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worksheets/sheet202.xml" ContentType="application/vnd.openxmlformats-officedocument.spreadsheetml.worksheet+xml"/>
  <Override PartName="/xl/worksheets/sheet203.xml" ContentType="application/vnd.openxmlformats-officedocument.spreadsheetml.worksheet+xml"/>
  <Override PartName="/xl/worksheets/sheet204.xml" ContentType="application/vnd.openxmlformats-officedocument.spreadsheetml.worksheet+xml"/>
  <Override PartName="/xl/worksheets/sheet205.xml" ContentType="application/vnd.openxmlformats-officedocument.spreadsheetml.worksheet+xml"/>
  <Override PartName="/xl/worksheets/sheet206.xml" ContentType="application/vnd.openxmlformats-officedocument.spreadsheetml.worksheet+xml"/>
  <Override PartName="/xl/worksheets/sheet207.xml" ContentType="application/vnd.openxmlformats-officedocument.spreadsheetml.worksheet+xml"/>
  <Override PartName="/xl/worksheets/sheet208.xml" ContentType="application/vnd.openxmlformats-officedocument.spreadsheetml.worksheet+xml"/>
  <Override PartName="/xl/worksheets/sheet209.xml" ContentType="application/vnd.openxmlformats-officedocument.spreadsheetml.worksheet+xml"/>
  <Override PartName="/xl/worksheets/sheet210.xml" ContentType="application/vnd.openxmlformats-officedocument.spreadsheetml.worksheet+xml"/>
  <Override PartName="/xl/worksheets/sheet211.xml" ContentType="application/vnd.openxmlformats-officedocument.spreadsheetml.worksheet+xml"/>
  <Override PartName="/xl/worksheets/sheet212.xml" ContentType="application/vnd.openxmlformats-officedocument.spreadsheetml.worksheet+xml"/>
  <Override PartName="/xl/worksheets/sheet213.xml" ContentType="application/vnd.openxmlformats-officedocument.spreadsheetml.worksheet+xml"/>
  <Override PartName="/xl/worksheets/sheet214.xml" ContentType="application/vnd.openxmlformats-officedocument.spreadsheetml.worksheet+xml"/>
  <Override PartName="/xl/worksheets/sheet215.xml" ContentType="application/vnd.openxmlformats-officedocument.spreadsheetml.worksheet+xml"/>
  <Override PartName="/xl/worksheets/sheet216.xml" ContentType="application/vnd.openxmlformats-officedocument.spreadsheetml.worksheet+xml"/>
  <Override PartName="/xl/worksheets/sheet217.xml" ContentType="application/vnd.openxmlformats-officedocument.spreadsheetml.worksheet+xml"/>
  <Override PartName="/xl/worksheets/sheet218.xml" ContentType="application/vnd.openxmlformats-officedocument.spreadsheetml.worksheet+xml"/>
  <Override PartName="/xl/worksheets/sheet219.xml" ContentType="application/vnd.openxmlformats-officedocument.spreadsheetml.worksheet+xml"/>
  <Override PartName="/xl/worksheets/sheet220.xml" ContentType="application/vnd.openxmlformats-officedocument.spreadsheetml.worksheet+xml"/>
  <Override PartName="/xl/worksheets/sheet221.xml" ContentType="application/vnd.openxmlformats-officedocument.spreadsheetml.worksheet+xml"/>
  <Override PartName="/xl/worksheets/sheet222.xml" ContentType="application/vnd.openxmlformats-officedocument.spreadsheetml.worksheet+xml"/>
  <Override PartName="/xl/worksheets/sheet223.xml" ContentType="application/vnd.openxmlformats-officedocument.spreadsheetml.worksheet+xml"/>
  <Override PartName="/xl/worksheets/sheet224.xml" ContentType="application/vnd.openxmlformats-officedocument.spreadsheetml.worksheet+xml"/>
  <Override PartName="/xl/worksheets/sheet225.xml" ContentType="application/vnd.openxmlformats-officedocument.spreadsheetml.worksheet+xml"/>
  <Override PartName="/xl/worksheets/sheet226.xml" ContentType="application/vnd.openxmlformats-officedocument.spreadsheetml.worksheet+xml"/>
  <Override PartName="/xl/worksheets/sheet227.xml" ContentType="application/vnd.openxmlformats-officedocument.spreadsheetml.worksheet+xml"/>
  <Override PartName="/xl/worksheets/sheet228.xml" ContentType="application/vnd.openxmlformats-officedocument.spreadsheetml.worksheet+xml"/>
  <Override PartName="/xl/worksheets/sheet229.xml" ContentType="application/vnd.openxmlformats-officedocument.spreadsheetml.worksheet+xml"/>
  <Override PartName="/xl/worksheets/sheet230.xml" ContentType="application/vnd.openxmlformats-officedocument.spreadsheetml.worksheet+xml"/>
  <Override PartName="/xl/worksheets/sheet231.xml" ContentType="application/vnd.openxmlformats-officedocument.spreadsheetml.worksheet+xml"/>
  <Override PartName="/xl/worksheets/sheet232.xml" ContentType="application/vnd.openxmlformats-officedocument.spreadsheetml.worksheet+xml"/>
  <Override PartName="/xl/worksheets/sheet233.xml" ContentType="application/vnd.openxmlformats-officedocument.spreadsheetml.worksheet+xml"/>
  <Override PartName="/xl/worksheets/sheet234.xml" ContentType="application/vnd.openxmlformats-officedocument.spreadsheetml.worksheet+xml"/>
  <Override PartName="/xl/worksheets/sheet235.xml" ContentType="application/vnd.openxmlformats-officedocument.spreadsheetml.worksheet+xml"/>
  <Override PartName="/xl/worksheets/sheet236.xml" ContentType="application/vnd.openxmlformats-officedocument.spreadsheetml.worksheet+xml"/>
  <Override PartName="/xl/worksheets/sheet237.xml" ContentType="application/vnd.openxmlformats-officedocument.spreadsheetml.worksheet+xml"/>
  <Override PartName="/xl/worksheets/sheet238.xml" ContentType="application/vnd.openxmlformats-officedocument.spreadsheetml.worksheet+xml"/>
  <Override PartName="/xl/worksheets/sheet239.xml" ContentType="application/vnd.openxmlformats-officedocument.spreadsheetml.worksheet+xml"/>
  <Override PartName="/xl/worksheets/sheet240.xml" ContentType="application/vnd.openxmlformats-officedocument.spreadsheetml.worksheet+xml"/>
  <Override PartName="/xl/worksheets/sheet241.xml" ContentType="application/vnd.openxmlformats-officedocument.spreadsheetml.worksheet+xml"/>
  <Override PartName="/xl/worksheets/sheet242.xml" ContentType="application/vnd.openxmlformats-officedocument.spreadsheetml.worksheet+xml"/>
  <Override PartName="/xl/worksheets/sheet243.xml" ContentType="application/vnd.openxmlformats-officedocument.spreadsheetml.worksheet+xml"/>
  <Override PartName="/xl/worksheets/sheet244.xml" ContentType="application/vnd.openxmlformats-officedocument.spreadsheetml.worksheet+xml"/>
  <Override PartName="/xl/worksheets/sheet245.xml" ContentType="application/vnd.openxmlformats-officedocument.spreadsheetml.worksheet+xml"/>
  <Override PartName="/xl/worksheets/sheet246.xml" ContentType="application/vnd.openxmlformats-officedocument.spreadsheetml.worksheet+xml"/>
  <Override PartName="/xl/worksheets/sheet247.xml" ContentType="application/vnd.openxmlformats-officedocument.spreadsheetml.worksheet+xml"/>
  <Override PartName="/xl/worksheets/sheet248.xml" ContentType="application/vnd.openxmlformats-officedocument.spreadsheetml.worksheet+xml"/>
  <Override PartName="/xl/worksheets/sheet249.xml" ContentType="application/vnd.openxmlformats-officedocument.spreadsheetml.worksheet+xml"/>
  <Override PartName="/xl/worksheets/sheet250.xml" ContentType="application/vnd.openxmlformats-officedocument.spreadsheetml.worksheet+xml"/>
  <Override PartName="/xl/worksheets/sheet251.xml" ContentType="application/vnd.openxmlformats-officedocument.spreadsheetml.worksheet+xml"/>
  <Override PartName="/xl/worksheets/sheet252.xml" ContentType="application/vnd.openxmlformats-officedocument.spreadsheetml.worksheet+xml"/>
  <Override PartName="/xl/worksheets/sheet253.xml" ContentType="application/vnd.openxmlformats-officedocument.spreadsheetml.worksheet+xml"/>
  <Override PartName="/xl/worksheets/sheet254.xml" ContentType="application/vnd.openxmlformats-officedocument.spreadsheetml.worksheet+xml"/>
  <Override PartName="/xl/worksheets/sheet255.xml" ContentType="application/vnd.openxmlformats-officedocument.spreadsheetml.worksheet+xml"/>
  <Override PartName="/xl/worksheets/sheet256.xml" ContentType="application/vnd.openxmlformats-officedocument.spreadsheetml.worksheet+xml"/>
  <Override PartName="/xl/worksheets/sheet257.xml" ContentType="application/vnd.openxmlformats-officedocument.spreadsheetml.worksheet+xml"/>
  <Override PartName="/xl/worksheets/sheet258.xml" ContentType="application/vnd.openxmlformats-officedocument.spreadsheetml.worksheet+xml"/>
  <Override PartName="/xl/worksheets/sheet259.xml" ContentType="application/vnd.openxmlformats-officedocument.spreadsheetml.worksheet+xml"/>
  <Override PartName="/xl/worksheets/sheet260.xml" ContentType="application/vnd.openxmlformats-officedocument.spreadsheetml.worksheet+xml"/>
  <Override PartName="/xl/worksheets/sheet261.xml" ContentType="application/vnd.openxmlformats-officedocument.spreadsheetml.worksheet+xml"/>
  <Override PartName="/xl/worksheets/sheet262.xml" ContentType="application/vnd.openxmlformats-officedocument.spreadsheetml.worksheet+xml"/>
  <Override PartName="/xl/worksheets/sheet263.xml" ContentType="application/vnd.openxmlformats-officedocument.spreadsheetml.worksheet+xml"/>
  <Override PartName="/xl/worksheets/sheet264.xml" ContentType="application/vnd.openxmlformats-officedocument.spreadsheetml.worksheet+xml"/>
  <Override PartName="/xl/worksheets/sheet265.xml" ContentType="application/vnd.openxmlformats-officedocument.spreadsheetml.worksheet+xml"/>
  <Override PartName="/xl/worksheets/sheet266.xml" ContentType="application/vnd.openxmlformats-officedocument.spreadsheetml.worksheet+xml"/>
  <Override PartName="/xl/worksheets/sheet267.xml" ContentType="application/vnd.openxmlformats-officedocument.spreadsheetml.worksheet+xml"/>
  <Override PartName="/xl/worksheets/sheet268.xml" ContentType="application/vnd.openxmlformats-officedocument.spreadsheetml.worksheet+xml"/>
  <Override PartName="/xl/worksheets/sheet269.xml" ContentType="application/vnd.openxmlformats-officedocument.spreadsheetml.worksheet+xml"/>
  <Override PartName="/xl/worksheets/sheet270.xml" ContentType="application/vnd.openxmlformats-officedocument.spreadsheetml.worksheet+xml"/>
  <Override PartName="/xl/worksheets/sheet271.xml" ContentType="application/vnd.openxmlformats-officedocument.spreadsheetml.worksheet+xml"/>
  <Override PartName="/xl/worksheets/sheet272.xml" ContentType="application/vnd.openxmlformats-officedocument.spreadsheetml.worksheet+xml"/>
  <Override PartName="/xl/worksheets/sheet273.xml" ContentType="application/vnd.openxmlformats-officedocument.spreadsheetml.worksheet+xml"/>
  <Override PartName="/xl/worksheets/sheet274.xml" ContentType="application/vnd.openxmlformats-officedocument.spreadsheetml.worksheet+xml"/>
  <Override PartName="/xl/worksheets/sheet275.xml" ContentType="application/vnd.openxmlformats-officedocument.spreadsheetml.worksheet+xml"/>
  <Override PartName="/xl/worksheets/sheet276.xml" ContentType="application/vnd.openxmlformats-officedocument.spreadsheetml.worksheet+xml"/>
  <Override PartName="/xl/worksheets/sheet277.xml" ContentType="application/vnd.openxmlformats-officedocument.spreadsheetml.worksheet+xml"/>
  <Override PartName="/xl/worksheets/sheet278.xml" ContentType="application/vnd.openxmlformats-officedocument.spreadsheetml.worksheet+xml"/>
  <Override PartName="/xl/worksheets/sheet279.xml" ContentType="application/vnd.openxmlformats-officedocument.spreadsheetml.worksheet+xml"/>
  <Override PartName="/xl/worksheets/sheet280.xml" ContentType="application/vnd.openxmlformats-officedocument.spreadsheetml.worksheet+xml"/>
  <Override PartName="/xl/worksheets/sheet281.xml" ContentType="application/vnd.openxmlformats-officedocument.spreadsheetml.worksheet+xml"/>
  <Override PartName="/xl/worksheets/sheet282.xml" ContentType="application/vnd.openxmlformats-officedocument.spreadsheetml.worksheet+xml"/>
  <Override PartName="/xl/worksheets/sheet283.xml" ContentType="application/vnd.openxmlformats-officedocument.spreadsheetml.worksheet+xml"/>
  <Override PartName="/xl/worksheets/sheet284.xml" ContentType="application/vnd.openxmlformats-officedocument.spreadsheetml.worksheet+xml"/>
  <Override PartName="/xl/worksheets/sheet285.xml" ContentType="application/vnd.openxmlformats-officedocument.spreadsheetml.worksheet+xml"/>
  <Override PartName="/xl/worksheets/sheet286.xml" ContentType="application/vnd.openxmlformats-officedocument.spreadsheetml.worksheet+xml"/>
  <Override PartName="/xl/worksheets/sheet287.xml" ContentType="application/vnd.openxmlformats-officedocument.spreadsheetml.worksheet+xml"/>
  <Override PartName="/xl/worksheets/sheet288.xml" ContentType="application/vnd.openxmlformats-officedocument.spreadsheetml.worksheet+xml"/>
  <Override PartName="/xl/worksheets/sheet289.xml" ContentType="application/vnd.openxmlformats-officedocument.spreadsheetml.worksheet+xml"/>
  <Override PartName="/xl/worksheets/sheet290.xml" ContentType="application/vnd.openxmlformats-officedocument.spreadsheetml.worksheet+xml"/>
  <Override PartName="/xl/worksheets/sheet291.xml" ContentType="application/vnd.openxmlformats-officedocument.spreadsheetml.worksheet+xml"/>
  <Override PartName="/xl/worksheets/sheet292.xml" ContentType="application/vnd.openxmlformats-officedocument.spreadsheetml.worksheet+xml"/>
  <Override PartName="/xl/worksheets/sheet293.xml" ContentType="application/vnd.openxmlformats-officedocument.spreadsheetml.worksheet+xml"/>
  <Override PartName="/xl/worksheets/sheet294.xml" ContentType="application/vnd.openxmlformats-officedocument.spreadsheetml.worksheet+xml"/>
  <Override PartName="/xl/worksheets/sheet295.xml" ContentType="application/vnd.openxmlformats-officedocument.spreadsheetml.worksheet+xml"/>
  <Override PartName="/xl/worksheets/sheet296.xml" ContentType="application/vnd.openxmlformats-officedocument.spreadsheetml.worksheet+xml"/>
  <Override PartName="/xl/worksheets/sheet297.xml" ContentType="application/vnd.openxmlformats-officedocument.spreadsheetml.worksheet+xml"/>
  <Override PartName="/xl/worksheets/sheet298.xml" ContentType="application/vnd.openxmlformats-officedocument.spreadsheetml.worksheet+xml"/>
  <Override PartName="/xl/worksheets/sheet299.xml" ContentType="application/vnd.openxmlformats-officedocument.spreadsheetml.worksheet+xml"/>
  <Override PartName="/xl/worksheets/sheet300.xml" ContentType="application/vnd.openxmlformats-officedocument.spreadsheetml.worksheet+xml"/>
  <Override PartName="/xl/worksheets/sheet301.xml" ContentType="application/vnd.openxmlformats-officedocument.spreadsheetml.worksheet+xml"/>
  <Override PartName="/xl/worksheets/sheet302.xml" ContentType="application/vnd.openxmlformats-officedocument.spreadsheetml.worksheet+xml"/>
  <Override PartName="/xl/worksheets/sheet303.xml" ContentType="application/vnd.openxmlformats-officedocument.spreadsheetml.worksheet+xml"/>
  <Override PartName="/xl/worksheets/sheet304.xml" ContentType="application/vnd.openxmlformats-officedocument.spreadsheetml.worksheet+xml"/>
  <Override PartName="/xl/worksheets/sheet305.xml" ContentType="application/vnd.openxmlformats-officedocument.spreadsheetml.worksheet+xml"/>
  <Override PartName="/xl/worksheets/sheet306.xml" ContentType="application/vnd.openxmlformats-officedocument.spreadsheetml.worksheet+xml"/>
  <Override PartName="/xl/worksheets/sheet307.xml" ContentType="application/vnd.openxmlformats-officedocument.spreadsheetml.worksheet+xml"/>
  <Override PartName="/xl/worksheets/sheet308.xml" ContentType="application/vnd.openxmlformats-officedocument.spreadsheetml.worksheet+xml"/>
  <Override PartName="/xl/worksheets/sheet309.xml" ContentType="application/vnd.openxmlformats-officedocument.spreadsheetml.worksheet+xml"/>
  <Override PartName="/xl/worksheets/sheet310.xml" ContentType="application/vnd.openxmlformats-officedocument.spreadsheetml.worksheet+xml"/>
  <Override PartName="/xl/worksheets/sheet311.xml" ContentType="application/vnd.openxmlformats-officedocument.spreadsheetml.worksheet+xml"/>
  <Override PartName="/xl/worksheets/sheet312.xml" ContentType="application/vnd.openxmlformats-officedocument.spreadsheetml.worksheet+xml"/>
  <Override PartName="/xl/worksheets/sheet313.xml" ContentType="application/vnd.openxmlformats-officedocument.spreadsheetml.worksheet+xml"/>
  <Override PartName="/xl/worksheets/sheet314.xml" ContentType="application/vnd.openxmlformats-officedocument.spreadsheetml.worksheet+xml"/>
  <Override PartName="/xl/worksheets/sheet315.xml" ContentType="application/vnd.openxmlformats-officedocument.spreadsheetml.worksheet+xml"/>
  <Override PartName="/xl/worksheets/sheet316.xml" ContentType="application/vnd.openxmlformats-officedocument.spreadsheetml.worksheet+xml"/>
  <Override PartName="/xl/worksheets/sheet317.xml" ContentType="application/vnd.openxmlformats-officedocument.spreadsheetml.worksheet+xml"/>
  <Override PartName="/xl/worksheets/sheet318.xml" ContentType="application/vnd.openxmlformats-officedocument.spreadsheetml.worksheet+xml"/>
  <Override PartName="/xl/worksheets/sheet319.xml" ContentType="application/vnd.openxmlformats-officedocument.spreadsheetml.worksheet+xml"/>
  <Override PartName="/xl/worksheets/sheet320.xml" ContentType="application/vnd.openxmlformats-officedocument.spreadsheetml.worksheet+xml"/>
  <Override PartName="/xl/worksheets/sheet321.xml" ContentType="application/vnd.openxmlformats-officedocument.spreadsheetml.worksheet+xml"/>
  <Override PartName="/xl/worksheets/sheet322.xml" ContentType="application/vnd.openxmlformats-officedocument.spreadsheetml.worksheet+xml"/>
  <Override PartName="/xl/worksheets/sheet323.xml" ContentType="application/vnd.openxmlformats-officedocument.spreadsheetml.worksheet+xml"/>
  <Override PartName="/xl/worksheets/sheet324.xml" ContentType="application/vnd.openxmlformats-officedocument.spreadsheetml.worksheet+xml"/>
  <Override PartName="/xl/worksheets/sheet325.xml" ContentType="application/vnd.openxmlformats-officedocument.spreadsheetml.worksheet+xml"/>
  <Override PartName="/xl/worksheets/sheet326.xml" ContentType="application/vnd.openxmlformats-officedocument.spreadsheetml.worksheet+xml"/>
  <Override PartName="/xl/worksheets/sheet327.xml" ContentType="application/vnd.openxmlformats-officedocument.spreadsheetml.worksheet+xml"/>
  <Override PartName="/xl/worksheets/sheet328.xml" ContentType="application/vnd.openxmlformats-officedocument.spreadsheetml.worksheet+xml"/>
  <Override PartName="/xl/worksheets/sheet329.xml" ContentType="application/vnd.openxmlformats-officedocument.spreadsheetml.worksheet+xml"/>
  <Override PartName="/xl/worksheets/sheet330.xml" ContentType="application/vnd.openxmlformats-officedocument.spreadsheetml.worksheet+xml"/>
  <Override PartName="/xl/worksheets/sheet331.xml" ContentType="application/vnd.openxmlformats-officedocument.spreadsheetml.worksheet+xml"/>
  <Override PartName="/xl/worksheets/sheet332.xml" ContentType="application/vnd.openxmlformats-officedocument.spreadsheetml.worksheet+xml"/>
  <Override PartName="/xl/worksheets/sheet333.xml" ContentType="application/vnd.openxmlformats-officedocument.spreadsheetml.worksheet+xml"/>
  <Override PartName="/xl/worksheets/sheet334.xml" ContentType="application/vnd.openxmlformats-officedocument.spreadsheetml.worksheet+xml"/>
  <Override PartName="/xl/worksheets/sheet335.xml" ContentType="application/vnd.openxmlformats-officedocument.spreadsheetml.worksheet+xml"/>
  <Override PartName="/xl/worksheets/sheet336.xml" ContentType="application/vnd.openxmlformats-officedocument.spreadsheetml.worksheet+xml"/>
  <Override PartName="/xl/worksheets/sheet337.xml" ContentType="application/vnd.openxmlformats-officedocument.spreadsheetml.worksheet+xml"/>
  <Override PartName="/xl/worksheets/sheet338.xml" ContentType="application/vnd.openxmlformats-officedocument.spreadsheetml.worksheet+xml"/>
  <Override PartName="/xl/worksheets/sheet339.xml" ContentType="application/vnd.openxmlformats-officedocument.spreadsheetml.worksheet+xml"/>
  <Override PartName="/xl/worksheets/sheet340.xml" ContentType="application/vnd.openxmlformats-officedocument.spreadsheetml.worksheet+xml"/>
  <Override PartName="/xl/worksheets/sheet341.xml" ContentType="application/vnd.openxmlformats-officedocument.spreadsheetml.worksheet+xml"/>
  <Override PartName="/xl/worksheets/sheet342.xml" ContentType="application/vnd.openxmlformats-officedocument.spreadsheetml.worksheet+xml"/>
  <Override PartName="/xl/worksheets/sheet343.xml" ContentType="application/vnd.openxmlformats-officedocument.spreadsheetml.worksheet+xml"/>
  <Override PartName="/xl/worksheets/sheet344.xml" ContentType="application/vnd.openxmlformats-officedocument.spreadsheetml.worksheet+xml"/>
  <Override PartName="/xl/worksheets/sheet345.xml" ContentType="application/vnd.openxmlformats-officedocument.spreadsheetml.worksheet+xml"/>
  <Override PartName="/xl/worksheets/sheet346.xml" ContentType="application/vnd.openxmlformats-officedocument.spreadsheetml.worksheet+xml"/>
  <Override PartName="/xl/worksheets/sheet347.xml" ContentType="application/vnd.openxmlformats-officedocument.spreadsheetml.worksheet+xml"/>
  <Override PartName="/xl/worksheets/sheet348.xml" ContentType="application/vnd.openxmlformats-officedocument.spreadsheetml.worksheet+xml"/>
  <Override PartName="/xl/worksheets/sheet349.xml" ContentType="application/vnd.openxmlformats-officedocument.spreadsheetml.worksheet+xml"/>
  <Override PartName="/xl/worksheets/sheet350.xml" ContentType="application/vnd.openxmlformats-officedocument.spreadsheetml.worksheet+xml"/>
  <Override PartName="/xl/worksheets/sheet351.xml" ContentType="application/vnd.openxmlformats-officedocument.spreadsheetml.worksheet+xml"/>
  <Override PartName="/xl/worksheets/sheet352.xml" ContentType="application/vnd.openxmlformats-officedocument.spreadsheetml.worksheet+xml"/>
  <Override PartName="/xl/worksheets/sheet353.xml" ContentType="application/vnd.openxmlformats-officedocument.spreadsheetml.worksheet+xml"/>
  <Override PartName="/xl/worksheets/sheet354.xml" ContentType="application/vnd.openxmlformats-officedocument.spreadsheetml.worksheet+xml"/>
  <Override PartName="/xl/worksheets/sheet355.xml" ContentType="application/vnd.openxmlformats-officedocument.spreadsheetml.worksheet+xml"/>
  <Override PartName="/xl/worksheets/sheet356.xml" ContentType="application/vnd.openxmlformats-officedocument.spreadsheetml.worksheet+xml"/>
  <Override PartName="/xl/worksheets/sheet357.xml" ContentType="application/vnd.openxmlformats-officedocument.spreadsheetml.worksheet+xml"/>
  <Override PartName="/xl/worksheets/sheet358.xml" ContentType="application/vnd.openxmlformats-officedocument.spreadsheetml.worksheet+xml"/>
  <Override PartName="/xl/worksheets/sheet359.xml" ContentType="application/vnd.openxmlformats-officedocument.spreadsheetml.worksheet+xml"/>
  <Override PartName="/xl/worksheets/sheet360.xml" ContentType="application/vnd.openxmlformats-officedocument.spreadsheetml.worksheet+xml"/>
  <Override PartName="/xl/worksheets/sheet361.xml" ContentType="application/vnd.openxmlformats-officedocument.spreadsheetml.worksheet+xml"/>
  <Override PartName="/xl/worksheets/sheet362.xml" ContentType="application/vnd.openxmlformats-officedocument.spreadsheetml.worksheet+xml"/>
  <Override PartName="/xl/worksheets/sheet363.xml" ContentType="application/vnd.openxmlformats-officedocument.spreadsheetml.worksheet+xml"/>
  <Override PartName="/xl/worksheets/sheet364.xml" ContentType="application/vnd.openxmlformats-officedocument.spreadsheetml.worksheet+xml"/>
  <Override PartName="/xl/worksheets/sheet365.xml" ContentType="application/vnd.openxmlformats-officedocument.spreadsheetml.worksheet+xml"/>
  <Override PartName="/xl/worksheets/sheet366.xml" ContentType="application/vnd.openxmlformats-officedocument.spreadsheetml.worksheet+xml"/>
  <Override PartName="/xl/worksheets/sheet367.xml" ContentType="application/vnd.openxmlformats-officedocument.spreadsheetml.worksheet+xml"/>
  <Override PartName="/xl/worksheets/sheet368.xml" ContentType="application/vnd.openxmlformats-officedocument.spreadsheetml.worksheet+xml"/>
  <Override PartName="/xl/worksheets/sheet369.xml" ContentType="application/vnd.openxmlformats-officedocument.spreadsheetml.worksheet+xml"/>
  <Override PartName="/xl/worksheets/sheet370.xml" ContentType="application/vnd.openxmlformats-officedocument.spreadsheetml.worksheet+xml"/>
  <Override PartName="/xl/worksheets/sheet371.xml" ContentType="application/vnd.openxmlformats-officedocument.spreadsheetml.worksheet+xml"/>
  <Override PartName="/xl/worksheets/sheet372.xml" ContentType="application/vnd.openxmlformats-officedocument.spreadsheetml.worksheet+xml"/>
  <Override PartName="/xl/worksheets/sheet373.xml" ContentType="application/vnd.openxmlformats-officedocument.spreadsheetml.worksheet+xml"/>
  <Override PartName="/xl/worksheets/sheet374.xml" ContentType="application/vnd.openxmlformats-officedocument.spreadsheetml.worksheet+xml"/>
  <Override PartName="/xl/worksheets/sheet375.xml" ContentType="application/vnd.openxmlformats-officedocument.spreadsheetml.worksheet+xml"/>
  <Override PartName="/xl/worksheets/sheet376.xml" ContentType="application/vnd.openxmlformats-officedocument.spreadsheetml.worksheet+xml"/>
  <Override PartName="/xl/worksheets/sheet377.xml" ContentType="application/vnd.openxmlformats-officedocument.spreadsheetml.worksheet+xml"/>
  <Override PartName="/xl/worksheets/sheet378.xml" ContentType="application/vnd.openxmlformats-officedocument.spreadsheetml.worksheet+xml"/>
  <Override PartName="/xl/worksheets/sheet379.xml" ContentType="application/vnd.openxmlformats-officedocument.spreadsheetml.worksheet+xml"/>
  <Override PartName="/xl/worksheets/sheet380.xml" ContentType="application/vnd.openxmlformats-officedocument.spreadsheetml.worksheet+xml"/>
  <Override PartName="/xl/worksheets/sheet381.xml" ContentType="application/vnd.openxmlformats-officedocument.spreadsheetml.worksheet+xml"/>
  <Override PartName="/xl/worksheets/sheet382.xml" ContentType="application/vnd.openxmlformats-officedocument.spreadsheetml.worksheet+xml"/>
  <Override PartName="/xl/worksheets/sheet383.xml" ContentType="application/vnd.openxmlformats-officedocument.spreadsheetml.worksheet+xml"/>
  <Override PartName="/xl/worksheets/sheet384.xml" ContentType="application/vnd.openxmlformats-officedocument.spreadsheetml.worksheet+xml"/>
  <Override PartName="/xl/worksheets/sheet385.xml" ContentType="application/vnd.openxmlformats-officedocument.spreadsheetml.worksheet+xml"/>
  <Override PartName="/xl/worksheets/sheet386.xml" ContentType="application/vnd.openxmlformats-officedocument.spreadsheetml.worksheet+xml"/>
  <Override PartName="/xl/worksheets/sheet387.xml" ContentType="application/vnd.openxmlformats-officedocument.spreadsheetml.worksheet+xml"/>
  <Override PartName="/xl/worksheets/sheet388.xml" ContentType="application/vnd.openxmlformats-officedocument.spreadsheetml.worksheet+xml"/>
  <Override PartName="/xl/worksheets/sheet389.xml" ContentType="application/vnd.openxmlformats-officedocument.spreadsheetml.worksheet+xml"/>
  <Override PartName="/xl/worksheets/sheet390.xml" ContentType="application/vnd.openxmlformats-officedocument.spreadsheetml.worksheet+xml"/>
  <Override PartName="/xl/worksheets/sheet391.xml" ContentType="application/vnd.openxmlformats-officedocument.spreadsheetml.worksheet+xml"/>
  <Override PartName="/xl/worksheets/sheet392.xml" ContentType="application/vnd.openxmlformats-officedocument.spreadsheetml.worksheet+xml"/>
  <Override PartName="/xl/worksheets/sheet393.xml" ContentType="application/vnd.openxmlformats-officedocument.spreadsheetml.worksheet+xml"/>
  <Override PartName="/xl/worksheets/sheet394.xml" ContentType="application/vnd.openxmlformats-officedocument.spreadsheetml.worksheet+xml"/>
  <Override PartName="/xl/worksheets/sheet395.xml" ContentType="application/vnd.openxmlformats-officedocument.spreadsheetml.worksheet+xml"/>
  <Override PartName="/xl/worksheets/sheet396.xml" ContentType="application/vnd.openxmlformats-officedocument.spreadsheetml.worksheet+xml"/>
  <Override PartName="/xl/worksheets/sheet39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40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Szerencs V. Ö. 13\Desktop\"/>
    </mc:Choice>
  </mc:AlternateContent>
  <xr:revisionPtr revIDLastSave="0" documentId="8_{58479D40-45EE-4399-B772-AC8F5100F3BF}" xr6:coauthVersionLast="47" xr6:coauthVersionMax="47" xr10:uidLastSave="{00000000-0000-0000-0000-000000000000}"/>
  <workbookProtection lockStructure="1"/>
  <bookViews>
    <workbookView xWindow="-120" yWindow="-120" windowWidth="20730" windowHeight="11160" tabRatio="926" activeTab="1"/>
  </bookViews>
  <sheets>
    <sheet name="TARTALOMJEGYZÉK" sheetId="134" r:id="rId1"/>
    <sheet name="ALAPADATOK" sheetId="94" r:id="rId2"/>
    <sheet name="KV_ÖSSZEFÜGGÉSEK" sheetId="75" r:id="rId3"/>
    <sheet name="KV_1.1.sz.mell." sheetId="1" r:id="rId4"/>
    <sheet name="KV_1.2.sz.mell." sheetId="130" r:id="rId5"/>
    <sheet name="KV_1.3.sz.mell." sheetId="131" r:id="rId6"/>
    <sheet name="KV_1.4.sz.mell." sheetId="132" r:id="rId7"/>
    <sheet name="KV_2.1.sz.mell." sheetId="73" r:id="rId8"/>
    <sheet name="KV_2.2.sz.mell." sheetId="61" r:id="rId9"/>
    <sheet name="KV_ELLENŐRZÉS" sheetId="76" r:id="rId10"/>
    <sheet name="KV_3.sz.mell." sheetId="62" r:id="rId11"/>
    <sheet name="KV_4.sz.mell." sheetId="77" r:id="rId12"/>
    <sheet name="KV_5.sz.mell." sheetId="78" r:id="rId13"/>
    <sheet name="KV_6.sz.mell." sheetId="63" r:id="rId14"/>
    <sheet name="KV_7.sz.mell." sheetId="64" r:id="rId15"/>
    <sheet name="KV_8.sz.mell." sheetId="497" r:id="rId16"/>
    <sheet name="KV_9.1.sz.mell" sheetId="3" r:id="rId17"/>
    <sheet name="KV_9.1.1.sz.mell" sheetId="119" r:id="rId18"/>
    <sheet name="KV_9.1.2.sz.mell." sheetId="120" r:id="rId19"/>
    <sheet name="KV_9.1.3.sz.mell" sheetId="121" r:id="rId20"/>
    <sheet name="KV_9.2.sz.mell" sheetId="79" r:id="rId21"/>
    <sheet name="KV_9.2.1.sz.mell" sheetId="122" r:id="rId22"/>
    <sheet name="KV_9.2.2.sz.mell" sheetId="123" r:id="rId23"/>
    <sheet name="KV_9.2.3.sz.mell" sheetId="124" r:id="rId24"/>
    <sheet name="KV_9.3.sz.mell" sheetId="105" r:id="rId25"/>
    <sheet name="KV_9.3.1.sz.mell" sheetId="125" r:id="rId26"/>
    <sheet name="KV_9.3.2.sz.mell" sheetId="126" r:id="rId27"/>
    <sheet name="KV_9.3.3.sz.mell" sheetId="127" r:id="rId28"/>
    <sheet name="KV_9.4.sz.mell" sheetId="136" r:id="rId29"/>
    <sheet name="KV_9.4.1.sz.mell" sheetId="137" r:id="rId30"/>
    <sheet name="KV_9.4.2.sz.mell" sheetId="138" r:id="rId31"/>
    <sheet name="KV_9.4.3.sz.mell" sheetId="139" r:id="rId32"/>
    <sheet name="KV_9.5.sz.mell" sheetId="140" r:id="rId33"/>
    <sheet name="KV_9.5.1.sz.mell" sheetId="141" r:id="rId34"/>
    <sheet name="KV_9.5.2.sz.mell" sheetId="142" r:id="rId35"/>
    <sheet name="KV_9.5.3.sz.mell" sheetId="143" r:id="rId36"/>
    <sheet name="KV_9.6.sz.mell" sheetId="144" r:id="rId37"/>
    <sheet name="KV_9.6.1.sz.mell" sheetId="145" r:id="rId38"/>
    <sheet name="KV_9.6.2.sz.mell" sheetId="146" r:id="rId39"/>
    <sheet name="KV_9.6.3.sz.mell" sheetId="147" r:id="rId40"/>
    <sheet name="KV_9.7.sz.mell" sheetId="148" r:id="rId41"/>
    <sheet name="KV_9.7.1.sz.mell" sheetId="149" r:id="rId42"/>
    <sheet name="KV_9.7.2.sz.mell" sheetId="150" r:id="rId43"/>
    <sheet name="KV_9.7.3.sz.mell" sheetId="151" r:id="rId44"/>
    <sheet name="KV_9.8.sz.mell" sheetId="152" r:id="rId45"/>
    <sheet name="KV_9.8.1.sz.mell" sheetId="153" r:id="rId46"/>
    <sheet name="KV_9.8.2.sz.mell" sheetId="154" r:id="rId47"/>
    <sheet name="KV_9.8.3.sz.mell" sheetId="155" r:id="rId48"/>
    <sheet name="KV_9.9.sz.mell" sheetId="156" r:id="rId49"/>
    <sheet name="KV_9.9.1.sz.mell" sheetId="157" r:id="rId50"/>
    <sheet name="KV_9.9.2.sz.mell" sheetId="158" r:id="rId51"/>
    <sheet name="KV_9.9.3.sz.mell" sheetId="159" r:id="rId52"/>
    <sheet name="KV_9.10.sz.mell" sheetId="160" r:id="rId53"/>
    <sheet name="KV_9.10.1.sz.mell" sheetId="161" r:id="rId54"/>
    <sheet name="KV_9.10.2.sz.mell" sheetId="162" r:id="rId55"/>
    <sheet name="KV_9.10.3.sz.mell" sheetId="163" r:id="rId56"/>
    <sheet name="KV_9.11.sz.mell" sheetId="164" r:id="rId57"/>
    <sheet name="KV_9.11.1.sz.mell" sheetId="165" r:id="rId58"/>
    <sheet name="KV_9.11.2.sz.mell" sheetId="166" r:id="rId59"/>
    <sheet name="KV_9.11.3.sz.mell" sheetId="167" r:id="rId60"/>
    <sheet name="KV_9.12.sz.mell" sheetId="168" r:id="rId61"/>
    <sheet name="KV_9.12.1.sz.mell" sheetId="169" r:id="rId62"/>
    <sheet name="KV_9.12.2.sz.mell" sheetId="170" r:id="rId63"/>
    <sheet name="KV_9.12.3.sz.mell" sheetId="171" r:id="rId64"/>
    <sheet name="KV_10.sz.mell" sheetId="89" r:id="rId65"/>
    <sheet name="KV_1.sz.tájékoztató_t." sheetId="87" r:id="rId66"/>
    <sheet name="KV_2.sz.tájékoztató_t." sheetId="66" r:id="rId67"/>
    <sheet name="KV_3.sz.tájékoztató_t." sheetId="88" r:id="rId68"/>
    <sheet name="KV_4.sz.tájékoztató_t." sheetId="24" r:id="rId69"/>
    <sheet name="KV_5.sz.tájékoztató_t." sheetId="2" r:id="rId70"/>
    <sheet name="KV_6.sz.tájékoztató_t." sheetId="70" r:id="rId71"/>
    <sheet name="KV_7.sz.tájékoztató_t." sheetId="128" r:id="rId72"/>
    <sheet name="RM_TARTALOMJEGYZÉK" sheetId="172" r:id="rId73"/>
    <sheet name="RM_ALAPADATOK" sheetId="173" r:id="rId74"/>
    <sheet name="RM_ÖSSZEFÜGGÉSEK" sheetId="174" r:id="rId75"/>
    <sheet name="RM_1.1.sz.mell." sheetId="175" r:id="rId76"/>
    <sheet name="RM_1.2.sz.mell." sheetId="176" r:id="rId77"/>
    <sheet name="RM_1.3.sz.mell." sheetId="177" r:id="rId78"/>
    <sheet name="RM_1.4.sz.mell." sheetId="178" r:id="rId79"/>
    <sheet name="RM_2.1.sz.mell." sheetId="179" r:id="rId80"/>
    <sheet name="RM_2.2.sz.mell." sheetId="180" r:id="rId81"/>
    <sheet name="RM_ELLENŐRZÉS" sheetId="181" r:id="rId82"/>
    <sheet name="RM_3.sz.mell." sheetId="182" r:id="rId83"/>
    <sheet name="RM_4.sz.mell." sheetId="183" r:id="rId84"/>
    <sheet name="RM_5.sz.mell." sheetId="498" r:id="rId85"/>
    <sheet name="RM_6.1.sz.mell" sheetId="184" r:id="rId86"/>
    <sheet name="RM_6.1.1.sz.mell" sheetId="185" r:id="rId87"/>
    <sheet name="RM_6.1.2.sz.mell" sheetId="186" r:id="rId88"/>
    <sheet name="RM_6.1.3.sz.mell" sheetId="187" r:id="rId89"/>
    <sheet name="RM_6.2.sz.mell" sheetId="188" r:id="rId90"/>
    <sheet name="RM_6.2.1.sz.mell" sheetId="189" r:id="rId91"/>
    <sheet name="RM_6.2.2.sz.mell" sheetId="190" r:id="rId92"/>
    <sheet name="RM_6.2.3.sz.mell" sheetId="191" r:id="rId93"/>
    <sheet name="RM_6.3.sz.mell" sheetId="192" r:id="rId94"/>
    <sheet name="RM_6.3.1.sz.mell" sheetId="193" r:id="rId95"/>
    <sheet name="RM_6.3.2.sz.mell" sheetId="194" r:id="rId96"/>
    <sheet name="RM_6.3.3.sz.mell" sheetId="195" r:id="rId97"/>
    <sheet name="RM_6.4.sz.mell" sheetId="196" r:id="rId98"/>
    <sheet name="RM_6.4.1.sz.mell" sheetId="197" r:id="rId99"/>
    <sheet name="RM_6.4.2.sz.mell" sheetId="198" r:id="rId100"/>
    <sheet name="RM_6.4.3.sz.mell" sheetId="199" r:id="rId101"/>
    <sheet name="RM_6.5.sz.mell" sheetId="200" r:id="rId102"/>
    <sheet name="RM_6.5.1.sz.mell" sheetId="201" r:id="rId103"/>
    <sheet name="RM_6.5.2.sz.mell" sheetId="202" r:id="rId104"/>
    <sheet name="RM_6.5.3.sz.mell" sheetId="203" r:id="rId105"/>
    <sheet name="RM_6.6.sz.mell" sheetId="204" r:id="rId106"/>
    <sheet name="RM_6.6.1.sz.mell" sheetId="205" r:id="rId107"/>
    <sheet name="RM_6.6.2.sz.mell" sheetId="206" r:id="rId108"/>
    <sheet name="RM_6.6.3.sz.mell" sheetId="207" r:id="rId109"/>
    <sheet name="RM_6.7.sz.mell" sheetId="208" r:id="rId110"/>
    <sheet name="RM_6.7.1.sz.mell" sheetId="209" r:id="rId111"/>
    <sheet name="RM_6.7.2.sz.mell" sheetId="210" r:id="rId112"/>
    <sheet name="RM_6.7.3.sz.mell" sheetId="211" r:id="rId113"/>
    <sheet name="RM_6.8.sz.mell" sheetId="212" r:id="rId114"/>
    <sheet name="RM_6.8.1.sz.mell" sheetId="213" r:id="rId115"/>
    <sheet name="RM_6.8.2.sz.mell" sheetId="214" r:id="rId116"/>
    <sheet name="RM_6.8.3.sz.mell" sheetId="215" r:id="rId117"/>
    <sheet name="RM_6.9.sz.mell" sheetId="216" r:id="rId118"/>
    <sheet name="RM_6.9.1.sz.mell" sheetId="217" r:id="rId119"/>
    <sheet name="RM_6.9.2.sz.mell" sheetId="218" r:id="rId120"/>
    <sheet name="RM_6.9.3.sz.mell" sheetId="219" r:id="rId121"/>
    <sheet name="RM_6.10.sz.mell" sheetId="220" r:id="rId122"/>
    <sheet name="RM_6.10.1.sz.mell" sheetId="221" r:id="rId123"/>
    <sheet name="RM_6.10.2.sz.mell" sheetId="222" r:id="rId124"/>
    <sheet name="RM_6.10.3.sz.mell" sheetId="223" r:id="rId125"/>
    <sheet name="RM_6.11.sz.mell" sheetId="224" r:id="rId126"/>
    <sheet name="RM_6.11.1.sz.mell" sheetId="225" r:id="rId127"/>
    <sheet name="RM_6.11.2.sz.mell" sheetId="226" r:id="rId128"/>
    <sheet name="RM_6.11.3.sz.mell" sheetId="227" r:id="rId129"/>
    <sheet name="RM_6.12.sz.mell" sheetId="228" r:id="rId130"/>
    <sheet name="RM_6.12.1.sz.mell" sheetId="229" r:id="rId131"/>
    <sheet name="RM_6.12.2.sz.mell" sheetId="230" r:id="rId132"/>
    <sheet name="RM_6.12.3.sz.mell" sheetId="231" r:id="rId133"/>
    <sheet name="RM_7.sz.mell" sheetId="426" r:id="rId134"/>
    <sheet name="KVI_MOD_TARTALOMJEGYZÉK" sheetId="431" r:id="rId135"/>
    <sheet name="KVI_MOD_ALAPADATOK" sheetId="432" r:id="rId136"/>
    <sheet name="KVI_MOD_ÖSSZEFÜGGÉSEK" sheetId="433" r:id="rId137"/>
    <sheet name="KVI_MOD_1.1.sz.mell." sheetId="434" r:id="rId138"/>
    <sheet name="KVI_MOD_1.2.sz.mell." sheetId="435" r:id="rId139"/>
    <sheet name="KVI_MOD_1.3.sz.mell." sheetId="436" r:id="rId140"/>
    <sheet name="KVI_MOD_1.4.sz.mell." sheetId="437" r:id="rId141"/>
    <sheet name="KVI_MOD_2.1.sz.mell" sheetId="438" r:id="rId142"/>
    <sheet name="KVI_MOD_2.2.sz.mell" sheetId="439" r:id="rId143"/>
    <sheet name="KVI_MOD_ELLENŐRZÉS" sheetId="440" r:id="rId144"/>
    <sheet name="KVI_MOD_3.sz.mell." sheetId="493" r:id="rId145"/>
    <sheet name="KVI_MOD_4.sz.mell." sheetId="494" r:id="rId146"/>
    <sheet name="KVI_MOD_5.sz.mell." sheetId="495" r:id="rId147"/>
    <sheet name="KVI_MOD_6.sz.mell." sheetId="441" r:id="rId148"/>
    <sheet name="KVI_MOD_7.sz.mell." sheetId="442" r:id="rId149"/>
    <sheet name="KVI_MOD_8.sz.mell." sheetId="443" r:id="rId150"/>
    <sheet name="KVI_MOD_9.1.sz.mell" sheetId="444" r:id="rId151"/>
    <sheet name="KVI_MOD_9.1.1.sz.mell" sheetId="445" r:id="rId152"/>
    <sheet name="KVI_MOD_9.1.2.sz.mell" sheetId="446" r:id="rId153"/>
    <sheet name="KVI_MOD_9.1.3.sz.mell" sheetId="447" r:id="rId154"/>
    <sheet name="KVI_MOD_9.2.sz.mell" sheetId="448" r:id="rId155"/>
    <sheet name="KVI_MOD_9.2.1.sz.mell" sheetId="449" r:id="rId156"/>
    <sheet name="KVI_MOD_9.2.2.sz.mell" sheetId="450" r:id="rId157"/>
    <sheet name="KVI_MOD_9.2.3.sz.mell" sheetId="451" r:id="rId158"/>
    <sheet name="KVI_MOD_9.3.sz.mell" sheetId="452" r:id="rId159"/>
    <sheet name="KVI_MOD_9.3.1.sz.mell" sheetId="453" r:id="rId160"/>
    <sheet name="KVI_MOD_9.3.2.sz.mell" sheetId="454" r:id="rId161"/>
    <sheet name="KVI_MOD_9.3.3.sz.mell" sheetId="455" r:id="rId162"/>
    <sheet name="KVI_MOD_9.4.sz.mell" sheetId="456" r:id="rId163"/>
    <sheet name="KVI_MOD_9.4.1.sz.mell" sheetId="457" r:id="rId164"/>
    <sheet name="KVI_MOD_9.4.2.sz.mell" sheetId="458" r:id="rId165"/>
    <sheet name="KVI_MOD_9.4.3.sz.mell" sheetId="459" r:id="rId166"/>
    <sheet name="KVI_MOD_9.5.sz.mell" sheetId="460" r:id="rId167"/>
    <sheet name="KVI_MOD_9.5.1.sz.mell" sheetId="461" r:id="rId168"/>
    <sheet name="KVI_MOD_9.5.2.sz.mell" sheetId="462" r:id="rId169"/>
    <sheet name="KVI_MOD_9.5.3.sz.mell" sheetId="463" r:id="rId170"/>
    <sheet name="KVI_MOD_9.6.sz.mell" sheetId="464" r:id="rId171"/>
    <sheet name="KVI_MOD_9.6.1.sz.mell" sheetId="465" r:id="rId172"/>
    <sheet name="KVI_MOD_9.6.2.sz.mell" sheetId="466" r:id="rId173"/>
    <sheet name="KVI_MOD_9.6.3.sz.mell" sheetId="467" r:id="rId174"/>
    <sheet name="KVI_MOD_9.7.sz.mell" sheetId="468" r:id="rId175"/>
    <sheet name="KVI_MOD_9.7.1.sz.mell" sheetId="469" r:id="rId176"/>
    <sheet name="KVI_MOD_9.7.2.sz.mell" sheetId="470" r:id="rId177"/>
    <sheet name="KVI_MOD_9.7.3.sz.mell" sheetId="471" r:id="rId178"/>
    <sheet name="KVI_MOD_9.8.sz.mell" sheetId="472" r:id="rId179"/>
    <sheet name="KVI_MOD_9.8.1.sz.mell" sheetId="473" r:id="rId180"/>
    <sheet name="KVI_MOD_9.8.2.sz.mell" sheetId="474" r:id="rId181"/>
    <sheet name="KVI_MOD_9.8.3.sz.mell" sheetId="475" r:id="rId182"/>
    <sheet name="KVI_MOD_9.9.sz.mell" sheetId="476" r:id="rId183"/>
    <sheet name="KVI_MOD_9.9.1.sz.mell" sheetId="477" r:id="rId184"/>
    <sheet name="KVI_MOD_9.9.2.sz.mell" sheetId="478" r:id="rId185"/>
    <sheet name="KVI_MOD_9.9.3.sz.mell" sheetId="479" r:id="rId186"/>
    <sheet name="KVI_MOD_9.10.sz.mell" sheetId="480" r:id="rId187"/>
    <sheet name="KVI_MOD_9.10.1.sz.mell" sheetId="481" r:id="rId188"/>
    <sheet name="KVI_MOD_9.10.2.sz.mell" sheetId="482" r:id="rId189"/>
    <sheet name="KVI_MOD_9.10.3.sz.mell" sheetId="483" r:id="rId190"/>
    <sheet name="KVI_MOD_9.11.sz.mell" sheetId="484" r:id="rId191"/>
    <sheet name="KVI_MOD_9.11.1.sz.mell" sheetId="485" r:id="rId192"/>
    <sheet name="KVI_MOD_9.11.2.sz.mell" sheetId="486" r:id="rId193"/>
    <sheet name="KVI_MOD_9.11.3.sz.mell" sheetId="487" r:id="rId194"/>
    <sheet name="KVI_MOD_9.12.sz.mell" sheetId="488" r:id="rId195"/>
    <sheet name="KVI_MOD_9.12.1.sz.mell" sheetId="489" r:id="rId196"/>
    <sheet name="KVI_MOD_9.12.2.sz.mell" sheetId="490" r:id="rId197"/>
    <sheet name="KVI_MOD_9.12.3.sz.mell" sheetId="491" r:id="rId198"/>
    <sheet name="KVI_MOD_10.sz.mell" sheetId="496" r:id="rId199"/>
    <sheet name="E_TARTALOMJEGYZÉK" sheetId="232" r:id="rId200"/>
    <sheet name="E_ALAPADATOK" sheetId="233" r:id="rId201"/>
    <sheet name="E_ÖSSZEFÜGGÉSEK" sheetId="234" r:id="rId202"/>
    <sheet name="E_1.1.sz.mell." sheetId="235" r:id="rId203"/>
    <sheet name="E_1.2.sz.mell." sheetId="236" r:id="rId204"/>
    <sheet name="E_1.3.sz.mell." sheetId="237" r:id="rId205"/>
    <sheet name="E_1.4.sz.mell." sheetId="238" r:id="rId206"/>
    <sheet name="E_2.1.sz.mell." sheetId="239" r:id="rId207"/>
    <sheet name="E_2.2.sz.mell." sheetId="240" r:id="rId208"/>
    <sheet name="E_ELLENŐRZÉS" sheetId="241" r:id="rId209"/>
    <sheet name="E_3.sz.mell." sheetId="242" r:id="rId210"/>
    <sheet name="E_4.sz.mell." sheetId="243" r:id="rId211"/>
    <sheet name="E_5.1.sz.mell" sheetId="244" r:id="rId212"/>
    <sheet name="E_5.1.1.sz.mell" sheetId="245" r:id="rId213"/>
    <sheet name="E_5.1.2.sz.mell" sheetId="246" r:id="rId214"/>
    <sheet name="E_5.1.3.sz.mell" sheetId="247" r:id="rId215"/>
    <sheet name="E_5.2.sz.mell" sheetId="248" r:id="rId216"/>
    <sheet name="E_5.2.1.sz.mell" sheetId="249" r:id="rId217"/>
    <sheet name="E_5.2.2.sz.mell" sheetId="250" r:id="rId218"/>
    <sheet name="E_5.2.3.sz.mell" sheetId="251" r:id="rId219"/>
    <sheet name="E_5.3.sz.mell" sheetId="252" r:id="rId220"/>
    <sheet name="E_5.3.1.sz.mell" sheetId="253" r:id="rId221"/>
    <sheet name="E_5.3.2.sz.mell" sheetId="254" r:id="rId222"/>
    <sheet name="E_5.3.3.sz.mell" sheetId="255" r:id="rId223"/>
    <sheet name="E_5.4.sz.mell" sheetId="256" r:id="rId224"/>
    <sheet name="E_5.4.1.sz.mell" sheetId="257" r:id="rId225"/>
    <sheet name="E_5.4.2.sz.mell" sheetId="258" r:id="rId226"/>
    <sheet name="E_5.4.3.sz.mell" sheetId="259" r:id="rId227"/>
    <sheet name="E_5.5.sz.mell" sheetId="260" r:id="rId228"/>
    <sheet name="E_5.5.1.sz.mell" sheetId="261" r:id="rId229"/>
    <sheet name="E_5.5.2.sz.mell" sheetId="262" r:id="rId230"/>
    <sheet name="E_5.5.3.sz.mell" sheetId="263" r:id="rId231"/>
    <sheet name="E_5.6.sz.mell" sheetId="264" r:id="rId232"/>
    <sheet name="E_5.6.1.sz.mell" sheetId="265" r:id="rId233"/>
    <sheet name="E_5.6.2.sz.mell" sheetId="266" r:id="rId234"/>
    <sheet name="E_5.6.3.sz.mell" sheetId="267" r:id="rId235"/>
    <sheet name="E_5.7.sz.mell" sheetId="268" r:id="rId236"/>
    <sheet name="E_5.7.1.sz.mell" sheetId="269" r:id="rId237"/>
    <sheet name="E_5.7.2.sz.mell" sheetId="270" r:id="rId238"/>
    <sheet name="E_5.7.3.sz.mell" sheetId="271" r:id="rId239"/>
    <sheet name="E_5.8.sz.mell" sheetId="272" r:id="rId240"/>
    <sheet name="E_5.8.1.sz.mell" sheetId="273" r:id="rId241"/>
    <sheet name="E_5.8.2.sz.mell" sheetId="274" r:id="rId242"/>
    <sheet name="E_5.8.3.sz.mell" sheetId="275" r:id="rId243"/>
    <sheet name="E_5.9.sz.mell" sheetId="276" r:id="rId244"/>
    <sheet name="E_5.9.1.sz.mell" sheetId="277" r:id="rId245"/>
    <sheet name="E_5.9.2.sz.mell" sheetId="278" r:id="rId246"/>
    <sheet name="E_5.9.3.sz.mell" sheetId="279" r:id="rId247"/>
    <sheet name="E_5.10.sz.mell" sheetId="280" r:id="rId248"/>
    <sheet name="E_5.10.1.sz.mell" sheetId="281" r:id="rId249"/>
    <sheet name="E_5.10.2.sz.mell" sheetId="282" r:id="rId250"/>
    <sheet name="E_5.10.3.sz.mell" sheetId="283" r:id="rId251"/>
    <sheet name="E_5.11.sz.mell" sheetId="284" r:id="rId252"/>
    <sheet name="E_5.11.1.sz.mell" sheetId="285" r:id="rId253"/>
    <sheet name="E_5.11.2.sz.mell" sheetId="286" r:id="rId254"/>
    <sheet name="E_5.11.3.sz.mell" sheetId="287" r:id="rId255"/>
    <sheet name="E_5.12.sz.mell" sheetId="288" r:id="rId256"/>
    <sheet name="E_5.12.1.sz.mell" sheetId="289" r:id="rId257"/>
    <sheet name="E_5.12.2.sz.mell" sheetId="290" r:id="rId258"/>
    <sheet name="E_5.12.3.sz.mell" sheetId="291" r:id="rId259"/>
    <sheet name="IB_TARTALOMJEGYZÉK" sheetId="292" r:id="rId260"/>
    <sheet name="IB_ALAPADATOK" sheetId="293" r:id="rId261"/>
    <sheet name="IB_ÖSSZEFÜGGÉSEK" sheetId="294" r:id="rId262"/>
    <sheet name="IB_1.1.sz.mell." sheetId="295" r:id="rId263"/>
    <sheet name="IB_1.2.sz.mell." sheetId="296" r:id="rId264"/>
    <sheet name="IB_1.3.sz.mell." sheetId="297" r:id="rId265"/>
    <sheet name="IB_1.4.sz.mell." sheetId="298" r:id="rId266"/>
    <sheet name="IB_2.1.sz.mell" sheetId="299" r:id="rId267"/>
    <sheet name="IB_2.2.sz.mell" sheetId="300" r:id="rId268"/>
    <sheet name="IB_ELLENŐRZÉS" sheetId="301" r:id="rId269"/>
    <sheet name="IB_3.sz.mell." sheetId="302" r:id="rId270"/>
    <sheet name="IB_4.sz.mell." sheetId="303" r:id="rId271"/>
    <sheet name="IB_5.sz.mell." sheetId="499" r:id="rId272"/>
    <sheet name="IB_6.1.sz.mell" sheetId="305" r:id="rId273"/>
    <sheet name="IB_6.1.1.sz.mell" sheetId="306" r:id="rId274"/>
    <sheet name="IB_6.1.2.sz.mell" sheetId="307" r:id="rId275"/>
    <sheet name="IB_6.1.3.sz.mell" sheetId="308" r:id="rId276"/>
    <sheet name="IB_6.2.sz.mell" sheetId="309" r:id="rId277"/>
    <sheet name="IB_6.2.1.sz.mell" sheetId="310" r:id="rId278"/>
    <sheet name="IB_6.2.2.sz.mell" sheetId="311" r:id="rId279"/>
    <sheet name="IB_6.2.3.sz.mell" sheetId="312" r:id="rId280"/>
    <sheet name="IB_6.3.sz.mell" sheetId="313" r:id="rId281"/>
    <sheet name="IB_6.3.1.sz.mell" sheetId="314" r:id="rId282"/>
    <sheet name="IB_6.3.2.sz.mell" sheetId="315" r:id="rId283"/>
    <sheet name="IB_6.3.3.sz.mell" sheetId="316" r:id="rId284"/>
    <sheet name="IB_6.4.sz.mell" sheetId="317" r:id="rId285"/>
    <sheet name="IB_6.4.1.sz.mell" sheetId="318" r:id="rId286"/>
    <sheet name="IB_6.4.2.sz.mell" sheetId="319" r:id="rId287"/>
    <sheet name="IB_6.4.3.sz.mell" sheetId="320" r:id="rId288"/>
    <sheet name="IB_6.5.sz.mell" sheetId="321" r:id="rId289"/>
    <sheet name="IB_6.5.1.sz.mell" sheetId="322" r:id="rId290"/>
    <sheet name="IB_6.5.2.sz.mell" sheetId="323" r:id="rId291"/>
    <sheet name="IB_6.5.3.sz.mell" sheetId="324" r:id="rId292"/>
    <sheet name="IB_6.6.sz.mell" sheetId="325" r:id="rId293"/>
    <sheet name="IB_6.6.1.sz.mell" sheetId="326" r:id="rId294"/>
    <sheet name="IB_6.6.2.sz.mell" sheetId="327" r:id="rId295"/>
    <sheet name="IB_6.6.3.sz.mell" sheetId="328" r:id="rId296"/>
    <sheet name="IB_6.7.sz.mell" sheetId="329" r:id="rId297"/>
    <sheet name="IB_6.7.1.sz.mell" sheetId="330" r:id="rId298"/>
    <sheet name="IB_6.7.2.sz.mell" sheetId="331" r:id="rId299"/>
    <sheet name="IB_6.7.3.sz.mell" sheetId="332" r:id="rId300"/>
    <sheet name="IB_6.8.sz.mell" sheetId="333" r:id="rId301"/>
    <sheet name="IB_6.8.1.sz.mell" sheetId="334" r:id="rId302"/>
    <sheet name="IB_6.8.2.sz.mell" sheetId="335" r:id="rId303"/>
    <sheet name="IB_6.8.3.sz.mell" sheetId="336" r:id="rId304"/>
    <sheet name="IB_6.9.sz.mell" sheetId="337" r:id="rId305"/>
    <sheet name="IB_6.9.1.sz.mell" sheetId="338" r:id="rId306"/>
    <sheet name="IB_6.9.2.sz.mell" sheetId="339" r:id="rId307"/>
    <sheet name="IB_6.9.3.sz.mell" sheetId="340" r:id="rId308"/>
    <sheet name="IB_6.10.sz.mell" sheetId="341" r:id="rId309"/>
    <sheet name="IB_6.10.1.sz.mell" sheetId="342" r:id="rId310"/>
    <sheet name="IB_6.10.2.sz.mell" sheetId="343" r:id="rId311"/>
    <sheet name="IB_6.10.3.sz.mell" sheetId="344" r:id="rId312"/>
    <sheet name="IB_6.11.sz.mell" sheetId="345" r:id="rId313"/>
    <sheet name="IB_6.11.1.sz.mell" sheetId="346" r:id="rId314"/>
    <sheet name="IB_6.11.2.sz.mell" sheetId="347" r:id="rId315"/>
    <sheet name="IB_6.11.3.sz.mell" sheetId="348" r:id="rId316"/>
    <sheet name="IB_6.12.sz.mell" sheetId="349" r:id="rId317"/>
    <sheet name="IB_6.12.1.sz.mell" sheetId="350" r:id="rId318"/>
    <sheet name="IB_6.12.2.sz.mell" sheetId="351" r:id="rId319"/>
    <sheet name="IB_6.12.3.sz.mell" sheetId="352" r:id="rId320"/>
    <sheet name="IB_7.sz.mell." sheetId="353" r:id="rId321"/>
    <sheet name="Z_TARTALOMJEGYZÉK" sheetId="354" r:id="rId322"/>
    <sheet name="Z_ALAPADATOK" sheetId="355" r:id="rId323"/>
    <sheet name="Z_ÖSSZEFÜGGÉSEK" sheetId="356" r:id="rId324"/>
    <sheet name="Z_1.1.sz.mell." sheetId="357" r:id="rId325"/>
    <sheet name="Z_1.2.sz.mell." sheetId="358" r:id="rId326"/>
    <sheet name="Z_1.3.sz.mell." sheetId="359" r:id="rId327"/>
    <sheet name="Z_1.4.sz.mell." sheetId="360" r:id="rId328"/>
    <sheet name="Z_2.1.sz.mell" sheetId="361" r:id="rId329"/>
    <sheet name="Z_2.2.sz.mell" sheetId="362" r:id="rId330"/>
    <sheet name="Z_ELLENŐRZÉS" sheetId="363" r:id="rId331"/>
    <sheet name="Z_3.sz.mell." sheetId="364" r:id="rId332"/>
    <sheet name="Z_4.sz.mell." sheetId="365" r:id="rId333"/>
    <sheet name="Z_5.sz.mell." sheetId="500" r:id="rId334"/>
    <sheet name="Z_6.1.sz.mell" sheetId="367" r:id="rId335"/>
    <sheet name="Z_6.1.1.sz.mell" sheetId="368" r:id="rId336"/>
    <sheet name="Z_6.1.2.sz.mell" sheetId="369" r:id="rId337"/>
    <sheet name="Z_6.1.3.sz.mell" sheetId="370" r:id="rId338"/>
    <sheet name="Z_6.2.sz.mell" sheetId="371" r:id="rId339"/>
    <sheet name="Z_6.2.1.sz.mell" sheetId="372" r:id="rId340"/>
    <sheet name="Z_6.2.2.sz.mell" sheetId="373" r:id="rId341"/>
    <sheet name="Z_6.2.3.sz.mell" sheetId="374" r:id="rId342"/>
    <sheet name="Z_6.3.sz.mell" sheetId="375" r:id="rId343"/>
    <sheet name="Z_6.3.1.sz.mell" sheetId="376" r:id="rId344"/>
    <sheet name="Z_6.3.2.sz.mell" sheetId="377" r:id="rId345"/>
    <sheet name="Z_6.3.3.sz.mell" sheetId="378" r:id="rId346"/>
    <sheet name="Z_6.4.sz.mell" sheetId="379" r:id="rId347"/>
    <sheet name="Z_6.4.1.sz.mell" sheetId="380" r:id="rId348"/>
    <sheet name="Z_6.4.2.sz.mell" sheetId="381" r:id="rId349"/>
    <sheet name="Z_6.4.3.sz.mell" sheetId="382" r:id="rId350"/>
    <sheet name="Z_6.5.sz.mell" sheetId="383" r:id="rId351"/>
    <sheet name="Z_6.5.1.sz.mell" sheetId="384" r:id="rId352"/>
    <sheet name="Z_6.5.2.sz.mell" sheetId="385" r:id="rId353"/>
    <sheet name="Z_6.5.3.sz.mell" sheetId="386" r:id="rId354"/>
    <sheet name="Z_6.6.sz.mell" sheetId="387" r:id="rId355"/>
    <sheet name="Z_6.6.1.sz.mell" sheetId="388" r:id="rId356"/>
    <sheet name="Z_6.6.2.sz.mell" sheetId="389" r:id="rId357"/>
    <sheet name="Z_6.6.3.sz.mell" sheetId="390" r:id="rId358"/>
    <sheet name="Z_6.7.sz.mell" sheetId="391" r:id="rId359"/>
    <sheet name="Z_6.7.1.sz.mell" sheetId="392" r:id="rId360"/>
    <sheet name="Z_6.7.2.sz.mell" sheetId="393" r:id="rId361"/>
    <sheet name="Z_6.7.3.sz.mell" sheetId="394" r:id="rId362"/>
    <sheet name="Z_6.8.sz.mell" sheetId="395" r:id="rId363"/>
    <sheet name="Z_6.8.1.sz.mell" sheetId="396" r:id="rId364"/>
    <sheet name="Z_6.8.2.sz.mell" sheetId="397" r:id="rId365"/>
    <sheet name="Z_6.8.3.sz.mell" sheetId="398" r:id="rId366"/>
    <sheet name="Z_6.9.sz.mell" sheetId="399" r:id="rId367"/>
    <sheet name="Z_6.9.1.sz.mell" sheetId="400" r:id="rId368"/>
    <sheet name="Z_6.9.2.sz.mell" sheetId="401" r:id="rId369"/>
    <sheet name="Z_6.9.3.sz.mell" sheetId="402" r:id="rId370"/>
    <sheet name="Z_6.10.sz.mell" sheetId="403" r:id="rId371"/>
    <sheet name="Z_6.10.1.sz.mell" sheetId="404" r:id="rId372"/>
    <sheet name="Z_6.10.2.sz.mell" sheetId="405" r:id="rId373"/>
    <sheet name="Z_6.10.3.sz.mell" sheetId="406" r:id="rId374"/>
    <sheet name="Z_6.11.sz.mell" sheetId="407" r:id="rId375"/>
    <sheet name="Z_6.11.1.sz.mell" sheetId="408" r:id="rId376"/>
    <sheet name="Z_6.11.2.sz.mell" sheetId="409" r:id="rId377"/>
    <sheet name="Z_6.11.3.sz.mell" sheetId="410" r:id="rId378"/>
    <sheet name="Z_6.12.sz.mell" sheetId="411" r:id="rId379"/>
    <sheet name="Z_6.12.1.sz.mell" sheetId="412" r:id="rId380"/>
    <sheet name="Z_6.12.2.sz.mell" sheetId="413" r:id="rId381"/>
    <sheet name="Z_6.12.3.sz.mell" sheetId="414" r:id="rId382"/>
    <sheet name="Z_7.sz.mell" sheetId="428" r:id="rId383"/>
    <sheet name="Z_8.sz.mell" sheetId="427" r:id="rId384"/>
    <sheet name="Z_1.tájékoztató_t." sheetId="415" r:id="rId385"/>
    <sheet name="Z_2.tájékoztató_t." sheetId="416" r:id="rId386"/>
    <sheet name="Z_3.tájékoztató_t." sheetId="417" r:id="rId387"/>
    <sheet name="Z_4.tájékoztató_t." sheetId="418" r:id="rId388"/>
    <sheet name="Z_5.tájékoztató_t." sheetId="419" r:id="rId389"/>
    <sheet name="Z_6.tájékoztató_t." sheetId="420" r:id="rId390"/>
    <sheet name="Z_7.1.tájékoztató_t." sheetId="421" r:id="rId391"/>
    <sheet name="Z_7.2.tájékoztató_t." sheetId="422" r:id="rId392"/>
    <sheet name="Z_7.3.tájékoztató_t." sheetId="423" r:id="rId393"/>
    <sheet name="Z_8.tájékoztató_t." sheetId="424" r:id="rId394"/>
    <sheet name="Z_9.tájékoztató_t." sheetId="425" r:id="rId395"/>
    <sheet name="Munka1" sheetId="429" r:id="rId396"/>
    <sheet name="Munka2" sheetId="430" r:id="rId397"/>
  </sheets>
  <definedNames>
    <definedName name="_ftn1" localSheetId="392">'Z_7.3.tájékoztató_t.'!$A$31</definedName>
    <definedName name="_ftnref1" localSheetId="392">'Z_7.3.tájékoztató_t.'!$A$22</definedName>
    <definedName name="_xlnm.Print_Titles" localSheetId="212">'E_5.1.1.sz.mell'!$1:$6</definedName>
    <definedName name="_xlnm.Print_Titles" localSheetId="213">'E_5.1.2.sz.mell'!$1:$6</definedName>
    <definedName name="_xlnm.Print_Titles" localSheetId="214">'E_5.1.3.sz.mell'!$1:$6</definedName>
    <definedName name="_xlnm.Print_Titles" localSheetId="211">'E_5.1.sz.mell'!$1:$6</definedName>
    <definedName name="_xlnm.Print_Titles" localSheetId="248">'E_5.10.1.sz.mell'!$1:$7</definedName>
    <definedName name="_xlnm.Print_Titles" localSheetId="249">'E_5.10.2.sz.mell'!$1:$7</definedName>
    <definedName name="_xlnm.Print_Titles" localSheetId="250">'E_5.10.3.sz.mell'!$1:$7</definedName>
    <definedName name="_xlnm.Print_Titles" localSheetId="247">'E_5.10.sz.mell'!$1:$7</definedName>
    <definedName name="_xlnm.Print_Titles" localSheetId="252">'E_5.11.1.sz.mell'!$1:$7</definedName>
    <definedName name="_xlnm.Print_Titles" localSheetId="253">'E_5.11.2.sz.mell'!$1:$7</definedName>
    <definedName name="_xlnm.Print_Titles" localSheetId="254">'E_5.11.3.sz.mell'!$1:$7</definedName>
    <definedName name="_xlnm.Print_Titles" localSheetId="251">'E_5.11.sz.mell'!$1:$7</definedName>
    <definedName name="_xlnm.Print_Titles" localSheetId="256">'E_5.12.1.sz.mell'!$1:$7</definedName>
    <definedName name="_xlnm.Print_Titles" localSheetId="257">'E_5.12.2.sz.mell'!$1:$7</definedName>
    <definedName name="_xlnm.Print_Titles" localSheetId="258">'E_5.12.3.sz.mell'!$1:$7</definedName>
    <definedName name="_xlnm.Print_Titles" localSheetId="255">'E_5.12.sz.mell'!$1:$7</definedName>
    <definedName name="_xlnm.Print_Titles" localSheetId="216">'E_5.2.1.sz.mell'!$1:$7</definedName>
    <definedName name="_xlnm.Print_Titles" localSheetId="217">'E_5.2.2.sz.mell'!$1:$7</definedName>
    <definedName name="_xlnm.Print_Titles" localSheetId="218">'E_5.2.3.sz.mell'!$1:$7</definedName>
    <definedName name="_xlnm.Print_Titles" localSheetId="215">'E_5.2.sz.mell'!$1:$7</definedName>
    <definedName name="_xlnm.Print_Titles" localSheetId="220">'E_5.3.1.sz.mell'!$1:$7</definedName>
    <definedName name="_xlnm.Print_Titles" localSheetId="221">'E_5.3.2.sz.mell'!$1:$7</definedName>
    <definedName name="_xlnm.Print_Titles" localSheetId="222">'E_5.3.3.sz.mell'!$1:$7</definedName>
    <definedName name="_xlnm.Print_Titles" localSheetId="219">'E_5.3.sz.mell'!$1:$7</definedName>
    <definedName name="_xlnm.Print_Titles" localSheetId="224">'E_5.4.1.sz.mell'!$1:$7</definedName>
    <definedName name="_xlnm.Print_Titles" localSheetId="225">'E_5.4.2.sz.mell'!$1:$7</definedName>
    <definedName name="_xlnm.Print_Titles" localSheetId="226">'E_5.4.3.sz.mell'!$1:$7</definedName>
    <definedName name="_xlnm.Print_Titles" localSheetId="223">'E_5.4.sz.mell'!$1:$7</definedName>
    <definedName name="_xlnm.Print_Titles" localSheetId="228">'E_5.5.1.sz.mell'!$1:$7</definedName>
    <definedName name="_xlnm.Print_Titles" localSheetId="229">'E_5.5.2.sz.mell'!$1:$7</definedName>
    <definedName name="_xlnm.Print_Titles" localSheetId="230">'E_5.5.3.sz.mell'!$1:$7</definedName>
    <definedName name="_xlnm.Print_Titles" localSheetId="227">'E_5.5.sz.mell'!$1:$7</definedName>
    <definedName name="_xlnm.Print_Titles" localSheetId="232">'E_5.6.1.sz.mell'!$1:$7</definedName>
    <definedName name="_xlnm.Print_Titles" localSheetId="233">'E_5.6.2.sz.mell'!$1:$7</definedName>
    <definedName name="_xlnm.Print_Titles" localSheetId="234">'E_5.6.3.sz.mell'!$1:$7</definedName>
    <definedName name="_xlnm.Print_Titles" localSheetId="231">'E_5.6.sz.mell'!$1:$7</definedName>
    <definedName name="_xlnm.Print_Titles" localSheetId="236">'E_5.7.1.sz.mell'!$1:$7</definedName>
    <definedName name="_xlnm.Print_Titles" localSheetId="237">'E_5.7.2.sz.mell'!$1:$7</definedName>
    <definedName name="_xlnm.Print_Titles" localSheetId="238">'E_5.7.3.sz.mell'!$1:$7</definedName>
    <definedName name="_xlnm.Print_Titles" localSheetId="235">'E_5.7.sz.mell'!$1:$7</definedName>
    <definedName name="_xlnm.Print_Titles" localSheetId="240">'E_5.8.1.sz.mell'!$1:$7</definedName>
    <definedName name="_xlnm.Print_Titles" localSheetId="241">'E_5.8.2.sz.mell'!$1:$7</definedName>
    <definedName name="_xlnm.Print_Titles" localSheetId="242">'E_5.8.3.sz.mell'!$1:$7</definedName>
    <definedName name="_xlnm.Print_Titles" localSheetId="239">'E_5.8.sz.mell'!$1:$7</definedName>
    <definedName name="_xlnm.Print_Titles" localSheetId="244">'E_5.9.1.sz.mell'!$1:$7</definedName>
    <definedName name="_xlnm.Print_Titles" localSheetId="245">'E_5.9.2.sz.mell'!$1:$7</definedName>
    <definedName name="_xlnm.Print_Titles" localSheetId="246">'E_5.9.3.sz.mell'!$1:$7</definedName>
    <definedName name="_xlnm.Print_Titles" localSheetId="243">'E_5.9.sz.mell'!$1:$7</definedName>
    <definedName name="_xlnm.Print_Titles" localSheetId="273">'IB_6.1.1.sz.mell'!$1:$6</definedName>
    <definedName name="_xlnm.Print_Titles" localSheetId="274">'IB_6.1.2.sz.mell'!$1:$6</definedName>
    <definedName name="_xlnm.Print_Titles" localSheetId="275">'IB_6.1.3.sz.mell'!$1:$6</definedName>
    <definedName name="_xlnm.Print_Titles" localSheetId="272">'IB_6.1.sz.mell'!$1:$6</definedName>
    <definedName name="_xlnm.Print_Titles" localSheetId="309">'IB_6.10.1.sz.mell'!$1:$6</definedName>
    <definedName name="_xlnm.Print_Titles" localSheetId="310">'IB_6.10.2.sz.mell'!$1:$6</definedName>
    <definedName name="_xlnm.Print_Titles" localSheetId="311">'IB_6.10.3.sz.mell'!$1:$6</definedName>
    <definedName name="_xlnm.Print_Titles" localSheetId="308">'IB_6.10.sz.mell'!$1:$6</definedName>
    <definedName name="_xlnm.Print_Titles" localSheetId="313">'IB_6.11.1.sz.mell'!$1:$6</definedName>
    <definedName name="_xlnm.Print_Titles" localSheetId="314">'IB_6.11.2.sz.mell'!$1:$6</definedName>
    <definedName name="_xlnm.Print_Titles" localSheetId="315">'IB_6.11.3.sz.mell'!$1:$6</definedName>
    <definedName name="_xlnm.Print_Titles" localSheetId="312">'IB_6.11.sz.mell'!$1:$6</definedName>
    <definedName name="_xlnm.Print_Titles" localSheetId="317">'IB_6.12.1.sz.mell'!$1:$6</definedName>
    <definedName name="_xlnm.Print_Titles" localSheetId="318">'IB_6.12.2.sz.mell'!$1:$6</definedName>
    <definedName name="_xlnm.Print_Titles" localSheetId="319">'IB_6.12.3.sz.mell'!$1:$6</definedName>
    <definedName name="_xlnm.Print_Titles" localSheetId="316">'IB_6.12.sz.mell'!$1:$6</definedName>
    <definedName name="_xlnm.Print_Titles" localSheetId="277">'IB_6.2.1.sz.mell'!$1:$6</definedName>
    <definedName name="_xlnm.Print_Titles" localSheetId="278">'IB_6.2.2.sz.mell'!$1:$6</definedName>
    <definedName name="_xlnm.Print_Titles" localSheetId="279">'IB_6.2.3.sz.mell'!$1:$6</definedName>
    <definedName name="_xlnm.Print_Titles" localSheetId="276">'IB_6.2.sz.mell'!$1:$6</definedName>
    <definedName name="_xlnm.Print_Titles" localSheetId="281">'IB_6.3.1.sz.mell'!$1:$6</definedName>
    <definedName name="_xlnm.Print_Titles" localSheetId="282">'IB_6.3.2.sz.mell'!$1:$6</definedName>
    <definedName name="_xlnm.Print_Titles" localSheetId="283">'IB_6.3.3.sz.mell'!$1:$6</definedName>
    <definedName name="_xlnm.Print_Titles" localSheetId="280">'IB_6.3.sz.mell'!$1:$6</definedName>
    <definedName name="_xlnm.Print_Titles" localSheetId="285">'IB_6.4.1.sz.mell'!$1:$6</definedName>
    <definedName name="_xlnm.Print_Titles" localSheetId="286">'IB_6.4.2.sz.mell'!$1:$6</definedName>
    <definedName name="_xlnm.Print_Titles" localSheetId="287">'IB_6.4.3.sz.mell'!$1:$6</definedName>
    <definedName name="_xlnm.Print_Titles" localSheetId="284">'IB_6.4.sz.mell'!$1:$6</definedName>
    <definedName name="_xlnm.Print_Titles" localSheetId="289">'IB_6.5.1.sz.mell'!$1:$6</definedName>
    <definedName name="_xlnm.Print_Titles" localSheetId="290">'IB_6.5.2.sz.mell'!$1:$6</definedName>
    <definedName name="_xlnm.Print_Titles" localSheetId="291">'IB_6.5.3.sz.mell'!$1:$6</definedName>
    <definedName name="_xlnm.Print_Titles" localSheetId="288">'IB_6.5.sz.mell'!$1:$6</definedName>
    <definedName name="_xlnm.Print_Titles" localSheetId="293">'IB_6.6.1.sz.mell'!$1:$6</definedName>
    <definedName name="_xlnm.Print_Titles" localSheetId="294">'IB_6.6.2.sz.mell'!$1:$6</definedName>
    <definedName name="_xlnm.Print_Titles" localSheetId="295">'IB_6.6.3.sz.mell'!$1:$6</definedName>
    <definedName name="_xlnm.Print_Titles" localSheetId="292">'IB_6.6.sz.mell'!$1:$6</definedName>
    <definedName name="_xlnm.Print_Titles" localSheetId="297">'IB_6.7.1.sz.mell'!$1:$6</definedName>
    <definedName name="_xlnm.Print_Titles" localSheetId="298">'IB_6.7.2.sz.mell'!$1:$6</definedName>
    <definedName name="_xlnm.Print_Titles" localSheetId="299">'IB_6.7.3.sz.mell'!$1:$6</definedName>
    <definedName name="_xlnm.Print_Titles" localSheetId="296">'IB_6.7.sz.mell'!$1:$6</definedName>
    <definedName name="_xlnm.Print_Titles" localSheetId="301">'IB_6.8.1.sz.mell'!$1:$6</definedName>
    <definedName name="_xlnm.Print_Titles" localSheetId="302">'IB_6.8.2.sz.mell'!$1:$6</definedName>
    <definedName name="_xlnm.Print_Titles" localSheetId="303">'IB_6.8.3.sz.mell'!$1:$6</definedName>
    <definedName name="_xlnm.Print_Titles" localSheetId="300">'IB_6.8.sz.mell'!$1:$6</definedName>
    <definedName name="_xlnm.Print_Titles" localSheetId="305">'IB_6.9.1.sz.mell'!$1:$6</definedName>
    <definedName name="_xlnm.Print_Titles" localSheetId="306">'IB_6.9.2.sz.mell'!$1:$6</definedName>
    <definedName name="_xlnm.Print_Titles" localSheetId="307">'IB_6.9.3.sz.mell'!$1:$6</definedName>
    <definedName name="_xlnm.Print_Titles" localSheetId="304">'IB_6.9.sz.mell'!$1:$6</definedName>
    <definedName name="_xlnm.Print_Titles" localSheetId="17">'KV_9.1.1.sz.mell'!$1:$6</definedName>
    <definedName name="_xlnm.Print_Titles" localSheetId="18">'KV_9.1.2.sz.mell.'!$1:$6</definedName>
    <definedName name="_xlnm.Print_Titles" localSheetId="19">'KV_9.1.3.sz.mell'!$1:$6</definedName>
    <definedName name="_xlnm.Print_Titles" localSheetId="16">'KV_9.1.sz.mell'!$1:$6</definedName>
    <definedName name="_xlnm.Print_Titles" localSheetId="53">'KV_9.10.1.sz.mell'!$1:$6</definedName>
    <definedName name="_xlnm.Print_Titles" localSheetId="54">'KV_9.10.2.sz.mell'!$1:$6</definedName>
    <definedName name="_xlnm.Print_Titles" localSheetId="55">'KV_9.10.3.sz.mell'!$1:$6</definedName>
    <definedName name="_xlnm.Print_Titles" localSheetId="52">'KV_9.10.sz.mell'!$1:$6</definedName>
    <definedName name="_xlnm.Print_Titles" localSheetId="57">'KV_9.11.1.sz.mell'!$1:$6</definedName>
    <definedName name="_xlnm.Print_Titles" localSheetId="58">'KV_9.11.2.sz.mell'!$1:$6</definedName>
    <definedName name="_xlnm.Print_Titles" localSheetId="59">'KV_9.11.3.sz.mell'!$1:$6</definedName>
    <definedName name="_xlnm.Print_Titles" localSheetId="56">'KV_9.11.sz.mell'!$1:$6</definedName>
    <definedName name="_xlnm.Print_Titles" localSheetId="61">'KV_9.12.1.sz.mell'!$1:$6</definedName>
    <definedName name="_xlnm.Print_Titles" localSheetId="62">'KV_9.12.2.sz.mell'!$1:$6</definedName>
    <definedName name="_xlnm.Print_Titles" localSheetId="63">'KV_9.12.3.sz.mell'!$1:$6</definedName>
    <definedName name="_xlnm.Print_Titles" localSheetId="60">'KV_9.12.sz.mell'!$1:$6</definedName>
    <definedName name="_xlnm.Print_Titles" localSheetId="21">'KV_9.2.1.sz.mell'!$1:$6</definedName>
    <definedName name="_xlnm.Print_Titles" localSheetId="22">'KV_9.2.2.sz.mell'!$1:$6</definedName>
    <definedName name="_xlnm.Print_Titles" localSheetId="23">'KV_9.2.3.sz.mell'!$1:$6</definedName>
    <definedName name="_xlnm.Print_Titles" localSheetId="20">'KV_9.2.sz.mell'!$1:$6</definedName>
    <definedName name="_xlnm.Print_Titles" localSheetId="25">'KV_9.3.1.sz.mell'!$1:$6</definedName>
    <definedName name="_xlnm.Print_Titles" localSheetId="26">'KV_9.3.2.sz.mell'!$1:$6</definedName>
    <definedName name="_xlnm.Print_Titles" localSheetId="27">'KV_9.3.3.sz.mell'!$1:$6</definedName>
    <definedName name="_xlnm.Print_Titles" localSheetId="24">'KV_9.3.sz.mell'!$1:$6</definedName>
    <definedName name="_xlnm.Print_Titles" localSheetId="29">'KV_9.4.1.sz.mell'!$1:$6</definedName>
    <definedName name="_xlnm.Print_Titles" localSheetId="30">'KV_9.4.2.sz.mell'!$1:$6</definedName>
    <definedName name="_xlnm.Print_Titles" localSheetId="31">'KV_9.4.3.sz.mell'!$1:$6</definedName>
    <definedName name="_xlnm.Print_Titles" localSheetId="28">'KV_9.4.sz.mell'!$1:$6</definedName>
    <definedName name="_xlnm.Print_Titles" localSheetId="33">'KV_9.5.1.sz.mell'!$1:$6</definedName>
    <definedName name="_xlnm.Print_Titles" localSheetId="34">'KV_9.5.2.sz.mell'!$1:$6</definedName>
    <definedName name="_xlnm.Print_Titles" localSheetId="35">'KV_9.5.3.sz.mell'!$1:$6</definedName>
    <definedName name="_xlnm.Print_Titles" localSheetId="32">'KV_9.5.sz.mell'!$1:$6</definedName>
    <definedName name="_xlnm.Print_Titles" localSheetId="37">'KV_9.6.1.sz.mell'!$1:$6</definedName>
    <definedName name="_xlnm.Print_Titles" localSheetId="38">'KV_9.6.2.sz.mell'!$1:$6</definedName>
    <definedName name="_xlnm.Print_Titles" localSheetId="39">'KV_9.6.3.sz.mell'!$1:$6</definedName>
    <definedName name="_xlnm.Print_Titles" localSheetId="36">'KV_9.6.sz.mell'!$1:$6</definedName>
    <definedName name="_xlnm.Print_Titles" localSheetId="41">'KV_9.7.1.sz.mell'!$1:$6</definedName>
    <definedName name="_xlnm.Print_Titles" localSheetId="42">'KV_9.7.2.sz.mell'!$1:$6</definedName>
    <definedName name="_xlnm.Print_Titles" localSheetId="43">'KV_9.7.3.sz.mell'!$1:$6</definedName>
    <definedName name="_xlnm.Print_Titles" localSheetId="40">'KV_9.7.sz.mell'!$1:$6</definedName>
    <definedName name="_xlnm.Print_Titles" localSheetId="45">'KV_9.8.1.sz.mell'!$1:$6</definedName>
    <definedName name="_xlnm.Print_Titles" localSheetId="46">'KV_9.8.2.sz.mell'!$1:$6</definedName>
    <definedName name="_xlnm.Print_Titles" localSheetId="47">'KV_9.8.3.sz.mell'!$1:$6</definedName>
    <definedName name="_xlnm.Print_Titles" localSheetId="44">'KV_9.8.sz.mell'!$1:$6</definedName>
    <definedName name="_xlnm.Print_Titles" localSheetId="49">'KV_9.9.1.sz.mell'!$1:$6</definedName>
    <definedName name="_xlnm.Print_Titles" localSheetId="50">'KV_9.9.2.sz.mell'!$1:$6</definedName>
    <definedName name="_xlnm.Print_Titles" localSheetId="51">'KV_9.9.3.sz.mell'!$1:$6</definedName>
    <definedName name="_xlnm.Print_Titles" localSheetId="48">'KV_9.9.sz.mell'!$1:$6</definedName>
    <definedName name="_xlnm.Print_Titles" localSheetId="151">KVI_MOD_9.1.1.sz.mell!$1:$6</definedName>
    <definedName name="_xlnm.Print_Titles" localSheetId="152">KVI_MOD_9.1.2.sz.mell!$1:$6</definedName>
    <definedName name="_xlnm.Print_Titles" localSheetId="153">KVI_MOD_9.1.3.sz.mell!$1:$6</definedName>
    <definedName name="_xlnm.Print_Titles" localSheetId="150">KVI_MOD_9.1.sz.mell!$1:$6</definedName>
    <definedName name="_xlnm.Print_Titles" localSheetId="187">KVI_MOD_9.10.1.sz.mell!$1:$6</definedName>
    <definedName name="_xlnm.Print_Titles" localSheetId="188">KVI_MOD_9.10.2.sz.mell!$1:$6</definedName>
    <definedName name="_xlnm.Print_Titles" localSheetId="189">KVI_MOD_9.10.3.sz.mell!$1:$6</definedName>
    <definedName name="_xlnm.Print_Titles" localSheetId="186">KVI_MOD_9.10.sz.mell!$1:$6</definedName>
    <definedName name="_xlnm.Print_Titles" localSheetId="191">KVI_MOD_9.11.1.sz.mell!$1:$6</definedName>
    <definedName name="_xlnm.Print_Titles" localSheetId="192">KVI_MOD_9.11.2.sz.mell!$1:$6</definedName>
    <definedName name="_xlnm.Print_Titles" localSheetId="193">KVI_MOD_9.11.3.sz.mell!$1:$6</definedName>
    <definedName name="_xlnm.Print_Titles" localSheetId="190">KVI_MOD_9.11.sz.mell!$1:$6</definedName>
    <definedName name="_xlnm.Print_Titles" localSheetId="195">KVI_MOD_9.12.1.sz.mell!$1:$6</definedName>
    <definedName name="_xlnm.Print_Titles" localSheetId="196">KVI_MOD_9.12.2.sz.mell!$1:$6</definedName>
    <definedName name="_xlnm.Print_Titles" localSheetId="197">KVI_MOD_9.12.3.sz.mell!$1:$6</definedName>
    <definedName name="_xlnm.Print_Titles" localSheetId="194">KVI_MOD_9.12.sz.mell!$1:$6</definedName>
    <definedName name="_xlnm.Print_Titles" localSheetId="155">KVI_MOD_9.2.1.sz.mell!$1:$6</definedName>
    <definedName name="_xlnm.Print_Titles" localSheetId="156">KVI_MOD_9.2.2.sz.mell!$1:$6</definedName>
    <definedName name="_xlnm.Print_Titles" localSheetId="157">KVI_MOD_9.2.3.sz.mell!$1:$6</definedName>
    <definedName name="_xlnm.Print_Titles" localSheetId="154">KVI_MOD_9.2.sz.mell!$1:$6</definedName>
    <definedName name="_xlnm.Print_Titles" localSheetId="159">KVI_MOD_9.3.1.sz.mell!$1:$6</definedName>
    <definedName name="_xlnm.Print_Titles" localSheetId="160">KVI_MOD_9.3.2.sz.mell!$1:$6</definedName>
    <definedName name="_xlnm.Print_Titles" localSheetId="161">KVI_MOD_9.3.3.sz.mell!$1:$6</definedName>
    <definedName name="_xlnm.Print_Titles" localSheetId="158">KVI_MOD_9.3.sz.mell!$1:$6</definedName>
    <definedName name="_xlnm.Print_Titles" localSheetId="163">KVI_MOD_9.4.1.sz.mell!$1:$6</definedName>
    <definedName name="_xlnm.Print_Titles" localSheetId="164">KVI_MOD_9.4.2.sz.mell!$1:$6</definedName>
    <definedName name="_xlnm.Print_Titles" localSheetId="165">KVI_MOD_9.4.3.sz.mell!$1:$6</definedName>
    <definedName name="_xlnm.Print_Titles" localSheetId="162">KVI_MOD_9.4.sz.mell!$1:$6</definedName>
    <definedName name="_xlnm.Print_Titles" localSheetId="167">KVI_MOD_9.5.1.sz.mell!$1:$6</definedName>
    <definedName name="_xlnm.Print_Titles" localSheetId="168">KVI_MOD_9.5.2.sz.mell!$1:$6</definedName>
    <definedName name="_xlnm.Print_Titles" localSheetId="169">KVI_MOD_9.5.3.sz.mell!$1:$6</definedName>
    <definedName name="_xlnm.Print_Titles" localSheetId="166">KVI_MOD_9.5.sz.mell!$1:$6</definedName>
    <definedName name="_xlnm.Print_Titles" localSheetId="171">KVI_MOD_9.6.1.sz.mell!$1:$6</definedName>
    <definedName name="_xlnm.Print_Titles" localSheetId="172">KVI_MOD_9.6.2.sz.mell!$1:$6</definedName>
    <definedName name="_xlnm.Print_Titles" localSheetId="173">KVI_MOD_9.6.3.sz.mell!$1:$6</definedName>
    <definedName name="_xlnm.Print_Titles" localSheetId="170">KVI_MOD_9.6.sz.mell!$1:$6</definedName>
    <definedName name="_xlnm.Print_Titles" localSheetId="175">KVI_MOD_9.7.1.sz.mell!$1:$6</definedName>
    <definedName name="_xlnm.Print_Titles" localSheetId="176">KVI_MOD_9.7.2.sz.mell!$1:$6</definedName>
    <definedName name="_xlnm.Print_Titles" localSheetId="177">KVI_MOD_9.7.3.sz.mell!$1:$6</definedName>
    <definedName name="_xlnm.Print_Titles" localSheetId="174">KVI_MOD_9.7.sz.mell!$1:$6</definedName>
    <definedName name="_xlnm.Print_Titles" localSheetId="179">KVI_MOD_9.8.1.sz.mell!$1:$6</definedName>
    <definedName name="_xlnm.Print_Titles" localSheetId="180">KVI_MOD_9.8.2.sz.mell!$1:$6</definedName>
    <definedName name="_xlnm.Print_Titles" localSheetId="181">KVI_MOD_9.8.3.sz.mell!$1:$6</definedName>
    <definedName name="_xlnm.Print_Titles" localSheetId="178">KVI_MOD_9.8.sz.mell!$1:$6</definedName>
    <definedName name="_xlnm.Print_Titles" localSheetId="183">KVI_MOD_9.9.1.sz.mell!$1:$6</definedName>
    <definedName name="_xlnm.Print_Titles" localSheetId="184">KVI_MOD_9.9.2.sz.mell!$1:$6</definedName>
    <definedName name="_xlnm.Print_Titles" localSheetId="185">KVI_MOD_9.9.3.sz.mell!$1:$6</definedName>
    <definedName name="_xlnm.Print_Titles" localSheetId="182">KVI_MOD_9.9.sz.mell!$1:$6</definedName>
    <definedName name="_xlnm.Print_Titles" localSheetId="86">'RM_6.1.1.sz.mell'!$1:$6</definedName>
    <definedName name="_xlnm.Print_Titles" localSheetId="87">'RM_6.1.2.sz.mell'!$1:$6</definedName>
    <definedName name="_xlnm.Print_Titles" localSheetId="88">'RM_6.1.3.sz.mell'!$1:$6</definedName>
    <definedName name="_xlnm.Print_Titles" localSheetId="85">'RM_6.1.sz.mell'!$1:$6</definedName>
    <definedName name="_xlnm.Print_Titles" localSheetId="122">'RM_6.10.1.sz.mell'!$1:$7</definedName>
    <definedName name="_xlnm.Print_Titles" localSheetId="123">'RM_6.10.2.sz.mell'!$1:$7</definedName>
    <definedName name="_xlnm.Print_Titles" localSheetId="124">'RM_6.10.3.sz.mell'!$1:$7</definedName>
    <definedName name="_xlnm.Print_Titles" localSheetId="121">'RM_6.10.sz.mell'!$1:$7</definedName>
    <definedName name="_xlnm.Print_Titles" localSheetId="126">'RM_6.11.1.sz.mell'!$1:$7</definedName>
    <definedName name="_xlnm.Print_Titles" localSheetId="127">'RM_6.11.2.sz.mell'!$1:$7</definedName>
    <definedName name="_xlnm.Print_Titles" localSheetId="128">'RM_6.11.3.sz.mell'!$1:$7</definedName>
    <definedName name="_xlnm.Print_Titles" localSheetId="125">'RM_6.11.sz.mell'!$1:$7</definedName>
    <definedName name="_xlnm.Print_Titles" localSheetId="130">'RM_6.12.1.sz.mell'!$1:$7</definedName>
    <definedName name="_xlnm.Print_Titles" localSheetId="131">'RM_6.12.2.sz.mell'!$1:$7</definedName>
    <definedName name="_xlnm.Print_Titles" localSheetId="132">'RM_6.12.3.sz.mell'!$1:$7</definedName>
    <definedName name="_xlnm.Print_Titles" localSheetId="129">'RM_6.12.sz.mell'!$1:$7</definedName>
    <definedName name="_xlnm.Print_Titles" localSheetId="90">'RM_6.2.1.sz.mell'!$1:$7</definedName>
    <definedName name="_xlnm.Print_Titles" localSheetId="91">'RM_6.2.2.sz.mell'!$1:$7</definedName>
    <definedName name="_xlnm.Print_Titles" localSheetId="92">'RM_6.2.3.sz.mell'!$1:$7</definedName>
    <definedName name="_xlnm.Print_Titles" localSheetId="89">'RM_6.2.sz.mell'!$1:$7</definedName>
    <definedName name="_xlnm.Print_Titles" localSheetId="94">'RM_6.3.1.sz.mell'!$1:$7</definedName>
    <definedName name="_xlnm.Print_Titles" localSheetId="95">'RM_6.3.2.sz.mell'!$1:$7</definedName>
    <definedName name="_xlnm.Print_Titles" localSheetId="96">'RM_6.3.3.sz.mell'!$1:$7</definedName>
    <definedName name="_xlnm.Print_Titles" localSheetId="93">'RM_6.3.sz.mell'!$1:$7</definedName>
    <definedName name="_xlnm.Print_Titles" localSheetId="98">'RM_6.4.1.sz.mell'!$1:$7</definedName>
    <definedName name="_xlnm.Print_Titles" localSheetId="99">'RM_6.4.2.sz.mell'!$1:$7</definedName>
    <definedName name="_xlnm.Print_Titles" localSheetId="100">'RM_6.4.3.sz.mell'!$1:$7</definedName>
    <definedName name="_xlnm.Print_Titles" localSheetId="97">'RM_6.4.sz.mell'!$1:$7</definedName>
    <definedName name="_xlnm.Print_Titles" localSheetId="102">'RM_6.5.1.sz.mell'!$1:$7</definedName>
    <definedName name="_xlnm.Print_Titles" localSheetId="103">'RM_6.5.2.sz.mell'!$1:$7</definedName>
    <definedName name="_xlnm.Print_Titles" localSheetId="104">'RM_6.5.3.sz.mell'!$1:$7</definedName>
    <definedName name="_xlnm.Print_Titles" localSheetId="101">'RM_6.5.sz.mell'!$1:$7</definedName>
    <definedName name="_xlnm.Print_Titles" localSheetId="106">'RM_6.6.1.sz.mell'!$1:$7</definedName>
    <definedName name="_xlnm.Print_Titles" localSheetId="107">'RM_6.6.2.sz.mell'!$1:$7</definedName>
    <definedName name="_xlnm.Print_Titles" localSheetId="108">'RM_6.6.3.sz.mell'!$1:$7</definedName>
    <definedName name="_xlnm.Print_Titles" localSheetId="105">'RM_6.6.sz.mell'!$1:$7</definedName>
    <definedName name="_xlnm.Print_Titles" localSheetId="110">'RM_6.7.1.sz.mell'!$1:$7</definedName>
    <definedName name="_xlnm.Print_Titles" localSheetId="111">'RM_6.7.2.sz.mell'!$1:$7</definedName>
    <definedName name="_xlnm.Print_Titles" localSheetId="112">'RM_6.7.3.sz.mell'!$1:$7</definedName>
    <definedName name="_xlnm.Print_Titles" localSheetId="109">'RM_6.7.sz.mell'!$1:$7</definedName>
    <definedName name="_xlnm.Print_Titles" localSheetId="114">'RM_6.8.1.sz.mell'!$1:$7</definedName>
    <definedName name="_xlnm.Print_Titles" localSheetId="115">'RM_6.8.2.sz.mell'!$1:$7</definedName>
    <definedName name="_xlnm.Print_Titles" localSheetId="116">'RM_6.8.3.sz.mell'!$1:$7</definedName>
    <definedName name="_xlnm.Print_Titles" localSheetId="113">'RM_6.8.sz.mell'!$1:$7</definedName>
    <definedName name="_xlnm.Print_Titles" localSheetId="118">'RM_6.9.1.sz.mell'!$1:$7</definedName>
    <definedName name="_xlnm.Print_Titles" localSheetId="119">'RM_6.9.2.sz.mell'!$1:$7</definedName>
    <definedName name="_xlnm.Print_Titles" localSheetId="120">'RM_6.9.3.sz.mell'!$1:$7</definedName>
    <definedName name="_xlnm.Print_Titles" localSheetId="117">'RM_6.9.sz.mell'!$1:$7</definedName>
    <definedName name="_xlnm.Print_Titles" localSheetId="333">'Z_5.sz.mell.'!$1:$1</definedName>
    <definedName name="_xlnm.Print_Titles" localSheetId="335">'Z_6.1.1.sz.mell'!$1:$6</definedName>
    <definedName name="_xlnm.Print_Titles" localSheetId="336">'Z_6.1.2.sz.mell'!$1:$6</definedName>
    <definedName name="_xlnm.Print_Titles" localSheetId="337">'Z_6.1.3.sz.mell'!$1:$6</definedName>
    <definedName name="_xlnm.Print_Titles" localSheetId="334">'Z_6.1.sz.mell'!$1:$6</definedName>
    <definedName name="_xlnm.Print_Titles" localSheetId="371">'Z_6.10.1.sz.mell'!$1:$6</definedName>
    <definedName name="_xlnm.Print_Titles" localSheetId="372">'Z_6.10.2.sz.mell'!$1:$6</definedName>
    <definedName name="_xlnm.Print_Titles" localSheetId="373">'Z_6.10.3.sz.mell'!$1:$6</definedName>
    <definedName name="_xlnm.Print_Titles" localSheetId="370">'Z_6.10.sz.mell'!$1:$6</definedName>
    <definedName name="_xlnm.Print_Titles" localSheetId="375">'Z_6.11.1.sz.mell'!$1:$6</definedName>
    <definedName name="_xlnm.Print_Titles" localSheetId="376">'Z_6.11.2.sz.mell'!$1:$6</definedName>
    <definedName name="_xlnm.Print_Titles" localSheetId="377">'Z_6.11.3.sz.mell'!$1:$6</definedName>
    <definedName name="_xlnm.Print_Titles" localSheetId="374">'Z_6.11.sz.mell'!$1:$6</definedName>
    <definedName name="_xlnm.Print_Titles" localSheetId="379">'Z_6.12.1.sz.mell'!$1:$6</definedName>
    <definedName name="_xlnm.Print_Titles" localSheetId="380">'Z_6.12.2.sz.mell'!$1:$6</definedName>
    <definedName name="_xlnm.Print_Titles" localSheetId="381">'Z_6.12.3.sz.mell'!$1:$6</definedName>
    <definedName name="_xlnm.Print_Titles" localSheetId="378">'Z_6.12.sz.mell'!$1:$6</definedName>
    <definedName name="_xlnm.Print_Titles" localSheetId="339">'Z_6.2.1.sz.mell'!$1:$6</definedName>
    <definedName name="_xlnm.Print_Titles" localSheetId="340">'Z_6.2.2.sz.mell'!$1:$6</definedName>
    <definedName name="_xlnm.Print_Titles" localSheetId="341">'Z_6.2.3.sz.mell'!$1:$6</definedName>
    <definedName name="_xlnm.Print_Titles" localSheetId="338">'Z_6.2.sz.mell'!$1:$6</definedName>
    <definedName name="_xlnm.Print_Titles" localSheetId="343">'Z_6.3.1.sz.mell'!$1:$6</definedName>
    <definedName name="_xlnm.Print_Titles" localSheetId="344">'Z_6.3.2.sz.mell'!$1:$6</definedName>
    <definedName name="_xlnm.Print_Titles" localSheetId="345">'Z_6.3.3.sz.mell'!$1:$6</definedName>
    <definedName name="_xlnm.Print_Titles" localSheetId="342">'Z_6.3.sz.mell'!$1:$6</definedName>
    <definedName name="_xlnm.Print_Titles" localSheetId="347">'Z_6.4.1.sz.mell'!$1:$6</definedName>
    <definedName name="_xlnm.Print_Titles" localSheetId="348">'Z_6.4.2.sz.mell'!$1:$6</definedName>
    <definedName name="_xlnm.Print_Titles" localSheetId="349">'Z_6.4.3.sz.mell'!$1:$6</definedName>
    <definedName name="_xlnm.Print_Titles" localSheetId="346">'Z_6.4.sz.mell'!$1:$6</definedName>
    <definedName name="_xlnm.Print_Titles" localSheetId="351">'Z_6.5.1.sz.mell'!$1:$6</definedName>
    <definedName name="_xlnm.Print_Titles" localSheetId="352">'Z_6.5.2.sz.mell'!$1:$6</definedName>
    <definedName name="_xlnm.Print_Titles" localSheetId="353">'Z_6.5.3.sz.mell'!$1:$6</definedName>
    <definedName name="_xlnm.Print_Titles" localSheetId="350">'Z_6.5.sz.mell'!$1:$6</definedName>
    <definedName name="_xlnm.Print_Titles" localSheetId="355">'Z_6.6.1.sz.mell'!$1:$6</definedName>
    <definedName name="_xlnm.Print_Titles" localSheetId="356">'Z_6.6.2.sz.mell'!$1:$6</definedName>
    <definedName name="_xlnm.Print_Titles" localSheetId="357">'Z_6.6.3.sz.mell'!$1:$6</definedName>
    <definedName name="_xlnm.Print_Titles" localSheetId="354">'Z_6.6.sz.mell'!$1:$6</definedName>
    <definedName name="_xlnm.Print_Titles" localSheetId="359">'Z_6.7.1.sz.mell'!$1:$6</definedName>
    <definedName name="_xlnm.Print_Titles" localSheetId="360">'Z_6.7.2.sz.mell'!$1:$6</definedName>
    <definedName name="_xlnm.Print_Titles" localSheetId="361">'Z_6.7.3.sz.mell'!$1:$6</definedName>
    <definedName name="_xlnm.Print_Titles" localSheetId="358">'Z_6.7.sz.mell'!$1:$6</definedName>
    <definedName name="_xlnm.Print_Titles" localSheetId="363">'Z_6.8.1.sz.mell'!$1:$6</definedName>
    <definedName name="_xlnm.Print_Titles" localSheetId="364">'Z_6.8.2.sz.mell'!$1:$6</definedName>
    <definedName name="_xlnm.Print_Titles" localSheetId="365">'Z_6.8.3.sz.mell'!$1:$6</definedName>
    <definedName name="_xlnm.Print_Titles" localSheetId="362">'Z_6.8.sz.mell'!$1:$6</definedName>
    <definedName name="_xlnm.Print_Titles" localSheetId="367">'Z_6.9.1.sz.mell'!$1:$6</definedName>
    <definedName name="_xlnm.Print_Titles" localSheetId="368">'Z_6.9.2.sz.mell'!$1:$6</definedName>
    <definedName name="_xlnm.Print_Titles" localSheetId="369">'Z_6.9.3.sz.mell'!$1:$6</definedName>
    <definedName name="_xlnm.Print_Titles" localSheetId="366">'Z_6.9.sz.mell'!$1:$6</definedName>
    <definedName name="_xlnm.Print_Titles" localSheetId="390">'Z_7.1.tájékoztató_t.'!$5:$9</definedName>
    <definedName name="_xlnm.Print_Area" localSheetId="202">'E_1.1.sz.mell.'!$A$1:$K$166</definedName>
    <definedName name="_xlnm.Print_Area" localSheetId="203">'E_1.2.sz.mell.'!$A$1:$K$166</definedName>
    <definedName name="_xlnm.Print_Area" localSheetId="204">'E_1.3.sz.mell.'!$A$1:$K$166</definedName>
    <definedName name="_xlnm.Print_Area" localSheetId="205">'E_1.4.sz.mell.'!$A$1:$K$166</definedName>
    <definedName name="_xlnm.Print_Area" localSheetId="262">'IB_1.1.sz.mell.'!$A$1:$E$166</definedName>
    <definedName name="_xlnm.Print_Area" localSheetId="263">'IB_1.2.sz.mell.'!$A$1:$E$166</definedName>
    <definedName name="_xlnm.Print_Area" localSheetId="264">'IB_1.3.sz.mell.'!$A$1:$E$166</definedName>
    <definedName name="_xlnm.Print_Area" localSheetId="265">'IB_1.4.sz.mell.'!$A$1:$E$166</definedName>
    <definedName name="_xlnm.Print_Area" localSheetId="3">'KV_1.1.sz.mell.'!$A$1:$C$165</definedName>
    <definedName name="_xlnm.Print_Area" localSheetId="4">'KV_1.2.sz.mell.'!$A$1:$C$165</definedName>
    <definedName name="_xlnm.Print_Area" localSheetId="5">'KV_1.3.sz.mell.'!$A$1:$C$164</definedName>
    <definedName name="_xlnm.Print_Area" localSheetId="6">'KV_1.4.sz.mell.'!$A$1:$C$164</definedName>
    <definedName name="_xlnm.Print_Area" localSheetId="65">'KV_1.sz.tájékoztató_t.'!$A$1:$E$157</definedName>
    <definedName name="_xlnm.Print_Area" localSheetId="71">'KV_7.sz.tájékoztató_t.'!$A$1:$E$41</definedName>
    <definedName name="_xlnm.Print_Area" localSheetId="137">KVI_MOD_1.1.sz.mell.!$A$1:$E$166</definedName>
    <definedName name="_xlnm.Print_Area" localSheetId="138">KVI_MOD_1.2.sz.mell.!$A$1:$E$166</definedName>
    <definedName name="_xlnm.Print_Area" localSheetId="139">KVI_MOD_1.3.sz.mell.!$A$1:$E$166</definedName>
    <definedName name="_xlnm.Print_Area" localSheetId="140">KVI_MOD_1.4.sz.mell.!$A$1:$E$166</definedName>
    <definedName name="_xlnm.Print_Area" localSheetId="75">'RM_1.1.sz.mell.'!$A$1:$K$166</definedName>
    <definedName name="_xlnm.Print_Area" localSheetId="76">'RM_1.2.sz.mell.'!$A$1:$K$166</definedName>
    <definedName name="_xlnm.Print_Area" localSheetId="77">'RM_1.3.sz.mell.'!$A$1:$K$166</definedName>
    <definedName name="_xlnm.Print_Area" localSheetId="78">'RM_1.4.sz.mell.'!$A$1:$K$166</definedName>
    <definedName name="_xlnm.Print_Area" localSheetId="324">'Z_1.1.sz.mell.'!$A$1:$E$166</definedName>
    <definedName name="_xlnm.Print_Area" localSheetId="325">'Z_1.2.sz.mell.'!$A$1:$E$166</definedName>
    <definedName name="_xlnm.Print_Area" localSheetId="326">'Z_1.3.sz.mell.'!$A$1:$E$166</definedName>
    <definedName name="_xlnm.Print_Area" localSheetId="327">'Z_1.4.sz.mell.'!$A$1:$E$166</definedName>
    <definedName name="_xlnm.Print_Area" localSheetId="384">'Z_1.tájékoztató_t.'!$A$1:$E$155</definedName>
    <definedName name="_xlnm.Print_Area" localSheetId="392">'Z_7.3.tájékoztató_t.'!$A$1:$D$45</definedName>
    <definedName name="Z_9A8A2574_4E4C_4A0E_A4B4_611EAAF4A38D_.wvu.Cols" localSheetId="1" hidden="1">ALAPADATOK!$K:$R</definedName>
    <definedName name="Z_9A8A2574_4E4C_4A0E_A4B4_611EAAF4A38D_.wvu.Cols" localSheetId="135" hidden="1">KVI_MOD_ALAPADATOK!$J:$M</definedName>
    <definedName name="Z_9A8A2574_4E4C_4A0E_A4B4_611EAAF4A38D_.wvu.PrintArea" localSheetId="202" hidden="1">'E_1.1.sz.mell.'!$A$1:$K$166</definedName>
    <definedName name="Z_9A8A2574_4E4C_4A0E_A4B4_611EAAF4A38D_.wvu.PrintArea" localSheetId="203" hidden="1">'E_1.2.sz.mell.'!$A$1:$K$166</definedName>
    <definedName name="Z_9A8A2574_4E4C_4A0E_A4B4_611EAAF4A38D_.wvu.PrintArea" localSheetId="204" hidden="1">'E_1.3.sz.mell.'!$A$1:$K$166</definedName>
    <definedName name="Z_9A8A2574_4E4C_4A0E_A4B4_611EAAF4A38D_.wvu.PrintArea" localSheetId="205" hidden="1">'E_1.4.sz.mell.'!$A$1:$K$166</definedName>
    <definedName name="Z_9A8A2574_4E4C_4A0E_A4B4_611EAAF4A38D_.wvu.PrintArea" localSheetId="262" hidden="1">'IB_1.1.sz.mell.'!$A$1:$E$166</definedName>
    <definedName name="Z_9A8A2574_4E4C_4A0E_A4B4_611EAAF4A38D_.wvu.PrintArea" localSheetId="263" hidden="1">'IB_1.2.sz.mell.'!$A$1:$E$166</definedName>
    <definedName name="Z_9A8A2574_4E4C_4A0E_A4B4_611EAAF4A38D_.wvu.PrintArea" localSheetId="264" hidden="1">'IB_1.3.sz.mell.'!$A$1:$E$166</definedName>
    <definedName name="Z_9A8A2574_4E4C_4A0E_A4B4_611EAAF4A38D_.wvu.PrintArea" localSheetId="265" hidden="1">'IB_1.4.sz.mell.'!$A$1:$E$166</definedName>
    <definedName name="Z_9A8A2574_4E4C_4A0E_A4B4_611EAAF4A38D_.wvu.PrintArea" localSheetId="3" hidden="1">'KV_1.1.sz.mell.'!$A$1:$C$165</definedName>
    <definedName name="Z_9A8A2574_4E4C_4A0E_A4B4_611EAAF4A38D_.wvu.PrintArea" localSheetId="4" hidden="1">'KV_1.2.sz.mell.'!$A$1:$C$165</definedName>
    <definedName name="Z_9A8A2574_4E4C_4A0E_A4B4_611EAAF4A38D_.wvu.PrintArea" localSheetId="5" hidden="1">'KV_1.3.sz.mell.'!$A$1:$C$164</definedName>
    <definedName name="Z_9A8A2574_4E4C_4A0E_A4B4_611EAAF4A38D_.wvu.PrintArea" localSheetId="6" hidden="1">'KV_1.4.sz.mell.'!$A$1:$C$164</definedName>
    <definedName name="Z_9A8A2574_4E4C_4A0E_A4B4_611EAAF4A38D_.wvu.PrintArea" localSheetId="65" hidden="1">'KV_1.sz.tájékoztató_t.'!$A$1:$E$157</definedName>
    <definedName name="Z_9A8A2574_4E4C_4A0E_A4B4_611EAAF4A38D_.wvu.PrintArea" localSheetId="71" hidden="1">'KV_7.sz.tájékoztató_t.'!$A$1:$E$41</definedName>
    <definedName name="Z_9A8A2574_4E4C_4A0E_A4B4_611EAAF4A38D_.wvu.PrintArea" localSheetId="137" hidden="1">KVI_MOD_1.1.sz.mell.!$A$1:$E$166</definedName>
    <definedName name="Z_9A8A2574_4E4C_4A0E_A4B4_611EAAF4A38D_.wvu.PrintArea" localSheetId="138" hidden="1">KVI_MOD_1.2.sz.mell.!$A$1:$E$166</definedName>
    <definedName name="Z_9A8A2574_4E4C_4A0E_A4B4_611EAAF4A38D_.wvu.PrintArea" localSheetId="139" hidden="1">KVI_MOD_1.3.sz.mell.!$A$1:$E$166</definedName>
    <definedName name="Z_9A8A2574_4E4C_4A0E_A4B4_611EAAF4A38D_.wvu.PrintArea" localSheetId="140" hidden="1">KVI_MOD_1.4.sz.mell.!$A$1:$E$166</definedName>
    <definedName name="Z_9A8A2574_4E4C_4A0E_A4B4_611EAAF4A38D_.wvu.PrintArea" localSheetId="75" hidden="1">'RM_1.1.sz.mell.'!$A$1:$K$166</definedName>
    <definedName name="Z_9A8A2574_4E4C_4A0E_A4B4_611EAAF4A38D_.wvu.PrintArea" localSheetId="76" hidden="1">'RM_1.2.sz.mell.'!$A$1:$K$166</definedName>
    <definedName name="Z_9A8A2574_4E4C_4A0E_A4B4_611EAAF4A38D_.wvu.PrintArea" localSheetId="77" hidden="1">'RM_1.3.sz.mell.'!$A$1:$K$166</definedName>
    <definedName name="Z_9A8A2574_4E4C_4A0E_A4B4_611EAAF4A38D_.wvu.PrintArea" localSheetId="78" hidden="1">'RM_1.4.sz.mell.'!$A$1:$K$166</definedName>
    <definedName name="Z_9A8A2574_4E4C_4A0E_A4B4_611EAAF4A38D_.wvu.PrintArea" localSheetId="324" hidden="1">'Z_1.1.sz.mell.'!$A$1:$E$166</definedName>
    <definedName name="Z_9A8A2574_4E4C_4A0E_A4B4_611EAAF4A38D_.wvu.PrintArea" localSheetId="325" hidden="1">'Z_1.2.sz.mell.'!$A$1:$E$166</definedName>
    <definedName name="Z_9A8A2574_4E4C_4A0E_A4B4_611EAAF4A38D_.wvu.PrintArea" localSheetId="326" hidden="1">'Z_1.3.sz.mell.'!$A$1:$E$166</definedName>
    <definedName name="Z_9A8A2574_4E4C_4A0E_A4B4_611EAAF4A38D_.wvu.PrintArea" localSheetId="327" hidden="1">'Z_1.4.sz.mell.'!$A$1:$E$166</definedName>
    <definedName name="Z_9A8A2574_4E4C_4A0E_A4B4_611EAAF4A38D_.wvu.PrintArea" localSheetId="384" hidden="1">'Z_1.tájékoztató_t.'!$A$1:$E$155</definedName>
    <definedName name="Z_9A8A2574_4E4C_4A0E_A4B4_611EAAF4A38D_.wvu.PrintArea" localSheetId="392" hidden="1">'Z_7.3.tájékoztató_t.'!$A$1:$D$45</definedName>
    <definedName name="Z_9A8A2574_4E4C_4A0E_A4B4_611EAAF4A38D_.wvu.PrintTitles" localSheetId="212" hidden="1">'E_5.1.1.sz.mell'!$1:$6</definedName>
    <definedName name="Z_9A8A2574_4E4C_4A0E_A4B4_611EAAF4A38D_.wvu.PrintTitles" localSheetId="213" hidden="1">'E_5.1.2.sz.mell'!$1:$6</definedName>
    <definedName name="Z_9A8A2574_4E4C_4A0E_A4B4_611EAAF4A38D_.wvu.PrintTitles" localSheetId="214" hidden="1">'E_5.1.3.sz.mell'!$1:$6</definedName>
    <definedName name="Z_9A8A2574_4E4C_4A0E_A4B4_611EAAF4A38D_.wvu.PrintTitles" localSheetId="211" hidden="1">'E_5.1.sz.mell'!$1:$6</definedName>
    <definedName name="Z_9A8A2574_4E4C_4A0E_A4B4_611EAAF4A38D_.wvu.PrintTitles" localSheetId="248" hidden="1">'E_5.10.1.sz.mell'!$1:$7</definedName>
    <definedName name="Z_9A8A2574_4E4C_4A0E_A4B4_611EAAF4A38D_.wvu.PrintTitles" localSheetId="249" hidden="1">'E_5.10.2.sz.mell'!$1:$7</definedName>
    <definedName name="Z_9A8A2574_4E4C_4A0E_A4B4_611EAAF4A38D_.wvu.PrintTitles" localSheetId="250" hidden="1">'E_5.10.3.sz.mell'!$1:$7</definedName>
    <definedName name="Z_9A8A2574_4E4C_4A0E_A4B4_611EAAF4A38D_.wvu.PrintTitles" localSheetId="247" hidden="1">'E_5.10.sz.mell'!$1:$7</definedName>
    <definedName name="Z_9A8A2574_4E4C_4A0E_A4B4_611EAAF4A38D_.wvu.PrintTitles" localSheetId="252" hidden="1">'E_5.11.1.sz.mell'!$1:$7</definedName>
    <definedName name="Z_9A8A2574_4E4C_4A0E_A4B4_611EAAF4A38D_.wvu.PrintTitles" localSheetId="253" hidden="1">'E_5.11.2.sz.mell'!$1:$7</definedName>
    <definedName name="Z_9A8A2574_4E4C_4A0E_A4B4_611EAAF4A38D_.wvu.PrintTitles" localSheetId="254" hidden="1">'E_5.11.3.sz.mell'!$1:$7</definedName>
    <definedName name="Z_9A8A2574_4E4C_4A0E_A4B4_611EAAF4A38D_.wvu.PrintTitles" localSheetId="251" hidden="1">'E_5.11.sz.mell'!$1:$7</definedName>
    <definedName name="Z_9A8A2574_4E4C_4A0E_A4B4_611EAAF4A38D_.wvu.PrintTitles" localSheetId="256" hidden="1">'E_5.12.1.sz.mell'!$1:$7</definedName>
    <definedName name="Z_9A8A2574_4E4C_4A0E_A4B4_611EAAF4A38D_.wvu.PrintTitles" localSheetId="257" hidden="1">'E_5.12.2.sz.mell'!$1:$7</definedName>
    <definedName name="Z_9A8A2574_4E4C_4A0E_A4B4_611EAAF4A38D_.wvu.PrintTitles" localSheetId="258" hidden="1">'E_5.12.3.sz.mell'!$1:$7</definedName>
    <definedName name="Z_9A8A2574_4E4C_4A0E_A4B4_611EAAF4A38D_.wvu.PrintTitles" localSheetId="255" hidden="1">'E_5.12.sz.mell'!$1:$7</definedName>
    <definedName name="Z_9A8A2574_4E4C_4A0E_A4B4_611EAAF4A38D_.wvu.PrintTitles" localSheetId="216" hidden="1">'E_5.2.1.sz.mell'!$1:$7</definedName>
    <definedName name="Z_9A8A2574_4E4C_4A0E_A4B4_611EAAF4A38D_.wvu.PrintTitles" localSheetId="217" hidden="1">'E_5.2.2.sz.mell'!$1:$7</definedName>
    <definedName name="Z_9A8A2574_4E4C_4A0E_A4B4_611EAAF4A38D_.wvu.PrintTitles" localSheetId="218" hidden="1">'E_5.2.3.sz.mell'!$1:$7</definedName>
    <definedName name="Z_9A8A2574_4E4C_4A0E_A4B4_611EAAF4A38D_.wvu.PrintTitles" localSheetId="215" hidden="1">'E_5.2.sz.mell'!$1:$7</definedName>
    <definedName name="Z_9A8A2574_4E4C_4A0E_A4B4_611EAAF4A38D_.wvu.PrintTitles" localSheetId="220" hidden="1">'E_5.3.1.sz.mell'!$1:$7</definedName>
    <definedName name="Z_9A8A2574_4E4C_4A0E_A4B4_611EAAF4A38D_.wvu.PrintTitles" localSheetId="221" hidden="1">'E_5.3.2.sz.mell'!$1:$7</definedName>
    <definedName name="Z_9A8A2574_4E4C_4A0E_A4B4_611EAAF4A38D_.wvu.PrintTitles" localSheetId="222" hidden="1">'E_5.3.3.sz.mell'!$1:$7</definedName>
    <definedName name="Z_9A8A2574_4E4C_4A0E_A4B4_611EAAF4A38D_.wvu.PrintTitles" localSheetId="219" hidden="1">'E_5.3.sz.mell'!$1:$7</definedName>
    <definedName name="Z_9A8A2574_4E4C_4A0E_A4B4_611EAAF4A38D_.wvu.PrintTitles" localSheetId="224" hidden="1">'E_5.4.1.sz.mell'!$1:$7</definedName>
    <definedName name="Z_9A8A2574_4E4C_4A0E_A4B4_611EAAF4A38D_.wvu.PrintTitles" localSheetId="225" hidden="1">'E_5.4.2.sz.mell'!$1:$7</definedName>
    <definedName name="Z_9A8A2574_4E4C_4A0E_A4B4_611EAAF4A38D_.wvu.PrintTitles" localSheetId="226" hidden="1">'E_5.4.3.sz.mell'!$1:$7</definedName>
    <definedName name="Z_9A8A2574_4E4C_4A0E_A4B4_611EAAF4A38D_.wvu.PrintTitles" localSheetId="223" hidden="1">'E_5.4.sz.mell'!$1:$7</definedName>
    <definedName name="Z_9A8A2574_4E4C_4A0E_A4B4_611EAAF4A38D_.wvu.PrintTitles" localSheetId="228" hidden="1">'E_5.5.1.sz.mell'!$1:$7</definedName>
    <definedName name="Z_9A8A2574_4E4C_4A0E_A4B4_611EAAF4A38D_.wvu.PrintTitles" localSheetId="229" hidden="1">'E_5.5.2.sz.mell'!$1:$7</definedName>
    <definedName name="Z_9A8A2574_4E4C_4A0E_A4B4_611EAAF4A38D_.wvu.PrintTitles" localSheetId="230" hidden="1">'E_5.5.3.sz.mell'!$1:$7</definedName>
    <definedName name="Z_9A8A2574_4E4C_4A0E_A4B4_611EAAF4A38D_.wvu.PrintTitles" localSheetId="227" hidden="1">'E_5.5.sz.mell'!$1:$7</definedName>
    <definedName name="Z_9A8A2574_4E4C_4A0E_A4B4_611EAAF4A38D_.wvu.PrintTitles" localSheetId="232" hidden="1">'E_5.6.1.sz.mell'!$1:$7</definedName>
    <definedName name="Z_9A8A2574_4E4C_4A0E_A4B4_611EAAF4A38D_.wvu.PrintTitles" localSheetId="233" hidden="1">'E_5.6.2.sz.mell'!$1:$7</definedName>
    <definedName name="Z_9A8A2574_4E4C_4A0E_A4B4_611EAAF4A38D_.wvu.PrintTitles" localSheetId="234" hidden="1">'E_5.6.3.sz.mell'!$1:$7</definedName>
    <definedName name="Z_9A8A2574_4E4C_4A0E_A4B4_611EAAF4A38D_.wvu.PrintTitles" localSheetId="231" hidden="1">'E_5.6.sz.mell'!$1:$7</definedName>
    <definedName name="Z_9A8A2574_4E4C_4A0E_A4B4_611EAAF4A38D_.wvu.PrintTitles" localSheetId="236" hidden="1">'E_5.7.1.sz.mell'!$1:$7</definedName>
    <definedName name="Z_9A8A2574_4E4C_4A0E_A4B4_611EAAF4A38D_.wvu.PrintTitles" localSheetId="237" hidden="1">'E_5.7.2.sz.mell'!$1:$7</definedName>
    <definedName name="Z_9A8A2574_4E4C_4A0E_A4B4_611EAAF4A38D_.wvu.PrintTitles" localSheetId="238" hidden="1">'E_5.7.3.sz.mell'!$1:$7</definedName>
    <definedName name="Z_9A8A2574_4E4C_4A0E_A4B4_611EAAF4A38D_.wvu.PrintTitles" localSheetId="235" hidden="1">'E_5.7.sz.mell'!$1:$7</definedName>
    <definedName name="Z_9A8A2574_4E4C_4A0E_A4B4_611EAAF4A38D_.wvu.PrintTitles" localSheetId="240" hidden="1">'E_5.8.1.sz.mell'!$1:$7</definedName>
    <definedName name="Z_9A8A2574_4E4C_4A0E_A4B4_611EAAF4A38D_.wvu.PrintTitles" localSheetId="241" hidden="1">'E_5.8.2.sz.mell'!$1:$7</definedName>
    <definedName name="Z_9A8A2574_4E4C_4A0E_A4B4_611EAAF4A38D_.wvu.PrintTitles" localSheetId="242" hidden="1">'E_5.8.3.sz.mell'!$1:$7</definedName>
    <definedName name="Z_9A8A2574_4E4C_4A0E_A4B4_611EAAF4A38D_.wvu.PrintTitles" localSheetId="239" hidden="1">'E_5.8.sz.mell'!$1:$7</definedName>
    <definedName name="Z_9A8A2574_4E4C_4A0E_A4B4_611EAAF4A38D_.wvu.PrintTitles" localSheetId="244" hidden="1">'E_5.9.1.sz.mell'!$1:$7</definedName>
    <definedName name="Z_9A8A2574_4E4C_4A0E_A4B4_611EAAF4A38D_.wvu.PrintTitles" localSheetId="245" hidden="1">'E_5.9.2.sz.mell'!$1:$7</definedName>
    <definedName name="Z_9A8A2574_4E4C_4A0E_A4B4_611EAAF4A38D_.wvu.PrintTitles" localSheetId="246" hidden="1">'E_5.9.3.sz.mell'!$1:$7</definedName>
    <definedName name="Z_9A8A2574_4E4C_4A0E_A4B4_611EAAF4A38D_.wvu.PrintTitles" localSheetId="243" hidden="1">'E_5.9.sz.mell'!$1:$7</definedName>
    <definedName name="Z_9A8A2574_4E4C_4A0E_A4B4_611EAAF4A38D_.wvu.PrintTitles" localSheetId="273" hidden="1">'IB_6.1.1.sz.mell'!$1:$6</definedName>
    <definedName name="Z_9A8A2574_4E4C_4A0E_A4B4_611EAAF4A38D_.wvu.PrintTitles" localSheetId="274" hidden="1">'IB_6.1.2.sz.mell'!$1:$6</definedName>
    <definedName name="Z_9A8A2574_4E4C_4A0E_A4B4_611EAAF4A38D_.wvu.PrintTitles" localSheetId="275" hidden="1">'IB_6.1.3.sz.mell'!$1:$6</definedName>
    <definedName name="Z_9A8A2574_4E4C_4A0E_A4B4_611EAAF4A38D_.wvu.PrintTitles" localSheetId="272" hidden="1">'IB_6.1.sz.mell'!$1:$6</definedName>
    <definedName name="Z_9A8A2574_4E4C_4A0E_A4B4_611EAAF4A38D_.wvu.PrintTitles" localSheetId="309" hidden="1">'IB_6.10.1.sz.mell'!$1:$6</definedName>
    <definedName name="Z_9A8A2574_4E4C_4A0E_A4B4_611EAAF4A38D_.wvu.PrintTitles" localSheetId="310" hidden="1">'IB_6.10.2.sz.mell'!$1:$6</definedName>
    <definedName name="Z_9A8A2574_4E4C_4A0E_A4B4_611EAAF4A38D_.wvu.PrintTitles" localSheetId="311" hidden="1">'IB_6.10.3.sz.mell'!$1:$6</definedName>
    <definedName name="Z_9A8A2574_4E4C_4A0E_A4B4_611EAAF4A38D_.wvu.PrintTitles" localSheetId="308" hidden="1">'IB_6.10.sz.mell'!$1:$6</definedName>
    <definedName name="Z_9A8A2574_4E4C_4A0E_A4B4_611EAAF4A38D_.wvu.PrintTitles" localSheetId="313" hidden="1">'IB_6.11.1.sz.mell'!$1:$6</definedName>
    <definedName name="Z_9A8A2574_4E4C_4A0E_A4B4_611EAAF4A38D_.wvu.PrintTitles" localSheetId="314" hidden="1">'IB_6.11.2.sz.mell'!$1:$6</definedName>
    <definedName name="Z_9A8A2574_4E4C_4A0E_A4B4_611EAAF4A38D_.wvu.PrintTitles" localSheetId="315" hidden="1">'IB_6.11.3.sz.mell'!$1:$6</definedName>
    <definedName name="Z_9A8A2574_4E4C_4A0E_A4B4_611EAAF4A38D_.wvu.PrintTitles" localSheetId="312" hidden="1">'IB_6.11.sz.mell'!$1:$6</definedName>
    <definedName name="Z_9A8A2574_4E4C_4A0E_A4B4_611EAAF4A38D_.wvu.PrintTitles" localSheetId="317" hidden="1">'IB_6.12.1.sz.mell'!$1:$6</definedName>
    <definedName name="Z_9A8A2574_4E4C_4A0E_A4B4_611EAAF4A38D_.wvu.PrintTitles" localSheetId="318" hidden="1">'IB_6.12.2.sz.mell'!$1:$6</definedName>
    <definedName name="Z_9A8A2574_4E4C_4A0E_A4B4_611EAAF4A38D_.wvu.PrintTitles" localSheetId="319" hidden="1">'IB_6.12.3.sz.mell'!$1:$6</definedName>
    <definedName name="Z_9A8A2574_4E4C_4A0E_A4B4_611EAAF4A38D_.wvu.PrintTitles" localSheetId="316" hidden="1">'IB_6.12.sz.mell'!$1:$6</definedName>
    <definedName name="Z_9A8A2574_4E4C_4A0E_A4B4_611EAAF4A38D_.wvu.PrintTitles" localSheetId="277" hidden="1">'IB_6.2.1.sz.mell'!$1:$6</definedName>
    <definedName name="Z_9A8A2574_4E4C_4A0E_A4B4_611EAAF4A38D_.wvu.PrintTitles" localSheetId="278" hidden="1">'IB_6.2.2.sz.mell'!$1:$6</definedName>
    <definedName name="Z_9A8A2574_4E4C_4A0E_A4B4_611EAAF4A38D_.wvu.PrintTitles" localSheetId="279" hidden="1">'IB_6.2.3.sz.mell'!$1:$6</definedName>
    <definedName name="Z_9A8A2574_4E4C_4A0E_A4B4_611EAAF4A38D_.wvu.PrintTitles" localSheetId="276" hidden="1">'IB_6.2.sz.mell'!$1:$6</definedName>
    <definedName name="Z_9A8A2574_4E4C_4A0E_A4B4_611EAAF4A38D_.wvu.PrintTitles" localSheetId="281" hidden="1">'IB_6.3.1.sz.mell'!$1:$6</definedName>
    <definedName name="Z_9A8A2574_4E4C_4A0E_A4B4_611EAAF4A38D_.wvu.PrintTitles" localSheetId="282" hidden="1">'IB_6.3.2.sz.mell'!$1:$6</definedName>
    <definedName name="Z_9A8A2574_4E4C_4A0E_A4B4_611EAAF4A38D_.wvu.PrintTitles" localSheetId="283" hidden="1">'IB_6.3.3.sz.mell'!$1:$6</definedName>
    <definedName name="Z_9A8A2574_4E4C_4A0E_A4B4_611EAAF4A38D_.wvu.PrintTitles" localSheetId="280" hidden="1">'IB_6.3.sz.mell'!$1:$6</definedName>
    <definedName name="Z_9A8A2574_4E4C_4A0E_A4B4_611EAAF4A38D_.wvu.PrintTitles" localSheetId="285" hidden="1">'IB_6.4.1.sz.mell'!$1:$6</definedName>
    <definedName name="Z_9A8A2574_4E4C_4A0E_A4B4_611EAAF4A38D_.wvu.PrintTitles" localSheetId="286" hidden="1">'IB_6.4.2.sz.mell'!$1:$6</definedName>
    <definedName name="Z_9A8A2574_4E4C_4A0E_A4B4_611EAAF4A38D_.wvu.PrintTitles" localSheetId="287" hidden="1">'IB_6.4.3.sz.mell'!$1:$6</definedName>
    <definedName name="Z_9A8A2574_4E4C_4A0E_A4B4_611EAAF4A38D_.wvu.PrintTitles" localSheetId="284" hidden="1">'IB_6.4.sz.mell'!$1:$6</definedName>
    <definedName name="Z_9A8A2574_4E4C_4A0E_A4B4_611EAAF4A38D_.wvu.PrintTitles" localSheetId="289" hidden="1">'IB_6.5.1.sz.mell'!$1:$6</definedName>
    <definedName name="Z_9A8A2574_4E4C_4A0E_A4B4_611EAAF4A38D_.wvu.PrintTitles" localSheetId="290" hidden="1">'IB_6.5.2.sz.mell'!$1:$6</definedName>
    <definedName name="Z_9A8A2574_4E4C_4A0E_A4B4_611EAAF4A38D_.wvu.PrintTitles" localSheetId="291" hidden="1">'IB_6.5.3.sz.mell'!$1:$6</definedName>
    <definedName name="Z_9A8A2574_4E4C_4A0E_A4B4_611EAAF4A38D_.wvu.PrintTitles" localSheetId="288" hidden="1">'IB_6.5.sz.mell'!$1:$6</definedName>
    <definedName name="Z_9A8A2574_4E4C_4A0E_A4B4_611EAAF4A38D_.wvu.PrintTitles" localSheetId="293" hidden="1">'IB_6.6.1.sz.mell'!$1:$6</definedName>
    <definedName name="Z_9A8A2574_4E4C_4A0E_A4B4_611EAAF4A38D_.wvu.PrintTitles" localSheetId="294" hidden="1">'IB_6.6.2.sz.mell'!$1:$6</definedName>
    <definedName name="Z_9A8A2574_4E4C_4A0E_A4B4_611EAAF4A38D_.wvu.PrintTitles" localSheetId="295" hidden="1">'IB_6.6.3.sz.mell'!$1:$6</definedName>
    <definedName name="Z_9A8A2574_4E4C_4A0E_A4B4_611EAAF4A38D_.wvu.PrintTitles" localSheetId="292" hidden="1">'IB_6.6.sz.mell'!$1:$6</definedName>
    <definedName name="Z_9A8A2574_4E4C_4A0E_A4B4_611EAAF4A38D_.wvu.PrintTitles" localSheetId="297" hidden="1">'IB_6.7.1.sz.mell'!$1:$6</definedName>
    <definedName name="Z_9A8A2574_4E4C_4A0E_A4B4_611EAAF4A38D_.wvu.PrintTitles" localSheetId="298" hidden="1">'IB_6.7.2.sz.mell'!$1:$6</definedName>
    <definedName name="Z_9A8A2574_4E4C_4A0E_A4B4_611EAAF4A38D_.wvu.PrintTitles" localSheetId="299" hidden="1">'IB_6.7.3.sz.mell'!$1:$6</definedName>
    <definedName name="Z_9A8A2574_4E4C_4A0E_A4B4_611EAAF4A38D_.wvu.PrintTitles" localSheetId="296" hidden="1">'IB_6.7.sz.mell'!$1:$6</definedName>
    <definedName name="Z_9A8A2574_4E4C_4A0E_A4B4_611EAAF4A38D_.wvu.PrintTitles" localSheetId="301" hidden="1">'IB_6.8.1.sz.mell'!$1:$6</definedName>
    <definedName name="Z_9A8A2574_4E4C_4A0E_A4B4_611EAAF4A38D_.wvu.PrintTitles" localSheetId="302" hidden="1">'IB_6.8.2.sz.mell'!$1:$6</definedName>
    <definedName name="Z_9A8A2574_4E4C_4A0E_A4B4_611EAAF4A38D_.wvu.PrintTitles" localSheetId="303" hidden="1">'IB_6.8.3.sz.mell'!$1:$6</definedName>
    <definedName name="Z_9A8A2574_4E4C_4A0E_A4B4_611EAAF4A38D_.wvu.PrintTitles" localSheetId="300" hidden="1">'IB_6.8.sz.mell'!$1:$6</definedName>
    <definedName name="Z_9A8A2574_4E4C_4A0E_A4B4_611EAAF4A38D_.wvu.PrintTitles" localSheetId="305" hidden="1">'IB_6.9.1.sz.mell'!$1:$6</definedName>
    <definedName name="Z_9A8A2574_4E4C_4A0E_A4B4_611EAAF4A38D_.wvu.PrintTitles" localSheetId="306" hidden="1">'IB_6.9.2.sz.mell'!$1:$6</definedName>
    <definedName name="Z_9A8A2574_4E4C_4A0E_A4B4_611EAAF4A38D_.wvu.PrintTitles" localSheetId="307" hidden="1">'IB_6.9.3.sz.mell'!$1:$6</definedName>
    <definedName name="Z_9A8A2574_4E4C_4A0E_A4B4_611EAAF4A38D_.wvu.PrintTitles" localSheetId="304" hidden="1">'IB_6.9.sz.mell'!$1:$6</definedName>
    <definedName name="Z_9A8A2574_4E4C_4A0E_A4B4_611EAAF4A38D_.wvu.PrintTitles" localSheetId="17" hidden="1">'KV_9.1.1.sz.mell'!$1:$6</definedName>
    <definedName name="Z_9A8A2574_4E4C_4A0E_A4B4_611EAAF4A38D_.wvu.PrintTitles" localSheetId="18" hidden="1">'KV_9.1.2.sz.mell.'!$1:$6</definedName>
    <definedName name="Z_9A8A2574_4E4C_4A0E_A4B4_611EAAF4A38D_.wvu.PrintTitles" localSheetId="19" hidden="1">'KV_9.1.3.sz.mell'!$1:$6</definedName>
    <definedName name="Z_9A8A2574_4E4C_4A0E_A4B4_611EAAF4A38D_.wvu.PrintTitles" localSheetId="16" hidden="1">'KV_9.1.sz.mell'!$1:$6</definedName>
    <definedName name="Z_9A8A2574_4E4C_4A0E_A4B4_611EAAF4A38D_.wvu.PrintTitles" localSheetId="53" hidden="1">'KV_9.10.1.sz.mell'!$1:$6</definedName>
    <definedName name="Z_9A8A2574_4E4C_4A0E_A4B4_611EAAF4A38D_.wvu.PrintTitles" localSheetId="54" hidden="1">'KV_9.10.2.sz.mell'!$1:$6</definedName>
    <definedName name="Z_9A8A2574_4E4C_4A0E_A4B4_611EAAF4A38D_.wvu.PrintTitles" localSheetId="55" hidden="1">'KV_9.10.3.sz.mell'!$1:$6</definedName>
    <definedName name="Z_9A8A2574_4E4C_4A0E_A4B4_611EAAF4A38D_.wvu.PrintTitles" localSheetId="52" hidden="1">'KV_9.10.sz.mell'!$1:$6</definedName>
    <definedName name="Z_9A8A2574_4E4C_4A0E_A4B4_611EAAF4A38D_.wvu.PrintTitles" localSheetId="57" hidden="1">'KV_9.11.1.sz.mell'!$1:$6</definedName>
    <definedName name="Z_9A8A2574_4E4C_4A0E_A4B4_611EAAF4A38D_.wvu.PrintTitles" localSheetId="58" hidden="1">'KV_9.11.2.sz.mell'!$1:$6</definedName>
    <definedName name="Z_9A8A2574_4E4C_4A0E_A4B4_611EAAF4A38D_.wvu.PrintTitles" localSheetId="59" hidden="1">'KV_9.11.3.sz.mell'!$1:$6</definedName>
    <definedName name="Z_9A8A2574_4E4C_4A0E_A4B4_611EAAF4A38D_.wvu.PrintTitles" localSheetId="56" hidden="1">'KV_9.11.sz.mell'!$1:$6</definedName>
    <definedName name="Z_9A8A2574_4E4C_4A0E_A4B4_611EAAF4A38D_.wvu.PrintTitles" localSheetId="61" hidden="1">'KV_9.12.1.sz.mell'!$1:$6</definedName>
    <definedName name="Z_9A8A2574_4E4C_4A0E_A4B4_611EAAF4A38D_.wvu.PrintTitles" localSheetId="62" hidden="1">'KV_9.12.2.sz.mell'!$1:$6</definedName>
    <definedName name="Z_9A8A2574_4E4C_4A0E_A4B4_611EAAF4A38D_.wvu.PrintTitles" localSheetId="63" hidden="1">'KV_9.12.3.sz.mell'!$1:$6</definedName>
    <definedName name="Z_9A8A2574_4E4C_4A0E_A4B4_611EAAF4A38D_.wvu.PrintTitles" localSheetId="60" hidden="1">'KV_9.12.sz.mell'!$1:$6</definedName>
    <definedName name="Z_9A8A2574_4E4C_4A0E_A4B4_611EAAF4A38D_.wvu.PrintTitles" localSheetId="21" hidden="1">'KV_9.2.1.sz.mell'!$1:$6</definedName>
    <definedName name="Z_9A8A2574_4E4C_4A0E_A4B4_611EAAF4A38D_.wvu.PrintTitles" localSheetId="22" hidden="1">'KV_9.2.2.sz.mell'!$1:$6</definedName>
    <definedName name="Z_9A8A2574_4E4C_4A0E_A4B4_611EAAF4A38D_.wvu.PrintTitles" localSheetId="23" hidden="1">'KV_9.2.3.sz.mell'!$1:$6</definedName>
    <definedName name="Z_9A8A2574_4E4C_4A0E_A4B4_611EAAF4A38D_.wvu.PrintTitles" localSheetId="20" hidden="1">'KV_9.2.sz.mell'!$1:$6</definedName>
    <definedName name="Z_9A8A2574_4E4C_4A0E_A4B4_611EAAF4A38D_.wvu.PrintTitles" localSheetId="25" hidden="1">'KV_9.3.1.sz.mell'!$1:$6</definedName>
    <definedName name="Z_9A8A2574_4E4C_4A0E_A4B4_611EAAF4A38D_.wvu.PrintTitles" localSheetId="26" hidden="1">'KV_9.3.2.sz.mell'!$1:$6</definedName>
    <definedName name="Z_9A8A2574_4E4C_4A0E_A4B4_611EAAF4A38D_.wvu.PrintTitles" localSheetId="27" hidden="1">'KV_9.3.3.sz.mell'!$1:$6</definedName>
    <definedName name="Z_9A8A2574_4E4C_4A0E_A4B4_611EAAF4A38D_.wvu.PrintTitles" localSheetId="24" hidden="1">'KV_9.3.sz.mell'!$1:$6</definedName>
    <definedName name="Z_9A8A2574_4E4C_4A0E_A4B4_611EAAF4A38D_.wvu.PrintTitles" localSheetId="29" hidden="1">'KV_9.4.1.sz.mell'!$1:$6</definedName>
    <definedName name="Z_9A8A2574_4E4C_4A0E_A4B4_611EAAF4A38D_.wvu.PrintTitles" localSheetId="30" hidden="1">'KV_9.4.2.sz.mell'!$1:$6</definedName>
    <definedName name="Z_9A8A2574_4E4C_4A0E_A4B4_611EAAF4A38D_.wvu.PrintTitles" localSheetId="31" hidden="1">'KV_9.4.3.sz.mell'!$1:$6</definedName>
    <definedName name="Z_9A8A2574_4E4C_4A0E_A4B4_611EAAF4A38D_.wvu.PrintTitles" localSheetId="28" hidden="1">'KV_9.4.sz.mell'!$1:$6</definedName>
    <definedName name="Z_9A8A2574_4E4C_4A0E_A4B4_611EAAF4A38D_.wvu.PrintTitles" localSheetId="33" hidden="1">'KV_9.5.1.sz.mell'!$1:$6</definedName>
    <definedName name="Z_9A8A2574_4E4C_4A0E_A4B4_611EAAF4A38D_.wvu.PrintTitles" localSheetId="34" hidden="1">'KV_9.5.2.sz.mell'!$1:$6</definedName>
    <definedName name="Z_9A8A2574_4E4C_4A0E_A4B4_611EAAF4A38D_.wvu.PrintTitles" localSheetId="35" hidden="1">'KV_9.5.3.sz.mell'!$1:$6</definedName>
    <definedName name="Z_9A8A2574_4E4C_4A0E_A4B4_611EAAF4A38D_.wvu.PrintTitles" localSheetId="32" hidden="1">'KV_9.5.sz.mell'!$1:$6</definedName>
    <definedName name="Z_9A8A2574_4E4C_4A0E_A4B4_611EAAF4A38D_.wvu.PrintTitles" localSheetId="37" hidden="1">'KV_9.6.1.sz.mell'!$1:$6</definedName>
    <definedName name="Z_9A8A2574_4E4C_4A0E_A4B4_611EAAF4A38D_.wvu.PrintTitles" localSheetId="38" hidden="1">'KV_9.6.2.sz.mell'!$1:$6</definedName>
    <definedName name="Z_9A8A2574_4E4C_4A0E_A4B4_611EAAF4A38D_.wvu.PrintTitles" localSheetId="39" hidden="1">'KV_9.6.3.sz.mell'!$1:$6</definedName>
    <definedName name="Z_9A8A2574_4E4C_4A0E_A4B4_611EAAF4A38D_.wvu.PrintTitles" localSheetId="36" hidden="1">'KV_9.6.sz.mell'!$1:$6</definedName>
    <definedName name="Z_9A8A2574_4E4C_4A0E_A4B4_611EAAF4A38D_.wvu.PrintTitles" localSheetId="41" hidden="1">'KV_9.7.1.sz.mell'!$1:$6</definedName>
    <definedName name="Z_9A8A2574_4E4C_4A0E_A4B4_611EAAF4A38D_.wvu.PrintTitles" localSheetId="42" hidden="1">'KV_9.7.2.sz.mell'!$1:$6</definedName>
    <definedName name="Z_9A8A2574_4E4C_4A0E_A4B4_611EAAF4A38D_.wvu.PrintTitles" localSheetId="43" hidden="1">'KV_9.7.3.sz.mell'!$1:$6</definedName>
    <definedName name="Z_9A8A2574_4E4C_4A0E_A4B4_611EAAF4A38D_.wvu.PrintTitles" localSheetId="40" hidden="1">'KV_9.7.sz.mell'!$1:$6</definedName>
    <definedName name="Z_9A8A2574_4E4C_4A0E_A4B4_611EAAF4A38D_.wvu.PrintTitles" localSheetId="45" hidden="1">'KV_9.8.1.sz.mell'!$1:$6</definedName>
    <definedName name="Z_9A8A2574_4E4C_4A0E_A4B4_611EAAF4A38D_.wvu.PrintTitles" localSheetId="46" hidden="1">'KV_9.8.2.sz.mell'!$1:$6</definedName>
    <definedName name="Z_9A8A2574_4E4C_4A0E_A4B4_611EAAF4A38D_.wvu.PrintTitles" localSheetId="47" hidden="1">'KV_9.8.3.sz.mell'!$1:$6</definedName>
    <definedName name="Z_9A8A2574_4E4C_4A0E_A4B4_611EAAF4A38D_.wvu.PrintTitles" localSheetId="44" hidden="1">'KV_9.8.sz.mell'!$1:$6</definedName>
    <definedName name="Z_9A8A2574_4E4C_4A0E_A4B4_611EAAF4A38D_.wvu.PrintTitles" localSheetId="49" hidden="1">'KV_9.9.1.sz.mell'!$1:$6</definedName>
    <definedName name="Z_9A8A2574_4E4C_4A0E_A4B4_611EAAF4A38D_.wvu.PrintTitles" localSheetId="50" hidden="1">'KV_9.9.2.sz.mell'!$1:$6</definedName>
    <definedName name="Z_9A8A2574_4E4C_4A0E_A4B4_611EAAF4A38D_.wvu.PrintTitles" localSheetId="51" hidden="1">'KV_9.9.3.sz.mell'!$1:$6</definedName>
    <definedName name="Z_9A8A2574_4E4C_4A0E_A4B4_611EAAF4A38D_.wvu.PrintTitles" localSheetId="48" hidden="1">'KV_9.9.sz.mell'!$1:$6</definedName>
    <definedName name="Z_9A8A2574_4E4C_4A0E_A4B4_611EAAF4A38D_.wvu.PrintTitles" localSheetId="151" hidden="1">KVI_MOD_9.1.1.sz.mell!$1:$6</definedName>
    <definedName name="Z_9A8A2574_4E4C_4A0E_A4B4_611EAAF4A38D_.wvu.PrintTitles" localSheetId="152" hidden="1">KVI_MOD_9.1.2.sz.mell!$1:$6</definedName>
    <definedName name="Z_9A8A2574_4E4C_4A0E_A4B4_611EAAF4A38D_.wvu.PrintTitles" localSheetId="153" hidden="1">KVI_MOD_9.1.3.sz.mell!$1:$6</definedName>
    <definedName name="Z_9A8A2574_4E4C_4A0E_A4B4_611EAAF4A38D_.wvu.PrintTitles" localSheetId="150" hidden="1">KVI_MOD_9.1.sz.mell!$1:$6</definedName>
    <definedName name="Z_9A8A2574_4E4C_4A0E_A4B4_611EAAF4A38D_.wvu.PrintTitles" localSheetId="187" hidden="1">KVI_MOD_9.10.1.sz.mell!$1:$6</definedName>
    <definedName name="Z_9A8A2574_4E4C_4A0E_A4B4_611EAAF4A38D_.wvu.PrintTitles" localSheetId="188" hidden="1">KVI_MOD_9.10.2.sz.mell!$1:$6</definedName>
    <definedName name="Z_9A8A2574_4E4C_4A0E_A4B4_611EAAF4A38D_.wvu.PrintTitles" localSheetId="189" hidden="1">KVI_MOD_9.10.3.sz.mell!$1:$6</definedName>
    <definedName name="Z_9A8A2574_4E4C_4A0E_A4B4_611EAAF4A38D_.wvu.PrintTitles" localSheetId="186" hidden="1">KVI_MOD_9.10.sz.mell!$1:$6</definedName>
    <definedName name="Z_9A8A2574_4E4C_4A0E_A4B4_611EAAF4A38D_.wvu.PrintTitles" localSheetId="191" hidden="1">KVI_MOD_9.11.1.sz.mell!$1:$6</definedName>
    <definedName name="Z_9A8A2574_4E4C_4A0E_A4B4_611EAAF4A38D_.wvu.PrintTitles" localSheetId="192" hidden="1">KVI_MOD_9.11.2.sz.mell!$1:$6</definedName>
    <definedName name="Z_9A8A2574_4E4C_4A0E_A4B4_611EAAF4A38D_.wvu.PrintTitles" localSheetId="193" hidden="1">KVI_MOD_9.11.3.sz.mell!$1:$6</definedName>
    <definedName name="Z_9A8A2574_4E4C_4A0E_A4B4_611EAAF4A38D_.wvu.PrintTitles" localSheetId="190" hidden="1">KVI_MOD_9.11.sz.mell!$1:$6</definedName>
    <definedName name="Z_9A8A2574_4E4C_4A0E_A4B4_611EAAF4A38D_.wvu.PrintTitles" localSheetId="195" hidden="1">KVI_MOD_9.12.1.sz.mell!$1:$6</definedName>
    <definedName name="Z_9A8A2574_4E4C_4A0E_A4B4_611EAAF4A38D_.wvu.PrintTitles" localSheetId="196" hidden="1">KVI_MOD_9.12.2.sz.mell!$1:$6</definedName>
    <definedName name="Z_9A8A2574_4E4C_4A0E_A4B4_611EAAF4A38D_.wvu.PrintTitles" localSheetId="197" hidden="1">KVI_MOD_9.12.3.sz.mell!$1:$6</definedName>
    <definedName name="Z_9A8A2574_4E4C_4A0E_A4B4_611EAAF4A38D_.wvu.PrintTitles" localSheetId="194" hidden="1">KVI_MOD_9.12.sz.mell!$1:$6</definedName>
    <definedName name="Z_9A8A2574_4E4C_4A0E_A4B4_611EAAF4A38D_.wvu.PrintTitles" localSheetId="155" hidden="1">KVI_MOD_9.2.1.sz.mell!$1:$6</definedName>
    <definedName name="Z_9A8A2574_4E4C_4A0E_A4B4_611EAAF4A38D_.wvu.PrintTitles" localSheetId="156" hidden="1">KVI_MOD_9.2.2.sz.mell!$1:$6</definedName>
    <definedName name="Z_9A8A2574_4E4C_4A0E_A4B4_611EAAF4A38D_.wvu.PrintTitles" localSheetId="157" hidden="1">KVI_MOD_9.2.3.sz.mell!$1:$6</definedName>
    <definedName name="Z_9A8A2574_4E4C_4A0E_A4B4_611EAAF4A38D_.wvu.PrintTitles" localSheetId="154" hidden="1">KVI_MOD_9.2.sz.mell!$1:$6</definedName>
    <definedName name="Z_9A8A2574_4E4C_4A0E_A4B4_611EAAF4A38D_.wvu.PrintTitles" localSheetId="159" hidden="1">KVI_MOD_9.3.1.sz.mell!$1:$6</definedName>
    <definedName name="Z_9A8A2574_4E4C_4A0E_A4B4_611EAAF4A38D_.wvu.PrintTitles" localSheetId="160" hidden="1">KVI_MOD_9.3.2.sz.mell!$1:$6</definedName>
    <definedName name="Z_9A8A2574_4E4C_4A0E_A4B4_611EAAF4A38D_.wvu.PrintTitles" localSheetId="161" hidden="1">KVI_MOD_9.3.3.sz.mell!$1:$6</definedName>
    <definedName name="Z_9A8A2574_4E4C_4A0E_A4B4_611EAAF4A38D_.wvu.PrintTitles" localSheetId="158" hidden="1">KVI_MOD_9.3.sz.mell!$1:$6</definedName>
    <definedName name="Z_9A8A2574_4E4C_4A0E_A4B4_611EAAF4A38D_.wvu.PrintTitles" localSheetId="163" hidden="1">KVI_MOD_9.4.1.sz.mell!$1:$6</definedName>
    <definedName name="Z_9A8A2574_4E4C_4A0E_A4B4_611EAAF4A38D_.wvu.PrintTitles" localSheetId="164" hidden="1">KVI_MOD_9.4.2.sz.mell!$1:$6</definedName>
    <definedName name="Z_9A8A2574_4E4C_4A0E_A4B4_611EAAF4A38D_.wvu.PrintTitles" localSheetId="165" hidden="1">KVI_MOD_9.4.3.sz.mell!$1:$6</definedName>
    <definedName name="Z_9A8A2574_4E4C_4A0E_A4B4_611EAAF4A38D_.wvu.PrintTitles" localSheetId="162" hidden="1">KVI_MOD_9.4.sz.mell!$1:$6</definedName>
    <definedName name="Z_9A8A2574_4E4C_4A0E_A4B4_611EAAF4A38D_.wvu.PrintTitles" localSheetId="167" hidden="1">KVI_MOD_9.5.1.sz.mell!$1:$6</definedName>
    <definedName name="Z_9A8A2574_4E4C_4A0E_A4B4_611EAAF4A38D_.wvu.PrintTitles" localSheetId="168" hidden="1">KVI_MOD_9.5.2.sz.mell!$1:$6</definedName>
    <definedName name="Z_9A8A2574_4E4C_4A0E_A4B4_611EAAF4A38D_.wvu.PrintTitles" localSheetId="169" hidden="1">KVI_MOD_9.5.3.sz.mell!$1:$6</definedName>
    <definedName name="Z_9A8A2574_4E4C_4A0E_A4B4_611EAAF4A38D_.wvu.PrintTitles" localSheetId="166" hidden="1">KVI_MOD_9.5.sz.mell!$1:$6</definedName>
    <definedName name="Z_9A8A2574_4E4C_4A0E_A4B4_611EAAF4A38D_.wvu.PrintTitles" localSheetId="171" hidden="1">KVI_MOD_9.6.1.sz.mell!$1:$6</definedName>
    <definedName name="Z_9A8A2574_4E4C_4A0E_A4B4_611EAAF4A38D_.wvu.PrintTitles" localSheetId="172" hidden="1">KVI_MOD_9.6.2.sz.mell!$1:$6</definedName>
    <definedName name="Z_9A8A2574_4E4C_4A0E_A4B4_611EAAF4A38D_.wvu.PrintTitles" localSheetId="173" hidden="1">KVI_MOD_9.6.3.sz.mell!$1:$6</definedName>
    <definedName name="Z_9A8A2574_4E4C_4A0E_A4B4_611EAAF4A38D_.wvu.PrintTitles" localSheetId="170" hidden="1">KVI_MOD_9.6.sz.mell!$1:$6</definedName>
    <definedName name="Z_9A8A2574_4E4C_4A0E_A4B4_611EAAF4A38D_.wvu.PrintTitles" localSheetId="175" hidden="1">KVI_MOD_9.7.1.sz.mell!$1:$6</definedName>
    <definedName name="Z_9A8A2574_4E4C_4A0E_A4B4_611EAAF4A38D_.wvu.PrintTitles" localSheetId="176" hidden="1">KVI_MOD_9.7.2.sz.mell!$1:$6</definedName>
    <definedName name="Z_9A8A2574_4E4C_4A0E_A4B4_611EAAF4A38D_.wvu.PrintTitles" localSheetId="177" hidden="1">KVI_MOD_9.7.3.sz.mell!$1:$6</definedName>
    <definedName name="Z_9A8A2574_4E4C_4A0E_A4B4_611EAAF4A38D_.wvu.PrintTitles" localSheetId="174" hidden="1">KVI_MOD_9.7.sz.mell!$1:$6</definedName>
    <definedName name="Z_9A8A2574_4E4C_4A0E_A4B4_611EAAF4A38D_.wvu.PrintTitles" localSheetId="179" hidden="1">KVI_MOD_9.8.1.sz.mell!$1:$6</definedName>
    <definedName name="Z_9A8A2574_4E4C_4A0E_A4B4_611EAAF4A38D_.wvu.PrintTitles" localSheetId="180" hidden="1">KVI_MOD_9.8.2.sz.mell!$1:$6</definedName>
    <definedName name="Z_9A8A2574_4E4C_4A0E_A4B4_611EAAF4A38D_.wvu.PrintTitles" localSheetId="181" hidden="1">KVI_MOD_9.8.3.sz.mell!$1:$6</definedName>
    <definedName name="Z_9A8A2574_4E4C_4A0E_A4B4_611EAAF4A38D_.wvu.PrintTitles" localSheetId="178" hidden="1">KVI_MOD_9.8.sz.mell!$1:$6</definedName>
    <definedName name="Z_9A8A2574_4E4C_4A0E_A4B4_611EAAF4A38D_.wvu.PrintTitles" localSheetId="183" hidden="1">KVI_MOD_9.9.1.sz.mell!$1:$6</definedName>
    <definedName name="Z_9A8A2574_4E4C_4A0E_A4B4_611EAAF4A38D_.wvu.PrintTitles" localSheetId="184" hidden="1">KVI_MOD_9.9.2.sz.mell!$1:$6</definedName>
    <definedName name="Z_9A8A2574_4E4C_4A0E_A4B4_611EAAF4A38D_.wvu.PrintTitles" localSheetId="185" hidden="1">KVI_MOD_9.9.3.sz.mell!$1:$6</definedName>
    <definedName name="Z_9A8A2574_4E4C_4A0E_A4B4_611EAAF4A38D_.wvu.PrintTitles" localSheetId="182" hidden="1">KVI_MOD_9.9.sz.mell!$1:$6</definedName>
    <definedName name="Z_9A8A2574_4E4C_4A0E_A4B4_611EAAF4A38D_.wvu.PrintTitles" localSheetId="86" hidden="1">'RM_6.1.1.sz.mell'!$1:$6</definedName>
    <definedName name="Z_9A8A2574_4E4C_4A0E_A4B4_611EAAF4A38D_.wvu.PrintTitles" localSheetId="87" hidden="1">'RM_6.1.2.sz.mell'!$1:$6</definedName>
    <definedName name="Z_9A8A2574_4E4C_4A0E_A4B4_611EAAF4A38D_.wvu.PrintTitles" localSheetId="88" hidden="1">'RM_6.1.3.sz.mell'!$1:$6</definedName>
    <definedName name="Z_9A8A2574_4E4C_4A0E_A4B4_611EAAF4A38D_.wvu.PrintTitles" localSheetId="85" hidden="1">'RM_6.1.sz.mell'!$1:$6</definedName>
    <definedName name="Z_9A8A2574_4E4C_4A0E_A4B4_611EAAF4A38D_.wvu.PrintTitles" localSheetId="122" hidden="1">'RM_6.10.1.sz.mell'!$1:$7</definedName>
    <definedName name="Z_9A8A2574_4E4C_4A0E_A4B4_611EAAF4A38D_.wvu.PrintTitles" localSheetId="123" hidden="1">'RM_6.10.2.sz.mell'!$1:$7</definedName>
    <definedName name="Z_9A8A2574_4E4C_4A0E_A4B4_611EAAF4A38D_.wvu.PrintTitles" localSheetId="124" hidden="1">'RM_6.10.3.sz.mell'!$1:$7</definedName>
    <definedName name="Z_9A8A2574_4E4C_4A0E_A4B4_611EAAF4A38D_.wvu.PrintTitles" localSheetId="121" hidden="1">'RM_6.10.sz.mell'!$1:$7</definedName>
    <definedName name="Z_9A8A2574_4E4C_4A0E_A4B4_611EAAF4A38D_.wvu.PrintTitles" localSheetId="126" hidden="1">'RM_6.11.1.sz.mell'!$1:$7</definedName>
    <definedName name="Z_9A8A2574_4E4C_4A0E_A4B4_611EAAF4A38D_.wvu.PrintTitles" localSheetId="127" hidden="1">'RM_6.11.2.sz.mell'!$1:$7</definedName>
    <definedName name="Z_9A8A2574_4E4C_4A0E_A4B4_611EAAF4A38D_.wvu.PrintTitles" localSheetId="128" hidden="1">'RM_6.11.3.sz.mell'!$1:$7</definedName>
    <definedName name="Z_9A8A2574_4E4C_4A0E_A4B4_611EAAF4A38D_.wvu.PrintTitles" localSheetId="125" hidden="1">'RM_6.11.sz.mell'!$1:$7</definedName>
    <definedName name="Z_9A8A2574_4E4C_4A0E_A4B4_611EAAF4A38D_.wvu.PrintTitles" localSheetId="130" hidden="1">'RM_6.12.1.sz.mell'!$1:$7</definedName>
    <definedName name="Z_9A8A2574_4E4C_4A0E_A4B4_611EAAF4A38D_.wvu.PrintTitles" localSheetId="131" hidden="1">'RM_6.12.2.sz.mell'!$1:$7</definedName>
    <definedName name="Z_9A8A2574_4E4C_4A0E_A4B4_611EAAF4A38D_.wvu.PrintTitles" localSheetId="132" hidden="1">'RM_6.12.3.sz.mell'!$1:$7</definedName>
    <definedName name="Z_9A8A2574_4E4C_4A0E_A4B4_611EAAF4A38D_.wvu.PrintTitles" localSheetId="129" hidden="1">'RM_6.12.sz.mell'!$1:$7</definedName>
    <definedName name="Z_9A8A2574_4E4C_4A0E_A4B4_611EAAF4A38D_.wvu.PrintTitles" localSheetId="90" hidden="1">'RM_6.2.1.sz.mell'!$1:$7</definedName>
    <definedName name="Z_9A8A2574_4E4C_4A0E_A4B4_611EAAF4A38D_.wvu.PrintTitles" localSheetId="91" hidden="1">'RM_6.2.2.sz.mell'!$1:$7</definedName>
    <definedName name="Z_9A8A2574_4E4C_4A0E_A4B4_611EAAF4A38D_.wvu.PrintTitles" localSheetId="92" hidden="1">'RM_6.2.3.sz.mell'!$1:$7</definedName>
    <definedName name="Z_9A8A2574_4E4C_4A0E_A4B4_611EAAF4A38D_.wvu.PrintTitles" localSheetId="89" hidden="1">'RM_6.2.sz.mell'!$1:$7</definedName>
    <definedName name="Z_9A8A2574_4E4C_4A0E_A4B4_611EAAF4A38D_.wvu.PrintTitles" localSheetId="94" hidden="1">'RM_6.3.1.sz.mell'!$1:$7</definedName>
    <definedName name="Z_9A8A2574_4E4C_4A0E_A4B4_611EAAF4A38D_.wvu.PrintTitles" localSheetId="95" hidden="1">'RM_6.3.2.sz.mell'!$1:$7</definedName>
    <definedName name="Z_9A8A2574_4E4C_4A0E_A4B4_611EAAF4A38D_.wvu.PrintTitles" localSheetId="96" hidden="1">'RM_6.3.3.sz.mell'!$1:$7</definedName>
    <definedName name="Z_9A8A2574_4E4C_4A0E_A4B4_611EAAF4A38D_.wvu.PrintTitles" localSheetId="93" hidden="1">'RM_6.3.sz.mell'!$1:$7</definedName>
    <definedName name="Z_9A8A2574_4E4C_4A0E_A4B4_611EAAF4A38D_.wvu.PrintTitles" localSheetId="98" hidden="1">'RM_6.4.1.sz.mell'!$1:$7</definedName>
    <definedName name="Z_9A8A2574_4E4C_4A0E_A4B4_611EAAF4A38D_.wvu.PrintTitles" localSheetId="99" hidden="1">'RM_6.4.2.sz.mell'!$1:$7</definedName>
    <definedName name="Z_9A8A2574_4E4C_4A0E_A4B4_611EAAF4A38D_.wvu.PrintTitles" localSheetId="100" hidden="1">'RM_6.4.3.sz.mell'!$1:$7</definedName>
    <definedName name="Z_9A8A2574_4E4C_4A0E_A4B4_611EAAF4A38D_.wvu.PrintTitles" localSheetId="97" hidden="1">'RM_6.4.sz.mell'!$1:$7</definedName>
    <definedName name="Z_9A8A2574_4E4C_4A0E_A4B4_611EAAF4A38D_.wvu.PrintTitles" localSheetId="102" hidden="1">'RM_6.5.1.sz.mell'!$1:$7</definedName>
    <definedName name="Z_9A8A2574_4E4C_4A0E_A4B4_611EAAF4A38D_.wvu.PrintTitles" localSheetId="103" hidden="1">'RM_6.5.2.sz.mell'!$1:$7</definedName>
    <definedName name="Z_9A8A2574_4E4C_4A0E_A4B4_611EAAF4A38D_.wvu.PrintTitles" localSheetId="104" hidden="1">'RM_6.5.3.sz.mell'!$1:$7</definedName>
    <definedName name="Z_9A8A2574_4E4C_4A0E_A4B4_611EAAF4A38D_.wvu.PrintTitles" localSheetId="101" hidden="1">'RM_6.5.sz.mell'!$1:$7</definedName>
    <definedName name="Z_9A8A2574_4E4C_4A0E_A4B4_611EAAF4A38D_.wvu.PrintTitles" localSheetId="106" hidden="1">'RM_6.6.1.sz.mell'!$1:$7</definedName>
    <definedName name="Z_9A8A2574_4E4C_4A0E_A4B4_611EAAF4A38D_.wvu.PrintTitles" localSheetId="107" hidden="1">'RM_6.6.2.sz.mell'!$1:$7</definedName>
    <definedName name="Z_9A8A2574_4E4C_4A0E_A4B4_611EAAF4A38D_.wvu.PrintTitles" localSheetId="108" hidden="1">'RM_6.6.3.sz.mell'!$1:$7</definedName>
    <definedName name="Z_9A8A2574_4E4C_4A0E_A4B4_611EAAF4A38D_.wvu.PrintTitles" localSheetId="105" hidden="1">'RM_6.6.sz.mell'!$1:$7</definedName>
    <definedName name="Z_9A8A2574_4E4C_4A0E_A4B4_611EAAF4A38D_.wvu.PrintTitles" localSheetId="110" hidden="1">'RM_6.7.1.sz.mell'!$1:$7</definedName>
    <definedName name="Z_9A8A2574_4E4C_4A0E_A4B4_611EAAF4A38D_.wvu.PrintTitles" localSheetId="111" hidden="1">'RM_6.7.2.sz.mell'!$1:$7</definedName>
    <definedName name="Z_9A8A2574_4E4C_4A0E_A4B4_611EAAF4A38D_.wvu.PrintTitles" localSheetId="112" hidden="1">'RM_6.7.3.sz.mell'!$1:$7</definedName>
    <definedName name="Z_9A8A2574_4E4C_4A0E_A4B4_611EAAF4A38D_.wvu.PrintTitles" localSheetId="109" hidden="1">'RM_6.7.sz.mell'!$1:$7</definedName>
    <definedName name="Z_9A8A2574_4E4C_4A0E_A4B4_611EAAF4A38D_.wvu.PrintTitles" localSheetId="114" hidden="1">'RM_6.8.1.sz.mell'!$1:$7</definedName>
    <definedName name="Z_9A8A2574_4E4C_4A0E_A4B4_611EAAF4A38D_.wvu.PrintTitles" localSheetId="115" hidden="1">'RM_6.8.2.sz.mell'!$1:$7</definedName>
    <definedName name="Z_9A8A2574_4E4C_4A0E_A4B4_611EAAF4A38D_.wvu.PrintTitles" localSheetId="116" hidden="1">'RM_6.8.3.sz.mell'!$1:$7</definedName>
    <definedName name="Z_9A8A2574_4E4C_4A0E_A4B4_611EAAF4A38D_.wvu.PrintTitles" localSheetId="113" hidden="1">'RM_6.8.sz.mell'!$1:$7</definedName>
    <definedName name="Z_9A8A2574_4E4C_4A0E_A4B4_611EAAF4A38D_.wvu.PrintTitles" localSheetId="118" hidden="1">'RM_6.9.1.sz.mell'!$1:$7</definedName>
    <definedName name="Z_9A8A2574_4E4C_4A0E_A4B4_611EAAF4A38D_.wvu.PrintTitles" localSheetId="119" hidden="1">'RM_6.9.2.sz.mell'!$1:$7</definedName>
    <definedName name="Z_9A8A2574_4E4C_4A0E_A4B4_611EAAF4A38D_.wvu.PrintTitles" localSheetId="120" hidden="1">'RM_6.9.3.sz.mell'!$1:$7</definedName>
    <definedName name="Z_9A8A2574_4E4C_4A0E_A4B4_611EAAF4A38D_.wvu.PrintTitles" localSheetId="117" hidden="1">'RM_6.9.sz.mell'!$1:$7</definedName>
    <definedName name="Z_9A8A2574_4E4C_4A0E_A4B4_611EAAF4A38D_.wvu.PrintTitles" localSheetId="333" hidden="1">'Z_5.sz.mell.'!$1:$1</definedName>
    <definedName name="Z_9A8A2574_4E4C_4A0E_A4B4_611EAAF4A38D_.wvu.PrintTitles" localSheetId="335" hidden="1">'Z_6.1.1.sz.mell'!$1:$6</definedName>
    <definedName name="Z_9A8A2574_4E4C_4A0E_A4B4_611EAAF4A38D_.wvu.PrintTitles" localSheetId="336" hidden="1">'Z_6.1.2.sz.mell'!$1:$6</definedName>
    <definedName name="Z_9A8A2574_4E4C_4A0E_A4B4_611EAAF4A38D_.wvu.PrintTitles" localSheetId="337" hidden="1">'Z_6.1.3.sz.mell'!$1:$6</definedName>
    <definedName name="Z_9A8A2574_4E4C_4A0E_A4B4_611EAAF4A38D_.wvu.PrintTitles" localSheetId="334" hidden="1">'Z_6.1.sz.mell'!$1:$6</definedName>
    <definedName name="Z_9A8A2574_4E4C_4A0E_A4B4_611EAAF4A38D_.wvu.PrintTitles" localSheetId="371" hidden="1">'Z_6.10.1.sz.mell'!$1:$6</definedName>
    <definedName name="Z_9A8A2574_4E4C_4A0E_A4B4_611EAAF4A38D_.wvu.PrintTitles" localSheetId="372" hidden="1">'Z_6.10.2.sz.mell'!$1:$6</definedName>
    <definedName name="Z_9A8A2574_4E4C_4A0E_A4B4_611EAAF4A38D_.wvu.PrintTitles" localSheetId="373" hidden="1">'Z_6.10.3.sz.mell'!$1:$6</definedName>
    <definedName name="Z_9A8A2574_4E4C_4A0E_A4B4_611EAAF4A38D_.wvu.PrintTitles" localSheetId="370" hidden="1">'Z_6.10.sz.mell'!$1:$6</definedName>
    <definedName name="Z_9A8A2574_4E4C_4A0E_A4B4_611EAAF4A38D_.wvu.PrintTitles" localSheetId="375" hidden="1">'Z_6.11.1.sz.mell'!$1:$6</definedName>
    <definedName name="Z_9A8A2574_4E4C_4A0E_A4B4_611EAAF4A38D_.wvu.PrintTitles" localSheetId="376" hidden="1">'Z_6.11.2.sz.mell'!$1:$6</definedName>
    <definedName name="Z_9A8A2574_4E4C_4A0E_A4B4_611EAAF4A38D_.wvu.PrintTitles" localSheetId="377" hidden="1">'Z_6.11.3.sz.mell'!$1:$6</definedName>
    <definedName name="Z_9A8A2574_4E4C_4A0E_A4B4_611EAAF4A38D_.wvu.PrintTitles" localSheetId="374" hidden="1">'Z_6.11.sz.mell'!$1:$6</definedName>
    <definedName name="Z_9A8A2574_4E4C_4A0E_A4B4_611EAAF4A38D_.wvu.PrintTitles" localSheetId="379" hidden="1">'Z_6.12.1.sz.mell'!$1:$6</definedName>
    <definedName name="Z_9A8A2574_4E4C_4A0E_A4B4_611EAAF4A38D_.wvu.PrintTitles" localSheetId="380" hidden="1">'Z_6.12.2.sz.mell'!$1:$6</definedName>
    <definedName name="Z_9A8A2574_4E4C_4A0E_A4B4_611EAAF4A38D_.wvu.PrintTitles" localSheetId="381" hidden="1">'Z_6.12.3.sz.mell'!$1:$6</definedName>
    <definedName name="Z_9A8A2574_4E4C_4A0E_A4B4_611EAAF4A38D_.wvu.PrintTitles" localSheetId="378" hidden="1">'Z_6.12.sz.mell'!$1:$6</definedName>
    <definedName name="Z_9A8A2574_4E4C_4A0E_A4B4_611EAAF4A38D_.wvu.PrintTitles" localSheetId="339" hidden="1">'Z_6.2.1.sz.mell'!$1:$6</definedName>
    <definedName name="Z_9A8A2574_4E4C_4A0E_A4B4_611EAAF4A38D_.wvu.PrintTitles" localSheetId="340" hidden="1">'Z_6.2.2.sz.mell'!$1:$6</definedName>
    <definedName name="Z_9A8A2574_4E4C_4A0E_A4B4_611EAAF4A38D_.wvu.PrintTitles" localSheetId="341" hidden="1">'Z_6.2.3.sz.mell'!$1:$6</definedName>
    <definedName name="Z_9A8A2574_4E4C_4A0E_A4B4_611EAAF4A38D_.wvu.PrintTitles" localSheetId="338" hidden="1">'Z_6.2.sz.mell'!$1:$6</definedName>
    <definedName name="Z_9A8A2574_4E4C_4A0E_A4B4_611EAAF4A38D_.wvu.PrintTitles" localSheetId="343" hidden="1">'Z_6.3.1.sz.mell'!$1:$6</definedName>
    <definedName name="Z_9A8A2574_4E4C_4A0E_A4B4_611EAAF4A38D_.wvu.PrintTitles" localSheetId="344" hidden="1">'Z_6.3.2.sz.mell'!$1:$6</definedName>
    <definedName name="Z_9A8A2574_4E4C_4A0E_A4B4_611EAAF4A38D_.wvu.PrintTitles" localSheetId="345" hidden="1">'Z_6.3.3.sz.mell'!$1:$6</definedName>
    <definedName name="Z_9A8A2574_4E4C_4A0E_A4B4_611EAAF4A38D_.wvu.PrintTitles" localSheetId="342" hidden="1">'Z_6.3.sz.mell'!$1:$6</definedName>
    <definedName name="Z_9A8A2574_4E4C_4A0E_A4B4_611EAAF4A38D_.wvu.PrintTitles" localSheetId="347" hidden="1">'Z_6.4.1.sz.mell'!$1:$6</definedName>
    <definedName name="Z_9A8A2574_4E4C_4A0E_A4B4_611EAAF4A38D_.wvu.PrintTitles" localSheetId="348" hidden="1">'Z_6.4.2.sz.mell'!$1:$6</definedName>
    <definedName name="Z_9A8A2574_4E4C_4A0E_A4B4_611EAAF4A38D_.wvu.PrintTitles" localSheetId="349" hidden="1">'Z_6.4.3.sz.mell'!$1:$6</definedName>
    <definedName name="Z_9A8A2574_4E4C_4A0E_A4B4_611EAAF4A38D_.wvu.PrintTitles" localSheetId="346" hidden="1">'Z_6.4.sz.mell'!$1:$6</definedName>
    <definedName name="Z_9A8A2574_4E4C_4A0E_A4B4_611EAAF4A38D_.wvu.PrintTitles" localSheetId="351" hidden="1">'Z_6.5.1.sz.mell'!$1:$6</definedName>
    <definedName name="Z_9A8A2574_4E4C_4A0E_A4B4_611EAAF4A38D_.wvu.PrintTitles" localSheetId="352" hidden="1">'Z_6.5.2.sz.mell'!$1:$6</definedName>
    <definedName name="Z_9A8A2574_4E4C_4A0E_A4B4_611EAAF4A38D_.wvu.PrintTitles" localSheetId="353" hidden="1">'Z_6.5.3.sz.mell'!$1:$6</definedName>
    <definedName name="Z_9A8A2574_4E4C_4A0E_A4B4_611EAAF4A38D_.wvu.PrintTitles" localSheetId="350" hidden="1">'Z_6.5.sz.mell'!$1:$6</definedName>
    <definedName name="Z_9A8A2574_4E4C_4A0E_A4B4_611EAAF4A38D_.wvu.PrintTitles" localSheetId="355" hidden="1">'Z_6.6.1.sz.mell'!$1:$6</definedName>
    <definedName name="Z_9A8A2574_4E4C_4A0E_A4B4_611EAAF4A38D_.wvu.PrintTitles" localSheetId="356" hidden="1">'Z_6.6.2.sz.mell'!$1:$6</definedName>
    <definedName name="Z_9A8A2574_4E4C_4A0E_A4B4_611EAAF4A38D_.wvu.PrintTitles" localSheetId="357" hidden="1">'Z_6.6.3.sz.mell'!$1:$6</definedName>
    <definedName name="Z_9A8A2574_4E4C_4A0E_A4B4_611EAAF4A38D_.wvu.PrintTitles" localSheetId="354" hidden="1">'Z_6.6.sz.mell'!$1:$6</definedName>
    <definedName name="Z_9A8A2574_4E4C_4A0E_A4B4_611EAAF4A38D_.wvu.PrintTitles" localSheetId="359" hidden="1">'Z_6.7.1.sz.mell'!$1:$6</definedName>
    <definedName name="Z_9A8A2574_4E4C_4A0E_A4B4_611EAAF4A38D_.wvu.PrintTitles" localSheetId="360" hidden="1">'Z_6.7.2.sz.mell'!$1:$6</definedName>
    <definedName name="Z_9A8A2574_4E4C_4A0E_A4B4_611EAAF4A38D_.wvu.PrintTitles" localSheetId="361" hidden="1">'Z_6.7.3.sz.mell'!$1:$6</definedName>
    <definedName name="Z_9A8A2574_4E4C_4A0E_A4B4_611EAAF4A38D_.wvu.PrintTitles" localSheetId="358" hidden="1">'Z_6.7.sz.mell'!$1:$6</definedName>
    <definedName name="Z_9A8A2574_4E4C_4A0E_A4B4_611EAAF4A38D_.wvu.PrintTitles" localSheetId="363" hidden="1">'Z_6.8.1.sz.mell'!$1:$6</definedName>
    <definedName name="Z_9A8A2574_4E4C_4A0E_A4B4_611EAAF4A38D_.wvu.PrintTitles" localSheetId="364" hidden="1">'Z_6.8.2.sz.mell'!$1:$6</definedName>
    <definedName name="Z_9A8A2574_4E4C_4A0E_A4B4_611EAAF4A38D_.wvu.PrintTitles" localSheetId="365" hidden="1">'Z_6.8.3.sz.mell'!$1:$6</definedName>
    <definedName name="Z_9A8A2574_4E4C_4A0E_A4B4_611EAAF4A38D_.wvu.PrintTitles" localSheetId="362" hidden="1">'Z_6.8.sz.mell'!$1:$6</definedName>
    <definedName name="Z_9A8A2574_4E4C_4A0E_A4B4_611EAAF4A38D_.wvu.PrintTitles" localSheetId="367" hidden="1">'Z_6.9.1.sz.mell'!$1:$6</definedName>
    <definedName name="Z_9A8A2574_4E4C_4A0E_A4B4_611EAAF4A38D_.wvu.PrintTitles" localSheetId="368" hidden="1">'Z_6.9.2.sz.mell'!$1:$6</definedName>
    <definedName name="Z_9A8A2574_4E4C_4A0E_A4B4_611EAAF4A38D_.wvu.PrintTitles" localSheetId="369" hidden="1">'Z_6.9.3.sz.mell'!$1:$6</definedName>
    <definedName name="Z_9A8A2574_4E4C_4A0E_A4B4_611EAAF4A38D_.wvu.PrintTitles" localSheetId="366" hidden="1">'Z_6.9.sz.mell'!$1:$6</definedName>
    <definedName name="Z_9A8A2574_4E4C_4A0E_A4B4_611EAAF4A38D_.wvu.PrintTitles" localSheetId="390" hidden="1">'Z_7.1.tájékoztató_t.'!$5:$9</definedName>
    <definedName name="Z_9A8A2574_4E4C_4A0E_A4B4_611EAAF4A38D_.wvu.Rows" localSheetId="84" hidden="1">'RM_5.sz.mell.'!$232:$232</definedName>
  </definedNames>
  <calcPr calcId="181029" fullCalcOnLoad="1"/>
  <customWorkbookViews>
    <customWorkbookView name="Tarr - Egyéni nézet" guid="{9A8A2574-4E4C-4A0E-A4B4-611EAAF4A38D}" mergeInterval="0" personalView="1" maximized="1" xWindow="-9" yWindow="-9" windowWidth="1938" windowHeight="1048" tabRatio="926" activeSheetId="130"/>
  </customWorkbookViews>
</workbook>
</file>

<file path=xl/calcChain.xml><?xml version="1.0" encoding="utf-8"?>
<calcChain xmlns="http://schemas.openxmlformats.org/spreadsheetml/2006/main">
  <c r="C51" i="130" l="1"/>
  <c r="C51" i="1"/>
  <c r="C24" i="1"/>
  <c r="G72" i="498"/>
  <c r="F340" i="500"/>
  <c r="F334" i="500"/>
  <c r="F318" i="500"/>
  <c r="F312" i="500"/>
  <c r="F296" i="500"/>
  <c r="F290" i="500"/>
  <c r="F274" i="500"/>
  <c r="F268" i="500"/>
  <c r="F252" i="500"/>
  <c r="F246" i="500"/>
  <c r="F340" i="499"/>
  <c r="F334" i="499"/>
  <c r="F318" i="499"/>
  <c r="G315" i="499"/>
  <c r="G315" i="500"/>
  <c r="F312" i="499"/>
  <c r="F296" i="499"/>
  <c r="F290" i="499"/>
  <c r="F274" i="499"/>
  <c r="F268" i="499"/>
  <c r="F252" i="499"/>
  <c r="F246" i="499"/>
  <c r="C338" i="499"/>
  <c r="D315" i="443"/>
  <c r="D315" i="499"/>
  <c r="D315" i="500"/>
  <c r="D309" i="443"/>
  <c r="D309" i="499"/>
  <c r="D309" i="500"/>
  <c r="D251" i="443"/>
  <c r="D251" i="499"/>
  <c r="D251" i="500"/>
  <c r="D243" i="443"/>
  <c r="D243" i="499"/>
  <c r="D243" i="500"/>
  <c r="G807" i="498"/>
  <c r="G339" i="443"/>
  <c r="G339" i="499"/>
  <c r="G339" i="500"/>
  <c r="G806" i="498"/>
  <c r="G338" i="443"/>
  <c r="G338" i="499"/>
  <c r="G338" i="500"/>
  <c r="G805" i="498"/>
  <c r="G337" i="443"/>
  <c r="G337" i="499"/>
  <c r="G337" i="500"/>
  <c r="G804" i="498"/>
  <c r="G336" i="443"/>
  <c r="G336" i="499"/>
  <c r="G336" i="500"/>
  <c r="G803" i="498"/>
  <c r="G801" i="498"/>
  <c r="G333" i="443"/>
  <c r="G333" i="499"/>
  <c r="G333" i="500"/>
  <c r="G800" i="498"/>
  <c r="G332" i="443"/>
  <c r="G332" i="499"/>
  <c r="G332" i="500"/>
  <c r="G799" i="498"/>
  <c r="G798" i="498"/>
  <c r="G797" i="498"/>
  <c r="G329" i="443"/>
  <c r="G329" i="499"/>
  <c r="G329" i="500"/>
  <c r="D807" i="498"/>
  <c r="C807" i="498"/>
  <c r="C339" i="443"/>
  <c r="C339" i="499"/>
  <c r="D806" i="498"/>
  <c r="C806" i="498"/>
  <c r="C338" i="443"/>
  <c r="D805" i="498"/>
  <c r="D337" i="443"/>
  <c r="D337" i="499"/>
  <c r="D337" i="500"/>
  <c r="C805" i="498"/>
  <c r="C337" i="443"/>
  <c r="C337" i="499"/>
  <c r="D804" i="498"/>
  <c r="C804" i="498"/>
  <c r="C336" i="443"/>
  <c r="C336" i="499"/>
  <c r="D803" i="498"/>
  <c r="C803" i="498"/>
  <c r="D801" i="498"/>
  <c r="D333" i="443"/>
  <c r="D333" i="499"/>
  <c r="D333" i="500"/>
  <c r="C801" i="498"/>
  <c r="C333" i="443"/>
  <c r="C333" i="499"/>
  <c r="D800" i="498"/>
  <c r="D332" i="443"/>
  <c r="D332" i="499"/>
  <c r="D332" i="500"/>
  <c r="C800" i="498"/>
  <c r="C332" i="443"/>
  <c r="C332" i="499"/>
  <c r="C332" i="500"/>
  <c r="I332" i="500"/>
  <c r="D799" i="498"/>
  <c r="D331" i="443"/>
  <c r="D331" i="499"/>
  <c r="D331" i="500"/>
  <c r="C799" i="498"/>
  <c r="C331" i="443"/>
  <c r="C331" i="499"/>
  <c r="D798" i="498"/>
  <c r="D330" i="443"/>
  <c r="D330" i="499"/>
  <c r="D330" i="500"/>
  <c r="C798" i="498"/>
  <c r="C330" i="443"/>
  <c r="C330" i="499"/>
  <c r="D797" i="498"/>
  <c r="C797" i="498"/>
  <c r="C329" i="443"/>
  <c r="C329" i="499"/>
  <c r="I329" i="499"/>
  <c r="G796" i="498"/>
  <c r="G328" i="443"/>
  <c r="G328" i="499"/>
  <c r="D796" i="498"/>
  <c r="D328" i="443"/>
  <c r="D328" i="499"/>
  <c r="C796" i="498"/>
  <c r="C328" i="443"/>
  <c r="C328" i="499"/>
  <c r="G752" i="498"/>
  <c r="G317" i="443"/>
  <c r="G317" i="499"/>
  <c r="G317" i="500"/>
  <c r="G751" i="498"/>
  <c r="G316" i="443"/>
  <c r="G316" i="499"/>
  <c r="G316" i="500"/>
  <c r="G750" i="498"/>
  <c r="G315" i="443"/>
  <c r="G749" i="498"/>
  <c r="G314" i="443"/>
  <c r="G314" i="499"/>
  <c r="G314" i="500"/>
  <c r="G748" i="498"/>
  <c r="G313" i="443"/>
  <c r="G313" i="499"/>
  <c r="G313" i="500"/>
  <c r="G746" i="498"/>
  <c r="G745" i="498"/>
  <c r="G310" i="443"/>
  <c r="G310" i="499"/>
  <c r="G310" i="500"/>
  <c r="G744" i="498"/>
  <c r="G743" i="498"/>
  <c r="G308" i="443"/>
  <c r="G308" i="499"/>
  <c r="G308" i="500"/>
  <c r="G742" i="498"/>
  <c r="G307" i="443"/>
  <c r="G307" i="499"/>
  <c r="G307" i="500"/>
  <c r="D752" i="498"/>
  <c r="C752" i="498"/>
  <c r="C317" i="443"/>
  <c r="C317" i="499"/>
  <c r="D751" i="498"/>
  <c r="D316" i="443"/>
  <c r="D316" i="499"/>
  <c r="D316" i="500"/>
  <c r="C751" i="498"/>
  <c r="C316" i="443"/>
  <c r="C316" i="499"/>
  <c r="D750" i="498"/>
  <c r="C750" i="498"/>
  <c r="C315" i="443"/>
  <c r="C315" i="499"/>
  <c r="C315" i="500"/>
  <c r="I315" i="500"/>
  <c r="D749" i="498"/>
  <c r="D314" i="443"/>
  <c r="D314" i="499"/>
  <c r="D314" i="500"/>
  <c r="C749" i="498"/>
  <c r="C314" i="443"/>
  <c r="C314" i="499"/>
  <c r="D748" i="498"/>
  <c r="D313" i="443"/>
  <c r="D313" i="499"/>
  <c r="C748" i="498"/>
  <c r="D746" i="498"/>
  <c r="D311" i="443"/>
  <c r="D311" i="499"/>
  <c r="D311" i="500"/>
  <c r="C746" i="498"/>
  <c r="C311" i="443"/>
  <c r="C311" i="499"/>
  <c r="D745" i="498"/>
  <c r="D310" i="443"/>
  <c r="D310" i="499"/>
  <c r="D310" i="500"/>
  <c r="C745" i="498"/>
  <c r="C310" i="443"/>
  <c r="C310" i="499"/>
  <c r="D744" i="498"/>
  <c r="C744" i="498"/>
  <c r="C309" i="443"/>
  <c r="C309" i="499"/>
  <c r="D743" i="498"/>
  <c r="D308" i="443"/>
  <c r="D308" i="499"/>
  <c r="D308" i="500"/>
  <c r="C743" i="498"/>
  <c r="C308" i="443"/>
  <c r="C308" i="499"/>
  <c r="D742" i="498"/>
  <c r="D307" i="443"/>
  <c r="D307" i="499"/>
  <c r="D307" i="500"/>
  <c r="C742" i="498"/>
  <c r="C307" i="443"/>
  <c r="C307" i="499"/>
  <c r="G741" i="498"/>
  <c r="G306" i="443"/>
  <c r="G306" i="499"/>
  <c r="D741" i="498"/>
  <c r="D306" i="443"/>
  <c r="D306" i="499"/>
  <c r="C741" i="498"/>
  <c r="C306" i="443"/>
  <c r="C306" i="499"/>
  <c r="G697" i="498"/>
  <c r="G295" i="443"/>
  <c r="G295" i="499"/>
  <c r="G295" i="500"/>
  <c r="G696" i="498"/>
  <c r="G695" i="498"/>
  <c r="G293" i="443"/>
  <c r="G293" i="499"/>
  <c r="G293" i="500"/>
  <c r="G694" i="498"/>
  <c r="G292" i="443"/>
  <c r="G292" i="499"/>
  <c r="G292" i="500"/>
  <c r="G693" i="498"/>
  <c r="G291" i="443"/>
  <c r="G291" i="499"/>
  <c r="G691" i="498"/>
  <c r="G690" i="498"/>
  <c r="G288" i="443"/>
  <c r="G288" i="499"/>
  <c r="G288" i="500"/>
  <c r="G689" i="498"/>
  <c r="G287" i="443"/>
  <c r="G287" i="499"/>
  <c r="G287" i="500"/>
  <c r="G688" i="498"/>
  <c r="G286" i="443"/>
  <c r="G286" i="499"/>
  <c r="G286" i="500"/>
  <c r="G687" i="498"/>
  <c r="D697" i="498"/>
  <c r="C697" i="498"/>
  <c r="C295" i="443"/>
  <c r="C295" i="499"/>
  <c r="D696" i="498"/>
  <c r="C696" i="498"/>
  <c r="C294" i="443"/>
  <c r="C294" i="499"/>
  <c r="D695" i="498"/>
  <c r="C695" i="498"/>
  <c r="D694" i="498"/>
  <c r="C694" i="498"/>
  <c r="C292" i="443"/>
  <c r="C292" i="499"/>
  <c r="D693" i="498"/>
  <c r="D291" i="443"/>
  <c r="D291" i="499"/>
  <c r="C693" i="498"/>
  <c r="D691" i="498"/>
  <c r="D289" i="443"/>
  <c r="D289" i="499"/>
  <c r="D289" i="500"/>
  <c r="C691" i="498"/>
  <c r="C289" i="443"/>
  <c r="C289" i="499"/>
  <c r="D690" i="498"/>
  <c r="D288" i="443"/>
  <c r="D288" i="499"/>
  <c r="D288" i="500"/>
  <c r="C690" i="498"/>
  <c r="D689" i="498"/>
  <c r="C689" i="498"/>
  <c r="C287" i="443"/>
  <c r="C287" i="499"/>
  <c r="D688" i="498"/>
  <c r="C688" i="498"/>
  <c r="C286" i="443"/>
  <c r="C286" i="499"/>
  <c r="D687" i="498"/>
  <c r="D285" i="443"/>
  <c r="D285" i="499"/>
  <c r="D285" i="500"/>
  <c r="C687" i="498"/>
  <c r="C285" i="443"/>
  <c r="C285" i="499"/>
  <c r="G686" i="498"/>
  <c r="G284" i="443"/>
  <c r="G284" i="499"/>
  <c r="D686" i="498"/>
  <c r="D692" i="498"/>
  <c r="D290" i="443"/>
  <c r="C686" i="498"/>
  <c r="C284" i="443"/>
  <c r="C284" i="499"/>
  <c r="C284" i="500"/>
  <c r="G642" i="498"/>
  <c r="G273" i="443"/>
  <c r="G273" i="499"/>
  <c r="G273" i="500"/>
  <c r="G641" i="498"/>
  <c r="G640" i="498"/>
  <c r="G271" i="443"/>
  <c r="G271" i="499"/>
  <c r="G271" i="500"/>
  <c r="G639" i="498"/>
  <c r="G270" i="443"/>
  <c r="G270" i="499"/>
  <c r="G270" i="500"/>
  <c r="G638" i="498"/>
  <c r="G636" i="498"/>
  <c r="G267" i="443"/>
  <c r="G267" i="499"/>
  <c r="G267" i="500"/>
  <c r="G635" i="498"/>
  <c r="G634" i="498"/>
  <c r="G633" i="498"/>
  <c r="G264" i="443"/>
  <c r="G264" i="499"/>
  <c r="G264" i="500"/>
  <c r="G632" i="498"/>
  <c r="D642" i="498"/>
  <c r="D273" i="443"/>
  <c r="D273" i="499"/>
  <c r="D273" i="500"/>
  <c r="C642" i="498"/>
  <c r="C273" i="443"/>
  <c r="C273" i="499"/>
  <c r="D641" i="498"/>
  <c r="D272" i="443"/>
  <c r="D272" i="499"/>
  <c r="D272" i="500"/>
  <c r="C641" i="498"/>
  <c r="C272" i="443"/>
  <c r="C272" i="499"/>
  <c r="D640" i="498"/>
  <c r="C640" i="498"/>
  <c r="C271" i="443"/>
  <c r="C271" i="499"/>
  <c r="D639" i="498"/>
  <c r="D270" i="443"/>
  <c r="D270" i="499"/>
  <c r="D270" i="500"/>
  <c r="C639" i="498"/>
  <c r="C270" i="443"/>
  <c r="C270" i="499"/>
  <c r="D638" i="498"/>
  <c r="C638" i="498"/>
  <c r="C269" i="443"/>
  <c r="C269" i="499"/>
  <c r="D636" i="498"/>
  <c r="D267" i="443"/>
  <c r="D267" i="499"/>
  <c r="D267" i="500"/>
  <c r="C636" i="498"/>
  <c r="C267" i="443"/>
  <c r="C267" i="499"/>
  <c r="D635" i="498"/>
  <c r="D266" i="443"/>
  <c r="D266" i="499"/>
  <c r="D266" i="500"/>
  <c r="C635" i="498"/>
  <c r="C266" i="443"/>
  <c r="C266" i="499"/>
  <c r="D634" i="498"/>
  <c r="D265" i="443"/>
  <c r="D265" i="499"/>
  <c r="D265" i="500"/>
  <c r="C634" i="498"/>
  <c r="C265" i="443"/>
  <c r="C265" i="499"/>
  <c r="D633" i="498"/>
  <c r="C633" i="498"/>
  <c r="C264" i="443"/>
  <c r="C264" i="499"/>
  <c r="D632" i="498"/>
  <c r="D263" i="443"/>
  <c r="D263" i="499"/>
  <c r="D263" i="500"/>
  <c r="C632" i="498"/>
  <c r="C263" i="443"/>
  <c r="C263" i="499"/>
  <c r="G631" i="498"/>
  <c r="D631" i="498"/>
  <c r="D262" i="443"/>
  <c r="D262" i="499"/>
  <c r="C631" i="498"/>
  <c r="G587" i="498"/>
  <c r="G251" i="443"/>
  <c r="G251" i="499"/>
  <c r="G251" i="500"/>
  <c r="G586" i="498"/>
  <c r="G585" i="498"/>
  <c r="G584" i="498"/>
  <c r="G248" i="443"/>
  <c r="G248" i="499"/>
  <c r="G248" i="500"/>
  <c r="G583" i="498"/>
  <c r="G247" i="443"/>
  <c r="G247" i="499"/>
  <c r="G581" i="498"/>
  <c r="G245" i="443"/>
  <c r="G245" i="499"/>
  <c r="G245" i="500"/>
  <c r="G580" i="498"/>
  <c r="G579" i="498"/>
  <c r="G578" i="498"/>
  <c r="G242" i="443"/>
  <c r="G242" i="499"/>
  <c r="G242" i="500"/>
  <c r="G577" i="498"/>
  <c r="D587" i="498"/>
  <c r="C587" i="498"/>
  <c r="C251" i="443"/>
  <c r="C251" i="499"/>
  <c r="D586" i="498"/>
  <c r="C586" i="498"/>
  <c r="C250" i="443"/>
  <c r="C250" i="499"/>
  <c r="D585" i="498"/>
  <c r="D249" i="443"/>
  <c r="D249" i="499"/>
  <c r="D249" i="500"/>
  <c r="C585" i="498"/>
  <c r="C249" i="443"/>
  <c r="C249" i="499"/>
  <c r="D584" i="498"/>
  <c r="C584" i="498"/>
  <c r="C248" i="443"/>
  <c r="C248" i="499"/>
  <c r="I248" i="499"/>
  <c r="D583" i="498"/>
  <c r="D247" i="443"/>
  <c r="D247" i="499"/>
  <c r="C583" i="498"/>
  <c r="D581" i="498"/>
  <c r="D245" i="443"/>
  <c r="D245" i="499"/>
  <c r="D245" i="500"/>
  <c r="C581" i="498"/>
  <c r="C245" i="443"/>
  <c r="C245" i="499"/>
  <c r="D580" i="498"/>
  <c r="D244" i="443"/>
  <c r="D244" i="499"/>
  <c r="D244" i="500"/>
  <c r="C580" i="498"/>
  <c r="D579" i="498"/>
  <c r="C579" i="498"/>
  <c r="C243" i="443"/>
  <c r="C243" i="499"/>
  <c r="D578" i="498"/>
  <c r="D242" i="443"/>
  <c r="D242" i="499"/>
  <c r="D242" i="500"/>
  <c r="C578" i="498"/>
  <c r="C242" i="443"/>
  <c r="C242" i="499"/>
  <c r="D577" i="498"/>
  <c r="D241" i="443"/>
  <c r="D241" i="499"/>
  <c r="D241" i="500"/>
  <c r="C577" i="498"/>
  <c r="C241" i="443"/>
  <c r="C241" i="499"/>
  <c r="G576" i="498"/>
  <c r="G240" i="443"/>
  <c r="G240" i="499"/>
  <c r="G240" i="500"/>
  <c r="D576" i="498"/>
  <c r="D240" i="443"/>
  <c r="D240" i="499"/>
  <c r="C576" i="498"/>
  <c r="C240" i="443"/>
  <c r="C240" i="499"/>
  <c r="C240" i="500"/>
  <c r="I842" i="498"/>
  <c r="G842" i="498"/>
  <c r="F842" i="498"/>
  <c r="E842" i="498"/>
  <c r="D842" i="498"/>
  <c r="C842" i="498"/>
  <c r="B842" i="498"/>
  <c r="H841" i="498"/>
  <c r="H807" i="498"/>
  <c r="H840" i="498"/>
  <c r="H806" i="498"/>
  <c r="H338" i="443"/>
  <c r="H839" i="498"/>
  <c r="H805" i="498"/>
  <c r="H838" i="498"/>
  <c r="H804" i="498"/>
  <c r="H336" i="443"/>
  <c r="H837" i="498"/>
  <c r="H803" i="498"/>
  <c r="I803" i="498"/>
  <c r="I335" i="443"/>
  <c r="H335" i="499"/>
  <c r="I835" i="498"/>
  <c r="G835" i="498"/>
  <c r="F835" i="498"/>
  <c r="E835" i="498"/>
  <c r="D835" i="498"/>
  <c r="C835" i="498"/>
  <c r="B835" i="498"/>
  <c r="H834" i="498"/>
  <c r="H801" i="498"/>
  <c r="H833" i="498"/>
  <c r="H800" i="498"/>
  <c r="H832" i="498"/>
  <c r="H799" i="498"/>
  <c r="H831" i="498"/>
  <c r="H798" i="498"/>
  <c r="H830" i="498"/>
  <c r="H797" i="498"/>
  <c r="H329" i="443"/>
  <c r="H829" i="498"/>
  <c r="I825" i="498"/>
  <c r="G825" i="498"/>
  <c r="F825" i="498"/>
  <c r="E825" i="498"/>
  <c r="D825" i="498"/>
  <c r="C825" i="498"/>
  <c r="B825" i="498"/>
  <c r="H824" i="498"/>
  <c r="E807" i="498"/>
  <c r="H823" i="498"/>
  <c r="E806" i="498"/>
  <c r="E338" i="443"/>
  <c r="H822" i="498"/>
  <c r="E805" i="498"/>
  <c r="H821" i="498"/>
  <c r="E804" i="498"/>
  <c r="E336" i="443"/>
  <c r="H820" i="498"/>
  <c r="E803" i="498"/>
  <c r="E335" i="443"/>
  <c r="I818" i="498"/>
  <c r="G818" i="498"/>
  <c r="F818" i="498"/>
  <c r="E818" i="498"/>
  <c r="D818" i="498"/>
  <c r="C818" i="498"/>
  <c r="B818" i="498"/>
  <c r="H817" i="498"/>
  <c r="E801" i="498"/>
  <c r="H816" i="498"/>
  <c r="E800" i="498"/>
  <c r="H815" i="498"/>
  <c r="E799" i="498"/>
  <c r="H814" i="498"/>
  <c r="E798" i="498"/>
  <c r="E330" i="443"/>
  <c r="H813" i="498"/>
  <c r="E797" i="498"/>
  <c r="H812" i="498"/>
  <c r="E796" i="498"/>
  <c r="I787" i="498"/>
  <c r="G787" i="498"/>
  <c r="F787" i="498"/>
  <c r="E787" i="498"/>
  <c r="D787" i="498"/>
  <c r="C787" i="498"/>
  <c r="B787" i="498"/>
  <c r="H786" i="498"/>
  <c r="H752" i="498"/>
  <c r="H317" i="443"/>
  <c r="H785" i="498"/>
  <c r="H751" i="498"/>
  <c r="H316" i="443"/>
  <c r="H784" i="498"/>
  <c r="H750" i="498"/>
  <c r="H783" i="498"/>
  <c r="H782" i="498"/>
  <c r="H748" i="498"/>
  <c r="H313" i="443"/>
  <c r="I780" i="498"/>
  <c r="G780" i="498"/>
  <c r="F780" i="498"/>
  <c r="E780" i="498"/>
  <c r="D780" i="498"/>
  <c r="C780" i="498"/>
  <c r="B780" i="498"/>
  <c r="H779" i="498"/>
  <c r="H746" i="498"/>
  <c r="H778" i="498"/>
  <c r="H745" i="498"/>
  <c r="H777" i="498"/>
  <c r="H744" i="498"/>
  <c r="H776" i="498"/>
  <c r="H743" i="498"/>
  <c r="H308" i="443"/>
  <c r="H775" i="498"/>
  <c r="H742" i="498"/>
  <c r="H774" i="498"/>
  <c r="H741" i="498"/>
  <c r="H747" i="498"/>
  <c r="I770" i="498"/>
  <c r="G770" i="498"/>
  <c r="F770" i="498"/>
  <c r="E770" i="498"/>
  <c r="D770" i="498"/>
  <c r="C770" i="498"/>
  <c r="B770" i="498"/>
  <c r="H769" i="498"/>
  <c r="E752" i="498"/>
  <c r="H768" i="498"/>
  <c r="E751" i="498"/>
  <c r="H767" i="498"/>
  <c r="E750" i="498"/>
  <c r="E315" i="443"/>
  <c r="H766" i="498"/>
  <c r="E749" i="498"/>
  <c r="H765" i="498"/>
  <c r="E748" i="498"/>
  <c r="I763" i="498"/>
  <c r="G763" i="498"/>
  <c r="F763" i="498"/>
  <c r="E763" i="498"/>
  <c r="D763" i="498"/>
  <c r="C763" i="498"/>
  <c r="B763" i="498"/>
  <c r="H762" i="498"/>
  <c r="E746" i="498"/>
  <c r="H761" i="498"/>
  <c r="E745" i="498"/>
  <c r="H760" i="498"/>
  <c r="E744" i="498"/>
  <c r="E309" i="443"/>
  <c r="H759" i="498"/>
  <c r="E743" i="498"/>
  <c r="H758" i="498"/>
  <c r="E742" i="498"/>
  <c r="H757" i="498"/>
  <c r="E741" i="498"/>
  <c r="I751" i="498"/>
  <c r="I316" i="443"/>
  <c r="H316" i="499"/>
  <c r="H316" i="500"/>
  <c r="H309" i="443"/>
  <c r="I732" i="498"/>
  <c r="G732" i="498"/>
  <c r="F732" i="498"/>
  <c r="E732" i="498"/>
  <c r="D732" i="498"/>
  <c r="C732" i="498"/>
  <c r="B732" i="498"/>
  <c r="H731" i="498"/>
  <c r="H697" i="498"/>
  <c r="H730" i="498"/>
  <c r="H696" i="498"/>
  <c r="H729" i="498"/>
  <c r="H695" i="498"/>
  <c r="H293" i="443"/>
  <c r="H728" i="498"/>
  <c r="H694" i="498"/>
  <c r="H292" i="443"/>
  <c r="I693" i="498"/>
  <c r="I291" i="443"/>
  <c r="H291" i="499"/>
  <c r="H727" i="498"/>
  <c r="H693" i="498"/>
  <c r="I725" i="498"/>
  <c r="G725" i="498"/>
  <c r="F725" i="498"/>
  <c r="E725" i="498"/>
  <c r="D725" i="498"/>
  <c r="C725" i="498"/>
  <c r="B725" i="498"/>
  <c r="H724" i="498"/>
  <c r="H691" i="498"/>
  <c r="H723" i="498"/>
  <c r="H690" i="498"/>
  <c r="H722" i="498"/>
  <c r="H689" i="498"/>
  <c r="H721" i="498"/>
  <c r="H688" i="498"/>
  <c r="H720" i="498"/>
  <c r="H687" i="498"/>
  <c r="H285" i="443"/>
  <c r="H719" i="498"/>
  <c r="H686" i="498"/>
  <c r="I715" i="498"/>
  <c r="G715" i="498"/>
  <c r="F715" i="498"/>
  <c r="E715" i="498"/>
  <c r="D715" i="498"/>
  <c r="C715" i="498"/>
  <c r="B715" i="498"/>
  <c r="H714" i="498"/>
  <c r="E697" i="498"/>
  <c r="H713" i="498"/>
  <c r="E696" i="498"/>
  <c r="E294" i="443"/>
  <c r="H712" i="498"/>
  <c r="E695" i="498"/>
  <c r="H711" i="498"/>
  <c r="E694" i="498"/>
  <c r="E292" i="443"/>
  <c r="H710" i="498"/>
  <c r="E693" i="498"/>
  <c r="E291" i="443"/>
  <c r="I708" i="498"/>
  <c r="G708" i="498"/>
  <c r="F708" i="498"/>
  <c r="E708" i="498"/>
  <c r="D708" i="498"/>
  <c r="C708" i="498"/>
  <c r="B708" i="498"/>
  <c r="H707" i="498"/>
  <c r="E691" i="498"/>
  <c r="H706" i="498"/>
  <c r="E690" i="498"/>
  <c r="F690" i="498"/>
  <c r="F288" i="443"/>
  <c r="E288" i="499"/>
  <c r="E288" i="500"/>
  <c r="H705" i="498"/>
  <c r="E689" i="498"/>
  <c r="E287" i="443"/>
  <c r="H704" i="498"/>
  <c r="E688" i="498"/>
  <c r="E286" i="443"/>
  <c r="H703" i="498"/>
  <c r="E687" i="498"/>
  <c r="H702" i="498"/>
  <c r="E686" i="498"/>
  <c r="I694" i="498"/>
  <c r="I292" i="443"/>
  <c r="H292" i="499"/>
  <c r="H292" i="500"/>
  <c r="I677" i="498"/>
  <c r="G677" i="498"/>
  <c r="F677" i="498"/>
  <c r="E677" i="498"/>
  <c r="D677" i="498"/>
  <c r="C677" i="498"/>
  <c r="B677" i="498"/>
  <c r="H676" i="498"/>
  <c r="H642" i="498"/>
  <c r="H675" i="498"/>
  <c r="H641" i="498"/>
  <c r="H272" i="443"/>
  <c r="H674" i="498"/>
  <c r="H640" i="498"/>
  <c r="H673" i="498"/>
  <c r="H639" i="498"/>
  <c r="H672" i="498"/>
  <c r="H638" i="498"/>
  <c r="I670" i="498"/>
  <c r="G670" i="498"/>
  <c r="F670" i="498"/>
  <c r="E670" i="498"/>
  <c r="D670" i="498"/>
  <c r="C670" i="498"/>
  <c r="B670" i="498"/>
  <c r="H669" i="498"/>
  <c r="H636" i="498"/>
  <c r="H668" i="498"/>
  <c r="H635" i="498"/>
  <c r="H266" i="443"/>
  <c r="H667" i="498"/>
  <c r="H634" i="498"/>
  <c r="H265" i="443"/>
  <c r="H666" i="498"/>
  <c r="H665" i="498"/>
  <c r="H632" i="498"/>
  <c r="H263" i="443"/>
  <c r="H664" i="498"/>
  <c r="H631" i="498"/>
  <c r="I660" i="498"/>
  <c r="G660" i="498"/>
  <c r="F660" i="498"/>
  <c r="E660" i="498"/>
  <c r="D660" i="498"/>
  <c r="C660" i="498"/>
  <c r="B660" i="498"/>
  <c r="H659" i="498"/>
  <c r="E642" i="498"/>
  <c r="H658" i="498"/>
  <c r="E641" i="498"/>
  <c r="E272" i="443"/>
  <c r="H657" i="498"/>
  <c r="E640" i="498"/>
  <c r="E271" i="443"/>
  <c r="H656" i="498"/>
  <c r="E639" i="498"/>
  <c r="H655" i="498"/>
  <c r="E638" i="498"/>
  <c r="I653" i="498"/>
  <c r="G653" i="498"/>
  <c r="F653" i="498"/>
  <c r="E653" i="498"/>
  <c r="D653" i="498"/>
  <c r="C653" i="498"/>
  <c r="B653" i="498"/>
  <c r="H652" i="498"/>
  <c r="E636" i="498"/>
  <c r="H651" i="498"/>
  <c r="E635" i="498"/>
  <c r="E266" i="443"/>
  <c r="H650" i="498"/>
  <c r="E634" i="498"/>
  <c r="E265" i="443"/>
  <c r="H649" i="498"/>
  <c r="E633" i="498"/>
  <c r="H648" i="498"/>
  <c r="E632" i="498"/>
  <c r="H647" i="498"/>
  <c r="I622" i="498"/>
  <c r="G622" i="498"/>
  <c r="F622" i="498"/>
  <c r="E622" i="498"/>
  <c r="D622" i="498"/>
  <c r="C622" i="498"/>
  <c r="B622" i="498"/>
  <c r="H621" i="498"/>
  <c r="H587" i="498"/>
  <c r="H620" i="498"/>
  <c r="H586" i="498"/>
  <c r="H619" i="498"/>
  <c r="H585" i="498"/>
  <c r="H618" i="498"/>
  <c r="H584" i="498"/>
  <c r="H617" i="498"/>
  <c r="H583" i="498"/>
  <c r="H588" i="498"/>
  <c r="I615" i="498"/>
  <c r="G615" i="498"/>
  <c r="F615" i="498"/>
  <c r="E615" i="498"/>
  <c r="D615" i="498"/>
  <c r="C615" i="498"/>
  <c r="B615" i="498"/>
  <c r="H614" i="498"/>
  <c r="H581" i="498"/>
  <c r="H613" i="498"/>
  <c r="H580" i="498"/>
  <c r="H244" i="443"/>
  <c r="H612" i="498"/>
  <c r="H579" i="498"/>
  <c r="H243" i="443"/>
  <c r="H611" i="498"/>
  <c r="H578" i="498"/>
  <c r="H242" i="443"/>
  <c r="H610" i="498"/>
  <c r="H577" i="498"/>
  <c r="H241" i="443"/>
  <c r="H609" i="498"/>
  <c r="H576" i="498"/>
  <c r="I605" i="498"/>
  <c r="G605" i="498"/>
  <c r="F605" i="498"/>
  <c r="E605" i="498"/>
  <c r="D605" i="498"/>
  <c r="C605" i="498"/>
  <c r="B605" i="498"/>
  <c r="H604" i="498"/>
  <c r="E587" i="498"/>
  <c r="H603" i="498"/>
  <c r="E586" i="498"/>
  <c r="E250" i="443"/>
  <c r="H602" i="498"/>
  <c r="E585" i="498"/>
  <c r="E249" i="443"/>
  <c r="H601" i="498"/>
  <c r="E584" i="498"/>
  <c r="E248" i="443"/>
  <c r="H600" i="498"/>
  <c r="E583" i="498"/>
  <c r="I598" i="498"/>
  <c r="G598" i="498"/>
  <c r="F598" i="498"/>
  <c r="E598" i="498"/>
  <c r="D598" i="498"/>
  <c r="C598" i="498"/>
  <c r="B598" i="498"/>
  <c r="H597" i="498"/>
  <c r="E581" i="498"/>
  <c r="H596" i="498"/>
  <c r="E580" i="498"/>
  <c r="H595" i="498"/>
  <c r="E579" i="498"/>
  <c r="E243" i="443"/>
  <c r="H594" i="498"/>
  <c r="E578" i="498"/>
  <c r="E242" i="443"/>
  <c r="H593" i="498"/>
  <c r="E577" i="498"/>
  <c r="H592" i="498"/>
  <c r="E576" i="498"/>
  <c r="H598" i="498"/>
  <c r="F580" i="498"/>
  <c r="F244" i="443"/>
  <c r="E244" i="499"/>
  <c r="E244" i="500"/>
  <c r="E244" i="443"/>
  <c r="I578" i="498"/>
  <c r="I242" i="443"/>
  <c r="H242" i="499"/>
  <c r="H242" i="500"/>
  <c r="E325" i="497"/>
  <c r="D325" i="497"/>
  <c r="C325" i="497"/>
  <c r="B324" i="497"/>
  <c r="B323" i="497"/>
  <c r="B322" i="497"/>
  <c r="B321" i="497"/>
  <c r="B320" i="497"/>
  <c r="E319" i="497"/>
  <c r="D319" i="497"/>
  <c r="C319" i="497"/>
  <c r="B318" i="497"/>
  <c r="B317" i="497"/>
  <c r="B316" i="497"/>
  <c r="B315" i="497"/>
  <c r="B314" i="497"/>
  <c r="B313" i="497"/>
  <c r="E310" i="497"/>
  <c r="D310" i="497"/>
  <c r="C310" i="497"/>
  <c r="E304" i="497"/>
  <c r="D304" i="497"/>
  <c r="C304" i="497"/>
  <c r="B303" i="497"/>
  <c r="B302" i="497"/>
  <c r="B301" i="497"/>
  <c r="B300" i="497"/>
  <c r="B299" i="497"/>
  <c r="E298" i="497"/>
  <c r="D298" i="497"/>
  <c r="C298" i="497"/>
  <c r="B297" i="497"/>
  <c r="B296" i="497"/>
  <c r="B295" i="497"/>
  <c r="B294" i="497"/>
  <c r="B293" i="497"/>
  <c r="B292" i="497"/>
  <c r="B298" i="497"/>
  <c r="E289" i="497"/>
  <c r="D289" i="497"/>
  <c r="C289" i="497"/>
  <c r="E283" i="497"/>
  <c r="D283" i="497"/>
  <c r="C283" i="497"/>
  <c r="B282" i="497"/>
  <c r="B281" i="497"/>
  <c r="B280" i="497"/>
  <c r="B279" i="497"/>
  <c r="B278" i="497"/>
  <c r="B283" i="497"/>
  <c r="E277" i="497"/>
  <c r="D277" i="497"/>
  <c r="C277" i="497"/>
  <c r="B276" i="497"/>
  <c r="B275" i="497"/>
  <c r="B274" i="497"/>
  <c r="B273" i="497"/>
  <c r="B272" i="497"/>
  <c r="B271" i="497"/>
  <c r="B277" i="497"/>
  <c r="E268" i="497"/>
  <c r="D268" i="497"/>
  <c r="C268" i="497"/>
  <c r="E262" i="497"/>
  <c r="D262" i="497"/>
  <c r="C262" i="497"/>
  <c r="B261" i="497"/>
  <c r="B260" i="497"/>
  <c r="B259" i="497"/>
  <c r="B258" i="497"/>
  <c r="B257" i="497"/>
  <c r="E256" i="497"/>
  <c r="D256" i="497"/>
  <c r="C256" i="497"/>
  <c r="B255" i="497"/>
  <c r="B254" i="497"/>
  <c r="B253" i="497"/>
  <c r="B252" i="497"/>
  <c r="B251" i="497"/>
  <c r="B250" i="497"/>
  <c r="E247" i="497"/>
  <c r="D247" i="497"/>
  <c r="C247" i="497"/>
  <c r="E241" i="497"/>
  <c r="D241" i="497"/>
  <c r="C241" i="497"/>
  <c r="B240" i="497"/>
  <c r="B239" i="497"/>
  <c r="B238" i="497"/>
  <c r="B237" i="497"/>
  <c r="B236" i="497"/>
  <c r="B241" i="497"/>
  <c r="E235" i="497"/>
  <c r="D235" i="497"/>
  <c r="C235" i="497"/>
  <c r="B234" i="497"/>
  <c r="B233" i="497"/>
  <c r="B232" i="497"/>
  <c r="B231" i="497"/>
  <c r="B230" i="497"/>
  <c r="B229" i="497"/>
  <c r="B235" i="497"/>
  <c r="E226" i="497"/>
  <c r="D226" i="497"/>
  <c r="C226" i="497"/>
  <c r="E205" i="497"/>
  <c r="D205" i="497"/>
  <c r="C205" i="497"/>
  <c r="E152" i="415"/>
  <c r="E153" i="415"/>
  <c r="E148" i="415"/>
  <c r="E149" i="415"/>
  <c r="E150" i="415"/>
  <c r="E151" i="415"/>
  <c r="E147" i="415"/>
  <c r="E143" i="415"/>
  <c r="E144" i="415"/>
  <c r="E145" i="415"/>
  <c r="E142" i="415"/>
  <c r="E138" i="415"/>
  <c r="E139" i="415"/>
  <c r="E140" i="415"/>
  <c r="E137" i="415"/>
  <c r="E134" i="415"/>
  <c r="E135" i="415"/>
  <c r="E133" i="415"/>
  <c r="C117" i="415"/>
  <c r="E120" i="415"/>
  <c r="E121" i="415"/>
  <c r="E122" i="415"/>
  <c r="E123" i="415"/>
  <c r="E124" i="415"/>
  <c r="E125" i="415"/>
  <c r="E126" i="415"/>
  <c r="E127" i="415"/>
  <c r="E128" i="415"/>
  <c r="E129" i="415"/>
  <c r="E130" i="415"/>
  <c r="E119" i="415"/>
  <c r="E118" i="415"/>
  <c r="E116" i="415"/>
  <c r="E99" i="415"/>
  <c r="E100" i="415"/>
  <c r="E101" i="415"/>
  <c r="E102" i="415"/>
  <c r="E103" i="415"/>
  <c r="E104" i="415"/>
  <c r="E105" i="415"/>
  <c r="E106" i="415"/>
  <c r="E107" i="415"/>
  <c r="E108" i="415"/>
  <c r="E109" i="415"/>
  <c r="E110" i="415"/>
  <c r="E111" i="415"/>
  <c r="E112" i="415"/>
  <c r="E113" i="415"/>
  <c r="E114" i="415"/>
  <c r="E115" i="415"/>
  <c r="E98" i="415"/>
  <c r="E88" i="415"/>
  <c r="E85" i="415"/>
  <c r="E86" i="415"/>
  <c r="E87" i="415"/>
  <c r="E84" i="415"/>
  <c r="E81" i="415"/>
  <c r="E82" i="415"/>
  <c r="E80" i="415"/>
  <c r="E78" i="415"/>
  <c r="E77" i="415"/>
  <c r="E73" i="415"/>
  <c r="E74" i="415"/>
  <c r="E75" i="415"/>
  <c r="E72" i="415"/>
  <c r="E69" i="415"/>
  <c r="E70" i="415"/>
  <c r="E68" i="415"/>
  <c r="E63" i="415"/>
  <c r="E64" i="415"/>
  <c r="E65" i="415"/>
  <c r="E62" i="415"/>
  <c r="E58" i="415"/>
  <c r="E59" i="415"/>
  <c r="E60" i="415"/>
  <c r="E57" i="415"/>
  <c r="E55" i="415"/>
  <c r="E53" i="415"/>
  <c r="E54" i="415"/>
  <c r="E52" i="415"/>
  <c r="E51" i="415"/>
  <c r="E49" i="415"/>
  <c r="E48" i="415"/>
  <c r="D59" i="449"/>
  <c r="D59" i="451"/>
  <c r="D59" i="450"/>
  <c r="D59" i="448"/>
  <c r="C9" i="293"/>
  <c r="F15" i="300"/>
  <c r="F15" i="362"/>
  <c r="F17" i="299"/>
  <c r="F17" i="361"/>
  <c r="F27" i="180"/>
  <c r="F28" i="180"/>
  <c r="F29" i="180"/>
  <c r="F26" i="180"/>
  <c r="F26" i="439"/>
  <c r="F12" i="180"/>
  <c r="F13" i="180"/>
  <c r="F13" i="439"/>
  <c r="F14" i="180"/>
  <c r="F14" i="439"/>
  <c r="F15" i="180"/>
  <c r="F11" i="180"/>
  <c r="B13" i="180"/>
  <c r="B13" i="300"/>
  <c r="B13" i="362"/>
  <c r="B13" i="240"/>
  <c r="B14" i="180"/>
  <c r="B14" i="439"/>
  <c r="B15" i="180"/>
  <c r="B16" i="180"/>
  <c r="B16" i="300"/>
  <c r="B16" i="362"/>
  <c r="B12" i="180"/>
  <c r="B12" i="300"/>
  <c r="B12" i="362"/>
  <c r="F28" i="179"/>
  <c r="F28" i="299"/>
  <c r="F28" i="361"/>
  <c r="F13" i="179"/>
  <c r="F13" i="438"/>
  <c r="F14" i="179"/>
  <c r="F15" i="179"/>
  <c r="F16" i="179"/>
  <c r="F17" i="179"/>
  <c r="F17" i="438"/>
  <c r="F17" i="239"/>
  <c r="F12" i="179"/>
  <c r="F12" i="299"/>
  <c r="F12" i="361"/>
  <c r="B14" i="179"/>
  <c r="B14" i="239"/>
  <c r="B15" i="179"/>
  <c r="B16" i="179"/>
  <c r="B16" i="438"/>
  <c r="B17" i="179"/>
  <c r="B13" i="179"/>
  <c r="B13" i="239"/>
  <c r="C60" i="208"/>
  <c r="C60" i="468"/>
  <c r="C59" i="208"/>
  <c r="C59" i="468"/>
  <c r="C56" i="208"/>
  <c r="C56" i="468"/>
  <c r="C53" i="208"/>
  <c r="C53" i="468"/>
  <c r="C54" i="208"/>
  <c r="C54" i="468"/>
  <c r="C55" i="208"/>
  <c r="C55" i="468"/>
  <c r="C52" i="208"/>
  <c r="C52" i="468"/>
  <c r="C47" i="208"/>
  <c r="C47" i="468"/>
  <c r="C48" i="208"/>
  <c r="C48" i="468"/>
  <c r="C49" i="208"/>
  <c r="C49" i="468"/>
  <c r="C50" i="208"/>
  <c r="C50" i="468"/>
  <c r="C46" i="208"/>
  <c r="C46" i="468"/>
  <c r="D184" i="497"/>
  <c r="D163" i="497"/>
  <c r="D142" i="497"/>
  <c r="D121" i="497"/>
  <c r="D100" i="497"/>
  <c r="D79" i="497"/>
  <c r="D58" i="497"/>
  <c r="D37" i="497"/>
  <c r="D15" i="497"/>
  <c r="C29" i="3"/>
  <c r="E97" i="415"/>
  <c r="E40" i="415"/>
  <c r="E41" i="415"/>
  <c r="E42" i="415"/>
  <c r="E43" i="415"/>
  <c r="E44" i="415"/>
  <c r="E45" i="415"/>
  <c r="E46" i="415"/>
  <c r="E47" i="415"/>
  <c r="E39" i="415"/>
  <c r="E32" i="415"/>
  <c r="E33" i="415"/>
  <c r="E34" i="415"/>
  <c r="E35" i="415"/>
  <c r="E36" i="415"/>
  <c r="E37" i="415"/>
  <c r="E31" i="415"/>
  <c r="E25" i="415"/>
  <c r="E26" i="415"/>
  <c r="E27" i="415"/>
  <c r="E28" i="415"/>
  <c r="E29" i="415"/>
  <c r="E24" i="415"/>
  <c r="E18" i="415"/>
  <c r="E19" i="415"/>
  <c r="E20" i="415"/>
  <c r="E21" i="415"/>
  <c r="E22" i="415"/>
  <c r="E17" i="415"/>
  <c r="E11" i="415"/>
  <c r="E12" i="415"/>
  <c r="E13" i="415"/>
  <c r="E14" i="415"/>
  <c r="E15" i="415"/>
  <c r="E10" i="415"/>
  <c r="E39" i="428"/>
  <c r="E38" i="428"/>
  <c r="E37" i="428"/>
  <c r="E36" i="428"/>
  <c r="E35" i="428"/>
  <c r="E34" i="428"/>
  <c r="E33" i="428"/>
  <c r="E32" i="428"/>
  <c r="E31" i="428"/>
  <c r="E30" i="428"/>
  <c r="E29" i="428"/>
  <c r="E28" i="428"/>
  <c r="E27" i="428"/>
  <c r="E26" i="428"/>
  <c r="E25" i="428"/>
  <c r="E24" i="428"/>
  <c r="E23" i="428"/>
  <c r="E22" i="428"/>
  <c r="E21" i="428"/>
  <c r="E20" i="428"/>
  <c r="E19" i="428"/>
  <c r="E18" i="428"/>
  <c r="E17" i="428"/>
  <c r="E16" i="428"/>
  <c r="E15" i="428"/>
  <c r="E14" i="428"/>
  <c r="E13" i="428"/>
  <c r="E12" i="428"/>
  <c r="E11" i="428"/>
  <c r="E10" i="428"/>
  <c r="E9" i="428"/>
  <c r="G16" i="365"/>
  <c r="G15" i="365"/>
  <c r="H7" i="182"/>
  <c r="B36" i="497"/>
  <c r="B57" i="497"/>
  <c r="B78" i="497"/>
  <c r="B99" i="497"/>
  <c r="B120" i="497"/>
  <c r="B141" i="497"/>
  <c r="B162" i="497"/>
  <c r="B183" i="497"/>
  <c r="B204" i="497"/>
  <c r="B225" i="497"/>
  <c r="B246" i="497"/>
  <c r="B267" i="497"/>
  <c r="B288" i="497"/>
  <c r="B309" i="497"/>
  <c r="B90" i="134"/>
  <c r="B89" i="134"/>
  <c r="B88" i="134"/>
  <c r="B20" i="431"/>
  <c r="B19" i="431"/>
  <c r="B58" i="134"/>
  <c r="H34" i="498"/>
  <c r="E17" i="498"/>
  <c r="G5" i="498"/>
  <c r="G4" i="498"/>
  <c r="A5" i="498"/>
  <c r="A4" i="498"/>
  <c r="A5" i="443"/>
  <c r="E220" i="497"/>
  <c r="D220" i="497"/>
  <c r="C220" i="497"/>
  <c r="B219" i="497"/>
  <c r="B218" i="497"/>
  <c r="B217" i="497"/>
  <c r="B216" i="497"/>
  <c r="B215" i="497"/>
  <c r="E214" i="497"/>
  <c r="D214" i="497"/>
  <c r="C214" i="497"/>
  <c r="B213" i="497"/>
  <c r="B212" i="497"/>
  <c r="B211" i="497"/>
  <c r="B210" i="497"/>
  <c r="B209" i="497"/>
  <c r="B208" i="497"/>
  <c r="B214" i="497"/>
  <c r="E199" i="497"/>
  <c r="D199" i="497"/>
  <c r="C199" i="497"/>
  <c r="B198" i="497"/>
  <c r="B197" i="497"/>
  <c r="B196" i="497"/>
  <c r="B195" i="497"/>
  <c r="B194" i="497"/>
  <c r="E193" i="497"/>
  <c r="D193" i="497"/>
  <c r="C193" i="497"/>
  <c r="B192" i="497"/>
  <c r="B191" i="497"/>
  <c r="B190" i="497"/>
  <c r="B189" i="497"/>
  <c r="B188" i="497"/>
  <c r="B187" i="497"/>
  <c r="E178" i="497"/>
  <c r="D178" i="497"/>
  <c r="C178" i="497"/>
  <c r="B177" i="497"/>
  <c r="B176" i="497"/>
  <c r="B175" i="497"/>
  <c r="B174" i="497"/>
  <c r="B173" i="497"/>
  <c r="E172" i="497"/>
  <c r="D172" i="497"/>
  <c r="C172" i="497"/>
  <c r="B171" i="497"/>
  <c r="B170" i="497"/>
  <c r="B169" i="497"/>
  <c r="B168" i="497"/>
  <c r="B167" i="497"/>
  <c r="B166" i="497"/>
  <c r="E157" i="497"/>
  <c r="D157" i="497"/>
  <c r="C157" i="497"/>
  <c r="B156" i="497"/>
  <c r="B155" i="497"/>
  <c r="B154" i="497"/>
  <c r="B153" i="497"/>
  <c r="B152" i="497"/>
  <c r="B157" i="497"/>
  <c r="E151" i="497"/>
  <c r="D151" i="497"/>
  <c r="C151" i="497"/>
  <c r="B150" i="497"/>
  <c r="B149" i="497"/>
  <c r="B148" i="497"/>
  <c r="B147" i="497"/>
  <c r="B146" i="497"/>
  <c r="B145" i="497"/>
  <c r="E136" i="497"/>
  <c r="D136" i="497"/>
  <c r="C136" i="497"/>
  <c r="B135" i="497"/>
  <c r="B134" i="497"/>
  <c r="B133" i="497"/>
  <c r="B132" i="497"/>
  <c r="B131" i="497"/>
  <c r="E130" i="497"/>
  <c r="D130" i="497"/>
  <c r="C130" i="497"/>
  <c r="B129" i="497"/>
  <c r="B128" i="497"/>
  <c r="B127" i="497"/>
  <c r="B126" i="497"/>
  <c r="B125" i="497"/>
  <c r="B124" i="497"/>
  <c r="E115" i="497"/>
  <c r="D115" i="497"/>
  <c r="C115" i="497"/>
  <c r="B114" i="497"/>
  <c r="B113" i="497"/>
  <c r="B112" i="497"/>
  <c r="B111" i="497"/>
  <c r="B110" i="497"/>
  <c r="E109" i="497"/>
  <c r="D109" i="497"/>
  <c r="C109" i="497"/>
  <c r="B108" i="497"/>
  <c r="B107" i="497"/>
  <c r="B106" i="497"/>
  <c r="B105" i="497"/>
  <c r="B104" i="497"/>
  <c r="B103" i="497"/>
  <c r="E94" i="497"/>
  <c r="D94" i="497"/>
  <c r="C94" i="497"/>
  <c r="B93" i="497"/>
  <c r="B92" i="497"/>
  <c r="B91" i="497"/>
  <c r="B90" i="497"/>
  <c r="B89" i="497"/>
  <c r="E88" i="497"/>
  <c r="D88" i="497"/>
  <c r="C88" i="497"/>
  <c r="B87" i="497"/>
  <c r="B86" i="497"/>
  <c r="B85" i="497"/>
  <c r="B84" i="497"/>
  <c r="B83" i="497"/>
  <c r="B82" i="497"/>
  <c r="B88" i="497"/>
  <c r="E73" i="497"/>
  <c r="D73" i="497"/>
  <c r="C73" i="497"/>
  <c r="B72" i="497"/>
  <c r="B71" i="497"/>
  <c r="B68" i="497"/>
  <c r="E67" i="497"/>
  <c r="D67" i="497"/>
  <c r="C67" i="497"/>
  <c r="B66" i="497"/>
  <c r="B65" i="497"/>
  <c r="B64" i="497"/>
  <c r="B62" i="497"/>
  <c r="B61" i="497"/>
  <c r="E52" i="497"/>
  <c r="D52" i="497"/>
  <c r="C52" i="497"/>
  <c r="B51" i="497"/>
  <c r="B50" i="497"/>
  <c r="B47" i="497"/>
  <c r="E46" i="497"/>
  <c r="D46" i="497"/>
  <c r="C46" i="497"/>
  <c r="B45" i="497"/>
  <c r="B44" i="497"/>
  <c r="B43" i="497"/>
  <c r="B41" i="497"/>
  <c r="B40" i="497"/>
  <c r="E184" i="497"/>
  <c r="E163" i="497"/>
  <c r="E142" i="497"/>
  <c r="E121" i="497"/>
  <c r="E100" i="497"/>
  <c r="E79" i="497"/>
  <c r="E58" i="497"/>
  <c r="E37" i="497"/>
  <c r="E15" i="497"/>
  <c r="B38" i="500"/>
  <c r="B38" i="499"/>
  <c r="B60" i="499"/>
  <c r="B82" i="499"/>
  <c r="B104" i="499"/>
  <c r="B126" i="499"/>
  <c r="B148" i="499"/>
  <c r="B170" i="499"/>
  <c r="B192" i="499"/>
  <c r="B214" i="499"/>
  <c r="B236" i="499"/>
  <c r="B258" i="499"/>
  <c r="B280" i="499"/>
  <c r="B302" i="499"/>
  <c r="B324" i="499"/>
  <c r="D25" i="498"/>
  <c r="D28" i="443"/>
  <c r="D28" i="499"/>
  <c r="D28" i="500"/>
  <c r="B175" i="134"/>
  <c r="B146" i="134"/>
  <c r="B18" i="172"/>
  <c r="B18" i="354"/>
  <c r="A6" i="500"/>
  <c r="A6" i="499"/>
  <c r="H6" i="443"/>
  <c r="H5" i="443"/>
  <c r="C184" i="497"/>
  <c r="C163" i="497"/>
  <c r="C142" i="497"/>
  <c r="C121" i="497"/>
  <c r="C100" i="497"/>
  <c r="C79" i="497"/>
  <c r="C58" i="497"/>
  <c r="C37" i="497"/>
  <c r="C15" i="497"/>
  <c r="F224" i="500"/>
  <c r="F202" i="500"/>
  <c r="F180" i="500"/>
  <c r="F158" i="500"/>
  <c r="F136" i="500"/>
  <c r="F114" i="500"/>
  <c r="F92" i="500"/>
  <c r="F70" i="500"/>
  <c r="F48" i="500"/>
  <c r="F26" i="500"/>
  <c r="F230" i="499"/>
  <c r="F224" i="499"/>
  <c r="F208" i="499"/>
  <c r="F202" i="499"/>
  <c r="F186" i="499"/>
  <c r="F180" i="499"/>
  <c r="F164" i="499"/>
  <c r="F158" i="499"/>
  <c r="F142" i="499"/>
  <c r="F136" i="499"/>
  <c r="F120" i="499"/>
  <c r="F114" i="499"/>
  <c r="F98" i="499"/>
  <c r="F92" i="499"/>
  <c r="F76" i="499"/>
  <c r="F70" i="499"/>
  <c r="F54" i="499"/>
  <c r="F48" i="499"/>
  <c r="F32" i="499"/>
  <c r="F26" i="499"/>
  <c r="G532" i="498"/>
  <c r="G229" i="443"/>
  <c r="G229" i="499"/>
  <c r="G229" i="500"/>
  <c r="G531" i="498"/>
  <c r="G228" i="443"/>
  <c r="G228" i="499"/>
  <c r="G228" i="500"/>
  <c r="G530" i="498"/>
  <c r="G227" i="443"/>
  <c r="G227" i="499"/>
  <c r="G227" i="500"/>
  <c r="G529" i="498"/>
  <c r="G528" i="498"/>
  <c r="G225" i="443"/>
  <c r="G225" i="499"/>
  <c r="G526" i="498"/>
  <c r="G223" i="443"/>
  <c r="G223" i="499"/>
  <c r="G223" i="500"/>
  <c r="G525" i="498"/>
  <c r="G222" i="443"/>
  <c r="G222" i="499"/>
  <c r="G222" i="500"/>
  <c r="G524" i="498"/>
  <c r="G523" i="498"/>
  <c r="G220" i="443"/>
  <c r="G220" i="499"/>
  <c r="G220" i="500"/>
  <c r="G522" i="498"/>
  <c r="G219" i="443"/>
  <c r="G219" i="499"/>
  <c r="G219" i="500"/>
  <c r="D532" i="498"/>
  <c r="C532" i="498"/>
  <c r="C229" i="443"/>
  <c r="C229" i="499"/>
  <c r="D531" i="498"/>
  <c r="D228" i="443"/>
  <c r="D228" i="499"/>
  <c r="D228" i="500"/>
  <c r="C531" i="498"/>
  <c r="C228" i="443"/>
  <c r="C228" i="499"/>
  <c r="D530" i="498"/>
  <c r="C530" i="498"/>
  <c r="D529" i="498"/>
  <c r="D226" i="443"/>
  <c r="D226" i="499"/>
  <c r="D226" i="500"/>
  <c r="C529" i="498"/>
  <c r="C226" i="443"/>
  <c r="C226" i="499"/>
  <c r="D528" i="498"/>
  <c r="C528" i="498"/>
  <c r="C225" i="443"/>
  <c r="C225" i="499"/>
  <c r="D526" i="498"/>
  <c r="D223" i="443"/>
  <c r="D223" i="499"/>
  <c r="D223" i="500"/>
  <c r="C526" i="498"/>
  <c r="C223" i="443"/>
  <c r="C223" i="499"/>
  <c r="D525" i="498"/>
  <c r="D222" i="443"/>
  <c r="D222" i="499"/>
  <c r="D222" i="500"/>
  <c r="C525" i="498"/>
  <c r="C222" i="443"/>
  <c r="C222" i="499"/>
  <c r="D524" i="498"/>
  <c r="C524" i="498"/>
  <c r="C221" i="443"/>
  <c r="C221" i="499"/>
  <c r="D523" i="498"/>
  <c r="D220" i="443"/>
  <c r="D220" i="499"/>
  <c r="D220" i="500"/>
  <c r="C523" i="498"/>
  <c r="C220" i="443"/>
  <c r="C220" i="499"/>
  <c r="D522" i="498"/>
  <c r="C522" i="498"/>
  <c r="C219" i="443"/>
  <c r="C219" i="499"/>
  <c r="G477" i="498"/>
  <c r="G207" i="443"/>
  <c r="G207" i="499"/>
  <c r="G207" i="500"/>
  <c r="G476" i="498"/>
  <c r="G206" i="443"/>
  <c r="G206" i="499"/>
  <c r="G206" i="500"/>
  <c r="G475" i="498"/>
  <c r="G474" i="498"/>
  <c r="G204" i="443"/>
  <c r="G204" i="499"/>
  <c r="G204" i="500"/>
  <c r="G473" i="498"/>
  <c r="G203" i="443"/>
  <c r="G203" i="499"/>
  <c r="G471" i="498"/>
  <c r="G201" i="443"/>
  <c r="G201" i="499"/>
  <c r="G201" i="500"/>
  <c r="G470" i="498"/>
  <c r="G200" i="443"/>
  <c r="G200" i="499"/>
  <c r="G200" i="500"/>
  <c r="G469" i="498"/>
  <c r="G199" i="443"/>
  <c r="G199" i="499"/>
  <c r="G199" i="500"/>
  <c r="G468" i="498"/>
  <c r="G198" i="443"/>
  <c r="G198" i="499"/>
  <c r="G198" i="500"/>
  <c r="G467" i="498"/>
  <c r="D477" i="498"/>
  <c r="D207" i="443"/>
  <c r="D207" i="499"/>
  <c r="D207" i="500"/>
  <c r="C477" i="498"/>
  <c r="C207" i="443"/>
  <c r="C207" i="499"/>
  <c r="D476" i="498"/>
  <c r="D206" i="443"/>
  <c r="D206" i="499"/>
  <c r="D206" i="500"/>
  <c r="C476" i="498"/>
  <c r="C206" i="443"/>
  <c r="C206" i="499"/>
  <c r="D475" i="498"/>
  <c r="D205" i="443"/>
  <c r="D205" i="499"/>
  <c r="D205" i="500"/>
  <c r="C475" i="498"/>
  <c r="C205" i="443"/>
  <c r="C205" i="499"/>
  <c r="D474" i="498"/>
  <c r="D204" i="443"/>
  <c r="D204" i="499"/>
  <c r="D204" i="500"/>
  <c r="C474" i="498"/>
  <c r="D473" i="498"/>
  <c r="D203" i="443"/>
  <c r="D203" i="499"/>
  <c r="C473" i="498"/>
  <c r="C203" i="443"/>
  <c r="C203" i="499"/>
  <c r="D471" i="498"/>
  <c r="D201" i="443"/>
  <c r="D201" i="499"/>
  <c r="D201" i="500"/>
  <c r="C471" i="498"/>
  <c r="C201" i="443"/>
  <c r="C201" i="499"/>
  <c r="D470" i="498"/>
  <c r="D200" i="443"/>
  <c r="D200" i="499"/>
  <c r="D200" i="500"/>
  <c r="C470" i="498"/>
  <c r="C200" i="443"/>
  <c r="C200" i="499"/>
  <c r="D469" i="498"/>
  <c r="D199" i="443"/>
  <c r="D199" i="499"/>
  <c r="D199" i="500"/>
  <c r="C469" i="498"/>
  <c r="C199" i="443"/>
  <c r="C199" i="499"/>
  <c r="D468" i="498"/>
  <c r="D198" i="443"/>
  <c r="D198" i="499"/>
  <c r="D198" i="500"/>
  <c r="C468" i="498"/>
  <c r="C198" i="443"/>
  <c r="C198" i="499"/>
  <c r="D467" i="498"/>
  <c r="C467" i="498"/>
  <c r="C197" i="443"/>
  <c r="C197" i="499"/>
  <c r="G421" i="498"/>
  <c r="G185" i="443"/>
  <c r="G185" i="499"/>
  <c r="G185" i="500"/>
  <c r="G420" i="498"/>
  <c r="G184" i="443"/>
  <c r="G184" i="499"/>
  <c r="G184" i="500"/>
  <c r="G419" i="498"/>
  <c r="G418" i="498"/>
  <c r="G182" i="443"/>
  <c r="G182" i="499"/>
  <c r="G182" i="500"/>
  <c r="G417" i="498"/>
  <c r="G181" i="443"/>
  <c r="G181" i="499"/>
  <c r="G415" i="498"/>
  <c r="G414" i="498"/>
  <c r="G413" i="498"/>
  <c r="G177" i="443"/>
  <c r="G177" i="499"/>
  <c r="G177" i="500"/>
  <c r="G412" i="498"/>
  <c r="G176" i="443"/>
  <c r="G176" i="499"/>
  <c r="G176" i="500"/>
  <c r="G411" i="498"/>
  <c r="D421" i="498"/>
  <c r="D185" i="443"/>
  <c r="D185" i="499"/>
  <c r="D185" i="500"/>
  <c r="C421" i="498"/>
  <c r="C185" i="443"/>
  <c r="C185" i="499"/>
  <c r="D420" i="498"/>
  <c r="D184" i="443"/>
  <c r="D184" i="499"/>
  <c r="D184" i="500"/>
  <c r="C420" i="498"/>
  <c r="C184" i="443"/>
  <c r="C184" i="499"/>
  <c r="D419" i="498"/>
  <c r="D183" i="443"/>
  <c r="D183" i="499"/>
  <c r="D183" i="500"/>
  <c r="C419" i="498"/>
  <c r="C183" i="443"/>
  <c r="C183" i="499"/>
  <c r="D418" i="498"/>
  <c r="D182" i="443"/>
  <c r="D182" i="499"/>
  <c r="D182" i="500"/>
  <c r="C418" i="498"/>
  <c r="D417" i="498"/>
  <c r="D181" i="443"/>
  <c r="D181" i="499"/>
  <c r="C417" i="498"/>
  <c r="C181" i="443"/>
  <c r="C181" i="499"/>
  <c r="D415" i="498"/>
  <c r="D179" i="443"/>
  <c r="D179" i="499"/>
  <c r="D179" i="500"/>
  <c r="C415" i="498"/>
  <c r="D414" i="498"/>
  <c r="D178" i="443"/>
  <c r="D178" i="499"/>
  <c r="D178" i="500"/>
  <c r="C414" i="498"/>
  <c r="C178" i="443"/>
  <c r="C178" i="499"/>
  <c r="D413" i="498"/>
  <c r="D177" i="443"/>
  <c r="D177" i="499"/>
  <c r="D177" i="500"/>
  <c r="C413" i="498"/>
  <c r="C177" i="443"/>
  <c r="C177" i="499"/>
  <c r="D412" i="498"/>
  <c r="D176" i="443"/>
  <c r="D176" i="499"/>
  <c r="D176" i="500"/>
  <c r="C412" i="498"/>
  <c r="C176" i="443"/>
  <c r="C176" i="499"/>
  <c r="D411" i="498"/>
  <c r="C411" i="498"/>
  <c r="C175" i="443"/>
  <c r="C175" i="499"/>
  <c r="G365" i="498"/>
  <c r="G163" i="443"/>
  <c r="G163" i="499"/>
  <c r="G163" i="500"/>
  <c r="G364" i="498"/>
  <c r="G363" i="498"/>
  <c r="G161" i="443"/>
  <c r="G161" i="499"/>
  <c r="G161" i="500"/>
  <c r="G362" i="498"/>
  <c r="G160" i="443"/>
  <c r="G160" i="499"/>
  <c r="G160" i="500"/>
  <c r="G361" i="498"/>
  <c r="G159" i="443"/>
  <c r="G159" i="499"/>
  <c r="G359" i="498"/>
  <c r="G358" i="498"/>
  <c r="G156" i="443"/>
  <c r="G156" i="499"/>
  <c r="G156" i="500"/>
  <c r="G357" i="498"/>
  <c r="G155" i="443"/>
  <c r="G155" i="499"/>
  <c r="G155" i="500"/>
  <c r="G356" i="498"/>
  <c r="G154" i="443"/>
  <c r="G154" i="499"/>
  <c r="G154" i="500"/>
  <c r="G355" i="498"/>
  <c r="G153" i="443"/>
  <c r="G153" i="499"/>
  <c r="G153" i="500"/>
  <c r="D365" i="498"/>
  <c r="D163" i="443"/>
  <c r="D163" i="499"/>
  <c r="D163" i="500"/>
  <c r="C365" i="498"/>
  <c r="C163" i="443"/>
  <c r="C163" i="499"/>
  <c r="D364" i="498"/>
  <c r="D162" i="443"/>
  <c r="D162" i="499"/>
  <c r="D162" i="500"/>
  <c r="C364" i="498"/>
  <c r="C162" i="443"/>
  <c r="C162" i="499"/>
  <c r="D363" i="498"/>
  <c r="D161" i="443"/>
  <c r="D161" i="499"/>
  <c r="D161" i="500"/>
  <c r="C363" i="498"/>
  <c r="C161" i="443"/>
  <c r="C161" i="499"/>
  <c r="D362" i="498"/>
  <c r="C362" i="498"/>
  <c r="C160" i="443"/>
  <c r="C160" i="499"/>
  <c r="D361" i="498"/>
  <c r="D159" i="443"/>
  <c r="D159" i="499"/>
  <c r="C361" i="498"/>
  <c r="D359" i="498"/>
  <c r="D157" i="443"/>
  <c r="D157" i="499"/>
  <c r="D157" i="500"/>
  <c r="C359" i="498"/>
  <c r="C157" i="443"/>
  <c r="C157" i="499"/>
  <c r="D358" i="498"/>
  <c r="D156" i="443"/>
  <c r="D156" i="499"/>
  <c r="D156" i="500"/>
  <c r="C358" i="498"/>
  <c r="C156" i="443"/>
  <c r="C156" i="499"/>
  <c r="D357" i="498"/>
  <c r="D155" i="443"/>
  <c r="D155" i="499"/>
  <c r="D155" i="500"/>
  <c r="C357" i="498"/>
  <c r="C155" i="443"/>
  <c r="C155" i="499"/>
  <c r="D356" i="498"/>
  <c r="D154" i="443"/>
  <c r="D154" i="499"/>
  <c r="D154" i="500"/>
  <c r="C356" i="498"/>
  <c r="C154" i="443"/>
  <c r="C154" i="499"/>
  <c r="D355" i="498"/>
  <c r="C355" i="498"/>
  <c r="C153" i="443"/>
  <c r="C153" i="499"/>
  <c r="G309" i="498"/>
  <c r="G141" i="443"/>
  <c r="G141" i="499"/>
  <c r="G141" i="500"/>
  <c r="G308" i="498"/>
  <c r="G140" i="443"/>
  <c r="G140" i="499"/>
  <c r="G140" i="500"/>
  <c r="G307" i="498"/>
  <c r="G306" i="498"/>
  <c r="G305" i="498"/>
  <c r="G137" i="443"/>
  <c r="G137" i="499"/>
  <c r="G303" i="498"/>
  <c r="G135" i="443"/>
  <c r="G135" i="499"/>
  <c r="G135" i="500"/>
  <c r="G302" i="498"/>
  <c r="G134" i="443"/>
  <c r="G134" i="499"/>
  <c r="G134" i="500"/>
  <c r="G301" i="498"/>
  <c r="G133" i="443"/>
  <c r="G133" i="499"/>
  <c r="G133" i="500"/>
  <c r="G300" i="498"/>
  <c r="G132" i="443"/>
  <c r="G132" i="499"/>
  <c r="G132" i="500"/>
  <c r="G299" i="498"/>
  <c r="D309" i="498"/>
  <c r="D141" i="443"/>
  <c r="D141" i="499"/>
  <c r="D141" i="500"/>
  <c r="C309" i="498"/>
  <c r="C141" i="443"/>
  <c r="C141" i="499"/>
  <c r="D308" i="498"/>
  <c r="D140" i="443"/>
  <c r="D140" i="499"/>
  <c r="D140" i="500"/>
  <c r="C308" i="498"/>
  <c r="C140" i="443"/>
  <c r="C140" i="499"/>
  <c r="D307" i="498"/>
  <c r="D139" i="443"/>
  <c r="D139" i="499"/>
  <c r="D139" i="500"/>
  <c r="C307" i="498"/>
  <c r="C139" i="443"/>
  <c r="C139" i="499"/>
  <c r="D306" i="498"/>
  <c r="D138" i="443"/>
  <c r="D138" i="499"/>
  <c r="D138" i="500"/>
  <c r="C306" i="498"/>
  <c r="C138" i="443"/>
  <c r="C138" i="499"/>
  <c r="D305" i="498"/>
  <c r="D137" i="443"/>
  <c r="D137" i="499"/>
  <c r="C305" i="498"/>
  <c r="C137" i="443"/>
  <c r="C137" i="499"/>
  <c r="D303" i="498"/>
  <c r="D135" i="443"/>
  <c r="D135" i="499"/>
  <c r="D135" i="500"/>
  <c r="C303" i="498"/>
  <c r="C135" i="443"/>
  <c r="C135" i="499"/>
  <c r="D302" i="498"/>
  <c r="D134" i="443"/>
  <c r="D134" i="499"/>
  <c r="D134" i="500"/>
  <c r="C302" i="498"/>
  <c r="C134" i="443"/>
  <c r="C134" i="499"/>
  <c r="D301" i="498"/>
  <c r="D133" i="443"/>
  <c r="D133" i="499"/>
  <c r="D133" i="500"/>
  <c r="C301" i="498"/>
  <c r="C133" i="443"/>
  <c r="C133" i="499"/>
  <c r="D300" i="498"/>
  <c r="D132" i="443"/>
  <c r="D132" i="499"/>
  <c r="D132" i="500"/>
  <c r="C300" i="498"/>
  <c r="C132" i="443"/>
  <c r="C132" i="499"/>
  <c r="D299" i="498"/>
  <c r="D131" i="443"/>
  <c r="D131" i="499"/>
  <c r="D131" i="500"/>
  <c r="C299" i="498"/>
  <c r="C131" i="443"/>
  <c r="C131" i="499"/>
  <c r="G252" i="498"/>
  <c r="G119" i="443"/>
  <c r="G119" i="499"/>
  <c r="G119" i="500"/>
  <c r="G251" i="498"/>
  <c r="G250" i="498"/>
  <c r="G117" i="443"/>
  <c r="G117" i="499"/>
  <c r="G117" i="500"/>
  <c r="G249" i="498"/>
  <c r="G116" i="443"/>
  <c r="G116" i="499"/>
  <c r="G116" i="500"/>
  <c r="G248" i="498"/>
  <c r="G115" i="443"/>
  <c r="G115" i="499"/>
  <c r="G246" i="498"/>
  <c r="G245" i="498"/>
  <c r="G244" i="498"/>
  <c r="G111" i="443"/>
  <c r="G111" i="499"/>
  <c r="G111" i="500"/>
  <c r="G243" i="498"/>
  <c r="G110" i="443"/>
  <c r="G110" i="499"/>
  <c r="G110" i="500"/>
  <c r="G242" i="498"/>
  <c r="G109" i="443"/>
  <c r="G109" i="499"/>
  <c r="G109" i="500"/>
  <c r="D252" i="498"/>
  <c r="D119" i="443"/>
  <c r="D119" i="499"/>
  <c r="D119" i="500"/>
  <c r="C252" i="498"/>
  <c r="C119" i="443"/>
  <c r="C119" i="499"/>
  <c r="D251" i="498"/>
  <c r="D118" i="443"/>
  <c r="D118" i="499"/>
  <c r="D118" i="500"/>
  <c r="C251" i="498"/>
  <c r="C118" i="443"/>
  <c r="C118" i="499"/>
  <c r="D250" i="498"/>
  <c r="C250" i="498"/>
  <c r="C117" i="443"/>
  <c r="C117" i="499"/>
  <c r="D249" i="498"/>
  <c r="D116" i="443"/>
  <c r="D116" i="499"/>
  <c r="D116" i="500"/>
  <c r="C249" i="498"/>
  <c r="C116" i="443"/>
  <c r="C116" i="499"/>
  <c r="D248" i="498"/>
  <c r="C248" i="498"/>
  <c r="C115" i="443"/>
  <c r="C115" i="499"/>
  <c r="D246" i="498"/>
  <c r="C246" i="498"/>
  <c r="C113" i="443"/>
  <c r="C113" i="499"/>
  <c r="D245" i="498"/>
  <c r="C245" i="498"/>
  <c r="C112" i="443"/>
  <c r="C112" i="499"/>
  <c r="I112" i="499"/>
  <c r="D244" i="498"/>
  <c r="D111" i="443"/>
  <c r="D111" i="499"/>
  <c r="C244" i="498"/>
  <c r="C111" i="443"/>
  <c r="C111" i="499"/>
  <c r="D243" i="498"/>
  <c r="C243" i="498"/>
  <c r="C110" i="443"/>
  <c r="C110" i="499"/>
  <c r="D242" i="498"/>
  <c r="D109" i="443"/>
  <c r="D109" i="499"/>
  <c r="D109" i="500"/>
  <c r="C242" i="498"/>
  <c r="C109" i="443"/>
  <c r="C109" i="499"/>
  <c r="G195" i="498"/>
  <c r="G97" i="443"/>
  <c r="G97" i="499"/>
  <c r="G97" i="500"/>
  <c r="G194" i="498"/>
  <c r="G96" i="443"/>
  <c r="G96" i="499"/>
  <c r="G96" i="500"/>
  <c r="G193" i="498"/>
  <c r="G95" i="443"/>
  <c r="G95" i="499"/>
  <c r="G95" i="500"/>
  <c r="G192" i="498"/>
  <c r="G191" i="498"/>
  <c r="G189" i="498"/>
  <c r="G91" i="443"/>
  <c r="G91" i="499"/>
  <c r="G91" i="500"/>
  <c r="G188" i="498"/>
  <c r="G90" i="443"/>
  <c r="G90" i="499"/>
  <c r="G90" i="500"/>
  <c r="G187" i="498"/>
  <c r="G186" i="498"/>
  <c r="G88" i="443"/>
  <c r="G88" i="499"/>
  <c r="G88" i="500"/>
  <c r="G185" i="498"/>
  <c r="D195" i="498"/>
  <c r="C195" i="498"/>
  <c r="C97" i="443"/>
  <c r="C97" i="499"/>
  <c r="D194" i="498"/>
  <c r="D96" i="443"/>
  <c r="D96" i="499"/>
  <c r="D96" i="500"/>
  <c r="C194" i="498"/>
  <c r="C96" i="443"/>
  <c r="C96" i="499"/>
  <c r="D193" i="498"/>
  <c r="D95" i="443"/>
  <c r="D95" i="499"/>
  <c r="D95" i="500"/>
  <c r="C193" i="498"/>
  <c r="C95" i="443"/>
  <c r="C95" i="499"/>
  <c r="D192" i="498"/>
  <c r="D94" i="443"/>
  <c r="D94" i="499"/>
  <c r="D94" i="500"/>
  <c r="C192" i="498"/>
  <c r="C94" i="443"/>
  <c r="C94" i="499"/>
  <c r="D191" i="498"/>
  <c r="D93" i="443"/>
  <c r="D93" i="499"/>
  <c r="C191" i="498"/>
  <c r="C93" i="443"/>
  <c r="C93" i="499"/>
  <c r="D189" i="498"/>
  <c r="D91" i="443"/>
  <c r="D91" i="499"/>
  <c r="D91" i="500"/>
  <c r="C189" i="498"/>
  <c r="C91" i="443"/>
  <c r="C91" i="499"/>
  <c r="D188" i="498"/>
  <c r="D90" i="443"/>
  <c r="D90" i="499"/>
  <c r="D90" i="500"/>
  <c r="C188" i="498"/>
  <c r="C90" i="443"/>
  <c r="C90" i="499"/>
  <c r="D187" i="498"/>
  <c r="D89" i="443"/>
  <c r="D89" i="499"/>
  <c r="D89" i="500"/>
  <c r="C187" i="498"/>
  <c r="C89" i="443"/>
  <c r="C89" i="499"/>
  <c r="D186" i="498"/>
  <c r="D88" i="443"/>
  <c r="D88" i="499"/>
  <c r="D88" i="500"/>
  <c r="C186" i="498"/>
  <c r="C88" i="443"/>
  <c r="C88" i="499"/>
  <c r="D185" i="498"/>
  <c r="C185" i="498"/>
  <c r="C87" i="443"/>
  <c r="C87" i="499"/>
  <c r="G140" i="498"/>
  <c r="G75" i="443"/>
  <c r="G75" i="499"/>
  <c r="G75" i="500"/>
  <c r="G139" i="498"/>
  <c r="G74" i="443"/>
  <c r="G74" i="499"/>
  <c r="G74" i="500"/>
  <c r="G138" i="498"/>
  <c r="G137" i="498"/>
  <c r="G72" i="443"/>
  <c r="G72" i="499"/>
  <c r="G72" i="500"/>
  <c r="G136" i="498"/>
  <c r="G71" i="443"/>
  <c r="G71" i="499"/>
  <c r="G71" i="500"/>
  <c r="G134" i="498"/>
  <c r="G69" i="443"/>
  <c r="G69" i="499"/>
  <c r="G69" i="500"/>
  <c r="G133" i="498"/>
  <c r="G132" i="498"/>
  <c r="G67" i="443"/>
  <c r="G67" i="499"/>
  <c r="G67" i="500"/>
  <c r="G131" i="498"/>
  <c r="G66" i="443"/>
  <c r="G66" i="499"/>
  <c r="G66" i="500"/>
  <c r="G130" i="498"/>
  <c r="D140" i="498"/>
  <c r="D75" i="443"/>
  <c r="D75" i="499"/>
  <c r="D75" i="500"/>
  <c r="C140" i="498"/>
  <c r="C75" i="443"/>
  <c r="C75" i="499"/>
  <c r="D139" i="498"/>
  <c r="D74" i="443"/>
  <c r="D74" i="499"/>
  <c r="D74" i="500"/>
  <c r="C139" i="498"/>
  <c r="D138" i="498"/>
  <c r="D73" i="443"/>
  <c r="D73" i="499"/>
  <c r="D73" i="500"/>
  <c r="C138" i="498"/>
  <c r="C73" i="443"/>
  <c r="C73" i="499"/>
  <c r="D137" i="498"/>
  <c r="D72" i="443"/>
  <c r="D72" i="499"/>
  <c r="C137" i="498"/>
  <c r="C72" i="443"/>
  <c r="C72" i="499"/>
  <c r="D136" i="498"/>
  <c r="D71" i="443"/>
  <c r="D71" i="499"/>
  <c r="C136" i="498"/>
  <c r="C71" i="443"/>
  <c r="C71" i="499"/>
  <c r="D134" i="498"/>
  <c r="C134" i="498"/>
  <c r="C69" i="443"/>
  <c r="C69" i="499"/>
  <c r="D133" i="498"/>
  <c r="D68" i="443"/>
  <c r="D68" i="499"/>
  <c r="C133" i="498"/>
  <c r="C68" i="443"/>
  <c r="C68" i="499"/>
  <c r="D132" i="498"/>
  <c r="D67" i="443"/>
  <c r="D67" i="499"/>
  <c r="D67" i="500"/>
  <c r="C132" i="498"/>
  <c r="C67" i="443"/>
  <c r="C67" i="499"/>
  <c r="D131" i="498"/>
  <c r="D66" i="443"/>
  <c r="D66" i="499"/>
  <c r="C131" i="498"/>
  <c r="C66" i="443"/>
  <c r="C66" i="499"/>
  <c r="D130" i="498"/>
  <c r="D65" i="443"/>
  <c r="D65" i="499"/>
  <c r="D65" i="500"/>
  <c r="C130" i="498"/>
  <c r="C65" i="443"/>
  <c r="C65" i="499"/>
  <c r="G83" i="498"/>
  <c r="G82" i="498"/>
  <c r="G52" i="443"/>
  <c r="G52" i="499"/>
  <c r="G52" i="500"/>
  <c r="G81" i="498"/>
  <c r="G51" i="443"/>
  <c r="G51" i="499"/>
  <c r="G51" i="500"/>
  <c r="G80" i="498"/>
  <c r="G50" i="443"/>
  <c r="G50" i="499"/>
  <c r="G50" i="500"/>
  <c r="G79" i="498"/>
  <c r="G77" i="498"/>
  <c r="G47" i="443"/>
  <c r="G47" i="499"/>
  <c r="G47" i="500"/>
  <c r="G76" i="498"/>
  <c r="G46" i="443"/>
  <c r="G46" i="499"/>
  <c r="G46" i="500"/>
  <c r="G75" i="498"/>
  <c r="G45" i="443"/>
  <c r="G45" i="499"/>
  <c r="G45" i="500"/>
  <c r="G74" i="498"/>
  <c r="G44" i="443"/>
  <c r="G44" i="499"/>
  <c r="G44" i="500"/>
  <c r="G73" i="498"/>
  <c r="G43" i="443"/>
  <c r="G43" i="499"/>
  <c r="G43" i="500"/>
  <c r="D83" i="498"/>
  <c r="D53" i="443"/>
  <c r="D53" i="499"/>
  <c r="D53" i="500"/>
  <c r="C83" i="498"/>
  <c r="C53" i="443"/>
  <c r="C53" i="499"/>
  <c r="D82" i="498"/>
  <c r="C82" i="498"/>
  <c r="C52" i="443"/>
  <c r="C52" i="499"/>
  <c r="D81" i="498"/>
  <c r="D51" i="443"/>
  <c r="D51" i="499"/>
  <c r="C81" i="498"/>
  <c r="C51" i="443"/>
  <c r="C51" i="499"/>
  <c r="D80" i="498"/>
  <c r="C80" i="498"/>
  <c r="C50" i="443"/>
  <c r="C50" i="499"/>
  <c r="D79" i="498"/>
  <c r="C79" i="498"/>
  <c r="C49" i="443"/>
  <c r="C49" i="499"/>
  <c r="D77" i="498"/>
  <c r="C77" i="498"/>
  <c r="C47" i="443"/>
  <c r="C47" i="499"/>
  <c r="D76" i="498"/>
  <c r="D46" i="443"/>
  <c r="D46" i="499"/>
  <c r="D46" i="500"/>
  <c r="C76" i="498"/>
  <c r="C46" i="443"/>
  <c r="C46" i="499"/>
  <c r="D75" i="498"/>
  <c r="C75" i="498"/>
  <c r="C45" i="443"/>
  <c r="C45" i="499"/>
  <c r="D74" i="498"/>
  <c r="D44" i="443"/>
  <c r="D44" i="499"/>
  <c r="C74" i="498"/>
  <c r="C44" i="443"/>
  <c r="C44" i="499"/>
  <c r="D73" i="498"/>
  <c r="C73" i="498"/>
  <c r="C43" i="443"/>
  <c r="C43" i="499"/>
  <c r="D72" i="498"/>
  <c r="D42" i="443"/>
  <c r="D42" i="499"/>
  <c r="C72" i="498"/>
  <c r="C42" i="443"/>
  <c r="C42" i="499"/>
  <c r="G129" i="498"/>
  <c r="D129" i="498"/>
  <c r="C129" i="498"/>
  <c r="G184" i="498"/>
  <c r="G86" i="443"/>
  <c r="G86" i="499"/>
  <c r="D184" i="498"/>
  <c r="D86" i="443"/>
  <c r="D86" i="499"/>
  <c r="C184" i="498"/>
  <c r="G241" i="498"/>
  <c r="D241" i="498"/>
  <c r="C241" i="498"/>
  <c r="C108" i="443"/>
  <c r="C108" i="499"/>
  <c r="G298" i="498"/>
  <c r="G130" i="443"/>
  <c r="G130" i="499"/>
  <c r="D298" i="498"/>
  <c r="C298" i="498"/>
  <c r="C130" i="443"/>
  <c r="C130" i="499"/>
  <c r="G354" i="498"/>
  <c r="G152" i="443"/>
  <c r="G152" i="499"/>
  <c r="D354" i="498"/>
  <c r="D152" i="443"/>
  <c r="D152" i="499"/>
  <c r="C354" i="498"/>
  <c r="G410" i="498"/>
  <c r="G174" i="443"/>
  <c r="G174" i="499"/>
  <c r="D410" i="498"/>
  <c r="D174" i="443"/>
  <c r="D174" i="499"/>
  <c r="C410" i="498"/>
  <c r="G466" i="498"/>
  <c r="D466" i="498"/>
  <c r="D196" i="443"/>
  <c r="D196" i="499"/>
  <c r="C466" i="498"/>
  <c r="G521" i="498"/>
  <c r="G218" i="443"/>
  <c r="G218" i="499"/>
  <c r="D521" i="498"/>
  <c r="C521" i="498"/>
  <c r="C218" i="443"/>
  <c r="C218" i="499"/>
  <c r="G28" i="498"/>
  <c r="G27" i="498"/>
  <c r="G30" i="443"/>
  <c r="G30" i="499"/>
  <c r="G30" i="500"/>
  <c r="G26" i="498"/>
  <c r="G29" i="443"/>
  <c r="G29" i="499"/>
  <c r="G29" i="500"/>
  <c r="G25" i="498"/>
  <c r="G28" i="443"/>
  <c r="G28" i="499"/>
  <c r="G28" i="500"/>
  <c r="G24" i="498"/>
  <c r="G22" i="498"/>
  <c r="G25" i="443"/>
  <c r="G25" i="499"/>
  <c r="G25" i="500"/>
  <c r="G21" i="498"/>
  <c r="G20" i="498"/>
  <c r="G23" i="443"/>
  <c r="G23" i="499"/>
  <c r="G23" i="500"/>
  <c r="G19" i="498"/>
  <c r="G22" i="443"/>
  <c r="G22" i="499"/>
  <c r="G22" i="500"/>
  <c r="G18" i="498"/>
  <c r="D28" i="498"/>
  <c r="D31" i="443"/>
  <c r="D31" i="499"/>
  <c r="C28" i="498"/>
  <c r="C31" i="443"/>
  <c r="C31" i="499"/>
  <c r="D27" i="498"/>
  <c r="D30" i="443"/>
  <c r="D30" i="499"/>
  <c r="D30" i="500"/>
  <c r="C27" i="498"/>
  <c r="C30" i="443"/>
  <c r="C30" i="499"/>
  <c r="D26" i="498"/>
  <c r="D29" i="443"/>
  <c r="D29" i="499"/>
  <c r="D29" i="500"/>
  <c r="C26" i="498"/>
  <c r="C29" i="443"/>
  <c r="C29" i="499"/>
  <c r="C25" i="498"/>
  <c r="C28" i="443"/>
  <c r="C28" i="499"/>
  <c r="D24" i="498"/>
  <c r="C24" i="498"/>
  <c r="C27" i="443"/>
  <c r="C27" i="499"/>
  <c r="D22" i="498"/>
  <c r="D25" i="443"/>
  <c r="D25" i="499"/>
  <c r="D25" i="500"/>
  <c r="C22" i="498"/>
  <c r="C25" i="443"/>
  <c r="C25" i="499"/>
  <c r="D21" i="498"/>
  <c r="D24" i="443"/>
  <c r="D24" i="499"/>
  <c r="D24" i="500"/>
  <c r="C21" i="498"/>
  <c r="C24" i="443"/>
  <c r="C24" i="499"/>
  <c r="D20" i="498"/>
  <c r="D23" i="443"/>
  <c r="D23" i="499"/>
  <c r="C20" i="498"/>
  <c r="C23" i="443"/>
  <c r="C23" i="499"/>
  <c r="D19" i="498"/>
  <c r="D22" i="443"/>
  <c r="D22" i="499"/>
  <c r="C19" i="498"/>
  <c r="C22" i="443"/>
  <c r="C22" i="499"/>
  <c r="D18" i="498"/>
  <c r="D21" i="443"/>
  <c r="D21" i="499"/>
  <c r="D21" i="500"/>
  <c r="C18" i="498"/>
  <c r="C21" i="443"/>
  <c r="C21" i="499"/>
  <c r="G17" i="498"/>
  <c r="G20" i="443"/>
  <c r="G20" i="499"/>
  <c r="D17" i="498"/>
  <c r="D20" i="443"/>
  <c r="D20" i="499"/>
  <c r="C17" i="498"/>
  <c r="A1" i="354"/>
  <c r="C303" i="500"/>
  <c r="F193" i="500"/>
  <c r="H3" i="500"/>
  <c r="B18" i="292"/>
  <c r="I7" i="499"/>
  <c r="H3" i="499"/>
  <c r="A1" i="292"/>
  <c r="D304" i="499"/>
  <c r="B7" i="293"/>
  <c r="A1" i="232"/>
  <c r="D7" i="233"/>
  <c r="A1" i="431"/>
  <c r="D1" i="432"/>
  <c r="D282" i="443"/>
  <c r="I567" i="498"/>
  <c r="G567" i="498"/>
  <c r="F567" i="498"/>
  <c r="E567" i="498"/>
  <c r="D567" i="498"/>
  <c r="C567" i="498"/>
  <c r="B567" i="498"/>
  <c r="H566" i="498"/>
  <c r="H532" i="498"/>
  <c r="H565" i="498"/>
  <c r="H531" i="498"/>
  <c r="H564" i="498"/>
  <c r="H530" i="498"/>
  <c r="H563" i="498"/>
  <c r="H529" i="498"/>
  <c r="H226" i="443"/>
  <c r="H562" i="498"/>
  <c r="H528" i="498"/>
  <c r="I560" i="498"/>
  <c r="G560" i="498"/>
  <c r="F560" i="498"/>
  <c r="E560" i="498"/>
  <c r="D560" i="498"/>
  <c r="C560" i="498"/>
  <c r="B560" i="498"/>
  <c r="H559" i="498"/>
  <c r="H526" i="498"/>
  <c r="H558" i="498"/>
  <c r="H525" i="498"/>
  <c r="H557" i="498"/>
  <c r="H524" i="498"/>
  <c r="H221" i="443"/>
  <c r="H556" i="498"/>
  <c r="H523" i="498"/>
  <c r="H220" i="443"/>
  <c r="H555" i="498"/>
  <c r="H522" i="498"/>
  <c r="H554" i="498"/>
  <c r="H521" i="498"/>
  <c r="I550" i="498"/>
  <c r="G550" i="498"/>
  <c r="F550" i="498"/>
  <c r="E550" i="498"/>
  <c r="D550" i="498"/>
  <c r="C550" i="498"/>
  <c r="B550" i="498"/>
  <c r="H549" i="498"/>
  <c r="E532" i="498"/>
  <c r="H548" i="498"/>
  <c r="E531" i="498"/>
  <c r="E228" i="443"/>
  <c r="H547" i="498"/>
  <c r="E530" i="498"/>
  <c r="H546" i="498"/>
  <c r="E529" i="498"/>
  <c r="H545" i="498"/>
  <c r="E528" i="498"/>
  <c r="E533" i="498"/>
  <c r="E230" i="443"/>
  <c r="I543" i="498"/>
  <c r="G543" i="498"/>
  <c r="F543" i="498"/>
  <c r="E543" i="498"/>
  <c r="D543" i="498"/>
  <c r="C543" i="498"/>
  <c r="B543" i="498"/>
  <c r="H542" i="498"/>
  <c r="E526" i="498"/>
  <c r="H541" i="498"/>
  <c r="E525" i="498"/>
  <c r="E222" i="443"/>
  <c r="H540" i="498"/>
  <c r="E524" i="498"/>
  <c r="H539" i="498"/>
  <c r="E523" i="498"/>
  <c r="H538" i="498"/>
  <c r="E522" i="498"/>
  <c r="H537" i="498"/>
  <c r="E521" i="498"/>
  <c r="E527" i="498"/>
  <c r="E224" i="443"/>
  <c r="I512" i="498"/>
  <c r="G512" i="498"/>
  <c r="F512" i="498"/>
  <c r="E512" i="498"/>
  <c r="D512" i="498"/>
  <c r="C512" i="498"/>
  <c r="B512" i="498"/>
  <c r="H511" i="498"/>
  <c r="H477" i="498"/>
  <c r="H510" i="498"/>
  <c r="H476" i="498"/>
  <c r="H206" i="443"/>
  <c r="H509" i="498"/>
  <c r="H475" i="498"/>
  <c r="H205" i="443"/>
  <c r="H508" i="498"/>
  <c r="H474" i="498"/>
  <c r="H204" i="443"/>
  <c r="H507" i="498"/>
  <c r="H473" i="498"/>
  <c r="I505" i="498"/>
  <c r="G505" i="498"/>
  <c r="F505" i="498"/>
  <c r="E505" i="498"/>
  <c r="D505" i="498"/>
  <c r="C505" i="498"/>
  <c r="B505" i="498"/>
  <c r="H504" i="498"/>
  <c r="H471" i="498"/>
  <c r="H503" i="498"/>
  <c r="H470" i="498"/>
  <c r="H200" i="443"/>
  <c r="H502" i="498"/>
  <c r="H469" i="498"/>
  <c r="H199" i="443"/>
  <c r="H501" i="498"/>
  <c r="H468" i="498"/>
  <c r="H198" i="443"/>
  <c r="H500" i="498"/>
  <c r="H467" i="498"/>
  <c r="H499" i="498"/>
  <c r="H466" i="498"/>
  <c r="H472" i="498"/>
  <c r="H202" i="443"/>
  <c r="I495" i="498"/>
  <c r="G495" i="498"/>
  <c r="F495" i="498"/>
  <c r="E495" i="498"/>
  <c r="D495" i="498"/>
  <c r="C495" i="498"/>
  <c r="B495" i="498"/>
  <c r="H494" i="498"/>
  <c r="E477" i="498"/>
  <c r="H493" i="498"/>
  <c r="E476" i="498"/>
  <c r="E206" i="443"/>
  <c r="H492" i="498"/>
  <c r="E475" i="498"/>
  <c r="E205" i="443"/>
  <c r="H491" i="498"/>
  <c r="E474" i="498"/>
  <c r="H490" i="498"/>
  <c r="E473" i="498"/>
  <c r="I488" i="498"/>
  <c r="G488" i="498"/>
  <c r="F488" i="498"/>
  <c r="E488" i="498"/>
  <c r="D488" i="498"/>
  <c r="C488" i="498"/>
  <c r="B488" i="498"/>
  <c r="H487" i="498"/>
  <c r="E471" i="498"/>
  <c r="E201" i="443"/>
  <c r="H486" i="498"/>
  <c r="E470" i="498"/>
  <c r="H485" i="498"/>
  <c r="E469" i="498"/>
  <c r="E199" i="443"/>
  <c r="H484" i="498"/>
  <c r="E468" i="498"/>
  <c r="H483" i="498"/>
  <c r="E467" i="498"/>
  <c r="H482" i="498"/>
  <c r="E466" i="498"/>
  <c r="I456" i="498"/>
  <c r="G456" i="498"/>
  <c r="F456" i="498"/>
  <c r="E456" i="498"/>
  <c r="D456" i="498"/>
  <c r="C456" i="498"/>
  <c r="B456" i="498"/>
  <c r="H455" i="498"/>
  <c r="H421" i="498"/>
  <c r="H454" i="498"/>
  <c r="H420" i="498"/>
  <c r="H184" i="443"/>
  <c r="H453" i="498"/>
  <c r="H419" i="498"/>
  <c r="H183" i="443"/>
  <c r="H452" i="498"/>
  <c r="H418" i="498"/>
  <c r="H182" i="443"/>
  <c r="H451" i="498"/>
  <c r="H417" i="498"/>
  <c r="I449" i="498"/>
  <c r="G449" i="498"/>
  <c r="F449" i="498"/>
  <c r="E449" i="498"/>
  <c r="D449" i="498"/>
  <c r="C449" i="498"/>
  <c r="B449" i="498"/>
  <c r="H448" i="498"/>
  <c r="H415" i="498"/>
  <c r="H447" i="498"/>
  <c r="H414" i="498"/>
  <c r="H178" i="443"/>
  <c r="H446" i="498"/>
  <c r="H413" i="498"/>
  <c r="H177" i="443"/>
  <c r="H445" i="498"/>
  <c r="H412" i="498"/>
  <c r="H176" i="443"/>
  <c r="H444" i="498"/>
  <c r="H411" i="498"/>
  <c r="H175" i="443"/>
  <c r="H443" i="498"/>
  <c r="H410" i="498"/>
  <c r="I439" i="498"/>
  <c r="G439" i="498"/>
  <c r="F439" i="498"/>
  <c r="E439" i="498"/>
  <c r="D439" i="498"/>
  <c r="C439" i="498"/>
  <c r="B439" i="498"/>
  <c r="H438" i="498"/>
  <c r="E421" i="498"/>
  <c r="H437" i="498"/>
  <c r="E420" i="498"/>
  <c r="H436" i="498"/>
  <c r="E419" i="498"/>
  <c r="E183" i="443"/>
  <c r="H435" i="498"/>
  <c r="E418" i="498"/>
  <c r="H434" i="498"/>
  <c r="E417" i="498"/>
  <c r="I432" i="498"/>
  <c r="G432" i="498"/>
  <c r="F432" i="498"/>
  <c r="E432" i="498"/>
  <c r="D432" i="498"/>
  <c r="C432" i="498"/>
  <c r="B432" i="498"/>
  <c r="H431" i="498"/>
  <c r="E415" i="498"/>
  <c r="E179" i="443"/>
  <c r="H430" i="498"/>
  <c r="E414" i="498"/>
  <c r="H429" i="498"/>
  <c r="E413" i="498"/>
  <c r="H428" i="498"/>
  <c r="E412" i="498"/>
  <c r="E176" i="443"/>
  <c r="H427" i="498"/>
  <c r="E411" i="498"/>
  <c r="H426" i="498"/>
  <c r="E410" i="498"/>
  <c r="I400" i="498"/>
  <c r="G400" i="498"/>
  <c r="F400" i="498"/>
  <c r="E400" i="498"/>
  <c r="D400" i="498"/>
  <c r="C400" i="498"/>
  <c r="B400" i="498"/>
  <c r="H399" i="498"/>
  <c r="H365" i="498"/>
  <c r="H398" i="498"/>
  <c r="H364" i="498"/>
  <c r="H162" i="443"/>
  <c r="H397" i="498"/>
  <c r="H363" i="498"/>
  <c r="H396" i="498"/>
  <c r="H362" i="498"/>
  <c r="H160" i="443"/>
  <c r="H395" i="498"/>
  <c r="H361" i="498"/>
  <c r="H366" i="498"/>
  <c r="H164" i="443"/>
  <c r="I393" i="498"/>
  <c r="G393" i="498"/>
  <c r="F393" i="498"/>
  <c r="E393" i="498"/>
  <c r="D393" i="498"/>
  <c r="C393" i="498"/>
  <c r="B393" i="498"/>
  <c r="H392" i="498"/>
  <c r="H359" i="498"/>
  <c r="H391" i="498"/>
  <c r="H358" i="498"/>
  <c r="H156" i="443"/>
  <c r="H390" i="498"/>
  <c r="H357" i="498"/>
  <c r="H155" i="443"/>
  <c r="H389" i="498"/>
  <c r="H356" i="498"/>
  <c r="H154" i="443"/>
  <c r="H388" i="498"/>
  <c r="H355" i="498"/>
  <c r="H153" i="443"/>
  <c r="H387" i="498"/>
  <c r="H354" i="498"/>
  <c r="H152" i="443"/>
  <c r="I383" i="498"/>
  <c r="G383" i="498"/>
  <c r="F383" i="498"/>
  <c r="E383" i="498"/>
  <c r="D383" i="498"/>
  <c r="C383" i="498"/>
  <c r="B383" i="498"/>
  <c r="H382" i="498"/>
  <c r="E365" i="498"/>
  <c r="H381" i="498"/>
  <c r="E364" i="498"/>
  <c r="E162" i="443"/>
  <c r="H380" i="498"/>
  <c r="E363" i="498"/>
  <c r="E161" i="443"/>
  <c r="H379" i="498"/>
  <c r="E362" i="498"/>
  <c r="E160" i="443"/>
  <c r="H378" i="498"/>
  <c r="E361" i="498"/>
  <c r="I376" i="498"/>
  <c r="G376" i="498"/>
  <c r="F376" i="498"/>
  <c r="E376" i="498"/>
  <c r="D376" i="498"/>
  <c r="C376" i="498"/>
  <c r="B376" i="498"/>
  <c r="H375" i="498"/>
  <c r="E359" i="498"/>
  <c r="E157" i="443"/>
  <c r="H374" i="498"/>
  <c r="E358" i="498"/>
  <c r="E156" i="443"/>
  <c r="H373" i="498"/>
  <c r="E357" i="498"/>
  <c r="H372" i="498"/>
  <c r="E356" i="498"/>
  <c r="E154" i="443"/>
  <c r="H371" i="498"/>
  <c r="E355" i="498"/>
  <c r="E153" i="443"/>
  <c r="H370" i="498"/>
  <c r="E354" i="498"/>
  <c r="I344" i="498"/>
  <c r="G344" i="498"/>
  <c r="F344" i="498"/>
  <c r="E344" i="498"/>
  <c r="D344" i="498"/>
  <c r="C344" i="498"/>
  <c r="B344" i="498"/>
  <c r="H343" i="498"/>
  <c r="H309" i="498"/>
  <c r="H342" i="498"/>
  <c r="H308" i="498"/>
  <c r="H140" i="443"/>
  <c r="H341" i="498"/>
  <c r="H307" i="498"/>
  <c r="H340" i="498"/>
  <c r="H306" i="498"/>
  <c r="H339" i="498"/>
  <c r="H305" i="498"/>
  <c r="I337" i="498"/>
  <c r="G337" i="498"/>
  <c r="F337" i="498"/>
  <c r="E337" i="498"/>
  <c r="D337" i="498"/>
  <c r="C337" i="498"/>
  <c r="B337" i="498"/>
  <c r="H336" i="498"/>
  <c r="H303" i="498"/>
  <c r="H335" i="498"/>
  <c r="H302" i="498"/>
  <c r="H134" i="443"/>
  <c r="H334" i="498"/>
  <c r="H301" i="498"/>
  <c r="H133" i="443"/>
  <c r="H333" i="498"/>
  <c r="H300" i="498"/>
  <c r="H132" i="443"/>
  <c r="H332" i="498"/>
  <c r="H299" i="498"/>
  <c r="H331" i="498"/>
  <c r="H298" i="498"/>
  <c r="H130" i="443"/>
  <c r="I327" i="498"/>
  <c r="G327" i="498"/>
  <c r="F327" i="498"/>
  <c r="E327" i="498"/>
  <c r="D327" i="498"/>
  <c r="C327" i="498"/>
  <c r="B327" i="498"/>
  <c r="H326" i="498"/>
  <c r="E309" i="498"/>
  <c r="H325" i="498"/>
  <c r="E308" i="498"/>
  <c r="H324" i="498"/>
  <c r="E307" i="498"/>
  <c r="E139" i="443"/>
  <c r="H323" i="498"/>
  <c r="E306" i="498"/>
  <c r="H322" i="498"/>
  <c r="E305" i="498"/>
  <c r="I320" i="498"/>
  <c r="G320" i="498"/>
  <c r="F320" i="498"/>
  <c r="E320" i="498"/>
  <c r="D320" i="498"/>
  <c r="C320" i="498"/>
  <c r="B320" i="498"/>
  <c r="H319" i="498"/>
  <c r="E303" i="498"/>
  <c r="H318" i="498"/>
  <c r="E302" i="498"/>
  <c r="H317" i="498"/>
  <c r="E301" i="498"/>
  <c r="H316" i="498"/>
  <c r="E300" i="498"/>
  <c r="E132" i="443"/>
  <c r="H315" i="498"/>
  <c r="E299" i="498"/>
  <c r="E131" i="443"/>
  <c r="H314" i="498"/>
  <c r="E298" i="498"/>
  <c r="I287" i="498"/>
  <c r="G287" i="498"/>
  <c r="F287" i="498"/>
  <c r="E287" i="498"/>
  <c r="D287" i="498"/>
  <c r="C287" i="498"/>
  <c r="B287" i="498"/>
  <c r="H286" i="498"/>
  <c r="H252" i="498"/>
  <c r="H285" i="498"/>
  <c r="H251" i="498"/>
  <c r="H118" i="443"/>
  <c r="H284" i="498"/>
  <c r="H250" i="498"/>
  <c r="H117" i="443"/>
  <c r="H283" i="498"/>
  <c r="H249" i="498"/>
  <c r="H116" i="443"/>
  <c r="H282" i="498"/>
  <c r="H248" i="498"/>
  <c r="H253" i="498"/>
  <c r="H120" i="443"/>
  <c r="I280" i="498"/>
  <c r="G280" i="498"/>
  <c r="F280" i="498"/>
  <c r="E280" i="498"/>
  <c r="D280" i="498"/>
  <c r="C280" i="498"/>
  <c r="B280" i="498"/>
  <c r="H279" i="498"/>
  <c r="H246" i="498"/>
  <c r="H278" i="498"/>
  <c r="H245" i="498"/>
  <c r="H277" i="498"/>
  <c r="H244" i="498"/>
  <c r="H111" i="443"/>
  <c r="H276" i="498"/>
  <c r="H243" i="498"/>
  <c r="H110" i="443"/>
  <c r="H275" i="498"/>
  <c r="H242" i="498"/>
  <c r="H109" i="443"/>
  <c r="H274" i="498"/>
  <c r="H241" i="498"/>
  <c r="I270" i="498"/>
  <c r="G270" i="498"/>
  <c r="F270" i="498"/>
  <c r="E270" i="498"/>
  <c r="D270" i="498"/>
  <c r="C270" i="498"/>
  <c r="B270" i="498"/>
  <c r="H269" i="498"/>
  <c r="E252" i="498"/>
  <c r="H268" i="498"/>
  <c r="E251" i="498"/>
  <c r="E118" i="443"/>
  <c r="H267" i="498"/>
  <c r="E250" i="498"/>
  <c r="H266" i="498"/>
  <c r="E249" i="498"/>
  <c r="E116" i="443"/>
  <c r="H265" i="498"/>
  <c r="E248" i="498"/>
  <c r="E115" i="443"/>
  <c r="I263" i="498"/>
  <c r="G263" i="498"/>
  <c r="F263" i="498"/>
  <c r="E263" i="498"/>
  <c r="D263" i="498"/>
  <c r="C263" i="498"/>
  <c r="B263" i="498"/>
  <c r="H262" i="498"/>
  <c r="E246" i="498"/>
  <c r="H261" i="498"/>
  <c r="E245" i="498"/>
  <c r="E112" i="443"/>
  <c r="H260" i="498"/>
  <c r="E244" i="498"/>
  <c r="H259" i="498"/>
  <c r="E243" i="498"/>
  <c r="E110" i="443"/>
  <c r="H258" i="498"/>
  <c r="E242" i="498"/>
  <c r="E109" i="443"/>
  <c r="H257" i="498"/>
  <c r="E241" i="498"/>
  <c r="I230" i="498"/>
  <c r="G230" i="498"/>
  <c r="F230" i="498"/>
  <c r="E230" i="498"/>
  <c r="D230" i="498"/>
  <c r="C230" i="498"/>
  <c r="B230" i="498"/>
  <c r="H229" i="498"/>
  <c r="H195" i="498"/>
  <c r="H228" i="498"/>
  <c r="H194" i="498"/>
  <c r="H227" i="498"/>
  <c r="H193" i="498"/>
  <c r="H226" i="498"/>
  <c r="H192" i="498"/>
  <c r="H94" i="443"/>
  <c r="H225" i="498"/>
  <c r="H191" i="498"/>
  <c r="H93" i="443"/>
  <c r="I223" i="498"/>
  <c r="G223" i="498"/>
  <c r="F223" i="498"/>
  <c r="E223" i="498"/>
  <c r="D223" i="498"/>
  <c r="C223" i="498"/>
  <c r="B223" i="498"/>
  <c r="H222" i="498"/>
  <c r="H189" i="498"/>
  <c r="H221" i="498"/>
  <c r="H188" i="498"/>
  <c r="H220" i="498"/>
  <c r="H187" i="498"/>
  <c r="H89" i="443"/>
  <c r="H219" i="498"/>
  <c r="H186" i="498"/>
  <c r="H88" i="443"/>
  <c r="H218" i="498"/>
  <c r="H185" i="498"/>
  <c r="H217" i="498"/>
  <c r="H184" i="498"/>
  <c r="I213" i="498"/>
  <c r="G213" i="498"/>
  <c r="F213" i="498"/>
  <c r="E213" i="498"/>
  <c r="D213" i="498"/>
  <c r="C213" i="498"/>
  <c r="B213" i="498"/>
  <c r="H212" i="498"/>
  <c r="E195" i="498"/>
  <c r="H211" i="498"/>
  <c r="E194" i="498"/>
  <c r="H210" i="498"/>
  <c r="E193" i="498"/>
  <c r="H209" i="498"/>
  <c r="E192" i="498"/>
  <c r="H208" i="498"/>
  <c r="E191" i="498"/>
  <c r="E93" i="443"/>
  <c r="I206" i="498"/>
  <c r="G206" i="498"/>
  <c r="F206" i="498"/>
  <c r="E206" i="498"/>
  <c r="D206" i="498"/>
  <c r="C206" i="498"/>
  <c r="B206" i="498"/>
  <c r="H205" i="498"/>
  <c r="E189" i="498"/>
  <c r="H204" i="498"/>
  <c r="E188" i="498"/>
  <c r="H203" i="498"/>
  <c r="E187" i="498"/>
  <c r="E89" i="443"/>
  <c r="H202" i="498"/>
  <c r="E186" i="498"/>
  <c r="H201" i="498"/>
  <c r="E185" i="498"/>
  <c r="H200" i="498"/>
  <c r="E184" i="498"/>
  <c r="I175" i="498"/>
  <c r="G175" i="498"/>
  <c r="F175" i="498"/>
  <c r="E175" i="498"/>
  <c r="D175" i="498"/>
  <c r="C175" i="498"/>
  <c r="B175" i="498"/>
  <c r="H174" i="498"/>
  <c r="H140" i="498"/>
  <c r="H173" i="498"/>
  <c r="H139" i="498"/>
  <c r="H74" i="443"/>
  <c r="H172" i="498"/>
  <c r="H138" i="498"/>
  <c r="H171" i="498"/>
  <c r="H137" i="498"/>
  <c r="H72" i="443"/>
  <c r="H170" i="498"/>
  <c r="H136" i="498"/>
  <c r="I168" i="498"/>
  <c r="G168" i="498"/>
  <c r="F168" i="498"/>
  <c r="E168" i="498"/>
  <c r="D168" i="498"/>
  <c r="C168" i="498"/>
  <c r="B168" i="498"/>
  <c r="H167" i="498"/>
  <c r="H134" i="498"/>
  <c r="H166" i="498"/>
  <c r="H133" i="498"/>
  <c r="H68" i="443"/>
  <c r="H165" i="498"/>
  <c r="H132" i="498"/>
  <c r="H67" i="443"/>
  <c r="H164" i="498"/>
  <c r="H131" i="498"/>
  <c r="H66" i="443"/>
  <c r="H163" i="498"/>
  <c r="H130" i="498"/>
  <c r="H65" i="443"/>
  <c r="H162" i="498"/>
  <c r="H129" i="498"/>
  <c r="H135" i="498"/>
  <c r="H70" i="443"/>
  <c r="I158" i="498"/>
  <c r="G158" i="498"/>
  <c r="F158" i="498"/>
  <c r="E158" i="498"/>
  <c r="D158" i="498"/>
  <c r="C158" i="498"/>
  <c r="B158" i="498"/>
  <c r="H157" i="498"/>
  <c r="E140" i="498"/>
  <c r="H156" i="498"/>
  <c r="E139" i="498"/>
  <c r="E74" i="443"/>
  <c r="H155" i="498"/>
  <c r="E138" i="498"/>
  <c r="H154" i="498"/>
  <c r="E137" i="498"/>
  <c r="E72" i="443"/>
  <c r="H153" i="498"/>
  <c r="E136" i="498"/>
  <c r="I151" i="498"/>
  <c r="G151" i="498"/>
  <c r="F151" i="498"/>
  <c r="E151" i="498"/>
  <c r="D151" i="498"/>
  <c r="C151" i="498"/>
  <c r="B151" i="498"/>
  <c r="H150" i="498"/>
  <c r="E134" i="498"/>
  <c r="H149" i="498"/>
  <c r="E133" i="498"/>
  <c r="H148" i="498"/>
  <c r="E132" i="498"/>
  <c r="E67" i="443"/>
  <c r="H147" i="498"/>
  <c r="E131" i="498"/>
  <c r="H146" i="498"/>
  <c r="E130" i="498"/>
  <c r="H145" i="498"/>
  <c r="E129" i="498"/>
  <c r="I118" i="498"/>
  <c r="G118" i="498"/>
  <c r="F118" i="498"/>
  <c r="E118" i="498"/>
  <c r="D118" i="498"/>
  <c r="C118" i="498"/>
  <c r="B118" i="498"/>
  <c r="H117" i="498"/>
  <c r="H83" i="498"/>
  <c r="H116" i="498"/>
  <c r="H82" i="498"/>
  <c r="H115" i="498"/>
  <c r="H81" i="498"/>
  <c r="H114" i="498"/>
  <c r="H80" i="498"/>
  <c r="H50" i="443"/>
  <c r="H113" i="498"/>
  <c r="H79" i="498"/>
  <c r="H49" i="443"/>
  <c r="I111" i="498"/>
  <c r="G111" i="498"/>
  <c r="F111" i="498"/>
  <c r="E111" i="498"/>
  <c r="D111" i="498"/>
  <c r="C111" i="498"/>
  <c r="B111" i="498"/>
  <c r="H110" i="498"/>
  <c r="H77" i="498"/>
  <c r="H109" i="498"/>
  <c r="H76" i="498"/>
  <c r="H46" i="443"/>
  <c r="H108" i="498"/>
  <c r="H75" i="498"/>
  <c r="H45" i="443"/>
  <c r="H107" i="498"/>
  <c r="H74" i="498"/>
  <c r="H44" i="443"/>
  <c r="H106" i="498"/>
  <c r="H73" i="498"/>
  <c r="H105" i="498"/>
  <c r="H72" i="498"/>
  <c r="H42" i="443"/>
  <c r="I101" i="498"/>
  <c r="G101" i="498"/>
  <c r="F101" i="498"/>
  <c r="E101" i="498"/>
  <c r="D101" i="498"/>
  <c r="C101" i="498"/>
  <c r="B101" i="498"/>
  <c r="H100" i="498"/>
  <c r="E83" i="498"/>
  <c r="H99" i="498"/>
  <c r="E82" i="498"/>
  <c r="E52" i="443"/>
  <c r="H98" i="498"/>
  <c r="E81" i="498"/>
  <c r="H97" i="498"/>
  <c r="E80" i="498"/>
  <c r="H96" i="498"/>
  <c r="E79" i="498"/>
  <c r="I94" i="498"/>
  <c r="G94" i="498"/>
  <c r="F94" i="498"/>
  <c r="E94" i="498"/>
  <c r="D94" i="498"/>
  <c r="C94" i="498"/>
  <c r="B94" i="498"/>
  <c r="H93" i="498"/>
  <c r="E77" i="498"/>
  <c r="H92" i="498"/>
  <c r="E76" i="498"/>
  <c r="E46" i="443"/>
  <c r="H91" i="498"/>
  <c r="E75" i="498"/>
  <c r="E45" i="443"/>
  <c r="H90" i="498"/>
  <c r="E74" i="498"/>
  <c r="H89" i="498"/>
  <c r="E73" i="498"/>
  <c r="H88" i="498"/>
  <c r="E72" i="498"/>
  <c r="I64" i="498"/>
  <c r="G64" i="498"/>
  <c r="F64" i="498"/>
  <c r="E64" i="498"/>
  <c r="D64" i="498"/>
  <c r="C64" i="498"/>
  <c r="B64" i="498"/>
  <c r="H63" i="498"/>
  <c r="H28" i="498"/>
  <c r="H31" i="443"/>
  <c r="H62" i="498"/>
  <c r="H27" i="498"/>
  <c r="H61" i="498"/>
  <c r="H26" i="498"/>
  <c r="H60" i="498"/>
  <c r="H25" i="498"/>
  <c r="H59" i="498"/>
  <c r="H24" i="498"/>
  <c r="I57" i="498"/>
  <c r="G57" i="498"/>
  <c r="F57" i="498"/>
  <c r="E57" i="498"/>
  <c r="D57" i="498"/>
  <c r="C57" i="498"/>
  <c r="B57" i="498"/>
  <c r="H56" i="498"/>
  <c r="H22" i="498"/>
  <c r="H55" i="498"/>
  <c r="H21" i="498"/>
  <c r="H24" i="443"/>
  <c r="H54" i="498"/>
  <c r="H20" i="498"/>
  <c r="H23" i="443"/>
  <c r="H53" i="498"/>
  <c r="H19" i="498"/>
  <c r="H22" i="443"/>
  <c r="H52" i="498"/>
  <c r="H18" i="498"/>
  <c r="H21" i="443"/>
  <c r="H51" i="498"/>
  <c r="H17" i="498"/>
  <c r="I47" i="498"/>
  <c r="G47" i="498"/>
  <c r="F47" i="498"/>
  <c r="E47" i="498"/>
  <c r="D47" i="498"/>
  <c r="C47" i="498"/>
  <c r="B47" i="498"/>
  <c r="H46" i="498"/>
  <c r="E28" i="498"/>
  <c r="H45" i="498"/>
  <c r="E27" i="498"/>
  <c r="H43" i="498"/>
  <c r="E25" i="498"/>
  <c r="H42" i="498"/>
  <c r="E24" i="498"/>
  <c r="I40" i="498"/>
  <c r="G40" i="498"/>
  <c r="F40" i="498"/>
  <c r="E40" i="498"/>
  <c r="D40" i="498"/>
  <c r="C40" i="498"/>
  <c r="B40" i="498"/>
  <c r="H39" i="498"/>
  <c r="E22" i="498"/>
  <c r="H38" i="498"/>
  <c r="E21" i="498"/>
  <c r="E24" i="443"/>
  <c r="H37" i="498"/>
  <c r="E20" i="498"/>
  <c r="H36" i="498"/>
  <c r="E19" i="498"/>
  <c r="E22" i="443"/>
  <c r="E18" i="498"/>
  <c r="E21" i="443"/>
  <c r="H6" i="498"/>
  <c r="G6" i="498"/>
  <c r="H2" i="498"/>
  <c r="A1" i="172"/>
  <c r="B14" i="128"/>
  <c r="B15" i="128"/>
  <c r="B16" i="128"/>
  <c r="B17" i="128"/>
  <c r="B18" i="128"/>
  <c r="B19" i="128"/>
  <c r="B13" i="128"/>
  <c r="D7" i="94"/>
  <c r="E30" i="497"/>
  <c r="D30" i="497"/>
  <c r="C30" i="497"/>
  <c r="B29" i="497"/>
  <c r="B28" i="497"/>
  <c r="B26" i="497"/>
  <c r="E24" i="497"/>
  <c r="D24" i="497"/>
  <c r="C24" i="497"/>
  <c r="B23" i="497"/>
  <c r="B22" i="497"/>
  <c r="B21" i="497"/>
  <c r="B19" i="497"/>
  <c r="B18" i="497"/>
  <c r="E7" i="497"/>
  <c r="C18" i="496"/>
  <c r="C17" i="496"/>
  <c r="C16" i="496"/>
  <c r="C15" i="496"/>
  <c r="C14" i="496"/>
  <c r="C13" i="496"/>
  <c r="A11" i="496"/>
  <c r="A10" i="496"/>
  <c r="C8" i="496"/>
  <c r="C6" i="496"/>
  <c r="E24" i="442"/>
  <c r="D24" i="442"/>
  <c r="C24" i="442"/>
  <c r="B24" i="442"/>
  <c r="A24" i="442"/>
  <c r="C23" i="441"/>
  <c r="C24" i="441"/>
  <c r="E24" i="441"/>
  <c r="D24" i="441"/>
  <c r="B24" i="441"/>
  <c r="A24" i="441"/>
  <c r="E23" i="441"/>
  <c r="D23" i="441"/>
  <c r="B23" i="441"/>
  <c r="A23" i="441"/>
  <c r="B11" i="495"/>
  <c r="C10" i="495"/>
  <c r="B10" i="495"/>
  <c r="C9" i="495"/>
  <c r="B9" i="495"/>
  <c r="C8" i="495"/>
  <c r="B8" i="495"/>
  <c r="C13" i="494"/>
  <c r="C12" i="494"/>
  <c r="C11" i="494"/>
  <c r="C10" i="494"/>
  <c r="C9" i="494"/>
  <c r="C8" i="494"/>
  <c r="B14" i="493"/>
  <c r="E13" i="493"/>
  <c r="D13" i="493"/>
  <c r="C13" i="493"/>
  <c r="B13" i="493"/>
  <c r="E12" i="493"/>
  <c r="D12" i="493"/>
  <c r="C12" i="493"/>
  <c r="B12" i="493"/>
  <c r="E11" i="493"/>
  <c r="D11" i="493"/>
  <c r="C11" i="493"/>
  <c r="B11" i="493"/>
  <c r="E10" i="493"/>
  <c r="D10" i="493"/>
  <c r="C10" i="493"/>
  <c r="B10" i="493"/>
  <c r="E9" i="493"/>
  <c r="D9" i="493"/>
  <c r="C9" i="493"/>
  <c r="B9" i="493"/>
  <c r="H29" i="439"/>
  <c r="D29" i="439"/>
  <c r="H28" i="439"/>
  <c r="D28" i="439"/>
  <c r="H27" i="439"/>
  <c r="D27" i="439"/>
  <c r="H26" i="439"/>
  <c r="D26" i="439"/>
  <c r="H25" i="439"/>
  <c r="D25" i="439"/>
  <c r="H24" i="439"/>
  <c r="H23" i="439"/>
  <c r="D23" i="439"/>
  <c r="H22" i="439"/>
  <c r="D22" i="439"/>
  <c r="H21" i="439"/>
  <c r="D21" i="439"/>
  <c r="H20" i="439"/>
  <c r="D20" i="439"/>
  <c r="H19" i="439"/>
  <c r="D19" i="439"/>
  <c r="H18" i="439"/>
  <c r="H16" i="439"/>
  <c r="D16" i="439"/>
  <c r="H15" i="439"/>
  <c r="D15" i="439"/>
  <c r="H14" i="439"/>
  <c r="D14" i="439"/>
  <c r="H13" i="439"/>
  <c r="D13" i="439"/>
  <c r="H12" i="439"/>
  <c r="D12" i="439"/>
  <c r="H11" i="439"/>
  <c r="D11" i="439"/>
  <c r="H10" i="439"/>
  <c r="D10" i="439"/>
  <c r="H9" i="439"/>
  <c r="D9" i="439"/>
  <c r="H8" i="439"/>
  <c r="D8" i="439"/>
  <c r="H7" i="439"/>
  <c r="D7" i="439"/>
  <c r="H6" i="439"/>
  <c r="D6" i="439"/>
  <c r="H28" i="438"/>
  <c r="H27" i="438"/>
  <c r="H26" i="438"/>
  <c r="H25" i="438"/>
  <c r="H24" i="438"/>
  <c r="H23" i="438"/>
  <c r="H22" i="438"/>
  <c r="H21" i="438"/>
  <c r="H20" i="438"/>
  <c r="H19" i="438"/>
  <c r="D28" i="438"/>
  <c r="D27" i="438"/>
  <c r="D26" i="438"/>
  <c r="D25" i="438"/>
  <c r="D23" i="438"/>
  <c r="D22" i="438"/>
  <c r="D21" i="438"/>
  <c r="D20" i="438"/>
  <c r="H17" i="438"/>
  <c r="H16" i="438"/>
  <c r="H15" i="438"/>
  <c r="H14" i="438"/>
  <c r="H13" i="438"/>
  <c r="H12" i="438"/>
  <c r="H11" i="438"/>
  <c r="H10" i="438"/>
  <c r="H9" i="438"/>
  <c r="H8" i="438"/>
  <c r="H7" i="438"/>
  <c r="H6" i="438"/>
  <c r="D7" i="438"/>
  <c r="D8" i="438"/>
  <c r="D9" i="438"/>
  <c r="D10" i="438"/>
  <c r="D11" i="438"/>
  <c r="D12" i="438"/>
  <c r="D13" i="438"/>
  <c r="D14" i="438"/>
  <c r="D15" i="438"/>
  <c r="D16" i="438"/>
  <c r="D17" i="438"/>
  <c r="E17" i="438"/>
  <c r="D6" i="438"/>
  <c r="E98" i="437"/>
  <c r="B39" i="435"/>
  <c r="B38" i="435"/>
  <c r="B37" i="435"/>
  <c r="B36" i="435"/>
  <c r="B35" i="435"/>
  <c r="B34" i="435"/>
  <c r="B33" i="435"/>
  <c r="E7" i="435"/>
  <c r="E7" i="436"/>
  <c r="C154" i="434"/>
  <c r="A75" i="134"/>
  <c r="A6" i="431"/>
  <c r="B106" i="134"/>
  <c r="B105" i="134"/>
  <c r="B104" i="134"/>
  <c r="B103" i="134"/>
  <c r="B102" i="134"/>
  <c r="B101" i="134"/>
  <c r="B100" i="134"/>
  <c r="B99" i="134"/>
  <c r="B98" i="134"/>
  <c r="B97" i="134"/>
  <c r="B96" i="134"/>
  <c r="B95" i="134"/>
  <c r="B81" i="134"/>
  <c r="B80" i="134"/>
  <c r="B79" i="134"/>
  <c r="B78" i="134"/>
  <c r="B26" i="431"/>
  <c r="B37" i="431"/>
  <c r="B36" i="431"/>
  <c r="B35" i="431"/>
  <c r="B34" i="431"/>
  <c r="B33" i="431"/>
  <c r="B32" i="431"/>
  <c r="B31" i="431"/>
  <c r="B30" i="431"/>
  <c r="B29" i="431"/>
  <c r="B28" i="431"/>
  <c r="B27" i="431"/>
  <c r="A4" i="493"/>
  <c r="B85" i="134"/>
  <c r="B12" i="431"/>
  <c r="B11" i="431"/>
  <c r="B10" i="431"/>
  <c r="B9" i="431"/>
  <c r="A4" i="494"/>
  <c r="B86" i="134"/>
  <c r="H12" i="432"/>
  <c r="K14" i="432"/>
  <c r="B2" i="488"/>
  <c r="B2" i="489"/>
  <c r="B2" i="490"/>
  <c r="B2" i="491"/>
  <c r="B2" i="484"/>
  <c r="B2" i="485"/>
  <c r="B2" i="486"/>
  <c r="B2" i="487"/>
  <c r="B2" i="480"/>
  <c r="B2" i="481"/>
  <c r="B2" i="482"/>
  <c r="B2" i="483"/>
  <c r="B2" i="476"/>
  <c r="B2" i="477"/>
  <c r="B2" i="478"/>
  <c r="B2" i="479"/>
  <c r="B2" i="472"/>
  <c r="B2" i="473"/>
  <c r="B2" i="474"/>
  <c r="B2" i="475"/>
  <c r="B2" i="468"/>
  <c r="B2" i="469"/>
  <c r="B2" i="470"/>
  <c r="B2" i="471"/>
  <c r="B2" i="464"/>
  <c r="B2" i="465"/>
  <c r="B2" i="466"/>
  <c r="B2" i="467"/>
  <c r="B2" i="460"/>
  <c r="B2" i="461"/>
  <c r="B2" i="462"/>
  <c r="B2" i="463"/>
  <c r="B2" i="456"/>
  <c r="B2" i="457"/>
  <c r="B2" i="458"/>
  <c r="B2" i="459"/>
  <c r="B2" i="452"/>
  <c r="B2" i="453"/>
  <c r="B2" i="454"/>
  <c r="B2" i="455"/>
  <c r="B2" i="448"/>
  <c r="B2" i="449"/>
  <c r="B2" i="450"/>
  <c r="B2" i="451"/>
  <c r="B36" i="447"/>
  <c r="B35" i="447"/>
  <c r="B34" i="447"/>
  <c r="B33" i="447"/>
  <c r="B32" i="447"/>
  <c r="B31" i="447"/>
  <c r="B30" i="447"/>
  <c r="B2" i="447"/>
  <c r="B36" i="446"/>
  <c r="B35" i="446"/>
  <c r="B34" i="446"/>
  <c r="B33" i="446"/>
  <c r="B32" i="446"/>
  <c r="B31" i="446"/>
  <c r="B30" i="446"/>
  <c r="B2" i="446"/>
  <c r="B36" i="445"/>
  <c r="B35" i="445"/>
  <c r="B34" i="445"/>
  <c r="B33" i="445"/>
  <c r="B32" i="445"/>
  <c r="B31" i="445"/>
  <c r="B30" i="445"/>
  <c r="B2" i="445"/>
  <c r="B36" i="444"/>
  <c r="B35" i="444"/>
  <c r="B34" i="444"/>
  <c r="B33" i="444"/>
  <c r="B32" i="444"/>
  <c r="B31" i="444"/>
  <c r="B30" i="444"/>
  <c r="B2" i="444"/>
  <c r="H3" i="443"/>
  <c r="G5" i="442"/>
  <c r="F5" i="442"/>
  <c r="I4" i="439"/>
  <c r="H4" i="439"/>
  <c r="I4" i="438"/>
  <c r="H4" i="438"/>
  <c r="D98" i="437"/>
  <c r="C98" i="437"/>
  <c r="B39" i="437"/>
  <c r="B38" i="437"/>
  <c r="B37" i="437"/>
  <c r="B36" i="437"/>
  <c r="B35" i="437"/>
  <c r="B34" i="437"/>
  <c r="B33" i="437"/>
  <c r="A2" i="437"/>
  <c r="E98" i="436"/>
  <c r="D98" i="436"/>
  <c r="C98" i="436"/>
  <c r="B39" i="436"/>
  <c r="B38" i="436"/>
  <c r="B37" i="436"/>
  <c r="B36" i="436"/>
  <c r="B35" i="436"/>
  <c r="B34" i="436"/>
  <c r="B33" i="436"/>
  <c r="A2" i="436"/>
  <c r="E98" i="435"/>
  <c r="D98" i="435"/>
  <c r="C98" i="435"/>
  <c r="A3" i="435"/>
  <c r="A2" i="435"/>
  <c r="E98" i="434"/>
  <c r="D98" i="434"/>
  <c r="C98" i="434"/>
  <c r="E96" i="434"/>
  <c r="E164" i="434"/>
  <c r="A3" i="434"/>
  <c r="A2" i="434"/>
  <c r="C9" i="432"/>
  <c r="B21" i="431"/>
  <c r="N13" i="94"/>
  <c r="N15" i="94"/>
  <c r="N11" i="94"/>
  <c r="R11" i="94"/>
  <c r="B34" i="175"/>
  <c r="B35" i="175"/>
  <c r="B36" i="175"/>
  <c r="B37" i="175"/>
  <c r="B38" i="175"/>
  <c r="B35" i="184"/>
  <c r="B39" i="175"/>
  <c r="B33" i="175"/>
  <c r="G5" i="183"/>
  <c r="G5" i="243"/>
  <c r="H5" i="183"/>
  <c r="H5" i="243"/>
  <c r="F5" i="183"/>
  <c r="F5" i="243"/>
  <c r="B31" i="87"/>
  <c r="B32" i="87"/>
  <c r="B33" i="87"/>
  <c r="B34" i="87"/>
  <c r="B35" i="87"/>
  <c r="B36" i="87"/>
  <c r="B30" i="87"/>
  <c r="B36" i="121"/>
  <c r="B35" i="121"/>
  <c r="B34" i="121"/>
  <c r="B33" i="121"/>
  <c r="B32" i="121"/>
  <c r="B31" i="121"/>
  <c r="B30" i="121"/>
  <c r="B36" i="120"/>
  <c r="B35" i="120"/>
  <c r="B34" i="120"/>
  <c r="B33" i="120"/>
  <c r="B32" i="120"/>
  <c r="B31" i="120"/>
  <c r="B30" i="120"/>
  <c r="B36" i="119"/>
  <c r="B35" i="119"/>
  <c r="B34" i="119"/>
  <c r="B33" i="119"/>
  <c r="B32" i="119"/>
  <c r="B31" i="119"/>
  <c r="B30" i="119"/>
  <c r="B31" i="3"/>
  <c r="B32" i="3"/>
  <c r="B33" i="3"/>
  <c r="B34" i="3"/>
  <c r="B35" i="3"/>
  <c r="B36" i="3"/>
  <c r="B30" i="3"/>
  <c r="B38" i="132"/>
  <c r="B37" i="132"/>
  <c r="B36" i="132"/>
  <c r="B35" i="132"/>
  <c r="B34" i="132"/>
  <c r="B33" i="132"/>
  <c r="B32" i="132"/>
  <c r="B38" i="131"/>
  <c r="B37" i="131"/>
  <c r="B36" i="131"/>
  <c r="B35" i="131"/>
  <c r="B34" i="131"/>
  <c r="B33" i="131"/>
  <c r="B32" i="131"/>
  <c r="B33" i="130"/>
  <c r="B34" i="130"/>
  <c r="B35" i="130"/>
  <c r="B36" i="130"/>
  <c r="B37" i="130"/>
  <c r="B38" i="130"/>
  <c r="B32" i="130"/>
  <c r="B6" i="426"/>
  <c r="B6" i="427"/>
  <c r="D18" i="179"/>
  <c r="D18" i="438"/>
  <c r="B8" i="182"/>
  <c r="B8" i="441"/>
  <c r="C155" i="178"/>
  <c r="C155" i="437"/>
  <c r="C156" i="178"/>
  <c r="C156" i="238"/>
  <c r="C155" i="177"/>
  <c r="D26" i="427"/>
  <c r="C26" i="427"/>
  <c r="D24" i="427"/>
  <c r="D23" i="427"/>
  <c r="D22" i="427"/>
  <c r="D21" i="427"/>
  <c r="D20" i="427"/>
  <c r="D19" i="427"/>
  <c r="D18" i="427"/>
  <c r="D17" i="427"/>
  <c r="D16" i="427"/>
  <c r="D15" i="427"/>
  <c r="D14" i="427"/>
  <c r="D13" i="427"/>
  <c r="D12" i="427"/>
  <c r="D11" i="427"/>
  <c r="D10" i="427"/>
  <c r="D9" i="427"/>
  <c r="D8" i="427"/>
  <c r="D7" i="427"/>
  <c r="D6" i="427"/>
  <c r="D5" i="427"/>
  <c r="D4" i="427"/>
  <c r="D3" i="427"/>
  <c r="E25" i="427"/>
  <c r="B26" i="426"/>
  <c r="B26" i="427"/>
  <c r="A26" i="426"/>
  <c r="A26" i="427"/>
  <c r="B25" i="426"/>
  <c r="B25" i="427"/>
  <c r="A25" i="426"/>
  <c r="A25" i="427"/>
  <c r="C24" i="426"/>
  <c r="C24" i="427"/>
  <c r="B24" i="426"/>
  <c r="B24" i="427"/>
  <c r="A24" i="426"/>
  <c r="A24" i="427"/>
  <c r="C23" i="426"/>
  <c r="C23" i="427"/>
  <c r="B23" i="426"/>
  <c r="B23" i="427"/>
  <c r="A23" i="426"/>
  <c r="A23" i="427"/>
  <c r="C22" i="426"/>
  <c r="C22" i="427"/>
  <c r="B22" i="426"/>
  <c r="B22" i="427"/>
  <c r="A22" i="426"/>
  <c r="A22" i="427"/>
  <c r="C21" i="426"/>
  <c r="C21" i="427"/>
  <c r="B21" i="426"/>
  <c r="B21" i="427"/>
  <c r="A21" i="426"/>
  <c r="A21" i="427"/>
  <c r="C20" i="426"/>
  <c r="C20" i="427"/>
  <c r="B20" i="426"/>
  <c r="B20" i="427"/>
  <c r="A20" i="426"/>
  <c r="A20" i="427"/>
  <c r="C19" i="426"/>
  <c r="C19" i="427"/>
  <c r="B19" i="426"/>
  <c r="B19" i="427"/>
  <c r="A19" i="426"/>
  <c r="A19" i="427"/>
  <c r="C18" i="426"/>
  <c r="C18" i="427"/>
  <c r="B18" i="426"/>
  <c r="B18" i="427"/>
  <c r="A18" i="426"/>
  <c r="A18" i="427"/>
  <c r="C17" i="426"/>
  <c r="C17" i="427"/>
  <c r="B17" i="426"/>
  <c r="B17" i="427"/>
  <c r="A17" i="426"/>
  <c r="A17" i="427"/>
  <c r="C16" i="426"/>
  <c r="C16" i="427"/>
  <c r="B16" i="426"/>
  <c r="B16" i="427"/>
  <c r="A16" i="426"/>
  <c r="A16" i="427"/>
  <c r="C15" i="426"/>
  <c r="C15" i="427"/>
  <c r="B15" i="426"/>
  <c r="B15" i="427"/>
  <c r="A15" i="426"/>
  <c r="A15" i="427"/>
  <c r="C14" i="426"/>
  <c r="C14" i="427"/>
  <c r="B14" i="426"/>
  <c r="B14" i="427"/>
  <c r="A14" i="426"/>
  <c r="A14" i="427"/>
  <c r="C13" i="426"/>
  <c r="C13" i="427"/>
  <c r="B13" i="426"/>
  <c r="B13" i="427"/>
  <c r="A13" i="426"/>
  <c r="A13" i="427"/>
  <c r="C12" i="426"/>
  <c r="C12" i="427"/>
  <c r="B12" i="426"/>
  <c r="B12" i="427"/>
  <c r="A12" i="426"/>
  <c r="A12" i="427"/>
  <c r="C11" i="426"/>
  <c r="C11" i="427"/>
  <c r="B11" i="426"/>
  <c r="B11" i="427"/>
  <c r="A11" i="426"/>
  <c r="A11" i="427"/>
  <c r="C10" i="426"/>
  <c r="C10" i="427"/>
  <c r="B10" i="426"/>
  <c r="B10" i="427"/>
  <c r="A10" i="426"/>
  <c r="A10" i="427"/>
  <c r="C9" i="426"/>
  <c r="C9" i="427"/>
  <c r="B9" i="426"/>
  <c r="B9" i="427"/>
  <c r="A9" i="426"/>
  <c r="A9" i="427"/>
  <c r="C8" i="426"/>
  <c r="C8" i="427"/>
  <c r="B8" i="426"/>
  <c r="B8" i="427"/>
  <c r="A8" i="426"/>
  <c r="A8" i="427"/>
  <c r="C7" i="426"/>
  <c r="C7" i="427"/>
  <c r="B7" i="426"/>
  <c r="B7" i="427"/>
  <c r="A7" i="426"/>
  <c r="A7" i="427"/>
  <c r="C6" i="426"/>
  <c r="C6" i="427"/>
  <c r="A6" i="426"/>
  <c r="A6" i="427"/>
  <c r="C5" i="426"/>
  <c r="C5" i="427"/>
  <c r="B5" i="426"/>
  <c r="B5" i="427"/>
  <c r="A5" i="426"/>
  <c r="A5" i="427"/>
  <c r="C4" i="426"/>
  <c r="C4" i="427"/>
  <c r="B4" i="426"/>
  <c r="B4" i="427"/>
  <c r="A4" i="426"/>
  <c r="A4" i="427"/>
  <c r="B3" i="426"/>
  <c r="B3" i="427"/>
  <c r="A3" i="426"/>
  <c r="A3" i="427"/>
  <c r="B191" i="134"/>
  <c r="B34" i="354"/>
  <c r="G40" i="428"/>
  <c r="F40" i="428"/>
  <c r="D40" i="428"/>
  <c r="C40" i="428"/>
  <c r="D25" i="426"/>
  <c r="D25" i="427"/>
  <c r="F5" i="242"/>
  <c r="C6" i="179"/>
  <c r="C155" i="176"/>
  <c r="C155" i="435"/>
  <c r="C154" i="235"/>
  <c r="K5" i="187"/>
  <c r="K5" i="247"/>
  <c r="K5" i="186"/>
  <c r="K5" i="246"/>
  <c r="K5" i="185"/>
  <c r="K5" i="245"/>
  <c r="K5" i="184"/>
  <c r="I5" i="182"/>
  <c r="K9" i="178"/>
  <c r="J9" i="178"/>
  <c r="I9" i="178"/>
  <c r="H9" i="178"/>
  <c r="H98" i="178"/>
  <c r="H98" i="238"/>
  <c r="G9" i="178"/>
  <c r="F9" i="178"/>
  <c r="E9" i="178"/>
  <c r="E98" i="178"/>
  <c r="E98" i="238"/>
  <c r="D9" i="178"/>
  <c r="K9" i="177"/>
  <c r="J9" i="177"/>
  <c r="I9" i="177"/>
  <c r="I98" i="177"/>
  <c r="I98" i="237"/>
  <c r="H9" i="177"/>
  <c r="G9" i="177"/>
  <c r="F9" i="177"/>
  <c r="E9" i="177"/>
  <c r="D9" i="177"/>
  <c r="K9" i="176"/>
  <c r="J9" i="176"/>
  <c r="I9" i="176"/>
  <c r="H9" i="176"/>
  <c r="G9" i="176"/>
  <c r="F9" i="176"/>
  <c r="E9" i="176"/>
  <c r="D9" i="176"/>
  <c r="K98" i="175"/>
  <c r="K98" i="235"/>
  <c r="J98" i="175"/>
  <c r="J98" i="235"/>
  <c r="I98" i="175"/>
  <c r="I98" i="235"/>
  <c r="H98" i="175"/>
  <c r="H98" i="235"/>
  <c r="G98" i="175"/>
  <c r="G98" i="235"/>
  <c r="F98" i="175"/>
  <c r="F98" i="235"/>
  <c r="E98" i="175"/>
  <c r="E98" i="235"/>
  <c r="D98" i="175"/>
  <c r="D98" i="235"/>
  <c r="A4" i="77"/>
  <c r="A4" i="62"/>
  <c r="B2" i="1"/>
  <c r="J30" i="185"/>
  <c r="D30" i="445"/>
  <c r="D12" i="128"/>
  <c r="C31" i="1"/>
  <c r="C32" i="175"/>
  <c r="E29" i="368"/>
  <c r="E18" i="361"/>
  <c r="E32" i="360"/>
  <c r="E29" i="305"/>
  <c r="E18" i="299"/>
  <c r="J27" i="231"/>
  <c r="D25" i="491"/>
  <c r="J27" i="230"/>
  <c r="J27" i="229"/>
  <c r="D25" i="489"/>
  <c r="J27" i="228"/>
  <c r="J27" i="227"/>
  <c r="D25" i="487"/>
  <c r="J27" i="226"/>
  <c r="J27" i="225"/>
  <c r="D25" i="485"/>
  <c r="J27" i="224"/>
  <c r="J27" i="223"/>
  <c r="D25" i="483"/>
  <c r="J27" i="222"/>
  <c r="J27" i="221"/>
  <c r="D25" i="481"/>
  <c r="J27" i="220"/>
  <c r="J27" i="219"/>
  <c r="D25" i="479"/>
  <c r="J27" i="218"/>
  <c r="D25" i="478"/>
  <c r="J27" i="217"/>
  <c r="J27" i="216"/>
  <c r="J27" i="215"/>
  <c r="D25" i="475"/>
  <c r="J27" i="214"/>
  <c r="D25" i="474"/>
  <c r="J27" i="213"/>
  <c r="J27" i="212"/>
  <c r="J27" i="211"/>
  <c r="J27" i="210"/>
  <c r="D25" i="470"/>
  <c r="J27" i="209"/>
  <c r="J27" i="208"/>
  <c r="J27" i="207"/>
  <c r="J27" i="206"/>
  <c r="D25" i="466"/>
  <c r="J27" i="205"/>
  <c r="J27" i="204"/>
  <c r="D25" i="464"/>
  <c r="J27" i="203"/>
  <c r="J27" i="202"/>
  <c r="D25" i="462"/>
  <c r="J27" i="201"/>
  <c r="J27" i="200"/>
  <c r="J27" i="199"/>
  <c r="J27" i="198"/>
  <c r="D25" i="458"/>
  <c r="J27" i="197"/>
  <c r="J27" i="196"/>
  <c r="J27" i="195"/>
  <c r="J27" i="194"/>
  <c r="D25" i="454"/>
  <c r="J27" i="193"/>
  <c r="D25" i="453"/>
  <c r="J27" i="192"/>
  <c r="J27" i="191"/>
  <c r="D25" i="451"/>
  <c r="J27" i="189"/>
  <c r="D25" i="449"/>
  <c r="J27" i="190"/>
  <c r="D25" i="450"/>
  <c r="J27" i="188"/>
  <c r="D25" i="448"/>
  <c r="E17" i="61"/>
  <c r="C17" i="61"/>
  <c r="C17" i="180"/>
  <c r="C18" i="73"/>
  <c r="C18" i="179"/>
  <c r="D58" i="321"/>
  <c r="D58" i="383"/>
  <c r="B2" i="140"/>
  <c r="B2" i="144"/>
  <c r="B2" i="145"/>
  <c r="B2" i="148"/>
  <c r="B2" i="152"/>
  <c r="B2" i="153"/>
  <c r="B2" i="156"/>
  <c r="B2" i="157"/>
  <c r="B2" i="160"/>
  <c r="B2" i="162"/>
  <c r="B2" i="164"/>
  <c r="B2" i="167"/>
  <c r="B2" i="168"/>
  <c r="B2" i="169"/>
  <c r="B2" i="170"/>
  <c r="B2" i="171"/>
  <c r="I60" i="291"/>
  <c r="H60" i="291"/>
  <c r="G60" i="291"/>
  <c r="F60" i="291"/>
  <c r="E60" i="291"/>
  <c r="D60" i="291"/>
  <c r="I59" i="291"/>
  <c r="H59" i="291"/>
  <c r="G59" i="291"/>
  <c r="F59" i="291"/>
  <c r="E59" i="291"/>
  <c r="D59" i="291"/>
  <c r="J58" i="291"/>
  <c r="I58" i="291"/>
  <c r="H58" i="291"/>
  <c r="G58" i="291"/>
  <c r="F58" i="291"/>
  <c r="E58" i="291"/>
  <c r="D58" i="291"/>
  <c r="I56" i="291"/>
  <c r="H56" i="291"/>
  <c r="G56" i="291"/>
  <c r="F56" i="291"/>
  <c r="E56" i="291"/>
  <c r="D56" i="291"/>
  <c r="I55" i="291"/>
  <c r="H55" i="291"/>
  <c r="G55" i="291"/>
  <c r="F55" i="291"/>
  <c r="E55" i="291"/>
  <c r="D55" i="291"/>
  <c r="I54" i="291"/>
  <c r="H54" i="291"/>
  <c r="G54" i="291"/>
  <c r="F54" i="291"/>
  <c r="E54" i="291"/>
  <c r="D54" i="291"/>
  <c r="I53" i="291"/>
  <c r="H53" i="291"/>
  <c r="G53" i="291"/>
  <c r="F53" i="291"/>
  <c r="E53" i="291"/>
  <c r="D53" i="291"/>
  <c r="I52" i="291"/>
  <c r="H52" i="291"/>
  <c r="G52" i="291"/>
  <c r="F52" i="291"/>
  <c r="E52" i="291"/>
  <c r="D52" i="291"/>
  <c r="I50" i="291"/>
  <c r="H50" i="291"/>
  <c r="G50" i="291"/>
  <c r="F50" i="291"/>
  <c r="E50" i="291"/>
  <c r="D50" i="291"/>
  <c r="I49" i="291"/>
  <c r="H49" i="291"/>
  <c r="G49" i="291"/>
  <c r="F49" i="291"/>
  <c r="E49" i="291"/>
  <c r="D49" i="291"/>
  <c r="I48" i="291"/>
  <c r="H48" i="291"/>
  <c r="G48" i="291"/>
  <c r="F48" i="291"/>
  <c r="E48" i="291"/>
  <c r="D48" i="291"/>
  <c r="I47" i="291"/>
  <c r="H47" i="291"/>
  <c r="G47" i="291"/>
  <c r="F47" i="291"/>
  <c r="E47" i="291"/>
  <c r="D47" i="291"/>
  <c r="I46" i="291"/>
  <c r="H46" i="291"/>
  <c r="G46" i="291"/>
  <c r="F46" i="291"/>
  <c r="E46" i="291"/>
  <c r="D46" i="291"/>
  <c r="I42" i="291"/>
  <c r="H42" i="291"/>
  <c r="G42" i="291"/>
  <c r="F42" i="291"/>
  <c r="E42" i="291"/>
  <c r="D42" i="291"/>
  <c r="I41" i="291"/>
  <c r="H41" i="291"/>
  <c r="G41" i="291"/>
  <c r="F41" i="291"/>
  <c r="E41" i="291"/>
  <c r="D41" i="291"/>
  <c r="I40" i="291"/>
  <c r="H40" i="291"/>
  <c r="G40" i="291"/>
  <c r="F40" i="291"/>
  <c r="E40" i="291"/>
  <c r="D40" i="291"/>
  <c r="I37" i="291"/>
  <c r="H37" i="291"/>
  <c r="G37" i="291"/>
  <c r="F37" i="291"/>
  <c r="E37" i="291"/>
  <c r="D37" i="291"/>
  <c r="I36" i="291"/>
  <c r="H36" i="291"/>
  <c r="G36" i="291"/>
  <c r="F36" i="291"/>
  <c r="E36" i="291"/>
  <c r="D36" i="291"/>
  <c r="I35" i="291"/>
  <c r="H35" i="291"/>
  <c r="G35" i="291"/>
  <c r="F35" i="291"/>
  <c r="E35" i="291"/>
  <c r="D35" i="291"/>
  <c r="I34" i="291"/>
  <c r="H34" i="291"/>
  <c r="G34" i="291"/>
  <c r="F34" i="291"/>
  <c r="E34" i="291"/>
  <c r="D34" i="291"/>
  <c r="I33" i="291"/>
  <c r="H33" i="291"/>
  <c r="G33" i="291"/>
  <c r="F33" i="291"/>
  <c r="E33" i="291"/>
  <c r="D33" i="291"/>
  <c r="I31" i="291"/>
  <c r="H31" i="291"/>
  <c r="G31" i="291"/>
  <c r="F31" i="291"/>
  <c r="E31" i="291"/>
  <c r="D31" i="291"/>
  <c r="I30" i="291"/>
  <c r="H30" i="291"/>
  <c r="G30" i="291"/>
  <c r="F30" i="291"/>
  <c r="E30" i="291"/>
  <c r="D30" i="291"/>
  <c r="I29" i="291"/>
  <c r="H29" i="291"/>
  <c r="G29" i="291"/>
  <c r="F29" i="291"/>
  <c r="E29" i="291"/>
  <c r="D29" i="291"/>
  <c r="I27" i="291"/>
  <c r="H27" i="291"/>
  <c r="G27" i="291"/>
  <c r="F27" i="291"/>
  <c r="E27" i="291"/>
  <c r="D27" i="291"/>
  <c r="I26" i="291"/>
  <c r="H26" i="291"/>
  <c r="G26" i="291"/>
  <c r="F26" i="291"/>
  <c r="E26" i="291"/>
  <c r="D26" i="291"/>
  <c r="I25" i="291"/>
  <c r="H25" i="291"/>
  <c r="G25" i="291"/>
  <c r="F25" i="291"/>
  <c r="E25" i="291"/>
  <c r="D25" i="291"/>
  <c r="I24" i="291"/>
  <c r="H24" i="291"/>
  <c r="G24" i="291"/>
  <c r="F24" i="291"/>
  <c r="E24" i="291"/>
  <c r="D24" i="291"/>
  <c r="I23" i="291"/>
  <c r="H23" i="291"/>
  <c r="G23" i="291"/>
  <c r="F23" i="291"/>
  <c r="E23" i="291"/>
  <c r="D23" i="291"/>
  <c r="I21" i="291"/>
  <c r="H21" i="291"/>
  <c r="G21" i="291"/>
  <c r="F21" i="291"/>
  <c r="E21" i="291"/>
  <c r="D21" i="291"/>
  <c r="I20" i="291"/>
  <c r="H20" i="291"/>
  <c r="G20" i="291"/>
  <c r="F20" i="291"/>
  <c r="E20" i="291"/>
  <c r="D20" i="291"/>
  <c r="I19" i="291"/>
  <c r="H19" i="291"/>
  <c r="G19" i="291"/>
  <c r="F19" i="291"/>
  <c r="E19" i="291"/>
  <c r="D19" i="291"/>
  <c r="I18" i="291"/>
  <c r="H18" i="291"/>
  <c r="G18" i="291"/>
  <c r="F18" i="291"/>
  <c r="E18" i="291"/>
  <c r="D18" i="291"/>
  <c r="I17" i="291"/>
  <c r="H17" i="291"/>
  <c r="G17" i="291"/>
  <c r="F17" i="291"/>
  <c r="E17" i="291"/>
  <c r="D17" i="291"/>
  <c r="I16" i="291"/>
  <c r="H16" i="291"/>
  <c r="G16" i="291"/>
  <c r="F16" i="291"/>
  <c r="E16" i="291"/>
  <c r="D16" i="291"/>
  <c r="I15" i="291"/>
  <c r="H15" i="291"/>
  <c r="G15" i="291"/>
  <c r="F15" i="291"/>
  <c r="E15" i="291"/>
  <c r="D15" i="291"/>
  <c r="I14" i="291"/>
  <c r="H14" i="291"/>
  <c r="G14" i="291"/>
  <c r="F14" i="291"/>
  <c r="E14" i="291"/>
  <c r="D14" i="291"/>
  <c r="I13" i="291"/>
  <c r="H13" i="291"/>
  <c r="G13" i="291"/>
  <c r="F13" i="291"/>
  <c r="E13" i="291"/>
  <c r="D13" i="291"/>
  <c r="I12" i="291"/>
  <c r="H12" i="291"/>
  <c r="G12" i="291"/>
  <c r="F12" i="291"/>
  <c r="E12" i="291"/>
  <c r="D12" i="291"/>
  <c r="I11" i="291"/>
  <c r="H11" i="291"/>
  <c r="G11" i="291"/>
  <c r="F11" i="291"/>
  <c r="E11" i="291"/>
  <c r="D11" i="291"/>
  <c r="I60" i="290"/>
  <c r="H60" i="290"/>
  <c r="G60" i="290"/>
  <c r="F60" i="290"/>
  <c r="E60" i="290"/>
  <c r="D60" i="290"/>
  <c r="I59" i="290"/>
  <c r="H59" i="290"/>
  <c r="G59" i="290"/>
  <c r="F59" i="290"/>
  <c r="E59" i="290"/>
  <c r="D59" i="290"/>
  <c r="J58" i="290"/>
  <c r="I58" i="290"/>
  <c r="H58" i="290"/>
  <c r="G58" i="290"/>
  <c r="F58" i="290"/>
  <c r="E58" i="290"/>
  <c r="D58" i="290"/>
  <c r="I56" i="290"/>
  <c r="H56" i="290"/>
  <c r="G56" i="290"/>
  <c r="F56" i="290"/>
  <c r="E56" i="290"/>
  <c r="D56" i="290"/>
  <c r="I55" i="290"/>
  <c r="H55" i="290"/>
  <c r="G55" i="290"/>
  <c r="F55" i="290"/>
  <c r="E55" i="290"/>
  <c r="D55" i="290"/>
  <c r="I54" i="290"/>
  <c r="H54" i="290"/>
  <c r="G54" i="290"/>
  <c r="F54" i="290"/>
  <c r="E54" i="290"/>
  <c r="D54" i="290"/>
  <c r="I53" i="290"/>
  <c r="H53" i="290"/>
  <c r="G53" i="290"/>
  <c r="F53" i="290"/>
  <c r="E53" i="290"/>
  <c r="D53" i="290"/>
  <c r="I52" i="290"/>
  <c r="H52" i="290"/>
  <c r="G52" i="290"/>
  <c r="F52" i="290"/>
  <c r="E52" i="290"/>
  <c r="D52" i="290"/>
  <c r="I50" i="290"/>
  <c r="H50" i="290"/>
  <c r="G50" i="290"/>
  <c r="F50" i="290"/>
  <c r="E50" i="290"/>
  <c r="D50" i="290"/>
  <c r="I49" i="290"/>
  <c r="H49" i="290"/>
  <c r="G49" i="290"/>
  <c r="F49" i="290"/>
  <c r="E49" i="290"/>
  <c r="D49" i="290"/>
  <c r="I48" i="290"/>
  <c r="H48" i="290"/>
  <c r="G48" i="290"/>
  <c r="F48" i="290"/>
  <c r="E48" i="290"/>
  <c r="D48" i="290"/>
  <c r="I47" i="290"/>
  <c r="H47" i="290"/>
  <c r="G47" i="290"/>
  <c r="F47" i="290"/>
  <c r="E47" i="290"/>
  <c r="D47" i="290"/>
  <c r="I46" i="290"/>
  <c r="H46" i="290"/>
  <c r="G46" i="290"/>
  <c r="F46" i="290"/>
  <c r="E46" i="290"/>
  <c r="D46" i="290"/>
  <c r="I42" i="290"/>
  <c r="H42" i="290"/>
  <c r="G42" i="290"/>
  <c r="F42" i="290"/>
  <c r="E42" i="290"/>
  <c r="D42" i="290"/>
  <c r="I41" i="290"/>
  <c r="H41" i="290"/>
  <c r="G41" i="290"/>
  <c r="F41" i="290"/>
  <c r="E41" i="290"/>
  <c r="D41" i="290"/>
  <c r="I40" i="290"/>
  <c r="H40" i="290"/>
  <c r="G40" i="290"/>
  <c r="F40" i="290"/>
  <c r="E40" i="290"/>
  <c r="D40" i="290"/>
  <c r="I37" i="290"/>
  <c r="H37" i="290"/>
  <c r="G37" i="290"/>
  <c r="F37" i="290"/>
  <c r="E37" i="290"/>
  <c r="D37" i="290"/>
  <c r="I36" i="290"/>
  <c r="H36" i="290"/>
  <c r="G36" i="290"/>
  <c r="F36" i="290"/>
  <c r="E36" i="290"/>
  <c r="D36" i="290"/>
  <c r="I35" i="290"/>
  <c r="H35" i="290"/>
  <c r="G35" i="290"/>
  <c r="F35" i="290"/>
  <c r="E35" i="290"/>
  <c r="D35" i="290"/>
  <c r="I34" i="290"/>
  <c r="H34" i="290"/>
  <c r="G34" i="290"/>
  <c r="F34" i="290"/>
  <c r="E34" i="290"/>
  <c r="D34" i="290"/>
  <c r="I33" i="290"/>
  <c r="H33" i="290"/>
  <c r="G33" i="290"/>
  <c r="F33" i="290"/>
  <c r="E33" i="290"/>
  <c r="D33" i="290"/>
  <c r="I31" i="290"/>
  <c r="H31" i="290"/>
  <c r="G31" i="290"/>
  <c r="F31" i="290"/>
  <c r="E31" i="290"/>
  <c r="D31" i="290"/>
  <c r="I30" i="290"/>
  <c r="H30" i="290"/>
  <c r="G30" i="290"/>
  <c r="F30" i="290"/>
  <c r="E30" i="290"/>
  <c r="D30" i="290"/>
  <c r="I29" i="290"/>
  <c r="H29" i="290"/>
  <c r="G29" i="290"/>
  <c r="F29" i="290"/>
  <c r="E29" i="290"/>
  <c r="D29" i="290"/>
  <c r="I27" i="290"/>
  <c r="H27" i="290"/>
  <c r="G27" i="290"/>
  <c r="F27" i="290"/>
  <c r="E27" i="290"/>
  <c r="D27" i="290"/>
  <c r="I26" i="290"/>
  <c r="H26" i="290"/>
  <c r="G26" i="290"/>
  <c r="F26" i="290"/>
  <c r="E26" i="290"/>
  <c r="D26" i="290"/>
  <c r="I25" i="290"/>
  <c r="H25" i="290"/>
  <c r="G25" i="290"/>
  <c r="F25" i="290"/>
  <c r="E25" i="290"/>
  <c r="D25" i="290"/>
  <c r="I24" i="290"/>
  <c r="H24" i="290"/>
  <c r="G24" i="290"/>
  <c r="F24" i="290"/>
  <c r="E24" i="290"/>
  <c r="D24" i="290"/>
  <c r="I23" i="290"/>
  <c r="H23" i="290"/>
  <c r="G23" i="290"/>
  <c r="F23" i="290"/>
  <c r="E23" i="290"/>
  <c r="D23" i="290"/>
  <c r="I21" i="290"/>
  <c r="H21" i="290"/>
  <c r="G21" i="290"/>
  <c r="F21" i="290"/>
  <c r="E21" i="290"/>
  <c r="D21" i="290"/>
  <c r="I20" i="290"/>
  <c r="H20" i="290"/>
  <c r="G20" i="290"/>
  <c r="F20" i="290"/>
  <c r="E20" i="290"/>
  <c r="D20" i="290"/>
  <c r="I19" i="290"/>
  <c r="H19" i="290"/>
  <c r="G19" i="290"/>
  <c r="F19" i="290"/>
  <c r="E19" i="290"/>
  <c r="D19" i="290"/>
  <c r="I18" i="290"/>
  <c r="H18" i="290"/>
  <c r="G18" i="290"/>
  <c r="F18" i="290"/>
  <c r="E18" i="290"/>
  <c r="D18" i="290"/>
  <c r="I17" i="290"/>
  <c r="H17" i="290"/>
  <c r="G17" i="290"/>
  <c r="F17" i="290"/>
  <c r="E17" i="290"/>
  <c r="D17" i="290"/>
  <c r="I16" i="290"/>
  <c r="H16" i="290"/>
  <c r="G16" i="290"/>
  <c r="F16" i="290"/>
  <c r="E16" i="290"/>
  <c r="D16" i="290"/>
  <c r="I15" i="290"/>
  <c r="H15" i="290"/>
  <c r="G15" i="290"/>
  <c r="F15" i="290"/>
  <c r="E15" i="290"/>
  <c r="D15" i="290"/>
  <c r="I14" i="290"/>
  <c r="H14" i="290"/>
  <c r="G14" i="290"/>
  <c r="F14" i="290"/>
  <c r="E14" i="290"/>
  <c r="D14" i="290"/>
  <c r="I13" i="290"/>
  <c r="H13" i="290"/>
  <c r="G13" i="290"/>
  <c r="F13" i="290"/>
  <c r="E13" i="290"/>
  <c r="D13" i="290"/>
  <c r="I12" i="290"/>
  <c r="H12" i="290"/>
  <c r="G12" i="290"/>
  <c r="F12" i="290"/>
  <c r="E12" i="290"/>
  <c r="D12" i="290"/>
  <c r="I11" i="290"/>
  <c r="H11" i="290"/>
  <c r="G11" i="290"/>
  <c r="F11" i="290"/>
  <c r="E11" i="290"/>
  <c r="D11" i="290"/>
  <c r="I60" i="289"/>
  <c r="H60" i="289"/>
  <c r="G60" i="289"/>
  <c r="F60" i="289"/>
  <c r="E60" i="289"/>
  <c r="D60" i="289"/>
  <c r="I59" i="289"/>
  <c r="H59" i="289"/>
  <c r="G59" i="289"/>
  <c r="F59" i="289"/>
  <c r="E59" i="289"/>
  <c r="D59" i="289"/>
  <c r="J58" i="289"/>
  <c r="I58" i="289"/>
  <c r="H58" i="289"/>
  <c r="G58" i="289"/>
  <c r="F58" i="289"/>
  <c r="E58" i="289"/>
  <c r="D58" i="289"/>
  <c r="I56" i="289"/>
  <c r="H56" i="289"/>
  <c r="G56" i="289"/>
  <c r="F56" i="289"/>
  <c r="E56" i="289"/>
  <c r="D56" i="289"/>
  <c r="I55" i="289"/>
  <c r="H55" i="289"/>
  <c r="G55" i="289"/>
  <c r="F55" i="289"/>
  <c r="E55" i="289"/>
  <c r="D55" i="289"/>
  <c r="I54" i="289"/>
  <c r="H54" i="289"/>
  <c r="G54" i="289"/>
  <c r="F54" i="289"/>
  <c r="E54" i="289"/>
  <c r="D54" i="289"/>
  <c r="I53" i="289"/>
  <c r="H53" i="289"/>
  <c r="G53" i="289"/>
  <c r="F53" i="289"/>
  <c r="E53" i="289"/>
  <c r="D53" i="289"/>
  <c r="I52" i="289"/>
  <c r="H52" i="289"/>
  <c r="G52" i="289"/>
  <c r="F52" i="289"/>
  <c r="E52" i="289"/>
  <c r="D52" i="289"/>
  <c r="I50" i="289"/>
  <c r="H50" i="289"/>
  <c r="G50" i="289"/>
  <c r="F50" i="289"/>
  <c r="E50" i="289"/>
  <c r="D50" i="289"/>
  <c r="I49" i="289"/>
  <c r="H49" i="289"/>
  <c r="G49" i="289"/>
  <c r="F49" i="289"/>
  <c r="E49" i="289"/>
  <c r="D49" i="289"/>
  <c r="I48" i="289"/>
  <c r="H48" i="289"/>
  <c r="G48" i="289"/>
  <c r="F48" i="289"/>
  <c r="E48" i="289"/>
  <c r="D48" i="289"/>
  <c r="I47" i="289"/>
  <c r="H47" i="289"/>
  <c r="G47" i="289"/>
  <c r="F47" i="289"/>
  <c r="E47" i="289"/>
  <c r="D47" i="289"/>
  <c r="I46" i="289"/>
  <c r="H46" i="289"/>
  <c r="G46" i="289"/>
  <c r="F46" i="289"/>
  <c r="E46" i="289"/>
  <c r="D46" i="289"/>
  <c r="I42" i="289"/>
  <c r="H42" i="289"/>
  <c r="G42" i="289"/>
  <c r="F42" i="289"/>
  <c r="E42" i="289"/>
  <c r="D42" i="289"/>
  <c r="I41" i="289"/>
  <c r="H41" i="289"/>
  <c r="G41" i="289"/>
  <c r="F41" i="289"/>
  <c r="E41" i="289"/>
  <c r="D41" i="289"/>
  <c r="I40" i="289"/>
  <c r="H40" i="289"/>
  <c r="G40" i="289"/>
  <c r="F40" i="289"/>
  <c r="E40" i="289"/>
  <c r="D40" i="289"/>
  <c r="I37" i="289"/>
  <c r="H37" i="289"/>
  <c r="G37" i="289"/>
  <c r="F37" i="289"/>
  <c r="E37" i="289"/>
  <c r="D37" i="289"/>
  <c r="I36" i="289"/>
  <c r="H36" i="289"/>
  <c r="G36" i="289"/>
  <c r="F36" i="289"/>
  <c r="E36" i="289"/>
  <c r="D36" i="289"/>
  <c r="I35" i="289"/>
  <c r="H35" i="289"/>
  <c r="G35" i="289"/>
  <c r="F35" i="289"/>
  <c r="E35" i="289"/>
  <c r="D35" i="289"/>
  <c r="I34" i="289"/>
  <c r="H34" i="289"/>
  <c r="G34" i="289"/>
  <c r="F34" i="289"/>
  <c r="E34" i="289"/>
  <c r="D34" i="289"/>
  <c r="I33" i="289"/>
  <c r="H33" i="289"/>
  <c r="G33" i="289"/>
  <c r="F33" i="289"/>
  <c r="E33" i="289"/>
  <c r="D33" i="289"/>
  <c r="I31" i="289"/>
  <c r="H31" i="289"/>
  <c r="G31" i="289"/>
  <c r="F31" i="289"/>
  <c r="E31" i="289"/>
  <c r="D31" i="289"/>
  <c r="I30" i="289"/>
  <c r="H30" i="289"/>
  <c r="G30" i="289"/>
  <c r="F30" i="289"/>
  <c r="E30" i="289"/>
  <c r="D30" i="289"/>
  <c r="I29" i="289"/>
  <c r="H29" i="289"/>
  <c r="G29" i="289"/>
  <c r="F29" i="289"/>
  <c r="E29" i="289"/>
  <c r="D29" i="289"/>
  <c r="I27" i="289"/>
  <c r="H27" i="289"/>
  <c r="G27" i="289"/>
  <c r="F27" i="289"/>
  <c r="E27" i="289"/>
  <c r="D27" i="289"/>
  <c r="I26" i="289"/>
  <c r="H26" i="289"/>
  <c r="G26" i="289"/>
  <c r="F26" i="289"/>
  <c r="E26" i="289"/>
  <c r="D26" i="289"/>
  <c r="I25" i="289"/>
  <c r="H25" i="289"/>
  <c r="G25" i="289"/>
  <c r="F25" i="289"/>
  <c r="E25" i="289"/>
  <c r="D25" i="289"/>
  <c r="I24" i="289"/>
  <c r="H24" i="289"/>
  <c r="G24" i="289"/>
  <c r="F24" i="289"/>
  <c r="E24" i="289"/>
  <c r="D24" i="289"/>
  <c r="I23" i="289"/>
  <c r="H23" i="289"/>
  <c r="G23" i="289"/>
  <c r="F23" i="289"/>
  <c r="E23" i="289"/>
  <c r="D23" i="289"/>
  <c r="I21" i="289"/>
  <c r="H21" i="289"/>
  <c r="G21" i="289"/>
  <c r="F21" i="289"/>
  <c r="E21" i="289"/>
  <c r="D21" i="289"/>
  <c r="I20" i="289"/>
  <c r="H20" i="289"/>
  <c r="G20" i="289"/>
  <c r="F20" i="289"/>
  <c r="E20" i="289"/>
  <c r="D20" i="289"/>
  <c r="I19" i="289"/>
  <c r="H19" i="289"/>
  <c r="G19" i="289"/>
  <c r="F19" i="289"/>
  <c r="E19" i="289"/>
  <c r="D19" i="289"/>
  <c r="I18" i="289"/>
  <c r="H18" i="289"/>
  <c r="G18" i="289"/>
  <c r="F18" i="289"/>
  <c r="E18" i="289"/>
  <c r="D18" i="289"/>
  <c r="I17" i="289"/>
  <c r="H17" i="289"/>
  <c r="G17" i="289"/>
  <c r="F17" i="289"/>
  <c r="E17" i="289"/>
  <c r="D17" i="289"/>
  <c r="I16" i="289"/>
  <c r="H16" i="289"/>
  <c r="G16" i="289"/>
  <c r="F16" i="289"/>
  <c r="E16" i="289"/>
  <c r="D16" i="289"/>
  <c r="I15" i="289"/>
  <c r="H15" i="289"/>
  <c r="G15" i="289"/>
  <c r="F15" i="289"/>
  <c r="E15" i="289"/>
  <c r="D15" i="289"/>
  <c r="I14" i="289"/>
  <c r="H14" i="289"/>
  <c r="G14" i="289"/>
  <c r="F14" i="289"/>
  <c r="E14" i="289"/>
  <c r="D14" i="289"/>
  <c r="I13" i="289"/>
  <c r="H13" i="289"/>
  <c r="G13" i="289"/>
  <c r="F13" i="289"/>
  <c r="E13" i="289"/>
  <c r="D13" i="289"/>
  <c r="I12" i="289"/>
  <c r="H12" i="289"/>
  <c r="G12" i="289"/>
  <c r="F12" i="289"/>
  <c r="E12" i="289"/>
  <c r="D12" i="289"/>
  <c r="I11" i="289"/>
  <c r="H11" i="289"/>
  <c r="G11" i="289"/>
  <c r="F11" i="289"/>
  <c r="E11" i="289"/>
  <c r="D11" i="289"/>
  <c r="I60" i="288"/>
  <c r="H60" i="288"/>
  <c r="G60" i="288"/>
  <c r="F60" i="288"/>
  <c r="E60" i="288"/>
  <c r="D60" i="288"/>
  <c r="I59" i="288"/>
  <c r="H59" i="288"/>
  <c r="G59" i="288"/>
  <c r="F59" i="288"/>
  <c r="E59" i="288"/>
  <c r="D59" i="288"/>
  <c r="J58" i="288"/>
  <c r="I58" i="288"/>
  <c r="H58" i="288"/>
  <c r="G58" i="288"/>
  <c r="F58" i="288"/>
  <c r="E58" i="288"/>
  <c r="D58" i="288"/>
  <c r="I56" i="288"/>
  <c r="H56" i="288"/>
  <c r="G56" i="288"/>
  <c r="F56" i="288"/>
  <c r="E56" i="288"/>
  <c r="D56" i="288"/>
  <c r="I55" i="288"/>
  <c r="H55" i="288"/>
  <c r="G55" i="288"/>
  <c r="F55" i="288"/>
  <c r="E55" i="288"/>
  <c r="D55" i="288"/>
  <c r="I54" i="288"/>
  <c r="H54" i="288"/>
  <c r="G54" i="288"/>
  <c r="F54" i="288"/>
  <c r="E54" i="288"/>
  <c r="D54" i="288"/>
  <c r="I53" i="288"/>
  <c r="H53" i="288"/>
  <c r="G53" i="288"/>
  <c r="F53" i="288"/>
  <c r="E53" i="288"/>
  <c r="D53" i="288"/>
  <c r="I52" i="288"/>
  <c r="H52" i="288"/>
  <c r="G52" i="288"/>
  <c r="F52" i="288"/>
  <c r="E52" i="288"/>
  <c r="D52" i="288"/>
  <c r="I50" i="288"/>
  <c r="H50" i="288"/>
  <c r="G50" i="288"/>
  <c r="F50" i="288"/>
  <c r="E50" i="288"/>
  <c r="D50" i="288"/>
  <c r="I49" i="288"/>
  <c r="H49" i="288"/>
  <c r="G49" i="288"/>
  <c r="F49" i="288"/>
  <c r="E49" i="288"/>
  <c r="D49" i="288"/>
  <c r="I48" i="288"/>
  <c r="H48" i="288"/>
  <c r="G48" i="288"/>
  <c r="F48" i="288"/>
  <c r="E48" i="288"/>
  <c r="D48" i="288"/>
  <c r="I47" i="288"/>
  <c r="H47" i="288"/>
  <c r="G47" i="288"/>
  <c r="F47" i="288"/>
  <c r="E47" i="288"/>
  <c r="D47" i="288"/>
  <c r="I46" i="288"/>
  <c r="H46" i="288"/>
  <c r="G46" i="288"/>
  <c r="F46" i="288"/>
  <c r="E46" i="288"/>
  <c r="D46" i="288"/>
  <c r="I42" i="288"/>
  <c r="H42" i="288"/>
  <c r="G42" i="288"/>
  <c r="F42" i="288"/>
  <c r="E42" i="288"/>
  <c r="D42" i="288"/>
  <c r="I41" i="288"/>
  <c r="H41" i="288"/>
  <c r="G41" i="288"/>
  <c r="F41" i="288"/>
  <c r="E41" i="288"/>
  <c r="D41" i="288"/>
  <c r="I40" i="288"/>
  <c r="H40" i="288"/>
  <c r="G40" i="288"/>
  <c r="F40" i="288"/>
  <c r="E40" i="288"/>
  <c r="D40" i="288"/>
  <c r="I37" i="288"/>
  <c r="H37" i="288"/>
  <c r="G37" i="288"/>
  <c r="F37" i="288"/>
  <c r="E37" i="288"/>
  <c r="D37" i="288"/>
  <c r="I36" i="288"/>
  <c r="H36" i="288"/>
  <c r="G36" i="288"/>
  <c r="F36" i="288"/>
  <c r="E36" i="288"/>
  <c r="D36" i="288"/>
  <c r="I35" i="288"/>
  <c r="H35" i="288"/>
  <c r="G35" i="288"/>
  <c r="F35" i="288"/>
  <c r="E35" i="288"/>
  <c r="D35" i="288"/>
  <c r="I34" i="288"/>
  <c r="H34" i="288"/>
  <c r="G34" i="288"/>
  <c r="F34" i="288"/>
  <c r="E34" i="288"/>
  <c r="D34" i="288"/>
  <c r="I33" i="288"/>
  <c r="H33" i="288"/>
  <c r="G33" i="288"/>
  <c r="F33" i="288"/>
  <c r="E33" i="288"/>
  <c r="D33" i="288"/>
  <c r="I31" i="288"/>
  <c r="H31" i="288"/>
  <c r="G31" i="288"/>
  <c r="F31" i="288"/>
  <c r="E31" i="288"/>
  <c r="D31" i="288"/>
  <c r="I30" i="288"/>
  <c r="H30" i="288"/>
  <c r="G30" i="288"/>
  <c r="F30" i="288"/>
  <c r="E30" i="288"/>
  <c r="D30" i="288"/>
  <c r="I29" i="288"/>
  <c r="H29" i="288"/>
  <c r="G29" i="288"/>
  <c r="F29" i="288"/>
  <c r="E29" i="288"/>
  <c r="D29" i="288"/>
  <c r="I27" i="288"/>
  <c r="H27" i="288"/>
  <c r="G27" i="288"/>
  <c r="F27" i="288"/>
  <c r="E27" i="288"/>
  <c r="D27" i="288"/>
  <c r="I26" i="288"/>
  <c r="H26" i="288"/>
  <c r="G26" i="288"/>
  <c r="F26" i="288"/>
  <c r="E26" i="288"/>
  <c r="D26" i="288"/>
  <c r="I25" i="288"/>
  <c r="H25" i="288"/>
  <c r="G25" i="288"/>
  <c r="F25" i="288"/>
  <c r="E25" i="288"/>
  <c r="D25" i="288"/>
  <c r="I24" i="288"/>
  <c r="H24" i="288"/>
  <c r="G24" i="288"/>
  <c r="F24" i="288"/>
  <c r="E24" i="288"/>
  <c r="D24" i="288"/>
  <c r="I23" i="288"/>
  <c r="H23" i="288"/>
  <c r="G23" i="288"/>
  <c r="F23" i="288"/>
  <c r="E23" i="288"/>
  <c r="D23" i="288"/>
  <c r="I21" i="288"/>
  <c r="H21" i="288"/>
  <c r="G21" i="288"/>
  <c r="F21" i="288"/>
  <c r="E21" i="288"/>
  <c r="D21" i="288"/>
  <c r="I20" i="288"/>
  <c r="H20" i="288"/>
  <c r="G20" i="288"/>
  <c r="F20" i="288"/>
  <c r="E20" i="288"/>
  <c r="D20" i="288"/>
  <c r="I19" i="288"/>
  <c r="H19" i="288"/>
  <c r="G19" i="288"/>
  <c r="F19" i="288"/>
  <c r="E19" i="288"/>
  <c r="D19" i="288"/>
  <c r="I18" i="288"/>
  <c r="H18" i="288"/>
  <c r="G18" i="288"/>
  <c r="F18" i="288"/>
  <c r="E18" i="288"/>
  <c r="D18" i="288"/>
  <c r="I17" i="288"/>
  <c r="H17" i="288"/>
  <c r="G17" i="288"/>
  <c r="F17" i="288"/>
  <c r="E17" i="288"/>
  <c r="D17" i="288"/>
  <c r="I16" i="288"/>
  <c r="H16" i="288"/>
  <c r="G16" i="288"/>
  <c r="F16" i="288"/>
  <c r="E16" i="288"/>
  <c r="D16" i="288"/>
  <c r="I15" i="288"/>
  <c r="H15" i="288"/>
  <c r="G15" i="288"/>
  <c r="F15" i="288"/>
  <c r="E15" i="288"/>
  <c r="D15" i="288"/>
  <c r="I14" i="288"/>
  <c r="H14" i="288"/>
  <c r="G14" i="288"/>
  <c r="F14" i="288"/>
  <c r="E14" i="288"/>
  <c r="D14" i="288"/>
  <c r="I13" i="288"/>
  <c r="H13" i="288"/>
  <c r="G13" i="288"/>
  <c r="F13" i="288"/>
  <c r="E13" i="288"/>
  <c r="D13" i="288"/>
  <c r="I12" i="288"/>
  <c r="H12" i="288"/>
  <c r="G12" i="288"/>
  <c r="F12" i="288"/>
  <c r="E12" i="288"/>
  <c r="D12" i="288"/>
  <c r="I11" i="288"/>
  <c r="H11" i="288"/>
  <c r="G11" i="288"/>
  <c r="F11" i="288"/>
  <c r="E11" i="288"/>
  <c r="D11" i="288"/>
  <c r="I60" i="287"/>
  <c r="H60" i="287"/>
  <c r="G60" i="287"/>
  <c r="F60" i="287"/>
  <c r="E60" i="287"/>
  <c r="D60" i="287"/>
  <c r="I59" i="287"/>
  <c r="H59" i="287"/>
  <c r="G59" i="287"/>
  <c r="F59" i="287"/>
  <c r="E59" i="287"/>
  <c r="D59" i="287"/>
  <c r="J58" i="287"/>
  <c r="I58" i="287"/>
  <c r="H58" i="287"/>
  <c r="G58" i="287"/>
  <c r="F58" i="287"/>
  <c r="E58" i="287"/>
  <c r="D58" i="287"/>
  <c r="I56" i="287"/>
  <c r="H56" i="287"/>
  <c r="G56" i="287"/>
  <c r="F56" i="287"/>
  <c r="E56" i="287"/>
  <c r="D56" i="287"/>
  <c r="I55" i="287"/>
  <c r="H55" i="287"/>
  <c r="G55" i="287"/>
  <c r="F55" i="287"/>
  <c r="E55" i="287"/>
  <c r="D55" i="287"/>
  <c r="I54" i="287"/>
  <c r="H54" i="287"/>
  <c r="G54" i="287"/>
  <c r="F54" i="287"/>
  <c r="E54" i="287"/>
  <c r="D54" i="287"/>
  <c r="I53" i="287"/>
  <c r="H53" i="287"/>
  <c r="G53" i="287"/>
  <c r="F53" i="287"/>
  <c r="E53" i="287"/>
  <c r="D53" i="287"/>
  <c r="I52" i="287"/>
  <c r="H52" i="287"/>
  <c r="G52" i="287"/>
  <c r="F52" i="287"/>
  <c r="E52" i="287"/>
  <c r="D52" i="287"/>
  <c r="I50" i="287"/>
  <c r="H50" i="287"/>
  <c r="G50" i="287"/>
  <c r="F50" i="287"/>
  <c r="E50" i="287"/>
  <c r="D50" i="287"/>
  <c r="I49" i="287"/>
  <c r="H49" i="287"/>
  <c r="G49" i="287"/>
  <c r="F49" i="287"/>
  <c r="E49" i="287"/>
  <c r="D49" i="287"/>
  <c r="I48" i="287"/>
  <c r="H48" i="287"/>
  <c r="G48" i="287"/>
  <c r="F48" i="287"/>
  <c r="E48" i="287"/>
  <c r="D48" i="287"/>
  <c r="I47" i="287"/>
  <c r="H47" i="287"/>
  <c r="G47" i="287"/>
  <c r="F47" i="287"/>
  <c r="E47" i="287"/>
  <c r="D47" i="287"/>
  <c r="I46" i="287"/>
  <c r="H46" i="287"/>
  <c r="G46" i="287"/>
  <c r="F46" i="287"/>
  <c r="E46" i="287"/>
  <c r="D46" i="287"/>
  <c r="I42" i="287"/>
  <c r="H42" i="287"/>
  <c r="G42" i="287"/>
  <c r="F42" i="287"/>
  <c r="E42" i="287"/>
  <c r="D42" i="287"/>
  <c r="I41" i="287"/>
  <c r="H41" i="287"/>
  <c r="G41" i="287"/>
  <c r="F41" i="287"/>
  <c r="E41" i="287"/>
  <c r="D41" i="287"/>
  <c r="I40" i="287"/>
  <c r="H40" i="287"/>
  <c r="G40" i="287"/>
  <c r="F40" i="287"/>
  <c r="E40" i="287"/>
  <c r="D40" i="287"/>
  <c r="I37" i="287"/>
  <c r="H37" i="287"/>
  <c r="G37" i="287"/>
  <c r="F37" i="287"/>
  <c r="E37" i="287"/>
  <c r="D37" i="287"/>
  <c r="I36" i="287"/>
  <c r="H36" i="287"/>
  <c r="G36" i="287"/>
  <c r="F36" i="287"/>
  <c r="E36" i="287"/>
  <c r="D36" i="287"/>
  <c r="I35" i="287"/>
  <c r="H35" i="287"/>
  <c r="G35" i="287"/>
  <c r="F35" i="287"/>
  <c r="E35" i="287"/>
  <c r="D35" i="287"/>
  <c r="I34" i="287"/>
  <c r="H34" i="287"/>
  <c r="G34" i="287"/>
  <c r="F34" i="287"/>
  <c r="E34" i="287"/>
  <c r="D34" i="287"/>
  <c r="I33" i="287"/>
  <c r="H33" i="287"/>
  <c r="G33" i="287"/>
  <c r="F33" i="287"/>
  <c r="E33" i="287"/>
  <c r="D33" i="287"/>
  <c r="I31" i="287"/>
  <c r="H31" i="287"/>
  <c r="G31" i="287"/>
  <c r="F31" i="287"/>
  <c r="E31" i="287"/>
  <c r="D31" i="287"/>
  <c r="I30" i="287"/>
  <c r="H30" i="287"/>
  <c r="G30" i="287"/>
  <c r="F30" i="287"/>
  <c r="E30" i="287"/>
  <c r="D30" i="287"/>
  <c r="I29" i="287"/>
  <c r="H29" i="287"/>
  <c r="G29" i="287"/>
  <c r="F29" i="287"/>
  <c r="E29" i="287"/>
  <c r="D29" i="287"/>
  <c r="I27" i="287"/>
  <c r="H27" i="287"/>
  <c r="G27" i="287"/>
  <c r="F27" i="287"/>
  <c r="E27" i="287"/>
  <c r="D27" i="287"/>
  <c r="I26" i="287"/>
  <c r="H26" i="287"/>
  <c r="G26" i="287"/>
  <c r="F26" i="287"/>
  <c r="E26" i="287"/>
  <c r="D26" i="287"/>
  <c r="I25" i="287"/>
  <c r="H25" i="287"/>
  <c r="G25" i="287"/>
  <c r="F25" i="287"/>
  <c r="E25" i="287"/>
  <c r="D25" i="287"/>
  <c r="I24" i="287"/>
  <c r="H24" i="287"/>
  <c r="G24" i="287"/>
  <c r="F24" i="287"/>
  <c r="E24" i="287"/>
  <c r="D24" i="287"/>
  <c r="I23" i="287"/>
  <c r="H23" i="287"/>
  <c r="G23" i="287"/>
  <c r="F23" i="287"/>
  <c r="E23" i="287"/>
  <c r="D23" i="287"/>
  <c r="I21" i="287"/>
  <c r="H21" i="287"/>
  <c r="G21" i="287"/>
  <c r="F21" i="287"/>
  <c r="E21" i="287"/>
  <c r="D21" i="287"/>
  <c r="I20" i="287"/>
  <c r="H20" i="287"/>
  <c r="G20" i="287"/>
  <c r="F20" i="287"/>
  <c r="E20" i="287"/>
  <c r="D20" i="287"/>
  <c r="I19" i="287"/>
  <c r="H19" i="287"/>
  <c r="G19" i="287"/>
  <c r="F19" i="287"/>
  <c r="E19" i="287"/>
  <c r="D19" i="287"/>
  <c r="I18" i="287"/>
  <c r="H18" i="287"/>
  <c r="G18" i="287"/>
  <c r="F18" i="287"/>
  <c r="E18" i="287"/>
  <c r="D18" i="287"/>
  <c r="I17" i="287"/>
  <c r="H17" i="287"/>
  <c r="G17" i="287"/>
  <c r="F17" i="287"/>
  <c r="E17" i="287"/>
  <c r="D17" i="287"/>
  <c r="I16" i="287"/>
  <c r="H16" i="287"/>
  <c r="G16" i="287"/>
  <c r="F16" i="287"/>
  <c r="E16" i="287"/>
  <c r="D16" i="287"/>
  <c r="I15" i="287"/>
  <c r="H15" i="287"/>
  <c r="G15" i="287"/>
  <c r="F15" i="287"/>
  <c r="E15" i="287"/>
  <c r="D15" i="287"/>
  <c r="I14" i="287"/>
  <c r="H14" i="287"/>
  <c r="G14" i="287"/>
  <c r="F14" i="287"/>
  <c r="E14" i="287"/>
  <c r="D14" i="287"/>
  <c r="I13" i="287"/>
  <c r="H13" i="287"/>
  <c r="G13" i="287"/>
  <c r="F13" i="287"/>
  <c r="E13" i="287"/>
  <c r="D13" i="287"/>
  <c r="I12" i="287"/>
  <c r="H12" i="287"/>
  <c r="G12" i="287"/>
  <c r="F12" i="287"/>
  <c r="E12" i="287"/>
  <c r="D12" i="287"/>
  <c r="I11" i="287"/>
  <c r="H11" i="287"/>
  <c r="G11" i="287"/>
  <c r="F11" i="287"/>
  <c r="E11" i="287"/>
  <c r="D11" i="287"/>
  <c r="I60" i="286"/>
  <c r="H60" i="286"/>
  <c r="G60" i="286"/>
  <c r="F60" i="286"/>
  <c r="E60" i="286"/>
  <c r="D60" i="286"/>
  <c r="I59" i="286"/>
  <c r="H59" i="286"/>
  <c r="G59" i="286"/>
  <c r="F59" i="286"/>
  <c r="E59" i="286"/>
  <c r="D59" i="286"/>
  <c r="J58" i="286"/>
  <c r="I58" i="286"/>
  <c r="H58" i="286"/>
  <c r="G58" i="286"/>
  <c r="F58" i="286"/>
  <c r="E58" i="286"/>
  <c r="D58" i="286"/>
  <c r="I56" i="286"/>
  <c r="H56" i="286"/>
  <c r="G56" i="286"/>
  <c r="F56" i="286"/>
  <c r="E56" i="286"/>
  <c r="D56" i="286"/>
  <c r="I55" i="286"/>
  <c r="H55" i="286"/>
  <c r="G55" i="286"/>
  <c r="F55" i="286"/>
  <c r="E55" i="286"/>
  <c r="D55" i="286"/>
  <c r="I54" i="286"/>
  <c r="H54" i="286"/>
  <c r="G54" i="286"/>
  <c r="F54" i="286"/>
  <c r="E54" i="286"/>
  <c r="D54" i="286"/>
  <c r="I53" i="286"/>
  <c r="H53" i="286"/>
  <c r="G53" i="286"/>
  <c r="F53" i="286"/>
  <c r="E53" i="286"/>
  <c r="D53" i="286"/>
  <c r="I52" i="286"/>
  <c r="H52" i="286"/>
  <c r="G52" i="286"/>
  <c r="F52" i="286"/>
  <c r="E52" i="286"/>
  <c r="D52" i="286"/>
  <c r="I50" i="286"/>
  <c r="H50" i="286"/>
  <c r="G50" i="286"/>
  <c r="F50" i="286"/>
  <c r="E50" i="286"/>
  <c r="D50" i="286"/>
  <c r="I49" i="286"/>
  <c r="H49" i="286"/>
  <c r="G49" i="286"/>
  <c r="F49" i="286"/>
  <c r="E49" i="286"/>
  <c r="D49" i="286"/>
  <c r="I48" i="286"/>
  <c r="H48" i="286"/>
  <c r="G48" i="286"/>
  <c r="F48" i="286"/>
  <c r="E48" i="286"/>
  <c r="D48" i="286"/>
  <c r="I47" i="286"/>
  <c r="H47" i="286"/>
  <c r="G47" i="286"/>
  <c r="F47" i="286"/>
  <c r="E47" i="286"/>
  <c r="D47" i="286"/>
  <c r="I46" i="286"/>
  <c r="H46" i="286"/>
  <c r="G46" i="286"/>
  <c r="F46" i="286"/>
  <c r="E46" i="286"/>
  <c r="D46" i="286"/>
  <c r="I42" i="286"/>
  <c r="H42" i="286"/>
  <c r="G42" i="286"/>
  <c r="F42" i="286"/>
  <c r="E42" i="286"/>
  <c r="D42" i="286"/>
  <c r="I41" i="286"/>
  <c r="H41" i="286"/>
  <c r="G41" i="286"/>
  <c r="F41" i="286"/>
  <c r="E41" i="286"/>
  <c r="D41" i="286"/>
  <c r="I40" i="286"/>
  <c r="H40" i="286"/>
  <c r="G40" i="286"/>
  <c r="F40" i="286"/>
  <c r="E40" i="286"/>
  <c r="D40" i="286"/>
  <c r="I37" i="286"/>
  <c r="H37" i="286"/>
  <c r="G37" i="286"/>
  <c r="F37" i="286"/>
  <c r="E37" i="286"/>
  <c r="D37" i="286"/>
  <c r="I36" i="286"/>
  <c r="H36" i="286"/>
  <c r="G36" i="286"/>
  <c r="F36" i="286"/>
  <c r="E36" i="286"/>
  <c r="D36" i="286"/>
  <c r="I35" i="286"/>
  <c r="H35" i="286"/>
  <c r="G35" i="286"/>
  <c r="F35" i="286"/>
  <c r="E35" i="286"/>
  <c r="D35" i="286"/>
  <c r="I34" i="286"/>
  <c r="H34" i="286"/>
  <c r="G34" i="286"/>
  <c r="F34" i="286"/>
  <c r="E34" i="286"/>
  <c r="D34" i="286"/>
  <c r="I33" i="286"/>
  <c r="H33" i="286"/>
  <c r="G33" i="286"/>
  <c r="F33" i="286"/>
  <c r="E33" i="286"/>
  <c r="D33" i="286"/>
  <c r="I31" i="286"/>
  <c r="H31" i="286"/>
  <c r="G31" i="286"/>
  <c r="F31" i="286"/>
  <c r="E31" i="286"/>
  <c r="D31" i="286"/>
  <c r="I30" i="286"/>
  <c r="H30" i="286"/>
  <c r="G30" i="286"/>
  <c r="F30" i="286"/>
  <c r="E30" i="286"/>
  <c r="D30" i="286"/>
  <c r="I29" i="286"/>
  <c r="H29" i="286"/>
  <c r="G29" i="286"/>
  <c r="F29" i="286"/>
  <c r="E29" i="286"/>
  <c r="D29" i="286"/>
  <c r="I27" i="286"/>
  <c r="H27" i="286"/>
  <c r="G27" i="286"/>
  <c r="F27" i="286"/>
  <c r="E27" i="286"/>
  <c r="D27" i="286"/>
  <c r="I26" i="286"/>
  <c r="H26" i="286"/>
  <c r="G26" i="286"/>
  <c r="F26" i="286"/>
  <c r="E26" i="286"/>
  <c r="D26" i="286"/>
  <c r="I25" i="286"/>
  <c r="H25" i="286"/>
  <c r="G25" i="286"/>
  <c r="F25" i="286"/>
  <c r="E25" i="286"/>
  <c r="D25" i="286"/>
  <c r="I24" i="286"/>
  <c r="H24" i="286"/>
  <c r="G24" i="286"/>
  <c r="F24" i="286"/>
  <c r="E24" i="286"/>
  <c r="D24" i="286"/>
  <c r="I23" i="286"/>
  <c r="H23" i="286"/>
  <c r="G23" i="286"/>
  <c r="F23" i="286"/>
  <c r="E23" i="286"/>
  <c r="D23" i="286"/>
  <c r="I21" i="286"/>
  <c r="H21" i="286"/>
  <c r="G21" i="286"/>
  <c r="F21" i="286"/>
  <c r="E21" i="286"/>
  <c r="D21" i="286"/>
  <c r="I20" i="286"/>
  <c r="H20" i="286"/>
  <c r="G20" i="286"/>
  <c r="F20" i="286"/>
  <c r="E20" i="286"/>
  <c r="D20" i="286"/>
  <c r="I19" i="286"/>
  <c r="H19" i="286"/>
  <c r="G19" i="286"/>
  <c r="F19" i="286"/>
  <c r="E19" i="286"/>
  <c r="D19" i="286"/>
  <c r="I18" i="286"/>
  <c r="H18" i="286"/>
  <c r="G18" i="286"/>
  <c r="F18" i="286"/>
  <c r="E18" i="286"/>
  <c r="D18" i="286"/>
  <c r="I17" i="286"/>
  <c r="H17" i="286"/>
  <c r="G17" i="286"/>
  <c r="F17" i="286"/>
  <c r="E17" i="286"/>
  <c r="D17" i="286"/>
  <c r="I16" i="286"/>
  <c r="H16" i="286"/>
  <c r="G16" i="286"/>
  <c r="F16" i="286"/>
  <c r="E16" i="286"/>
  <c r="D16" i="286"/>
  <c r="I15" i="286"/>
  <c r="H15" i="286"/>
  <c r="G15" i="286"/>
  <c r="F15" i="286"/>
  <c r="E15" i="286"/>
  <c r="D15" i="286"/>
  <c r="I14" i="286"/>
  <c r="H14" i="286"/>
  <c r="G14" i="286"/>
  <c r="F14" i="286"/>
  <c r="E14" i="286"/>
  <c r="D14" i="286"/>
  <c r="I13" i="286"/>
  <c r="H13" i="286"/>
  <c r="G13" i="286"/>
  <c r="F13" i="286"/>
  <c r="E13" i="286"/>
  <c r="D13" i="286"/>
  <c r="I12" i="286"/>
  <c r="H12" i="286"/>
  <c r="G12" i="286"/>
  <c r="F12" i="286"/>
  <c r="E12" i="286"/>
  <c r="D12" i="286"/>
  <c r="I11" i="286"/>
  <c r="H11" i="286"/>
  <c r="G11" i="286"/>
  <c r="F11" i="286"/>
  <c r="E11" i="286"/>
  <c r="D11" i="286"/>
  <c r="I60" i="285"/>
  <c r="H60" i="285"/>
  <c r="G60" i="285"/>
  <c r="F60" i="285"/>
  <c r="E60" i="285"/>
  <c r="D60" i="285"/>
  <c r="I59" i="285"/>
  <c r="H59" i="285"/>
  <c r="G59" i="285"/>
  <c r="F59" i="285"/>
  <c r="E59" i="285"/>
  <c r="D59" i="285"/>
  <c r="J58" i="285"/>
  <c r="I58" i="285"/>
  <c r="H58" i="285"/>
  <c r="G58" i="285"/>
  <c r="F58" i="285"/>
  <c r="E58" i="285"/>
  <c r="D58" i="285"/>
  <c r="I56" i="285"/>
  <c r="H56" i="285"/>
  <c r="G56" i="285"/>
  <c r="F56" i="285"/>
  <c r="E56" i="285"/>
  <c r="D56" i="285"/>
  <c r="I55" i="285"/>
  <c r="H55" i="285"/>
  <c r="G55" i="285"/>
  <c r="F55" i="285"/>
  <c r="E55" i="285"/>
  <c r="D55" i="285"/>
  <c r="I54" i="285"/>
  <c r="H54" i="285"/>
  <c r="G54" i="285"/>
  <c r="F54" i="285"/>
  <c r="E54" i="285"/>
  <c r="D54" i="285"/>
  <c r="I53" i="285"/>
  <c r="H53" i="285"/>
  <c r="G53" i="285"/>
  <c r="F53" i="285"/>
  <c r="E53" i="285"/>
  <c r="D53" i="285"/>
  <c r="I52" i="285"/>
  <c r="H52" i="285"/>
  <c r="G52" i="285"/>
  <c r="F52" i="285"/>
  <c r="E52" i="285"/>
  <c r="D52" i="285"/>
  <c r="I50" i="285"/>
  <c r="H50" i="285"/>
  <c r="G50" i="285"/>
  <c r="F50" i="285"/>
  <c r="E50" i="285"/>
  <c r="D50" i="285"/>
  <c r="I49" i="285"/>
  <c r="H49" i="285"/>
  <c r="G49" i="285"/>
  <c r="F49" i="285"/>
  <c r="E49" i="285"/>
  <c r="D49" i="285"/>
  <c r="I48" i="285"/>
  <c r="H48" i="285"/>
  <c r="G48" i="285"/>
  <c r="F48" i="285"/>
  <c r="E48" i="285"/>
  <c r="D48" i="285"/>
  <c r="I47" i="285"/>
  <c r="H47" i="285"/>
  <c r="G47" i="285"/>
  <c r="F47" i="285"/>
  <c r="E47" i="285"/>
  <c r="D47" i="285"/>
  <c r="I46" i="285"/>
  <c r="H46" i="285"/>
  <c r="G46" i="285"/>
  <c r="F46" i="285"/>
  <c r="E46" i="285"/>
  <c r="D46" i="285"/>
  <c r="I42" i="285"/>
  <c r="H42" i="285"/>
  <c r="G42" i="285"/>
  <c r="F42" i="285"/>
  <c r="E42" i="285"/>
  <c r="D42" i="285"/>
  <c r="I41" i="285"/>
  <c r="H41" i="285"/>
  <c r="G41" i="285"/>
  <c r="F41" i="285"/>
  <c r="E41" i="285"/>
  <c r="D41" i="285"/>
  <c r="I40" i="285"/>
  <c r="H40" i="285"/>
  <c r="G40" i="285"/>
  <c r="F40" i="285"/>
  <c r="E40" i="285"/>
  <c r="D40" i="285"/>
  <c r="I37" i="285"/>
  <c r="H37" i="285"/>
  <c r="G37" i="285"/>
  <c r="F37" i="285"/>
  <c r="E37" i="285"/>
  <c r="D37" i="285"/>
  <c r="I36" i="285"/>
  <c r="H36" i="285"/>
  <c r="G36" i="285"/>
  <c r="F36" i="285"/>
  <c r="E36" i="285"/>
  <c r="D36" i="285"/>
  <c r="I35" i="285"/>
  <c r="H35" i="285"/>
  <c r="G35" i="285"/>
  <c r="F35" i="285"/>
  <c r="E35" i="285"/>
  <c r="D35" i="285"/>
  <c r="I34" i="285"/>
  <c r="H34" i="285"/>
  <c r="G34" i="285"/>
  <c r="F34" i="285"/>
  <c r="E34" i="285"/>
  <c r="D34" i="285"/>
  <c r="I33" i="285"/>
  <c r="H33" i="285"/>
  <c r="G33" i="285"/>
  <c r="F33" i="285"/>
  <c r="E33" i="285"/>
  <c r="D33" i="285"/>
  <c r="I31" i="285"/>
  <c r="H31" i="285"/>
  <c r="G31" i="285"/>
  <c r="F31" i="285"/>
  <c r="E31" i="285"/>
  <c r="D31" i="285"/>
  <c r="I30" i="285"/>
  <c r="H30" i="285"/>
  <c r="G30" i="285"/>
  <c r="F30" i="285"/>
  <c r="E30" i="285"/>
  <c r="D30" i="285"/>
  <c r="I29" i="285"/>
  <c r="H29" i="285"/>
  <c r="G29" i="285"/>
  <c r="F29" i="285"/>
  <c r="E29" i="285"/>
  <c r="D29" i="285"/>
  <c r="I27" i="285"/>
  <c r="H27" i="285"/>
  <c r="G27" i="285"/>
  <c r="F27" i="285"/>
  <c r="E27" i="285"/>
  <c r="D27" i="285"/>
  <c r="I26" i="285"/>
  <c r="H26" i="285"/>
  <c r="G26" i="285"/>
  <c r="F26" i="285"/>
  <c r="E26" i="285"/>
  <c r="D26" i="285"/>
  <c r="I25" i="285"/>
  <c r="H25" i="285"/>
  <c r="G25" i="285"/>
  <c r="F25" i="285"/>
  <c r="E25" i="285"/>
  <c r="D25" i="285"/>
  <c r="I24" i="285"/>
  <c r="H24" i="285"/>
  <c r="G24" i="285"/>
  <c r="F24" i="285"/>
  <c r="E24" i="285"/>
  <c r="D24" i="285"/>
  <c r="I23" i="285"/>
  <c r="H23" i="285"/>
  <c r="G23" i="285"/>
  <c r="F23" i="285"/>
  <c r="E23" i="285"/>
  <c r="D23" i="285"/>
  <c r="I21" i="285"/>
  <c r="H21" i="285"/>
  <c r="G21" i="285"/>
  <c r="F21" i="285"/>
  <c r="E21" i="285"/>
  <c r="D21" i="285"/>
  <c r="I20" i="285"/>
  <c r="H20" i="285"/>
  <c r="G20" i="285"/>
  <c r="F20" i="285"/>
  <c r="E20" i="285"/>
  <c r="D20" i="285"/>
  <c r="I19" i="285"/>
  <c r="H19" i="285"/>
  <c r="G19" i="285"/>
  <c r="F19" i="285"/>
  <c r="E19" i="285"/>
  <c r="D19" i="285"/>
  <c r="I18" i="285"/>
  <c r="H18" i="285"/>
  <c r="G18" i="285"/>
  <c r="F18" i="285"/>
  <c r="E18" i="285"/>
  <c r="D18" i="285"/>
  <c r="I17" i="285"/>
  <c r="H17" i="285"/>
  <c r="G17" i="285"/>
  <c r="F17" i="285"/>
  <c r="E17" i="285"/>
  <c r="D17" i="285"/>
  <c r="I16" i="285"/>
  <c r="H16" i="285"/>
  <c r="G16" i="285"/>
  <c r="F16" i="285"/>
  <c r="E16" i="285"/>
  <c r="D16" i="285"/>
  <c r="I15" i="285"/>
  <c r="H15" i="285"/>
  <c r="G15" i="285"/>
  <c r="F15" i="285"/>
  <c r="E15" i="285"/>
  <c r="D15" i="285"/>
  <c r="I14" i="285"/>
  <c r="H14" i="285"/>
  <c r="G14" i="285"/>
  <c r="F14" i="285"/>
  <c r="E14" i="285"/>
  <c r="D14" i="285"/>
  <c r="I13" i="285"/>
  <c r="H13" i="285"/>
  <c r="G13" i="285"/>
  <c r="F13" i="285"/>
  <c r="E13" i="285"/>
  <c r="D13" i="285"/>
  <c r="I12" i="285"/>
  <c r="H12" i="285"/>
  <c r="G12" i="285"/>
  <c r="F12" i="285"/>
  <c r="E12" i="285"/>
  <c r="D12" i="285"/>
  <c r="I11" i="285"/>
  <c r="H11" i="285"/>
  <c r="G11" i="285"/>
  <c r="F11" i="285"/>
  <c r="E11" i="285"/>
  <c r="D11" i="285"/>
  <c r="I60" i="284"/>
  <c r="H60" i="284"/>
  <c r="G60" i="284"/>
  <c r="F60" i="284"/>
  <c r="E60" i="284"/>
  <c r="D60" i="284"/>
  <c r="I59" i="284"/>
  <c r="H59" i="284"/>
  <c r="G59" i="284"/>
  <c r="F59" i="284"/>
  <c r="E59" i="284"/>
  <c r="D59" i="284"/>
  <c r="J58" i="284"/>
  <c r="I58" i="284"/>
  <c r="H58" i="284"/>
  <c r="G58" i="284"/>
  <c r="F58" i="284"/>
  <c r="E58" i="284"/>
  <c r="D58" i="284"/>
  <c r="I56" i="284"/>
  <c r="H56" i="284"/>
  <c r="G56" i="284"/>
  <c r="F56" i="284"/>
  <c r="E56" i="284"/>
  <c r="D56" i="284"/>
  <c r="I55" i="284"/>
  <c r="H55" i="284"/>
  <c r="G55" i="284"/>
  <c r="F55" i="284"/>
  <c r="E55" i="284"/>
  <c r="D55" i="284"/>
  <c r="I54" i="284"/>
  <c r="H54" i="284"/>
  <c r="G54" i="284"/>
  <c r="F54" i="284"/>
  <c r="E54" i="284"/>
  <c r="D54" i="284"/>
  <c r="I53" i="284"/>
  <c r="H53" i="284"/>
  <c r="G53" i="284"/>
  <c r="F53" i="284"/>
  <c r="E53" i="284"/>
  <c r="D53" i="284"/>
  <c r="I52" i="284"/>
  <c r="H52" i="284"/>
  <c r="G52" i="284"/>
  <c r="F52" i="284"/>
  <c r="E52" i="284"/>
  <c r="D52" i="284"/>
  <c r="I50" i="284"/>
  <c r="H50" i="284"/>
  <c r="G50" i="284"/>
  <c r="F50" i="284"/>
  <c r="E50" i="284"/>
  <c r="D50" i="284"/>
  <c r="I49" i="284"/>
  <c r="H49" i="284"/>
  <c r="G49" i="284"/>
  <c r="F49" i="284"/>
  <c r="E49" i="284"/>
  <c r="D49" i="284"/>
  <c r="I48" i="284"/>
  <c r="H48" i="284"/>
  <c r="G48" i="284"/>
  <c r="F48" i="284"/>
  <c r="E48" i="284"/>
  <c r="D48" i="284"/>
  <c r="I47" i="284"/>
  <c r="H47" i="284"/>
  <c r="G47" i="284"/>
  <c r="F47" i="284"/>
  <c r="E47" i="284"/>
  <c r="D47" i="284"/>
  <c r="I46" i="284"/>
  <c r="H46" i="284"/>
  <c r="G46" i="284"/>
  <c r="F46" i="284"/>
  <c r="E46" i="284"/>
  <c r="D46" i="284"/>
  <c r="I42" i="284"/>
  <c r="H42" i="284"/>
  <c r="G42" i="284"/>
  <c r="F42" i="284"/>
  <c r="E42" i="284"/>
  <c r="D42" i="284"/>
  <c r="I41" i="284"/>
  <c r="H41" i="284"/>
  <c r="G41" i="284"/>
  <c r="F41" i="284"/>
  <c r="E41" i="284"/>
  <c r="D41" i="284"/>
  <c r="I40" i="284"/>
  <c r="H40" i="284"/>
  <c r="G40" i="284"/>
  <c r="F40" i="284"/>
  <c r="E40" i="284"/>
  <c r="D40" i="284"/>
  <c r="I37" i="284"/>
  <c r="H37" i="284"/>
  <c r="G37" i="284"/>
  <c r="F37" i="284"/>
  <c r="E37" i="284"/>
  <c r="D37" i="284"/>
  <c r="I36" i="284"/>
  <c r="H36" i="284"/>
  <c r="G36" i="284"/>
  <c r="F36" i="284"/>
  <c r="E36" i="284"/>
  <c r="D36" i="284"/>
  <c r="I35" i="284"/>
  <c r="H35" i="284"/>
  <c r="G35" i="284"/>
  <c r="F35" i="284"/>
  <c r="E35" i="284"/>
  <c r="D35" i="284"/>
  <c r="I34" i="284"/>
  <c r="H34" i="284"/>
  <c r="G34" i="284"/>
  <c r="F34" i="284"/>
  <c r="E34" i="284"/>
  <c r="D34" i="284"/>
  <c r="I33" i="284"/>
  <c r="H33" i="284"/>
  <c r="G33" i="284"/>
  <c r="F33" i="284"/>
  <c r="E33" i="284"/>
  <c r="D33" i="284"/>
  <c r="I31" i="284"/>
  <c r="H31" i="284"/>
  <c r="G31" i="284"/>
  <c r="F31" i="284"/>
  <c r="E31" i="284"/>
  <c r="D31" i="284"/>
  <c r="I30" i="284"/>
  <c r="H30" i="284"/>
  <c r="G30" i="284"/>
  <c r="F30" i="284"/>
  <c r="E30" i="284"/>
  <c r="D30" i="284"/>
  <c r="I29" i="284"/>
  <c r="H29" i="284"/>
  <c r="G29" i="284"/>
  <c r="F29" i="284"/>
  <c r="E29" i="284"/>
  <c r="D29" i="284"/>
  <c r="I27" i="284"/>
  <c r="H27" i="284"/>
  <c r="G27" i="284"/>
  <c r="F27" i="284"/>
  <c r="E27" i="284"/>
  <c r="D27" i="284"/>
  <c r="I26" i="284"/>
  <c r="H26" i="284"/>
  <c r="G26" i="284"/>
  <c r="F26" i="284"/>
  <c r="E26" i="284"/>
  <c r="D26" i="284"/>
  <c r="I25" i="284"/>
  <c r="H25" i="284"/>
  <c r="G25" i="284"/>
  <c r="F25" i="284"/>
  <c r="E25" i="284"/>
  <c r="D25" i="284"/>
  <c r="I24" i="284"/>
  <c r="H24" i="284"/>
  <c r="G24" i="284"/>
  <c r="F24" i="284"/>
  <c r="E24" i="284"/>
  <c r="D24" i="284"/>
  <c r="I23" i="284"/>
  <c r="H23" i="284"/>
  <c r="G23" i="284"/>
  <c r="F23" i="284"/>
  <c r="E23" i="284"/>
  <c r="D23" i="284"/>
  <c r="I21" i="284"/>
  <c r="H21" i="284"/>
  <c r="G21" i="284"/>
  <c r="F21" i="284"/>
  <c r="E21" i="284"/>
  <c r="D21" i="284"/>
  <c r="I20" i="284"/>
  <c r="H20" i="284"/>
  <c r="G20" i="284"/>
  <c r="F20" i="284"/>
  <c r="E20" i="284"/>
  <c r="D20" i="284"/>
  <c r="I19" i="284"/>
  <c r="H19" i="284"/>
  <c r="G19" i="284"/>
  <c r="F19" i="284"/>
  <c r="E19" i="284"/>
  <c r="D19" i="284"/>
  <c r="I18" i="284"/>
  <c r="H18" i="284"/>
  <c r="G18" i="284"/>
  <c r="F18" i="284"/>
  <c r="E18" i="284"/>
  <c r="D18" i="284"/>
  <c r="I17" i="284"/>
  <c r="H17" i="284"/>
  <c r="G17" i="284"/>
  <c r="F17" i="284"/>
  <c r="E17" i="284"/>
  <c r="D17" i="284"/>
  <c r="I16" i="284"/>
  <c r="H16" i="284"/>
  <c r="G16" i="284"/>
  <c r="F16" i="284"/>
  <c r="E16" i="284"/>
  <c r="D16" i="284"/>
  <c r="I15" i="284"/>
  <c r="H15" i="284"/>
  <c r="G15" i="284"/>
  <c r="F15" i="284"/>
  <c r="E15" i="284"/>
  <c r="D15" i="284"/>
  <c r="I14" i="284"/>
  <c r="H14" i="284"/>
  <c r="G14" i="284"/>
  <c r="F14" i="284"/>
  <c r="E14" i="284"/>
  <c r="D14" i="284"/>
  <c r="I13" i="284"/>
  <c r="H13" i="284"/>
  <c r="G13" i="284"/>
  <c r="F13" i="284"/>
  <c r="E13" i="284"/>
  <c r="D13" i="284"/>
  <c r="I12" i="284"/>
  <c r="H12" i="284"/>
  <c r="G12" i="284"/>
  <c r="F12" i="284"/>
  <c r="E12" i="284"/>
  <c r="D12" i="284"/>
  <c r="I11" i="284"/>
  <c r="H11" i="284"/>
  <c r="G11" i="284"/>
  <c r="F11" i="284"/>
  <c r="E11" i="284"/>
  <c r="D11" i="284"/>
  <c r="I60" i="283"/>
  <c r="H60" i="283"/>
  <c r="G60" i="283"/>
  <c r="F60" i="283"/>
  <c r="E60" i="283"/>
  <c r="D60" i="283"/>
  <c r="I59" i="283"/>
  <c r="H59" i="283"/>
  <c r="G59" i="283"/>
  <c r="F59" i="283"/>
  <c r="E59" i="283"/>
  <c r="D59" i="283"/>
  <c r="J58" i="283"/>
  <c r="I58" i="283"/>
  <c r="H58" i="283"/>
  <c r="G58" i="283"/>
  <c r="F58" i="283"/>
  <c r="E58" i="283"/>
  <c r="D58" i="283"/>
  <c r="I56" i="283"/>
  <c r="H56" i="283"/>
  <c r="G56" i="283"/>
  <c r="F56" i="283"/>
  <c r="E56" i="283"/>
  <c r="D56" i="283"/>
  <c r="I55" i="283"/>
  <c r="H55" i="283"/>
  <c r="G55" i="283"/>
  <c r="F55" i="283"/>
  <c r="E55" i="283"/>
  <c r="D55" i="283"/>
  <c r="I54" i="283"/>
  <c r="H54" i="283"/>
  <c r="G54" i="283"/>
  <c r="F54" i="283"/>
  <c r="E54" i="283"/>
  <c r="D54" i="283"/>
  <c r="I53" i="283"/>
  <c r="H53" i="283"/>
  <c r="G53" i="283"/>
  <c r="F53" i="283"/>
  <c r="E53" i="283"/>
  <c r="D53" i="283"/>
  <c r="I52" i="283"/>
  <c r="H52" i="283"/>
  <c r="G52" i="283"/>
  <c r="F52" i="283"/>
  <c r="E52" i="283"/>
  <c r="D52" i="283"/>
  <c r="I50" i="283"/>
  <c r="H50" i="283"/>
  <c r="G50" i="283"/>
  <c r="F50" i="283"/>
  <c r="E50" i="283"/>
  <c r="D50" i="283"/>
  <c r="I49" i="283"/>
  <c r="H49" i="283"/>
  <c r="G49" i="283"/>
  <c r="F49" i="283"/>
  <c r="E49" i="283"/>
  <c r="D49" i="283"/>
  <c r="I48" i="283"/>
  <c r="H48" i="283"/>
  <c r="G48" i="283"/>
  <c r="F48" i="283"/>
  <c r="E48" i="283"/>
  <c r="D48" i="283"/>
  <c r="I47" i="283"/>
  <c r="H47" i="283"/>
  <c r="G47" i="283"/>
  <c r="F47" i="283"/>
  <c r="E47" i="283"/>
  <c r="D47" i="283"/>
  <c r="I46" i="283"/>
  <c r="H46" i="283"/>
  <c r="G46" i="283"/>
  <c r="F46" i="283"/>
  <c r="E46" i="283"/>
  <c r="D46" i="283"/>
  <c r="I42" i="283"/>
  <c r="H42" i="283"/>
  <c r="G42" i="283"/>
  <c r="F42" i="283"/>
  <c r="E42" i="283"/>
  <c r="D42" i="283"/>
  <c r="I41" i="283"/>
  <c r="H41" i="283"/>
  <c r="G41" i="283"/>
  <c r="F41" i="283"/>
  <c r="E41" i="283"/>
  <c r="D41" i="283"/>
  <c r="I40" i="283"/>
  <c r="H40" i="283"/>
  <c r="G40" i="283"/>
  <c r="F40" i="283"/>
  <c r="E40" i="283"/>
  <c r="D40" i="283"/>
  <c r="I37" i="283"/>
  <c r="H37" i="283"/>
  <c r="G37" i="283"/>
  <c r="F37" i="283"/>
  <c r="E37" i="283"/>
  <c r="D37" i="283"/>
  <c r="I36" i="283"/>
  <c r="H36" i="283"/>
  <c r="G36" i="283"/>
  <c r="F36" i="283"/>
  <c r="E36" i="283"/>
  <c r="D36" i="283"/>
  <c r="I35" i="283"/>
  <c r="H35" i="283"/>
  <c r="G35" i="283"/>
  <c r="F35" i="283"/>
  <c r="E35" i="283"/>
  <c r="D35" i="283"/>
  <c r="I34" i="283"/>
  <c r="H34" i="283"/>
  <c r="G34" i="283"/>
  <c r="F34" i="283"/>
  <c r="E34" i="283"/>
  <c r="D34" i="283"/>
  <c r="I33" i="283"/>
  <c r="H33" i="283"/>
  <c r="G33" i="283"/>
  <c r="F33" i="283"/>
  <c r="E33" i="283"/>
  <c r="D33" i="283"/>
  <c r="I31" i="283"/>
  <c r="H31" i="283"/>
  <c r="G31" i="283"/>
  <c r="F31" i="283"/>
  <c r="E31" i="283"/>
  <c r="D31" i="283"/>
  <c r="I30" i="283"/>
  <c r="H30" i="283"/>
  <c r="G30" i="283"/>
  <c r="F30" i="283"/>
  <c r="E30" i="283"/>
  <c r="D30" i="283"/>
  <c r="I29" i="283"/>
  <c r="H29" i="283"/>
  <c r="G29" i="283"/>
  <c r="F29" i="283"/>
  <c r="E29" i="283"/>
  <c r="D29" i="283"/>
  <c r="I27" i="283"/>
  <c r="H27" i="283"/>
  <c r="G27" i="283"/>
  <c r="F27" i="283"/>
  <c r="E27" i="283"/>
  <c r="D27" i="283"/>
  <c r="I26" i="283"/>
  <c r="H26" i="283"/>
  <c r="G26" i="283"/>
  <c r="F26" i="283"/>
  <c r="E26" i="283"/>
  <c r="D26" i="283"/>
  <c r="I25" i="283"/>
  <c r="H25" i="283"/>
  <c r="G25" i="283"/>
  <c r="F25" i="283"/>
  <c r="E25" i="283"/>
  <c r="D25" i="283"/>
  <c r="I24" i="283"/>
  <c r="H24" i="283"/>
  <c r="G24" i="283"/>
  <c r="F24" i="283"/>
  <c r="E24" i="283"/>
  <c r="D24" i="283"/>
  <c r="I23" i="283"/>
  <c r="H23" i="283"/>
  <c r="G23" i="283"/>
  <c r="F23" i="283"/>
  <c r="E23" i="283"/>
  <c r="D23" i="283"/>
  <c r="I21" i="283"/>
  <c r="H21" i="283"/>
  <c r="G21" i="283"/>
  <c r="F21" i="283"/>
  <c r="E21" i="283"/>
  <c r="D21" i="283"/>
  <c r="I20" i="283"/>
  <c r="H20" i="283"/>
  <c r="G20" i="283"/>
  <c r="F20" i="283"/>
  <c r="E20" i="283"/>
  <c r="D20" i="283"/>
  <c r="I19" i="283"/>
  <c r="H19" i="283"/>
  <c r="G19" i="283"/>
  <c r="F19" i="283"/>
  <c r="E19" i="283"/>
  <c r="D19" i="283"/>
  <c r="I18" i="283"/>
  <c r="H18" i="283"/>
  <c r="G18" i="283"/>
  <c r="F18" i="283"/>
  <c r="E18" i="283"/>
  <c r="D18" i="283"/>
  <c r="I17" i="283"/>
  <c r="H17" i="283"/>
  <c r="G17" i="283"/>
  <c r="F17" i="283"/>
  <c r="E17" i="283"/>
  <c r="D17" i="283"/>
  <c r="I16" i="283"/>
  <c r="H16" i="283"/>
  <c r="G16" i="283"/>
  <c r="F16" i="283"/>
  <c r="E16" i="283"/>
  <c r="D16" i="283"/>
  <c r="I15" i="283"/>
  <c r="H15" i="283"/>
  <c r="G15" i="283"/>
  <c r="F15" i="283"/>
  <c r="E15" i="283"/>
  <c r="D15" i="283"/>
  <c r="I14" i="283"/>
  <c r="H14" i="283"/>
  <c r="G14" i="283"/>
  <c r="F14" i="283"/>
  <c r="E14" i="283"/>
  <c r="D14" i="283"/>
  <c r="I13" i="283"/>
  <c r="H13" i="283"/>
  <c r="G13" i="283"/>
  <c r="F13" i="283"/>
  <c r="E13" i="283"/>
  <c r="D13" i="283"/>
  <c r="I12" i="283"/>
  <c r="H12" i="283"/>
  <c r="G12" i="283"/>
  <c r="F12" i="283"/>
  <c r="E12" i="283"/>
  <c r="D12" i="283"/>
  <c r="I11" i="283"/>
  <c r="H11" i="283"/>
  <c r="G11" i="283"/>
  <c r="F11" i="283"/>
  <c r="E11" i="283"/>
  <c r="D11" i="283"/>
  <c r="I60" i="282"/>
  <c r="H60" i="282"/>
  <c r="G60" i="282"/>
  <c r="F60" i="282"/>
  <c r="E60" i="282"/>
  <c r="D60" i="282"/>
  <c r="I59" i="282"/>
  <c r="H59" i="282"/>
  <c r="G59" i="282"/>
  <c r="F59" i="282"/>
  <c r="E59" i="282"/>
  <c r="D59" i="282"/>
  <c r="J58" i="282"/>
  <c r="I58" i="282"/>
  <c r="H58" i="282"/>
  <c r="G58" i="282"/>
  <c r="F58" i="282"/>
  <c r="E58" i="282"/>
  <c r="D58" i="282"/>
  <c r="I56" i="282"/>
  <c r="H56" i="282"/>
  <c r="G56" i="282"/>
  <c r="F56" i="282"/>
  <c r="E56" i="282"/>
  <c r="D56" i="282"/>
  <c r="I55" i="282"/>
  <c r="H55" i="282"/>
  <c r="G55" i="282"/>
  <c r="F55" i="282"/>
  <c r="E55" i="282"/>
  <c r="D55" i="282"/>
  <c r="I54" i="282"/>
  <c r="H54" i="282"/>
  <c r="G54" i="282"/>
  <c r="F54" i="282"/>
  <c r="E54" i="282"/>
  <c r="D54" i="282"/>
  <c r="I53" i="282"/>
  <c r="H53" i="282"/>
  <c r="G53" i="282"/>
  <c r="F53" i="282"/>
  <c r="E53" i="282"/>
  <c r="D53" i="282"/>
  <c r="I52" i="282"/>
  <c r="H52" i="282"/>
  <c r="G52" i="282"/>
  <c r="F52" i="282"/>
  <c r="E52" i="282"/>
  <c r="D52" i="282"/>
  <c r="I50" i="282"/>
  <c r="H50" i="282"/>
  <c r="G50" i="282"/>
  <c r="F50" i="282"/>
  <c r="E50" i="282"/>
  <c r="D50" i="282"/>
  <c r="I49" i="282"/>
  <c r="H49" i="282"/>
  <c r="G49" i="282"/>
  <c r="F49" i="282"/>
  <c r="E49" i="282"/>
  <c r="D49" i="282"/>
  <c r="I48" i="282"/>
  <c r="H48" i="282"/>
  <c r="G48" i="282"/>
  <c r="F48" i="282"/>
  <c r="E48" i="282"/>
  <c r="D48" i="282"/>
  <c r="I47" i="282"/>
  <c r="H47" i="282"/>
  <c r="G47" i="282"/>
  <c r="F47" i="282"/>
  <c r="E47" i="282"/>
  <c r="D47" i="282"/>
  <c r="I46" i="282"/>
  <c r="H46" i="282"/>
  <c r="G46" i="282"/>
  <c r="F46" i="282"/>
  <c r="E46" i="282"/>
  <c r="D46" i="282"/>
  <c r="I42" i="282"/>
  <c r="H42" i="282"/>
  <c r="G42" i="282"/>
  <c r="F42" i="282"/>
  <c r="E42" i="282"/>
  <c r="D42" i="282"/>
  <c r="I41" i="282"/>
  <c r="H41" i="282"/>
  <c r="G41" i="282"/>
  <c r="F41" i="282"/>
  <c r="E41" i="282"/>
  <c r="D41" i="282"/>
  <c r="I40" i="282"/>
  <c r="H40" i="282"/>
  <c r="G40" i="282"/>
  <c r="F40" i="282"/>
  <c r="E40" i="282"/>
  <c r="D40" i="282"/>
  <c r="I37" i="282"/>
  <c r="H37" i="282"/>
  <c r="G37" i="282"/>
  <c r="F37" i="282"/>
  <c r="E37" i="282"/>
  <c r="D37" i="282"/>
  <c r="I36" i="282"/>
  <c r="H36" i="282"/>
  <c r="G36" i="282"/>
  <c r="F36" i="282"/>
  <c r="E36" i="282"/>
  <c r="D36" i="282"/>
  <c r="I35" i="282"/>
  <c r="H35" i="282"/>
  <c r="G35" i="282"/>
  <c r="F35" i="282"/>
  <c r="E35" i="282"/>
  <c r="D35" i="282"/>
  <c r="I34" i="282"/>
  <c r="H34" i="282"/>
  <c r="G34" i="282"/>
  <c r="F34" i="282"/>
  <c r="E34" i="282"/>
  <c r="D34" i="282"/>
  <c r="I33" i="282"/>
  <c r="H33" i="282"/>
  <c r="G33" i="282"/>
  <c r="F33" i="282"/>
  <c r="E33" i="282"/>
  <c r="D33" i="282"/>
  <c r="I31" i="282"/>
  <c r="H31" i="282"/>
  <c r="G31" i="282"/>
  <c r="F31" i="282"/>
  <c r="E31" i="282"/>
  <c r="D31" i="282"/>
  <c r="I30" i="282"/>
  <c r="H30" i="282"/>
  <c r="G30" i="282"/>
  <c r="F30" i="282"/>
  <c r="E30" i="282"/>
  <c r="D30" i="282"/>
  <c r="I29" i="282"/>
  <c r="H29" i="282"/>
  <c r="G29" i="282"/>
  <c r="F29" i="282"/>
  <c r="E29" i="282"/>
  <c r="D29" i="282"/>
  <c r="I27" i="282"/>
  <c r="H27" i="282"/>
  <c r="G27" i="282"/>
  <c r="F27" i="282"/>
  <c r="E27" i="282"/>
  <c r="D27" i="282"/>
  <c r="I26" i="282"/>
  <c r="H26" i="282"/>
  <c r="G26" i="282"/>
  <c r="F26" i="282"/>
  <c r="E26" i="282"/>
  <c r="D26" i="282"/>
  <c r="I25" i="282"/>
  <c r="H25" i="282"/>
  <c r="G25" i="282"/>
  <c r="F25" i="282"/>
  <c r="E25" i="282"/>
  <c r="D25" i="282"/>
  <c r="I24" i="282"/>
  <c r="H24" i="282"/>
  <c r="G24" i="282"/>
  <c r="F24" i="282"/>
  <c r="E24" i="282"/>
  <c r="D24" i="282"/>
  <c r="I23" i="282"/>
  <c r="H23" i="282"/>
  <c r="G23" i="282"/>
  <c r="F23" i="282"/>
  <c r="E23" i="282"/>
  <c r="D23" i="282"/>
  <c r="I21" i="282"/>
  <c r="H21" i="282"/>
  <c r="G21" i="282"/>
  <c r="F21" i="282"/>
  <c r="E21" i="282"/>
  <c r="D21" i="282"/>
  <c r="I20" i="282"/>
  <c r="H20" i="282"/>
  <c r="G20" i="282"/>
  <c r="F20" i="282"/>
  <c r="E20" i="282"/>
  <c r="D20" i="282"/>
  <c r="I19" i="282"/>
  <c r="H19" i="282"/>
  <c r="G19" i="282"/>
  <c r="F19" i="282"/>
  <c r="E19" i="282"/>
  <c r="D19" i="282"/>
  <c r="I18" i="282"/>
  <c r="H18" i="282"/>
  <c r="G18" i="282"/>
  <c r="F18" i="282"/>
  <c r="E18" i="282"/>
  <c r="D18" i="282"/>
  <c r="I17" i="282"/>
  <c r="H17" i="282"/>
  <c r="G17" i="282"/>
  <c r="F17" i="282"/>
  <c r="E17" i="282"/>
  <c r="D17" i="282"/>
  <c r="I16" i="282"/>
  <c r="H16" i="282"/>
  <c r="G16" i="282"/>
  <c r="F16" i="282"/>
  <c r="E16" i="282"/>
  <c r="D16" i="282"/>
  <c r="I15" i="282"/>
  <c r="H15" i="282"/>
  <c r="G15" i="282"/>
  <c r="F15" i="282"/>
  <c r="E15" i="282"/>
  <c r="D15" i="282"/>
  <c r="I14" i="282"/>
  <c r="H14" i="282"/>
  <c r="G14" i="282"/>
  <c r="F14" i="282"/>
  <c r="E14" i="282"/>
  <c r="D14" i="282"/>
  <c r="I13" i="282"/>
  <c r="H13" i="282"/>
  <c r="G13" i="282"/>
  <c r="F13" i="282"/>
  <c r="E13" i="282"/>
  <c r="D13" i="282"/>
  <c r="I12" i="282"/>
  <c r="H12" i="282"/>
  <c r="G12" i="282"/>
  <c r="F12" i="282"/>
  <c r="E12" i="282"/>
  <c r="D12" i="282"/>
  <c r="I11" i="282"/>
  <c r="H11" i="282"/>
  <c r="G11" i="282"/>
  <c r="F11" i="282"/>
  <c r="E11" i="282"/>
  <c r="D11" i="282"/>
  <c r="I60" i="281"/>
  <c r="H60" i="281"/>
  <c r="G60" i="281"/>
  <c r="F60" i="281"/>
  <c r="E60" i="281"/>
  <c r="D60" i="281"/>
  <c r="I59" i="281"/>
  <c r="H59" i="281"/>
  <c r="G59" i="281"/>
  <c r="F59" i="281"/>
  <c r="E59" i="281"/>
  <c r="D59" i="281"/>
  <c r="J58" i="281"/>
  <c r="I58" i="281"/>
  <c r="H58" i="281"/>
  <c r="G58" i="281"/>
  <c r="F58" i="281"/>
  <c r="E58" i="281"/>
  <c r="D58" i="281"/>
  <c r="I56" i="281"/>
  <c r="H56" i="281"/>
  <c r="G56" i="281"/>
  <c r="F56" i="281"/>
  <c r="E56" i="281"/>
  <c r="D56" i="281"/>
  <c r="I55" i="281"/>
  <c r="H55" i="281"/>
  <c r="G55" i="281"/>
  <c r="F55" i="281"/>
  <c r="E55" i="281"/>
  <c r="D55" i="281"/>
  <c r="I54" i="281"/>
  <c r="H54" i="281"/>
  <c r="G54" i="281"/>
  <c r="F54" i="281"/>
  <c r="E54" i="281"/>
  <c r="D54" i="281"/>
  <c r="I53" i="281"/>
  <c r="H53" i="281"/>
  <c r="G53" i="281"/>
  <c r="F53" i="281"/>
  <c r="E53" i="281"/>
  <c r="D53" i="281"/>
  <c r="I52" i="281"/>
  <c r="H52" i="281"/>
  <c r="G52" i="281"/>
  <c r="F52" i="281"/>
  <c r="E52" i="281"/>
  <c r="D52" i="281"/>
  <c r="I50" i="281"/>
  <c r="H50" i="281"/>
  <c r="G50" i="281"/>
  <c r="F50" i="281"/>
  <c r="E50" i="281"/>
  <c r="D50" i="281"/>
  <c r="I49" i="281"/>
  <c r="H49" i="281"/>
  <c r="G49" i="281"/>
  <c r="F49" i="281"/>
  <c r="E49" i="281"/>
  <c r="D49" i="281"/>
  <c r="I48" i="281"/>
  <c r="H48" i="281"/>
  <c r="G48" i="281"/>
  <c r="F48" i="281"/>
  <c r="E48" i="281"/>
  <c r="D48" i="281"/>
  <c r="I47" i="281"/>
  <c r="H47" i="281"/>
  <c r="G47" i="281"/>
  <c r="F47" i="281"/>
  <c r="E47" i="281"/>
  <c r="D47" i="281"/>
  <c r="I46" i="281"/>
  <c r="H46" i="281"/>
  <c r="G46" i="281"/>
  <c r="F46" i="281"/>
  <c r="E46" i="281"/>
  <c r="D46" i="281"/>
  <c r="I42" i="281"/>
  <c r="H42" i="281"/>
  <c r="G42" i="281"/>
  <c r="F42" i="281"/>
  <c r="E42" i="281"/>
  <c r="D42" i="281"/>
  <c r="I41" i="281"/>
  <c r="H41" i="281"/>
  <c r="G41" i="281"/>
  <c r="F41" i="281"/>
  <c r="E41" i="281"/>
  <c r="D41" i="281"/>
  <c r="I40" i="281"/>
  <c r="H40" i="281"/>
  <c r="G40" i="281"/>
  <c r="F40" i="281"/>
  <c r="E40" i="281"/>
  <c r="D40" i="281"/>
  <c r="I37" i="281"/>
  <c r="H37" i="281"/>
  <c r="G37" i="281"/>
  <c r="F37" i="281"/>
  <c r="E37" i="281"/>
  <c r="D37" i="281"/>
  <c r="I36" i="281"/>
  <c r="H36" i="281"/>
  <c r="G36" i="281"/>
  <c r="F36" i="281"/>
  <c r="E36" i="281"/>
  <c r="D36" i="281"/>
  <c r="I35" i="281"/>
  <c r="H35" i="281"/>
  <c r="G35" i="281"/>
  <c r="F35" i="281"/>
  <c r="E35" i="281"/>
  <c r="D35" i="281"/>
  <c r="I34" i="281"/>
  <c r="H34" i="281"/>
  <c r="G34" i="281"/>
  <c r="F34" i="281"/>
  <c r="E34" i="281"/>
  <c r="D34" i="281"/>
  <c r="I33" i="281"/>
  <c r="H33" i="281"/>
  <c r="G33" i="281"/>
  <c r="F33" i="281"/>
  <c r="E33" i="281"/>
  <c r="D33" i="281"/>
  <c r="I31" i="281"/>
  <c r="H31" i="281"/>
  <c r="G31" i="281"/>
  <c r="F31" i="281"/>
  <c r="E31" i="281"/>
  <c r="D31" i="281"/>
  <c r="I30" i="281"/>
  <c r="H30" i="281"/>
  <c r="G30" i="281"/>
  <c r="F30" i="281"/>
  <c r="E30" i="281"/>
  <c r="D30" i="281"/>
  <c r="I29" i="281"/>
  <c r="H29" i="281"/>
  <c r="G29" i="281"/>
  <c r="F29" i="281"/>
  <c r="E29" i="281"/>
  <c r="D29" i="281"/>
  <c r="I27" i="281"/>
  <c r="H27" i="281"/>
  <c r="G27" i="281"/>
  <c r="F27" i="281"/>
  <c r="E27" i="281"/>
  <c r="D27" i="281"/>
  <c r="I26" i="281"/>
  <c r="H26" i="281"/>
  <c r="G26" i="281"/>
  <c r="F26" i="281"/>
  <c r="E26" i="281"/>
  <c r="D26" i="281"/>
  <c r="I25" i="281"/>
  <c r="H25" i="281"/>
  <c r="G25" i="281"/>
  <c r="F25" i="281"/>
  <c r="E25" i="281"/>
  <c r="D25" i="281"/>
  <c r="I24" i="281"/>
  <c r="H24" i="281"/>
  <c r="G24" i="281"/>
  <c r="F24" i="281"/>
  <c r="E24" i="281"/>
  <c r="D24" i="281"/>
  <c r="I23" i="281"/>
  <c r="H23" i="281"/>
  <c r="G23" i="281"/>
  <c r="F23" i="281"/>
  <c r="E23" i="281"/>
  <c r="D23" i="281"/>
  <c r="I21" i="281"/>
  <c r="H21" i="281"/>
  <c r="G21" i="281"/>
  <c r="F21" i="281"/>
  <c r="E21" i="281"/>
  <c r="D21" i="281"/>
  <c r="I20" i="281"/>
  <c r="H20" i="281"/>
  <c r="G20" i="281"/>
  <c r="F20" i="281"/>
  <c r="E20" i="281"/>
  <c r="D20" i="281"/>
  <c r="I19" i="281"/>
  <c r="H19" i="281"/>
  <c r="G19" i="281"/>
  <c r="F19" i="281"/>
  <c r="E19" i="281"/>
  <c r="D19" i="281"/>
  <c r="I18" i="281"/>
  <c r="H18" i="281"/>
  <c r="G18" i="281"/>
  <c r="F18" i="281"/>
  <c r="E18" i="281"/>
  <c r="D18" i="281"/>
  <c r="I17" i="281"/>
  <c r="H17" i="281"/>
  <c r="G17" i="281"/>
  <c r="F17" i="281"/>
  <c r="E17" i="281"/>
  <c r="D17" i="281"/>
  <c r="I16" i="281"/>
  <c r="H16" i="281"/>
  <c r="G16" i="281"/>
  <c r="F16" i="281"/>
  <c r="E16" i="281"/>
  <c r="D16" i="281"/>
  <c r="I15" i="281"/>
  <c r="H15" i="281"/>
  <c r="G15" i="281"/>
  <c r="F15" i="281"/>
  <c r="E15" i="281"/>
  <c r="D15" i="281"/>
  <c r="I14" i="281"/>
  <c r="H14" i="281"/>
  <c r="G14" i="281"/>
  <c r="F14" i="281"/>
  <c r="E14" i="281"/>
  <c r="D14" i="281"/>
  <c r="I13" i="281"/>
  <c r="H13" i="281"/>
  <c r="G13" i="281"/>
  <c r="F13" i="281"/>
  <c r="E13" i="281"/>
  <c r="D13" i="281"/>
  <c r="I12" i="281"/>
  <c r="H12" i="281"/>
  <c r="G12" i="281"/>
  <c r="F12" i="281"/>
  <c r="E12" i="281"/>
  <c r="D12" i="281"/>
  <c r="I11" i="281"/>
  <c r="H11" i="281"/>
  <c r="G11" i="281"/>
  <c r="F11" i="281"/>
  <c r="E11" i="281"/>
  <c r="D11" i="281"/>
  <c r="I60" i="280"/>
  <c r="H60" i="280"/>
  <c r="G60" i="280"/>
  <c r="F60" i="280"/>
  <c r="E60" i="280"/>
  <c r="D60" i="280"/>
  <c r="I59" i="280"/>
  <c r="H59" i="280"/>
  <c r="G59" i="280"/>
  <c r="F59" i="280"/>
  <c r="E59" i="280"/>
  <c r="D59" i="280"/>
  <c r="J58" i="280"/>
  <c r="I58" i="280"/>
  <c r="H58" i="280"/>
  <c r="G58" i="280"/>
  <c r="F58" i="280"/>
  <c r="E58" i="280"/>
  <c r="D58" i="280"/>
  <c r="I56" i="280"/>
  <c r="H56" i="280"/>
  <c r="G56" i="280"/>
  <c r="F56" i="280"/>
  <c r="E56" i="280"/>
  <c r="D56" i="280"/>
  <c r="I55" i="280"/>
  <c r="H55" i="280"/>
  <c r="G55" i="280"/>
  <c r="F55" i="280"/>
  <c r="E55" i="280"/>
  <c r="D55" i="280"/>
  <c r="I54" i="280"/>
  <c r="H54" i="280"/>
  <c r="G54" i="280"/>
  <c r="F54" i="280"/>
  <c r="E54" i="280"/>
  <c r="D54" i="280"/>
  <c r="I53" i="280"/>
  <c r="H53" i="280"/>
  <c r="G53" i="280"/>
  <c r="F53" i="280"/>
  <c r="E53" i="280"/>
  <c r="D53" i="280"/>
  <c r="I52" i="280"/>
  <c r="H52" i="280"/>
  <c r="G52" i="280"/>
  <c r="F52" i="280"/>
  <c r="E52" i="280"/>
  <c r="D52" i="280"/>
  <c r="I50" i="280"/>
  <c r="H50" i="280"/>
  <c r="G50" i="280"/>
  <c r="F50" i="280"/>
  <c r="E50" i="280"/>
  <c r="D50" i="280"/>
  <c r="I49" i="280"/>
  <c r="H49" i="280"/>
  <c r="G49" i="280"/>
  <c r="F49" i="280"/>
  <c r="E49" i="280"/>
  <c r="D49" i="280"/>
  <c r="I48" i="280"/>
  <c r="H48" i="280"/>
  <c r="G48" i="280"/>
  <c r="F48" i="280"/>
  <c r="E48" i="280"/>
  <c r="D48" i="280"/>
  <c r="I47" i="280"/>
  <c r="H47" i="280"/>
  <c r="G47" i="280"/>
  <c r="F47" i="280"/>
  <c r="E47" i="280"/>
  <c r="D47" i="280"/>
  <c r="I46" i="280"/>
  <c r="H46" i="280"/>
  <c r="G46" i="280"/>
  <c r="F46" i="280"/>
  <c r="E46" i="280"/>
  <c r="D46" i="280"/>
  <c r="I42" i="280"/>
  <c r="H42" i="280"/>
  <c r="G42" i="280"/>
  <c r="F42" i="280"/>
  <c r="E42" i="280"/>
  <c r="D42" i="280"/>
  <c r="I41" i="280"/>
  <c r="H41" i="280"/>
  <c r="G41" i="280"/>
  <c r="F41" i="280"/>
  <c r="E41" i="280"/>
  <c r="D41" i="280"/>
  <c r="I40" i="280"/>
  <c r="H40" i="280"/>
  <c r="G40" i="280"/>
  <c r="F40" i="280"/>
  <c r="E40" i="280"/>
  <c r="D40" i="280"/>
  <c r="I37" i="280"/>
  <c r="H37" i="280"/>
  <c r="G37" i="280"/>
  <c r="F37" i="280"/>
  <c r="E37" i="280"/>
  <c r="D37" i="280"/>
  <c r="I36" i="280"/>
  <c r="H36" i="280"/>
  <c r="G36" i="280"/>
  <c r="F36" i="280"/>
  <c r="E36" i="280"/>
  <c r="D36" i="280"/>
  <c r="I35" i="280"/>
  <c r="H35" i="280"/>
  <c r="G35" i="280"/>
  <c r="F35" i="280"/>
  <c r="E35" i="280"/>
  <c r="D35" i="280"/>
  <c r="I34" i="280"/>
  <c r="H34" i="280"/>
  <c r="G34" i="280"/>
  <c r="F34" i="280"/>
  <c r="E34" i="280"/>
  <c r="D34" i="280"/>
  <c r="I33" i="280"/>
  <c r="H33" i="280"/>
  <c r="G33" i="280"/>
  <c r="F33" i="280"/>
  <c r="E33" i="280"/>
  <c r="D33" i="280"/>
  <c r="I31" i="280"/>
  <c r="H31" i="280"/>
  <c r="G31" i="280"/>
  <c r="F31" i="280"/>
  <c r="E31" i="280"/>
  <c r="D31" i="280"/>
  <c r="I30" i="280"/>
  <c r="H30" i="280"/>
  <c r="G30" i="280"/>
  <c r="F30" i="280"/>
  <c r="E30" i="280"/>
  <c r="D30" i="280"/>
  <c r="I29" i="280"/>
  <c r="H29" i="280"/>
  <c r="G29" i="280"/>
  <c r="F29" i="280"/>
  <c r="E29" i="280"/>
  <c r="D29" i="280"/>
  <c r="I27" i="280"/>
  <c r="H27" i="280"/>
  <c r="G27" i="280"/>
  <c r="F27" i="280"/>
  <c r="E27" i="280"/>
  <c r="D27" i="280"/>
  <c r="I26" i="280"/>
  <c r="H26" i="280"/>
  <c r="G26" i="280"/>
  <c r="F26" i="280"/>
  <c r="E26" i="280"/>
  <c r="D26" i="280"/>
  <c r="I25" i="280"/>
  <c r="H25" i="280"/>
  <c r="G25" i="280"/>
  <c r="F25" i="280"/>
  <c r="E25" i="280"/>
  <c r="D25" i="280"/>
  <c r="I24" i="280"/>
  <c r="H24" i="280"/>
  <c r="G24" i="280"/>
  <c r="F24" i="280"/>
  <c r="E24" i="280"/>
  <c r="D24" i="280"/>
  <c r="I23" i="280"/>
  <c r="H23" i="280"/>
  <c r="G23" i="280"/>
  <c r="F23" i="280"/>
  <c r="E23" i="280"/>
  <c r="D23" i="280"/>
  <c r="I21" i="280"/>
  <c r="H21" i="280"/>
  <c r="G21" i="280"/>
  <c r="F21" i="280"/>
  <c r="E21" i="280"/>
  <c r="D21" i="280"/>
  <c r="I20" i="280"/>
  <c r="H20" i="280"/>
  <c r="G20" i="280"/>
  <c r="F20" i="280"/>
  <c r="E20" i="280"/>
  <c r="D20" i="280"/>
  <c r="I19" i="280"/>
  <c r="H19" i="280"/>
  <c r="G19" i="280"/>
  <c r="F19" i="280"/>
  <c r="E19" i="280"/>
  <c r="D19" i="280"/>
  <c r="I18" i="280"/>
  <c r="H18" i="280"/>
  <c r="G18" i="280"/>
  <c r="F18" i="280"/>
  <c r="E18" i="280"/>
  <c r="D18" i="280"/>
  <c r="I17" i="280"/>
  <c r="H17" i="280"/>
  <c r="G17" i="280"/>
  <c r="F17" i="280"/>
  <c r="E17" i="280"/>
  <c r="D17" i="280"/>
  <c r="I16" i="280"/>
  <c r="H16" i="280"/>
  <c r="G16" i="280"/>
  <c r="F16" i="280"/>
  <c r="E16" i="280"/>
  <c r="D16" i="280"/>
  <c r="I15" i="280"/>
  <c r="H15" i="280"/>
  <c r="G15" i="280"/>
  <c r="F15" i="280"/>
  <c r="E15" i="280"/>
  <c r="D15" i="280"/>
  <c r="I14" i="280"/>
  <c r="H14" i="280"/>
  <c r="G14" i="280"/>
  <c r="F14" i="280"/>
  <c r="E14" i="280"/>
  <c r="D14" i="280"/>
  <c r="I13" i="280"/>
  <c r="H13" i="280"/>
  <c r="G13" i="280"/>
  <c r="F13" i="280"/>
  <c r="E13" i="280"/>
  <c r="D13" i="280"/>
  <c r="I12" i="280"/>
  <c r="H12" i="280"/>
  <c r="G12" i="280"/>
  <c r="F12" i="280"/>
  <c r="E12" i="280"/>
  <c r="D12" i="280"/>
  <c r="I11" i="280"/>
  <c r="H11" i="280"/>
  <c r="G11" i="280"/>
  <c r="F11" i="280"/>
  <c r="E11" i="280"/>
  <c r="D11" i="280"/>
  <c r="I60" i="279"/>
  <c r="H60" i="279"/>
  <c r="G60" i="279"/>
  <c r="F60" i="279"/>
  <c r="E60" i="279"/>
  <c r="D60" i="279"/>
  <c r="I59" i="279"/>
  <c r="H59" i="279"/>
  <c r="G59" i="279"/>
  <c r="F59" i="279"/>
  <c r="E59" i="279"/>
  <c r="D59" i="279"/>
  <c r="J58" i="279"/>
  <c r="I58" i="279"/>
  <c r="H58" i="279"/>
  <c r="G58" i="279"/>
  <c r="F58" i="279"/>
  <c r="E58" i="279"/>
  <c r="D58" i="279"/>
  <c r="I56" i="279"/>
  <c r="H56" i="279"/>
  <c r="G56" i="279"/>
  <c r="F56" i="279"/>
  <c r="E56" i="279"/>
  <c r="D56" i="279"/>
  <c r="I55" i="279"/>
  <c r="H55" i="279"/>
  <c r="G55" i="279"/>
  <c r="F55" i="279"/>
  <c r="E55" i="279"/>
  <c r="D55" i="279"/>
  <c r="I54" i="279"/>
  <c r="H54" i="279"/>
  <c r="G54" i="279"/>
  <c r="F54" i="279"/>
  <c r="E54" i="279"/>
  <c r="D54" i="279"/>
  <c r="I53" i="279"/>
  <c r="H53" i="279"/>
  <c r="G53" i="279"/>
  <c r="F53" i="279"/>
  <c r="E53" i="279"/>
  <c r="D53" i="279"/>
  <c r="I52" i="279"/>
  <c r="H52" i="279"/>
  <c r="G52" i="279"/>
  <c r="F52" i="279"/>
  <c r="E52" i="279"/>
  <c r="D52" i="279"/>
  <c r="I50" i="279"/>
  <c r="H50" i="279"/>
  <c r="G50" i="279"/>
  <c r="F50" i="279"/>
  <c r="E50" i="279"/>
  <c r="D50" i="279"/>
  <c r="I49" i="279"/>
  <c r="H49" i="279"/>
  <c r="G49" i="279"/>
  <c r="F49" i="279"/>
  <c r="E49" i="279"/>
  <c r="D49" i="279"/>
  <c r="I48" i="279"/>
  <c r="H48" i="279"/>
  <c r="G48" i="279"/>
  <c r="F48" i="279"/>
  <c r="E48" i="279"/>
  <c r="D48" i="279"/>
  <c r="I47" i="279"/>
  <c r="H47" i="279"/>
  <c r="G47" i="279"/>
  <c r="F47" i="279"/>
  <c r="E47" i="279"/>
  <c r="D47" i="279"/>
  <c r="I46" i="279"/>
  <c r="H46" i="279"/>
  <c r="G46" i="279"/>
  <c r="F46" i="279"/>
  <c r="E46" i="279"/>
  <c r="D46" i="279"/>
  <c r="I42" i="279"/>
  <c r="H42" i="279"/>
  <c r="G42" i="279"/>
  <c r="F42" i="279"/>
  <c r="E42" i="279"/>
  <c r="D42" i="279"/>
  <c r="I41" i="279"/>
  <c r="H41" i="279"/>
  <c r="G41" i="279"/>
  <c r="F41" i="279"/>
  <c r="E41" i="279"/>
  <c r="D41" i="279"/>
  <c r="I40" i="279"/>
  <c r="H40" i="279"/>
  <c r="G40" i="279"/>
  <c r="F40" i="279"/>
  <c r="E40" i="279"/>
  <c r="D40" i="279"/>
  <c r="I37" i="279"/>
  <c r="H37" i="279"/>
  <c r="G37" i="279"/>
  <c r="F37" i="279"/>
  <c r="E37" i="279"/>
  <c r="D37" i="279"/>
  <c r="I36" i="279"/>
  <c r="H36" i="279"/>
  <c r="G36" i="279"/>
  <c r="F36" i="279"/>
  <c r="E36" i="279"/>
  <c r="D36" i="279"/>
  <c r="I35" i="279"/>
  <c r="H35" i="279"/>
  <c r="G35" i="279"/>
  <c r="F35" i="279"/>
  <c r="E35" i="279"/>
  <c r="D35" i="279"/>
  <c r="I34" i="279"/>
  <c r="H34" i="279"/>
  <c r="G34" i="279"/>
  <c r="F34" i="279"/>
  <c r="E34" i="279"/>
  <c r="D34" i="279"/>
  <c r="I33" i="279"/>
  <c r="H33" i="279"/>
  <c r="G33" i="279"/>
  <c r="F33" i="279"/>
  <c r="E33" i="279"/>
  <c r="D33" i="279"/>
  <c r="I31" i="279"/>
  <c r="H31" i="279"/>
  <c r="G31" i="279"/>
  <c r="F31" i="279"/>
  <c r="E31" i="279"/>
  <c r="D31" i="279"/>
  <c r="I30" i="279"/>
  <c r="H30" i="279"/>
  <c r="G30" i="279"/>
  <c r="F30" i="279"/>
  <c r="E30" i="279"/>
  <c r="D30" i="279"/>
  <c r="I29" i="279"/>
  <c r="H29" i="279"/>
  <c r="G29" i="279"/>
  <c r="F29" i="279"/>
  <c r="E29" i="279"/>
  <c r="D29" i="279"/>
  <c r="I27" i="279"/>
  <c r="H27" i="279"/>
  <c r="G27" i="279"/>
  <c r="F27" i="279"/>
  <c r="E27" i="279"/>
  <c r="D27" i="279"/>
  <c r="I26" i="279"/>
  <c r="H26" i="279"/>
  <c r="G26" i="279"/>
  <c r="F26" i="279"/>
  <c r="E26" i="279"/>
  <c r="D26" i="279"/>
  <c r="I25" i="279"/>
  <c r="H25" i="279"/>
  <c r="G25" i="279"/>
  <c r="F25" i="279"/>
  <c r="E25" i="279"/>
  <c r="D25" i="279"/>
  <c r="I24" i="279"/>
  <c r="H24" i="279"/>
  <c r="G24" i="279"/>
  <c r="F24" i="279"/>
  <c r="E24" i="279"/>
  <c r="D24" i="279"/>
  <c r="I23" i="279"/>
  <c r="H23" i="279"/>
  <c r="G23" i="279"/>
  <c r="F23" i="279"/>
  <c r="E23" i="279"/>
  <c r="D23" i="279"/>
  <c r="I21" i="279"/>
  <c r="H21" i="279"/>
  <c r="G21" i="279"/>
  <c r="F21" i="279"/>
  <c r="E21" i="279"/>
  <c r="D21" i="279"/>
  <c r="I20" i="279"/>
  <c r="H20" i="279"/>
  <c r="G20" i="279"/>
  <c r="F20" i="279"/>
  <c r="E20" i="279"/>
  <c r="D20" i="279"/>
  <c r="I19" i="279"/>
  <c r="H19" i="279"/>
  <c r="G19" i="279"/>
  <c r="F19" i="279"/>
  <c r="E19" i="279"/>
  <c r="D19" i="279"/>
  <c r="I18" i="279"/>
  <c r="H18" i="279"/>
  <c r="G18" i="279"/>
  <c r="F18" i="279"/>
  <c r="E18" i="279"/>
  <c r="D18" i="279"/>
  <c r="I17" i="279"/>
  <c r="H17" i="279"/>
  <c r="G17" i="279"/>
  <c r="F17" i="279"/>
  <c r="E17" i="279"/>
  <c r="D17" i="279"/>
  <c r="I16" i="279"/>
  <c r="H16" i="279"/>
  <c r="G16" i="279"/>
  <c r="F16" i="279"/>
  <c r="E16" i="279"/>
  <c r="D16" i="279"/>
  <c r="I15" i="279"/>
  <c r="H15" i="279"/>
  <c r="G15" i="279"/>
  <c r="F15" i="279"/>
  <c r="E15" i="279"/>
  <c r="D15" i="279"/>
  <c r="I14" i="279"/>
  <c r="H14" i="279"/>
  <c r="G14" i="279"/>
  <c r="F14" i="279"/>
  <c r="E14" i="279"/>
  <c r="D14" i="279"/>
  <c r="I13" i="279"/>
  <c r="H13" i="279"/>
  <c r="G13" i="279"/>
  <c r="F13" i="279"/>
  <c r="E13" i="279"/>
  <c r="D13" i="279"/>
  <c r="I12" i="279"/>
  <c r="H12" i="279"/>
  <c r="G12" i="279"/>
  <c r="F12" i="279"/>
  <c r="E12" i="279"/>
  <c r="D12" i="279"/>
  <c r="I11" i="279"/>
  <c r="H11" i="279"/>
  <c r="G11" i="279"/>
  <c r="F11" i="279"/>
  <c r="E11" i="279"/>
  <c r="D11" i="279"/>
  <c r="I60" i="278"/>
  <c r="H60" i="278"/>
  <c r="G60" i="278"/>
  <c r="F60" i="278"/>
  <c r="E60" i="278"/>
  <c r="D60" i="278"/>
  <c r="I59" i="278"/>
  <c r="H59" i="278"/>
  <c r="G59" i="278"/>
  <c r="F59" i="278"/>
  <c r="E59" i="278"/>
  <c r="D59" i="278"/>
  <c r="J58" i="278"/>
  <c r="I58" i="278"/>
  <c r="H58" i="278"/>
  <c r="G58" i="278"/>
  <c r="F58" i="278"/>
  <c r="E58" i="278"/>
  <c r="D58" i="278"/>
  <c r="I56" i="278"/>
  <c r="H56" i="278"/>
  <c r="G56" i="278"/>
  <c r="F56" i="278"/>
  <c r="E56" i="278"/>
  <c r="D56" i="278"/>
  <c r="I55" i="278"/>
  <c r="H55" i="278"/>
  <c r="G55" i="278"/>
  <c r="F55" i="278"/>
  <c r="E55" i="278"/>
  <c r="D55" i="278"/>
  <c r="I54" i="278"/>
  <c r="H54" i="278"/>
  <c r="G54" i="278"/>
  <c r="F54" i="278"/>
  <c r="E54" i="278"/>
  <c r="D54" i="278"/>
  <c r="I53" i="278"/>
  <c r="H53" i="278"/>
  <c r="G53" i="278"/>
  <c r="F53" i="278"/>
  <c r="E53" i="278"/>
  <c r="D53" i="278"/>
  <c r="I52" i="278"/>
  <c r="H52" i="278"/>
  <c r="G52" i="278"/>
  <c r="F52" i="278"/>
  <c r="E52" i="278"/>
  <c r="D52" i="278"/>
  <c r="I50" i="278"/>
  <c r="H50" i="278"/>
  <c r="G50" i="278"/>
  <c r="F50" i="278"/>
  <c r="E50" i="278"/>
  <c r="D50" i="278"/>
  <c r="I49" i="278"/>
  <c r="H49" i="278"/>
  <c r="G49" i="278"/>
  <c r="F49" i="278"/>
  <c r="E49" i="278"/>
  <c r="D49" i="278"/>
  <c r="I48" i="278"/>
  <c r="H48" i="278"/>
  <c r="G48" i="278"/>
  <c r="F48" i="278"/>
  <c r="E48" i="278"/>
  <c r="D48" i="278"/>
  <c r="I47" i="278"/>
  <c r="H47" i="278"/>
  <c r="G47" i="278"/>
  <c r="F47" i="278"/>
  <c r="E47" i="278"/>
  <c r="D47" i="278"/>
  <c r="I46" i="278"/>
  <c r="H46" i="278"/>
  <c r="G46" i="278"/>
  <c r="F46" i="278"/>
  <c r="E46" i="278"/>
  <c r="D46" i="278"/>
  <c r="I42" i="278"/>
  <c r="H42" i="278"/>
  <c r="G42" i="278"/>
  <c r="F42" i="278"/>
  <c r="E42" i="278"/>
  <c r="D42" i="278"/>
  <c r="I41" i="278"/>
  <c r="H41" i="278"/>
  <c r="G41" i="278"/>
  <c r="F41" i="278"/>
  <c r="E41" i="278"/>
  <c r="D41" i="278"/>
  <c r="I40" i="278"/>
  <c r="H40" i="278"/>
  <c r="G40" i="278"/>
  <c r="F40" i="278"/>
  <c r="E40" i="278"/>
  <c r="D40" i="278"/>
  <c r="I37" i="278"/>
  <c r="H37" i="278"/>
  <c r="G37" i="278"/>
  <c r="F37" i="278"/>
  <c r="E37" i="278"/>
  <c r="D37" i="278"/>
  <c r="I36" i="278"/>
  <c r="H36" i="278"/>
  <c r="G36" i="278"/>
  <c r="F36" i="278"/>
  <c r="E36" i="278"/>
  <c r="D36" i="278"/>
  <c r="I35" i="278"/>
  <c r="H35" i="278"/>
  <c r="G35" i="278"/>
  <c r="F35" i="278"/>
  <c r="E35" i="278"/>
  <c r="D35" i="278"/>
  <c r="I34" i="278"/>
  <c r="H34" i="278"/>
  <c r="G34" i="278"/>
  <c r="F34" i="278"/>
  <c r="E34" i="278"/>
  <c r="D34" i="278"/>
  <c r="I33" i="278"/>
  <c r="H33" i="278"/>
  <c r="G33" i="278"/>
  <c r="F33" i="278"/>
  <c r="E33" i="278"/>
  <c r="D33" i="278"/>
  <c r="I31" i="278"/>
  <c r="H31" i="278"/>
  <c r="G31" i="278"/>
  <c r="F31" i="278"/>
  <c r="E31" i="278"/>
  <c r="D31" i="278"/>
  <c r="I30" i="278"/>
  <c r="H30" i="278"/>
  <c r="G30" i="278"/>
  <c r="F30" i="278"/>
  <c r="E30" i="278"/>
  <c r="D30" i="278"/>
  <c r="I29" i="278"/>
  <c r="H29" i="278"/>
  <c r="G29" i="278"/>
  <c r="F29" i="278"/>
  <c r="E29" i="278"/>
  <c r="D29" i="278"/>
  <c r="I27" i="278"/>
  <c r="H27" i="278"/>
  <c r="G27" i="278"/>
  <c r="F27" i="278"/>
  <c r="E27" i="278"/>
  <c r="D27" i="278"/>
  <c r="I26" i="278"/>
  <c r="H26" i="278"/>
  <c r="G26" i="278"/>
  <c r="F26" i="278"/>
  <c r="E26" i="278"/>
  <c r="D26" i="278"/>
  <c r="I25" i="278"/>
  <c r="H25" i="278"/>
  <c r="G25" i="278"/>
  <c r="F25" i="278"/>
  <c r="E25" i="278"/>
  <c r="D25" i="278"/>
  <c r="I24" i="278"/>
  <c r="H24" i="278"/>
  <c r="G24" i="278"/>
  <c r="F24" i="278"/>
  <c r="E24" i="278"/>
  <c r="D24" i="278"/>
  <c r="I23" i="278"/>
  <c r="H23" i="278"/>
  <c r="G23" i="278"/>
  <c r="F23" i="278"/>
  <c r="E23" i="278"/>
  <c r="D23" i="278"/>
  <c r="I21" i="278"/>
  <c r="H21" i="278"/>
  <c r="G21" i="278"/>
  <c r="F21" i="278"/>
  <c r="E21" i="278"/>
  <c r="D21" i="278"/>
  <c r="I20" i="278"/>
  <c r="H20" i="278"/>
  <c r="G20" i="278"/>
  <c r="F20" i="278"/>
  <c r="E20" i="278"/>
  <c r="D20" i="278"/>
  <c r="I19" i="278"/>
  <c r="H19" i="278"/>
  <c r="G19" i="278"/>
  <c r="F19" i="278"/>
  <c r="E19" i="278"/>
  <c r="D19" i="278"/>
  <c r="I18" i="278"/>
  <c r="H18" i="278"/>
  <c r="G18" i="278"/>
  <c r="F18" i="278"/>
  <c r="E18" i="278"/>
  <c r="D18" i="278"/>
  <c r="I17" i="278"/>
  <c r="H17" i="278"/>
  <c r="G17" i="278"/>
  <c r="F17" i="278"/>
  <c r="E17" i="278"/>
  <c r="D17" i="278"/>
  <c r="I16" i="278"/>
  <c r="H16" i="278"/>
  <c r="G16" i="278"/>
  <c r="F16" i="278"/>
  <c r="E16" i="278"/>
  <c r="D16" i="278"/>
  <c r="I15" i="278"/>
  <c r="H15" i="278"/>
  <c r="G15" i="278"/>
  <c r="F15" i="278"/>
  <c r="E15" i="278"/>
  <c r="D15" i="278"/>
  <c r="I14" i="278"/>
  <c r="H14" i="278"/>
  <c r="G14" i="278"/>
  <c r="F14" i="278"/>
  <c r="E14" i="278"/>
  <c r="D14" i="278"/>
  <c r="I13" i="278"/>
  <c r="H13" i="278"/>
  <c r="G13" i="278"/>
  <c r="F13" i="278"/>
  <c r="E13" i="278"/>
  <c r="D13" i="278"/>
  <c r="I12" i="278"/>
  <c r="H12" i="278"/>
  <c r="G12" i="278"/>
  <c r="F12" i="278"/>
  <c r="E12" i="278"/>
  <c r="D12" i="278"/>
  <c r="I11" i="278"/>
  <c r="H11" i="278"/>
  <c r="G11" i="278"/>
  <c r="F11" i="278"/>
  <c r="E11" i="278"/>
  <c r="D11" i="278"/>
  <c r="I60" i="277"/>
  <c r="H60" i="277"/>
  <c r="G60" i="277"/>
  <c r="F60" i="277"/>
  <c r="E60" i="277"/>
  <c r="D60" i="277"/>
  <c r="I59" i="277"/>
  <c r="H59" i="277"/>
  <c r="G59" i="277"/>
  <c r="F59" i="277"/>
  <c r="E59" i="277"/>
  <c r="D59" i="277"/>
  <c r="J58" i="277"/>
  <c r="I58" i="277"/>
  <c r="H58" i="277"/>
  <c r="G58" i="277"/>
  <c r="F58" i="277"/>
  <c r="E58" i="277"/>
  <c r="D58" i="277"/>
  <c r="I56" i="277"/>
  <c r="H56" i="277"/>
  <c r="G56" i="277"/>
  <c r="F56" i="277"/>
  <c r="E56" i="277"/>
  <c r="D56" i="277"/>
  <c r="I55" i="277"/>
  <c r="H55" i="277"/>
  <c r="G55" i="277"/>
  <c r="F55" i="277"/>
  <c r="E55" i="277"/>
  <c r="D55" i="277"/>
  <c r="I54" i="277"/>
  <c r="H54" i="277"/>
  <c r="G54" i="277"/>
  <c r="F54" i="277"/>
  <c r="E54" i="277"/>
  <c r="D54" i="277"/>
  <c r="I53" i="277"/>
  <c r="H53" i="277"/>
  <c r="G53" i="277"/>
  <c r="F53" i="277"/>
  <c r="E53" i="277"/>
  <c r="D53" i="277"/>
  <c r="I52" i="277"/>
  <c r="H52" i="277"/>
  <c r="G52" i="277"/>
  <c r="F52" i="277"/>
  <c r="E52" i="277"/>
  <c r="D52" i="277"/>
  <c r="I50" i="277"/>
  <c r="H50" i="277"/>
  <c r="G50" i="277"/>
  <c r="F50" i="277"/>
  <c r="E50" i="277"/>
  <c r="D50" i="277"/>
  <c r="I49" i="277"/>
  <c r="H49" i="277"/>
  <c r="G49" i="277"/>
  <c r="F49" i="277"/>
  <c r="E49" i="277"/>
  <c r="D49" i="277"/>
  <c r="I48" i="277"/>
  <c r="H48" i="277"/>
  <c r="G48" i="277"/>
  <c r="F48" i="277"/>
  <c r="E48" i="277"/>
  <c r="D48" i="277"/>
  <c r="I47" i="277"/>
  <c r="H47" i="277"/>
  <c r="G47" i="277"/>
  <c r="F47" i="277"/>
  <c r="E47" i="277"/>
  <c r="D47" i="277"/>
  <c r="I46" i="277"/>
  <c r="H46" i="277"/>
  <c r="G46" i="277"/>
  <c r="F46" i="277"/>
  <c r="E46" i="277"/>
  <c r="D46" i="277"/>
  <c r="I42" i="277"/>
  <c r="H42" i="277"/>
  <c r="G42" i="277"/>
  <c r="F42" i="277"/>
  <c r="E42" i="277"/>
  <c r="D42" i="277"/>
  <c r="I41" i="277"/>
  <c r="H41" i="277"/>
  <c r="G41" i="277"/>
  <c r="F41" i="277"/>
  <c r="E41" i="277"/>
  <c r="D41" i="277"/>
  <c r="I40" i="277"/>
  <c r="H40" i="277"/>
  <c r="G40" i="277"/>
  <c r="F40" i="277"/>
  <c r="E40" i="277"/>
  <c r="D40" i="277"/>
  <c r="I37" i="277"/>
  <c r="H37" i="277"/>
  <c r="G37" i="277"/>
  <c r="F37" i="277"/>
  <c r="E37" i="277"/>
  <c r="D37" i="277"/>
  <c r="I36" i="277"/>
  <c r="H36" i="277"/>
  <c r="G36" i="277"/>
  <c r="F36" i="277"/>
  <c r="E36" i="277"/>
  <c r="D36" i="277"/>
  <c r="I35" i="277"/>
  <c r="H35" i="277"/>
  <c r="G35" i="277"/>
  <c r="F35" i="277"/>
  <c r="E35" i="277"/>
  <c r="D35" i="277"/>
  <c r="I34" i="277"/>
  <c r="H34" i="277"/>
  <c r="G34" i="277"/>
  <c r="F34" i="277"/>
  <c r="E34" i="277"/>
  <c r="D34" i="277"/>
  <c r="I33" i="277"/>
  <c r="H33" i="277"/>
  <c r="G33" i="277"/>
  <c r="F33" i="277"/>
  <c r="E33" i="277"/>
  <c r="D33" i="277"/>
  <c r="I31" i="277"/>
  <c r="H31" i="277"/>
  <c r="G31" i="277"/>
  <c r="F31" i="277"/>
  <c r="E31" i="277"/>
  <c r="D31" i="277"/>
  <c r="I30" i="277"/>
  <c r="H30" i="277"/>
  <c r="G30" i="277"/>
  <c r="F30" i="277"/>
  <c r="E30" i="277"/>
  <c r="D30" i="277"/>
  <c r="I29" i="277"/>
  <c r="H29" i="277"/>
  <c r="G29" i="277"/>
  <c r="F29" i="277"/>
  <c r="E29" i="277"/>
  <c r="D29" i="277"/>
  <c r="I27" i="277"/>
  <c r="H27" i="277"/>
  <c r="G27" i="277"/>
  <c r="F27" i="277"/>
  <c r="E27" i="277"/>
  <c r="D27" i="277"/>
  <c r="I26" i="277"/>
  <c r="H26" i="277"/>
  <c r="G26" i="277"/>
  <c r="F26" i="277"/>
  <c r="E26" i="277"/>
  <c r="D26" i="277"/>
  <c r="I25" i="277"/>
  <c r="H25" i="277"/>
  <c r="G25" i="277"/>
  <c r="F25" i="277"/>
  <c r="E25" i="277"/>
  <c r="D25" i="277"/>
  <c r="I24" i="277"/>
  <c r="H24" i="277"/>
  <c r="G24" i="277"/>
  <c r="F24" i="277"/>
  <c r="E24" i="277"/>
  <c r="D24" i="277"/>
  <c r="I23" i="277"/>
  <c r="H23" i="277"/>
  <c r="G23" i="277"/>
  <c r="F23" i="277"/>
  <c r="E23" i="277"/>
  <c r="D23" i="277"/>
  <c r="I21" i="277"/>
  <c r="H21" i="277"/>
  <c r="G21" i="277"/>
  <c r="F21" i="277"/>
  <c r="E21" i="277"/>
  <c r="D21" i="277"/>
  <c r="I20" i="277"/>
  <c r="H20" i="277"/>
  <c r="G20" i="277"/>
  <c r="F20" i="277"/>
  <c r="E20" i="277"/>
  <c r="D20" i="277"/>
  <c r="I19" i="277"/>
  <c r="H19" i="277"/>
  <c r="G19" i="277"/>
  <c r="F19" i="277"/>
  <c r="E19" i="277"/>
  <c r="D19" i="277"/>
  <c r="I18" i="277"/>
  <c r="H18" i="277"/>
  <c r="G18" i="277"/>
  <c r="F18" i="277"/>
  <c r="E18" i="277"/>
  <c r="D18" i="277"/>
  <c r="I17" i="277"/>
  <c r="H17" i="277"/>
  <c r="G17" i="277"/>
  <c r="F17" i="277"/>
  <c r="E17" i="277"/>
  <c r="D17" i="277"/>
  <c r="I16" i="277"/>
  <c r="H16" i="277"/>
  <c r="G16" i="277"/>
  <c r="F16" i="277"/>
  <c r="E16" i="277"/>
  <c r="D16" i="277"/>
  <c r="I15" i="277"/>
  <c r="H15" i="277"/>
  <c r="G15" i="277"/>
  <c r="F15" i="277"/>
  <c r="E15" i="277"/>
  <c r="D15" i="277"/>
  <c r="I14" i="277"/>
  <c r="H14" i="277"/>
  <c r="G14" i="277"/>
  <c r="F14" i="277"/>
  <c r="E14" i="277"/>
  <c r="D14" i="277"/>
  <c r="I13" i="277"/>
  <c r="H13" i="277"/>
  <c r="G13" i="277"/>
  <c r="F13" i="277"/>
  <c r="E13" i="277"/>
  <c r="D13" i="277"/>
  <c r="I12" i="277"/>
  <c r="H12" i="277"/>
  <c r="G12" i="277"/>
  <c r="F12" i="277"/>
  <c r="E12" i="277"/>
  <c r="D12" i="277"/>
  <c r="I11" i="277"/>
  <c r="H11" i="277"/>
  <c r="G11" i="277"/>
  <c r="F11" i="277"/>
  <c r="E11" i="277"/>
  <c r="D11" i="277"/>
  <c r="I60" i="276"/>
  <c r="H60" i="276"/>
  <c r="G60" i="276"/>
  <c r="F60" i="276"/>
  <c r="E60" i="276"/>
  <c r="D60" i="276"/>
  <c r="I59" i="276"/>
  <c r="H59" i="276"/>
  <c r="G59" i="276"/>
  <c r="F59" i="276"/>
  <c r="E59" i="276"/>
  <c r="D59" i="276"/>
  <c r="J58" i="276"/>
  <c r="I58" i="276"/>
  <c r="H58" i="276"/>
  <c r="G58" i="276"/>
  <c r="F58" i="276"/>
  <c r="E58" i="276"/>
  <c r="D58" i="276"/>
  <c r="I56" i="276"/>
  <c r="H56" i="276"/>
  <c r="G56" i="276"/>
  <c r="F56" i="276"/>
  <c r="E56" i="276"/>
  <c r="D56" i="276"/>
  <c r="I55" i="276"/>
  <c r="H55" i="276"/>
  <c r="G55" i="276"/>
  <c r="F55" i="276"/>
  <c r="E55" i="276"/>
  <c r="D55" i="276"/>
  <c r="I54" i="276"/>
  <c r="H54" i="276"/>
  <c r="G54" i="276"/>
  <c r="F54" i="276"/>
  <c r="E54" i="276"/>
  <c r="D54" i="276"/>
  <c r="I53" i="276"/>
  <c r="H53" i="276"/>
  <c r="G53" i="276"/>
  <c r="F53" i="276"/>
  <c r="E53" i="276"/>
  <c r="D53" i="276"/>
  <c r="I52" i="276"/>
  <c r="H52" i="276"/>
  <c r="G52" i="276"/>
  <c r="F52" i="276"/>
  <c r="E52" i="276"/>
  <c r="D52" i="276"/>
  <c r="I50" i="276"/>
  <c r="H50" i="276"/>
  <c r="G50" i="276"/>
  <c r="F50" i="276"/>
  <c r="E50" i="276"/>
  <c r="D50" i="276"/>
  <c r="I49" i="276"/>
  <c r="H49" i="276"/>
  <c r="G49" i="276"/>
  <c r="F49" i="276"/>
  <c r="E49" i="276"/>
  <c r="D49" i="276"/>
  <c r="I48" i="276"/>
  <c r="H48" i="276"/>
  <c r="G48" i="276"/>
  <c r="F48" i="276"/>
  <c r="E48" i="276"/>
  <c r="D48" i="276"/>
  <c r="I47" i="276"/>
  <c r="H47" i="276"/>
  <c r="G47" i="276"/>
  <c r="F47" i="276"/>
  <c r="E47" i="276"/>
  <c r="D47" i="276"/>
  <c r="I46" i="276"/>
  <c r="H46" i="276"/>
  <c r="G46" i="276"/>
  <c r="F46" i="276"/>
  <c r="E46" i="276"/>
  <c r="D46" i="276"/>
  <c r="I42" i="276"/>
  <c r="H42" i="276"/>
  <c r="G42" i="276"/>
  <c r="F42" i="276"/>
  <c r="E42" i="276"/>
  <c r="D42" i="276"/>
  <c r="I41" i="276"/>
  <c r="H41" i="276"/>
  <c r="G41" i="276"/>
  <c r="F41" i="276"/>
  <c r="E41" i="276"/>
  <c r="D41" i="276"/>
  <c r="I40" i="276"/>
  <c r="H40" i="276"/>
  <c r="G40" i="276"/>
  <c r="F40" i="276"/>
  <c r="E40" i="276"/>
  <c r="D40" i="276"/>
  <c r="I37" i="276"/>
  <c r="H37" i="276"/>
  <c r="G37" i="276"/>
  <c r="F37" i="276"/>
  <c r="E37" i="276"/>
  <c r="D37" i="276"/>
  <c r="I36" i="276"/>
  <c r="H36" i="276"/>
  <c r="G36" i="276"/>
  <c r="F36" i="276"/>
  <c r="E36" i="276"/>
  <c r="D36" i="276"/>
  <c r="I35" i="276"/>
  <c r="H35" i="276"/>
  <c r="G35" i="276"/>
  <c r="F35" i="276"/>
  <c r="E35" i="276"/>
  <c r="D35" i="276"/>
  <c r="I34" i="276"/>
  <c r="H34" i="276"/>
  <c r="G34" i="276"/>
  <c r="F34" i="276"/>
  <c r="E34" i="276"/>
  <c r="D34" i="276"/>
  <c r="I33" i="276"/>
  <c r="H33" i="276"/>
  <c r="G33" i="276"/>
  <c r="F33" i="276"/>
  <c r="E33" i="276"/>
  <c r="D33" i="276"/>
  <c r="I31" i="276"/>
  <c r="H31" i="276"/>
  <c r="G31" i="276"/>
  <c r="F31" i="276"/>
  <c r="E31" i="276"/>
  <c r="D31" i="276"/>
  <c r="I30" i="276"/>
  <c r="H30" i="276"/>
  <c r="G30" i="276"/>
  <c r="F30" i="276"/>
  <c r="E30" i="276"/>
  <c r="D30" i="276"/>
  <c r="I29" i="276"/>
  <c r="H29" i="276"/>
  <c r="G29" i="276"/>
  <c r="F29" i="276"/>
  <c r="E29" i="276"/>
  <c r="D29" i="276"/>
  <c r="I27" i="276"/>
  <c r="H27" i="276"/>
  <c r="G27" i="276"/>
  <c r="F27" i="276"/>
  <c r="E27" i="276"/>
  <c r="D27" i="276"/>
  <c r="I26" i="276"/>
  <c r="H26" i="276"/>
  <c r="G26" i="276"/>
  <c r="F26" i="276"/>
  <c r="E26" i="276"/>
  <c r="D26" i="276"/>
  <c r="I25" i="276"/>
  <c r="H25" i="276"/>
  <c r="G25" i="276"/>
  <c r="F25" i="276"/>
  <c r="E25" i="276"/>
  <c r="D25" i="276"/>
  <c r="I24" i="276"/>
  <c r="H24" i="276"/>
  <c r="G24" i="276"/>
  <c r="F24" i="276"/>
  <c r="E24" i="276"/>
  <c r="D24" i="276"/>
  <c r="I23" i="276"/>
  <c r="H23" i="276"/>
  <c r="G23" i="276"/>
  <c r="F23" i="276"/>
  <c r="E23" i="276"/>
  <c r="D23" i="276"/>
  <c r="I21" i="276"/>
  <c r="H21" i="276"/>
  <c r="G21" i="276"/>
  <c r="F21" i="276"/>
  <c r="E21" i="276"/>
  <c r="D21" i="276"/>
  <c r="I20" i="276"/>
  <c r="H20" i="276"/>
  <c r="G20" i="276"/>
  <c r="F20" i="276"/>
  <c r="E20" i="276"/>
  <c r="D20" i="276"/>
  <c r="I19" i="276"/>
  <c r="H19" i="276"/>
  <c r="G19" i="276"/>
  <c r="F19" i="276"/>
  <c r="E19" i="276"/>
  <c r="D19" i="276"/>
  <c r="I18" i="276"/>
  <c r="H18" i="276"/>
  <c r="G18" i="276"/>
  <c r="F18" i="276"/>
  <c r="E18" i="276"/>
  <c r="D18" i="276"/>
  <c r="I17" i="276"/>
  <c r="H17" i="276"/>
  <c r="G17" i="276"/>
  <c r="F17" i="276"/>
  <c r="E17" i="276"/>
  <c r="D17" i="276"/>
  <c r="I16" i="276"/>
  <c r="H16" i="276"/>
  <c r="G16" i="276"/>
  <c r="F16" i="276"/>
  <c r="E16" i="276"/>
  <c r="D16" i="276"/>
  <c r="I15" i="276"/>
  <c r="H15" i="276"/>
  <c r="G15" i="276"/>
  <c r="F15" i="276"/>
  <c r="E15" i="276"/>
  <c r="D15" i="276"/>
  <c r="I14" i="276"/>
  <c r="H14" i="276"/>
  <c r="G14" i="276"/>
  <c r="F14" i="276"/>
  <c r="E14" i="276"/>
  <c r="D14" i="276"/>
  <c r="I13" i="276"/>
  <c r="H13" i="276"/>
  <c r="G13" i="276"/>
  <c r="F13" i="276"/>
  <c r="E13" i="276"/>
  <c r="D13" i="276"/>
  <c r="I12" i="276"/>
  <c r="H12" i="276"/>
  <c r="G12" i="276"/>
  <c r="F12" i="276"/>
  <c r="E12" i="276"/>
  <c r="D12" i="276"/>
  <c r="I11" i="276"/>
  <c r="H11" i="276"/>
  <c r="G11" i="276"/>
  <c r="F11" i="276"/>
  <c r="E11" i="276"/>
  <c r="D11" i="276"/>
  <c r="I60" i="275"/>
  <c r="H60" i="275"/>
  <c r="G60" i="275"/>
  <c r="F60" i="275"/>
  <c r="E60" i="275"/>
  <c r="D60" i="275"/>
  <c r="I59" i="275"/>
  <c r="H59" i="275"/>
  <c r="G59" i="275"/>
  <c r="F59" i="275"/>
  <c r="E59" i="275"/>
  <c r="D59" i="275"/>
  <c r="J58" i="275"/>
  <c r="I58" i="275"/>
  <c r="H58" i="275"/>
  <c r="G58" i="275"/>
  <c r="F58" i="275"/>
  <c r="E58" i="275"/>
  <c r="D58" i="275"/>
  <c r="I56" i="275"/>
  <c r="H56" i="275"/>
  <c r="G56" i="275"/>
  <c r="F56" i="275"/>
  <c r="E56" i="275"/>
  <c r="D56" i="275"/>
  <c r="I55" i="275"/>
  <c r="H55" i="275"/>
  <c r="G55" i="275"/>
  <c r="F55" i="275"/>
  <c r="E55" i="275"/>
  <c r="D55" i="275"/>
  <c r="I54" i="275"/>
  <c r="H54" i="275"/>
  <c r="G54" i="275"/>
  <c r="F54" i="275"/>
  <c r="E54" i="275"/>
  <c r="D54" i="275"/>
  <c r="I53" i="275"/>
  <c r="H53" i="275"/>
  <c r="G53" i="275"/>
  <c r="F53" i="275"/>
  <c r="E53" i="275"/>
  <c r="D53" i="275"/>
  <c r="I52" i="275"/>
  <c r="H52" i="275"/>
  <c r="G52" i="275"/>
  <c r="F52" i="275"/>
  <c r="E52" i="275"/>
  <c r="D52" i="275"/>
  <c r="I50" i="275"/>
  <c r="H50" i="275"/>
  <c r="G50" i="275"/>
  <c r="F50" i="275"/>
  <c r="E50" i="275"/>
  <c r="D50" i="275"/>
  <c r="I49" i="275"/>
  <c r="H49" i="275"/>
  <c r="G49" i="275"/>
  <c r="F49" i="275"/>
  <c r="E49" i="275"/>
  <c r="D49" i="275"/>
  <c r="I48" i="275"/>
  <c r="H48" i="275"/>
  <c r="G48" i="275"/>
  <c r="F48" i="275"/>
  <c r="E48" i="275"/>
  <c r="D48" i="275"/>
  <c r="I47" i="275"/>
  <c r="H47" i="275"/>
  <c r="G47" i="275"/>
  <c r="F47" i="275"/>
  <c r="E47" i="275"/>
  <c r="D47" i="275"/>
  <c r="I46" i="275"/>
  <c r="H46" i="275"/>
  <c r="G46" i="275"/>
  <c r="F46" i="275"/>
  <c r="E46" i="275"/>
  <c r="D46" i="275"/>
  <c r="I42" i="275"/>
  <c r="H42" i="275"/>
  <c r="G42" i="275"/>
  <c r="F42" i="275"/>
  <c r="E42" i="275"/>
  <c r="D42" i="275"/>
  <c r="I41" i="275"/>
  <c r="H41" i="275"/>
  <c r="G41" i="275"/>
  <c r="F41" i="275"/>
  <c r="E41" i="275"/>
  <c r="D41" i="275"/>
  <c r="I40" i="275"/>
  <c r="H40" i="275"/>
  <c r="G40" i="275"/>
  <c r="F40" i="275"/>
  <c r="E40" i="275"/>
  <c r="D40" i="275"/>
  <c r="I37" i="275"/>
  <c r="H37" i="275"/>
  <c r="G37" i="275"/>
  <c r="F37" i="275"/>
  <c r="E37" i="275"/>
  <c r="D37" i="275"/>
  <c r="I36" i="275"/>
  <c r="H36" i="275"/>
  <c r="G36" i="275"/>
  <c r="F36" i="275"/>
  <c r="E36" i="275"/>
  <c r="D36" i="275"/>
  <c r="I35" i="275"/>
  <c r="H35" i="275"/>
  <c r="G35" i="275"/>
  <c r="F35" i="275"/>
  <c r="E35" i="275"/>
  <c r="D35" i="275"/>
  <c r="I34" i="275"/>
  <c r="H34" i="275"/>
  <c r="G34" i="275"/>
  <c r="F34" i="275"/>
  <c r="E34" i="275"/>
  <c r="D34" i="275"/>
  <c r="I33" i="275"/>
  <c r="H33" i="275"/>
  <c r="G33" i="275"/>
  <c r="F33" i="275"/>
  <c r="E33" i="275"/>
  <c r="D33" i="275"/>
  <c r="I31" i="275"/>
  <c r="H31" i="275"/>
  <c r="G31" i="275"/>
  <c r="F31" i="275"/>
  <c r="E31" i="275"/>
  <c r="D31" i="275"/>
  <c r="I30" i="275"/>
  <c r="H30" i="275"/>
  <c r="G30" i="275"/>
  <c r="F30" i="275"/>
  <c r="E30" i="275"/>
  <c r="D30" i="275"/>
  <c r="I29" i="275"/>
  <c r="H29" i="275"/>
  <c r="G29" i="275"/>
  <c r="F29" i="275"/>
  <c r="E29" i="275"/>
  <c r="D29" i="275"/>
  <c r="I27" i="275"/>
  <c r="H27" i="275"/>
  <c r="G27" i="275"/>
  <c r="F27" i="275"/>
  <c r="E27" i="275"/>
  <c r="D27" i="275"/>
  <c r="I26" i="275"/>
  <c r="H26" i="275"/>
  <c r="G26" i="275"/>
  <c r="F26" i="275"/>
  <c r="E26" i="275"/>
  <c r="D26" i="275"/>
  <c r="I25" i="275"/>
  <c r="H25" i="275"/>
  <c r="G25" i="275"/>
  <c r="F25" i="275"/>
  <c r="E25" i="275"/>
  <c r="D25" i="275"/>
  <c r="I24" i="275"/>
  <c r="H24" i="275"/>
  <c r="G24" i="275"/>
  <c r="F24" i="275"/>
  <c r="E24" i="275"/>
  <c r="D24" i="275"/>
  <c r="I23" i="275"/>
  <c r="H23" i="275"/>
  <c r="G23" i="275"/>
  <c r="F23" i="275"/>
  <c r="E23" i="275"/>
  <c r="D23" i="275"/>
  <c r="I21" i="275"/>
  <c r="H21" i="275"/>
  <c r="G21" i="275"/>
  <c r="F21" i="275"/>
  <c r="E21" i="275"/>
  <c r="D21" i="275"/>
  <c r="I20" i="275"/>
  <c r="H20" i="275"/>
  <c r="G20" i="275"/>
  <c r="F20" i="275"/>
  <c r="E20" i="275"/>
  <c r="D20" i="275"/>
  <c r="I19" i="275"/>
  <c r="H19" i="275"/>
  <c r="G19" i="275"/>
  <c r="F19" i="275"/>
  <c r="E19" i="275"/>
  <c r="D19" i="275"/>
  <c r="I18" i="275"/>
  <c r="H18" i="275"/>
  <c r="G18" i="275"/>
  <c r="F18" i="275"/>
  <c r="E18" i="275"/>
  <c r="D18" i="275"/>
  <c r="I17" i="275"/>
  <c r="H17" i="275"/>
  <c r="G17" i="275"/>
  <c r="F17" i="275"/>
  <c r="E17" i="275"/>
  <c r="D17" i="275"/>
  <c r="I16" i="275"/>
  <c r="H16" i="275"/>
  <c r="G16" i="275"/>
  <c r="F16" i="275"/>
  <c r="E16" i="275"/>
  <c r="D16" i="275"/>
  <c r="I15" i="275"/>
  <c r="H15" i="275"/>
  <c r="G15" i="275"/>
  <c r="F15" i="275"/>
  <c r="E15" i="275"/>
  <c r="D15" i="275"/>
  <c r="I14" i="275"/>
  <c r="H14" i="275"/>
  <c r="G14" i="275"/>
  <c r="F14" i="275"/>
  <c r="E14" i="275"/>
  <c r="D14" i="275"/>
  <c r="I13" i="275"/>
  <c r="H13" i="275"/>
  <c r="G13" i="275"/>
  <c r="F13" i="275"/>
  <c r="E13" i="275"/>
  <c r="D13" i="275"/>
  <c r="I12" i="275"/>
  <c r="H12" i="275"/>
  <c r="G12" i="275"/>
  <c r="F12" i="275"/>
  <c r="E12" i="275"/>
  <c r="D12" i="275"/>
  <c r="I11" i="275"/>
  <c r="H11" i="275"/>
  <c r="G11" i="275"/>
  <c r="F11" i="275"/>
  <c r="E11" i="275"/>
  <c r="D11" i="275"/>
  <c r="I60" i="274"/>
  <c r="H60" i="274"/>
  <c r="G60" i="274"/>
  <c r="F60" i="274"/>
  <c r="E60" i="274"/>
  <c r="D60" i="274"/>
  <c r="I59" i="274"/>
  <c r="H59" i="274"/>
  <c r="G59" i="274"/>
  <c r="F59" i="274"/>
  <c r="E59" i="274"/>
  <c r="D59" i="274"/>
  <c r="J58" i="274"/>
  <c r="I58" i="274"/>
  <c r="H58" i="274"/>
  <c r="G58" i="274"/>
  <c r="F58" i="274"/>
  <c r="E58" i="274"/>
  <c r="D58" i="274"/>
  <c r="I56" i="274"/>
  <c r="H56" i="274"/>
  <c r="G56" i="274"/>
  <c r="F56" i="274"/>
  <c r="E56" i="274"/>
  <c r="D56" i="274"/>
  <c r="I55" i="274"/>
  <c r="H55" i="274"/>
  <c r="G55" i="274"/>
  <c r="F55" i="274"/>
  <c r="E55" i="274"/>
  <c r="D55" i="274"/>
  <c r="I54" i="274"/>
  <c r="H54" i="274"/>
  <c r="G54" i="274"/>
  <c r="F54" i="274"/>
  <c r="E54" i="274"/>
  <c r="D54" i="274"/>
  <c r="I53" i="274"/>
  <c r="H53" i="274"/>
  <c r="G53" i="274"/>
  <c r="F53" i="274"/>
  <c r="E53" i="274"/>
  <c r="D53" i="274"/>
  <c r="I52" i="274"/>
  <c r="H52" i="274"/>
  <c r="G52" i="274"/>
  <c r="F52" i="274"/>
  <c r="E52" i="274"/>
  <c r="D52" i="274"/>
  <c r="I50" i="274"/>
  <c r="H50" i="274"/>
  <c r="G50" i="274"/>
  <c r="F50" i="274"/>
  <c r="E50" i="274"/>
  <c r="D50" i="274"/>
  <c r="I49" i="274"/>
  <c r="H49" i="274"/>
  <c r="G49" i="274"/>
  <c r="F49" i="274"/>
  <c r="E49" i="274"/>
  <c r="D49" i="274"/>
  <c r="I48" i="274"/>
  <c r="H48" i="274"/>
  <c r="G48" i="274"/>
  <c r="F48" i="274"/>
  <c r="E48" i="274"/>
  <c r="D48" i="274"/>
  <c r="I47" i="274"/>
  <c r="H47" i="274"/>
  <c r="G47" i="274"/>
  <c r="F47" i="274"/>
  <c r="E47" i="274"/>
  <c r="D47" i="274"/>
  <c r="I46" i="274"/>
  <c r="H46" i="274"/>
  <c r="G46" i="274"/>
  <c r="F46" i="274"/>
  <c r="E46" i="274"/>
  <c r="D46" i="274"/>
  <c r="I42" i="274"/>
  <c r="H42" i="274"/>
  <c r="G42" i="274"/>
  <c r="F42" i="274"/>
  <c r="E42" i="274"/>
  <c r="D42" i="274"/>
  <c r="I41" i="274"/>
  <c r="H41" i="274"/>
  <c r="G41" i="274"/>
  <c r="F41" i="274"/>
  <c r="E41" i="274"/>
  <c r="D41" i="274"/>
  <c r="I40" i="274"/>
  <c r="H40" i="274"/>
  <c r="G40" i="274"/>
  <c r="F40" i="274"/>
  <c r="E40" i="274"/>
  <c r="D40" i="274"/>
  <c r="I37" i="274"/>
  <c r="H37" i="274"/>
  <c r="G37" i="274"/>
  <c r="F37" i="274"/>
  <c r="E37" i="274"/>
  <c r="D37" i="274"/>
  <c r="I36" i="274"/>
  <c r="H36" i="274"/>
  <c r="G36" i="274"/>
  <c r="F36" i="274"/>
  <c r="E36" i="274"/>
  <c r="D36" i="274"/>
  <c r="I35" i="274"/>
  <c r="H35" i="274"/>
  <c r="G35" i="274"/>
  <c r="F35" i="274"/>
  <c r="E35" i="274"/>
  <c r="D35" i="274"/>
  <c r="I34" i="274"/>
  <c r="H34" i="274"/>
  <c r="G34" i="274"/>
  <c r="F34" i="274"/>
  <c r="E34" i="274"/>
  <c r="D34" i="274"/>
  <c r="I33" i="274"/>
  <c r="H33" i="274"/>
  <c r="G33" i="274"/>
  <c r="F33" i="274"/>
  <c r="E33" i="274"/>
  <c r="D33" i="274"/>
  <c r="I31" i="274"/>
  <c r="H31" i="274"/>
  <c r="G31" i="274"/>
  <c r="F31" i="274"/>
  <c r="E31" i="274"/>
  <c r="D31" i="274"/>
  <c r="I30" i="274"/>
  <c r="H30" i="274"/>
  <c r="G30" i="274"/>
  <c r="F30" i="274"/>
  <c r="E30" i="274"/>
  <c r="D30" i="274"/>
  <c r="I29" i="274"/>
  <c r="H29" i="274"/>
  <c r="G29" i="274"/>
  <c r="F29" i="274"/>
  <c r="E29" i="274"/>
  <c r="D29" i="274"/>
  <c r="I27" i="274"/>
  <c r="H27" i="274"/>
  <c r="G27" i="274"/>
  <c r="F27" i="274"/>
  <c r="E27" i="274"/>
  <c r="D27" i="274"/>
  <c r="I26" i="274"/>
  <c r="H26" i="274"/>
  <c r="G26" i="274"/>
  <c r="F26" i="274"/>
  <c r="E26" i="274"/>
  <c r="D26" i="274"/>
  <c r="I25" i="274"/>
  <c r="H25" i="274"/>
  <c r="G25" i="274"/>
  <c r="F25" i="274"/>
  <c r="E25" i="274"/>
  <c r="D25" i="274"/>
  <c r="I24" i="274"/>
  <c r="H24" i="274"/>
  <c r="G24" i="274"/>
  <c r="F24" i="274"/>
  <c r="E24" i="274"/>
  <c r="D24" i="274"/>
  <c r="I23" i="274"/>
  <c r="H23" i="274"/>
  <c r="G23" i="274"/>
  <c r="F23" i="274"/>
  <c r="E23" i="274"/>
  <c r="D23" i="274"/>
  <c r="I21" i="274"/>
  <c r="H21" i="274"/>
  <c r="G21" i="274"/>
  <c r="F21" i="274"/>
  <c r="E21" i="274"/>
  <c r="D21" i="274"/>
  <c r="I20" i="274"/>
  <c r="H20" i="274"/>
  <c r="G20" i="274"/>
  <c r="F20" i="274"/>
  <c r="E20" i="274"/>
  <c r="D20" i="274"/>
  <c r="I19" i="274"/>
  <c r="H19" i="274"/>
  <c r="G19" i="274"/>
  <c r="F19" i="274"/>
  <c r="E19" i="274"/>
  <c r="D19" i="274"/>
  <c r="I18" i="274"/>
  <c r="H18" i="274"/>
  <c r="G18" i="274"/>
  <c r="F18" i="274"/>
  <c r="E18" i="274"/>
  <c r="D18" i="274"/>
  <c r="I17" i="274"/>
  <c r="H17" i="274"/>
  <c r="G17" i="274"/>
  <c r="F17" i="274"/>
  <c r="E17" i="274"/>
  <c r="D17" i="274"/>
  <c r="I16" i="274"/>
  <c r="H16" i="274"/>
  <c r="G16" i="274"/>
  <c r="F16" i="274"/>
  <c r="E16" i="274"/>
  <c r="D16" i="274"/>
  <c r="I15" i="274"/>
  <c r="H15" i="274"/>
  <c r="G15" i="274"/>
  <c r="F15" i="274"/>
  <c r="E15" i="274"/>
  <c r="D15" i="274"/>
  <c r="I14" i="274"/>
  <c r="H14" i="274"/>
  <c r="G14" i="274"/>
  <c r="F14" i="274"/>
  <c r="E14" i="274"/>
  <c r="D14" i="274"/>
  <c r="I13" i="274"/>
  <c r="H13" i="274"/>
  <c r="G13" i="274"/>
  <c r="F13" i="274"/>
  <c r="E13" i="274"/>
  <c r="D13" i="274"/>
  <c r="I12" i="274"/>
  <c r="H12" i="274"/>
  <c r="G12" i="274"/>
  <c r="F12" i="274"/>
  <c r="E12" i="274"/>
  <c r="D12" i="274"/>
  <c r="I11" i="274"/>
  <c r="H11" i="274"/>
  <c r="G11" i="274"/>
  <c r="F11" i="274"/>
  <c r="E11" i="274"/>
  <c r="D11" i="274"/>
  <c r="I60" i="273"/>
  <c r="H60" i="273"/>
  <c r="G60" i="273"/>
  <c r="F60" i="273"/>
  <c r="E60" i="273"/>
  <c r="D60" i="273"/>
  <c r="I59" i="273"/>
  <c r="H59" i="273"/>
  <c r="G59" i="273"/>
  <c r="F59" i="273"/>
  <c r="E59" i="273"/>
  <c r="D59" i="273"/>
  <c r="J58" i="273"/>
  <c r="I58" i="273"/>
  <c r="H58" i="273"/>
  <c r="G58" i="273"/>
  <c r="F58" i="273"/>
  <c r="E58" i="273"/>
  <c r="D58" i="273"/>
  <c r="I56" i="273"/>
  <c r="H56" i="273"/>
  <c r="G56" i="273"/>
  <c r="F56" i="273"/>
  <c r="E56" i="273"/>
  <c r="D56" i="273"/>
  <c r="I55" i="273"/>
  <c r="H55" i="273"/>
  <c r="G55" i="273"/>
  <c r="F55" i="273"/>
  <c r="E55" i="273"/>
  <c r="D55" i="273"/>
  <c r="I54" i="273"/>
  <c r="H54" i="273"/>
  <c r="G54" i="273"/>
  <c r="F54" i="273"/>
  <c r="E54" i="273"/>
  <c r="D54" i="273"/>
  <c r="I53" i="273"/>
  <c r="H53" i="273"/>
  <c r="G53" i="273"/>
  <c r="F53" i="273"/>
  <c r="E53" i="273"/>
  <c r="D53" i="273"/>
  <c r="I52" i="273"/>
  <c r="H52" i="273"/>
  <c r="G52" i="273"/>
  <c r="F52" i="273"/>
  <c r="E52" i="273"/>
  <c r="D52" i="273"/>
  <c r="I50" i="273"/>
  <c r="H50" i="273"/>
  <c r="G50" i="273"/>
  <c r="F50" i="273"/>
  <c r="E50" i="273"/>
  <c r="D50" i="273"/>
  <c r="I49" i="273"/>
  <c r="H49" i="273"/>
  <c r="G49" i="273"/>
  <c r="F49" i="273"/>
  <c r="E49" i="273"/>
  <c r="D49" i="273"/>
  <c r="I48" i="273"/>
  <c r="H48" i="273"/>
  <c r="G48" i="273"/>
  <c r="F48" i="273"/>
  <c r="E48" i="273"/>
  <c r="D48" i="273"/>
  <c r="I47" i="273"/>
  <c r="H47" i="273"/>
  <c r="G47" i="273"/>
  <c r="F47" i="273"/>
  <c r="E47" i="273"/>
  <c r="D47" i="273"/>
  <c r="I46" i="273"/>
  <c r="H46" i="273"/>
  <c r="G46" i="273"/>
  <c r="F46" i="273"/>
  <c r="E46" i="273"/>
  <c r="D46" i="273"/>
  <c r="I42" i="273"/>
  <c r="H42" i="273"/>
  <c r="G42" i="273"/>
  <c r="F42" i="273"/>
  <c r="E42" i="273"/>
  <c r="D42" i="273"/>
  <c r="I41" i="273"/>
  <c r="H41" i="273"/>
  <c r="G41" i="273"/>
  <c r="F41" i="273"/>
  <c r="E41" i="273"/>
  <c r="D41" i="273"/>
  <c r="I40" i="273"/>
  <c r="H40" i="273"/>
  <c r="G40" i="273"/>
  <c r="F40" i="273"/>
  <c r="E40" i="273"/>
  <c r="D40" i="273"/>
  <c r="I37" i="273"/>
  <c r="H37" i="273"/>
  <c r="G37" i="273"/>
  <c r="F37" i="273"/>
  <c r="E37" i="273"/>
  <c r="D37" i="273"/>
  <c r="I36" i="273"/>
  <c r="H36" i="273"/>
  <c r="G36" i="273"/>
  <c r="F36" i="273"/>
  <c r="E36" i="273"/>
  <c r="D36" i="273"/>
  <c r="I35" i="273"/>
  <c r="H35" i="273"/>
  <c r="G35" i="273"/>
  <c r="F35" i="273"/>
  <c r="E35" i="273"/>
  <c r="D35" i="273"/>
  <c r="I34" i="273"/>
  <c r="H34" i="273"/>
  <c r="G34" i="273"/>
  <c r="F34" i="273"/>
  <c r="E34" i="273"/>
  <c r="D34" i="273"/>
  <c r="I33" i="273"/>
  <c r="H33" i="273"/>
  <c r="G33" i="273"/>
  <c r="F33" i="273"/>
  <c r="E33" i="273"/>
  <c r="D33" i="273"/>
  <c r="I31" i="273"/>
  <c r="H31" i="273"/>
  <c r="G31" i="273"/>
  <c r="F31" i="273"/>
  <c r="E31" i="273"/>
  <c r="D31" i="273"/>
  <c r="I30" i="273"/>
  <c r="H30" i="273"/>
  <c r="G30" i="273"/>
  <c r="F30" i="273"/>
  <c r="E30" i="273"/>
  <c r="D30" i="273"/>
  <c r="I29" i="273"/>
  <c r="H29" i="273"/>
  <c r="G29" i="273"/>
  <c r="F29" i="273"/>
  <c r="E29" i="273"/>
  <c r="D29" i="273"/>
  <c r="I27" i="273"/>
  <c r="H27" i="273"/>
  <c r="G27" i="273"/>
  <c r="F27" i="273"/>
  <c r="E27" i="273"/>
  <c r="D27" i="273"/>
  <c r="I26" i="273"/>
  <c r="H26" i="273"/>
  <c r="G26" i="273"/>
  <c r="F26" i="273"/>
  <c r="E26" i="273"/>
  <c r="D26" i="273"/>
  <c r="I25" i="273"/>
  <c r="H25" i="273"/>
  <c r="G25" i="273"/>
  <c r="F25" i="273"/>
  <c r="E25" i="273"/>
  <c r="D25" i="273"/>
  <c r="I24" i="273"/>
  <c r="H24" i="273"/>
  <c r="G24" i="273"/>
  <c r="F24" i="273"/>
  <c r="E24" i="273"/>
  <c r="D24" i="273"/>
  <c r="I23" i="273"/>
  <c r="H23" i="273"/>
  <c r="G23" i="273"/>
  <c r="F23" i="273"/>
  <c r="E23" i="273"/>
  <c r="D23" i="273"/>
  <c r="I21" i="273"/>
  <c r="H21" i="273"/>
  <c r="G21" i="273"/>
  <c r="F21" i="273"/>
  <c r="E21" i="273"/>
  <c r="D21" i="273"/>
  <c r="I20" i="273"/>
  <c r="H20" i="273"/>
  <c r="G20" i="273"/>
  <c r="F20" i="273"/>
  <c r="E20" i="273"/>
  <c r="D20" i="273"/>
  <c r="I19" i="273"/>
  <c r="H19" i="273"/>
  <c r="G19" i="273"/>
  <c r="F19" i="273"/>
  <c r="E19" i="273"/>
  <c r="D19" i="273"/>
  <c r="I18" i="273"/>
  <c r="H18" i="273"/>
  <c r="G18" i="273"/>
  <c r="F18" i="273"/>
  <c r="E18" i="273"/>
  <c r="D18" i="273"/>
  <c r="I17" i="273"/>
  <c r="H17" i="273"/>
  <c r="G17" i="273"/>
  <c r="F17" i="273"/>
  <c r="E17" i="273"/>
  <c r="D17" i="273"/>
  <c r="I16" i="273"/>
  <c r="H16" i="273"/>
  <c r="G16" i="273"/>
  <c r="F16" i="273"/>
  <c r="E16" i="273"/>
  <c r="D16" i="273"/>
  <c r="I15" i="273"/>
  <c r="H15" i="273"/>
  <c r="G15" i="273"/>
  <c r="F15" i="273"/>
  <c r="E15" i="273"/>
  <c r="D15" i="273"/>
  <c r="I14" i="273"/>
  <c r="H14" i="273"/>
  <c r="G14" i="273"/>
  <c r="F14" i="273"/>
  <c r="E14" i="273"/>
  <c r="D14" i="273"/>
  <c r="I13" i="273"/>
  <c r="H13" i="273"/>
  <c r="G13" i="273"/>
  <c r="F13" i="273"/>
  <c r="E13" i="273"/>
  <c r="D13" i="273"/>
  <c r="I12" i="273"/>
  <c r="H12" i="273"/>
  <c r="G12" i="273"/>
  <c r="F12" i="273"/>
  <c r="E12" i="273"/>
  <c r="D12" i="273"/>
  <c r="I11" i="273"/>
  <c r="H11" i="273"/>
  <c r="G11" i="273"/>
  <c r="F11" i="273"/>
  <c r="E11" i="273"/>
  <c r="D11" i="273"/>
  <c r="I60" i="272"/>
  <c r="H60" i="272"/>
  <c r="G60" i="272"/>
  <c r="F60" i="272"/>
  <c r="E60" i="272"/>
  <c r="D60" i="272"/>
  <c r="I59" i="272"/>
  <c r="H59" i="272"/>
  <c r="G59" i="272"/>
  <c r="F59" i="272"/>
  <c r="E59" i="272"/>
  <c r="D59" i="272"/>
  <c r="J58" i="272"/>
  <c r="I58" i="272"/>
  <c r="H58" i="272"/>
  <c r="G58" i="272"/>
  <c r="F58" i="272"/>
  <c r="E58" i="272"/>
  <c r="D58" i="272"/>
  <c r="I56" i="272"/>
  <c r="H56" i="272"/>
  <c r="G56" i="272"/>
  <c r="F56" i="272"/>
  <c r="E56" i="272"/>
  <c r="D56" i="272"/>
  <c r="I55" i="272"/>
  <c r="H55" i="272"/>
  <c r="G55" i="272"/>
  <c r="F55" i="272"/>
  <c r="E55" i="272"/>
  <c r="D55" i="272"/>
  <c r="I54" i="272"/>
  <c r="H54" i="272"/>
  <c r="G54" i="272"/>
  <c r="F54" i="272"/>
  <c r="E54" i="272"/>
  <c r="D54" i="272"/>
  <c r="I53" i="272"/>
  <c r="H53" i="272"/>
  <c r="G53" i="272"/>
  <c r="F53" i="272"/>
  <c r="E53" i="272"/>
  <c r="D53" i="272"/>
  <c r="I52" i="272"/>
  <c r="H52" i="272"/>
  <c r="G52" i="272"/>
  <c r="F52" i="272"/>
  <c r="E52" i="272"/>
  <c r="D52" i="272"/>
  <c r="I50" i="272"/>
  <c r="H50" i="272"/>
  <c r="G50" i="272"/>
  <c r="F50" i="272"/>
  <c r="E50" i="272"/>
  <c r="D50" i="272"/>
  <c r="I49" i="272"/>
  <c r="H49" i="272"/>
  <c r="G49" i="272"/>
  <c r="F49" i="272"/>
  <c r="E49" i="272"/>
  <c r="D49" i="272"/>
  <c r="I48" i="272"/>
  <c r="H48" i="272"/>
  <c r="G48" i="272"/>
  <c r="F48" i="272"/>
  <c r="E48" i="272"/>
  <c r="D48" i="272"/>
  <c r="I47" i="272"/>
  <c r="H47" i="272"/>
  <c r="G47" i="272"/>
  <c r="F47" i="272"/>
  <c r="E47" i="272"/>
  <c r="D47" i="272"/>
  <c r="I46" i="272"/>
  <c r="H46" i="272"/>
  <c r="G46" i="272"/>
  <c r="F46" i="272"/>
  <c r="E46" i="272"/>
  <c r="D46" i="272"/>
  <c r="I42" i="272"/>
  <c r="H42" i="272"/>
  <c r="G42" i="272"/>
  <c r="F42" i="272"/>
  <c r="E42" i="272"/>
  <c r="D42" i="272"/>
  <c r="I41" i="272"/>
  <c r="H41" i="272"/>
  <c r="G41" i="272"/>
  <c r="F41" i="272"/>
  <c r="E41" i="272"/>
  <c r="D41" i="272"/>
  <c r="I40" i="272"/>
  <c r="H40" i="272"/>
  <c r="G40" i="272"/>
  <c r="F40" i="272"/>
  <c r="E40" i="272"/>
  <c r="D40" i="272"/>
  <c r="I37" i="272"/>
  <c r="H37" i="272"/>
  <c r="G37" i="272"/>
  <c r="F37" i="272"/>
  <c r="E37" i="272"/>
  <c r="D37" i="272"/>
  <c r="I36" i="272"/>
  <c r="H36" i="272"/>
  <c r="G36" i="272"/>
  <c r="F36" i="272"/>
  <c r="E36" i="272"/>
  <c r="D36" i="272"/>
  <c r="I35" i="272"/>
  <c r="H35" i="272"/>
  <c r="G35" i="272"/>
  <c r="F35" i="272"/>
  <c r="E35" i="272"/>
  <c r="D35" i="272"/>
  <c r="I34" i="272"/>
  <c r="H34" i="272"/>
  <c r="G34" i="272"/>
  <c r="F34" i="272"/>
  <c r="E34" i="272"/>
  <c r="D34" i="272"/>
  <c r="I33" i="272"/>
  <c r="H33" i="272"/>
  <c r="G33" i="272"/>
  <c r="F33" i="272"/>
  <c r="E33" i="272"/>
  <c r="D33" i="272"/>
  <c r="I31" i="272"/>
  <c r="H31" i="272"/>
  <c r="G31" i="272"/>
  <c r="F31" i="272"/>
  <c r="E31" i="272"/>
  <c r="D31" i="272"/>
  <c r="I30" i="272"/>
  <c r="H30" i="272"/>
  <c r="G30" i="272"/>
  <c r="F30" i="272"/>
  <c r="E30" i="272"/>
  <c r="D30" i="272"/>
  <c r="I29" i="272"/>
  <c r="H29" i="272"/>
  <c r="G29" i="272"/>
  <c r="F29" i="272"/>
  <c r="E29" i="272"/>
  <c r="D29" i="272"/>
  <c r="I27" i="272"/>
  <c r="H27" i="272"/>
  <c r="G27" i="272"/>
  <c r="F27" i="272"/>
  <c r="E27" i="272"/>
  <c r="D27" i="272"/>
  <c r="I26" i="272"/>
  <c r="H26" i="272"/>
  <c r="G26" i="272"/>
  <c r="F26" i="272"/>
  <c r="E26" i="272"/>
  <c r="D26" i="272"/>
  <c r="I25" i="272"/>
  <c r="H25" i="272"/>
  <c r="G25" i="272"/>
  <c r="F25" i="272"/>
  <c r="E25" i="272"/>
  <c r="D25" i="272"/>
  <c r="I24" i="272"/>
  <c r="H24" i="272"/>
  <c r="G24" i="272"/>
  <c r="F24" i="272"/>
  <c r="E24" i="272"/>
  <c r="D24" i="272"/>
  <c r="I23" i="272"/>
  <c r="H23" i="272"/>
  <c r="G23" i="272"/>
  <c r="F23" i="272"/>
  <c r="E23" i="272"/>
  <c r="D23" i="272"/>
  <c r="I21" i="272"/>
  <c r="H21" i="272"/>
  <c r="G21" i="272"/>
  <c r="F21" i="272"/>
  <c r="E21" i="272"/>
  <c r="D21" i="272"/>
  <c r="I20" i="272"/>
  <c r="H20" i="272"/>
  <c r="G20" i="272"/>
  <c r="F20" i="272"/>
  <c r="E20" i="272"/>
  <c r="D20" i="272"/>
  <c r="I19" i="272"/>
  <c r="H19" i="272"/>
  <c r="G19" i="272"/>
  <c r="F19" i="272"/>
  <c r="E19" i="272"/>
  <c r="D19" i="272"/>
  <c r="I18" i="272"/>
  <c r="H18" i="272"/>
  <c r="G18" i="272"/>
  <c r="F18" i="272"/>
  <c r="E18" i="272"/>
  <c r="D18" i="272"/>
  <c r="I17" i="272"/>
  <c r="H17" i="272"/>
  <c r="G17" i="272"/>
  <c r="F17" i="272"/>
  <c r="E17" i="272"/>
  <c r="D17" i="272"/>
  <c r="I16" i="272"/>
  <c r="H16" i="272"/>
  <c r="G16" i="272"/>
  <c r="F16" i="272"/>
  <c r="E16" i="272"/>
  <c r="D16" i="272"/>
  <c r="I15" i="272"/>
  <c r="H15" i="272"/>
  <c r="G15" i="272"/>
  <c r="F15" i="272"/>
  <c r="E15" i="272"/>
  <c r="D15" i="272"/>
  <c r="I14" i="272"/>
  <c r="H14" i="272"/>
  <c r="G14" i="272"/>
  <c r="F14" i="272"/>
  <c r="E14" i="272"/>
  <c r="D14" i="272"/>
  <c r="I13" i="272"/>
  <c r="H13" i="272"/>
  <c r="G13" i="272"/>
  <c r="F13" i="272"/>
  <c r="E13" i="272"/>
  <c r="D13" i="272"/>
  <c r="I12" i="272"/>
  <c r="H12" i="272"/>
  <c r="G12" i="272"/>
  <c r="F12" i="272"/>
  <c r="E12" i="272"/>
  <c r="D12" i="272"/>
  <c r="I11" i="272"/>
  <c r="H11" i="272"/>
  <c r="G11" i="272"/>
  <c r="F11" i="272"/>
  <c r="E11" i="272"/>
  <c r="D11" i="272"/>
  <c r="I60" i="271"/>
  <c r="H60" i="271"/>
  <c r="G60" i="271"/>
  <c r="F60" i="271"/>
  <c r="E60" i="271"/>
  <c r="D60" i="271"/>
  <c r="I59" i="271"/>
  <c r="H59" i="271"/>
  <c r="G59" i="271"/>
  <c r="F59" i="271"/>
  <c r="E59" i="271"/>
  <c r="D59" i="271"/>
  <c r="J58" i="271"/>
  <c r="I58" i="271"/>
  <c r="H58" i="271"/>
  <c r="G58" i="271"/>
  <c r="F58" i="271"/>
  <c r="E58" i="271"/>
  <c r="D58" i="271"/>
  <c r="I56" i="271"/>
  <c r="H56" i="271"/>
  <c r="G56" i="271"/>
  <c r="F56" i="271"/>
  <c r="E56" i="271"/>
  <c r="D56" i="271"/>
  <c r="I55" i="271"/>
  <c r="H55" i="271"/>
  <c r="G55" i="271"/>
  <c r="F55" i="271"/>
  <c r="E55" i="271"/>
  <c r="D55" i="271"/>
  <c r="I54" i="271"/>
  <c r="H54" i="271"/>
  <c r="G54" i="271"/>
  <c r="F54" i="271"/>
  <c r="E54" i="271"/>
  <c r="D54" i="271"/>
  <c r="I53" i="271"/>
  <c r="H53" i="271"/>
  <c r="G53" i="271"/>
  <c r="F53" i="271"/>
  <c r="E53" i="271"/>
  <c r="D53" i="271"/>
  <c r="I52" i="271"/>
  <c r="H52" i="271"/>
  <c r="G52" i="271"/>
  <c r="F52" i="271"/>
  <c r="E52" i="271"/>
  <c r="D52" i="271"/>
  <c r="I50" i="271"/>
  <c r="H50" i="271"/>
  <c r="G50" i="271"/>
  <c r="F50" i="271"/>
  <c r="E50" i="271"/>
  <c r="D50" i="271"/>
  <c r="I49" i="271"/>
  <c r="H49" i="271"/>
  <c r="G49" i="271"/>
  <c r="F49" i="271"/>
  <c r="E49" i="271"/>
  <c r="D49" i="271"/>
  <c r="I48" i="271"/>
  <c r="H48" i="271"/>
  <c r="G48" i="271"/>
  <c r="F48" i="271"/>
  <c r="E48" i="271"/>
  <c r="D48" i="271"/>
  <c r="I47" i="271"/>
  <c r="H47" i="271"/>
  <c r="G47" i="271"/>
  <c r="F47" i="271"/>
  <c r="E47" i="271"/>
  <c r="D47" i="271"/>
  <c r="I46" i="271"/>
  <c r="H46" i="271"/>
  <c r="G46" i="271"/>
  <c r="F46" i="271"/>
  <c r="E46" i="271"/>
  <c r="D46" i="271"/>
  <c r="I42" i="271"/>
  <c r="H42" i="271"/>
  <c r="G42" i="271"/>
  <c r="F42" i="271"/>
  <c r="E42" i="271"/>
  <c r="D42" i="271"/>
  <c r="I41" i="271"/>
  <c r="H41" i="271"/>
  <c r="G41" i="271"/>
  <c r="F41" i="271"/>
  <c r="E41" i="271"/>
  <c r="D41" i="271"/>
  <c r="I40" i="271"/>
  <c r="H40" i="271"/>
  <c r="G40" i="271"/>
  <c r="F40" i="271"/>
  <c r="E40" i="271"/>
  <c r="D40" i="271"/>
  <c r="I37" i="271"/>
  <c r="H37" i="271"/>
  <c r="G37" i="271"/>
  <c r="F37" i="271"/>
  <c r="E37" i="271"/>
  <c r="D37" i="271"/>
  <c r="I36" i="271"/>
  <c r="H36" i="271"/>
  <c r="G36" i="271"/>
  <c r="F36" i="271"/>
  <c r="E36" i="271"/>
  <c r="D36" i="271"/>
  <c r="I35" i="271"/>
  <c r="H35" i="271"/>
  <c r="G35" i="271"/>
  <c r="F35" i="271"/>
  <c r="E35" i="271"/>
  <c r="D35" i="271"/>
  <c r="I34" i="271"/>
  <c r="H34" i="271"/>
  <c r="G34" i="271"/>
  <c r="F34" i="271"/>
  <c r="E34" i="271"/>
  <c r="D34" i="271"/>
  <c r="I33" i="271"/>
  <c r="H33" i="271"/>
  <c r="G33" i="271"/>
  <c r="F33" i="271"/>
  <c r="E33" i="271"/>
  <c r="D33" i="271"/>
  <c r="I31" i="271"/>
  <c r="H31" i="271"/>
  <c r="G31" i="271"/>
  <c r="F31" i="271"/>
  <c r="E31" i="271"/>
  <c r="D31" i="271"/>
  <c r="I30" i="271"/>
  <c r="H30" i="271"/>
  <c r="G30" i="271"/>
  <c r="F30" i="271"/>
  <c r="E30" i="271"/>
  <c r="D30" i="271"/>
  <c r="I29" i="271"/>
  <c r="H29" i="271"/>
  <c r="G29" i="271"/>
  <c r="F29" i="271"/>
  <c r="E29" i="271"/>
  <c r="D29" i="271"/>
  <c r="I27" i="271"/>
  <c r="H27" i="271"/>
  <c r="G27" i="271"/>
  <c r="F27" i="271"/>
  <c r="E27" i="271"/>
  <c r="D27" i="271"/>
  <c r="I26" i="271"/>
  <c r="H26" i="271"/>
  <c r="G26" i="271"/>
  <c r="F26" i="271"/>
  <c r="E26" i="271"/>
  <c r="D26" i="271"/>
  <c r="I25" i="271"/>
  <c r="H25" i="271"/>
  <c r="G25" i="271"/>
  <c r="F25" i="271"/>
  <c r="E25" i="271"/>
  <c r="D25" i="271"/>
  <c r="I24" i="271"/>
  <c r="H24" i="271"/>
  <c r="G24" i="271"/>
  <c r="F24" i="271"/>
  <c r="E24" i="271"/>
  <c r="D24" i="271"/>
  <c r="I23" i="271"/>
  <c r="H23" i="271"/>
  <c r="G23" i="271"/>
  <c r="F23" i="271"/>
  <c r="E23" i="271"/>
  <c r="D23" i="271"/>
  <c r="I21" i="271"/>
  <c r="H21" i="271"/>
  <c r="G21" i="271"/>
  <c r="F21" i="271"/>
  <c r="E21" i="271"/>
  <c r="D21" i="271"/>
  <c r="I20" i="271"/>
  <c r="H20" i="271"/>
  <c r="G20" i="271"/>
  <c r="F20" i="271"/>
  <c r="E20" i="271"/>
  <c r="D20" i="271"/>
  <c r="I19" i="271"/>
  <c r="H19" i="271"/>
  <c r="G19" i="271"/>
  <c r="F19" i="271"/>
  <c r="E19" i="271"/>
  <c r="D19" i="271"/>
  <c r="I18" i="271"/>
  <c r="H18" i="271"/>
  <c r="G18" i="271"/>
  <c r="F18" i="271"/>
  <c r="E18" i="271"/>
  <c r="D18" i="271"/>
  <c r="I17" i="271"/>
  <c r="H17" i="271"/>
  <c r="G17" i="271"/>
  <c r="F17" i="271"/>
  <c r="E17" i="271"/>
  <c r="D17" i="271"/>
  <c r="I16" i="271"/>
  <c r="H16" i="271"/>
  <c r="G16" i="271"/>
  <c r="F16" i="271"/>
  <c r="E16" i="271"/>
  <c r="D16" i="271"/>
  <c r="I15" i="271"/>
  <c r="H15" i="271"/>
  <c r="G15" i="271"/>
  <c r="F15" i="271"/>
  <c r="E15" i="271"/>
  <c r="D15" i="271"/>
  <c r="I14" i="271"/>
  <c r="H14" i="271"/>
  <c r="G14" i="271"/>
  <c r="F14" i="271"/>
  <c r="E14" i="271"/>
  <c r="D14" i="271"/>
  <c r="I13" i="271"/>
  <c r="H13" i="271"/>
  <c r="G13" i="271"/>
  <c r="F13" i="271"/>
  <c r="E13" i="271"/>
  <c r="D13" i="271"/>
  <c r="I12" i="271"/>
  <c r="H12" i="271"/>
  <c r="G12" i="271"/>
  <c r="F12" i="271"/>
  <c r="E12" i="271"/>
  <c r="D12" i="271"/>
  <c r="I11" i="271"/>
  <c r="H11" i="271"/>
  <c r="G11" i="271"/>
  <c r="F11" i="271"/>
  <c r="E11" i="271"/>
  <c r="D11" i="271"/>
  <c r="I60" i="270"/>
  <c r="H60" i="270"/>
  <c r="G60" i="270"/>
  <c r="F60" i="270"/>
  <c r="E60" i="270"/>
  <c r="D60" i="270"/>
  <c r="I59" i="270"/>
  <c r="H59" i="270"/>
  <c r="G59" i="270"/>
  <c r="F59" i="270"/>
  <c r="E59" i="270"/>
  <c r="D59" i="270"/>
  <c r="J58" i="270"/>
  <c r="I58" i="270"/>
  <c r="H58" i="270"/>
  <c r="G58" i="270"/>
  <c r="F58" i="270"/>
  <c r="E58" i="270"/>
  <c r="D58" i="270"/>
  <c r="I56" i="270"/>
  <c r="H56" i="270"/>
  <c r="G56" i="270"/>
  <c r="F56" i="270"/>
  <c r="E56" i="270"/>
  <c r="D56" i="270"/>
  <c r="I55" i="270"/>
  <c r="H55" i="270"/>
  <c r="G55" i="270"/>
  <c r="F55" i="270"/>
  <c r="E55" i="270"/>
  <c r="D55" i="270"/>
  <c r="I54" i="270"/>
  <c r="H54" i="270"/>
  <c r="G54" i="270"/>
  <c r="F54" i="270"/>
  <c r="E54" i="270"/>
  <c r="D54" i="270"/>
  <c r="I53" i="270"/>
  <c r="H53" i="270"/>
  <c r="G53" i="270"/>
  <c r="F53" i="270"/>
  <c r="E53" i="270"/>
  <c r="D53" i="270"/>
  <c r="I52" i="270"/>
  <c r="H52" i="270"/>
  <c r="G52" i="270"/>
  <c r="F52" i="270"/>
  <c r="E52" i="270"/>
  <c r="D52" i="270"/>
  <c r="I50" i="270"/>
  <c r="H50" i="270"/>
  <c r="G50" i="270"/>
  <c r="F50" i="270"/>
  <c r="E50" i="270"/>
  <c r="D50" i="270"/>
  <c r="I49" i="270"/>
  <c r="H49" i="270"/>
  <c r="G49" i="270"/>
  <c r="F49" i="270"/>
  <c r="E49" i="270"/>
  <c r="D49" i="270"/>
  <c r="I48" i="270"/>
  <c r="H48" i="270"/>
  <c r="G48" i="270"/>
  <c r="F48" i="270"/>
  <c r="E48" i="270"/>
  <c r="D48" i="270"/>
  <c r="I47" i="270"/>
  <c r="H47" i="270"/>
  <c r="G47" i="270"/>
  <c r="F47" i="270"/>
  <c r="E47" i="270"/>
  <c r="D47" i="270"/>
  <c r="I46" i="270"/>
  <c r="H46" i="270"/>
  <c r="G46" i="270"/>
  <c r="F46" i="270"/>
  <c r="E46" i="270"/>
  <c r="D46" i="270"/>
  <c r="I42" i="270"/>
  <c r="H42" i="270"/>
  <c r="G42" i="270"/>
  <c r="F42" i="270"/>
  <c r="E42" i="270"/>
  <c r="D42" i="270"/>
  <c r="I41" i="270"/>
  <c r="H41" i="270"/>
  <c r="G41" i="270"/>
  <c r="F41" i="270"/>
  <c r="E41" i="270"/>
  <c r="D41" i="270"/>
  <c r="I40" i="270"/>
  <c r="H40" i="270"/>
  <c r="G40" i="270"/>
  <c r="F40" i="270"/>
  <c r="E40" i="270"/>
  <c r="D40" i="270"/>
  <c r="I37" i="270"/>
  <c r="H37" i="270"/>
  <c r="G37" i="270"/>
  <c r="F37" i="270"/>
  <c r="E37" i="270"/>
  <c r="D37" i="270"/>
  <c r="I36" i="270"/>
  <c r="H36" i="270"/>
  <c r="G36" i="270"/>
  <c r="F36" i="270"/>
  <c r="E36" i="270"/>
  <c r="D36" i="270"/>
  <c r="I35" i="270"/>
  <c r="H35" i="270"/>
  <c r="G35" i="270"/>
  <c r="F35" i="270"/>
  <c r="E35" i="270"/>
  <c r="D35" i="270"/>
  <c r="I34" i="270"/>
  <c r="H34" i="270"/>
  <c r="G34" i="270"/>
  <c r="F34" i="270"/>
  <c r="E34" i="270"/>
  <c r="D34" i="270"/>
  <c r="I33" i="270"/>
  <c r="H33" i="270"/>
  <c r="G33" i="270"/>
  <c r="F33" i="270"/>
  <c r="E33" i="270"/>
  <c r="D33" i="270"/>
  <c r="I31" i="270"/>
  <c r="H31" i="270"/>
  <c r="G31" i="270"/>
  <c r="F31" i="270"/>
  <c r="E31" i="270"/>
  <c r="D31" i="270"/>
  <c r="I30" i="270"/>
  <c r="H30" i="270"/>
  <c r="G30" i="270"/>
  <c r="F30" i="270"/>
  <c r="E30" i="270"/>
  <c r="D30" i="270"/>
  <c r="I29" i="270"/>
  <c r="H29" i="270"/>
  <c r="G29" i="270"/>
  <c r="F29" i="270"/>
  <c r="E29" i="270"/>
  <c r="D29" i="270"/>
  <c r="I27" i="270"/>
  <c r="H27" i="270"/>
  <c r="G27" i="270"/>
  <c r="F27" i="270"/>
  <c r="E27" i="270"/>
  <c r="D27" i="270"/>
  <c r="I26" i="270"/>
  <c r="H26" i="270"/>
  <c r="G26" i="270"/>
  <c r="F26" i="270"/>
  <c r="E26" i="270"/>
  <c r="D26" i="270"/>
  <c r="I25" i="270"/>
  <c r="H25" i="270"/>
  <c r="G25" i="270"/>
  <c r="F25" i="270"/>
  <c r="E25" i="270"/>
  <c r="D25" i="270"/>
  <c r="I24" i="270"/>
  <c r="H24" i="270"/>
  <c r="G24" i="270"/>
  <c r="F24" i="270"/>
  <c r="E24" i="270"/>
  <c r="D24" i="270"/>
  <c r="I23" i="270"/>
  <c r="H23" i="270"/>
  <c r="G23" i="270"/>
  <c r="F23" i="270"/>
  <c r="E23" i="270"/>
  <c r="D23" i="270"/>
  <c r="I21" i="270"/>
  <c r="H21" i="270"/>
  <c r="G21" i="270"/>
  <c r="F21" i="270"/>
  <c r="E21" i="270"/>
  <c r="D21" i="270"/>
  <c r="I20" i="270"/>
  <c r="H20" i="270"/>
  <c r="G20" i="270"/>
  <c r="F20" i="270"/>
  <c r="E20" i="270"/>
  <c r="D20" i="270"/>
  <c r="I19" i="270"/>
  <c r="H19" i="270"/>
  <c r="G19" i="270"/>
  <c r="F19" i="270"/>
  <c r="E19" i="270"/>
  <c r="D19" i="270"/>
  <c r="I18" i="270"/>
  <c r="H18" i="270"/>
  <c r="G18" i="270"/>
  <c r="F18" i="270"/>
  <c r="E18" i="270"/>
  <c r="D18" i="270"/>
  <c r="I17" i="270"/>
  <c r="H17" i="270"/>
  <c r="G17" i="270"/>
  <c r="F17" i="270"/>
  <c r="E17" i="270"/>
  <c r="D17" i="270"/>
  <c r="I16" i="270"/>
  <c r="H16" i="270"/>
  <c r="G16" i="270"/>
  <c r="F16" i="270"/>
  <c r="E16" i="270"/>
  <c r="D16" i="270"/>
  <c r="I15" i="270"/>
  <c r="H15" i="270"/>
  <c r="G15" i="270"/>
  <c r="F15" i="270"/>
  <c r="E15" i="270"/>
  <c r="D15" i="270"/>
  <c r="I14" i="270"/>
  <c r="H14" i="270"/>
  <c r="G14" i="270"/>
  <c r="F14" i="270"/>
  <c r="E14" i="270"/>
  <c r="D14" i="270"/>
  <c r="I13" i="270"/>
  <c r="H13" i="270"/>
  <c r="G13" i="270"/>
  <c r="F13" i="270"/>
  <c r="E13" i="270"/>
  <c r="D13" i="270"/>
  <c r="I12" i="270"/>
  <c r="H12" i="270"/>
  <c r="G12" i="270"/>
  <c r="F12" i="270"/>
  <c r="E12" i="270"/>
  <c r="D12" i="270"/>
  <c r="I11" i="270"/>
  <c r="H11" i="270"/>
  <c r="G11" i="270"/>
  <c r="F11" i="270"/>
  <c r="E11" i="270"/>
  <c r="D11" i="270"/>
  <c r="I60" i="269"/>
  <c r="H60" i="269"/>
  <c r="G60" i="269"/>
  <c r="F60" i="269"/>
  <c r="E60" i="269"/>
  <c r="D60" i="269"/>
  <c r="I59" i="269"/>
  <c r="H59" i="269"/>
  <c r="G59" i="269"/>
  <c r="F59" i="269"/>
  <c r="E59" i="269"/>
  <c r="D59" i="269"/>
  <c r="J58" i="269"/>
  <c r="I58" i="269"/>
  <c r="H58" i="269"/>
  <c r="G58" i="269"/>
  <c r="F58" i="269"/>
  <c r="E58" i="269"/>
  <c r="D58" i="269"/>
  <c r="I56" i="269"/>
  <c r="H56" i="269"/>
  <c r="G56" i="269"/>
  <c r="F56" i="269"/>
  <c r="E56" i="269"/>
  <c r="D56" i="269"/>
  <c r="I55" i="269"/>
  <c r="H55" i="269"/>
  <c r="G55" i="269"/>
  <c r="F55" i="269"/>
  <c r="E55" i="269"/>
  <c r="D55" i="269"/>
  <c r="I54" i="269"/>
  <c r="H54" i="269"/>
  <c r="G54" i="269"/>
  <c r="F54" i="269"/>
  <c r="E54" i="269"/>
  <c r="D54" i="269"/>
  <c r="I53" i="269"/>
  <c r="H53" i="269"/>
  <c r="G53" i="269"/>
  <c r="F53" i="269"/>
  <c r="E53" i="269"/>
  <c r="D53" i="269"/>
  <c r="I52" i="269"/>
  <c r="H52" i="269"/>
  <c r="G52" i="269"/>
  <c r="F52" i="269"/>
  <c r="E52" i="269"/>
  <c r="D52" i="269"/>
  <c r="I50" i="269"/>
  <c r="H50" i="269"/>
  <c r="G50" i="269"/>
  <c r="F50" i="269"/>
  <c r="E50" i="269"/>
  <c r="D50" i="269"/>
  <c r="I49" i="269"/>
  <c r="H49" i="269"/>
  <c r="G49" i="269"/>
  <c r="F49" i="269"/>
  <c r="E49" i="269"/>
  <c r="D49" i="269"/>
  <c r="I48" i="269"/>
  <c r="H48" i="269"/>
  <c r="G48" i="269"/>
  <c r="F48" i="269"/>
  <c r="E48" i="269"/>
  <c r="D48" i="269"/>
  <c r="I47" i="269"/>
  <c r="H47" i="269"/>
  <c r="G47" i="269"/>
  <c r="F47" i="269"/>
  <c r="E47" i="269"/>
  <c r="D47" i="269"/>
  <c r="I46" i="269"/>
  <c r="H46" i="269"/>
  <c r="G46" i="269"/>
  <c r="F46" i="269"/>
  <c r="E46" i="269"/>
  <c r="D46" i="269"/>
  <c r="I42" i="269"/>
  <c r="H42" i="269"/>
  <c r="G42" i="269"/>
  <c r="F42" i="269"/>
  <c r="E42" i="269"/>
  <c r="D42" i="269"/>
  <c r="I41" i="269"/>
  <c r="H41" i="269"/>
  <c r="G41" i="269"/>
  <c r="F41" i="269"/>
  <c r="E41" i="269"/>
  <c r="D41" i="269"/>
  <c r="I40" i="269"/>
  <c r="H40" i="269"/>
  <c r="G40" i="269"/>
  <c r="F40" i="269"/>
  <c r="E40" i="269"/>
  <c r="D40" i="269"/>
  <c r="I37" i="269"/>
  <c r="H37" i="269"/>
  <c r="G37" i="269"/>
  <c r="F37" i="269"/>
  <c r="E37" i="269"/>
  <c r="D37" i="269"/>
  <c r="I36" i="269"/>
  <c r="H36" i="269"/>
  <c r="G36" i="269"/>
  <c r="F36" i="269"/>
  <c r="E36" i="269"/>
  <c r="D36" i="269"/>
  <c r="I35" i="269"/>
  <c r="H35" i="269"/>
  <c r="G35" i="269"/>
  <c r="F35" i="269"/>
  <c r="E35" i="269"/>
  <c r="D35" i="269"/>
  <c r="I34" i="269"/>
  <c r="H34" i="269"/>
  <c r="G34" i="269"/>
  <c r="F34" i="269"/>
  <c r="E34" i="269"/>
  <c r="D34" i="269"/>
  <c r="I33" i="269"/>
  <c r="H33" i="269"/>
  <c r="G33" i="269"/>
  <c r="F33" i="269"/>
  <c r="E33" i="269"/>
  <c r="D33" i="269"/>
  <c r="I31" i="269"/>
  <c r="H31" i="269"/>
  <c r="G31" i="269"/>
  <c r="F31" i="269"/>
  <c r="E31" i="269"/>
  <c r="D31" i="269"/>
  <c r="I30" i="269"/>
  <c r="H30" i="269"/>
  <c r="G30" i="269"/>
  <c r="F30" i="269"/>
  <c r="E30" i="269"/>
  <c r="D30" i="269"/>
  <c r="I29" i="269"/>
  <c r="H29" i="269"/>
  <c r="G29" i="269"/>
  <c r="F29" i="269"/>
  <c r="E29" i="269"/>
  <c r="D29" i="269"/>
  <c r="I27" i="269"/>
  <c r="H27" i="269"/>
  <c r="G27" i="269"/>
  <c r="F27" i="269"/>
  <c r="E27" i="269"/>
  <c r="D27" i="269"/>
  <c r="I26" i="269"/>
  <c r="H26" i="269"/>
  <c r="G26" i="269"/>
  <c r="F26" i="269"/>
  <c r="E26" i="269"/>
  <c r="D26" i="269"/>
  <c r="I25" i="269"/>
  <c r="H25" i="269"/>
  <c r="G25" i="269"/>
  <c r="F25" i="269"/>
  <c r="E25" i="269"/>
  <c r="D25" i="269"/>
  <c r="I24" i="269"/>
  <c r="H24" i="269"/>
  <c r="G24" i="269"/>
  <c r="F24" i="269"/>
  <c r="E24" i="269"/>
  <c r="D24" i="269"/>
  <c r="I23" i="269"/>
  <c r="H23" i="269"/>
  <c r="G23" i="269"/>
  <c r="F23" i="269"/>
  <c r="E23" i="269"/>
  <c r="D23" i="269"/>
  <c r="I21" i="269"/>
  <c r="H21" i="269"/>
  <c r="G21" i="269"/>
  <c r="F21" i="269"/>
  <c r="E21" i="269"/>
  <c r="D21" i="269"/>
  <c r="I20" i="269"/>
  <c r="H20" i="269"/>
  <c r="G20" i="269"/>
  <c r="F20" i="269"/>
  <c r="E20" i="269"/>
  <c r="D20" i="269"/>
  <c r="I19" i="269"/>
  <c r="H19" i="269"/>
  <c r="G19" i="269"/>
  <c r="F19" i="269"/>
  <c r="E19" i="269"/>
  <c r="D19" i="269"/>
  <c r="I18" i="269"/>
  <c r="H18" i="269"/>
  <c r="G18" i="269"/>
  <c r="F18" i="269"/>
  <c r="E18" i="269"/>
  <c r="D18" i="269"/>
  <c r="I17" i="269"/>
  <c r="H17" i="269"/>
  <c r="G17" i="269"/>
  <c r="F17" i="269"/>
  <c r="E17" i="269"/>
  <c r="D17" i="269"/>
  <c r="I16" i="269"/>
  <c r="H16" i="269"/>
  <c r="G16" i="269"/>
  <c r="F16" i="269"/>
  <c r="E16" i="269"/>
  <c r="D16" i="269"/>
  <c r="I15" i="269"/>
  <c r="H15" i="269"/>
  <c r="G15" i="269"/>
  <c r="F15" i="269"/>
  <c r="E15" i="269"/>
  <c r="D15" i="269"/>
  <c r="I14" i="269"/>
  <c r="H14" i="269"/>
  <c r="G14" i="269"/>
  <c r="F14" i="269"/>
  <c r="E14" i="269"/>
  <c r="D14" i="269"/>
  <c r="I13" i="269"/>
  <c r="H13" i="269"/>
  <c r="G13" i="269"/>
  <c r="F13" i="269"/>
  <c r="E13" i="269"/>
  <c r="D13" i="269"/>
  <c r="I12" i="269"/>
  <c r="H12" i="269"/>
  <c r="G12" i="269"/>
  <c r="F12" i="269"/>
  <c r="E12" i="269"/>
  <c r="D12" i="269"/>
  <c r="I11" i="269"/>
  <c r="H11" i="269"/>
  <c r="G11" i="269"/>
  <c r="F11" i="269"/>
  <c r="E11" i="269"/>
  <c r="D11" i="269"/>
  <c r="I60" i="268"/>
  <c r="H60" i="268"/>
  <c r="G60" i="268"/>
  <c r="F60" i="268"/>
  <c r="E60" i="268"/>
  <c r="D60" i="268"/>
  <c r="I59" i="268"/>
  <c r="H59" i="268"/>
  <c r="G59" i="268"/>
  <c r="F59" i="268"/>
  <c r="E59" i="268"/>
  <c r="D59" i="268"/>
  <c r="J58" i="268"/>
  <c r="I58" i="268"/>
  <c r="H58" i="268"/>
  <c r="G58" i="268"/>
  <c r="F58" i="268"/>
  <c r="E58" i="268"/>
  <c r="D58" i="268"/>
  <c r="I56" i="268"/>
  <c r="H56" i="268"/>
  <c r="G56" i="268"/>
  <c r="F56" i="268"/>
  <c r="E56" i="268"/>
  <c r="D56" i="268"/>
  <c r="I55" i="268"/>
  <c r="H55" i="268"/>
  <c r="G55" i="268"/>
  <c r="F55" i="268"/>
  <c r="E55" i="268"/>
  <c r="D55" i="268"/>
  <c r="I54" i="268"/>
  <c r="H54" i="268"/>
  <c r="G54" i="268"/>
  <c r="F54" i="268"/>
  <c r="E54" i="268"/>
  <c r="D54" i="268"/>
  <c r="I53" i="268"/>
  <c r="H53" i="268"/>
  <c r="G53" i="268"/>
  <c r="F53" i="268"/>
  <c r="E53" i="268"/>
  <c r="D53" i="268"/>
  <c r="I52" i="268"/>
  <c r="H52" i="268"/>
  <c r="G52" i="268"/>
  <c r="F52" i="268"/>
  <c r="E52" i="268"/>
  <c r="D52" i="268"/>
  <c r="I50" i="268"/>
  <c r="H50" i="268"/>
  <c r="G50" i="268"/>
  <c r="F50" i="268"/>
  <c r="E50" i="268"/>
  <c r="D50" i="268"/>
  <c r="I49" i="268"/>
  <c r="H49" i="268"/>
  <c r="G49" i="268"/>
  <c r="F49" i="268"/>
  <c r="E49" i="268"/>
  <c r="D49" i="268"/>
  <c r="I48" i="268"/>
  <c r="H48" i="268"/>
  <c r="G48" i="268"/>
  <c r="F48" i="268"/>
  <c r="E48" i="268"/>
  <c r="D48" i="268"/>
  <c r="I47" i="268"/>
  <c r="H47" i="268"/>
  <c r="G47" i="268"/>
  <c r="F47" i="268"/>
  <c r="E47" i="268"/>
  <c r="D47" i="268"/>
  <c r="I46" i="268"/>
  <c r="H46" i="268"/>
  <c r="G46" i="268"/>
  <c r="F46" i="268"/>
  <c r="E46" i="268"/>
  <c r="D46" i="268"/>
  <c r="I42" i="268"/>
  <c r="H42" i="268"/>
  <c r="G42" i="268"/>
  <c r="F42" i="268"/>
  <c r="E42" i="268"/>
  <c r="D42" i="268"/>
  <c r="I41" i="268"/>
  <c r="H41" i="268"/>
  <c r="G41" i="268"/>
  <c r="F41" i="268"/>
  <c r="E41" i="268"/>
  <c r="D41" i="268"/>
  <c r="I40" i="268"/>
  <c r="H40" i="268"/>
  <c r="G40" i="268"/>
  <c r="F40" i="268"/>
  <c r="E40" i="268"/>
  <c r="D40" i="268"/>
  <c r="I37" i="268"/>
  <c r="H37" i="268"/>
  <c r="G37" i="268"/>
  <c r="F37" i="268"/>
  <c r="E37" i="268"/>
  <c r="D37" i="268"/>
  <c r="I36" i="268"/>
  <c r="H36" i="268"/>
  <c r="G36" i="268"/>
  <c r="F36" i="268"/>
  <c r="E36" i="268"/>
  <c r="D36" i="268"/>
  <c r="I35" i="268"/>
  <c r="H35" i="268"/>
  <c r="G35" i="268"/>
  <c r="F35" i="268"/>
  <c r="E35" i="268"/>
  <c r="D35" i="268"/>
  <c r="I34" i="268"/>
  <c r="H34" i="268"/>
  <c r="G34" i="268"/>
  <c r="F34" i="268"/>
  <c r="E34" i="268"/>
  <c r="D34" i="268"/>
  <c r="I33" i="268"/>
  <c r="H33" i="268"/>
  <c r="G33" i="268"/>
  <c r="F33" i="268"/>
  <c r="E33" i="268"/>
  <c r="D33" i="268"/>
  <c r="I31" i="268"/>
  <c r="H31" i="268"/>
  <c r="G31" i="268"/>
  <c r="F31" i="268"/>
  <c r="E31" i="268"/>
  <c r="D31" i="268"/>
  <c r="I30" i="268"/>
  <c r="H30" i="268"/>
  <c r="G30" i="268"/>
  <c r="F30" i="268"/>
  <c r="E30" i="268"/>
  <c r="D30" i="268"/>
  <c r="I29" i="268"/>
  <c r="H29" i="268"/>
  <c r="G29" i="268"/>
  <c r="F29" i="268"/>
  <c r="E29" i="268"/>
  <c r="D29" i="268"/>
  <c r="I27" i="268"/>
  <c r="H27" i="268"/>
  <c r="G27" i="268"/>
  <c r="F27" i="268"/>
  <c r="E27" i="268"/>
  <c r="D27" i="268"/>
  <c r="I26" i="268"/>
  <c r="H26" i="268"/>
  <c r="G26" i="268"/>
  <c r="F26" i="268"/>
  <c r="E26" i="268"/>
  <c r="D26" i="268"/>
  <c r="I25" i="268"/>
  <c r="H25" i="268"/>
  <c r="G25" i="268"/>
  <c r="F25" i="268"/>
  <c r="E25" i="268"/>
  <c r="D25" i="268"/>
  <c r="I24" i="268"/>
  <c r="H24" i="268"/>
  <c r="G24" i="268"/>
  <c r="F24" i="268"/>
  <c r="E24" i="268"/>
  <c r="D24" i="268"/>
  <c r="I23" i="268"/>
  <c r="H23" i="268"/>
  <c r="G23" i="268"/>
  <c r="F23" i="268"/>
  <c r="E23" i="268"/>
  <c r="D23" i="268"/>
  <c r="I21" i="268"/>
  <c r="H21" i="268"/>
  <c r="G21" i="268"/>
  <c r="F21" i="268"/>
  <c r="E21" i="268"/>
  <c r="D21" i="268"/>
  <c r="I20" i="268"/>
  <c r="H20" i="268"/>
  <c r="G20" i="268"/>
  <c r="F20" i="268"/>
  <c r="E20" i="268"/>
  <c r="D20" i="268"/>
  <c r="I19" i="268"/>
  <c r="H19" i="268"/>
  <c r="G19" i="268"/>
  <c r="F19" i="268"/>
  <c r="E19" i="268"/>
  <c r="D19" i="268"/>
  <c r="I18" i="268"/>
  <c r="H18" i="268"/>
  <c r="G18" i="268"/>
  <c r="F18" i="268"/>
  <c r="E18" i="268"/>
  <c r="D18" i="268"/>
  <c r="I17" i="268"/>
  <c r="H17" i="268"/>
  <c r="G17" i="268"/>
  <c r="F17" i="268"/>
  <c r="E17" i="268"/>
  <c r="D17" i="268"/>
  <c r="I16" i="268"/>
  <c r="H16" i="268"/>
  <c r="G16" i="268"/>
  <c r="F16" i="268"/>
  <c r="E16" i="268"/>
  <c r="D16" i="268"/>
  <c r="I15" i="268"/>
  <c r="H15" i="268"/>
  <c r="G15" i="268"/>
  <c r="F15" i="268"/>
  <c r="E15" i="268"/>
  <c r="D15" i="268"/>
  <c r="I14" i="268"/>
  <c r="H14" i="268"/>
  <c r="G14" i="268"/>
  <c r="F14" i="268"/>
  <c r="E14" i="268"/>
  <c r="D14" i="268"/>
  <c r="I13" i="268"/>
  <c r="H13" i="268"/>
  <c r="G13" i="268"/>
  <c r="F13" i="268"/>
  <c r="E13" i="268"/>
  <c r="D13" i="268"/>
  <c r="I12" i="268"/>
  <c r="H12" i="268"/>
  <c r="G12" i="268"/>
  <c r="F12" i="268"/>
  <c r="E12" i="268"/>
  <c r="D12" i="268"/>
  <c r="I11" i="268"/>
  <c r="H11" i="268"/>
  <c r="G11" i="268"/>
  <c r="F11" i="268"/>
  <c r="E11" i="268"/>
  <c r="D11" i="268"/>
  <c r="I60" i="267"/>
  <c r="H60" i="267"/>
  <c r="G60" i="267"/>
  <c r="F60" i="267"/>
  <c r="E60" i="267"/>
  <c r="D60" i="267"/>
  <c r="I59" i="267"/>
  <c r="H59" i="267"/>
  <c r="G59" i="267"/>
  <c r="F59" i="267"/>
  <c r="E59" i="267"/>
  <c r="D59" i="267"/>
  <c r="J58" i="267"/>
  <c r="I58" i="267"/>
  <c r="H58" i="267"/>
  <c r="G58" i="267"/>
  <c r="F58" i="267"/>
  <c r="E58" i="267"/>
  <c r="D58" i="267"/>
  <c r="I56" i="267"/>
  <c r="H56" i="267"/>
  <c r="G56" i="267"/>
  <c r="F56" i="267"/>
  <c r="E56" i="267"/>
  <c r="D56" i="267"/>
  <c r="I55" i="267"/>
  <c r="H55" i="267"/>
  <c r="G55" i="267"/>
  <c r="F55" i="267"/>
  <c r="E55" i="267"/>
  <c r="D55" i="267"/>
  <c r="I54" i="267"/>
  <c r="H54" i="267"/>
  <c r="G54" i="267"/>
  <c r="F54" i="267"/>
  <c r="E54" i="267"/>
  <c r="D54" i="267"/>
  <c r="I53" i="267"/>
  <c r="H53" i="267"/>
  <c r="G53" i="267"/>
  <c r="F53" i="267"/>
  <c r="E53" i="267"/>
  <c r="D53" i="267"/>
  <c r="I52" i="267"/>
  <c r="H52" i="267"/>
  <c r="G52" i="267"/>
  <c r="F52" i="267"/>
  <c r="E52" i="267"/>
  <c r="D52" i="267"/>
  <c r="I50" i="267"/>
  <c r="H50" i="267"/>
  <c r="G50" i="267"/>
  <c r="F50" i="267"/>
  <c r="E50" i="267"/>
  <c r="D50" i="267"/>
  <c r="I49" i="267"/>
  <c r="H49" i="267"/>
  <c r="G49" i="267"/>
  <c r="F49" i="267"/>
  <c r="E49" i="267"/>
  <c r="D49" i="267"/>
  <c r="I48" i="267"/>
  <c r="H48" i="267"/>
  <c r="G48" i="267"/>
  <c r="F48" i="267"/>
  <c r="E48" i="267"/>
  <c r="D48" i="267"/>
  <c r="I47" i="267"/>
  <c r="H47" i="267"/>
  <c r="G47" i="267"/>
  <c r="F47" i="267"/>
  <c r="E47" i="267"/>
  <c r="D47" i="267"/>
  <c r="I46" i="267"/>
  <c r="H46" i="267"/>
  <c r="G46" i="267"/>
  <c r="F46" i="267"/>
  <c r="E46" i="267"/>
  <c r="D46" i="267"/>
  <c r="I42" i="267"/>
  <c r="H42" i="267"/>
  <c r="G42" i="267"/>
  <c r="F42" i="267"/>
  <c r="E42" i="267"/>
  <c r="D42" i="267"/>
  <c r="I41" i="267"/>
  <c r="H41" i="267"/>
  <c r="G41" i="267"/>
  <c r="F41" i="267"/>
  <c r="E41" i="267"/>
  <c r="D41" i="267"/>
  <c r="I40" i="267"/>
  <c r="H40" i="267"/>
  <c r="G40" i="267"/>
  <c r="F40" i="267"/>
  <c r="E40" i="267"/>
  <c r="D40" i="267"/>
  <c r="I37" i="267"/>
  <c r="H37" i="267"/>
  <c r="G37" i="267"/>
  <c r="F37" i="267"/>
  <c r="E37" i="267"/>
  <c r="D37" i="267"/>
  <c r="I36" i="267"/>
  <c r="H36" i="267"/>
  <c r="G36" i="267"/>
  <c r="F36" i="267"/>
  <c r="E36" i="267"/>
  <c r="D36" i="267"/>
  <c r="I35" i="267"/>
  <c r="H35" i="267"/>
  <c r="G35" i="267"/>
  <c r="F35" i="267"/>
  <c r="E35" i="267"/>
  <c r="D35" i="267"/>
  <c r="I34" i="267"/>
  <c r="H34" i="267"/>
  <c r="G34" i="267"/>
  <c r="F34" i="267"/>
  <c r="E34" i="267"/>
  <c r="D34" i="267"/>
  <c r="I33" i="267"/>
  <c r="H33" i="267"/>
  <c r="G33" i="267"/>
  <c r="F33" i="267"/>
  <c r="E33" i="267"/>
  <c r="D33" i="267"/>
  <c r="I31" i="267"/>
  <c r="H31" i="267"/>
  <c r="G31" i="267"/>
  <c r="F31" i="267"/>
  <c r="E31" i="267"/>
  <c r="D31" i="267"/>
  <c r="I30" i="267"/>
  <c r="H30" i="267"/>
  <c r="G30" i="267"/>
  <c r="F30" i="267"/>
  <c r="E30" i="267"/>
  <c r="D30" i="267"/>
  <c r="I29" i="267"/>
  <c r="H29" i="267"/>
  <c r="G29" i="267"/>
  <c r="F29" i="267"/>
  <c r="E29" i="267"/>
  <c r="D29" i="267"/>
  <c r="I27" i="267"/>
  <c r="H27" i="267"/>
  <c r="G27" i="267"/>
  <c r="F27" i="267"/>
  <c r="E27" i="267"/>
  <c r="D27" i="267"/>
  <c r="I26" i="267"/>
  <c r="H26" i="267"/>
  <c r="G26" i="267"/>
  <c r="F26" i="267"/>
  <c r="E26" i="267"/>
  <c r="D26" i="267"/>
  <c r="I25" i="267"/>
  <c r="H25" i="267"/>
  <c r="G25" i="267"/>
  <c r="F25" i="267"/>
  <c r="E25" i="267"/>
  <c r="D25" i="267"/>
  <c r="I24" i="267"/>
  <c r="H24" i="267"/>
  <c r="G24" i="267"/>
  <c r="F24" i="267"/>
  <c r="E24" i="267"/>
  <c r="D24" i="267"/>
  <c r="I23" i="267"/>
  <c r="H23" i="267"/>
  <c r="G23" i="267"/>
  <c r="F23" i="267"/>
  <c r="E23" i="267"/>
  <c r="D23" i="267"/>
  <c r="I21" i="267"/>
  <c r="H21" i="267"/>
  <c r="G21" i="267"/>
  <c r="F21" i="267"/>
  <c r="E21" i="267"/>
  <c r="D21" i="267"/>
  <c r="I20" i="267"/>
  <c r="H20" i="267"/>
  <c r="G20" i="267"/>
  <c r="F20" i="267"/>
  <c r="E20" i="267"/>
  <c r="D20" i="267"/>
  <c r="I19" i="267"/>
  <c r="H19" i="267"/>
  <c r="G19" i="267"/>
  <c r="F19" i="267"/>
  <c r="E19" i="267"/>
  <c r="D19" i="267"/>
  <c r="I18" i="267"/>
  <c r="H18" i="267"/>
  <c r="G18" i="267"/>
  <c r="F18" i="267"/>
  <c r="E18" i="267"/>
  <c r="D18" i="267"/>
  <c r="I17" i="267"/>
  <c r="H17" i="267"/>
  <c r="G17" i="267"/>
  <c r="F17" i="267"/>
  <c r="E17" i="267"/>
  <c r="D17" i="267"/>
  <c r="I16" i="267"/>
  <c r="H16" i="267"/>
  <c r="G16" i="267"/>
  <c r="F16" i="267"/>
  <c r="E16" i="267"/>
  <c r="D16" i="267"/>
  <c r="I15" i="267"/>
  <c r="H15" i="267"/>
  <c r="G15" i="267"/>
  <c r="F15" i="267"/>
  <c r="E15" i="267"/>
  <c r="D15" i="267"/>
  <c r="I14" i="267"/>
  <c r="H14" i="267"/>
  <c r="G14" i="267"/>
  <c r="F14" i="267"/>
  <c r="E14" i="267"/>
  <c r="D14" i="267"/>
  <c r="I13" i="267"/>
  <c r="H13" i="267"/>
  <c r="G13" i="267"/>
  <c r="F13" i="267"/>
  <c r="E13" i="267"/>
  <c r="D13" i="267"/>
  <c r="I12" i="267"/>
  <c r="H12" i="267"/>
  <c r="G12" i="267"/>
  <c r="F12" i="267"/>
  <c r="E12" i="267"/>
  <c r="D12" i="267"/>
  <c r="I11" i="267"/>
  <c r="H11" i="267"/>
  <c r="G11" i="267"/>
  <c r="F11" i="267"/>
  <c r="E11" i="267"/>
  <c r="D11" i="267"/>
  <c r="I60" i="266"/>
  <c r="H60" i="266"/>
  <c r="G60" i="266"/>
  <c r="F60" i="266"/>
  <c r="E60" i="266"/>
  <c r="D60" i="266"/>
  <c r="I59" i="266"/>
  <c r="H59" i="266"/>
  <c r="G59" i="266"/>
  <c r="F59" i="266"/>
  <c r="E59" i="266"/>
  <c r="D59" i="266"/>
  <c r="J58" i="266"/>
  <c r="I58" i="266"/>
  <c r="H58" i="266"/>
  <c r="G58" i="266"/>
  <c r="F58" i="266"/>
  <c r="E58" i="266"/>
  <c r="D58" i="266"/>
  <c r="I56" i="266"/>
  <c r="H56" i="266"/>
  <c r="G56" i="266"/>
  <c r="F56" i="266"/>
  <c r="E56" i="266"/>
  <c r="D56" i="266"/>
  <c r="I55" i="266"/>
  <c r="H55" i="266"/>
  <c r="G55" i="266"/>
  <c r="F55" i="266"/>
  <c r="E55" i="266"/>
  <c r="D55" i="266"/>
  <c r="I54" i="266"/>
  <c r="H54" i="266"/>
  <c r="G54" i="266"/>
  <c r="F54" i="266"/>
  <c r="E54" i="266"/>
  <c r="D54" i="266"/>
  <c r="I53" i="266"/>
  <c r="H53" i="266"/>
  <c r="G53" i="266"/>
  <c r="F53" i="266"/>
  <c r="E53" i="266"/>
  <c r="D53" i="266"/>
  <c r="I52" i="266"/>
  <c r="H52" i="266"/>
  <c r="G52" i="266"/>
  <c r="F52" i="266"/>
  <c r="E52" i="266"/>
  <c r="D52" i="266"/>
  <c r="I50" i="266"/>
  <c r="H50" i="266"/>
  <c r="G50" i="266"/>
  <c r="F50" i="266"/>
  <c r="E50" i="266"/>
  <c r="D50" i="266"/>
  <c r="I49" i="266"/>
  <c r="H49" i="266"/>
  <c r="G49" i="266"/>
  <c r="F49" i="266"/>
  <c r="E49" i="266"/>
  <c r="D49" i="266"/>
  <c r="I48" i="266"/>
  <c r="H48" i="266"/>
  <c r="G48" i="266"/>
  <c r="F48" i="266"/>
  <c r="E48" i="266"/>
  <c r="D48" i="266"/>
  <c r="I47" i="266"/>
  <c r="H47" i="266"/>
  <c r="G47" i="266"/>
  <c r="F47" i="266"/>
  <c r="E47" i="266"/>
  <c r="D47" i="266"/>
  <c r="I46" i="266"/>
  <c r="H46" i="266"/>
  <c r="G46" i="266"/>
  <c r="F46" i="266"/>
  <c r="E46" i="266"/>
  <c r="D46" i="266"/>
  <c r="I42" i="266"/>
  <c r="H42" i="266"/>
  <c r="G42" i="266"/>
  <c r="F42" i="266"/>
  <c r="E42" i="266"/>
  <c r="D42" i="266"/>
  <c r="I41" i="266"/>
  <c r="H41" i="266"/>
  <c r="G41" i="266"/>
  <c r="F41" i="266"/>
  <c r="E41" i="266"/>
  <c r="D41" i="266"/>
  <c r="I40" i="266"/>
  <c r="H40" i="266"/>
  <c r="G40" i="266"/>
  <c r="F40" i="266"/>
  <c r="E40" i="266"/>
  <c r="D40" i="266"/>
  <c r="I37" i="266"/>
  <c r="H37" i="266"/>
  <c r="G37" i="266"/>
  <c r="F37" i="266"/>
  <c r="E37" i="266"/>
  <c r="D37" i="266"/>
  <c r="I36" i="266"/>
  <c r="H36" i="266"/>
  <c r="G36" i="266"/>
  <c r="F36" i="266"/>
  <c r="E36" i="266"/>
  <c r="D36" i="266"/>
  <c r="I35" i="266"/>
  <c r="H35" i="266"/>
  <c r="G35" i="266"/>
  <c r="F35" i="266"/>
  <c r="E35" i="266"/>
  <c r="D35" i="266"/>
  <c r="I34" i="266"/>
  <c r="H34" i="266"/>
  <c r="G34" i="266"/>
  <c r="F34" i="266"/>
  <c r="E34" i="266"/>
  <c r="D34" i="266"/>
  <c r="I33" i="266"/>
  <c r="H33" i="266"/>
  <c r="G33" i="266"/>
  <c r="F33" i="266"/>
  <c r="E33" i="266"/>
  <c r="D33" i="266"/>
  <c r="I31" i="266"/>
  <c r="H31" i="266"/>
  <c r="G31" i="266"/>
  <c r="F31" i="266"/>
  <c r="E31" i="266"/>
  <c r="D31" i="266"/>
  <c r="I30" i="266"/>
  <c r="H30" i="266"/>
  <c r="G30" i="266"/>
  <c r="F30" i="266"/>
  <c r="E30" i="266"/>
  <c r="D30" i="266"/>
  <c r="I29" i="266"/>
  <c r="H29" i="266"/>
  <c r="G29" i="266"/>
  <c r="F29" i="266"/>
  <c r="E29" i="266"/>
  <c r="D29" i="266"/>
  <c r="I27" i="266"/>
  <c r="H27" i="266"/>
  <c r="G27" i="266"/>
  <c r="F27" i="266"/>
  <c r="E27" i="266"/>
  <c r="D27" i="266"/>
  <c r="I26" i="266"/>
  <c r="H26" i="266"/>
  <c r="G26" i="266"/>
  <c r="F26" i="266"/>
  <c r="E26" i="266"/>
  <c r="D26" i="266"/>
  <c r="I25" i="266"/>
  <c r="H25" i="266"/>
  <c r="G25" i="266"/>
  <c r="F25" i="266"/>
  <c r="E25" i="266"/>
  <c r="D25" i="266"/>
  <c r="I24" i="266"/>
  <c r="H24" i="266"/>
  <c r="G24" i="266"/>
  <c r="F24" i="266"/>
  <c r="E24" i="266"/>
  <c r="D24" i="266"/>
  <c r="I23" i="266"/>
  <c r="H23" i="266"/>
  <c r="G23" i="266"/>
  <c r="F23" i="266"/>
  <c r="E23" i="266"/>
  <c r="D23" i="266"/>
  <c r="I21" i="266"/>
  <c r="H21" i="266"/>
  <c r="G21" i="266"/>
  <c r="F21" i="266"/>
  <c r="E21" i="266"/>
  <c r="D21" i="266"/>
  <c r="I20" i="266"/>
  <c r="H20" i="266"/>
  <c r="G20" i="266"/>
  <c r="F20" i="266"/>
  <c r="E20" i="266"/>
  <c r="D20" i="266"/>
  <c r="I19" i="266"/>
  <c r="H19" i="266"/>
  <c r="G19" i="266"/>
  <c r="F19" i="266"/>
  <c r="E19" i="266"/>
  <c r="D19" i="266"/>
  <c r="I18" i="266"/>
  <c r="H18" i="266"/>
  <c r="G18" i="266"/>
  <c r="F18" i="266"/>
  <c r="E18" i="266"/>
  <c r="D18" i="266"/>
  <c r="I17" i="266"/>
  <c r="H17" i="266"/>
  <c r="G17" i="266"/>
  <c r="F17" i="266"/>
  <c r="E17" i="266"/>
  <c r="D17" i="266"/>
  <c r="I16" i="266"/>
  <c r="H16" i="266"/>
  <c r="G16" i="266"/>
  <c r="F16" i="266"/>
  <c r="E16" i="266"/>
  <c r="D16" i="266"/>
  <c r="I15" i="266"/>
  <c r="H15" i="266"/>
  <c r="G15" i="266"/>
  <c r="F15" i="266"/>
  <c r="E15" i="266"/>
  <c r="D15" i="266"/>
  <c r="I14" i="266"/>
  <c r="H14" i="266"/>
  <c r="G14" i="266"/>
  <c r="F14" i="266"/>
  <c r="E14" i="266"/>
  <c r="D14" i="266"/>
  <c r="I13" i="266"/>
  <c r="H13" i="266"/>
  <c r="G13" i="266"/>
  <c r="F13" i="266"/>
  <c r="E13" i="266"/>
  <c r="D13" i="266"/>
  <c r="I12" i="266"/>
  <c r="H12" i="266"/>
  <c r="G12" i="266"/>
  <c r="F12" i="266"/>
  <c r="E12" i="266"/>
  <c r="D12" i="266"/>
  <c r="I11" i="266"/>
  <c r="H11" i="266"/>
  <c r="G11" i="266"/>
  <c r="F11" i="266"/>
  <c r="E11" i="266"/>
  <c r="D11" i="266"/>
  <c r="I60" i="265"/>
  <c r="H60" i="265"/>
  <c r="G60" i="265"/>
  <c r="F60" i="265"/>
  <c r="E60" i="265"/>
  <c r="D60" i="265"/>
  <c r="I59" i="265"/>
  <c r="H59" i="265"/>
  <c r="G59" i="265"/>
  <c r="F59" i="265"/>
  <c r="E59" i="265"/>
  <c r="D59" i="265"/>
  <c r="J58" i="265"/>
  <c r="I58" i="265"/>
  <c r="H58" i="265"/>
  <c r="G58" i="265"/>
  <c r="F58" i="265"/>
  <c r="E58" i="265"/>
  <c r="D58" i="265"/>
  <c r="I56" i="265"/>
  <c r="H56" i="265"/>
  <c r="G56" i="265"/>
  <c r="F56" i="265"/>
  <c r="E56" i="265"/>
  <c r="D56" i="265"/>
  <c r="I55" i="265"/>
  <c r="H55" i="265"/>
  <c r="G55" i="265"/>
  <c r="F55" i="265"/>
  <c r="E55" i="265"/>
  <c r="D55" i="265"/>
  <c r="I54" i="265"/>
  <c r="H54" i="265"/>
  <c r="G54" i="265"/>
  <c r="F54" i="265"/>
  <c r="E54" i="265"/>
  <c r="D54" i="265"/>
  <c r="I53" i="265"/>
  <c r="H53" i="265"/>
  <c r="G53" i="265"/>
  <c r="F53" i="265"/>
  <c r="E53" i="265"/>
  <c r="D53" i="265"/>
  <c r="I52" i="265"/>
  <c r="H52" i="265"/>
  <c r="G52" i="265"/>
  <c r="F52" i="265"/>
  <c r="E52" i="265"/>
  <c r="D52" i="265"/>
  <c r="I50" i="265"/>
  <c r="H50" i="265"/>
  <c r="G50" i="265"/>
  <c r="F50" i="265"/>
  <c r="E50" i="265"/>
  <c r="D50" i="265"/>
  <c r="I49" i="265"/>
  <c r="H49" i="265"/>
  <c r="G49" i="265"/>
  <c r="F49" i="265"/>
  <c r="E49" i="265"/>
  <c r="D49" i="265"/>
  <c r="I48" i="265"/>
  <c r="H48" i="265"/>
  <c r="G48" i="265"/>
  <c r="F48" i="265"/>
  <c r="E48" i="265"/>
  <c r="D48" i="265"/>
  <c r="I47" i="265"/>
  <c r="H47" i="265"/>
  <c r="G47" i="265"/>
  <c r="F47" i="265"/>
  <c r="E47" i="265"/>
  <c r="D47" i="265"/>
  <c r="I46" i="265"/>
  <c r="H46" i="265"/>
  <c r="G46" i="265"/>
  <c r="F46" i="265"/>
  <c r="E46" i="265"/>
  <c r="D46" i="265"/>
  <c r="I42" i="265"/>
  <c r="H42" i="265"/>
  <c r="G42" i="265"/>
  <c r="F42" i="265"/>
  <c r="E42" i="265"/>
  <c r="D42" i="265"/>
  <c r="I41" i="265"/>
  <c r="H41" i="265"/>
  <c r="G41" i="265"/>
  <c r="F41" i="265"/>
  <c r="E41" i="265"/>
  <c r="D41" i="265"/>
  <c r="I40" i="265"/>
  <c r="H40" i="265"/>
  <c r="G40" i="265"/>
  <c r="F40" i="265"/>
  <c r="E40" i="265"/>
  <c r="D40" i="265"/>
  <c r="I37" i="265"/>
  <c r="H37" i="265"/>
  <c r="G37" i="265"/>
  <c r="F37" i="265"/>
  <c r="E37" i="265"/>
  <c r="D37" i="265"/>
  <c r="I36" i="265"/>
  <c r="H36" i="265"/>
  <c r="G36" i="265"/>
  <c r="F36" i="265"/>
  <c r="E36" i="265"/>
  <c r="D36" i="265"/>
  <c r="I35" i="265"/>
  <c r="H35" i="265"/>
  <c r="G35" i="265"/>
  <c r="F35" i="265"/>
  <c r="E35" i="265"/>
  <c r="D35" i="265"/>
  <c r="I34" i="265"/>
  <c r="H34" i="265"/>
  <c r="G34" i="265"/>
  <c r="F34" i="265"/>
  <c r="E34" i="265"/>
  <c r="D34" i="265"/>
  <c r="I33" i="265"/>
  <c r="H33" i="265"/>
  <c r="G33" i="265"/>
  <c r="F33" i="265"/>
  <c r="E33" i="265"/>
  <c r="D33" i="265"/>
  <c r="I31" i="265"/>
  <c r="H31" i="265"/>
  <c r="G31" i="265"/>
  <c r="F31" i="265"/>
  <c r="E31" i="265"/>
  <c r="D31" i="265"/>
  <c r="I30" i="265"/>
  <c r="H30" i="265"/>
  <c r="G30" i="265"/>
  <c r="F30" i="265"/>
  <c r="E30" i="265"/>
  <c r="D30" i="265"/>
  <c r="I29" i="265"/>
  <c r="H29" i="265"/>
  <c r="G29" i="265"/>
  <c r="F29" i="265"/>
  <c r="E29" i="265"/>
  <c r="D29" i="265"/>
  <c r="I27" i="265"/>
  <c r="H27" i="265"/>
  <c r="G27" i="265"/>
  <c r="F27" i="265"/>
  <c r="E27" i="265"/>
  <c r="D27" i="265"/>
  <c r="I26" i="265"/>
  <c r="H26" i="265"/>
  <c r="G26" i="265"/>
  <c r="F26" i="265"/>
  <c r="E26" i="265"/>
  <c r="D26" i="265"/>
  <c r="I25" i="265"/>
  <c r="H25" i="265"/>
  <c r="G25" i="265"/>
  <c r="F25" i="265"/>
  <c r="E25" i="265"/>
  <c r="D25" i="265"/>
  <c r="I24" i="265"/>
  <c r="H24" i="265"/>
  <c r="G24" i="265"/>
  <c r="F24" i="265"/>
  <c r="E24" i="265"/>
  <c r="D24" i="265"/>
  <c r="I23" i="265"/>
  <c r="H23" i="265"/>
  <c r="G23" i="265"/>
  <c r="F23" i="265"/>
  <c r="E23" i="265"/>
  <c r="D23" i="265"/>
  <c r="I21" i="265"/>
  <c r="H21" i="265"/>
  <c r="G21" i="265"/>
  <c r="F21" i="265"/>
  <c r="E21" i="265"/>
  <c r="D21" i="265"/>
  <c r="I20" i="265"/>
  <c r="H20" i="265"/>
  <c r="G20" i="265"/>
  <c r="F20" i="265"/>
  <c r="E20" i="265"/>
  <c r="D20" i="265"/>
  <c r="I19" i="265"/>
  <c r="H19" i="265"/>
  <c r="G19" i="265"/>
  <c r="F19" i="265"/>
  <c r="E19" i="265"/>
  <c r="D19" i="265"/>
  <c r="I18" i="265"/>
  <c r="H18" i="265"/>
  <c r="G18" i="265"/>
  <c r="F18" i="265"/>
  <c r="E18" i="265"/>
  <c r="D18" i="265"/>
  <c r="I17" i="265"/>
  <c r="H17" i="265"/>
  <c r="G17" i="265"/>
  <c r="F17" i="265"/>
  <c r="E17" i="265"/>
  <c r="D17" i="265"/>
  <c r="I16" i="265"/>
  <c r="H16" i="265"/>
  <c r="G16" i="265"/>
  <c r="F16" i="265"/>
  <c r="E16" i="265"/>
  <c r="D16" i="265"/>
  <c r="I15" i="265"/>
  <c r="H15" i="265"/>
  <c r="G15" i="265"/>
  <c r="F15" i="265"/>
  <c r="E15" i="265"/>
  <c r="D15" i="265"/>
  <c r="I14" i="265"/>
  <c r="H14" i="265"/>
  <c r="G14" i="265"/>
  <c r="F14" i="265"/>
  <c r="E14" i="265"/>
  <c r="D14" i="265"/>
  <c r="I13" i="265"/>
  <c r="H13" i="265"/>
  <c r="G13" i="265"/>
  <c r="F13" i="265"/>
  <c r="E13" i="265"/>
  <c r="D13" i="265"/>
  <c r="I12" i="265"/>
  <c r="H12" i="265"/>
  <c r="G12" i="265"/>
  <c r="F12" i="265"/>
  <c r="E12" i="265"/>
  <c r="D12" i="265"/>
  <c r="I11" i="265"/>
  <c r="H11" i="265"/>
  <c r="G11" i="265"/>
  <c r="F11" i="265"/>
  <c r="E11" i="265"/>
  <c r="D11" i="265"/>
  <c r="I60" i="264"/>
  <c r="H60" i="264"/>
  <c r="G60" i="264"/>
  <c r="F60" i="264"/>
  <c r="E60" i="264"/>
  <c r="D60" i="264"/>
  <c r="I59" i="264"/>
  <c r="H59" i="264"/>
  <c r="G59" i="264"/>
  <c r="F59" i="264"/>
  <c r="E59" i="264"/>
  <c r="D59" i="264"/>
  <c r="J58" i="264"/>
  <c r="I58" i="264"/>
  <c r="H58" i="264"/>
  <c r="G58" i="264"/>
  <c r="F58" i="264"/>
  <c r="E58" i="264"/>
  <c r="D58" i="264"/>
  <c r="I56" i="264"/>
  <c r="H56" i="264"/>
  <c r="G56" i="264"/>
  <c r="F56" i="264"/>
  <c r="E56" i="264"/>
  <c r="D56" i="264"/>
  <c r="I55" i="264"/>
  <c r="H55" i="264"/>
  <c r="G55" i="264"/>
  <c r="F55" i="264"/>
  <c r="E55" i="264"/>
  <c r="D55" i="264"/>
  <c r="I54" i="264"/>
  <c r="H54" i="264"/>
  <c r="G54" i="264"/>
  <c r="F54" i="264"/>
  <c r="E54" i="264"/>
  <c r="D54" i="264"/>
  <c r="I53" i="264"/>
  <c r="H53" i="264"/>
  <c r="G53" i="264"/>
  <c r="F53" i="264"/>
  <c r="E53" i="264"/>
  <c r="D53" i="264"/>
  <c r="I52" i="264"/>
  <c r="H52" i="264"/>
  <c r="G52" i="264"/>
  <c r="F52" i="264"/>
  <c r="E52" i="264"/>
  <c r="D52" i="264"/>
  <c r="I50" i="264"/>
  <c r="H50" i="264"/>
  <c r="G50" i="264"/>
  <c r="F50" i="264"/>
  <c r="E50" i="264"/>
  <c r="D50" i="264"/>
  <c r="I49" i="264"/>
  <c r="H49" i="264"/>
  <c r="G49" i="264"/>
  <c r="F49" i="264"/>
  <c r="E49" i="264"/>
  <c r="D49" i="264"/>
  <c r="I48" i="264"/>
  <c r="H48" i="264"/>
  <c r="G48" i="264"/>
  <c r="F48" i="264"/>
  <c r="E48" i="264"/>
  <c r="D48" i="264"/>
  <c r="I47" i="264"/>
  <c r="H47" i="264"/>
  <c r="G47" i="264"/>
  <c r="F47" i="264"/>
  <c r="E47" i="264"/>
  <c r="D47" i="264"/>
  <c r="I46" i="264"/>
  <c r="H46" i="264"/>
  <c r="G46" i="264"/>
  <c r="F46" i="264"/>
  <c r="E46" i="264"/>
  <c r="D46" i="264"/>
  <c r="I42" i="264"/>
  <c r="H42" i="264"/>
  <c r="G42" i="264"/>
  <c r="F42" i="264"/>
  <c r="E42" i="264"/>
  <c r="D42" i="264"/>
  <c r="I41" i="264"/>
  <c r="H41" i="264"/>
  <c r="G41" i="264"/>
  <c r="F41" i="264"/>
  <c r="E41" i="264"/>
  <c r="D41" i="264"/>
  <c r="I40" i="264"/>
  <c r="H40" i="264"/>
  <c r="G40" i="264"/>
  <c r="F40" i="264"/>
  <c r="E40" i="264"/>
  <c r="D40" i="264"/>
  <c r="I37" i="264"/>
  <c r="H37" i="264"/>
  <c r="G37" i="264"/>
  <c r="F37" i="264"/>
  <c r="E37" i="264"/>
  <c r="D37" i="264"/>
  <c r="I36" i="264"/>
  <c r="H36" i="264"/>
  <c r="G36" i="264"/>
  <c r="F36" i="264"/>
  <c r="E36" i="264"/>
  <c r="D36" i="264"/>
  <c r="I35" i="264"/>
  <c r="H35" i="264"/>
  <c r="G35" i="264"/>
  <c r="F35" i="264"/>
  <c r="E35" i="264"/>
  <c r="D35" i="264"/>
  <c r="I34" i="264"/>
  <c r="H34" i="264"/>
  <c r="G34" i="264"/>
  <c r="F34" i="264"/>
  <c r="E34" i="264"/>
  <c r="D34" i="264"/>
  <c r="I33" i="264"/>
  <c r="H33" i="264"/>
  <c r="G33" i="264"/>
  <c r="F33" i="264"/>
  <c r="E33" i="264"/>
  <c r="D33" i="264"/>
  <c r="I31" i="264"/>
  <c r="H31" i="264"/>
  <c r="G31" i="264"/>
  <c r="F31" i="264"/>
  <c r="E31" i="264"/>
  <c r="D31" i="264"/>
  <c r="I30" i="264"/>
  <c r="H30" i="264"/>
  <c r="G30" i="264"/>
  <c r="F30" i="264"/>
  <c r="E30" i="264"/>
  <c r="D30" i="264"/>
  <c r="I29" i="264"/>
  <c r="H29" i="264"/>
  <c r="G29" i="264"/>
  <c r="F29" i="264"/>
  <c r="E29" i="264"/>
  <c r="D29" i="264"/>
  <c r="I27" i="264"/>
  <c r="H27" i="264"/>
  <c r="G27" i="264"/>
  <c r="F27" i="264"/>
  <c r="E27" i="264"/>
  <c r="D27" i="264"/>
  <c r="I26" i="264"/>
  <c r="H26" i="264"/>
  <c r="G26" i="264"/>
  <c r="F26" i="264"/>
  <c r="E26" i="264"/>
  <c r="D26" i="264"/>
  <c r="I25" i="264"/>
  <c r="H25" i="264"/>
  <c r="G25" i="264"/>
  <c r="F25" i="264"/>
  <c r="E25" i="264"/>
  <c r="D25" i="264"/>
  <c r="I24" i="264"/>
  <c r="H24" i="264"/>
  <c r="G24" i="264"/>
  <c r="F24" i="264"/>
  <c r="E24" i="264"/>
  <c r="D24" i="264"/>
  <c r="I23" i="264"/>
  <c r="H23" i="264"/>
  <c r="G23" i="264"/>
  <c r="F23" i="264"/>
  <c r="E23" i="264"/>
  <c r="D23" i="264"/>
  <c r="I21" i="264"/>
  <c r="H21" i="264"/>
  <c r="G21" i="264"/>
  <c r="F21" i="264"/>
  <c r="E21" i="264"/>
  <c r="D21" i="264"/>
  <c r="I20" i="264"/>
  <c r="H20" i="264"/>
  <c r="G20" i="264"/>
  <c r="F20" i="264"/>
  <c r="E20" i="264"/>
  <c r="D20" i="264"/>
  <c r="I19" i="264"/>
  <c r="H19" i="264"/>
  <c r="G19" i="264"/>
  <c r="F19" i="264"/>
  <c r="E19" i="264"/>
  <c r="D19" i="264"/>
  <c r="I18" i="264"/>
  <c r="H18" i="264"/>
  <c r="G18" i="264"/>
  <c r="F18" i="264"/>
  <c r="E18" i="264"/>
  <c r="D18" i="264"/>
  <c r="I17" i="264"/>
  <c r="H17" i="264"/>
  <c r="G17" i="264"/>
  <c r="F17" i="264"/>
  <c r="E17" i="264"/>
  <c r="D17" i="264"/>
  <c r="I16" i="264"/>
  <c r="H16" i="264"/>
  <c r="G16" i="264"/>
  <c r="F16" i="264"/>
  <c r="E16" i="264"/>
  <c r="D16" i="264"/>
  <c r="I15" i="264"/>
  <c r="H15" i="264"/>
  <c r="G15" i="264"/>
  <c r="F15" i="264"/>
  <c r="E15" i="264"/>
  <c r="D15" i="264"/>
  <c r="I14" i="264"/>
  <c r="H14" i="264"/>
  <c r="G14" i="264"/>
  <c r="F14" i="264"/>
  <c r="E14" i="264"/>
  <c r="D14" i="264"/>
  <c r="I13" i="264"/>
  <c r="H13" i="264"/>
  <c r="G13" i="264"/>
  <c r="F13" i="264"/>
  <c r="E13" i="264"/>
  <c r="D13" i="264"/>
  <c r="I12" i="264"/>
  <c r="H12" i="264"/>
  <c r="G12" i="264"/>
  <c r="F12" i="264"/>
  <c r="E12" i="264"/>
  <c r="D12" i="264"/>
  <c r="I11" i="264"/>
  <c r="H11" i="264"/>
  <c r="G11" i="264"/>
  <c r="F11" i="264"/>
  <c r="E11" i="264"/>
  <c r="D11" i="264"/>
  <c r="I60" i="263"/>
  <c r="H60" i="263"/>
  <c r="G60" i="263"/>
  <c r="F60" i="263"/>
  <c r="E60" i="263"/>
  <c r="D60" i="263"/>
  <c r="I59" i="263"/>
  <c r="H59" i="263"/>
  <c r="G59" i="263"/>
  <c r="F59" i="263"/>
  <c r="E59" i="263"/>
  <c r="D59" i="263"/>
  <c r="J58" i="263"/>
  <c r="I58" i="263"/>
  <c r="H58" i="263"/>
  <c r="G58" i="263"/>
  <c r="F58" i="263"/>
  <c r="E58" i="263"/>
  <c r="D58" i="263"/>
  <c r="I56" i="263"/>
  <c r="H56" i="263"/>
  <c r="G56" i="263"/>
  <c r="F56" i="263"/>
  <c r="E56" i="263"/>
  <c r="D56" i="263"/>
  <c r="I55" i="263"/>
  <c r="H55" i="263"/>
  <c r="G55" i="263"/>
  <c r="F55" i="263"/>
  <c r="E55" i="263"/>
  <c r="D55" i="263"/>
  <c r="I54" i="263"/>
  <c r="H54" i="263"/>
  <c r="G54" i="263"/>
  <c r="F54" i="263"/>
  <c r="E54" i="263"/>
  <c r="D54" i="263"/>
  <c r="I53" i="263"/>
  <c r="H53" i="263"/>
  <c r="G53" i="263"/>
  <c r="F53" i="263"/>
  <c r="E53" i="263"/>
  <c r="D53" i="263"/>
  <c r="I52" i="263"/>
  <c r="H52" i="263"/>
  <c r="G52" i="263"/>
  <c r="F52" i="263"/>
  <c r="E52" i="263"/>
  <c r="D52" i="263"/>
  <c r="I50" i="263"/>
  <c r="H50" i="263"/>
  <c r="G50" i="263"/>
  <c r="F50" i="263"/>
  <c r="E50" i="263"/>
  <c r="D50" i="263"/>
  <c r="I49" i="263"/>
  <c r="H49" i="263"/>
  <c r="G49" i="263"/>
  <c r="F49" i="263"/>
  <c r="E49" i="263"/>
  <c r="D49" i="263"/>
  <c r="I48" i="263"/>
  <c r="H48" i="263"/>
  <c r="G48" i="263"/>
  <c r="F48" i="263"/>
  <c r="E48" i="263"/>
  <c r="D48" i="263"/>
  <c r="I47" i="263"/>
  <c r="H47" i="263"/>
  <c r="G47" i="263"/>
  <c r="F47" i="263"/>
  <c r="E47" i="263"/>
  <c r="D47" i="263"/>
  <c r="I46" i="263"/>
  <c r="H46" i="263"/>
  <c r="G46" i="263"/>
  <c r="F46" i="263"/>
  <c r="E46" i="263"/>
  <c r="D46" i="263"/>
  <c r="I42" i="263"/>
  <c r="H42" i="263"/>
  <c r="G42" i="263"/>
  <c r="F42" i="263"/>
  <c r="E42" i="263"/>
  <c r="D42" i="263"/>
  <c r="I41" i="263"/>
  <c r="H41" i="263"/>
  <c r="G41" i="263"/>
  <c r="F41" i="263"/>
  <c r="E41" i="263"/>
  <c r="D41" i="263"/>
  <c r="I40" i="263"/>
  <c r="H40" i="263"/>
  <c r="G40" i="263"/>
  <c r="F40" i="263"/>
  <c r="E40" i="263"/>
  <c r="D40" i="263"/>
  <c r="I37" i="263"/>
  <c r="H37" i="263"/>
  <c r="G37" i="263"/>
  <c r="F37" i="263"/>
  <c r="E37" i="263"/>
  <c r="D37" i="263"/>
  <c r="I36" i="263"/>
  <c r="H36" i="263"/>
  <c r="G36" i="263"/>
  <c r="F36" i="263"/>
  <c r="E36" i="263"/>
  <c r="D36" i="263"/>
  <c r="I35" i="263"/>
  <c r="H35" i="263"/>
  <c r="G35" i="263"/>
  <c r="F35" i="263"/>
  <c r="E35" i="263"/>
  <c r="D35" i="263"/>
  <c r="I34" i="263"/>
  <c r="H34" i="263"/>
  <c r="G34" i="263"/>
  <c r="F34" i="263"/>
  <c r="E34" i="263"/>
  <c r="D34" i="263"/>
  <c r="I33" i="263"/>
  <c r="H33" i="263"/>
  <c r="G33" i="263"/>
  <c r="F33" i="263"/>
  <c r="E33" i="263"/>
  <c r="D33" i="263"/>
  <c r="I31" i="263"/>
  <c r="H31" i="263"/>
  <c r="G31" i="263"/>
  <c r="F31" i="263"/>
  <c r="E31" i="263"/>
  <c r="D31" i="263"/>
  <c r="I30" i="263"/>
  <c r="H30" i="263"/>
  <c r="G30" i="263"/>
  <c r="F30" i="263"/>
  <c r="E30" i="263"/>
  <c r="D30" i="263"/>
  <c r="I29" i="263"/>
  <c r="H29" i="263"/>
  <c r="G29" i="263"/>
  <c r="F29" i="263"/>
  <c r="E29" i="263"/>
  <c r="D29" i="263"/>
  <c r="I27" i="263"/>
  <c r="H27" i="263"/>
  <c r="G27" i="263"/>
  <c r="F27" i="263"/>
  <c r="E27" i="263"/>
  <c r="D27" i="263"/>
  <c r="I26" i="263"/>
  <c r="H26" i="263"/>
  <c r="G26" i="263"/>
  <c r="F26" i="263"/>
  <c r="E26" i="263"/>
  <c r="D26" i="263"/>
  <c r="I25" i="263"/>
  <c r="H25" i="263"/>
  <c r="G25" i="263"/>
  <c r="F25" i="263"/>
  <c r="E25" i="263"/>
  <c r="D25" i="263"/>
  <c r="I24" i="263"/>
  <c r="H24" i="263"/>
  <c r="G24" i="263"/>
  <c r="F24" i="263"/>
  <c r="E24" i="263"/>
  <c r="D24" i="263"/>
  <c r="I23" i="263"/>
  <c r="H23" i="263"/>
  <c r="G23" i="263"/>
  <c r="F23" i="263"/>
  <c r="E23" i="263"/>
  <c r="D23" i="263"/>
  <c r="I21" i="263"/>
  <c r="H21" i="263"/>
  <c r="G21" i="263"/>
  <c r="F21" i="263"/>
  <c r="E21" i="263"/>
  <c r="D21" i="263"/>
  <c r="I20" i="263"/>
  <c r="H20" i="263"/>
  <c r="G20" i="263"/>
  <c r="F20" i="263"/>
  <c r="E20" i="263"/>
  <c r="D20" i="263"/>
  <c r="I19" i="263"/>
  <c r="H19" i="263"/>
  <c r="G19" i="263"/>
  <c r="F19" i="263"/>
  <c r="E19" i="263"/>
  <c r="D19" i="263"/>
  <c r="I18" i="263"/>
  <c r="H18" i="263"/>
  <c r="G18" i="263"/>
  <c r="F18" i="263"/>
  <c r="E18" i="263"/>
  <c r="D18" i="263"/>
  <c r="I17" i="263"/>
  <c r="H17" i="263"/>
  <c r="G17" i="263"/>
  <c r="F17" i="263"/>
  <c r="E17" i="263"/>
  <c r="D17" i="263"/>
  <c r="I16" i="263"/>
  <c r="H16" i="263"/>
  <c r="G16" i="263"/>
  <c r="F16" i="263"/>
  <c r="E16" i="263"/>
  <c r="D16" i="263"/>
  <c r="I15" i="263"/>
  <c r="H15" i="263"/>
  <c r="G15" i="263"/>
  <c r="F15" i="263"/>
  <c r="E15" i="263"/>
  <c r="D15" i="263"/>
  <c r="I14" i="263"/>
  <c r="H14" i="263"/>
  <c r="G14" i="263"/>
  <c r="F14" i="263"/>
  <c r="E14" i="263"/>
  <c r="D14" i="263"/>
  <c r="I13" i="263"/>
  <c r="H13" i="263"/>
  <c r="G13" i="263"/>
  <c r="F13" i="263"/>
  <c r="E13" i="263"/>
  <c r="D13" i="263"/>
  <c r="I12" i="263"/>
  <c r="H12" i="263"/>
  <c r="G12" i="263"/>
  <c r="F12" i="263"/>
  <c r="E12" i="263"/>
  <c r="D12" i="263"/>
  <c r="I11" i="263"/>
  <c r="H11" i="263"/>
  <c r="G11" i="263"/>
  <c r="F11" i="263"/>
  <c r="E11" i="263"/>
  <c r="D11" i="263"/>
  <c r="I60" i="262"/>
  <c r="H60" i="262"/>
  <c r="G60" i="262"/>
  <c r="F60" i="262"/>
  <c r="E60" i="262"/>
  <c r="D60" i="262"/>
  <c r="I59" i="262"/>
  <c r="H59" i="262"/>
  <c r="G59" i="262"/>
  <c r="F59" i="262"/>
  <c r="E59" i="262"/>
  <c r="D59" i="262"/>
  <c r="J58" i="262"/>
  <c r="I58" i="262"/>
  <c r="H58" i="262"/>
  <c r="G58" i="262"/>
  <c r="F58" i="262"/>
  <c r="E58" i="262"/>
  <c r="D58" i="262"/>
  <c r="I56" i="262"/>
  <c r="H56" i="262"/>
  <c r="G56" i="262"/>
  <c r="F56" i="262"/>
  <c r="E56" i="262"/>
  <c r="D56" i="262"/>
  <c r="I55" i="262"/>
  <c r="H55" i="262"/>
  <c r="G55" i="262"/>
  <c r="F55" i="262"/>
  <c r="E55" i="262"/>
  <c r="D55" i="262"/>
  <c r="I54" i="262"/>
  <c r="H54" i="262"/>
  <c r="G54" i="262"/>
  <c r="F54" i="262"/>
  <c r="E54" i="262"/>
  <c r="D54" i="262"/>
  <c r="I53" i="262"/>
  <c r="H53" i="262"/>
  <c r="G53" i="262"/>
  <c r="F53" i="262"/>
  <c r="E53" i="262"/>
  <c r="D53" i="262"/>
  <c r="I52" i="262"/>
  <c r="H52" i="262"/>
  <c r="G52" i="262"/>
  <c r="F52" i="262"/>
  <c r="E52" i="262"/>
  <c r="D52" i="262"/>
  <c r="I50" i="262"/>
  <c r="H50" i="262"/>
  <c r="G50" i="262"/>
  <c r="F50" i="262"/>
  <c r="E50" i="262"/>
  <c r="D50" i="262"/>
  <c r="I49" i="262"/>
  <c r="H49" i="262"/>
  <c r="G49" i="262"/>
  <c r="F49" i="262"/>
  <c r="E49" i="262"/>
  <c r="D49" i="262"/>
  <c r="I48" i="262"/>
  <c r="H48" i="262"/>
  <c r="G48" i="262"/>
  <c r="F48" i="262"/>
  <c r="E48" i="262"/>
  <c r="D48" i="262"/>
  <c r="I47" i="262"/>
  <c r="H47" i="262"/>
  <c r="G47" i="262"/>
  <c r="F47" i="262"/>
  <c r="E47" i="262"/>
  <c r="D47" i="262"/>
  <c r="I46" i="262"/>
  <c r="H46" i="262"/>
  <c r="G46" i="262"/>
  <c r="F46" i="262"/>
  <c r="E46" i="262"/>
  <c r="D46" i="262"/>
  <c r="I42" i="262"/>
  <c r="H42" i="262"/>
  <c r="G42" i="262"/>
  <c r="F42" i="262"/>
  <c r="E42" i="262"/>
  <c r="D42" i="262"/>
  <c r="I41" i="262"/>
  <c r="H41" i="262"/>
  <c r="G41" i="262"/>
  <c r="F41" i="262"/>
  <c r="E41" i="262"/>
  <c r="D41" i="262"/>
  <c r="I40" i="262"/>
  <c r="H40" i="262"/>
  <c r="G40" i="262"/>
  <c r="F40" i="262"/>
  <c r="E40" i="262"/>
  <c r="D40" i="262"/>
  <c r="I37" i="262"/>
  <c r="H37" i="262"/>
  <c r="G37" i="262"/>
  <c r="F37" i="262"/>
  <c r="E37" i="262"/>
  <c r="D37" i="262"/>
  <c r="I36" i="262"/>
  <c r="H36" i="262"/>
  <c r="G36" i="262"/>
  <c r="F36" i="262"/>
  <c r="E36" i="262"/>
  <c r="D36" i="262"/>
  <c r="I35" i="262"/>
  <c r="H35" i="262"/>
  <c r="G35" i="262"/>
  <c r="F35" i="262"/>
  <c r="E35" i="262"/>
  <c r="D35" i="262"/>
  <c r="I34" i="262"/>
  <c r="H34" i="262"/>
  <c r="G34" i="262"/>
  <c r="F34" i="262"/>
  <c r="E34" i="262"/>
  <c r="D34" i="262"/>
  <c r="I33" i="262"/>
  <c r="H33" i="262"/>
  <c r="G33" i="262"/>
  <c r="F33" i="262"/>
  <c r="E33" i="262"/>
  <c r="D33" i="262"/>
  <c r="I31" i="262"/>
  <c r="H31" i="262"/>
  <c r="G31" i="262"/>
  <c r="F31" i="262"/>
  <c r="E31" i="262"/>
  <c r="D31" i="262"/>
  <c r="I30" i="262"/>
  <c r="H30" i="262"/>
  <c r="G30" i="262"/>
  <c r="F30" i="262"/>
  <c r="E30" i="262"/>
  <c r="D30" i="262"/>
  <c r="I29" i="262"/>
  <c r="H29" i="262"/>
  <c r="G29" i="262"/>
  <c r="F29" i="262"/>
  <c r="E29" i="262"/>
  <c r="D29" i="262"/>
  <c r="I27" i="262"/>
  <c r="H27" i="262"/>
  <c r="G27" i="262"/>
  <c r="F27" i="262"/>
  <c r="E27" i="262"/>
  <c r="D27" i="262"/>
  <c r="I26" i="262"/>
  <c r="H26" i="262"/>
  <c r="G26" i="262"/>
  <c r="F26" i="262"/>
  <c r="E26" i="262"/>
  <c r="D26" i="262"/>
  <c r="I25" i="262"/>
  <c r="H25" i="262"/>
  <c r="G25" i="262"/>
  <c r="F25" i="262"/>
  <c r="E25" i="262"/>
  <c r="D25" i="262"/>
  <c r="I24" i="262"/>
  <c r="H24" i="262"/>
  <c r="G24" i="262"/>
  <c r="F24" i="262"/>
  <c r="E24" i="262"/>
  <c r="D24" i="262"/>
  <c r="I23" i="262"/>
  <c r="H23" i="262"/>
  <c r="G23" i="262"/>
  <c r="F23" i="262"/>
  <c r="E23" i="262"/>
  <c r="D23" i="262"/>
  <c r="I21" i="262"/>
  <c r="H21" i="262"/>
  <c r="G21" i="262"/>
  <c r="F21" i="262"/>
  <c r="E21" i="262"/>
  <c r="D21" i="262"/>
  <c r="I20" i="262"/>
  <c r="H20" i="262"/>
  <c r="G20" i="262"/>
  <c r="F20" i="262"/>
  <c r="E20" i="262"/>
  <c r="D20" i="262"/>
  <c r="I19" i="262"/>
  <c r="H19" i="262"/>
  <c r="G19" i="262"/>
  <c r="F19" i="262"/>
  <c r="E19" i="262"/>
  <c r="D19" i="262"/>
  <c r="I18" i="262"/>
  <c r="H18" i="262"/>
  <c r="G18" i="262"/>
  <c r="F18" i="262"/>
  <c r="E18" i="262"/>
  <c r="D18" i="262"/>
  <c r="I17" i="262"/>
  <c r="H17" i="262"/>
  <c r="G17" i="262"/>
  <c r="F17" i="262"/>
  <c r="E17" i="262"/>
  <c r="D17" i="262"/>
  <c r="I16" i="262"/>
  <c r="H16" i="262"/>
  <c r="G16" i="262"/>
  <c r="F16" i="262"/>
  <c r="E16" i="262"/>
  <c r="D16" i="262"/>
  <c r="I15" i="262"/>
  <c r="H15" i="262"/>
  <c r="G15" i="262"/>
  <c r="F15" i="262"/>
  <c r="E15" i="262"/>
  <c r="D15" i="262"/>
  <c r="I14" i="262"/>
  <c r="H14" i="262"/>
  <c r="G14" i="262"/>
  <c r="F14" i="262"/>
  <c r="E14" i="262"/>
  <c r="D14" i="262"/>
  <c r="I13" i="262"/>
  <c r="H13" i="262"/>
  <c r="G13" i="262"/>
  <c r="F13" i="262"/>
  <c r="E13" i="262"/>
  <c r="D13" i="262"/>
  <c r="I12" i="262"/>
  <c r="H12" i="262"/>
  <c r="G12" i="262"/>
  <c r="F12" i="262"/>
  <c r="E12" i="262"/>
  <c r="D12" i="262"/>
  <c r="I11" i="262"/>
  <c r="H11" i="262"/>
  <c r="G11" i="262"/>
  <c r="F11" i="262"/>
  <c r="E11" i="262"/>
  <c r="D11" i="262"/>
  <c r="I60" i="261"/>
  <c r="H60" i="261"/>
  <c r="G60" i="261"/>
  <c r="F60" i="261"/>
  <c r="E60" i="261"/>
  <c r="D60" i="261"/>
  <c r="I59" i="261"/>
  <c r="H59" i="261"/>
  <c r="G59" i="261"/>
  <c r="F59" i="261"/>
  <c r="E59" i="261"/>
  <c r="D59" i="261"/>
  <c r="J58" i="261"/>
  <c r="I58" i="261"/>
  <c r="H58" i="261"/>
  <c r="G58" i="261"/>
  <c r="F58" i="261"/>
  <c r="E58" i="261"/>
  <c r="D58" i="261"/>
  <c r="I56" i="261"/>
  <c r="H56" i="261"/>
  <c r="G56" i="261"/>
  <c r="F56" i="261"/>
  <c r="E56" i="261"/>
  <c r="D56" i="261"/>
  <c r="I55" i="261"/>
  <c r="H55" i="261"/>
  <c r="G55" i="261"/>
  <c r="F55" i="261"/>
  <c r="E55" i="261"/>
  <c r="D55" i="261"/>
  <c r="I54" i="261"/>
  <c r="H54" i="261"/>
  <c r="G54" i="261"/>
  <c r="F54" i="261"/>
  <c r="E54" i="261"/>
  <c r="D54" i="261"/>
  <c r="I53" i="261"/>
  <c r="H53" i="261"/>
  <c r="G53" i="261"/>
  <c r="F53" i="261"/>
  <c r="E53" i="261"/>
  <c r="D53" i="261"/>
  <c r="I52" i="261"/>
  <c r="H52" i="261"/>
  <c r="G52" i="261"/>
  <c r="F52" i="261"/>
  <c r="E52" i="261"/>
  <c r="D52" i="261"/>
  <c r="I50" i="261"/>
  <c r="H50" i="261"/>
  <c r="G50" i="261"/>
  <c r="F50" i="261"/>
  <c r="E50" i="261"/>
  <c r="D50" i="261"/>
  <c r="I49" i="261"/>
  <c r="H49" i="261"/>
  <c r="G49" i="261"/>
  <c r="F49" i="261"/>
  <c r="E49" i="261"/>
  <c r="D49" i="261"/>
  <c r="I48" i="261"/>
  <c r="H48" i="261"/>
  <c r="G48" i="261"/>
  <c r="F48" i="261"/>
  <c r="E48" i="261"/>
  <c r="D48" i="261"/>
  <c r="I47" i="261"/>
  <c r="H47" i="261"/>
  <c r="G47" i="261"/>
  <c r="F47" i="261"/>
  <c r="E47" i="261"/>
  <c r="D47" i="261"/>
  <c r="I46" i="261"/>
  <c r="H46" i="261"/>
  <c r="G46" i="261"/>
  <c r="F46" i="261"/>
  <c r="E46" i="261"/>
  <c r="D46" i="261"/>
  <c r="I42" i="261"/>
  <c r="H42" i="261"/>
  <c r="G42" i="261"/>
  <c r="F42" i="261"/>
  <c r="E42" i="261"/>
  <c r="D42" i="261"/>
  <c r="I41" i="261"/>
  <c r="H41" i="261"/>
  <c r="G41" i="261"/>
  <c r="F41" i="261"/>
  <c r="E41" i="261"/>
  <c r="D41" i="261"/>
  <c r="I40" i="261"/>
  <c r="H40" i="261"/>
  <c r="G40" i="261"/>
  <c r="F40" i="261"/>
  <c r="E40" i="261"/>
  <c r="D40" i="261"/>
  <c r="I37" i="261"/>
  <c r="H37" i="261"/>
  <c r="G37" i="261"/>
  <c r="F37" i="261"/>
  <c r="E37" i="261"/>
  <c r="D37" i="261"/>
  <c r="I36" i="261"/>
  <c r="H36" i="261"/>
  <c r="G36" i="261"/>
  <c r="F36" i="261"/>
  <c r="E36" i="261"/>
  <c r="D36" i="261"/>
  <c r="I35" i="261"/>
  <c r="H35" i="261"/>
  <c r="G35" i="261"/>
  <c r="F35" i="261"/>
  <c r="E35" i="261"/>
  <c r="D35" i="261"/>
  <c r="I34" i="261"/>
  <c r="H34" i="261"/>
  <c r="G34" i="261"/>
  <c r="F34" i="261"/>
  <c r="E34" i="261"/>
  <c r="D34" i="261"/>
  <c r="I33" i="261"/>
  <c r="H33" i="261"/>
  <c r="G33" i="261"/>
  <c r="F33" i="261"/>
  <c r="E33" i="261"/>
  <c r="D33" i="261"/>
  <c r="I31" i="261"/>
  <c r="H31" i="261"/>
  <c r="G31" i="261"/>
  <c r="F31" i="261"/>
  <c r="E31" i="261"/>
  <c r="D31" i="261"/>
  <c r="I30" i="261"/>
  <c r="H30" i="261"/>
  <c r="G30" i="261"/>
  <c r="F30" i="261"/>
  <c r="E30" i="261"/>
  <c r="D30" i="261"/>
  <c r="I29" i="261"/>
  <c r="H29" i="261"/>
  <c r="G29" i="261"/>
  <c r="F29" i="261"/>
  <c r="E29" i="261"/>
  <c r="D29" i="261"/>
  <c r="I27" i="261"/>
  <c r="H27" i="261"/>
  <c r="G27" i="261"/>
  <c r="F27" i="261"/>
  <c r="E27" i="261"/>
  <c r="D27" i="261"/>
  <c r="I26" i="261"/>
  <c r="H26" i="261"/>
  <c r="G26" i="261"/>
  <c r="F26" i="261"/>
  <c r="E26" i="261"/>
  <c r="D26" i="261"/>
  <c r="I25" i="261"/>
  <c r="H25" i="261"/>
  <c r="G25" i="261"/>
  <c r="F25" i="261"/>
  <c r="E25" i="261"/>
  <c r="D25" i="261"/>
  <c r="I24" i="261"/>
  <c r="H24" i="261"/>
  <c r="G24" i="261"/>
  <c r="F24" i="261"/>
  <c r="E24" i="261"/>
  <c r="D24" i="261"/>
  <c r="I23" i="261"/>
  <c r="H23" i="261"/>
  <c r="G23" i="261"/>
  <c r="F23" i="261"/>
  <c r="E23" i="261"/>
  <c r="D23" i="261"/>
  <c r="I21" i="261"/>
  <c r="H21" i="261"/>
  <c r="G21" i="261"/>
  <c r="F21" i="261"/>
  <c r="E21" i="261"/>
  <c r="D21" i="261"/>
  <c r="I20" i="261"/>
  <c r="H20" i="261"/>
  <c r="G20" i="261"/>
  <c r="F20" i="261"/>
  <c r="E20" i="261"/>
  <c r="D20" i="261"/>
  <c r="I19" i="261"/>
  <c r="H19" i="261"/>
  <c r="G19" i="261"/>
  <c r="F19" i="261"/>
  <c r="E19" i="261"/>
  <c r="D19" i="261"/>
  <c r="I18" i="261"/>
  <c r="H18" i="261"/>
  <c r="G18" i="261"/>
  <c r="F18" i="261"/>
  <c r="E18" i="261"/>
  <c r="D18" i="261"/>
  <c r="I17" i="261"/>
  <c r="H17" i="261"/>
  <c r="G17" i="261"/>
  <c r="F17" i="261"/>
  <c r="E17" i="261"/>
  <c r="D17" i="261"/>
  <c r="I16" i="261"/>
  <c r="H16" i="261"/>
  <c r="G16" i="261"/>
  <c r="F16" i="261"/>
  <c r="E16" i="261"/>
  <c r="D16" i="261"/>
  <c r="I15" i="261"/>
  <c r="H15" i="261"/>
  <c r="G15" i="261"/>
  <c r="F15" i="261"/>
  <c r="E15" i="261"/>
  <c r="D15" i="261"/>
  <c r="I14" i="261"/>
  <c r="H14" i="261"/>
  <c r="G14" i="261"/>
  <c r="F14" i="261"/>
  <c r="E14" i="261"/>
  <c r="D14" i="261"/>
  <c r="I13" i="261"/>
  <c r="H13" i="261"/>
  <c r="G13" i="261"/>
  <c r="F13" i="261"/>
  <c r="E13" i="261"/>
  <c r="D13" i="261"/>
  <c r="I12" i="261"/>
  <c r="H12" i="261"/>
  <c r="G12" i="261"/>
  <c r="F12" i="261"/>
  <c r="E12" i="261"/>
  <c r="D12" i="261"/>
  <c r="I11" i="261"/>
  <c r="H11" i="261"/>
  <c r="G11" i="261"/>
  <c r="F11" i="261"/>
  <c r="E11" i="261"/>
  <c r="D11" i="261"/>
  <c r="I60" i="260"/>
  <c r="H60" i="260"/>
  <c r="G60" i="260"/>
  <c r="F60" i="260"/>
  <c r="E60" i="260"/>
  <c r="D60" i="260"/>
  <c r="I59" i="260"/>
  <c r="H59" i="260"/>
  <c r="G59" i="260"/>
  <c r="F59" i="260"/>
  <c r="E59" i="260"/>
  <c r="D59" i="260"/>
  <c r="K58" i="260"/>
  <c r="J58" i="260"/>
  <c r="I58" i="260"/>
  <c r="H58" i="260"/>
  <c r="G58" i="260"/>
  <c r="F58" i="260"/>
  <c r="E58" i="260"/>
  <c r="D58" i="260"/>
  <c r="I56" i="260"/>
  <c r="H56" i="260"/>
  <c r="G56" i="260"/>
  <c r="F56" i="260"/>
  <c r="E56" i="260"/>
  <c r="D56" i="260"/>
  <c r="I55" i="260"/>
  <c r="H55" i="260"/>
  <c r="G55" i="260"/>
  <c r="F55" i="260"/>
  <c r="E55" i="260"/>
  <c r="D55" i="260"/>
  <c r="I54" i="260"/>
  <c r="H54" i="260"/>
  <c r="G54" i="260"/>
  <c r="F54" i="260"/>
  <c r="E54" i="260"/>
  <c r="D54" i="260"/>
  <c r="I53" i="260"/>
  <c r="H53" i="260"/>
  <c r="G53" i="260"/>
  <c r="F53" i="260"/>
  <c r="E53" i="260"/>
  <c r="D53" i="260"/>
  <c r="I52" i="260"/>
  <c r="H52" i="260"/>
  <c r="G52" i="260"/>
  <c r="F52" i="260"/>
  <c r="E52" i="260"/>
  <c r="D52" i="260"/>
  <c r="I50" i="260"/>
  <c r="H50" i="260"/>
  <c r="G50" i="260"/>
  <c r="F50" i="260"/>
  <c r="E50" i="260"/>
  <c r="D50" i="260"/>
  <c r="I49" i="260"/>
  <c r="H49" i="260"/>
  <c r="G49" i="260"/>
  <c r="F49" i="260"/>
  <c r="E49" i="260"/>
  <c r="D49" i="260"/>
  <c r="I48" i="260"/>
  <c r="H48" i="260"/>
  <c r="G48" i="260"/>
  <c r="F48" i="260"/>
  <c r="E48" i="260"/>
  <c r="D48" i="260"/>
  <c r="I47" i="260"/>
  <c r="H47" i="260"/>
  <c r="G47" i="260"/>
  <c r="F47" i="260"/>
  <c r="E47" i="260"/>
  <c r="D47" i="260"/>
  <c r="I46" i="260"/>
  <c r="H46" i="260"/>
  <c r="G46" i="260"/>
  <c r="F46" i="260"/>
  <c r="E46" i="260"/>
  <c r="D46" i="260"/>
  <c r="I42" i="260"/>
  <c r="H42" i="260"/>
  <c r="G42" i="260"/>
  <c r="F42" i="260"/>
  <c r="E42" i="260"/>
  <c r="D42" i="260"/>
  <c r="I41" i="260"/>
  <c r="H41" i="260"/>
  <c r="G41" i="260"/>
  <c r="F41" i="260"/>
  <c r="E41" i="260"/>
  <c r="D41" i="260"/>
  <c r="I40" i="260"/>
  <c r="H40" i="260"/>
  <c r="G40" i="260"/>
  <c r="F40" i="260"/>
  <c r="E40" i="260"/>
  <c r="D40" i="260"/>
  <c r="I37" i="260"/>
  <c r="H37" i="260"/>
  <c r="G37" i="260"/>
  <c r="F37" i="260"/>
  <c r="E37" i="260"/>
  <c r="D37" i="260"/>
  <c r="I36" i="260"/>
  <c r="H36" i="260"/>
  <c r="G36" i="260"/>
  <c r="F36" i="260"/>
  <c r="E36" i="260"/>
  <c r="D36" i="260"/>
  <c r="I35" i="260"/>
  <c r="H35" i="260"/>
  <c r="G35" i="260"/>
  <c r="F35" i="260"/>
  <c r="E35" i="260"/>
  <c r="D35" i="260"/>
  <c r="I34" i="260"/>
  <c r="H34" i="260"/>
  <c r="G34" i="260"/>
  <c r="F34" i="260"/>
  <c r="E34" i="260"/>
  <c r="D34" i="260"/>
  <c r="I33" i="260"/>
  <c r="H33" i="260"/>
  <c r="G33" i="260"/>
  <c r="F33" i="260"/>
  <c r="E33" i="260"/>
  <c r="D33" i="260"/>
  <c r="I31" i="260"/>
  <c r="H31" i="260"/>
  <c r="G31" i="260"/>
  <c r="F31" i="260"/>
  <c r="E31" i="260"/>
  <c r="D31" i="260"/>
  <c r="I30" i="260"/>
  <c r="H30" i="260"/>
  <c r="G30" i="260"/>
  <c r="F30" i="260"/>
  <c r="E30" i="260"/>
  <c r="D30" i="260"/>
  <c r="I29" i="260"/>
  <c r="H29" i="260"/>
  <c r="G29" i="260"/>
  <c r="F29" i="260"/>
  <c r="E29" i="260"/>
  <c r="D29" i="260"/>
  <c r="I27" i="260"/>
  <c r="H27" i="260"/>
  <c r="G27" i="260"/>
  <c r="F27" i="260"/>
  <c r="E27" i="260"/>
  <c r="D27" i="260"/>
  <c r="I26" i="260"/>
  <c r="H26" i="260"/>
  <c r="G26" i="260"/>
  <c r="F26" i="260"/>
  <c r="E26" i="260"/>
  <c r="D26" i="260"/>
  <c r="I25" i="260"/>
  <c r="H25" i="260"/>
  <c r="G25" i="260"/>
  <c r="F25" i="260"/>
  <c r="E25" i="260"/>
  <c r="D25" i="260"/>
  <c r="I24" i="260"/>
  <c r="H24" i="260"/>
  <c r="G24" i="260"/>
  <c r="F24" i="260"/>
  <c r="E24" i="260"/>
  <c r="D24" i="260"/>
  <c r="I23" i="260"/>
  <c r="H23" i="260"/>
  <c r="G23" i="260"/>
  <c r="F23" i="260"/>
  <c r="E23" i="260"/>
  <c r="D23" i="260"/>
  <c r="I21" i="260"/>
  <c r="H21" i="260"/>
  <c r="G21" i="260"/>
  <c r="F21" i="260"/>
  <c r="E21" i="260"/>
  <c r="D21" i="260"/>
  <c r="I20" i="260"/>
  <c r="H20" i="260"/>
  <c r="G20" i="260"/>
  <c r="F20" i="260"/>
  <c r="E20" i="260"/>
  <c r="D20" i="260"/>
  <c r="I19" i="260"/>
  <c r="H19" i="260"/>
  <c r="G19" i="260"/>
  <c r="F19" i="260"/>
  <c r="E19" i="260"/>
  <c r="D19" i="260"/>
  <c r="I18" i="260"/>
  <c r="H18" i="260"/>
  <c r="G18" i="260"/>
  <c r="F18" i="260"/>
  <c r="E18" i="260"/>
  <c r="D18" i="260"/>
  <c r="I17" i="260"/>
  <c r="H17" i="260"/>
  <c r="G17" i="260"/>
  <c r="F17" i="260"/>
  <c r="E17" i="260"/>
  <c r="D17" i="260"/>
  <c r="I16" i="260"/>
  <c r="H16" i="260"/>
  <c r="G16" i="260"/>
  <c r="F16" i="260"/>
  <c r="E16" i="260"/>
  <c r="D16" i="260"/>
  <c r="I15" i="260"/>
  <c r="H15" i="260"/>
  <c r="G15" i="260"/>
  <c r="F15" i="260"/>
  <c r="E15" i="260"/>
  <c r="D15" i="260"/>
  <c r="I14" i="260"/>
  <c r="H14" i="260"/>
  <c r="G14" i="260"/>
  <c r="F14" i="260"/>
  <c r="E14" i="260"/>
  <c r="D14" i="260"/>
  <c r="I13" i="260"/>
  <c r="H13" i="260"/>
  <c r="G13" i="260"/>
  <c r="F13" i="260"/>
  <c r="E13" i="260"/>
  <c r="D13" i="260"/>
  <c r="I12" i="260"/>
  <c r="H12" i="260"/>
  <c r="G12" i="260"/>
  <c r="F12" i="260"/>
  <c r="E12" i="260"/>
  <c r="D12" i="260"/>
  <c r="I11" i="260"/>
  <c r="H11" i="260"/>
  <c r="G11" i="260"/>
  <c r="F11" i="260"/>
  <c r="E11" i="260"/>
  <c r="D11" i="260"/>
  <c r="I60" i="259"/>
  <c r="H60" i="259"/>
  <c r="G60" i="259"/>
  <c r="F60" i="259"/>
  <c r="E60" i="259"/>
  <c r="D60" i="259"/>
  <c r="I59" i="259"/>
  <c r="H59" i="259"/>
  <c r="G59" i="259"/>
  <c r="F59" i="259"/>
  <c r="E59" i="259"/>
  <c r="D59" i="259"/>
  <c r="J58" i="259"/>
  <c r="I58" i="259"/>
  <c r="H58" i="259"/>
  <c r="G58" i="259"/>
  <c r="F58" i="259"/>
  <c r="E58" i="259"/>
  <c r="D58" i="259"/>
  <c r="I56" i="259"/>
  <c r="H56" i="259"/>
  <c r="G56" i="259"/>
  <c r="F56" i="259"/>
  <c r="E56" i="259"/>
  <c r="D56" i="259"/>
  <c r="I55" i="259"/>
  <c r="H55" i="259"/>
  <c r="G55" i="259"/>
  <c r="F55" i="259"/>
  <c r="E55" i="259"/>
  <c r="D55" i="259"/>
  <c r="I54" i="259"/>
  <c r="H54" i="259"/>
  <c r="G54" i="259"/>
  <c r="F54" i="259"/>
  <c r="E54" i="259"/>
  <c r="D54" i="259"/>
  <c r="I53" i="259"/>
  <c r="H53" i="259"/>
  <c r="G53" i="259"/>
  <c r="F53" i="259"/>
  <c r="E53" i="259"/>
  <c r="D53" i="259"/>
  <c r="I52" i="259"/>
  <c r="H52" i="259"/>
  <c r="G52" i="259"/>
  <c r="F52" i="259"/>
  <c r="E52" i="259"/>
  <c r="D52" i="259"/>
  <c r="I50" i="259"/>
  <c r="H50" i="259"/>
  <c r="G50" i="259"/>
  <c r="F50" i="259"/>
  <c r="E50" i="259"/>
  <c r="D50" i="259"/>
  <c r="I49" i="259"/>
  <c r="H49" i="259"/>
  <c r="G49" i="259"/>
  <c r="F49" i="259"/>
  <c r="E49" i="259"/>
  <c r="D49" i="259"/>
  <c r="I48" i="259"/>
  <c r="H48" i="259"/>
  <c r="G48" i="259"/>
  <c r="F48" i="259"/>
  <c r="E48" i="259"/>
  <c r="D48" i="259"/>
  <c r="I47" i="259"/>
  <c r="H47" i="259"/>
  <c r="G47" i="259"/>
  <c r="F47" i="259"/>
  <c r="E47" i="259"/>
  <c r="D47" i="259"/>
  <c r="I46" i="259"/>
  <c r="H46" i="259"/>
  <c r="G46" i="259"/>
  <c r="F46" i="259"/>
  <c r="E46" i="259"/>
  <c r="D46" i="259"/>
  <c r="I42" i="259"/>
  <c r="H42" i="259"/>
  <c r="G42" i="259"/>
  <c r="F42" i="259"/>
  <c r="E42" i="259"/>
  <c r="D42" i="259"/>
  <c r="I41" i="259"/>
  <c r="H41" i="259"/>
  <c r="G41" i="259"/>
  <c r="F41" i="259"/>
  <c r="E41" i="259"/>
  <c r="D41" i="259"/>
  <c r="I40" i="259"/>
  <c r="H40" i="259"/>
  <c r="G40" i="259"/>
  <c r="F40" i="259"/>
  <c r="E40" i="259"/>
  <c r="D40" i="259"/>
  <c r="I37" i="259"/>
  <c r="H37" i="259"/>
  <c r="G37" i="259"/>
  <c r="F37" i="259"/>
  <c r="E37" i="259"/>
  <c r="D37" i="259"/>
  <c r="I36" i="259"/>
  <c r="H36" i="259"/>
  <c r="G36" i="259"/>
  <c r="F36" i="259"/>
  <c r="E36" i="259"/>
  <c r="D36" i="259"/>
  <c r="I35" i="259"/>
  <c r="H35" i="259"/>
  <c r="G35" i="259"/>
  <c r="F35" i="259"/>
  <c r="E35" i="259"/>
  <c r="D35" i="259"/>
  <c r="I34" i="259"/>
  <c r="H34" i="259"/>
  <c r="G34" i="259"/>
  <c r="F34" i="259"/>
  <c r="E34" i="259"/>
  <c r="D34" i="259"/>
  <c r="I33" i="259"/>
  <c r="H33" i="259"/>
  <c r="G33" i="259"/>
  <c r="F33" i="259"/>
  <c r="E33" i="259"/>
  <c r="D33" i="259"/>
  <c r="I31" i="259"/>
  <c r="H31" i="259"/>
  <c r="G31" i="259"/>
  <c r="F31" i="259"/>
  <c r="E31" i="259"/>
  <c r="D31" i="259"/>
  <c r="I30" i="259"/>
  <c r="H30" i="259"/>
  <c r="G30" i="259"/>
  <c r="F30" i="259"/>
  <c r="E30" i="259"/>
  <c r="D30" i="259"/>
  <c r="I29" i="259"/>
  <c r="H29" i="259"/>
  <c r="G29" i="259"/>
  <c r="F29" i="259"/>
  <c r="E29" i="259"/>
  <c r="D29" i="259"/>
  <c r="I27" i="259"/>
  <c r="H27" i="259"/>
  <c r="G27" i="259"/>
  <c r="F27" i="259"/>
  <c r="E27" i="259"/>
  <c r="D27" i="259"/>
  <c r="I26" i="259"/>
  <c r="H26" i="259"/>
  <c r="G26" i="259"/>
  <c r="F26" i="259"/>
  <c r="E26" i="259"/>
  <c r="D26" i="259"/>
  <c r="I25" i="259"/>
  <c r="H25" i="259"/>
  <c r="G25" i="259"/>
  <c r="F25" i="259"/>
  <c r="E25" i="259"/>
  <c r="D25" i="259"/>
  <c r="I24" i="259"/>
  <c r="H24" i="259"/>
  <c r="G24" i="259"/>
  <c r="F24" i="259"/>
  <c r="E24" i="259"/>
  <c r="D24" i="259"/>
  <c r="I23" i="259"/>
  <c r="H23" i="259"/>
  <c r="G23" i="259"/>
  <c r="F23" i="259"/>
  <c r="E23" i="259"/>
  <c r="D23" i="259"/>
  <c r="I21" i="259"/>
  <c r="H21" i="259"/>
  <c r="G21" i="259"/>
  <c r="F21" i="259"/>
  <c r="E21" i="259"/>
  <c r="D21" i="259"/>
  <c r="I20" i="259"/>
  <c r="H20" i="259"/>
  <c r="G20" i="259"/>
  <c r="F20" i="259"/>
  <c r="E20" i="259"/>
  <c r="D20" i="259"/>
  <c r="I19" i="259"/>
  <c r="H19" i="259"/>
  <c r="G19" i="259"/>
  <c r="F19" i="259"/>
  <c r="E19" i="259"/>
  <c r="D19" i="259"/>
  <c r="I18" i="259"/>
  <c r="H18" i="259"/>
  <c r="G18" i="259"/>
  <c r="F18" i="259"/>
  <c r="E18" i="259"/>
  <c r="D18" i="259"/>
  <c r="I17" i="259"/>
  <c r="H17" i="259"/>
  <c r="G17" i="259"/>
  <c r="F17" i="259"/>
  <c r="E17" i="259"/>
  <c r="D17" i="259"/>
  <c r="I16" i="259"/>
  <c r="H16" i="259"/>
  <c r="G16" i="259"/>
  <c r="F16" i="259"/>
  <c r="E16" i="259"/>
  <c r="D16" i="259"/>
  <c r="I15" i="259"/>
  <c r="H15" i="259"/>
  <c r="G15" i="259"/>
  <c r="F15" i="259"/>
  <c r="E15" i="259"/>
  <c r="D15" i="259"/>
  <c r="I14" i="259"/>
  <c r="H14" i="259"/>
  <c r="G14" i="259"/>
  <c r="F14" i="259"/>
  <c r="E14" i="259"/>
  <c r="D14" i="259"/>
  <c r="I13" i="259"/>
  <c r="H13" i="259"/>
  <c r="G13" i="259"/>
  <c r="F13" i="259"/>
  <c r="E13" i="259"/>
  <c r="D13" i="259"/>
  <c r="I12" i="259"/>
  <c r="H12" i="259"/>
  <c r="G12" i="259"/>
  <c r="F12" i="259"/>
  <c r="E12" i="259"/>
  <c r="D12" i="259"/>
  <c r="I11" i="259"/>
  <c r="H11" i="259"/>
  <c r="G11" i="259"/>
  <c r="F11" i="259"/>
  <c r="E11" i="259"/>
  <c r="D11" i="259"/>
  <c r="I60" i="258"/>
  <c r="H60" i="258"/>
  <c r="G60" i="258"/>
  <c r="F60" i="258"/>
  <c r="E60" i="258"/>
  <c r="D60" i="258"/>
  <c r="I59" i="258"/>
  <c r="H59" i="258"/>
  <c r="G59" i="258"/>
  <c r="F59" i="258"/>
  <c r="E59" i="258"/>
  <c r="D59" i="258"/>
  <c r="J58" i="258"/>
  <c r="I58" i="258"/>
  <c r="H58" i="258"/>
  <c r="G58" i="258"/>
  <c r="F58" i="258"/>
  <c r="E58" i="258"/>
  <c r="D58" i="258"/>
  <c r="I56" i="258"/>
  <c r="H56" i="258"/>
  <c r="G56" i="258"/>
  <c r="F56" i="258"/>
  <c r="E56" i="258"/>
  <c r="D56" i="258"/>
  <c r="I55" i="258"/>
  <c r="H55" i="258"/>
  <c r="G55" i="258"/>
  <c r="F55" i="258"/>
  <c r="E55" i="258"/>
  <c r="D55" i="258"/>
  <c r="I54" i="258"/>
  <c r="H54" i="258"/>
  <c r="G54" i="258"/>
  <c r="F54" i="258"/>
  <c r="E54" i="258"/>
  <c r="D54" i="258"/>
  <c r="I53" i="258"/>
  <c r="H53" i="258"/>
  <c r="G53" i="258"/>
  <c r="F53" i="258"/>
  <c r="E53" i="258"/>
  <c r="D53" i="258"/>
  <c r="I52" i="258"/>
  <c r="H52" i="258"/>
  <c r="G52" i="258"/>
  <c r="F52" i="258"/>
  <c r="E52" i="258"/>
  <c r="D52" i="258"/>
  <c r="I50" i="258"/>
  <c r="H50" i="258"/>
  <c r="G50" i="258"/>
  <c r="F50" i="258"/>
  <c r="E50" i="258"/>
  <c r="D50" i="258"/>
  <c r="I49" i="258"/>
  <c r="H49" i="258"/>
  <c r="G49" i="258"/>
  <c r="F49" i="258"/>
  <c r="E49" i="258"/>
  <c r="D49" i="258"/>
  <c r="I48" i="258"/>
  <c r="H48" i="258"/>
  <c r="G48" i="258"/>
  <c r="F48" i="258"/>
  <c r="E48" i="258"/>
  <c r="D48" i="258"/>
  <c r="I47" i="258"/>
  <c r="H47" i="258"/>
  <c r="G47" i="258"/>
  <c r="F47" i="258"/>
  <c r="E47" i="258"/>
  <c r="D47" i="258"/>
  <c r="I46" i="258"/>
  <c r="H46" i="258"/>
  <c r="G46" i="258"/>
  <c r="F46" i="258"/>
  <c r="E46" i="258"/>
  <c r="D46" i="258"/>
  <c r="I42" i="258"/>
  <c r="H42" i="258"/>
  <c r="G42" i="258"/>
  <c r="F42" i="258"/>
  <c r="E42" i="258"/>
  <c r="D42" i="258"/>
  <c r="I41" i="258"/>
  <c r="H41" i="258"/>
  <c r="G41" i="258"/>
  <c r="F41" i="258"/>
  <c r="E41" i="258"/>
  <c r="D41" i="258"/>
  <c r="I40" i="258"/>
  <c r="H40" i="258"/>
  <c r="G40" i="258"/>
  <c r="F40" i="258"/>
  <c r="E40" i="258"/>
  <c r="D40" i="258"/>
  <c r="I37" i="258"/>
  <c r="H37" i="258"/>
  <c r="G37" i="258"/>
  <c r="F37" i="258"/>
  <c r="E37" i="258"/>
  <c r="D37" i="258"/>
  <c r="I36" i="258"/>
  <c r="H36" i="258"/>
  <c r="G36" i="258"/>
  <c r="F36" i="258"/>
  <c r="E36" i="258"/>
  <c r="D36" i="258"/>
  <c r="I35" i="258"/>
  <c r="H35" i="258"/>
  <c r="G35" i="258"/>
  <c r="F35" i="258"/>
  <c r="E35" i="258"/>
  <c r="D35" i="258"/>
  <c r="I34" i="258"/>
  <c r="H34" i="258"/>
  <c r="G34" i="258"/>
  <c r="F34" i="258"/>
  <c r="E34" i="258"/>
  <c r="D34" i="258"/>
  <c r="I33" i="258"/>
  <c r="H33" i="258"/>
  <c r="G33" i="258"/>
  <c r="F33" i="258"/>
  <c r="E33" i="258"/>
  <c r="D33" i="258"/>
  <c r="I31" i="258"/>
  <c r="H31" i="258"/>
  <c r="G31" i="258"/>
  <c r="F31" i="258"/>
  <c r="E31" i="258"/>
  <c r="D31" i="258"/>
  <c r="I30" i="258"/>
  <c r="H30" i="258"/>
  <c r="G30" i="258"/>
  <c r="F30" i="258"/>
  <c r="E30" i="258"/>
  <c r="D30" i="258"/>
  <c r="I29" i="258"/>
  <c r="H29" i="258"/>
  <c r="G29" i="258"/>
  <c r="F29" i="258"/>
  <c r="E29" i="258"/>
  <c r="D29" i="258"/>
  <c r="I27" i="258"/>
  <c r="H27" i="258"/>
  <c r="G27" i="258"/>
  <c r="F27" i="258"/>
  <c r="E27" i="258"/>
  <c r="D27" i="258"/>
  <c r="I26" i="258"/>
  <c r="H26" i="258"/>
  <c r="G26" i="258"/>
  <c r="F26" i="258"/>
  <c r="E26" i="258"/>
  <c r="D26" i="258"/>
  <c r="I25" i="258"/>
  <c r="H25" i="258"/>
  <c r="G25" i="258"/>
  <c r="F25" i="258"/>
  <c r="E25" i="258"/>
  <c r="D25" i="258"/>
  <c r="I24" i="258"/>
  <c r="H24" i="258"/>
  <c r="G24" i="258"/>
  <c r="F24" i="258"/>
  <c r="E24" i="258"/>
  <c r="D24" i="258"/>
  <c r="I23" i="258"/>
  <c r="H23" i="258"/>
  <c r="G23" i="258"/>
  <c r="F23" i="258"/>
  <c r="E23" i="258"/>
  <c r="D23" i="258"/>
  <c r="I21" i="258"/>
  <c r="H21" i="258"/>
  <c r="G21" i="258"/>
  <c r="F21" i="258"/>
  <c r="E21" i="258"/>
  <c r="D21" i="258"/>
  <c r="I20" i="258"/>
  <c r="H20" i="258"/>
  <c r="G20" i="258"/>
  <c r="F20" i="258"/>
  <c r="E20" i="258"/>
  <c r="D20" i="258"/>
  <c r="I19" i="258"/>
  <c r="H19" i="258"/>
  <c r="G19" i="258"/>
  <c r="F19" i="258"/>
  <c r="E19" i="258"/>
  <c r="D19" i="258"/>
  <c r="I18" i="258"/>
  <c r="H18" i="258"/>
  <c r="G18" i="258"/>
  <c r="F18" i="258"/>
  <c r="E18" i="258"/>
  <c r="D18" i="258"/>
  <c r="I17" i="258"/>
  <c r="H17" i="258"/>
  <c r="G17" i="258"/>
  <c r="F17" i="258"/>
  <c r="E17" i="258"/>
  <c r="D17" i="258"/>
  <c r="I16" i="258"/>
  <c r="H16" i="258"/>
  <c r="G16" i="258"/>
  <c r="F16" i="258"/>
  <c r="E16" i="258"/>
  <c r="D16" i="258"/>
  <c r="I15" i="258"/>
  <c r="H15" i="258"/>
  <c r="G15" i="258"/>
  <c r="F15" i="258"/>
  <c r="E15" i="258"/>
  <c r="D15" i="258"/>
  <c r="I14" i="258"/>
  <c r="H14" i="258"/>
  <c r="G14" i="258"/>
  <c r="F14" i="258"/>
  <c r="E14" i="258"/>
  <c r="D14" i="258"/>
  <c r="I13" i="258"/>
  <c r="H13" i="258"/>
  <c r="G13" i="258"/>
  <c r="F13" i="258"/>
  <c r="E13" i="258"/>
  <c r="D13" i="258"/>
  <c r="I12" i="258"/>
  <c r="H12" i="258"/>
  <c r="G12" i="258"/>
  <c r="F12" i="258"/>
  <c r="E12" i="258"/>
  <c r="D12" i="258"/>
  <c r="I11" i="258"/>
  <c r="H11" i="258"/>
  <c r="G11" i="258"/>
  <c r="F11" i="258"/>
  <c r="E11" i="258"/>
  <c r="D11" i="258"/>
  <c r="I60" i="257"/>
  <c r="H60" i="257"/>
  <c r="G60" i="257"/>
  <c r="F60" i="257"/>
  <c r="E60" i="257"/>
  <c r="D60" i="257"/>
  <c r="I59" i="257"/>
  <c r="H59" i="257"/>
  <c r="G59" i="257"/>
  <c r="F59" i="257"/>
  <c r="E59" i="257"/>
  <c r="D59" i="257"/>
  <c r="J58" i="257"/>
  <c r="I58" i="257"/>
  <c r="H58" i="257"/>
  <c r="G58" i="257"/>
  <c r="F58" i="257"/>
  <c r="E58" i="257"/>
  <c r="D58" i="257"/>
  <c r="I56" i="257"/>
  <c r="H56" i="257"/>
  <c r="G56" i="257"/>
  <c r="F56" i="257"/>
  <c r="E56" i="257"/>
  <c r="D56" i="257"/>
  <c r="I55" i="257"/>
  <c r="H55" i="257"/>
  <c r="G55" i="257"/>
  <c r="F55" i="257"/>
  <c r="E55" i="257"/>
  <c r="D55" i="257"/>
  <c r="I54" i="257"/>
  <c r="H54" i="257"/>
  <c r="G54" i="257"/>
  <c r="F54" i="257"/>
  <c r="E54" i="257"/>
  <c r="D54" i="257"/>
  <c r="I53" i="257"/>
  <c r="H53" i="257"/>
  <c r="G53" i="257"/>
  <c r="F53" i="257"/>
  <c r="E53" i="257"/>
  <c r="D53" i="257"/>
  <c r="I52" i="257"/>
  <c r="H52" i="257"/>
  <c r="G52" i="257"/>
  <c r="F52" i="257"/>
  <c r="E52" i="257"/>
  <c r="D52" i="257"/>
  <c r="I50" i="257"/>
  <c r="H50" i="257"/>
  <c r="G50" i="257"/>
  <c r="F50" i="257"/>
  <c r="E50" i="257"/>
  <c r="D50" i="257"/>
  <c r="I49" i="257"/>
  <c r="H49" i="257"/>
  <c r="G49" i="257"/>
  <c r="F49" i="257"/>
  <c r="E49" i="257"/>
  <c r="D49" i="257"/>
  <c r="I48" i="257"/>
  <c r="H48" i="257"/>
  <c r="G48" i="257"/>
  <c r="F48" i="257"/>
  <c r="E48" i="257"/>
  <c r="D48" i="257"/>
  <c r="I47" i="257"/>
  <c r="H47" i="257"/>
  <c r="G47" i="257"/>
  <c r="F47" i="257"/>
  <c r="E47" i="257"/>
  <c r="D47" i="257"/>
  <c r="I46" i="257"/>
  <c r="H46" i="257"/>
  <c r="G46" i="257"/>
  <c r="F46" i="257"/>
  <c r="E46" i="257"/>
  <c r="D46" i="257"/>
  <c r="I42" i="257"/>
  <c r="H42" i="257"/>
  <c r="G42" i="257"/>
  <c r="F42" i="257"/>
  <c r="E42" i="257"/>
  <c r="D42" i="257"/>
  <c r="I41" i="257"/>
  <c r="H41" i="257"/>
  <c r="G41" i="257"/>
  <c r="F41" i="257"/>
  <c r="E41" i="257"/>
  <c r="D41" i="257"/>
  <c r="I40" i="257"/>
  <c r="H40" i="257"/>
  <c r="G40" i="257"/>
  <c r="F40" i="257"/>
  <c r="E40" i="257"/>
  <c r="D40" i="257"/>
  <c r="I37" i="257"/>
  <c r="H37" i="257"/>
  <c r="G37" i="257"/>
  <c r="F37" i="257"/>
  <c r="E37" i="257"/>
  <c r="D37" i="257"/>
  <c r="I36" i="257"/>
  <c r="H36" i="257"/>
  <c r="G36" i="257"/>
  <c r="F36" i="257"/>
  <c r="E36" i="257"/>
  <c r="D36" i="257"/>
  <c r="I35" i="257"/>
  <c r="H35" i="257"/>
  <c r="G35" i="257"/>
  <c r="F35" i="257"/>
  <c r="E35" i="257"/>
  <c r="D35" i="257"/>
  <c r="I34" i="257"/>
  <c r="H34" i="257"/>
  <c r="G34" i="257"/>
  <c r="F34" i="257"/>
  <c r="E34" i="257"/>
  <c r="D34" i="257"/>
  <c r="I33" i="257"/>
  <c r="H33" i="257"/>
  <c r="G33" i="257"/>
  <c r="F33" i="257"/>
  <c r="E33" i="257"/>
  <c r="D33" i="257"/>
  <c r="I31" i="257"/>
  <c r="H31" i="257"/>
  <c r="G31" i="257"/>
  <c r="F31" i="257"/>
  <c r="E31" i="257"/>
  <c r="D31" i="257"/>
  <c r="I30" i="257"/>
  <c r="H30" i="257"/>
  <c r="G30" i="257"/>
  <c r="F30" i="257"/>
  <c r="E30" i="257"/>
  <c r="D30" i="257"/>
  <c r="I29" i="257"/>
  <c r="H29" i="257"/>
  <c r="G29" i="257"/>
  <c r="F29" i="257"/>
  <c r="E29" i="257"/>
  <c r="D29" i="257"/>
  <c r="I27" i="257"/>
  <c r="H27" i="257"/>
  <c r="G27" i="257"/>
  <c r="F27" i="257"/>
  <c r="E27" i="257"/>
  <c r="D27" i="257"/>
  <c r="I26" i="257"/>
  <c r="H26" i="257"/>
  <c r="G26" i="257"/>
  <c r="F26" i="257"/>
  <c r="E26" i="257"/>
  <c r="D26" i="257"/>
  <c r="I25" i="257"/>
  <c r="H25" i="257"/>
  <c r="G25" i="257"/>
  <c r="F25" i="257"/>
  <c r="E25" i="257"/>
  <c r="D25" i="257"/>
  <c r="I24" i="257"/>
  <c r="H24" i="257"/>
  <c r="G24" i="257"/>
  <c r="F24" i="257"/>
  <c r="E24" i="257"/>
  <c r="D24" i="257"/>
  <c r="I23" i="257"/>
  <c r="H23" i="257"/>
  <c r="G23" i="257"/>
  <c r="F23" i="257"/>
  <c r="E23" i="257"/>
  <c r="D23" i="257"/>
  <c r="I21" i="257"/>
  <c r="H21" i="257"/>
  <c r="G21" i="257"/>
  <c r="F21" i="257"/>
  <c r="E21" i="257"/>
  <c r="D21" i="257"/>
  <c r="I20" i="257"/>
  <c r="H20" i="257"/>
  <c r="G20" i="257"/>
  <c r="F20" i="257"/>
  <c r="E20" i="257"/>
  <c r="D20" i="257"/>
  <c r="I19" i="257"/>
  <c r="H19" i="257"/>
  <c r="G19" i="257"/>
  <c r="F19" i="257"/>
  <c r="E19" i="257"/>
  <c r="D19" i="257"/>
  <c r="I18" i="257"/>
  <c r="H18" i="257"/>
  <c r="G18" i="257"/>
  <c r="F18" i="257"/>
  <c r="E18" i="257"/>
  <c r="D18" i="257"/>
  <c r="I17" i="257"/>
  <c r="H17" i="257"/>
  <c r="G17" i="257"/>
  <c r="F17" i="257"/>
  <c r="E17" i="257"/>
  <c r="D17" i="257"/>
  <c r="I16" i="257"/>
  <c r="H16" i="257"/>
  <c r="G16" i="257"/>
  <c r="F16" i="257"/>
  <c r="E16" i="257"/>
  <c r="D16" i="257"/>
  <c r="I15" i="257"/>
  <c r="H15" i="257"/>
  <c r="G15" i="257"/>
  <c r="F15" i="257"/>
  <c r="E15" i="257"/>
  <c r="D15" i="257"/>
  <c r="I14" i="257"/>
  <c r="H14" i="257"/>
  <c r="G14" i="257"/>
  <c r="F14" i="257"/>
  <c r="E14" i="257"/>
  <c r="D14" i="257"/>
  <c r="I13" i="257"/>
  <c r="H13" i="257"/>
  <c r="G13" i="257"/>
  <c r="F13" i="257"/>
  <c r="E13" i="257"/>
  <c r="D13" i="257"/>
  <c r="I12" i="257"/>
  <c r="H12" i="257"/>
  <c r="G12" i="257"/>
  <c r="F12" i="257"/>
  <c r="E12" i="257"/>
  <c r="D12" i="257"/>
  <c r="I11" i="257"/>
  <c r="H11" i="257"/>
  <c r="G11" i="257"/>
  <c r="F11" i="257"/>
  <c r="E11" i="257"/>
  <c r="D11" i="257"/>
  <c r="I60" i="256"/>
  <c r="H60" i="256"/>
  <c r="G60" i="256"/>
  <c r="F60" i="256"/>
  <c r="E60" i="256"/>
  <c r="D60" i="256"/>
  <c r="I59" i="256"/>
  <c r="H59" i="256"/>
  <c r="G59" i="256"/>
  <c r="F59" i="256"/>
  <c r="E59" i="256"/>
  <c r="D59" i="256"/>
  <c r="J58" i="256"/>
  <c r="I58" i="256"/>
  <c r="H58" i="256"/>
  <c r="G58" i="256"/>
  <c r="F58" i="256"/>
  <c r="E58" i="256"/>
  <c r="D58" i="256"/>
  <c r="I56" i="256"/>
  <c r="H56" i="256"/>
  <c r="G56" i="256"/>
  <c r="F56" i="256"/>
  <c r="E56" i="256"/>
  <c r="D56" i="256"/>
  <c r="I55" i="256"/>
  <c r="H55" i="256"/>
  <c r="G55" i="256"/>
  <c r="F55" i="256"/>
  <c r="E55" i="256"/>
  <c r="D55" i="256"/>
  <c r="I54" i="256"/>
  <c r="H54" i="256"/>
  <c r="G54" i="256"/>
  <c r="F54" i="256"/>
  <c r="E54" i="256"/>
  <c r="D54" i="256"/>
  <c r="I53" i="256"/>
  <c r="H53" i="256"/>
  <c r="G53" i="256"/>
  <c r="F53" i="256"/>
  <c r="E53" i="256"/>
  <c r="D53" i="256"/>
  <c r="I52" i="256"/>
  <c r="H52" i="256"/>
  <c r="G52" i="256"/>
  <c r="F52" i="256"/>
  <c r="E52" i="256"/>
  <c r="D52" i="256"/>
  <c r="I50" i="256"/>
  <c r="H50" i="256"/>
  <c r="G50" i="256"/>
  <c r="F50" i="256"/>
  <c r="E50" i="256"/>
  <c r="D50" i="256"/>
  <c r="I49" i="256"/>
  <c r="H49" i="256"/>
  <c r="G49" i="256"/>
  <c r="F49" i="256"/>
  <c r="E49" i="256"/>
  <c r="D49" i="256"/>
  <c r="I48" i="256"/>
  <c r="H48" i="256"/>
  <c r="G48" i="256"/>
  <c r="F48" i="256"/>
  <c r="E48" i="256"/>
  <c r="D48" i="256"/>
  <c r="I47" i="256"/>
  <c r="H47" i="256"/>
  <c r="G47" i="256"/>
  <c r="F47" i="256"/>
  <c r="E47" i="256"/>
  <c r="D47" i="256"/>
  <c r="I46" i="256"/>
  <c r="H46" i="256"/>
  <c r="G46" i="256"/>
  <c r="F46" i="256"/>
  <c r="E46" i="256"/>
  <c r="D46" i="256"/>
  <c r="I42" i="256"/>
  <c r="H42" i="256"/>
  <c r="G42" i="256"/>
  <c r="F42" i="256"/>
  <c r="E42" i="256"/>
  <c r="D42" i="256"/>
  <c r="I41" i="256"/>
  <c r="H41" i="256"/>
  <c r="G41" i="256"/>
  <c r="F41" i="256"/>
  <c r="E41" i="256"/>
  <c r="D41" i="256"/>
  <c r="I40" i="256"/>
  <c r="H40" i="256"/>
  <c r="G40" i="256"/>
  <c r="F40" i="256"/>
  <c r="E40" i="256"/>
  <c r="D40" i="256"/>
  <c r="I37" i="256"/>
  <c r="H37" i="256"/>
  <c r="G37" i="256"/>
  <c r="F37" i="256"/>
  <c r="E37" i="256"/>
  <c r="D37" i="256"/>
  <c r="I36" i="256"/>
  <c r="H36" i="256"/>
  <c r="G36" i="256"/>
  <c r="F36" i="256"/>
  <c r="E36" i="256"/>
  <c r="D36" i="256"/>
  <c r="I35" i="256"/>
  <c r="H35" i="256"/>
  <c r="G35" i="256"/>
  <c r="F35" i="256"/>
  <c r="E35" i="256"/>
  <c r="D35" i="256"/>
  <c r="I34" i="256"/>
  <c r="H34" i="256"/>
  <c r="G34" i="256"/>
  <c r="F34" i="256"/>
  <c r="E34" i="256"/>
  <c r="D34" i="256"/>
  <c r="I33" i="256"/>
  <c r="H33" i="256"/>
  <c r="G33" i="256"/>
  <c r="F33" i="256"/>
  <c r="E33" i="256"/>
  <c r="D33" i="256"/>
  <c r="I31" i="256"/>
  <c r="H31" i="256"/>
  <c r="G31" i="256"/>
  <c r="F31" i="256"/>
  <c r="E31" i="256"/>
  <c r="D31" i="256"/>
  <c r="I30" i="256"/>
  <c r="H30" i="256"/>
  <c r="G30" i="256"/>
  <c r="F30" i="256"/>
  <c r="E30" i="256"/>
  <c r="D30" i="256"/>
  <c r="I29" i="256"/>
  <c r="H29" i="256"/>
  <c r="G29" i="256"/>
  <c r="F29" i="256"/>
  <c r="E29" i="256"/>
  <c r="D29" i="256"/>
  <c r="I27" i="256"/>
  <c r="H27" i="256"/>
  <c r="G27" i="256"/>
  <c r="F27" i="256"/>
  <c r="E27" i="256"/>
  <c r="D27" i="256"/>
  <c r="I26" i="256"/>
  <c r="H26" i="256"/>
  <c r="G26" i="256"/>
  <c r="F26" i="256"/>
  <c r="E26" i="256"/>
  <c r="D26" i="256"/>
  <c r="I25" i="256"/>
  <c r="H25" i="256"/>
  <c r="G25" i="256"/>
  <c r="F25" i="256"/>
  <c r="E25" i="256"/>
  <c r="D25" i="256"/>
  <c r="I24" i="256"/>
  <c r="H24" i="256"/>
  <c r="G24" i="256"/>
  <c r="F24" i="256"/>
  <c r="E24" i="256"/>
  <c r="D24" i="256"/>
  <c r="I23" i="256"/>
  <c r="H23" i="256"/>
  <c r="G23" i="256"/>
  <c r="F23" i="256"/>
  <c r="E23" i="256"/>
  <c r="D23" i="256"/>
  <c r="I21" i="256"/>
  <c r="H21" i="256"/>
  <c r="G21" i="256"/>
  <c r="F21" i="256"/>
  <c r="E21" i="256"/>
  <c r="D21" i="256"/>
  <c r="I20" i="256"/>
  <c r="H20" i="256"/>
  <c r="G20" i="256"/>
  <c r="F20" i="256"/>
  <c r="E20" i="256"/>
  <c r="D20" i="256"/>
  <c r="I19" i="256"/>
  <c r="H19" i="256"/>
  <c r="G19" i="256"/>
  <c r="F19" i="256"/>
  <c r="E19" i="256"/>
  <c r="D19" i="256"/>
  <c r="I18" i="256"/>
  <c r="H18" i="256"/>
  <c r="G18" i="256"/>
  <c r="F18" i="256"/>
  <c r="E18" i="256"/>
  <c r="D18" i="256"/>
  <c r="I17" i="256"/>
  <c r="H17" i="256"/>
  <c r="G17" i="256"/>
  <c r="F17" i="256"/>
  <c r="E17" i="256"/>
  <c r="D17" i="256"/>
  <c r="I16" i="256"/>
  <c r="H16" i="256"/>
  <c r="G16" i="256"/>
  <c r="F16" i="256"/>
  <c r="E16" i="256"/>
  <c r="D16" i="256"/>
  <c r="I15" i="256"/>
  <c r="H15" i="256"/>
  <c r="G15" i="256"/>
  <c r="F15" i="256"/>
  <c r="E15" i="256"/>
  <c r="D15" i="256"/>
  <c r="I14" i="256"/>
  <c r="H14" i="256"/>
  <c r="G14" i="256"/>
  <c r="F14" i="256"/>
  <c r="E14" i="256"/>
  <c r="D14" i="256"/>
  <c r="I13" i="256"/>
  <c r="H13" i="256"/>
  <c r="G13" i="256"/>
  <c r="F13" i="256"/>
  <c r="E13" i="256"/>
  <c r="D13" i="256"/>
  <c r="I12" i="256"/>
  <c r="H12" i="256"/>
  <c r="G12" i="256"/>
  <c r="F12" i="256"/>
  <c r="E12" i="256"/>
  <c r="D12" i="256"/>
  <c r="I11" i="256"/>
  <c r="H11" i="256"/>
  <c r="G11" i="256"/>
  <c r="F11" i="256"/>
  <c r="E11" i="256"/>
  <c r="D11" i="256"/>
  <c r="I60" i="255"/>
  <c r="H60" i="255"/>
  <c r="G60" i="255"/>
  <c r="F60" i="255"/>
  <c r="E60" i="255"/>
  <c r="D60" i="255"/>
  <c r="I59" i="255"/>
  <c r="H59" i="255"/>
  <c r="G59" i="255"/>
  <c r="F59" i="255"/>
  <c r="E59" i="255"/>
  <c r="D59" i="255"/>
  <c r="J58" i="255"/>
  <c r="I58" i="255"/>
  <c r="H58" i="255"/>
  <c r="G58" i="255"/>
  <c r="F58" i="255"/>
  <c r="E58" i="255"/>
  <c r="D58" i="255"/>
  <c r="I56" i="255"/>
  <c r="H56" i="255"/>
  <c r="G56" i="255"/>
  <c r="F56" i="255"/>
  <c r="E56" i="255"/>
  <c r="D56" i="255"/>
  <c r="I55" i="255"/>
  <c r="H55" i="255"/>
  <c r="G55" i="255"/>
  <c r="F55" i="255"/>
  <c r="E55" i="255"/>
  <c r="D55" i="255"/>
  <c r="I54" i="255"/>
  <c r="H54" i="255"/>
  <c r="G54" i="255"/>
  <c r="F54" i="255"/>
  <c r="E54" i="255"/>
  <c r="D54" i="255"/>
  <c r="I53" i="255"/>
  <c r="H53" i="255"/>
  <c r="G53" i="255"/>
  <c r="F53" i="255"/>
  <c r="E53" i="255"/>
  <c r="D53" i="255"/>
  <c r="I52" i="255"/>
  <c r="H52" i="255"/>
  <c r="G52" i="255"/>
  <c r="F52" i="255"/>
  <c r="E52" i="255"/>
  <c r="D52" i="255"/>
  <c r="I50" i="255"/>
  <c r="H50" i="255"/>
  <c r="G50" i="255"/>
  <c r="F50" i="255"/>
  <c r="E50" i="255"/>
  <c r="D50" i="255"/>
  <c r="I49" i="255"/>
  <c r="H49" i="255"/>
  <c r="G49" i="255"/>
  <c r="F49" i="255"/>
  <c r="E49" i="255"/>
  <c r="D49" i="255"/>
  <c r="I48" i="255"/>
  <c r="H48" i="255"/>
  <c r="G48" i="255"/>
  <c r="F48" i="255"/>
  <c r="E48" i="255"/>
  <c r="D48" i="255"/>
  <c r="I47" i="255"/>
  <c r="H47" i="255"/>
  <c r="G47" i="255"/>
  <c r="F47" i="255"/>
  <c r="E47" i="255"/>
  <c r="D47" i="255"/>
  <c r="I46" i="255"/>
  <c r="H46" i="255"/>
  <c r="G46" i="255"/>
  <c r="F46" i="255"/>
  <c r="E46" i="255"/>
  <c r="D46" i="255"/>
  <c r="I42" i="255"/>
  <c r="H42" i="255"/>
  <c r="G42" i="255"/>
  <c r="F42" i="255"/>
  <c r="E42" i="255"/>
  <c r="D42" i="255"/>
  <c r="I41" i="255"/>
  <c r="H41" i="255"/>
  <c r="G41" i="255"/>
  <c r="F41" i="255"/>
  <c r="E41" i="255"/>
  <c r="D41" i="255"/>
  <c r="I40" i="255"/>
  <c r="H40" i="255"/>
  <c r="G40" i="255"/>
  <c r="F40" i="255"/>
  <c r="E40" i="255"/>
  <c r="D40" i="255"/>
  <c r="I37" i="255"/>
  <c r="H37" i="255"/>
  <c r="G37" i="255"/>
  <c r="F37" i="255"/>
  <c r="E37" i="255"/>
  <c r="D37" i="255"/>
  <c r="I36" i="255"/>
  <c r="H36" i="255"/>
  <c r="G36" i="255"/>
  <c r="F36" i="255"/>
  <c r="E36" i="255"/>
  <c r="D36" i="255"/>
  <c r="I35" i="255"/>
  <c r="H35" i="255"/>
  <c r="G35" i="255"/>
  <c r="F35" i="255"/>
  <c r="E35" i="255"/>
  <c r="D35" i="255"/>
  <c r="I34" i="255"/>
  <c r="H34" i="255"/>
  <c r="G34" i="255"/>
  <c r="F34" i="255"/>
  <c r="E34" i="255"/>
  <c r="D34" i="255"/>
  <c r="I33" i="255"/>
  <c r="H33" i="255"/>
  <c r="G33" i="255"/>
  <c r="F33" i="255"/>
  <c r="E33" i="255"/>
  <c r="D33" i="255"/>
  <c r="I31" i="255"/>
  <c r="H31" i="255"/>
  <c r="G31" i="255"/>
  <c r="F31" i="255"/>
  <c r="E31" i="255"/>
  <c r="D31" i="255"/>
  <c r="I30" i="255"/>
  <c r="H30" i="255"/>
  <c r="G30" i="255"/>
  <c r="F30" i="255"/>
  <c r="E30" i="255"/>
  <c r="D30" i="255"/>
  <c r="I29" i="255"/>
  <c r="H29" i="255"/>
  <c r="G29" i="255"/>
  <c r="F29" i="255"/>
  <c r="E29" i="255"/>
  <c r="D29" i="255"/>
  <c r="I27" i="255"/>
  <c r="H27" i="255"/>
  <c r="G27" i="255"/>
  <c r="F27" i="255"/>
  <c r="E27" i="255"/>
  <c r="D27" i="255"/>
  <c r="I26" i="255"/>
  <c r="H26" i="255"/>
  <c r="G26" i="255"/>
  <c r="F26" i="255"/>
  <c r="E26" i="255"/>
  <c r="D26" i="255"/>
  <c r="I25" i="255"/>
  <c r="H25" i="255"/>
  <c r="G25" i="255"/>
  <c r="F25" i="255"/>
  <c r="E25" i="255"/>
  <c r="D25" i="255"/>
  <c r="I24" i="255"/>
  <c r="H24" i="255"/>
  <c r="G24" i="255"/>
  <c r="F24" i="255"/>
  <c r="E24" i="255"/>
  <c r="D24" i="255"/>
  <c r="I23" i="255"/>
  <c r="H23" i="255"/>
  <c r="G23" i="255"/>
  <c r="F23" i="255"/>
  <c r="E23" i="255"/>
  <c r="D23" i="255"/>
  <c r="I21" i="255"/>
  <c r="H21" i="255"/>
  <c r="G21" i="255"/>
  <c r="F21" i="255"/>
  <c r="E21" i="255"/>
  <c r="D21" i="255"/>
  <c r="I20" i="255"/>
  <c r="H20" i="255"/>
  <c r="G20" i="255"/>
  <c r="F20" i="255"/>
  <c r="E20" i="255"/>
  <c r="D20" i="255"/>
  <c r="I19" i="255"/>
  <c r="H19" i="255"/>
  <c r="G19" i="255"/>
  <c r="F19" i="255"/>
  <c r="E19" i="255"/>
  <c r="D19" i="255"/>
  <c r="I18" i="255"/>
  <c r="H18" i="255"/>
  <c r="G18" i="255"/>
  <c r="F18" i="255"/>
  <c r="E18" i="255"/>
  <c r="D18" i="255"/>
  <c r="I17" i="255"/>
  <c r="H17" i="255"/>
  <c r="G17" i="255"/>
  <c r="F17" i="255"/>
  <c r="E17" i="255"/>
  <c r="D17" i="255"/>
  <c r="I16" i="255"/>
  <c r="H16" i="255"/>
  <c r="G16" i="255"/>
  <c r="F16" i="255"/>
  <c r="E16" i="255"/>
  <c r="D16" i="255"/>
  <c r="I15" i="255"/>
  <c r="H15" i="255"/>
  <c r="G15" i="255"/>
  <c r="F15" i="255"/>
  <c r="E15" i="255"/>
  <c r="D15" i="255"/>
  <c r="I14" i="255"/>
  <c r="H14" i="255"/>
  <c r="G14" i="255"/>
  <c r="F14" i="255"/>
  <c r="E14" i="255"/>
  <c r="D14" i="255"/>
  <c r="I13" i="255"/>
  <c r="H13" i="255"/>
  <c r="G13" i="255"/>
  <c r="F13" i="255"/>
  <c r="E13" i="255"/>
  <c r="D13" i="255"/>
  <c r="I12" i="255"/>
  <c r="H12" i="255"/>
  <c r="G12" i="255"/>
  <c r="F12" i="255"/>
  <c r="E12" i="255"/>
  <c r="D12" i="255"/>
  <c r="I11" i="255"/>
  <c r="H11" i="255"/>
  <c r="G11" i="255"/>
  <c r="F11" i="255"/>
  <c r="E11" i="255"/>
  <c r="D11" i="255"/>
  <c r="I60" i="254"/>
  <c r="H60" i="254"/>
  <c r="G60" i="254"/>
  <c r="F60" i="254"/>
  <c r="E60" i="254"/>
  <c r="D60" i="254"/>
  <c r="I59" i="254"/>
  <c r="H59" i="254"/>
  <c r="G59" i="254"/>
  <c r="F59" i="254"/>
  <c r="E59" i="254"/>
  <c r="D59" i="254"/>
  <c r="J58" i="254"/>
  <c r="I58" i="254"/>
  <c r="H58" i="254"/>
  <c r="G58" i="254"/>
  <c r="F58" i="254"/>
  <c r="E58" i="254"/>
  <c r="D58" i="254"/>
  <c r="I56" i="254"/>
  <c r="H56" i="254"/>
  <c r="G56" i="254"/>
  <c r="F56" i="254"/>
  <c r="E56" i="254"/>
  <c r="D56" i="254"/>
  <c r="I55" i="254"/>
  <c r="H55" i="254"/>
  <c r="G55" i="254"/>
  <c r="F55" i="254"/>
  <c r="E55" i="254"/>
  <c r="D55" i="254"/>
  <c r="I54" i="254"/>
  <c r="H54" i="254"/>
  <c r="G54" i="254"/>
  <c r="F54" i="254"/>
  <c r="E54" i="254"/>
  <c r="D54" i="254"/>
  <c r="I53" i="254"/>
  <c r="H53" i="254"/>
  <c r="G53" i="254"/>
  <c r="F53" i="254"/>
  <c r="E53" i="254"/>
  <c r="D53" i="254"/>
  <c r="I52" i="254"/>
  <c r="H52" i="254"/>
  <c r="G52" i="254"/>
  <c r="F52" i="254"/>
  <c r="E52" i="254"/>
  <c r="D52" i="254"/>
  <c r="I50" i="254"/>
  <c r="H50" i="254"/>
  <c r="G50" i="254"/>
  <c r="F50" i="254"/>
  <c r="E50" i="254"/>
  <c r="D50" i="254"/>
  <c r="I49" i="254"/>
  <c r="H49" i="254"/>
  <c r="G49" i="254"/>
  <c r="F49" i="254"/>
  <c r="E49" i="254"/>
  <c r="D49" i="254"/>
  <c r="I48" i="254"/>
  <c r="H48" i="254"/>
  <c r="G48" i="254"/>
  <c r="F48" i="254"/>
  <c r="E48" i="254"/>
  <c r="D48" i="254"/>
  <c r="I47" i="254"/>
  <c r="H47" i="254"/>
  <c r="G47" i="254"/>
  <c r="F47" i="254"/>
  <c r="E47" i="254"/>
  <c r="D47" i="254"/>
  <c r="I46" i="254"/>
  <c r="H46" i="254"/>
  <c r="G46" i="254"/>
  <c r="F46" i="254"/>
  <c r="E46" i="254"/>
  <c r="D46" i="254"/>
  <c r="I42" i="254"/>
  <c r="H42" i="254"/>
  <c r="G42" i="254"/>
  <c r="F42" i="254"/>
  <c r="E42" i="254"/>
  <c r="D42" i="254"/>
  <c r="I41" i="254"/>
  <c r="H41" i="254"/>
  <c r="G41" i="254"/>
  <c r="F41" i="254"/>
  <c r="E41" i="254"/>
  <c r="D41" i="254"/>
  <c r="I40" i="254"/>
  <c r="H40" i="254"/>
  <c r="G40" i="254"/>
  <c r="F40" i="254"/>
  <c r="E40" i="254"/>
  <c r="D40" i="254"/>
  <c r="I37" i="254"/>
  <c r="H37" i="254"/>
  <c r="G37" i="254"/>
  <c r="F37" i="254"/>
  <c r="E37" i="254"/>
  <c r="D37" i="254"/>
  <c r="I36" i="254"/>
  <c r="H36" i="254"/>
  <c r="G36" i="254"/>
  <c r="F36" i="254"/>
  <c r="E36" i="254"/>
  <c r="D36" i="254"/>
  <c r="I35" i="254"/>
  <c r="H35" i="254"/>
  <c r="G35" i="254"/>
  <c r="F35" i="254"/>
  <c r="E35" i="254"/>
  <c r="D35" i="254"/>
  <c r="I34" i="254"/>
  <c r="H34" i="254"/>
  <c r="G34" i="254"/>
  <c r="F34" i="254"/>
  <c r="E34" i="254"/>
  <c r="D34" i="254"/>
  <c r="I33" i="254"/>
  <c r="H33" i="254"/>
  <c r="G33" i="254"/>
  <c r="F33" i="254"/>
  <c r="E33" i="254"/>
  <c r="D33" i="254"/>
  <c r="I31" i="254"/>
  <c r="H31" i="254"/>
  <c r="G31" i="254"/>
  <c r="F31" i="254"/>
  <c r="E31" i="254"/>
  <c r="D31" i="254"/>
  <c r="I30" i="254"/>
  <c r="H30" i="254"/>
  <c r="G30" i="254"/>
  <c r="F30" i="254"/>
  <c r="E30" i="254"/>
  <c r="D30" i="254"/>
  <c r="I29" i="254"/>
  <c r="H29" i="254"/>
  <c r="G29" i="254"/>
  <c r="F29" i="254"/>
  <c r="E29" i="254"/>
  <c r="D29" i="254"/>
  <c r="I27" i="254"/>
  <c r="H27" i="254"/>
  <c r="G27" i="254"/>
  <c r="F27" i="254"/>
  <c r="E27" i="254"/>
  <c r="D27" i="254"/>
  <c r="I26" i="254"/>
  <c r="H26" i="254"/>
  <c r="G26" i="254"/>
  <c r="F26" i="254"/>
  <c r="E26" i="254"/>
  <c r="D26" i="254"/>
  <c r="I25" i="254"/>
  <c r="H25" i="254"/>
  <c r="G25" i="254"/>
  <c r="F25" i="254"/>
  <c r="E25" i="254"/>
  <c r="D25" i="254"/>
  <c r="I24" i="254"/>
  <c r="H24" i="254"/>
  <c r="G24" i="254"/>
  <c r="F24" i="254"/>
  <c r="E24" i="254"/>
  <c r="D24" i="254"/>
  <c r="I23" i="254"/>
  <c r="H23" i="254"/>
  <c r="G23" i="254"/>
  <c r="F23" i="254"/>
  <c r="E23" i="254"/>
  <c r="D23" i="254"/>
  <c r="I21" i="254"/>
  <c r="H21" i="254"/>
  <c r="G21" i="254"/>
  <c r="F21" i="254"/>
  <c r="E21" i="254"/>
  <c r="D21" i="254"/>
  <c r="I20" i="254"/>
  <c r="H20" i="254"/>
  <c r="G20" i="254"/>
  <c r="F20" i="254"/>
  <c r="E20" i="254"/>
  <c r="D20" i="254"/>
  <c r="I19" i="254"/>
  <c r="H19" i="254"/>
  <c r="G19" i="254"/>
  <c r="F19" i="254"/>
  <c r="E19" i="254"/>
  <c r="D19" i="254"/>
  <c r="I18" i="254"/>
  <c r="H18" i="254"/>
  <c r="G18" i="254"/>
  <c r="F18" i="254"/>
  <c r="E18" i="254"/>
  <c r="D18" i="254"/>
  <c r="I17" i="254"/>
  <c r="H17" i="254"/>
  <c r="G17" i="254"/>
  <c r="F17" i="254"/>
  <c r="E17" i="254"/>
  <c r="D17" i="254"/>
  <c r="I16" i="254"/>
  <c r="H16" i="254"/>
  <c r="G16" i="254"/>
  <c r="F16" i="254"/>
  <c r="E16" i="254"/>
  <c r="D16" i="254"/>
  <c r="I15" i="254"/>
  <c r="H15" i="254"/>
  <c r="G15" i="254"/>
  <c r="F15" i="254"/>
  <c r="E15" i="254"/>
  <c r="D15" i="254"/>
  <c r="I14" i="254"/>
  <c r="H14" i="254"/>
  <c r="G14" i="254"/>
  <c r="F14" i="254"/>
  <c r="E14" i="254"/>
  <c r="D14" i="254"/>
  <c r="I13" i="254"/>
  <c r="H13" i="254"/>
  <c r="G13" i="254"/>
  <c r="F13" i="254"/>
  <c r="E13" i="254"/>
  <c r="D13" i="254"/>
  <c r="I12" i="254"/>
  <c r="H12" i="254"/>
  <c r="G12" i="254"/>
  <c r="F12" i="254"/>
  <c r="E12" i="254"/>
  <c r="D12" i="254"/>
  <c r="I11" i="254"/>
  <c r="H11" i="254"/>
  <c r="G11" i="254"/>
  <c r="F11" i="254"/>
  <c r="E11" i="254"/>
  <c r="D11" i="254"/>
  <c r="I60" i="253"/>
  <c r="H60" i="253"/>
  <c r="G60" i="253"/>
  <c r="F60" i="253"/>
  <c r="E60" i="253"/>
  <c r="D60" i="253"/>
  <c r="I59" i="253"/>
  <c r="H59" i="253"/>
  <c r="G59" i="253"/>
  <c r="F59" i="253"/>
  <c r="E59" i="253"/>
  <c r="D59" i="253"/>
  <c r="J58" i="253"/>
  <c r="I58" i="253"/>
  <c r="H58" i="253"/>
  <c r="G58" i="253"/>
  <c r="F58" i="253"/>
  <c r="E58" i="253"/>
  <c r="D58" i="253"/>
  <c r="I56" i="253"/>
  <c r="H56" i="253"/>
  <c r="G56" i="253"/>
  <c r="F56" i="253"/>
  <c r="E56" i="253"/>
  <c r="D56" i="253"/>
  <c r="I55" i="253"/>
  <c r="H55" i="253"/>
  <c r="G55" i="253"/>
  <c r="F55" i="253"/>
  <c r="E55" i="253"/>
  <c r="D55" i="253"/>
  <c r="I54" i="253"/>
  <c r="H54" i="253"/>
  <c r="G54" i="253"/>
  <c r="F54" i="253"/>
  <c r="E54" i="253"/>
  <c r="D54" i="253"/>
  <c r="I53" i="253"/>
  <c r="H53" i="253"/>
  <c r="G53" i="253"/>
  <c r="F53" i="253"/>
  <c r="E53" i="253"/>
  <c r="D53" i="253"/>
  <c r="I52" i="253"/>
  <c r="H52" i="253"/>
  <c r="G52" i="253"/>
  <c r="F52" i="253"/>
  <c r="E52" i="253"/>
  <c r="D52" i="253"/>
  <c r="I50" i="253"/>
  <c r="H50" i="253"/>
  <c r="G50" i="253"/>
  <c r="F50" i="253"/>
  <c r="E50" i="253"/>
  <c r="D50" i="253"/>
  <c r="I49" i="253"/>
  <c r="H49" i="253"/>
  <c r="G49" i="253"/>
  <c r="F49" i="253"/>
  <c r="E49" i="253"/>
  <c r="D49" i="253"/>
  <c r="I48" i="253"/>
  <c r="H48" i="253"/>
  <c r="G48" i="253"/>
  <c r="F48" i="253"/>
  <c r="E48" i="253"/>
  <c r="D48" i="253"/>
  <c r="I47" i="253"/>
  <c r="H47" i="253"/>
  <c r="G47" i="253"/>
  <c r="F47" i="253"/>
  <c r="E47" i="253"/>
  <c r="D47" i="253"/>
  <c r="I46" i="253"/>
  <c r="H46" i="253"/>
  <c r="G46" i="253"/>
  <c r="F46" i="253"/>
  <c r="E46" i="253"/>
  <c r="D46" i="253"/>
  <c r="I42" i="253"/>
  <c r="H42" i="253"/>
  <c r="G42" i="253"/>
  <c r="F42" i="253"/>
  <c r="E42" i="253"/>
  <c r="D42" i="253"/>
  <c r="I41" i="253"/>
  <c r="H41" i="253"/>
  <c r="G41" i="253"/>
  <c r="F41" i="253"/>
  <c r="E41" i="253"/>
  <c r="D41" i="253"/>
  <c r="I40" i="253"/>
  <c r="H40" i="253"/>
  <c r="G40" i="253"/>
  <c r="F40" i="253"/>
  <c r="E40" i="253"/>
  <c r="D40" i="253"/>
  <c r="I37" i="253"/>
  <c r="H37" i="253"/>
  <c r="G37" i="253"/>
  <c r="F37" i="253"/>
  <c r="E37" i="253"/>
  <c r="D37" i="253"/>
  <c r="I36" i="253"/>
  <c r="H36" i="253"/>
  <c r="G36" i="253"/>
  <c r="F36" i="253"/>
  <c r="E36" i="253"/>
  <c r="D36" i="253"/>
  <c r="I35" i="253"/>
  <c r="H35" i="253"/>
  <c r="G35" i="253"/>
  <c r="F35" i="253"/>
  <c r="E35" i="253"/>
  <c r="D35" i="253"/>
  <c r="I34" i="253"/>
  <c r="H34" i="253"/>
  <c r="G34" i="253"/>
  <c r="F34" i="253"/>
  <c r="E34" i="253"/>
  <c r="D34" i="253"/>
  <c r="I33" i="253"/>
  <c r="H33" i="253"/>
  <c r="G33" i="253"/>
  <c r="F33" i="253"/>
  <c r="E33" i="253"/>
  <c r="D33" i="253"/>
  <c r="I31" i="253"/>
  <c r="H31" i="253"/>
  <c r="G31" i="253"/>
  <c r="F31" i="253"/>
  <c r="E31" i="253"/>
  <c r="D31" i="253"/>
  <c r="I30" i="253"/>
  <c r="H30" i="253"/>
  <c r="G30" i="253"/>
  <c r="F30" i="253"/>
  <c r="E30" i="253"/>
  <c r="D30" i="253"/>
  <c r="I29" i="253"/>
  <c r="H29" i="253"/>
  <c r="G29" i="253"/>
  <c r="F29" i="253"/>
  <c r="E29" i="253"/>
  <c r="D29" i="253"/>
  <c r="I27" i="253"/>
  <c r="H27" i="253"/>
  <c r="G27" i="253"/>
  <c r="F27" i="253"/>
  <c r="E27" i="253"/>
  <c r="D27" i="253"/>
  <c r="I26" i="253"/>
  <c r="H26" i="253"/>
  <c r="G26" i="253"/>
  <c r="F26" i="253"/>
  <c r="E26" i="253"/>
  <c r="D26" i="253"/>
  <c r="I25" i="253"/>
  <c r="H25" i="253"/>
  <c r="G25" i="253"/>
  <c r="F25" i="253"/>
  <c r="E25" i="253"/>
  <c r="D25" i="253"/>
  <c r="I24" i="253"/>
  <c r="H24" i="253"/>
  <c r="G24" i="253"/>
  <c r="F24" i="253"/>
  <c r="E24" i="253"/>
  <c r="D24" i="253"/>
  <c r="I23" i="253"/>
  <c r="H23" i="253"/>
  <c r="G23" i="253"/>
  <c r="F23" i="253"/>
  <c r="E23" i="253"/>
  <c r="D23" i="253"/>
  <c r="I21" i="253"/>
  <c r="H21" i="253"/>
  <c r="G21" i="253"/>
  <c r="F21" i="253"/>
  <c r="E21" i="253"/>
  <c r="D21" i="253"/>
  <c r="I20" i="253"/>
  <c r="H20" i="253"/>
  <c r="G20" i="253"/>
  <c r="F20" i="253"/>
  <c r="E20" i="253"/>
  <c r="D20" i="253"/>
  <c r="I19" i="253"/>
  <c r="H19" i="253"/>
  <c r="G19" i="253"/>
  <c r="F19" i="253"/>
  <c r="E19" i="253"/>
  <c r="D19" i="253"/>
  <c r="I18" i="253"/>
  <c r="H18" i="253"/>
  <c r="G18" i="253"/>
  <c r="F18" i="253"/>
  <c r="E18" i="253"/>
  <c r="D18" i="253"/>
  <c r="I17" i="253"/>
  <c r="H17" i="253"/>
  <c r="G17" i="253"/>
  <c r="F17" i="253"/>
  <c r="E17" i="253"/>
  <c r="D17" i="253"/>
  <c r="I16" i="253"/>
  <c r="H16" i="253"/>
  <c r="G16" i="253"/>
  <c r="F16" i="253"/>
  <c r="E16" i="253"/>
  <c r="D16" i="253"/>
  <c r="I15" i="253"/>
  <c r="H15" i="253"/>
  <c r="G15" i="253"/>
  <c r="F15" i="253"/>
  <c r="E15" i="253"/>
  <c r="D15" i="253"/>
  <c r="I14" i="253"/>
  <c r="H14" i="253"/>
  <c r="G14" i="253"/>
  <c r="F14" i="253"/>
  <c r="E14" i="253"/>
  <c r="D14" i="253"/>
  <c r="I13" i="253"/>
  <c r="H13" i="253"/>
  <c r="G13" i="253"/>
  <c r="F13" i="253"/>
  <c r="E13" i="253"/>
  <c r="D13" i="253"/>
  <c r="I12" i="253"/>
  <c r="H12" i="253"/>
  <c r="G12" i="253"/>
  <c r="F12" i="253"/>
  <c r="E12" i="253"/>
  <c r="D12" i="253"/>
  <c r="I11" i="253"/>
  <c r="H11" i="253"/>
  <c r="G11" i="253"/>
  <c r="F11" i="253"/>
  <c r="E11" i="253"/>
  <c r="D11" i="253"/>
  <c r="I60" i="252"/>
  <c r="H60" i="252"/>
  <c r="G60" i="252"/>
  <c r="F60" i="252"/>
  <c r="E60" i="252"/>
  <c r="D60" i="252"/>
  <c r="I59" i="252"/>
  <c r="H59" i="252"/>
  <c r="G59" i="252"/>
  <c r="F59" i="252"/>
  <c r="E59" i="252"/>
  <c r="D59" i="252"/>
  <c r="J58" i="252"/>
  <c r="I58" i="252"/>
  <c r="H58" i="252"/>
  <c r="G58" i="252"/>
  <c r="F58" i="252"/>
  <c r="E58" i="252"/>
  <c r="D58" i="252"/>
  <c r="I56" i="252"/>
  <c r="H56" i="252"/>
  <c r="G56" i="252"/>
  <c r="F56" i="252"/>
  <c r="E56" i="252"/>
  <c r="D56" i="252"/>
  <c r="I55" i="252"/>
  <c r="H55" i="252"/>
  <c r="G55" i="252"/>
  <c r="F55" i="252"/>
  <c r="E55" i="252"/>
  <c r="D55" i="252"/>
  <c r="I54" i="252"/>
  <c r="H54" i="252"/>
  <c r="G54" i="252"/>
  <c r="F54" i="252"/>
  <c r="E54" i="252"/>
  <c r="D54" i="252"/>
  <c r="I53" i="252"/>
  <c r="H53" i="252"/>
  <c r="G53" i="252"/>
  <c r="F53" i="252"/>
  <c r="E53" i="252"/>
  <c r="D53" i="252"/>
  <c r="I52" i="252"/>
  <c r="H52" i="252"/>
  <c r="G52" i="252"/>
  <c r="F52" i="252"/>
  <c r="E52" i="252"/>
  <c r="D52" i="252"/>
  <c r="I50" i="252"/>
  <c r="H50" i="252"/>
  <c r="G50" i="252"/>
  <c r="F50" i="252"/>
  <c r="E50" i="252"/>
  <c r="D50" i="252"/>
  <c r="I49" i="252"/>
  <c r="H49" i="252"/>
  <c r="G49" i="252"/>
  <c r="F49" i="252"/>
  <c r="E49" i="252"/>
  <c r="D49" i="252"/>
  <c r="I48" i="252"/>
  <c r="H48" i="252"/>
  <c r="G48" i="252"/>
  <c r="F48" i="252"/>
  <c r="E48" i="252"/>
  <c r="D48" i="252"/>
  <c r="I47" i="252"/>
  <c r="H47" i="252"/>
  <c r="G47" i="252"/>
  <c r="F47" i="252"/>
  <c r="E47" i="252"/>
  <c r="D47" i="252"/>
  <c r="I46" i="252"/>
  <c r="H46" i="252"/>
  <c r="G46" i="252"/>
  <c r="F46" i="252"/>
  <c r="E46" i="252"/>
  <c r="D46" i="252"/>
  <c r="I42" i="252"/>
  <c r="H42" i="252"/>
  <c r="G42" i="252"/>
  <c r="F42" i="252"/>
  <c r="E42" i="252"/>
  <c r="D42" i="252"/>
  <c r="I41" i="252"/>
  <c r="H41" i="252"/>
  <c r="G41" i="252"/>
  <c r="F41" i="252"/>
  <c r="E41" i="252"/>
  <c r="D41" i="252"/>
  <c r="I40" i="252"/>
  <c r="H40" i="252"/>
  <c r="G40" i="252"/>
  <c r="F40" i="252"/>
  <c r="E40" i="252"/>
  <c r="D40" i="252"/>
  <c r="I37" i="252"/>
  <c r="H37" i="252"/>
  <c r="G37" i="252"/>
  <c r="F37" i="252"/>
  <c r="E37" i="252"/>
  <c r="D37" i="252"/>
  <c r="I36" i="252"/>
  <c r="H36" i="252"/>
  <c r="G36" i="252"/>
  <c r="F36" i="252"/>
  <c r="E36" i="252"/>
  <c r="D36" i="252"/>
  <c r="I35" i="252"/>
  <c r="H35" i="252"/>
  <c r="G35" i="252"/>
  <c r="F35" i="252"/>
  <c r="E35" i="252"/>
  <c r="D35" i="252"/>
  <c r="I34" i="252"/>
  <c r="H34" i="252"/>
  <c r="G34" i="252"/>
  <c r="F34" i="252"/>
  <c r="E34" i="252"/>
  <c r="D34" i="252"/>
  <c r="I33" i="252"/>
  <c r="H33" i="252"/>
  <c r="G33" i="252"/>
  <c r="F33" i="252"/>
  <c r="E33" i="252"/>
  <c r="D33" i="252"/>
  <c r="I31" i="252"/>
  <c r="H31" i="252"/>
  <c r="G31" i="252"/>
  <c r="F31" i="252"/>
  <c r="E31" i="252"/>
  <c r="D31" i="252"/>
  <c r="I30" i="252"/>
  <c r="H30" i="252"/>
  <c r="G30" i="252"/>
  <c r="F30" i="252"/>
  <c r="E30" i="252"/>
  <c r="D30" i="252"/>
  <c r="I29" i="252"/>
  <c r="H29" i="252"/>
  <c r="G29" i="252"/>
  <c r="F29" i="252"/>
  <c r="E29" i="252"/>
  <c r="D29" i="252"/>
  <c r="I27" i="252"/>
  <c r="H27" i="252"/>
  <c r="G27" i="252"/>
  <c r="F27" i="252"/>
  <c r="E27" i="252"/>
  <c r="D27" i="252"/>
  <c r="I26" i="252"/>
  <c r="H26" i="252"/>
  <c r="G26" i="252"/>
  <c r="F26" i="252"/>
  <c r="E26" i="252"/>
  <c r="D26" i="252"/>
  <c r="I25" i="252"/>
  <c r="H25" i="252"/>
  <c r="G25" i="252"/>
  <c r="F25" i="252"/>
  <c r="E25" i="252"/>
  <c r="D25" i="252"/>
  <c r="I24" i="252"/>
  <c r="H24" i="252"/>
  <c r="G24" i="252"/>
  <c r="F24" i="252"/>
  <c r="E24" i="252"/>
  <c r="D24" i="252"/>
  <c r="I23" i="252"/>
  <c r="H23" i="252"/>
  <c r="G23" i="252"/>
  <c r="F23" i="252"/>
  <c r="E23" i="252"/>
  <c r="D23" i="252"/>
  <c r="I21" i="252"/>
  <c r="H21" i="252"/>
  <c r="G21" i="252"/>
  <c r="F21" i="252"/>
  <c r="E21" i="252"/>
  <c r="D21" i="252"/>
  <c r="I20" i="252"/>
  <c r="H20" i="252"/>
  <c r="G20" i="252"/>
  <c r="F20" i="252"/>
  <c r="E20" i="252"/>
  <c r="D20" i="252"/>
  <c r="I19" i="252"/>
  <c r="H19" i="252"/>
  <c r="G19" i="252"/>
  <c r="F19" i="252"/>
  <c r="E19" i="252"/>
  <c r="D19" i="252"/>
  <c r="I18" i="252"/>
  <c r="H18" i="252"/>
  <c r="G18" i="252"/>
  <c r="F18" i="252"/>
  <c r="E18" i="252"/>
  <c r="D18" i="252"/>
  <c r="I17" i="252"/>
  <c r="H17" i="252"/>
  <c r="G17" i="252"/>
  <c r="F17" i="252"/>
  <c r="E17" i="252"/>
  <c r="D17" i="252"/>
  <c r="I16" i="252"/>
  <c r="H16" i="252"/>
  <c r="G16" i="252"/>
  <c r="F16" i="252"/>
  <c r="E16" i="252"/>
  <c r="D16" i="252"/>
  <c r="I15" i="252"/>
  <c r="H15" i="252"/>
  <c r="G15" i="252"/>
  <c r="F15" i="252"/>
  <c r="E15" i="252"/>
  <c r="D15" i="252"/>
  <c r="I14" i="252"/>
  <c r="H14" i="252"/>
  <c r="G14" i="252"/>
  <c r="F14" i="252"/>
  <c r="E14" i="252"/>
  <c r="D14" i="252"/>
  <c r="I13" i="252"/>
  <c r="H13" i="252"/>
  <c r="G13" i="252"/>
  <c r="F13" i="252"/>
  <c r="E13" i="252"/>
  <c r="D13" i="252"/>
  <c r="I12" i="252"/>
  <c r="H12" i="252"/>
  <c r="G12" i="252"/>
  <c r="F12" i="252"/>
  <c r="E12" i="252"/>
  <c r="D12" i="252"/>
  <c r="I11" i="252"/>
  <c r="H11" i="252"/>
  <c r="G11" i="252"/>
  <c r="F11" i="252"/>
  <c r="E11" i="252"/>
  <c r="D11" i="252"/>
  <c r="I61" i="251"/>
  <c r="H61" i="251"/>
  <c r="G61" i="251"/>
  <c r="F61" i="251"/>
  <c r="E61" i="251"/>
  <c r="D61" i="251"/>
  <c r="I60" i="251"/>
  <c r="H60" i="251"/>
  <c r="G60" i="251"/>
  <c r="F60" i="251"/>
  <c r="E60" i="251"/>
  <c r="D60" i="251"/>
  <c r="J59" i="251"/>
  <c r="I59" i="251"/>
  <c r="H59" i="251"/>
  <c r="G59" i="251"/>
  <c r="F59" i="251"/>
  <c r="E59" i="251"/>
  <c r="D59" i="251"/>
  <c r="I57" i="251"/>
  <c r="H57" i="251"/>
  <c r="G57" i="251"/>
  <c r="F57" i="251"/>
  <c r="E57" i="251"/>
  <c r="D57" i="251"/>
  <c r="I56" i="251"/>
  <c r="H56" i="251"/>
  <c r="G56" i="251"/>
  <c r="F56" i="251"/>
  <c r="E56" i="251"/>
  <c r="D56" i="251"/>
  <c r="I55" i="251"/>
  <c r="H55" i="251"/>
  <c r="G55" i="251"/>
  <c r="F55" i="251"/>
  <c r="E55" i="251"/>
  <c r="D55" i="251"/>
  <c r="I54" i="251"/>
  <c r="H54" i="251"/>
  <c r="G54" i="251"/>
  <c r="F54" i="251"/>
  <c r="E54" i="251"/>
  <c r="D54" i="251"/>
  <c r="I53" i="251"/>
  <c r="H53" i="251"/>
  <c r="G53" i="251"/>
  <c r="F53" i="251"/>
  <c r="E53" i="251"/>
  <c r="D53" i="251"/>
  <c r="I51" i="251"/>
  <c r="H51" i="251"/>
  <c r="G51" i="251"/>
  <c r="F51" i="251"/>
  <c r="E51" i="251"/>
  <c r="D51" i="251"/>
  <c r="I50" i="251"/>
  <c r="H50" i="251"/>
  <c r="G50" i="251"/>
  <c r="F50" i="251"/>
  <c r="E50" i="251"/>
  <c r="D50" i="251"/>
  <c r="I49" i="251"/>
  <c r="H49" i="251"/>
  <c r="G49" i="251"/>
  <c r="F49" i="251"/>
  <c r="E49" i="251"/>
  <c r="D49" i="251"/>
  <c r="I48" i="251"/>
  <c r="H48" i="251"/>
  <c r="G48" i="251"/>
  <c r="F48" i="251"/>
  <c r="E48" i="251"/>
  <c r="D48" i="251"/>
  <c r="I47" i="251"/>
  <c r="H47" i="251"/>
  <c r="G47" i="251"/>
  <c r="F47" i="251"/>
  <c r="E47" i="251"/>
  <c r="D47" i="251"/>
  <c r="I43" i="251"/>
  <c r="H43" i="251"/>
  <c r="G43" i="251"/>
  <c r="F43" i="251"/>
  <c r="E43" i="251"/>
  <c r="D43" i="251"/>
  <c r="I42" i="251"/>
  <c r="H42" i="251"/>
  <c r="G42" i="251"/>
  <c r="F42" i="251"/>
  <c r="E42" i="251"/>
  <c r="D42" i="251"/>
  <c r="I41" i="251"/>
  <c r="H41" i="251"/>
  <c r="G41" i="251"/>
  <c r="F41" i="251"/>
  <c r="E41" i="251"/>
  <c r="D41" i="251"/>
  <c r="I38" i="251"/>
  <c r="H38" i="251"/>
  <c r="G38" i="251"/>
  <c r="F38" i="251"/>
  <c r="E38" i="251"/>
  <c r="D38" i="251"/>
  <c r="I37" i="251"/>
  <c r="H37" i="251"/>
  <c r="G37" i="251"/>
  <c r="F37" i="251"/>
  <c r="E37" i="251"/>
  <c r="D37" i="251"/>
  <c r="I36" i="251"/>
  <c r="H36" i="251"/>
  <c r="G36" i="251"/>
  <c r="F36" i="251"/>
  <c r="E36" i="251"/>
  <c r="D36" i="251"/>
  <c r="I35" i="251"/>
  <c r="H35" i="251"/>
  <c r="G35" i="251"/>
  <c r="F35" i="251"/>
  <c r="E35" i="251"/>
  <c r="D35" i="251"/>
  <c r="I34" i="251"/>
  <c r="H34" i="251"/>
  <c r="G34" i="251"/>
  <c r="F34" i="251"/>
  <c r="E34" i="251"/>
  <c r="D34" i="251"/>
  <c r="I32" i="251"/>
  <c r="H32" i="251"/>
  <c r="G32" i="251"/>
  <c r="F32" i="251"/>
  <c r="E32" i="251"/>
  <c r="D32" i="251"/>
  <c r="I31" i="251"/>
  <c r="H31" i="251"/>
  <c r="G31" i="251"/>
  <c r="F31" i="251"/>
  <c r="E31" i="251"/>
  <c r="D31" i="251"/>
  <c r="I30" i="251"/>
  <c r="H30" i="251"/>
  <c r="G30" i="251"/>
  <c r="F30" i="251"/>
  <c r="E30" i="251"/>
  <c r="D30" i="251"/>
  <c r="I29" i="251"/>
  <c r="H29" i="251"/>
  <c r="G29" i="251"/>
  <c r="F29" i="251"/>
  <c r="E29" i="251"/>
  <c r="D29" i="251"/>
  <c r="I27" i="251"/>
  <c r="H27" i="251"/>
  <c r="G27" i="251"/>
  <c r="F27" i="251"/>
  <c r="E27" i="251"/>
  <c r="D27" i="251"/>
  <c r="I26" i="251"/>
  <c r="H26" i="251"/>
  <c r="G26" i="251"/>
  <c r="F26" i="251"/>
  <c r="E26" i="251"/>
  <c r="D26" i="251"/>
  <c r="I25" i="251"/>
  <c r="H25" i="251"/>
  <c r="G25" i="251"/>
  <c r="F25" i="251"/>
  <c r="E25" i="251"/>
  <c r="D25" i="251"/>
  <c r="I24" i="251"/>
  <c r="H24" i="251"/>
  <c r="G24" i="251"/>
  <c r="F24" i="251"/>
  <c r="E24" i="251"/>
  <c r="D24" i="251"/>
  <c r="I23" i="251"/>
  <c r="H23" i="251"/>
  <c r="G23" i="251"/>
  <c r="F23" i="251"/>
  <c r="E23" i="251"/>
  <c r="D23" i="251"/>
  <c r="I21" i="251"/>
  <c r="H21" i="251"/>
  <c r="G21" i="251"/>
  <c r="F21" i="251"/>
  <c r="E21" i="251"/>
  <c r="D21" i="251"/>
  <c r="I20" i="251"/>
  <c r="H20" i="251"/>
  <c r="G20" i="251"/>
  <c r="F20" i="251"/>
  <c r="E20" i="251"/>
  <c r="D20" i="251"/>
  <c r="I19" i="251"/>
  <c r="H19" i="251"/>
  <c r="G19" i="251"/>
  <c r="F19" i="251"/>
  <c r="E19" i="251"/>
  <c r="D19" i="251"/>
  <c r="I18" i="251"/>
  <c r="H18" i="251"/>
  <c r="G18" i="251"/>
  <c r="F18" i="251"/>
  <c r="E18" i="251"/>
  <c r="D18" i="251"/>
  <c r="I17" i="251"/>
  <c r="H17" i="251"/>
  <c r="G17" i="251"/>
  <c r="F17" i="251"/>
  <c r="E17" i="251"/>
  <c r="D17" i="251"/>
  <c r="I16" i="251"/>
  <c r="H16" i="251"/>
  <c r="G16" i="251"/>
  <c r="F16" i="251"/>
  <c r="E16" i="251"/>
  <c r="D16" i="251"/>
  <c r="I15" i="251"/>
  <c r="H15" i="251"/>
  <c r="G15" i="251"/>
  <c r="F15" i="251"/>
  <c r="E15" i="251"/>
  <c r="D15" i="251"/>
  <c r="I14" i="251"/>
  <c r="H14" i="251"/>
  <c r="G14" i="251"/>
  <c r="F14" i="251"/>
  <c r="E14" i="251"/>
  <c r="D14" i="251"/>
  <c r="I13" i="251"/>
  <c r="H13" i="251"/>
  <c r="G13" i="251"/>
  <c r="F13" i="251"/>
  <c r="E13" i="251"/>
  <c r="D13" i="251"/>
  <c r="I12" i="251"/>
  <c r="H12" i="251"/>
  <c r="G12" i="251"/>
  <c r="F12" i="251"/>
  <c r="E12" i="251"/>
  <c r="D12" i="251"/>
  <c r="I11" i="251"/>
  <c r="H11" i="251"/>
  <c r="G11" i="251"/>
  <c r="F11" i="251"/>
  <c r="E11" i="251"/>
  <c r="D11" i="251"/>
  <c r="I61" i="250"/>
  <c r="H61" i="250"/>
  <c r="G61" i="250"/>
  <c r="F61" i="250"/>
  <c r="E61" i="250"/>
  <c r="D61" i="250"/>
  <c r="I60" i="250"/>
  <c r="H60" i="250"/>
  <c r="G60" i="250"/>
  <c r="F60" i="250"/>
  <c r="E60" i="250"/>
  <c r="D60" i="250"/>
  <c r="J59" i="250"/>
  <c r="I59" i="250"/>
  <c r="H59" i="250"/>
  <c r="G59" i="250"/>
  <c r="F59" i="250"/>
  <c r="E59" i="250"/>
  <c r="D59" i="250"/>
  <c r="I57" i="250"/>
  <c r="H57" i="250"/>
  <c r="G57" i="250"/>
  <c r="F57" i="250"/>
  <c r="E57" i="250"/>
  <c r="D57" i="250"/>
  <c r="I56" i="250"/>
  <c r="H56" i="250"/>
  <c r="G56" i="250"/>
  <c r="F56" i="250"/>
  <c r="E56" i="250"/>
  <c r="D56" i="250"/>
  <c r="I55" i="250"/>
  <c r="H55" i="250"/>
  <c r="G55" i="250"/>
  <c r="F55" i="250"/>
  <c r="E55" i="250"/>
  <c r="D55" i="250"/>
  <c r="I54" i="250"/>
  <c r="H54" i="250"/>
  <c r="G54" i="250"/>
  <c r="F54" i="250"/>
  <c r="E54" i="250"/>
  <c r="D54" i="250"/>
  <c r="I53" i="250"/>
  <c r="H53" i="250"/>
  <c r="G53" i="250"/>
  <c r="F53" i="250"/>
  <c r="E53" i="250"/>
  <c r="D53" i="250"/>
  <c r="I51" i="250"/>
  <c r="H51" i="250"/>
  <c r="G51" i="250"/>
  <c r="F51" i="250"/>
  <c r="E51" i="250"/>
  <c r="D51" i="250"/>
  <c r="I50" i="250"/>
  <c r="H50" i="250"/>
  <c r="G50" i="250"/>
  <c r="F50" i="250"/>
  <c r="E50" i="250"/>
  <c r="D50" i="250"/>
  <c r="I49" i="250"/>
  <c r="H49" i="250"/>
  <c r="G49" i="250"/>
  <c r="F49" i="250"/>
  <c r="E49" i="250"/>
  <c r="D49" i="250"/>
  <c r="I48" i="250"/>
  <c r="H48" i="250"/>
  <c r="G48" i="250"/>
  <c r="F48" i="250"/>
  <c r="E48" i="250"/>
  <c r="D48" i="250"/>
  <c r="I47" i="250"/>
  <c r="H47" i="250"/>
  <c r="G47" i="250"/>
  <c r="F47" i="250"/>
  <c r="E47" i="250"/>
  <c r="D47" i="250"/>
  <c r="I43" i="250"/>
  <c r="H43" i="250"/>
  <c r="G43" i="250"/>
  <c r="F43" i="250"/>
  <c r="E43" i="250"/>
  <c r="D43" i="250"/>
  <c r="I42" i="250"/>
  <c r="H42" i="250"/>
  <c r="G42" i="250"/>
  <c r="F42" i="250"/>
  <c r="E42" i="250"/>
  <c r="D42" i="250"/>
  <c r="I41" i="250"/>
  <c r="H41" i="250"/>
  <c r="G41" i="250"/>
  <c r="F41" i="250"/>
  <c r="E41" i="250"/>
  <c r="D41" i="250"/>
  <c r="I38" i="250"/>
  <c r="H38" i="250"/>
  <c r="G38" i="250"/>
  <c r="F38" i="250"/>
  <c r="E38" i="250"/>
  <c r="D38" i="250"/>
  <c r="I37" i="250"/>
  <c r="H37" i="250"/>
  <c r="G37" i="250"/>
  <c r="F37" i="250"/>
  <c r="E37" i="250"/>
  <c r="D37" i="250"/>
  <c r="I36" i="250"/>
  <c r="H36" i="250"/>
  <c r="G36" i="250"/>
  <c r="F36" i="250"/>
  <c r="E36" i="250"/>
  <c r="D36" i="250"/>
  <c r="I35" i="250"/>
  <c r="H35" i="250"/>
  <c r="G35" i="250"/>
  <c r="F35" i="250"/>
  <c r="E35" i="250"/>
  <c r="D35" i="250"/>
  <c r="I34" i="250"/>
  <c r="H34" i="250"/>
  <c r="G34" i="250"/>
  <c r="F34" i="250"/>
  <c r="E34" i="250"/>
  <c r="D34" i="250"/>
  <c r="I32" i="250"/>
  <c r="H32" i="250"/>
  <c r="G32" i="250"/>
  <c r="F32" i="250"/>
  <c r="E32" i="250"/>
  <c r="D32" i="250"/>
  <c r="I31" i="250"/>
  <c r="H31" i="250"/>
  <c r="G31" i="250"/>
  <c r="F31" i="250"/>
  <c r="E31" i="250"/>
  <c r="D31" i="250"/>
  <c r="I30" i="250"/>
  <c r="H30" i="250"/>
  <c r="G30" i="250"/>
  <c r="F30" i="250"/>
  <c r="E30" i="250"/>
  <c r="D30" i="250"/>
  <c r="I29" i="250"/>
  <c r="H29" i="250"/>
  <c r="G29" i="250"/>
  <c r="F29" i="250"/>
  <c r="E29" i="250"/>
  <c r="D29" i="250"/>
  <c r="I27" i="250"/>
  <c r="H27" i="250"/>
  <c r="G27" i="250"/>
  <c r="F27" i="250"/>
  <c r="E27" i="250"/>
  <c r="D27" i="250"/>
  <c r="I26" i="250"/>
  <c r="H26" i="250"/>
  <c r="G26" i="250"/>
  <c r="F26" i="250"/>
  <c r="E26" i="250"/>
  <c r="D26" i="250"/>
  <c r="I25" i="250"/>
  <c r="H25" i="250"/>
  <c r="G25" i="250"/>
  <c r="F25" i="250"/>
  <c r="E25" i="250"/>
  <c r="D25" i="250"/>
  <c r="I24" i="250"/>
  <c r="H24" i="250"/>
  <c r="G24" i="250"/>
  <c r="F24" i="250"/>
  <c r="E24" i="250"/>
  <c r="D24" i="250"/>
  <c r="I23" i="250"/>
  <c r="H23" i="250"/>
  <c r="G23" i="250"/>
  <c r="F23" i="250"/>
  <c r="E23" i="250"/>
  <c r="D23" i="250"/>
  <c r="I21" i="250"/>
  <c r="H21" i="250"/>
  <c r="G21" i="250"/>
  <c r="F21" i="250"/>
  <c r="E21" i="250"/>
  <c r="D21" i="250"/>
  <c r="I20" i="250"/>
  <c r="H20" i="250"/>
  <c r="G20" i="250"/>
  <c r="F20" i="250"/>
  <c r="E20" i="250"/>
  <c r="D20" i="250"/>
  <c r="I19" i="250"/>
  <c r="H19" i="250"/>
  <c r="G19" i="250"/>
  <c r="F19" i="250"/>
  <c r="E19" i="250"/>
  <c r="D19" i="250"/>
  <c r="I18" i="250"/>
  <c r="H18" i="250"/>
  <c r="G18" i="250"/>
  <c r="F18" i="250"/>
  <c r="E18" i="250"/>
  <c r="D18" i="250"/>
  <c r="I17" i="250"/>
  <c r="H17" i="250"/>
  <c r="G17" i="250"/>
  <c r="F17" i="250"/>
  <c r="E17" i="250"/>
  <c r="D17" i="250"/>
  <c r="I16" i="250"/>
  <c r="H16" i="250"/>
  <c r="G16" i="250"/>
  <c r="F16" i="250"/>
  <c r="E16" i="250"/>
  <c r="D16" i="250"/>
  <c r="I15" i="250"/>
  <c r="H15" i="250"/>
  <c r="G15" i="250"/>
  <c r="F15" i="250"/>
  <c r="E15" i="250"/>
  <c r="D15" i="250"/>
  <c r="I14" i="250"/>
  <c r="H14" i="250"/>
  <c r="G14" i="250"/>
  <c r="F14" i="250"/>
  <c r="E14" i="250"/>
  <c r="D14" i="250"/>
  <c r="I13" i="250"/>
  <c r="H13" i="250"/>
  <c r="G13" i="250"/>
  <c r="F13" i="250"/>
  <c r="E13" i="250"/>
  <c r="D13" i="250"/>
  <c r="I12" i="250"/>
  <c r="H12" i="250"/>
  <c r="G12" i="250"/>
  <c r="F12" i="250"/>
  <c r="E12" i="250"/>
  <c r="D12" i="250"/>
  <c r="I11" i="250"/>
  <c r="H11" i="250"/>
  <c r="G11" i="250"/>
  <c r="F11" i="250"/>
  <c r="E11" i="250"/>
  <c r="D11" i="250"/>
  <c r="I61" i="249"/>
  <c r="H61" i="249"/>
  <c r="G61" i="249"/>
  <c r="F61" i="249"/>
  <c r="E61" i="249"/>
  <c r="D61" i="249"/>
  <c r="I60" i="249"/>
  <c r="H60" i="249"/>
  <c r="G60" i="249"/>
  <c r="F60" i="249"/>
  <c r="E60" i="249"/>
  <c r="D60" i="249"/>
  <c r="J59" i="249"/>
  <c r="I59" i="249"/>
  <c r="H59" i="249"/>
  <c r="G59" i="249"/>
  <c r="F59" i="249"/>
  <c r="E59" i="249"/>
  <c r="D59" i="249"/>
  <c r="I57" i="249"/>
  <c r="H57" i="249"/>
  <c r="G57" i="249"/>
  <c r="F57" i="249"/>
  <c r="E57" i="249"/>
  <c r="D57" i="249"/>
  <c r="I56" i="249"/>
  <c r="H56" i="249"/>
  <c r="G56" i="249"/>
  <c r="F56" i="249"/>
  <c r="E56" i="249"/>
  <c r="D56" i="249"/>
  <c r="I55" i="249"/>
  <c r="H55" i="249"/>
  <c r="G55" i="249"/>
  <c r="F55" i="249"/>
  <c r="E55" i="249"/>
  <c r="D55" i="249"/>
  <c r="I54" i="249"/>
  <c r="H54" i="249"/>
  <c r="G54" i="249"/>
  <c r="F54" i="249"/>
  <c r="E54" i="249"/>
  <c r="D54" i="249"/>
  <c r="I53" i="249"/>
  <c r="H53" i="249"/>
  <c r="G53" i="249"/>
  <c r="F53" i="249"/>
  <c r="E53" i="249"/>
  <c r="D53" i="249"/>
  <c r="I51" i="249"/>
  <c r="H51" i="249"/>
  <c r="G51" i="249"/>
  <c r="F51" i="249"/>
  <c r="E51" i="249"/>
  <c r="D51" i="249"/>
  <c r="I50" i="249"/>
  <c r="H50" i="249"/>
  <c r="G50" i="249"/>
  <c r="F50" i="249"/>
  <c r="E50" i="249"/>
  <c r="D50" i="249"/>
  <c r="I49" i="249"/>
  <c r="H49" i="249"/>
  <c r="G49" i="249"/>
  <c r="F49" i="249"/>
  <c r="E49" i="249"/>
  <c r="D49" i="249"/>
  <c r="I48" i="249"/>
  <c r="H48" i="249"/>
  <c r="G48" i="249"/>
  <c r="F48" i="249"/>
  <c r="E48" i="249"/>
  <c r="D48" i="249"/>
  <c r="I47" i="249"/>
  <c r="H47" i="249"/>
  <c r="G47" i="249"/>
  <c r="F47" i="249"/>
  <c r="E47" i="249"/>
  <c r="D47" i="249"/>
  <c r="I43" i="249"/>
  <c r="H43" i="249"/>
  <c r="G43" i="249"/>
  <c r="F43" i="249"/>
  <c r="E43" i="249"/>
  <c r="D43" i="249"/>
  <c r="I42" i="249"/>
  <c r="H42" i="249"/>
  <c r="G42" i="249"/>
  <c r="F42" i="249"/>
  <c r="E42" i="249"/>
  <c r="D42" i="249"/>
  <c r="I41" i="249"/>
  <c r="H41" i="249"/>
  <c r="G41" i="249"/>
  <c r="F41" i="249"/>
  <c r="E41" i="249"/>
  <c r="D41" i="249"/>
  <c r="I38" i="249"/>
  <c r="H38" i="249"/>
  <c r="G38" i="249"/>
  <c r="F38" i="249"/>
  <c r="E38" i="249"/>
  <c r="D38" i="249"/>
  <c r="I37" i="249"/>
  <c r="H37" i="249"/>
  <c r="G37" i="249"/>
  <c r="F37" i="249"/>
  <c r="E37" i="249"/>
  <c r="D37" i="249"/>
  <c r="I36" i="249"/>
  <c r="H36" i="249"/>
  <c r="G36" i="249"/>
  <c r="F36" i="249"/>
  <c r="E36" i="249"/>
  <c r="D36" i="249"/>
  <c r="I35" i="249"/>
  <c r="H35" i="249"/>
  <c r="G35" i="249"/>
  <c r="F35" i="249"/>
  <c r="E35" i="249"/>
  <c r="D35" i="249"/>
  <c r="I34" i="249"/>
  <c r="H34" i="249"/>
  <c r="G34" i="249"/>
  <c r="F34" i="249"/>
  <c r="E34" i="249"/>
  <c r="D34" i="249"/>
  <c r="I32" i="249"/>
  <c r="H32" i="249"/>
  <c r="G32" i="249"/>
  <c r="F32" i="249"/>
  <c r="E32" i="249"/>
  <c r="D32" i="249"/>
  <c r="I31" i="249"/>
  <c r="H31" i="249"/>
  <c r="G31" i="249"/>
  <c r="F31" i="249"/>
  <c r="E31" i="249"/>
  <c r="D31" i="249"/>
  <c r="I30" i="249"/>
  <c r="H30" i="249"/>
  <c r="G30" i="249"/>
  <c r="F30" i="249"/>
  <c r="E30" i="249"/>
  <c r="D30" i="249"/>
  <c r="I29" i="249"/>
  <c r="H29" i="249"/>
  <c r="G29" i="249"/>
  <c r="F29" i="249"/>
  <c r="E29" i="249"/>
  <c r="D29" i="249"/>
  <c r="I27" i="249"/>
  <c r="H27" i="249"/>
  <c r="G27" i="249"/>
  <c r="F27" i="249"/>
  <c r="E27" i="249"/>
  <c r="D27" i="249"/>
  <c r="I26" i="249"/>
  <c r="H26" i="249"/>
  <c r="G26" i="249"/>
  <c r="F26" i="249"/>
  <c r="E26" i="249"/>
  <c r="D26" i="249"/>
  <c r="I25" i="249"/>
  <c r="H25" i="249"/>
  <c r="G25" i="249"/>
  <c r="F25" i="249"/>
  <c r="E25" i="249"/>
  <c r="D25" i="249"/>
  <c r="I24" i="249"/>
  <c r="H24" i="249"/>
  <c r="G24" i="249"/>
  <c r="F24" i="249"/>
  <c r="E24" i="249"/>
  <c r="D24" i="249"/>
  <c r="I23" i="249"/>
  <c r="H23" i="249"/>
  <c r="G23" i="249"/>
  <c r="F23" i="249"/>
  <c r="E23" i="249"/>
  <c r="D23" i="249"/>
  <c r="I21" i="249"/>
  <c r="H21" i="249"/>
  <c r="G21" i="249"/>
  <c r="F21" i="249"/>
  <c r="E21" i="249"/>
  <c r="D21" i="249"/>
  <c r="I20" i="249"/>
  <c r="H20" i="249"/>
  <c r="G20" i="249"/>
  <c r="F20" i="249"/>
  <c r="E20" i="249"/>
  <c r="D20" i="249"/>
  <c r="I19" i="249"/>
  <c r="H19" i="249"/>
  <c r="G19" i="249"/>
  <c r="F19" i="249"/>
  <c r="E19" i="249"/>
  <c r="D19" i="249"/>
  <c r="I18" i="249"/>
  <c r="H18" i="249"/>
  <c r="G18" i="249"/>
  <c r="F18" i="249"/>
  <c r="E18" i="249"/>
  <c r="D18" i="249"/>
  <c r="I17" i="249"/>
  <c r="H17" i="249"/>
  <c r="G17" i="249"/>
  <c r="F17" i="249"/>
  <c r="E17" i="249"/>
  <c r="D17" i="249"/>
  <c r="I16" i="249"/>
  <c r="H16" i="249"/>
  <c r="G16" i="249"/>
  <c r="F16" i="249"/>
  <c r="E16" i="249"/>
  <c r="D16" i="249"/>
  <c r="I15" i="249"/>
  <c r="H15" i="249"/>
  <c r="G15" i="249"/>
  <c r="F15" i="249"/>
  <c r="E15" i="249"/>
  <c r="D15" i="249"/>
  <c r="I14" i="249"/>
  <c r="H14" i="249"/>
  <c r="G14" i="249"/>
  <c r="F14" i="249"/>
  <c r="E14" i="249"/>
  <c r="D14" i="249"/>
  <c r="I13" i="249"/>
  <c r="H13" i="249"/>
  <c r="G13" i="249"/>
  <c r="F13" i="249"/>
  <c r="E13" i="249"/>
  <c r="D13" i="249"/>
  <c r="I12" i="249"/>
  <c r="H12" i="249"/>
  <c r="G12" i="249"/>
  <c r="F12" i="249"/>
  <c r="E12" i="249"/>
  <c r="D12" i="249"/>
  <c r="I11" i="249"/>
  <c r="H11" i="249"/>
  <c r="G11" i="249"/>
  <c r="F11" i="249"/>
  <c r="E11" i="249"/>
  <c r="D11" i="249"/>
  <c r="I61" i="248"/>
  <c r="H61" i="248"/>
  <c r="G61" i="248"/>
  <c r="F61" i="248"/>
  <c r="E61" i="248"/>
  <c r="D61" i="248"/>
  <c r="I60" i="248"/>
  <c r="H60" i="248"/>
  <c r="G60" i="248"/>
  <c r="F60" i="248"/>
  <c r="E60" i="248"/>
  <c r="D60" i="248"/>
  <c r="J59" i="248"/>
  <c r="I59" i="248"/>
  <c r="H59" i="248"/>
  <c r="G59" i="248"/>
  <c r="F59" i="248"/>
  <c r="E59" i="248"/>
  <c r="D59" i="248"/>
  <c r="I57" i="248"/>
  <c r="H57" i="248"/>
  <c r="G57" i="248"/>
  <c r="F57" i="248"/>
  <c r="E57" i="248"/>
  <c r="D57" i="248"/>
  <c r="I56" i="248"/>
  <c r="H56" i="248"/>
  <c r="G56" i="248"/>
  <c r="F56" i="248"/>
  <c r="E56" i="248"/>
  <c r="D56" i="248"/>
  <c r="I55" i="248"/>
  <c r="H55" i="248"/>
  <c r="G55" i="248"/>
  <c r="F55" i="248"/>
  <c r="E55" i="248"/>
  <c r="D55" i="248"/>
  <c r="I54" i="248"/>
  <c r="H54" i="248"/>
  <c r="G54" i="248"/>
  <c r="F54" i="248"/>
  <c r="E54" i="248"/>
  <c r="D54" i="248"/>
  <c r="I53" i="248"/>
  <c r="H53" i="248"/>
  <c r="G53" i="248"/>
  <c r="F53" i="248"/>
  <c r="E53" i="248"/>
  <c r="D53" i="248"/>
  <c r="I51" i="248"/>
  <c r="H51" i="248"/>
  <c r="G51" i="248"/>
  <c r="F51" i="248"/>
  <c r="E51" i="248"/>
  <c r="D51" i="248"/>
  <c r="I50" i="248"/>
  <c r="H50" i="248"/>
  <c r="G50" i="248"/>
  <c r="F50" i="248"/>
  <c r="E50" i="248"/>
  <c r="D50" i="248"/>
  <c r="I49" i="248"/>
  <c r="H49" i="248"/>
  <c r="G49" i="248"/>
  <c r="F49" i="248"/>
  <c r="E49" i="248"/>
  <c r="D49" i="248"/>
  <c r="I48" i="248"/>
  <c r="H48" i="248"/>
  <c r="G48" i="248"/>
  <c r="F48" i="248"/>
  <c r="E48" i="248"/>
  <c r="D48" i="248"/>
  <c r="I47" i="248"/>
  <c r="H47" i="248"/>
  <c r="G47" i="248"/>
  <c r="F47" i="248"/>
  <c r="E47" i="248"/>
  <c r="D47" i="248"/>
  <c r="I43" i="248"/>
  <c r="H43" i="248"/>
  <c r="G43" i="248"/>
  <c r="F43" i="248"/>
  <c r="E43" i="248"/>
  <c r="D43" i="248"/>
  <c r="I42" i="248"/>
  <c r="H42" i="248"/>
  <c r="G42" i="248"/>
  <c r="F42" i="248"/>
  <c r="E42" i="248"/>
  <c r="D42" i="248"/>
  <c r="I41" i="248"/>
  <c r="H41" i="248"/>
  <c r="G41" i="248"/>
  <c r="F41" i="248"/>
  <c r="E41" i="248"/>
  <c r="D41" i="248"/>
  <c r="I38" i="248"/>
  <c r="H38" i="248"/>
  <c r="G38" i="248"/>
  <c r="F38" i="248"/>
  <c r="E38" i="248"/>
  <c r="D38" i="248"/>
  <c r="I37" i="248"/>
  <c r="H37" i="248"/>
  <c r="G37" i="248"/>
  <c r="F37" i="248"/>
  <c r="E37" i="248"/>
  <c r="D37" i="248"/>
  <c r="I36" i="248"/>
  <c r="H36" i="248"/>
  <c r="G36" i="248"/>
  <c r="F36" i="248"/>
  <c r="E36" i="248"/>
  <c r="D36" i="248"/>
  <c r="I35" i="248"/>
  <c r="H35" i="248"/>
  <c r="G35" i="248"/>
  <c r="F35" i="248"/>
  <c r="E35" i="248"/>
  <c r="D35" i="248"/>
  <c r="I34" i="248"/>
  <c r="H34" i="248"/>
  <c r="G34" i="248"/>
  <c r="F34" i="248"/>
  <c r="E34" i="248"/>
  <c r="D34" i="248"/>
  <c r="I32" i="248"/>
  <c r="H32" i="248"/>
  <c r="G32" i="248"/>
  <c r="F32" i="248"/>
  <c r="E32" i="248"/>
  <c r="D32" i="248"/>
  <c r="I31" i="248"/>
  <c r="H31" i="248"/>
  <c r="G31" i="248"/>
  <c r="F31" i="248"/>
  <c r="E31" i="248"/>
  <c r="D31" i="248"/>
  <c r="I30" i="248"/>
  <c r="H30" i="248"/>
  <c r="G30" i="248"/>
  <c r="F30" i="248"/>
  <c r="E30" i="248"/>
  <c r="D30" i="248"/>
  <c r="I29" i="248"/>
  <c r="H29" i="248"/>
  <c r="G29" i="248"/>
  <c r="F29" i="248"/>
  <c r="E29" i="248"/>
  <c r="D29" i="248"/>
  <c r="I27" i="248"/>
  <c r="H27" i="248"/>
  <c r="G27" i="248"/>
  <c r="F27" i="248"/>
  <c r="E27" i="248"/>
  <c r="D27" i="248"/>
  <c r="I26" i="248"/>
  <c r="H26" i="248"/>
  <c r="G26" i="248"/>
  <c r="F26" i="248"/>
  <c r="E26" i="248"/>
  <c r="D26" i="248"/>
  <c r="I25" i="248"/>
  <c r="H25" i="248"/>
  <c r="G25" i="248"/>
  <c r="F25" i="248"/>
  <c r="E25" i="248"/>
  <c r="D25" i="248"/>
  <c r="I24" i="248"/>
  <c r="H24" i="248"/>
  <c r="G24" i="248"/>
  <c r="F24" i="248"/>
  <c r="E24" i="248"/>
  <c r="D24" i="248"/>
  <c r="I23" i="248"/>
  <c r="H23" i="248"/>
  <c r="G23" i="248"/>
  <c r="F23" i="248"/>
  <c r="E23" i="248"/>
  <c r="D23" i="248"/>
  <c r="I21" i="248"/>
  <c r="H21" i="248"/>
  <c r="G21" i="248"/>
  <c r="F21" i="248"/>
  <c r="E21" i="248"/>
  <c r="D21" i="248"/>
  <c r="I20" i="248"/>
  <c r="H20" i="248"/>
  <c r="G20" i="248"/>
  <c r="F20" i="248"/>
  <c r="E20" i="248"/>
  <c r="D20" i="248"/>
  <c r="I19" i="248"/>
  <c r="H19" i="248"/>
  <c r="G19" i="248"/>
  <c r="F19" i="248"/>
  <c r="E19" i="248"/>
  <c r="D19" i="248"/>
  <c r="I18" i="248"/>
  <c r="H18" i="248"/>
  <c r="G18" i="248"/>
  <c r="F18" i="248"/>
  <c r="E18" i="248"/>
  <c r="D18" i="248"/>
  <c r="I17" i="248"/>
  <c r="H17" i="248"/>
  <c r="G17" i="248"/>
  <c r="F17" i="248"/>
  <c r="E17" i="248"/>
  <c r="D17" i="248"/>
  <c r="I16" i="248"/>
  <c r="H16" i="248"/>
  <c r="G16" i="248"/>
  <c r="F16" i="248"/>
  <c r="E16" i="248"/>
  <c r="D16" i="248"/>
  <c r="I15" i="248"/>
  <c r="H15" i="248"/>
  <c r="G15" i="248"/>
  <c r="F15" i="248"/>
  <c r="E15" i="248"/>
  <c r="D15" i="248"/>
  <c r="I14" i="248"/>
  <c r="H14" i="248"/>
  <c r="G14" i="248"/>
  <c r="F14" i="248"/>
  <c r="E14" i="248"/>
  <c r="D14" i="248"/>
  <c r="I13" i="248"/>
  <c r="H13" i="248"/>
  <c r="G13" i="248"/>
  <c r="F13" i="248"/>
  <c r="E13" i="248"/>
  <c r="D13" i="248"/>
  <c r="I12" i="248"/>
  <c r="H12" i="248"/>
  <c r="G12" i="248"/>
  <c r="F12" i="248"/>
  <c r="E12" i="248"/>
  <c r="D12" i="248"/>
  <c r="I11" i="248"/>
  <c r="H11" i="248"/>
  <c r="G11" i="248"/>
  <c r="F11" i="248"/>
  <c r="E11" i="248"/>
  <c r="D11" i="248"/>
  <c r="I158" i="247"/>
  <c r="H158" i="247"/>
  <c r="G158" i="247"/>
  <c r="F158" i="247"/>
  <c r="E158" i="247"/>
  <c r="D158" i="247"/>
  <c r="I157" i="247"/>
  <c r="H157" i="247"/>
  <c r="G157" i="247"/>
  <c r="F157" i="247"/>
  <c r="E157" i="247"/>
  <c r="D157" i="247"/>
  <c r="J156" i="247"/>
  <c r="I156" i="247"/>
  <c r="H156" i="247"/>
  <c r="G156" i="247"/>
  <c r="F156" i="247"/>
  <c r="E156" i="247"/>
  <c r="D156" i="247"/>
  <c r="I153" i="247"/>
  <c r="H153" i="247"/>
  <c r="G153" i="247"/>
  <c r="F153" i="247"/>
  <c r="E153" i="247"/>
  <c r="D153" i="247"/>
  <c r="I152" i="247"/>
  <c r="H152" i="247"/>
  <c r="G152" i="247"/>
  <c r="F152" i="247"/>
  <c r="E152" i="247"/>
  <c r="D152" i="247"/>
  <c r="I151" i="247"/>
  <c r="H151" i="247"/>
  <c r="G151" i="247"/>
  <c r="F151" i="247"/>
  <c r="E151" i="247"/>
  <c r="D151" i="247"/>
  <c r="I150" i="247"/>
  <c r="H150" i="247"/>
  <c r="G150" i="247"/>
  <c r="F150" i="247"/>
  <c r="E150" i="247"/>
  <c r="D150" i="247"/>
  <c r="I149" i="247"/>
  <c r="H149" i="247"/>
  <c r="G149" i="247"/>
  <c r="F149" i="247"/>
  <c r="E149" i="247"/>
  <c r="D149" i="247"/>
  <c r="I148" i="247"/>
  <c r="H148" i="247"/>
  <c r="G148" i="247"/>
  <c r="F148" i="247"/>
  <c r="E148" i="247"/>
  <c r="D148" i="247"/>
  <c r="I147" i="247"/>
  <c r="H147" i="247"/>
  <c r="G147" i="247"/>
  <c r="F147" i="247"/>
  <c r="E147" i="247"/>
  <c r="D147" i="247"/>
  <c r="I145" i="247"/>
  <c r="H145" i="247"/>
  <c r="G145" i="247"/>
  <c r="F145" i="247"/>
  <c r="E145" i="247"/>
  <c r="D145" i="247"/>
  <c r="I144" i="247"/>
  <c r="H144" i="247"/>
  <c r="G144" i="247"/>
  <c r="F144" i="247"/>
  <c r="E144" i="247"/>
  <c r="D144" i="247"/>
  <c r="I143" i="247"/>
  <c r="H143" i="247"/>
  <c r="G143" i="247"/>
  <c r="F143" i="247"/>
  <c r="E143" i="247"/>
  <c r="D143" i="247"/>
  <c r="I142" i="247"/>
  <c r="H142" i="247"/>
  <c r="G142" i="247"/>
  <c r="F142" i="247"/>
  <c r="E142" i="247"/>
  <c r="D142" i="247"/>
  <c r="I141" i="247"/>
  <c r="H141" i="247"/>
  <c r="G141" i="247"/>
  <c r="F141" i="247"/>
  <c r="E141" i="247"/>
  <c r="D141" i="247"/>
  <c r="I139" i="247"/>
  <c r="H139" i="247"/>
  <c r="G139" i="247"/>
  <c r="F139" i="247"/>
  <c r="E139" i="247"/>
  <c r="D139" i="247"/>
  <c r="I138" i="247"/>
  <c r="H138" i="247"/>
  <c r="G138" i="247"/>
  <c r="F138" i="247"/>
  <c r="E138" i="247"/>
  <c r="D138" i="247"/>
  <c r="I137" i="247"/>
  <c r="H137" i="247"/>
  <c r="G137" i="247"/>
  <c r="F137" i="247"/>
  <c r="E137" i="247"/>
  <c r="D137" i="247"/>
  <c r="I136" i="247"/>
  <c r="H136" i="247"/>
  <c r="G136" i="247"/>
  <c r="F136" i="247"/>
  <c r="E136" i="247"/>
  <c r="D136" i="247"/>
  <c r="I135" i="247"/>
  <c r="H135" i="247"/>
  <c r="G135" i="247"/>
  <c r="F135" i="247"/>
  <c r="E135" i="247"/>
  <c r="D135" i="247"/>
  <c r="I134" i="247"/>
  <c r="H134" i="247"/>
  <c r="G134" i="247"/>
  <c r="F134" i="247"/>
  <c r="E134" i="247"/>
  <c r="D134" i="247"/>
  <c r="I132" i="247"/>
  <c r="H132" i="247"/>
  <c r="G132" i="247"/>
  <c r="F132" i="247"/>
  <c r="E132" i="247"/>
  <c r="D132" i="247"/>
  <c r="I131" i="247"/>
  <c r="H131" i="247"/>
  <c r="G131" i="247"/>
  <c r="F131" i="247"/>
  <c r="E131" i="247"/>
  <c r="D131" i="247"/>
  <c r="I130" i="247"/>
  <c r="H130" i="247"/>
  <c r="G130" i="247"/>
  <c r="F130" i="247"/>
  <c r="E130" i="247"/>
  <c r="D130" i="247"/>
  <c r="I127" i="247"/>
  <c r="H127" i="247"/>
  <c r="G127" i="247"/>
  <c r="F127" i="247"/>
  <c r="E127" i="247"/>
  <c r="D127" i="247"/>
  <c r="I126" i="247"/>
  <c r="H126" i="247"/>
  <c r="G126" i="247"/>
  <c r="F126" i="247"/>
  <c r="E126" i="247"/>
  <c r="D126" i="247"/>
  <c r="I125" i="247"/>
  <c r="H125" i="247"/>
  <c r="G125" i="247"/>
  <c r="F125" i="247"/>
  <c r="E125" i="247"/>
  <c r="D125" i="247"/>
  <c r="I124" i="247"/>
  <c r="H124" i="247"/>
  <c r="G124" i="247"/>
  <c r="F124" i="247"/>
  <c r="E124" i="247"/>
  <c r="D124" i="247"/>
  <c r="I123" i="247"/>
  <c r="H123" i="247"/>
  <c r="G123" i="247"/>
  <c r="F123" i="247"/>
  <c r="E123" i="247"/>
  <c r="D123" i="247"/>
  <c r="I122" i="247"/>
  <c r="H122" i="247"/>
  <c r="G122" i="247"/>
  <c r="F122" i="247"/>
  <c r="E122" i="247"/>
  <c r="D122" i="247"/>
  <c r="I121" i="247"/>
  <c r="H121" i="247"/>
  <c r="G121" i="247"/>
  <c r="F121" i="247"/>
  <c r="E121" i="247"/>
  <c r="D121" i="247"/>
  <c r="I120" i="247"/>
  <c r="H120" i="247"/>
  <c r="G120" i="247"/>
  <c r="F120" i="247"/>
  <c r="E120" i="247"/>
  <c r="D120" i="247"/>
  <c r="I119" i="247"/>
  <c r="H119" i="247"/>
  <c r="G119" i="247"/>
  <c r="F119" i="247"/>
  <c r="E119" i="247"/>
  <c r="D119" i="247"/>
  <c r="I118" i="247"/>
  <c r="H118" i="247"/>
  <c r="G118" i="247"/>
  <c r="F118" i="247"/>
  <c r="E118" i="247"/>
  <c r="D118" i="247"/>
  <c r="I117" i="247"/>
  <c r="H117" i="247"/>
  <c r="G117" i="247"/>
  <c r="F117" i="247"/>
  <c r="E117" i="247"/>
  <c r="D117" i="247"/>
  <c r="I116" i="247"/>
  <c r="H116" i="247"/>
  <c r="G116" i="247"/>
  <c r="F116" i="247"/>
  <c r="E116" i="247"/>
  <c r="D116" i="247"/>
  <c r="I115" i="247"/>
  <c r="H115" i="247"/>
  <c r="G115" i="247"/>
  <c r="F115" i="247"/>
  <c r="E115" i="247"/>
  <c r="D115" i="247"/>
  <c r="I113" i="247"/>
  <c r="H113" i="247"/>
  <c r="G113" i="247"/>
  <c r="F113" i="247"/>
  <c r="E113" i="247"/>
  <c r="D113" i="247"/>
  <c r="I112" i="247"/>
  <c r="H112" i="247"/>
  <c r="G112" i="247"/>
  <c r="F112" i="247"/>
  <c r="E112" i="247"/>
  <c r="D112" i="247"/>
  <c r="I111" i="247"/>
  <c r="H111" i="247"/>
  <c r="G111" i="247"/>
  <c r="F111" i="247"/>
  <c r="E111" i="247"/>
  <c r="D111" i="247"/>
  <c r="I110" i="247"/>
  <c r="H110" i="247"/>
  <c r="G110" i="247"/>
  <c r="F110" i="247"/>
  <c r="E110" i="247"/>
  <c r="D110" i="247"/>
  <c r="I109" i="247"/>
  <c r="H109" i="247"/>
  <c r="G109" i="247"/>
  <c r="F109" i="247"/>
  <c r="E109" i="247"/>
  <c r="D109" i="247"/>
  <c r="I108" i="247"/>
  <c r="H108" i="247"/>
  <c r="G108" i="247"/>
  <c r="F108" i="247"/>
  <c r="E108" i="247"/>
  <c r="D108" i="247"/>
  <c r="I107" i="247"/>
  <c r="H107" i="247"/>
  <c r="G107" i="247"/>
  <c r="F107" i="247"/>
  <c r="E107" i="247"/>
  <c r="D107" i="247"/>
  <c r="I106" i="247"/>
  <c r="H106" i="247"/>
  <c r="G106" i="247"/>
  <c r="F106" i="247"/>
  <c r="E106" i="247"/>
  <c r="D106" i="247"/>
  <c r="I105" i="247"/>
  <c r="H105" i="247"/>
  <c r="G105" i="247"/>
  <c r="F105" i="247"/>
  <c r="E105" i="247"/>
  <c r="D105" i="247"/>
  <c r="I104" i="247"/>
  <c r="H104" i="247"/>
  <c r="G104" i="247"/>
  <c r="F104" i="247"/>
  <c r="E104" i="247"/>
  <c r="D104" i="247"/>
  <c r="I103" i="247"/>
  <c r="H103" i="247"/>
  <c r="G103" i="247"/>
  <c r="F103" i="247"/>
  <c r="E103" i="247"/>
  <c r="D103" i="247"/>
  <c r="I102" i="247"/>
  <c r="H102" i="247"/>
  <c r="G102" i="247"/>
  <c r="F102" i="247"/>
  <c r="E102" i="247"/>
  <c r="D102" i="247"/>
  <c r="I101" i="247"/>
  <c r="H101" i="247"/>
  <c r="G101" i="247"/>
  <c r="F101" i="247"/>
  <c r="E101" i="247"/>
  <c r="D101" i="247"/>
  <c r="I100" i="247"/>
  <c r="H100" i="247"/>
  <c r="G100" i="247"/>
  <c r="F100" i="247"/>
  <c r="E100" i="247"/>
  <c r="D100" i="247"/>
  <c r="I99" i="247"/>
  <c r="H99" i="247"/>
  <c r="G99" i="247"/>
  <c r="F99" i="247"/>
  <c r="E99" i="247"/>
  <c r="D99" i="247"/>
  <c r="I98" i="247"/>
  <c r="H98" i="247"/>
  <c r="G98" i="247"/>
  <c r="F98" i="247"/>
  <c r="E98" i="247"/>
  <c r="D98" i="247"/>
  <c r="I97" i="247"/>
  <c r="H97" i="247"/>
  <c r="G97" i="247"/>
  <c r="F97" i="247"/>
  <c r="E97" i="247"/>
  <c r="D97" i="247"/>
  <c r="I96" i="247"/>
  <c r="H96" i="247"/>
  <c r="G96" i="247"/>
  <c r="F96" i="247"/>
  <c r="E96" i="247"/>
  <c r="D96" i="247"/>
  <c r="I95" i="247"/>
  <c r="H95" i="247"/>
  <c r="G95" i="247"/>
  <c r="F95" i="247"/>
  <c r="E95" i="247"/>
  <c r="D95" i="247"/>
  <c r="I94" i="247"/>
  <c r="H94" i="247"/>
  <c r="G94" i="247"/>
  <c r="F94" i="247"/>
  <c r="E94" i="247"/>
  <c r="D94" i="247"/>
  <c r="I88" i="247"/>
  <c r="H88" i="247"/>
  <c r="G88" i="247"/>
  <c r="F88" i="247"/>
  <c r="E88" i="247"/>
  <c r="D88" i="247"/>
  <c r="I87" i="247"/>
  <c r="H87" i="247"/>
  <c r="G87" i="247"/>
  <c r="F87" i="247"/>
  <c r="E87" i="247"/>
  <c r="D87" i="247"/>
  <c r="I86" i="247"/>
  <c r="H86" i="247"/>
  <c r="G86" i="247"/>
  <c r="F86" i="247"/>
  <c r="E86" i="247"/>
  <c r="D86" i="247"/>
  <c r="I85" i="247"/>
  <c r="H85" i="247"/>
  <c r="G85" i="247"/>
  <c r="F85" i="247"/>
  <c r="E85" i="247"/>
  <c r="D85" i="247"/>
  <c r="I84" i="247"/>
  <c r="H84" i="247"/>
  <c r="G84" i="247"/>
  <c r="F84" i="247"/>
  <c r="E84" i="247"/>
  <c r="D84" i="247"/>
  <c r="I83" i="247"/>
  <c r="H83" i="247"/>
  <c r="G83" i="247"/>
  <c r="F83" i="247"/>
  <c r="E83" i="247"/>
  <c r="D83" i="247"/>
  <c r="I81" i="247"/>
  <c r="H81" i="247"/>
  <c r="G81" i="247"/>
  <c r="F81" i="247"/>
  <c r="E81" i="247"/>
  <c r="D81" i="247"/>
  <c r="I80" i="247"/>
  <c r="H80" i="247"/>
  <c r="G80" i="247"/>
  <c r="F80" i="247"/>
  <c r="E80" i="247"/>
  <c r="D80" i="247"/>
  <c r="I79" i="247"/>
  <c r="H79" i="247"/>
  <c r="G79" i="247"/>
  <c r="F79" i="247"/>
  <c r="E79" i="247"/>
  <c r="D79" i="247"/>
  <c r="I77" i="247"/>
  <c r="H77" i="247"/>
  <c r="G77" i="247"/>
  <c r="F77" i="247"/>
  <c r="E77" i="247"/>
  <c r="D77" i="247"/>
  <c r="I76" i="247"/>
  <c r="H76" i="247"/>
  <c r="G76" i="247"/>
  <c r="F76" i="247"/>
  <c r="E76" i="247"/>
  <c r="D76" i="247"/>
  <c r="I74" i="247"/>
  <c r="H74" i="247"/>
  <c r="G74" i="247"/>
  <c r="F74" i="247"/>
  <c r="E74" i="247"/>
  <c r="D74" i="247"/>
  <c r="I73" i="247"/>
  <c r="H73" i="247"/>
  <c r="G73" i="247"/>
  <c r="F73" i="247"/>
  <c r="E73" i="247"/>
  <c r="D73" i="247"/>
  <c r="I72" i="247"/>
  <c r="H72" i="247"/>
  <c r="G72" i="247"/>
  <c r="F72" i="247"/>
  <c r="E72" i="247"/>
  <c r="D72" i="247"/>
  <c r="I71" i="247"/>
  <c r="H71" i="247"/>
  <c r="G71" i="247"/>
  <c r="F71" i="247"/>
  <c r="E71" i="247"/>
  <c r="D71" i="247"/>
  <c r="I69" i="247"/>
  <c r="H69" i="247"/>
  <c r="G69" i="247"/>
  <c r="F69" i="247"/>
  <c r="E69" i="247"/>
  <c r="D69" i="247"/>
  <c r="I68" i="247"/>
  <c r="H68" i="247"/>
  <c r="G68" i="247"/>
  <c r="F68" i="247"/>
  <c r="E68" i="247"/>
  <c r="D68" i="247"/>
  <c r="I67" i="247"/>
  <c r="H67" i="247"/>
  <c r="G67" i="247"/>
  <c r="F67" i="247"/>
  <c r="E67" i="247"/>
  <c r="D67" i="247"/>
  <c r="I64" i="247"/>
  <c r="H64" i="247"/>
  <c r="G64" i="247"/>
  <c r="F64" i="247"/>
  <c r="E64" i="247"/>
  <c r="D64" i="247"/>
  <c r="I63" i="247"/>
  <c r="H63" i="247"/>
  <c r="G63" i="247"/>
  <c r="F63" i="247"/>
  <c r="E63" i="247"/>
  <c r="D63" i="247"/>
  <c r="I62" i="247"/>
  <c r="H62" i="247"/>
  <c r="G62" i="247"/>
  <c r="F62" i="247"/>
  <c r="E62" i="247"/>
  <c r="D62" i="247"/>
  <c r="I61" i="247"/>
  <c r="H61" i="247"/>
  <c r="G61" i="247"/>
  <c r="F61" i="247"/>
  <c r="E61" i="247"/>
  <c r="D61" i="247"/>
  <c r="I59" i="247"/>
  <c r="H59" i="247"/>
  <c r="G59" i="247"/>
  <c r="F59" i="247"/>
  <c r="E59" i="247"/>
  <c r="D59" i="247"/>
  <c r="I58" i="247"/>
  <c r="H58" i="247"/>
  <c r="G58" i="247"/>
  <c r="F58" i="247"/>
  <c r="E58" i="247"/>
  <c r="D58" i="247"/>
  <c r="I57" i="247"/>
  <c r="H57" i="247"/>
  <c r="G57" i="247"/>
  <c r="F57" i="247"/>
  <c r="E57" i="247"/>
  <c r="D57" i="247"/>
  <c r="I56" i="247"/>
  <c r="H56" i="247"/>
  <c r="G56" i="247"/>
  <c r="F56" i="247"/>
  <c r="E56" i="247"/>
  <c r="D56" i="247"/>
  <c r="I54" i="247"/>
  <c r="H54" i="247"/>
  <c r="G54" i="247"/>
  <c r="F54" i="247"/>
  <c r="E54" i="247"/>
  <c r="D54" i="247"/>
  <c r="I53" i="247"/>
  <c r="H53" i="247"/>
  <c r="G53" i="247"/>
  <c r="F53" i="247"/>
  <c r="E53" i="247"/>
  <c r="D53" i="247"/>
  <c r="I52" i="247"/>
  <c r="H52" i="247"/>
  <c r="G52" i="247"/>
  <c r="F52" i="247"/>
  <c r="E52" i="247"/>
  <c r="D52" i="247"/>
  <c r="I51" i="247"/>
  <c r="H51" i="247"/>
  <c r="G51" i="247"/>
  <c r="F51" i="247"/>
  <c r="E51" i="247"/>
  <c r="D51" i="247"/>
  <c r="I50" i="247"/>
  <c r="H50" i="247"/>
  <c r="G50" i="247"/>
  <c r="F50" i="247"/>
  <c r="E50" i="247"/>
  <c r="D50" i="247"/>
  <c r="I48" i="247"/>
  <c r="H48" i="247"/>
  <c r="G48" i="247"/>
  <c r="F48" i="247"/>
  <c r="E48" i="247"/>
  <c r="D48" i="247"/>
  <c r="I47" i="247"/>
  <c r="H47" i="247"/>
  <c r="G47" i="247"/>
  <c r="F47" i="247"/>
  <c r="E47" i="247"/>
  <c r="D47" i="247"/>
  <c r="I46" i="247"/>
  <c r="H46" i="247"/>
  <c r="G46" i="247"/>
  <c r="F46" i="247"/>
  <c r="E46" i="247"/>
  <c r="D46" i="247"/>
  <c r="I45" i="247"/>
  <c r="H45" i="247"/>
  <c r="G45" i="247"/>
  <c r="F45" i="247"/>
  <c r="E45" i="247"/>
  <c r="D45" i="247"/>
  <c r="I44" i="247"/>
  <c r="H44" i="247"/>
  <c r="G44" i="247"/>
  <c r="F44" i="247"/>
  <c r="E44" i="247"/>
  <c r="D44" i="247"/>
  <c r="I43" i="247"/>
  <c r="H43" i="247"/>
  <c r="G43" i="247"/>
  <c r="F43" i="247"/>
  <c r="E43" i="247"/>
  <c r="D43" i="247"/>
  <c r="I42" i="247"/>
  <c r="H42" i="247"/>
  <c r="G42" i="247"/>
  <c r="F42" i="247"/>
  <c r="E42" i="247"/>
  <c r="D42" i="247"/>
  <c r="I41" i="247"/>
  <c r="H41" i="247"/>
  <c r="G41" i="247"/>
  <c r="F41" i="247"/>
  <c r="E41" i="247"/>
  <c r="D41" i="247"/>
  <c r="I40" i="247"/>
  <c r="H40" i="247"/>
  <c r="G40" i="247"/>
  <c r="F40" i="247"/>
  <c r="E40" i="247"/>
  <c r="D40" i="247"/>
  <c r="I39" i="247"/>
  <c r="H39" i="247"/>
  <c r="G39" i="247"/>
  <c r="F39" i="247"/>
  <c r="E39" i="247"/>
  <c r="D39" i="247"/>
  <c r="I38" i="247"/>
  <c r="H38" i="247"/>
  <c r="G38" i="247"/>
  <c r="F38" i="247"/>
  <c r="E38" i="247"/>
  <c r="D38" i="247"/>
  <c r="I36" i="247"/>
  <c r="H36" i="247"/>
  <c r="G36" i="247"/>
  <c r="F36" i="247"/>
  <c r="E36" i="247"/>
  <c r="D36" i="247"/>
  <c r="I35" i="247"/>
  <c r="H35" i="247"/>
  <c r="G35" i="247"/>
  <c r="F35" i="247"/>
  <c r="E35" i="247"/>
  <c r="D35" i="247"/>
  <c r="I34" i="247"/>
  <c r="H34" i="247"/>
  <c r="G34" i="247"/>
  <c r="F34" i="247"/>
  <c r="E34" i="247"/>
  <c r="D34" i="247"/>
  <c r="I33" i="247"/>
  <c r="H33" i="247"/>
  <c r="G33" i="247"/>
  <c r="F33" i="247"/>
  <c r="E33" i="247"/>
  <c r="D33" i="247"/>
  <c r="I32" i="247"/>
  <c r="H32" i="247"/>
  <c r="G32" i="247"/>
  <c r="F32" i="247"/>
  <c r="E32" i="247"/>
  <c r="D32" i="247"/>
  <c r="I31" i="247"/>
  <c r="H31" i="247"/>
  <c r="G31" i="247"/>
  <c r="F31" i="247"/>
  <c r="E31" i="247"/>
  <c r="D31" i="247"/>
  <c r="I30" i="247"/>
  <c r="H30" i="247"/>
  <c r="G30" i="247"/>
  <c r="F30" i="247"/>
  <c r="E30" i="247"/>
  <c r="D30" i="247"/>
  <c r="I28" i="247"/>
  <c r="H28" i="247"/>
  <c r="G28" i="247"/>
  <c r="F28" i="247"/>
  <c r="E28" i="247"/>
  <c r="D28" i="247"/>
  <c r="I27" i="247"/>
  <c r="H27" i="247"/>
  <c r="G27" i="247"/>
  <c r="F27" i="247"/>
  <c r="E27" i="247"/>
  <c r="D27" i="247"/>
  <c r="I26" i="247"/>
  <c r="H26" i="247"/>
  <c r="G26" i="247"/>
  <c r="F26" i="247"/>
  <c r="E26" i="247"/>
  <c r="D26" i="247"/>
  <c r="I25" i="247"/>
  <c r="H25" i="247"/>
  <c r="G25" i="247"/>
  <c r="F25" i="247"/>
  <c r="E25" i="247"/>
  <c r="D25" i="247"/>
  <c r="I24" i="247"/>
  <c r="H24" i="247"/>
  <c r="G24" i="247"/>
  <c r="F24" i="247"/>
  <c r="E24" i="247"/>
  <c r="D24" i="247"/>
  <c r="I23" i="247"/>
  <c r="H23" i="247"/>
  <c r="G23" i="247"/>
  <c r="F23" i="247"/>
  <c r="E23" i="247"/>
  <c r="D23" i="247"/>
  <c r="I21" i="247"/>
  <c r="H21" i="247"/>
  <c r="G21" i="247"/>
  <c r="F21" i="247"/>
  <c r="E21" i="247"/>
  <c r="D21" i="247"/>
  <c r="I20" i="247"/>
  <c r="H20" i="247"/>
  <c r="G20" i="247"/>
  <c r="F20" i="247"/>
  <c r="E20" i="247"/>
  <c r="D20" i="247"/>
  <c r="I19" i="247"/>
  <c r="H19" i="247"/>
  <c r="G19" i="247"/>
  <c r="F19" i="247"/>
  <c r="E19" i="247"/>
  <c r="D19" i="247"/>
  <c r="I18" i="247"/>
  <c r="H18" i="247"/>
  <c r="G18" i="247"/>
  <c r="F18" i="247"/>
  <c r="E18" i="247"/>
  <c r="D18" i="247"/>
  <c r="I17" i="247"/>
  <c r="H17" i="247"/>
  <c r="G17" i="247"/>
  <c r="F17" i="247"/>
  <c r="E17" i="247"/>
  <c r="D17" i="247"/>
  <c r="I16" i="247"/>
  <c r="H16" i="247"/>
  <c r="G16" i="247"/>
  <c r="F16" i="247"/>
  <c r="E16" i="247"/>
  <c r="D16" i="247"/>
  <c r="I14" i="247"/>
  <c r="H14" i="247"/>
  <c r="G14" i="247"/>
  <c r="F14" i="247"/>
  <c r="E14" i="247"/>
  <c r="D14" i="247"/>
  <c r="I13" i="247"/>
  <c r="H13" i="247"/>
  <c r="G13" i="247"/>
  <c r="F13" i="247"/>
  <c r="E13" i="247"/>
  <c r="D13" i="247"/>
  <c r="I12" i="247"/>
  <c r="H12" i="247"/>
  <c r="G12" i="247"/>
  <c r="F12" i="247"/>
  <c r="E12" i="247"/>
  <c r="D12" i="247"/>
  <c r="I11" i="247"/>
  <c r="H11" i="247"/>
  <c r="G11" i="247"/>
  <c r="F11" i="247"/>
  <c r="E11" i="247"/>
  <c r="D11" i="247"/>
  <c r="I10" i="247"/>
  <c r="H10" i="247"/>
  <c r="G10" i="247"/>
  <c r="F10" i="247"/>
  <c r="E10" i="247"/>
  <c r="D10" i="247"/>
  <c r="I9" i="247"/>
  <c r="H9" i="247"/>
  <c r="G9" i="247"/>
  <c r="F9" i="247"/>
  <c r="E9" i="247"/>
  <c r="D9" i="247"/>
  <c r="J5" i="247"/>
  <c r="I158" i="246"/>
  <c r="H158" i="246"/>
  <c r="G158" i="246"/>
  <c r="F158" i="246"/>
  <c r="E158" i="246"/>
  <c r="D158" i="246"/>
  <c r="I157" i="246"/>
  <c r="H157" i="246"/>
  <c r="G157" i="246"/>
  <c r="F157" i="246"/>
  <c r="E157" i="246"/>
  <c r="D157" i="246"/>
  <c r="J156" i="246"/>
  <c r="I156" i="246"/>
  <c r="H156" i="246"/>
  <c r="G156" i="246"/>
  <c r="F156" i="246"/>
  <c r="E156" i="246"/>
  <c r="D156" i="246"/>
  <c r="I153" i="246"/>
  <c r="H153" i="246"/>
  <c r="G153" i="246"/>
  <c r="F153" i="246"/>
  <c r="E153" i="246"/>
  <c r="D153" i="246"/>
  <c r="I152" i="246"/>
  <c r="H152" i="246"/>
  <c r="G152" i="246"/>
  <c r="F152" i="246"/>
  <c r="E152" i="246"/>
  <c r="D152" i="246"/>
  <c r="I151" i="246"/>
  <c r="H151" i="246"/>
  <c r="G151" i="246"/>
  <c r="F151" i="246"/>
  <c r="E151" i="246"/>
  <c r="D151" i="246"/>
  <c r="I150" i="246"/>
  <c r="H150" i="246"/>
  <c r="G150" i="246"/>
  <c r="F150" i="246"/>
  <c r="E150" i="246"/>
  <c r="D150" i="246"/>
  <c r="I149" i="246"/>
  <c r="H149" i="246"/>
  <c r="G149" i="246"/>
  <c r="F149" i="246"/>
  <c r="E149" i="246"/>
  <c r="D149" i="246"/>
  <c r="I148" i="246"/>
  <c r="H148" i="246"/>
  <c r="G148" i="246"/>
  <c r="F148" i="246"/>
  <c r="E148" i="246"/>
  <c r="D148" i="246"/>
  <c r="I147" i="246"/>
  <c r="H147" i="246"/>
  <c r="G147" i="246"/>
  <c r="F147" i="246"/>
  <c r="E147" i="246"/>
  <c r="D147" i="246"/>
  <c r="I145" i="246"/>
  <c r="H145" i="246"/>
  <c r="G145" i="246"/>
  <c r="F145" i="246"/>
  <c r="E145" i="246"/>
  <c r="D145" i="246"/>
  <c r="I144" i="246"/>
  <c r="H144" i="246"/>
  <c r="G144" i="246"/>
  <c r="F144" i="246"/>
  <c r="E144" i="246"/>
  <c r="D144" i="246"/>
  <c r="I143" i="246"/>
  <c r="H143" i="246"/>
  <c r="G143" i="246"/>
  <c r="F143" i="246"/>
  <c r="E143" i="246"/>
  <c r="D143" i="246"/>
  <c r="I142" i="246"/>
  <c r="H142" i="246"/>
  <c r="G142" i="246"/>
  <c r="F142" i="246"/>
  <c r="E142" i="246"/>
  <c r="D142" i="246"/>
  <c r="I141" i="246"/>
  <c r="H141" i="246"/>
  <c r="G141" i="246"/>
  <c r="F141" i="246"/>
  <c r="E141" i="246"/>
  <c r="D141" i="246"/>
  <c r="I139" i="246"/>
  <c r="H139" i="246"/>
  <c r="G139" i="246"/>
  <c r="F139" i="246"/>
  <c r="E139" i="246"/>
  <c r="D139" i="246"/>
  <c r="I138" i="246"/>
  <c r="H138" i="246"/>
  <c r="G138" i="246"/>
  <c r="F138" i="246"/>
  <c r="E138" i="246"/>
  <c r="D138" i="246"/>
  <c r="I137" i="246"/>
  <c r="H137" i="246"/>
  <c r="G137" i="246"/>
  <c r="F137" i="246"/>
  <c r="E137" i="246"/>
  <c r="D137" i="246"/>
  <c r="I136" i="246"/>
  <c r="H136" i="246"/>
  <c r="G136" i="246"/>
  <c r="F136" i="246"/>
  <c r="E136" i="246"/>
  <c r="D136" i="246"/>
  <c r="I135" i="246"/>
  <c r="H135" i="246"/>
  <c r="G135" i="246"/>
  <c r="F135" i="246"/>
  <c r="E135" i="246"/>
  <c r="D135" i="246"/>
  <c r="I134" i="246"/>
  <c r="H134" i="246"/>
  <c r="G134" i="246"/>
  <c r="F134" i="246"/>
  <c r="E134" i="246"/>
  <c r="D134" i="246"/>
  <c r="I132" i="246"/>
  <c r="H132" i="246"/>
  <c r="G132" i="246"/>
  <c r="F132" i="246"/>
  <c r="E132" i="246"/>
  <c r="D132" i="246"/>
  <c r="I131" i="246"/>
  <c r="H131" i="246"/>
  <c r="G131" i="246"/>
  <c r="F131" i="246"/>
  <c r="E131" i="246"/>
  <c r="D131" i="246"/>
  <c r="I130" i="246"/>
  <c r="H130" i="246"/>
  <c r="G130" i="246"/>
  <c r="F130" i="246"/>
  <c r="E130" i="246"/>
  <c r="D130" i="246"/>
  <c r="I127" i="246"/>
  <c r="H127" i="246"/>
  <c r="G127" i="246"/>
  <c r="F127" i="246"/>
  <c r="E127" i="246"/>
  <c r="D127" i="246"/>
  <c r="I126" i="246"/>
  <c r="H126" i="246"/>
  <c r="G126" i="246"/>
  <c r="F126" i="246"/>
  <c r="E126" i="246"/>
  <c r="D126" i="246"/>
  <c r="I125" i="246"/>
  <c r="H125" i="246"/>
  <c r="G125" i="246"/>
  <c r="F125" i="246"/>
  <c r="E125" i="246"/>
  <c r="D125" i="246"/>
  <c r="I124" i="246"/>
  <c r="H124" i="246"/>
  <c r="G124" i="246"/>
  <c r="F124" i="246"/>
  <c r="E124" i="246"/>
  <c r="D124" i="246"/>
  <c r="I123" i="246"/>
  <c r="H123" i="246"/>
  <c r="G123" i="246"/>
  <c r="F123" i="246"/>
  <c r="E123" i="246"/>
  <c r="D123" i="246"/>
  <c r="I122" i="246"/>
  <c r="H122" i="246"/>
  <c r="G122" i="246"/>
  <c r="F122" i="246"/>
  <c r="E122" i="246"/>
  <c r="D122" i="246"/>
  <c r="I121" i="246"/>
  <c r="H121" i="246"/>
  <c r="G121" i="246"/>
  <c r="F121" i="246"/>
  <c r="E121" i="246"/>
  <c r="D121" i="246"/>
  <c r="I120" i="246"/>
  <c r="H120" i="246"/>
  <c r="G120" i="246"/>
  <c r="F120" i="246"/>
  <c r="E120" i="246"/>
  <c r="D120" i="246"/>
  <c r="I119" i="246"/>
  <c r="H119" i="246"/>
  <c r="G119" i="246"/>
  <c r="F119" i="246"/>
  <c r="E119" i="246"/>
  <c r="D119" i="246"/>
  <c r="I118" i="246"/>
  <c r="H118" i="246"/>
  <c r="G118" i="246"/>
  <c r="F118" i="246"/>
  <c r="E118" i="246"/>
  <c r="D118" i="246"/>
  <c r="I117" i="246"/>
  <c r="H117" i="246"/>
  <c r="G117" i="246"/>
  <c r="F117" i="246"/>
  <c r="E117" i="246"/>
  <c r="D117" i="246"/>
  <c r="I116" i="246"/>
  <c r="H116" i="246"/>
  <c r="G116" i="246"/>
  <c r="F116" i="246"/>
  <c r="E116" i="246"/>
  <c r="D116" i="246"/>
  <c r="I115" i="246"/>
  <c r="H115" i="246"/>
  <c r="G115" i="246"/>
  <c r="F115" i="246"/>
  <c r="E115" i="246"/>
  <c r="D115" i="246"/>
  <c r="I113" i="246"/>
  <c r="H113" i="246"/>
  <c r="G113" i="246"/>
  <c r="F113" i="246"/>
  <c r="E113" i="246"/>
  <c r="D113" i="246"/>
  <c r="I112" i="246"/>
  <c r="H112" i="246"/>
  <c r="G112" i="246"/>
  <c r="F112" i="246"/>
  <c r="E112" i="246"/>
  <c r="D112" i="246"/>
  <c r="I111" i="246"/>
  <c r="H111" i="246"/>
  <c r="G111" i="246"/>
  <c r="F111" i="246"/>
  <c r="E111" i="246"/>
  <c r="D111" i="246"/>
  <c r="I110" i="246"/>
  <c r="H110" i="246"/>
  <c r="G110" i="246"/>
  <c r="F110" i="246"/>
  <c r="E110" i="246"/>
  <c r="D110" i="246"/>
  <c r="I109" i="246"/>
  <c r="H109" i="246"/>
  <c r="G109" i="246"/>
  <c r="F109" i="246"/>
  <c r="E109" i="246"/>
  <c r="D109" i="246"/>
  <c r="I108" i="246"/>
  <c r="H108" i="246"/>
  <c r="G108" i="246"/>
  <c r="F108" i="246"/>
  <c r="E108" i="246"/>
  <c r="D108" i="246"/>
  <c r="I107" i="246"/>
  <c r="H107" i="246"/>
  <c r="G107" i="246"/>
  <c r="F107" i="246"/>
  <c r="E107" i="246"/>
  <c r="D107" i="246"/>
  <c r="I106" i="246"/>
  <c r="H106" i="246"/>
  <c r="G106" i="246"/>
  <c r="F106" i="246"/>
  <c r="E106" i="246"/>
  <c r="D106" i="246"/>
  <c r="I105" i="246"/>
  <c r="H105" i="246"/>
  <c r="G105" i="246"/>
  <c r="F105" i="246"/>
  <c r="E105" i="246"/>
  <c r="D105" i="246"/>
  <c r="I104" i="246"/>
  <c r="H104" i="246"/>
  <c r="G104" i="246"/>
  <c r="F104" i="246"/>
  <c r="E104" i="246"/>
  <c r="D104" i="246"/>
  <c r="I103" i="246"/>
  <c r="H103" i="246"/>
  <c r="G103" i="246"/>
  <c r="F103" i="246"/>
  <c r="E103" i="246"/>
  <c r="D103" i="246"/>
  <c r="I102" i="246"/>
  <c r="H102" i="246"/>
  <c r="G102" i="246"/>
  <c r="F102" i="246"/>
  <c r="E102" i="246"/>
  <c r="D102" i="246"/>
  <c r="I101" i="246"/>
  <c r="H101" i="246"/>
  <c r="G101" i="246"/>
  <c r="F101" i="246"/>
  <c r="E101" i="246"/>
  <c r="D101" i="246"/>
  <c r="I100" i="246"/>
  <c r="H100" i="246"/>
  <c r="G100" i="246"/>
  <c r="F100" i="246"/>
  <c r="E100" i="246"/>
  <c r="D100" i="246"/>
  <c r="I99" i="246"/>
  <c r="H99" i="246"/>
  <c r="G99" i="246"/>
  <c r="F99" i="246"/>
  <c r="E99" i="246"/>
  <c r="D99" i="246"/>
  <c r="I98" i="246"/>
  <c r="H98" i="246"/>
  <c r="G98" i="246"/>
  <c r="F98" i="246"/>
  <c r="E98" i="246"/>
  <c r="D98" i="246"/>
  <c r="I97" i="246"/>
  <c r="H97" i="246"/>
  <c r="G97" i="246"/>
  <c r="F97" i="246"/>
  <c r="E97" i="246"/>
  <c r="D97" i="246"/>
  <c r="I96" i="246"/>
  <c r="H96" i="246"/>
  <c r="G96" i="246"/>
  <c r="F96" i="246"/>
  <c r="E96" i="246"/>
  <c r="D96" i="246"/>
  <c r="I95" i="246"/>
  <c r="H95" i="246"/>
  <c r="G95" i="246"/>
  <c r="F95" i="246"/>
  <c r="E95" i="246"/>
  <c r="D95" i="246"/>
  <c r="I94" i="246"/>
  <c r="H94" i="246"/>
  <c r="G94" i="246"/>
  <c r="F94" i="246"/>
  <c r="E94" i="246"/>
  <c r="D94" i="246"/>
  <c r="I88" i="246"/>
  <c r="H88" i="246"/>
  <c r="G88" i="246"/>
  <c r="F88" i="246"/>
  <c r="E88" i="246"/>
  <c r="D88" i="246"/>
  <c r="I87" i="246"/>
  <c r="H87" i="246"/>
  <c r="G87" i="246"/>
  <c r="F87" i="246"/>
  <c r="E87" i="246"/>
  <c r="D87" i="246"/>
  <c r="I86" i="246"/>
  <c r="H86" i="246"/>
  <c r="G86" i="246"/>
  <c r="F86" i="246"/>
  <c r="E86" i="246"/>
  <c r="D86" i="246"/>
  <c r="I85" i="246"/>
  <c r="H85" i="246"/>
  <c r="G85" i="246"/>
  <c r="F85" i="246"/>
  <c r="E85" i="246"/>
  <c r="D85" i="246"/>
  <c r="I84" i="246"/>
  <c r="H84" i="246"/>
  <c r="G84" i="246"/>
  <c r="F84" i="246"/>
  <c r="E84" i="246"/>
  <c r="D84" i="246"/>
  <c r="I83" i="246"/>
  <c r="H83" i="246"/>
  <c r="G83" i="246"/>
  <c r="F83" i="246"/>
  <c r="E83" i="246"/>
  <c r="D83" i="246"/>
  <c r="I81" i="246"/>
  <c r="H81" i="246"/>
  <c r="G81" i="246"/>
  <c r="F81" i="246"/>
  <c r="E81" i="246"/>
  <c r="D81" i="246"/>
  <c r="I80" i="246"/>
  <c r="H80" i="246"/>
  <c r="G80" i="246"/>
  <c r="F80" i="246"/>
  <c r="E80" i="246"/>
  <c r="D80" i="246"/>
  <c r="I79" i="246"/>
  <c r="H79" i="246"/>
  <c r="G79" i="246"/>
  <c r="F79" i="246"/>
  <c r="E79" i="246"/>
  <c r="D79" i="246"/>
  <c r="I77" i="246"/>
  <c r="H77" i="246"/>
  <c r="G77" i="246"/>
  <c r="F77" i="246"/>
  <c r="E77" i="246"/>
  <c r="D77" i="246"/>
  <c r="I76" i="246"/>
  <c r="H76" i="246"/>
  <c r="G76" i="246"/>
  <c r="F76" i="246"/>
  <c r="E76" i="246"/>
  <c r="D76" i="246"/>
  <c r="I74" i="246"/>
  <c r="H74" i="246"/>
  <c r="G74" i="246"/>
  <c r="F74" i="246"/>
  <c r="E74" i="246"/>
  <c r="D74" i="246"/>
  <c r="I73" i="246"/>
  <c r="H73" i="246"/>
  <c r="G73" i="246"/>
  <c r="F73" i="246"/>
  <c r="E73" i="246"/>
  <c r="D73" i="246"/>
  <c r="I72" i="246"/>
  <c r="H72" i="246"/>
  <c r="G72" i="246"/>
  <c r="F72" i="246"/>
  <c r="E72" i="246"/>
  <c r="D72" i="246"/>
  <c r="I71" i="246"/>
  <c r="H71" i="246"/>
  <c r="G71" i="246"/>
  <c r="F71" i="246"/>
  <c r="E71" i="246"/>
  <c r="D71" i="246"/>
  <c r="I69" i="246"/>
  <c r="H69" i="246"/>
  <c r="G69" i="246"/>
  <c r="F69" i="246"/>
  <c r="E69" i="246"/>
  <c r="D69" i="246"/>
  <c r="I68" i="246"/>
  <c r="H68" i="246"/>
  <c r="G68" i="246"/>
  <c r="F68" i="246"/>
  <c r="E68" i="246"/>
  <c r="D68" i="246"/>
  <c r="I67" i="246"/>
  <c r="H67" i="246"/>
  <c r="G67" i="246"/>
  <c r="F67" i="246"/>
  <c r="E67" i="246"/>
  <c r="D67" i="246"/>
  <c r="I64" i="246"/>
  <c r="H64" i="246"/>
  <c r="G64" i="246"/>
  <c r="F64" i="246"/>
  <c r="E64" i="246"/>
  <c r="D64" i="246"/>
  <c r="I63" i="246"/>
  <c r="H63" i="246"/>
  <c r="G63" i="246"/>
  <c r="F63" i="246"/>
  <c r="E63" i="246"/>
  <c r="D63" i="246"/>
  <c r="I62" i="246"/>
  <c r="H62" i="246"/>
  <c r="G62" i="246"/>
  <c r="F62" i="246"/>
  <c r="E62" i="246"/>
  <c r="D62" i="246"/>
  <c r="I61" i="246"/>
  <c r="H61" i="246"/>
  <c r="G61" i="246"/>
  <c r="F61" i="246"/>
  <c r="E61" i="246"/>
  <c r="D61" i="246"/>
  <c r="I59" i="246"/>
  <c r="H59" i="246"/>
  <c r="G59" i="246"/>
  <c r="F59" i="246"/>
  <c r="E59" i="246"/>
  <c r="D59" i="246"/>
  <c r="I58" i="246"/>
  <c r="H58" i="246"/>
  <c r="G58" i="246"/>
  <c r="F58" i="246"/>
  <c r="E58" i="246"/>
  <c r="D58" i="246"/>
  <c r="I57" i="246"/>
  <c r="H57" i="246"/>
  <c r="G57" i="246"/>
  <c r="F57" i="246"/>
  <c r="E57" i="246"/>
  <c r="D57" i="246"/>
  <c r="I56" i="246"/>
  <c r="H56" i="246"/>
  <c r="G56" i="246"/>
  <c r="F56" i="246"/>
  <c r="E56" i="246"/>
  <c r="D56" i="246"/>
  <c r="I54" i="246"/>
  <c r="H54" i="246"/>
  <c r="G54" i="246"/>
  <c r="F54" i="246"/>
  <c r="E54" i="246"/>
  <c r="D54" i="246"/>
  <c r="I53" i="246"/>
  <c r="H53" i="246"/>
  <c r="G53" i="246"/>
  <c r="F53" i="246"/>
  <c r="E53" i="246"/>
  <c r="D53" i="246"/>
  <c r="I52" i="246"/>
  <c r="H52" i="246"/>
  <c r="G52" i="246"/>
  <c r="F52" i="246"/>
  <c r="E52" i="246"/>
  <c r="D52" i="246"/>
  <c r="I51" i="246"/>
  <c r="H51" i="246"/>
  <c r="G51" i="246"/>
  <c r="F51" i="246"/>
  <c r="E51" i="246"/>
  <c r="D51" i="246"/>
  <c r="I50" i="246"/>
  <c r="H50" i="246"/>
  <c r="G50" i="246"/>
  <c r="F50" i="246"/>
  <c r="E50" i="246"/>
  <c r="D50" i="246"/>
  <c r="I48" i="246"/>
  <c r="H48" i="246"/>
  <c r="G48" i="246"/>
  <c r="F48" i="246"/>
  <c r="E48" i="246"/>
  <c r="D48" i="246"/>
  <c r="I47" i="246"/>
  <c r="H47" i="246"/>
  <c r="G47" i="246"/>
  <c r="F47" i="246"/>
  <c r="E47" i="246"/>
  <c r="D47" i="246"/>
  <c r="I46" i="246"/>
  <c r="H46" i="246"/>
  <c r="G46" i="246"/>
  <c r="F46" i="246"/>
  <c r="E46" i="246"/>
  <c r="D46" i="246"/>
  <c r="I45" i="246"/>
  <c r="H45" i="246"/>
  <c r="G45" i="246"/>
  <c r="F45" i="246"/>
  <c r="E45" i="246"/>
  <c r="D45" i="246"/>
  <c r="I44" i="246"/>
  <c r="H44" i="246"/>
  <c r="G44" i="246"/>
  <c r="F44" i="246"/>
  <c r="E44" i="246"/>
  <c r="D44" i="246"/>
  <c r="I43" i="246"/>
  <c r="H43" i="246"/>
  <c r="G43" i="246"/>
  <c r="F43" i="246"/>
  <c r="E43" i="246"/>
  <c r="D43" i="246"/>
  <c r="I42" i="246"/>
  <c r="H42" i="246"/>
  <c r="G42" i="246"/>
  <c r="F42" i="246"/>
  <c r="E42" i="246"/>
  <c r="D42" i="246"/>
  <c r="I41" i="246"/>
  <c r="H41" i="246"/>
  <c r="G41" i="246"/>
  <c r="F41" i="246"/>
  <c r="E41" i="246"/>
  <c r="D41" i="246"/>
  <c r="I40" i="246"/>
  <c r="H40" i="246"/>
  <c r="G40" i="246"/>
  <c r="F40" i="246"/>
  <c r="E40" i="246"/>
  <c r="D40" i="246"/>
  <c r="I39" i="246"/>
  <c r="H39" i="246"/>
  <c r="G39" i="246"/>
  <c r="F39" i="246"/>
  <c r="E39" i="246"/>
  <c r="D39" i="246"/>
  <c r="I38" i="246"/>
  <c r="H38" i="246"/>
  <c r="G38" i="246"/>
  <c r="F38" i="246"/>
  <c r="E38" i="246"/>
  <c r="D38" i="246"/>
  <c r="I36" i="246"/>
  <c r="H36" i="246"/>
  <c r="G36" i="246"/>
  <c r="F36" i="246"/>
  <c r="E36" i="246"/>
  <c r="D36" i="246"/>
  <c r="I35" i="246"/>
  <c r="H35" i="246"/>
  <c r="G35" i="246"/>
  <c r="F35" i="246"/>
  <c r="E35" i="246"/>
  <c r="D35" i="246"/>
  <c r="I34" i="246"/>
  <c r="H34" i="246"/>
  <c r="G34" i="246"/>
  <c r="F34" i="246"/>
  <c r="E34" i="246"/>
  <c r="D34" i="246"/>
  <c r="I33" i="246"/>
  <c r="H33" i="246"/>
  <c r="G33" i="246"/>
  <c r="F33" i="246"/>
  <c r="E33" i="246"/>
  <c r="D33" i="246"/>
  <c r="I32" i="246"/>
  <c r="H32" i="246"/>
  <c r="G32" i="246"/>
  <c r="F32" i="246"/>
  <c r="E32" i="246"/>
  <c r="D32" i="246"/>
  <c r="I31" i="246"/>
  <c r="H31" i="246"/>
  <c r="G31" i="246"/>
  <c r="F31" i="246"/>
  <c r="E31" i="246"/>
  <c r="D31" i="246"/>
  <c r="I30" i="246"/>
  <c r="H30" i="246"/>
  <c r="G30" i="246"/>
  <c r="F30" i="246"/>
  <c r="E30" i="246"/>
  <c r="D30" i="246"/>
  <c r="I28" i="246"/>
  <c r="H28" i="246"/>
  <c r="G28" i="246"/>
  <c r="F28" i="246"/>
  <c r="E28" i="246"/>
  <c r="D28" i="246"/>
  <c r="I27" i="246"/>
  <c r="H27" i="246"/>
  <c r="G27" i="246"/>
  <c r="F27" i="246"/>
  <c r="E27" i="246"/>
  <c r="D27" i="246"/>
  <c r="I26" i="246"/>
  <c r="H26" i="246"/>
  <c r="G26" i="246"/>
  <c r="F26" i="246"/>
  <c r="E26" i="246"/>
  <c r="D26" i="246"/>
  <c r="I25" i="246"/>
  <c r="H25" i="246"/>
  <c r="G25" i="246"/>
  <c r="F25" i="246"/>
  <c r="E25" i="246"/>
  <c r="D25" i="246"/>
  <c r="I24" i="246"/>
  <c r="H24" i="246"/>
  <c r="G24" i="246"/>
  <c r="F24" i="246"/>
  <c r="E24" i="246"/>
  <c r="D24" i="246"/>
  <c r="I23" i="246"/>
  <c r="H23" i="246"/>
  <c r="G23" i="246"/>
  <c r="F23" i="246"/>
  <c r="E23" i="246"/>
  <c r="D23" i="246"/>
  <c r="I21" i="246"/>
  <c r="H21" i="246"/>
  <c r="G21" i="246"/>
  <c r="F21" i="246"/>
  <c r="E21" i="246"/>
  <c r="D21" i="246"/>
  <c r="I20" i="246"/>
  <c r="H20" i="246"/>
  <c r="G20" i="246"/>
  <c r="F20" i="246"/>
  <c r="E20" i="246"/>
  <c r="D20" i="246"/>
  <c r="I19" i="246"/>
  <c r="H19" i="246"/>
  <c r="G19" i="246"/>
  <c r="F19" i="246"/>
  <c r="E19" i="246"/>
  <c r="D19" i="246"/>
  <c r="I18" i="246"/>
  <c r="H18" i="246"/>
  <c r="G18" i="246"/>
  <c r="F18" i="246"/>
  <c r="E18" i="246"/>
  <c r="D18" i="246"/>
  <c r="I17" i="246"/>
  <c r="H17" i="246"/>
  <c r="G17" i="246"/>
  <c r="F17" i="246"/>
  <c r="E17" i="246"/>
  <c r="D17" i="246"/>
  <c r="I16" i="246"/>
  <c r="H16" i="246"/>
  <c r="G16" i="246"/>
  <c r="F16" i="246"/>
  <c r="E16" i="246"/>
  <c r="D16" i="246"/>
  <c r="I14" i="246"/>
  <c r="H14" i="246"/>
  <c r="G14" i="246"/>
  <c r="F14" i="246"/>
  <c r="E14" i="246"/>
  <c r="D14" i="246"/>
  <c r="I13" i="246"/>
  <c r="H13" i="246"/>
  <c r="G13" i="246"/>
  <c r="F13" i="246"/>
  <c r="E13" i="246"/>
  <c r="D13" i="246"/>
  <c r="I12" i="246"/>
  <c r="H12" i="246"/>
  <c r="G12" i="246"/>
  <c r="F12" i="246"/>
  <c r="E12" i="246"/>
  <c r="D12" i="246"/>
  <c r="I11" i="246"/>
  <c r="H11" i="246"/>
  <c r="G11" i="246"/>
  <c r="F11" i="246"/>
  <c r="E11" i="246"/>
  <c r="D11" i="246"/>
  <c r="I10" i="246"/>
  <c r="H10" i="246"/>
  <c r="G10" i="246"/>
  <c r="F10" i="246"/>
  <c r="E10" i="246"/>
  <c r="D10" i="246"/>
  <c r="I9" i="246"/>
  <c r="H9" i="246"/>
  <c r="G9" i="246"/>
  <c r="F9" i="246"/>
  <c r="E9" i="246"/>
  <c r="D9" i="246"/>
  <c r="J5" i="246"/>
  <c r="I158" i="245"/>
  <c r="H158" i="245"/>
  <c r="G158" i="245"/>
  <c r="F158" i="245"/>
  <c r="E158" i="245"/>
  <c r="D158" i="245"/>
  <c r="I157" i="245"/>
  <c r="H157" i="245"/>
  <c r="G157" i="245"/>
  <c r="F157" i="245"/>
  <c r="E157" i="245"/>
  <c r="D157" i="245"/>
  <c r="J156" i="245"/>
  <c r="I156" i="245"/>
  <c r="H156" i="245"/>
  <c r="G156" i="245"/>
  <c r="F156" i="245"/>
  <c r="E156" i="245"/>
  <c r="D156" i="245"/>
  <c r="I153" i="245"/>
  <c r="H153" i="245"/>
  <c r="G153" i="245"/>
  <c r="F153" i="245"/>
  <c r="E153" i="245"/>
  <c r="D153" i="245"/>
  <c r="I152" i="245"/>
  <c r="H152" i="245"/>
  <c r="G152" i="245"/>
  <c r="F152" i="245"/>
  <c r="E152" i="245"/>
  <c r="D152" i="245"/>
  <c r="I151" i="245"/>
  <c r="H151" i="245"/>
  <c r="G151" i="245"/>
  <c r="F151" i="245"/>
  <c r="E151" i="245"/>
  <c r="D151" i="245"/>
  <c r="I150" i="245"/>
  <c r="H150" i="245"/>
  <c r="G150" i="245"/>
  <c r="F150" i="245"/>
  <c r="E150" i="245"/>
  <c r="D150" i="245"/>
  <c r="I149" i="245"/>
  <c r="H149" i="245"/>
  <c r="G149" i="245"/>
  <c r="F149" i="245"/>
  <c r="E149" i="245"/>
  <c r="D149" i="245"/>
  <c r="I148" i="245"/>
  <c r="H148" i="245"/>
  <c r="G148" i="245"/>
  <c r="F148" i="245"/>
  <c r="E148" i="245"/>
  <c r="D148" i="245"/>
  <c r="I147" i="245"/>
  <c r="H147" i="245"/>
  <c r="G147" i="245"/>
  <c r="F147" i="245"/>
  <c r="E147" i="245"/>
  <c r="D147" i="245"/>
  <c r="I145" i="245"/>
  <c r="H145" i="245"/>
  <c r="G145" i="245"/>
  <c r="F145" i="245"/>
  <c r="E145" i="245"/>
  <c r="D145" i="245"/>
  <c r="I144" i="245"/>
  <c r="H144" i="245"/>
  <c r="G144" i="245"/>
  <c r="F144" i="245"/>
  <c r="E144" i="245"/>
  <c r="D144" i="245"/>
  <c r="I143" i="245"/>
  <c r="H143" i="245"/>
  <c r="G143" i="245"/>
  <c r="F143" i="245"/>
  <c r="E143" i="245"/>
  <c r="D143" i="245"/>
  <c r="I142" i="245"/>
  <c r="H142" i="245"/>
  <c r="G142" i="245"/>
  <c r="F142" i="245"/>
  <c r="E142" i="245"/>
  <c r="D142" i="245"/>
  <c r="I141" i="245"/>
  <c r="H141" i="245"/>
  <c r="G141" i="245"/>
  <c r="F141" i="245"/>
  <c r="E141" i="245"/>
  <c r="D141" i="245"/>
  <c r="I139" i="245"/>
  <c r="H139" i="245"/>
  <c r="G139" i="245"/>
  <c r="F139" i="245"/>
  <c r="E139" i="245"/>
  <c r="D139" i="245"/>
  <c r="I138" i="245"/>
  <c r="H138" i="245"/>
  <c r="G138" i="245"/>
  <c r="F138" i="245"/>
  <c r="E138" i="245"/>
  <c r="D138" i="245"/>
  <c r="I137" i="245"/>
  <c r="H137" i="245"/>
  <c r="G137" i="245"/>
  <c r="F137" i="245"/>
  <c r="E137" i="245"/>
  <c r="D137" i="245"/>
  <c r="I136" i="245"/>
  <c r="H136" i="245"/>
  <c r="G136" i="245"/>
  <c r="F136" i="245"/>
  <c r="E136" i="245"/>
  <c r="D136" i="245"/>
  <c r="I135" i="245"/>
  <c r="H135" i="245"/>
  <c r="G135" i="245"/>
  <c r="F135" i="245"/>
  <c r="E135" i="245"/>
  <c r="D135" i="245"/>
  <c r="I134" i="245"/>
  <c r="H134" i="245"/>
  <c r="G134" i="245"/>
  <c r="F134" i="245"/>
  <c r="E134" i="245"/>
  <c r="D134" i="245"/>
  <c r="I132" i="245"/>
  <c r="H132" i="245"/>
  <c r="G132" i="245"/>
  <c r="F132" i="245"/>
  <c r="E132" i="245"/>
  <c r="D132" i="245"/>
  <c r="I131" i="245"/>
  <c r="H131" i="245"/>
  <c r="G131" i="245"/>
  <c r="F131" i="245"/>
  <c r="E131" i="245"/>
  <c r="D131" i="245"/>
  <c r="I130" i="245"/>
  <c r="H130" i="245"/>
  <c r="G130" i="245"/>
  <c r="F130" i="245"/>
  <c r="E130" i="245"/>
  <c r="D130" i="245"/>
  <c r="I127" i="245"/>
  <c r="H127" i="245"/>
  <c r="G127" i="245"/>
  <c r="F127" i="245"/>
  <c r="E127" i="245"/>
  <c r="D127" i="245"/>
  <c r="I126" i="245"/>
  <c r="H126" i="245"/>
  <c r="G126" i="245"/>
  <c r="F126" i="245"/>
  <c r="E126" i="245"/>
  <c r="D126" i="245"/>
  <c r="I125" i="245"/>
  <c r="H125" i="245"/>
  <c r="G125" i="245"/>
  <c r="F125" i="245"/>
  <c r="E125" i="245"/>
  <c r="D125" i="245"/>
  <c r="I124" i="245"/>
  <c r="H124" i="245"/>
  <c r="G124" i="245"/>
  <c r="F124" i="245"/>
  <c r="E124" i="245"/>
  <c r="D124" i="245"/>
  <c r="I123" i="245"/>
  <c r="H123" i="245"/>
  <c r="G123" i="245"/>
  <c r="F123" i="245"/>
  <c r="E123" i="245"/>
  <c r="D123" i="245"/>
  <c r="I122" i="245"/>
  <c r="H122" i="245"/>
  <c r="G122" i="245"/>
  <c r="F122" i="245"/>
  <c r="E122" i="245"/>
  <c r="D122" i="245"/>
  <c r="I121" i="245"/>
  <c r="H121" i="245"/>
  <c r="G121" i="245"/>
  <c r="F121" i="245"/>
  <c r="E121" i="245"/>
  <c r="D121" i="245"/>
  <c r="I120" i="245"/>
  <c r="H120" i="245"/>
  <c r="G120" i="245"/>
  <c r="F120" i="245"/>
  <c r="E120" i="245"/>
  <c r="D120" i="245"/>
  <c r="I119" i="245"/>
  <c r="H119" i="245"/>
  <c r="G119" i="245"/>
  <c r="F119" i="245"/>
  <c r="E119" i="245"/>
  <c r="D119" i="245"/>
  <c r="I118" i="245"/>
  <c r="H118" i="245"/>
  <c r="G118" i="245"/>
  <c r="F118" i="245"/>
  <c r="E118" i="245"/>
  <c r="D118" i="245"/>
  <c r="I117" i="245"/>
  <c r="H117" i="245"/>
  <c r="G117" i="245"/>
  <c r="F117" i="245"/>
  <c r="E117" i="245"/>
  <c r="D117" i="245"/>
  <c r="I116" i="245"/>
  <c r="H116" i="245"/>
  <c r="G116" i="245"/>
  <c r="F116" i="245"/>
  <c r="E116" i="245"/>
  <c r="D116" i="245"/>
  <c r="I115" i="245"/>
  <c r="H115" i="245"/>
  <c r="G115" i="245"/>
  <c r="F115" i="245"/>
  <c r="E115" i="245"/>
  <c r="D115" i="245"/>
  <c r="I113" i="245"/>
  <c r="H113" i="245"/>
  <c r="G113" i="245"/>
  <c r="F113" i="245"/>
  <c r="E113" i="245"/>
  <c r="D113" i="245"/>
  <c r="I112" i="245"/>
  <c r="H112" i="245"/>
  <c r="G112" i="245"/>
  <c r="F112" i="245"/>
  <c r="E112" i="245"/>
  <c r="D112" i="245"/>
  <c r="I111" i="245"/>
  <c r="H111" i="245"/>
  <c r="G111" i="245"/>
  <c r="F111" i="245"/>
  <c r="E111" i="245"/>
  <c r="D111" i="245"/>
  <c r="I110" i="245"/>
  <c r="H110" i="245"/>
  <c r="G110" i="245"/>
  <c r="F110" i="245"/>
  <c r="E110" i="245"/>
  <c r="D110" i="245"/>
  <c r="I109" i="245"/>
  <c r="H109" i="245"/>
  <c r="G109" i="245"/>
  <c r="F109" i="245"/>
  <c r="E109" i="245"/>
  <c r="D109" i="245"/>
  <c r="I108" i="245"/>
  <c r="H108" i="245"/>
  <c r="G108" i="245"/>
  <c r="F108" i="245"/>
  <c r="E108" i="245"/>
  <c r="D108" i="245"/>
  <c r="I107" i="245"/>
  <c r="H107" i="245"/>
  <c r="G107" i="245"/>
  <c r="F107" i="245"/>
  <c r="E107" i="245"/>
  <c r="D107" i="245"/>
  <c r="I106" i="245"/>
  <c r="H106" i="245"/>
  <c r="G106" i="245"/>
  <c r="F106" i="245"/>
  <c r="E106" i="245"/>
  <c r="D106" i="245"/>
  <c r="I105" i="245"/>
  <c r="H105" i="245"/>
  <c r="G105" i="245"/>
  <c r="F105" i="245"/>
  <c r="E105" i="245"/>
  <c r="D105" i="245"/>
  <c r="I104" i="245"/>
  <c r="H104" i="245"/>
  <c r="G104" i="245"/>
  <c r="F104" i="245"/>
  <c r="E104" i="245"/>
  <c r="D104" i="245"/>
  <c r="I103" i="245"/>
  <c r="H103" i="245"/>
  <c r="G103" i="245"/>
  <c r="F103" i="245"/>
  <c r="E103" i="245"/>
  <c r="D103" i="245"/>
  <c r="I102" i="245"/>
  <c r="H102" i="245"/>
  <c r="G102" i="245"/>
  <c r="F102" i="245"/>
  <c r="E102" i="245"/>
  <c r="D102" i="245"/>
  <c r="I101" i="245"/>
  <c r="H101" i="245"/>
  <c r="G101" i="245"/>
  <c r="F101" i="245"/>
  <c r="E101" i="245"/>
  <c r="D101" i="245"/>
  <c r="I100" i="245"/>
  <c r="H100" i="245"/>
  <c r="G100" i="245"/>
  <c r="F100" i="245"/>
  <c r="E100" i="245"/>
  <c r="D100" i="245"/>
  <c r="I99" i="245"/>
  <c r="H99" i="245"/>
  <c r="G99" i="245"/>
  <c r="F99" i="245"/>
  <c r="E99" i="245"/>
  <c r="D99" i="245"/>
  <c r="I98" i="245"/>
  <c r="H98" i="245"/>
  <c r="G98" i="245"/>
  <c r="F98" i="245"/>
  <c r="E98" i="245"/>
  <c r="D98" i="245"/>
  <c r="I97" i="245"/>
  <c r="H97" i="245"/>
  <c r="G97" i="245"/>
  <c r="F97" i="245"/>
  <c r="E97" i="245"/>
  <c r="D97" i="245"/>
  <c r="I96" i="245"/>
  <c r="H96" i="245"/>
  <c r="G96" i="245"/>
  <c r="F96" i="245"/>
  <c r="E96" i="245"/>
  <c r="D96" i="245"/>
  <c r="I95" i="245"/>
  <c r="H95" i="245"/>
  <c r="G95" i="245"/>
  <c r="F95" i="245"/>
  <c r="E95" i="245"/>
  <c r="D95" i="245"/>
  <c r="I94" i="245"/>
  <c r="H94" i="245"/>
  <c r="G94" i="245"/>
  <c r="F94" i="245"/>
  <c r="E94" i="245"/>
  <c r="D94" i="245"/>
  <c r="I88" i="245"/>
  <c r="H88" i="245"/>
  <c r="G88" i="245"/>
  <c r="F88" i="245"/>
  <c r="E88" i="245"/>
  <c r="D88" i="245"/>
  <c r="I87" i="245"/>
  <c r="H87" i="245"/>
  <c r="G87" i="245"/>
  <c r="F87" i="245"/>
  <c r="E87" i="245"/>
  <c r="D87" i="245"/>
  <c r="I86" i="245"/>
  <c r="H86" i="245"/>
  <c r="G86" i="245"/>
  <c r="F86" i="245"/>
  <c r="E86" i="245"/>
  <c r="D86" i="245"/>
  <c r="I85" i="245"/>
  <c r="H85" i="245"/>
  <c r="G85" i="245"/>
  <c r="F85" i="245"/>
  <c r="E85" i="245"/>
  <c r="D85" i="245"/>
  <c r="I84" i="245"/>
  <c r="H84" i="245"/>
  <c r="G84" i="245"/>
  <c r="F84" i="245"/>
  <c r="E84" i="245"/>
  <c r="D84" i="245"/>
  <c r="I83" i="245"/>
  <c r="H83" i="245"/>
  <c r="G83" i="245"/>
  <c r="F83" i="245"/>
  <c r="E83" i="245"/>
  <c r="D83" i="245"/>
  <c r="I81" i="245"/>
  <c r="H81" i="245"/>
  <c r="G81" i="245"/>
  <c r="F81" i="245"/>
  <c r="E81" i="245"/>
  <c r="D81" i="245"/>
  <c r="I80" i="245"/>
  <c r="H80" i="245"/>
  <c r="G80" i="245"/>
  <c r="F80" i="245"/>
  <c r="E80" i="245"/>
  <c r="D80" i="245"/>
  <c r="I79" i="245"/>
  <c r="H79" i="245"/>
  <c r="G79" i="245"/>
  <c r="F79" i="245"/>
  <c r="E79" i="245"/>
  <c r="D79" i="245"/>
  <c r="I77" i="245"/>
  <c r="H77" i="245"/>
  <c r="G77" i="245"/>
  <c r="F77" i="245"/>
  <c r="E77" i="245"/>
  <c r="D77" i="245"/>
  <c r="I76" i="245"/>
  <c r="H76" i="245"/>
  <c r="G76" i="245"/>
  <c r="F76" i="245"/>
  <c r="E76" i="245"/>
  <c r="D76" i="245"/>
  <c r="I74" i="245"/>
  <c r="H74" i="245"/>
  <c r="G74" i="245"/>
  <c r="F74" i="245"/>
  <c r="E74" i="245"/>
  <c r="D74" i="245"/>
  <c r="I73" i="245"/>
  <c r="H73" i="245"/>
  <c r="G73" i="245"/>
  <c r="F73" i="245"/>
  <c r="E73" i="245"/>
  <c r="D73" i="245"/>
  <c r="I72" i="245"/>
  <c r="H72" i="245"/>
  <c r="G72" i="245"/>
  <c r="F72" i="245"/>
  <c r="E72" i="245"/>
  <c r="D72" i="245"/>
  <c r="I71" i="245"/>
  <c r="H71" i="245"/>
  <c r="G71" i="245"/>
  <c r="F71" i="245"/>
  <c r="E71" i="245"/>
  <c r="D71" i="245"/>
  <c r="I69" i="245"/>
  <c r="H69" i="245"/>
  <c r="G69" i="245"/>
  <c r="F69" i="245"/>
  <c r="E69" i="245"/>
  <c r="D69" i="245"/>
  <c r="I68" i="245"/>
  <c r="H68" i="245"/>
  <c r="G68" i="245"/>
  <c r="F68" i="245"/>
  <c r="E68" i="245"/>
  <c r="D68" i="245"/>
  <c r="I67" i="245"/>
  <c r="H67" i="245"/>
  <c r="G67" i="245"/>
  <c r="F67" i="245"/>
  <c r="E67" i="245"/>
  <c r="D67" i="245"/>
  <c r="I64" i="245"/>
  <c r="H64" i="245"/>
  <c r="G64" i="245"/>
  <c r="F64" i="245"/>
  <c r="E64" i="245"/>
  <c r="D64" i="245"/>
  <c r="I63" i="245"/>
  <c r="H63" i="245"/>
  <c r="G63" i="245"/>
  <c r="F63" i="245"/>
  <c r="E63" i="245"/>
  <c r="D63" i="245"/>
  <c r="I62" i="245"/>
  <c r="H62" i="245"/>
  <c r="G62" i="245"/>
  <c r="F62" i="245"/>
  <c r="E62" i="245"/>
  <c r="D62" i="245"/>
  <c r="I61" i="245"/>
  <c r="H61" i="245"/>
  <c r="G61" i="245"/>
  <c r="F61" i="245"/>
  <c r="E61" i="245"/>
  <c r="D61" i="245"/>
  <c r="I59" i="245"/>
  <c r="H59" i="245"/>
  <c r="G59" i="245"/>
  <c r="F59" i="245"/>
  <c r="E59" i="245"/>
  <c r="D59" i="245"/>
  <c r="I58" i="245"/>
  <c r="H58" i="245"/>
  <c r="G58" i="245"/>
  <c r="F58" i="245"/>
  <c r="E58" i="245"/>
  <c r="D58" i="245"/>
  <c r="I57" i="245"/>
  <c r="H57" i="245"/>
  <c r="G57" i="245"/>
  <c r="F57" i="245"/>
  <c r="E57" i="245"/>
  <c r="D57" i="245"/>
  <c r="I56" i="245"/>
  <c r="H56" i="245"/>
  <c r="G56" i="245"/>
  <c r="F56" i="245"/>
  <c r="E56" i="245"/>
  <c r="D56" i="245"/>
  <c r="I54" i="245"/>
  <c r="H54" i="245"/>
  <c r="G54" i="245"/>
  <c r="F54" i="245"/>
  <c r="E54" i="245"/>
  <c r="D54" i="245"/>
  <c r="I53" i="245"/>
  <c r="H53" i="245"/>
  <c r="G53" i="245"/>
  <c r="F53" i="245"/>
  <c r="E53" i="245"/>
  <c r="D53" i="245"/>
  <c r="I52" i="245"/>
  <c r="H52" i="245"/>
  <c r="G52" i="245"/>
  <c r="F52" i="245"/>
  <c r="E52" i="245"/>
  <c r="D52" i="245"/>
  <c r="I51" i="245"/>
  <c r="H51" i="245"/>
  <c r="G51" i="245"/>
  <c r="F51" i="245"/>
  <c r="E51" i="245"/>
  <c r="D51" i="245"/>
  <c r="I50" i="245"/>
  <c r="H50" i="245"/>
  <c r="G50" i="245"/>
  <c r="F50" i="245"/>
  <c r="E50" i="245"/>
  <c r="D50" i="245"/>
  <c r="I48" i="245"/>
  <c r="H48" i="245"/>
  <c r="G48" i="245"/>
  <c r="F48" i="245"/>
  <c r="E48" i="245"/>
  <c r="D48" i="245"/>
  <c r="I47" i="245"/>
  <c r="H47" i="245"/>
  <c r="G47" i="245"/>
  <c r="F47" i="245"/>
  <c r="E47" i="245"/>
  <c r="D47" i="245"/>
  <c r="I46" i="245"/>
  <c r="H46" i="245"/>
  <c r="G46" i="245"/>
  <c r="F46" i="245"/>
  <c r="E46" i="245"/>
  <c r="D46" i="245"/>
  <c r="I45" i="245"/>
  <c r="H45" i="245"/>
  <c r="G45" i="245"/>
  <c r="F45" i="245"/>
  <c r="E45" i="245"/>
  <c r="D45" i="245"/>
  <c r="I44" i="245"/>
  <c r="H44" i="245"/>
  <c r="G44" i="245"/>
  <c r="F44" i="245"/>
  <c r="E44" i="245"/>
  <c r="D44" i="245"/>
  <c r="I43" i="245"/>
  <c r="H43" i="245"/>
  <c r="G43" i="245"/>
  <c r="F43" i="245"/>
  <c r="E43" i="245"/>
  <c r="D43" i="245"/>
  <c r="I42" i="245"/>
  <c r="H42" i="245"/>
  <c r="G42" i="245"/>
  <c r="F42" i="245"/>
  <c r="E42" i="245"/>
  <c r="D42" i="245"/>
  <c r="I41" i="245"/>
  <c r="H41" i="245"/>
  <c r="G41" i="245"/>
  <c r="F41" i="245"/>
  <c r="E41" i="245"/>
  <c r="D41" i="245"/>
  <c r="I40" i="245"/>
  <c r="H40" i="245"/>
  <c r="G40" i="245"/>
  <c r="F40" i="245"/>
  <c r="E40" i="245"/>
  <c r="D40" i="245"/>
  <c r="I39" i="245"/>
  <c r="H39" i="245"/>
  <c r="G39" i="245"/>
  <c r="F39" i="245"/>
  <c r="E39" i="245"/>
  <c r="D39" i="245"/>
  <c r="I38" i="245"/>
  <c r="H38" i="245"/>
  <c r="G38" i="245"/>
  <c r="F38" i="245"/>
  <c r="E38" i="245"/>
  <c r="D38" i="245"/>
  <c r="I36" i="245"/>
  <c r="H36" i="245"/>
  <c r="G36" i="245"/>
  <c r="F36" i="245"/>
  <c r="E36" i="245"/>
  <c r="D36" i="245"/>
  <c r="I35" i="245"/>
  <c r="H35" i="245"/>
  <c r="G35" i="245"/>
  <c r="F35" i="245"/>
  <c r="E35" i="245"/>
  <c r="D35" i="245"/>
  <c r="I34" i="245"/>
  <c r="H34" i="245"/>
  <c r="G34" i="245"/>
  <c r="F34" i="245"/>
  <c r="E34" i="245"/>
  <c r="D34" i="245"/>
  <c r="I33" i="245"/>
  <c r="H33" i="245"/>
  <c r="G33" i="245"/>
  <c r="F33" i="245"/>
  <c r="E33" i="245"/>
  <c r="D33" i="245"/>
  <c r="I32" i="245"/>
  <c r="H32" i="245"/>
  <c r="G32" i="245"/>
  <c r="F32" i="245"/>
  <c r="E32" i="245"/>
  <c r="D32" i="245"/>
  <c r="I31" i="245"/>
  <c r="H31" i="245"/>
  <c r="G31" i="245"/>
  <c r="F31" i="245"/>
  <c r="E31" i="245"/>
  <c r="D31" i="245"/>
  <c r="I30" i="245"/>
  <c r="H30" i="245"/>
  <c r="G30" i="245"/>
  <c r="F30" i="245"/>
  <c r="E30" i="245"/>
  <c r="D30" i="245"/>
  <c r="I28" i="245"/>
  <c r="H28" i="245"/>
  <c r="G28" i="245"/>
  <c r="F28" i="245"/>
  <c r="E28" i="245"/>
  <c r="D28" i="245"/>
  <c r="I27" i="245"/>
  <c r="H27" i="245"/>
  <c r="G27" i="245"/>
  <c r="F27" i="245"/>
  <c r="E27" i="245"/>
  <c r="D27" i="245"/>
  <c r="I26" i="245"/>
  <c r="H26" i="245"/>
  <c r="G26" i="245"/>
  <c r="F26" i="245"/>
  <c r="E26" i="245"/>
  <c r="D26" i="245"/>
  <c r="I25" i="245"/>
  <c r="H25" i="245"/>
  <c r="G25" i="245"/>
  <c r="F25" i="245"/>
  <c r="E25" i="245"/>
  <c r="D25" i="245"/>
  <c r="I24" i="245"/>
  <c r="H24" i="245"/>
  <c r="G24" i="245"/>
  <c r="F24" i="245"/>
  <c r="E24" i="245"/>
  <c r="D24" i="245"/>
  <c r="I23" i="245"/>
  <c r="H23" i="245"/>
  <c r="G23" i="245"/>
  <c r="F23" i="245"/>
  <c r="E23" i="245"/>
  <c r="D23" i="245"/>
  <c r="I21" i="245"/>
  <c r="H21" i="245"/>
  <c r="G21" i="245"/>
  <c r="F21" i="245"/>
  <c r="E21" i="245"/>
  <c r="D21" i="245"/>
  <c r="I20" i="245"/>
  <c r="H20" i="245"/>
  <c r="G20" i="245"/>
  <c r="F20" i="245"/>
  <c r="E20" i="245"/>
  <c r="D20" i="245"/>
  <c r="I19" i="245"/>
  <c r="H19" i="245"/>
  <c r="G19" i="245"/>
  <c r="F19" i="245"/>
  <c r="E19" i="245"/>
  <c r="D19" i="245"/>
  <c r="I18" i="245"/>
  <c r="H18" i="245"/>
  <c r="G18" i="245"/>
  <c r="F18" i="245"/>
  <c r="E18" i="245"/>
  <c r="D18" i="245"/>
  <c r="I17" i="245"/>
  <c r="H17" i="245"/>
  <c r="G17" i="245"/>
  <c r="F17" i="245"/>
  <c r="E17" i="245"/>
  <c r="D17" i="245"/>
  <c r="I16" i="245"/>
  <c r="H16" i="245"/>
  <c r="G16" i="245"/>
  <c r="F16" i="245"/>
  <c r="E16" i="245"/>
  <c r="D16" i="245"/>
  <c r="I14" i="245"/>
  <c r="H14" i="245"/>
  <c r="G14" i="245"/>
  <c r="F14" i="245"/>
  <c r="E14" i="245"/>
  <c r="D14" i="245"/>
  <c r="I13" i="245"/>
  <c r="H13" i="245"/>
  <c r="G13" i="245"/>
  <c r="F13" i="245"/>
  <c r="E13" i="245"/>
  <c r="D13" i="245"/>
  <c r="I12" i="245"/>
  <c r="H12" i="245"/>
  <c r="G12" i="245"/>
  <c r="F12" i="245"/>
  <c r="E12" i="245"/>
  <c r="D12" i="245"/>
  <c r="I11" i="245"/>
  <c r="H11" i="245"/>
  <c r="G11" i="245"/>
  <c r="F11" i="245"/>
  <c r="E11" i="245"/>
  <c r="D11" i="245"/>
  <c r="I10" i="245"/>
  <c r="H10" i="245"/>
  <c r="G10" i="245"/>
  <c r="F10" i="245"/>
  <c r="E10" i="245"/>
  <c r="D10" i="245"/>
  <c r="I9" i="245"/>
  <c r="H9" i="245"/>
  <c r="G9" i="245"/>
  <c r="F9" i="245"/>
  <c r="E9" i="245"/>
  <c r="D9" i="245"/>
  <c r="J5" i="245"/>
  <c r="I158" i="244"/>
  <c r="H158" i="244"/>
  <c r="G158" i="244"/>
  <c r="F158" i="244"/>
  <c r="E158" i="244"/>
  <c r="D158" i="244"/>
  <c r="I157" i="244"/>
  <c r="H157" i="244"/>
  <c r="G157" i="244"/>
  <c r="F157" i="244"/>
  <c r="E157" i="244"/>
  <c r="D157" i="244"/>
  <c r="J156" i="244"/>
  <c r="I156" i="244"/>
  <c r="H156" i="244"/>
  <c r="G156" i="244"/>
  <c r="F156" i="244"/>
  <c r="E156" i="244"/>
  <c r="D156" i="244"/>
  <c r="I153" i="244"/>
  <c r="H153" i="244"/>
  <c r="G153" i="244"/>
  <c r="F153" i="244"/>
  <c r="E153" i="244"/>
  <c r="D153" i="244"/>
  <c r="I152" i="244"/>
  <c r="H152" i="244"/>
  <c r="G152" i="244"/>
  <c r="F152" i="244"/>
  <c r="E152" i="244"/>
  <c r="D152" i="244"/>
  <c r="I151" i="244"/>
  <c r="H151" i="244"/>
  <c r="G151" i="244"/>
  <c r="F151" i="244"/>
  <c r="E151" i="244"/>
  <c r="D151" i="244"/>
  <c r="I150" i="244"/>
  <c r="H150" i="244"/>
  <c r="G150" i="244"/>
  <c r="F150" i="244"/>
  <c r="E150" i="244"/>
  <c r="D150" i="244"/>
  <c r="I149" i="244"/>
  <c r="H149" i="244"/>
  <c r="G149" i="244"/>
  <c r="F149" i="244"/>
  <c r="E149" i="244"/>
  <c r="D149" i="244"/>
  <c r="I148" i="244"/>
  <c r="H148" i="244"/>
  <c r="G148" i="244"/>
  <c r="F148" i="244"/>
  <c r="E148" i="244"/>
  <c r="D148" i="244"/>
  <c r="I147" i="244"/>
  <c r="H147" i="244"/>
  <c r="G147" i="244"/>
  <c r="F147" i="244"/>
  <c r="E147" i="244"/>
  <c r="D147" i="244"/>
  <c r="I145" i="244"/>
  <c r="H145" i="244"/>
  <c r="G145" i="244"/>
  <c r="F145" i="244"/>
  <c r="E145" i="244"/>
  <c r="D145" i="244"/>
  <c r="I144" i="244"/>
  <c r="H144" i="244"/>
  <c r="G144" i="244"/>
  <c r="F144" i="244"/>
  <c r="E144" i="244"/>
  <c r="D144" i="244"/>
  <c r="I143" i="244"/>
  <c r="H143" i="244"/>
  <c r="G143" i="244"/>
  <c r="F143" i="244"/>
  <c r="E143" i="244"/>
  <c r="D143" i="244"/>
  <c r="I142" i="244"/>
  <c r="H142" i="244"/>
  <c r="G142" i="244"/>
  <c r="F142" i="244"/>
  <c r="E142" i="244"/>
  <c r="D142" i="244"/>
  <c r="I141" i="244"/>
  <c r="H141" i="244"/>
  <c r="G141" i="244"/>
  <c r="F141" i="244"/>
  <c r="E141" i="244"/>
  <c r="D141" i="244"/>
  <c r="I139" i="244"/>
  <c r="H139" i="244"/>
  <c r="G139" i="244"/>
  <c r="F139" i="244"/>
  <c r="E139" i="244"/>
  <c r="D139" i="244"/>
  <c r="I138" i="244"/>
  <c r="H138" i="244"/>
  <c r="G138" i="244"/>
  <c r="F138" i="244"/>
  <c r="E138" i="244"/>
  <c r="D138" i="244"/>
  <c r="I137" i="244"/>
  <c r="H137" i="244"/>
  <c r="G137" i="244"/>
  <c r="F137" i="244"/>
  <c r="E137" i="244"/>
  <c r="D137" i="244"/>
  <c r="I136" i="244"/>
  <c r="H136" i="244"/>
  <c r="G136" i="244"/>
  <c r="F136" i="244"/>
  <c r="E136" i="244"/>
  <c r="D136" i="244"/>
  <c r="I135" i="244"/>
  <c r="H135" i="244"/>
  <c r="G135" i="244"/>
  <c r="F135" i="244"/>
  <c r="E135" i="244"/>
  <c r="D135" i="244"/>
  <c r="I134" i="244"/>
  <c r="H134" i="244"/>
  <c r="G134" i="244"/>
  <c r="F134" i="244"/>
  <c r="E134" i="244"/>
  <c r="D134" i="244"/>
  <c r="I132" i="244"/>
  <c r="H132" i="244"/>
  <c r="G132" i="244"/>
  <c r="F132" i="244"/>
  <c r="E132" i="244"/>
  <c r="D132" i="244"/>
  <c r="I131" i="244"/>
  <c r="H131" i="244"/>
  <c r="G131" i="244"/>
  <c r="F131" i="244"/>
  <c r="E131" i="244"/>
  <c r="D131" i="244"/>
  <c r="I130" i="244"/>
  <c r="H130" i="244"/>
  <c r="G130" i="244"/>
  <c r="F130" i="244"/>
  <c r="E130" i="244"/>
  <c r="D130" i="244"/>
  <c r="I127" i="244"/>
  <c r="H127" i="244"/>
  <c r="G127" i="244"/>
  <c r="F127" i="244"/>
  <c r="E127" i="244"/>
  <c r="D127" i="244"/>
  <c r="I126" i="244"/>
  <c r="H126" i="244"/>
  <c r="G126" i="244"/>
  <c r="F126" i="244"/>
  <c r="E126" i="244"/>
  <c r="D126" i="244"/>
  <c r="I125" i="244"/>
  <c r="H125" i="244"/>
  <c r="G125" i="244"/>
  <c r="F125" i="244"/>
  <c r="E125" i="244"/>
  <c r="D125" i="244"/>
  <c r="I124" i="244"/>
  <c r="H124" i="244"/>
  <c r="G124" i="244"/>
  <c r="F124" i="244"/>
  <c r="E124" i="244"/>
  <c r="D124" i="244"/>
  <c r="I123" i="244"/>
  <c r="H123" i="244"/>
  <c r="G123" i="244"/>
  <c r="F123" i="244"/>
  <c r="E123" i="244"/>
  <c r="D123" i="244"/>
  <c r="I122" i="244"/>
  <c r="H122" i="244"/>
  <c r="G122" i="244"/>
  <c r="F122" i="244"/>
  <c r="E122" i="244"/>
  <c r="D122" i="244"/>
  <c r="I121" i="244"/>
  <c r="H121" i="244"/>
  <c r="G121" i="244"/>
  <c r="F121" i="244"/>
  <c r="E121" i="244"/>
  <c r="D121" i="244"/>
  <c r="I120" i="244"/>
  <c r="H120" i="244"/>
  <c r="G120" i="244"/>
  <c r="F120" i="244"/>
  <c r="E120" i="244"/>
  <c r="D120" i="244"/>
  <c r="I119" i="244"/>
  <c r="H119" i="244"/>
  <c r="G119" i="244"/>
  <c r="F119" i="244"/>
  <c r="E119" i="244"/>
  <c r="D119" i="244"/>
  <c r="I118" i="244"/>
  <c r="H118" i="244"/>
  <c r="G118" i="244"/>
  <c r="F118" i="244"/>
  <c r="E118" i="244"/>
  <c r="D118" i="244"/>
  <c r="I117" i="244"/>
  <c r="H117" i="244"/>
  <c r="G117" i="244"/>
  <c r="F117" i="244"/>
  <c r="E117" i="244"/>
  <c r="D117" i="244"/>
  <c r="I116" i="244"/>
  <c r="H116" i="244"/>
  <c r="G116" i="244"/>
  <c r="F116" i="244"/>
  <c r="E116" i="244"/>
  <c r="D116" i="244"/>
  <c r="I115" i="244"/>
  <c r="H115" i="244"/>
  <c r="G115" i="244"/>
  <c r="F115" i="244"/>
  <c r="E115" i="244"/>
  <c r="D115" i="244"/>
  <c r="I113" i="244"/>
  <c r="H113" i="244"/>
  <c r="G113" i="244"/>
  <c r="F113" i="244"/>
  <c r="E113" i="244"/>
  <c r="D113" i="244"/>
  <c r="I112" i="244"/>
  <c r="H112" i="244"/>
  <c r="G112" i="244"/>
  <c r="F112" i="244"/>
  <c r="E112" i="244"/>
  <c r="D112" i="244"/>
  <c r="I111" i="244"/>
  <c r="H111" i="244"/>
  <c r="G111" i="244"/>
  <c r="F111" i="244"/>
  <c r="E111" i="244"/>
  <c r="D111" i="244"/>
  <c r="I110" i="244"/>
  <c r="H110" i="244"/>
  <c r="G110" i="244"/>
  <c r="F110" i="244"/>
  <c r="E110" i="244"/>
  <c r="D110" i="244"/>
  <c r="I109" i="244"/>
  <c r="H109" i="244"/>
  <c r="G109" i="244"/>
  <c r="F109" i="244"/>
  <c r="E109" i="244"/>
  <c r="D109" i="244"/>
  <c r="I108" i="244"/>
  <c r="H108" i="244"/>
  <c r="G108" i="244"/>
  <c r="F108" i="244"/>
  <c r="E108" i="244"/>
  <c r="D108" i="244"/>
  <c r="I107" i="244"/>
  <c r="H107" i="244"/>
  <c r="G107" i="244"/>
  <c r="F107" i="244"/>
  <c r="E107" i="244"/>
  <c r="D107" i="244"/>
  <c r="I106" i="244"/>
  <c r="H106" i="244"/>
  <c r="G106" i="244"/>
  <c r="F106" i="244"/>
  <c r="E106" i="244"/>
  <c r="D106" i="244"/>
  <c r="I105" i="244"/>
  <c r="H105" i="244"/>
  <c r="G105" i="244"/>
  <c r="F105" i="244"/>
  <c r="E105" i="244"/>
  <c r="D105" i="244"/>
  <c r="I104" i="244"/>
  <c r="H104" i="244"/>
  <c r="G104" i="244"/>
  <c r="F104" i="244"/>
  <c r="E104" i="244"/>
  <c r="D104" i="244"/>
  <c r="I103" i="244"/>
  <c r="H103" i="244"/>
  <c r="G103" i="244"/>
  <c r="F103" i="244"/>
  <c r="E103" i="244"/>
  <c r="D103" i="244"/>
  <c r="I102" i="244"/>
  <c r="H102" i="244"/>
  <c r="G102" i="244"/>
  <c r="F102" i="244"/>
  <c r="E102" i="244"/>
  <c r="D102" i="244"/>
  <c r="I101" i="244"/>
  <c r="H101" i="244"/>
  <c r="G101" i="244"/>
  <c r="F101" i="244"/>
  <c r="E101" i="244"/>
  <c r="D101" i="244"/>
  <c r="I100" i="244"/>
  <c r="H100" i="244"/>
  <c r="G100" i="244"/>
  <c r="F100" i="244"/>
  <c r="E100" i="244"/>
  <c r="D100" i="244"/>
  <c r="I99" i="244"/>
  <c r="H99" i="244"/>
  <c r="G99" i="244"/>
  <c r="F99" i="244"/>
  <c r="E99" i="244"/>
  <c r="D99" i="244"/>
  <c r="I98" i="244"/>
  <c r="H98" i="244"/>
  <c r="G98" i="244"/>
  <c r="F98" i="244"/>
  <c r="E98" i="244"/>
  <c r="D98" i="244"/>
  <c r="I97" i="244"/>
  <c r="H97" i="244"/>
  <c r="G97" i="244"/>
  <c r="F97" i="244"/>
  <c r="E97" i="244"/>
  <c r="D97" i="244"/>
  <c r="I96" i="244"/>
  <c r="H96" i="244"/>
  <c r="G96" i="244"/>
  <c r="F96" i="244"/>
  <c r="E96" i="244"/>
  <c r="D96" i="244"/>
  <c r="I95" i="244"/>
  <c r="H95" i="244"/>
  <c r="G95" i="244"/>
  <c r="F95" i="244"/>
  <c r="E95" i="244"/>
  <c r="D95" i="244"/>
  <c r="I94" i="244"/>
  <c r="H94" i="244"/>
  <c r="G94" i="244"/>
  <c r="F94" i="244"/>
  <c r="E94" i="244"/>
  <c r="D94" i="244"/>
  <c r="I88" i="244"/>
  <c r="H88" i="244"/>
  <c r="G88" i="244"/>
  <c r="F88" i="244"/>
  <c r="E88" i="244"/>
  <c r="D88" i="244"/>
  <c r="I87" i="244"/>
  <c r="H87" i="244"/>
  <c r="G87" i="244"/>
  <c r="F87" i="244"/>
  <c r="E87" i="244"/>
  <c r="D87" i="244"/>
  <c r="I86" i="244"/>
  <c r="H86" i="244"/>
  <c r="G86" i="244"/>
  <c r="F86" i="244"/>
  <c r="E86" i="244"/>
  <c r="D86" i="244"/>
  <c r="I85" i="244"/>
  <c r="H85" i="244"/>
  <c r="G85" i="244"/>
  <c r="F85" i="244"/>
  <c r="E85" i="244"/>
  <c r="D85" i="244"/>
  <c r="I84" i="244"/>
  <c r="H84" i="244"/>
  <c r="G84" i="244"/>
  <c r="F84" i="244"/>
  <c r="E84" i="244"/>
  <c r="D84" i="244"/>
  <c r="I83" i="244"/>
  <c r="H83" i="244"/>
  <c r="G83" i="244"/>
  <c r="F83" i="244"/>
  <c r="E83" i="244"/>
  <c r="D83" i="244"/>
  <c r="I81" i="244"/>
  <c r="H81" i="244"/>
  <c r="G81" i="244"/>
  <c r="F81" i="244"/>
  <c r="E81" i="244"/>
  <c r="D81" i="244"/>
  <c r="I80" i="244"/>
  <c r="H80" i="244"/>
  <c r="G80" i="244"/>
  <c r="F80" i="244"/>
  <c r="E80" i="244"/>
  <c r="D80" i="244"/>
  <c r="I79" i="244"/>
  <c r="H79" i="244"/>
  <c r="G79" i="244"/>
  <c r="F79" i="244"/>
  <c r="E79" i="244"/>
  <c r="D79" i="244"/>
  <c r="I77" i="244"/>
  <c r="H77" i="244"/>
  <c r="G77" i="244"/>
  <c r="F77" i="244"/>
  <c r="E77" i="244"/>
  <c r="D77" i="244"/>
  <c r="I76" i="244"/>
  <c r="H76" i="244"/>
  <c r="G76" i="244"/>
  <c r="F76" i="244"/>
  <c r="E76" i="244"/>
  <c r="D76" i="244"/>
  <c r="I74" i="244"/>
  <c r="H74" i="244"/>
  <c r="G74" i="244"/>
  <c r="F74" i="244"/>
  <c r="E74" i="244"/>
  <c r="D74" i="244"/>
  <c r="I73" i="244"/>
  <c r="H73" i="244"/>
  <c r="G73" i="244"/>
  <c r="F73" i="244"/>
  <c r="E73" i="244"/>
  <c r="D73" i="244"/>
  <c r="I72" i="244"/>
  <c r="H72" i="244"/>
  <c r="G72" i="244"/>
  <c r="F72" i="244"/>
  <c r="E72" i="244"/>
  <c r="D72" i="244"/>
  <c r="I71" i="244"/>
  <c r="H71" i="244"/>
  <c r="G71" i="244"/>
  <c r="F71" i="244"/>
  <c r="E71" i="244"/>
  <c r="D71" i="244"/>
  <c r="I69" i="244"/>
  <c r="H69" i="244"/>
  <c r="G69" i="244"/>
  <c r="F69" i="244"/>
  <c r="E69" i="244"/>
  <c r="D69" i="244"/>
  <c r="I68" i="244"/>
  <c r="H68" i="244"/>
  <c r="G68" i="244"/>
  <c r="F68" i="244"/>
  <c r="E68" i="244"/>
  <c r="D68" i="244"/>
  <c r="I67" i="244"/>
  <c r="H67" i="244"/>
  <c r="G67" i="244"/>
  <c r="F67" i="244"/>
  <c r="E67" i="244"/>
  <c r="D67" i="244"/>
  <c r="I64" i="244"/>
  <c r="H64" i="244"/>
  <c r="G64" i="244"/>
  <c r="F64" i="244"/>
  <c r="E64" i="244"/>
  <c r="D64" i="244"/>
  <c r="I63" i="244"/>
  <c r="H63" i="244"/>
  <c r="G63" i="244"/>
  <c r="F63" i="244"/>
  <c r="E63" i="244"/>
  <c r="D63" i="244"/>
  <c r="I62" i="244"/>
  <c r="H62" i="244"/>
  <c r="G62" i="244"/>
  <c r="F62" i="244"/>
  <c r="E62" i="244"/>
  <c r="D62" i="244"/>
  <c r="I61" i="244"/>
  <c r="H61" i="244"/>
  <c r="G61" i="244"/>
  <c r="F61" i="244"/>
  <c r="E61" i="244"/>
  <c r="D61" i="244"/>
  <c r="I59" i="244"/>
  <c r="H59" i="244"/>
  <c r="G59" i="244"/>
  <c r="F59" i="244"/>
  <c r="E59" i="244"/>
  <c r="D59" i="244"/>
  <c r="I58" i="244"/>
  <c r="H58" i="244"/>
  <c r="G58" i="244"/>
  <c r="F58" i="244"/>
  <c r="E58" i="244"/>
  <c r="D58" i="244"/>
  <c r="I57" i="244"/>
  <c r="H57" i="244"/>
  <c r="G57" i="244"/>
  <c r="F57" i="244"/>
  <c r="E57" i="244"/>
  <c r="D57" i="244"/>
  <c r="I56" i="244"/>
  <c r="H56" i="244"/>
  <c r="G56" i="244"/>
  <c r="F56" i="244"/>
  <c r="E56" i="244"/>
  <c r="D56" i="244"/>
  <c r="I54" i="244"/>
  <c r="H54" i="244"/>
  <c r="G54" i="244"/>
  <c r="F54" i="244"/>
  <c r="E54" i="244"/>
  <c r="D54" i="244"/>
  <c r="I53" i="244"/>
  <c r="H53" i="244"/>
  <c r="G53" i="244"/>
  <c r="F53" i="244"/>
  <c r="E53" i="244"/>
  <c r="D53" i="244"/>
  <c r="I52" i="244"/>
  <c r="H52" i="244"/>
  <c r="G52" i="244"/>
  <c r="F52" i="244"/>
  <c r="E52" i="244"/>
  <c r="D52" i="244"/>
  <c r="I51" i="244"/>
  <c r="H51" i="244"/>
  <c r="G51" i="244"/>
  <c r="F51" i="244"/>
  <c r="E51" i="244"/>
  <c r="D51" i="244"/>
  <c r="I50" i="244"/>
  <c r="H50" i="244"/>
  <c r="G50" i="244"/>
  <c r="F50" i="244"/>
  <c r="E50" i="244"/>
  <c r="D50" i="244"/>
  <c r="I48" i="244"/>
  <c r="H48" i="244"/>
  <c r="G48" i="244"/>
  <c r="F48" i="244"/>
  <c r="E48" i="244"/>
  <c r="D48" i="244"/>
  <c r="I47" i="244"/>
  <c r="H47" i="244"/>
  <c r="G47" i="244"/>
  <c r="F47" i="244"/>
  <c r="E47" i="244"/>
  <c r="D47" i="244"/>
  <c r="I46" i="244"/>
  <c r="H46" i="244"/>
  <c r="G46" i="244"/>
  <c r="F46" i="244"/>
  <c r="E46" i="244"/>
  <c r="D46" i="244"/>
  <c r="I45" i="244"/>
  <c r="H45" i="244"/>
  <c r="G45" i="244"/>
  <c r="F45" i="244"/>
  <c r="E45" i="244"/>
  <c r="D45" i="244"/>
  <c r="I44" i="244"/>
  <c r="H44" i="244"/>
  <c r="G44" i="244"/>
  <c r="F44" i="244"/>
  <c r="E44" i="244"/>
  <c r="D44" i="244"/>
  <c r="I43" i="244"/>
  <c r="H43" i="244"/>
  <c r="G43" i="244"/>
  <c r="F43" i="244"/>
  <c r="E43" i="244"/>
  <c r="D43" i="244"/>
  <c r="I42" i="244"/>
  <c r="H42" i="244"/>
  <c r="G42" i="244"/>
  <c r="F42" i="244"/>
  <c r="E42" i="244"/>
  <c r="D42" i="244"/>
  <c r="I41" i="244"/>
  <c r="H41" i="244"/>
  <c r="G41" i="244"/>
  <c r="F41" i="244"/>
  <c r="E41" i="244"/>
  <c r="D41" i="244"/>
  <c r="I40" i="244"/>
  <c r="H40" i="244"/>
  <c r="G40" i="244"/>
  <c r="F40" i="244"/>
  <c r="E40" i="244"/>
  <c r="D40" i="244"/>
  <c r="I39" i="244"/>
  <c r="H39" i="244"/>
  <c r="G39" i="244"/>
  <c r="F39" i="244"/>
  <c r="E39" i="244"/>
  <c r="D39" i="244"/>
  <c r="I38" i="244"/>
  <c r="H38" i="244"/>
  <c r="G38" i="244"/>
  <c r="F38" i="244"/>
  <c r="E38" i="244"/>
  <c r="D38" i="244"/>
  <c r="I36" i="244"/>
  <c r="H36" i="244"/>
  <c r="G36" i="244"/>
  <c r="F36" i="244"/>
  <c r="E36" i="244"/>
  <c r="D36" i="244"/>
  <c r="I35" i="244"/>
  <c r="H35" i="244"/>
  <c r="G35" i="244"/>
  <c r="F35" i="244"/>
  <c r="E35" i="244"/>
  <c r="D35" i="244"/>
  <c r="I34" i="244"/>
  <c r="H34" i="244"/>
  <c r="G34" i="244"/>
  <c r="F34" i="244"/>
  <c r="E34" i="244"/>
  <c r="D34" i="244"/>
  <c r="I33" i="244"/>
  <c r="H33" i="244"/>
  <c r="G33" i="244"/>
  <c r="F33" i="244"/>
  <c r="E33" i="244"/>
  <c r="D33" i="244"/>
  <c r="I32" i="244"/>
  <c r="H32" i="244"/>
  <c r="G32" i="244"/>
  <c r="F32" i="244"/>
  <c r="E32" i="244"/>
  <c r="D32" i="244"/>
  <c r="I31" i="244"/>
  <c r="H31" i="244"/>
  <c r="G31" i="244"/>
  <c r="F31" i="244"/>
  <c r="E31" i="244"/>
  <c r="D31" i="244"/>
  <c r="I30" i="244"/>
  <c r="H30" i="244"/>
  <c r="G30" i="244"/>
  <c r="F30" i="244"/>
  <c r="E30" i="244"/>
  <c r="D30" i="244"/>
  <c r="I28" i="244"/>
  <c r="H28" i="244"/>
  <c r="G28" i="244"/>
  <c r="F28" i="244"/>
  <c r="E28" i="244"/>
  <c r="D28" i="244"/>
  <c r="I27" i="244"/>
  <c r="H27" i="244"/>
  <c r="G27" i="244"/>
  <c r="F27" i="244"/>
  <c r="E27" i="244"/>
  <c r="D27" i="244"/>
  <c r="I26" i="244"/>
  <c r="H26" i="244"/>
  <c r="G26" i="244"/>
  <c r="F26" i="244"/>
  <c r="E26" i="244"/>
  <c r="D26" i="244"/>
  <c r="I25" i="244"/>
  <c r="H25" i="244"/>
  <c r="G25" i="244"/>
  <c r="F25" i="244"/>
  <c r="E25" i="244"/>
  <c r="D25" i="244"/>
  <c r="I24" i="244"/>
  <c r="H24" i="244"/>
  <c r="G24" i="244"/>
  <c r="F24" i="244"/>
  <c r="E24" i="244"/>
  <c r="D24" i="244"/>
  <c r="I23" i="244"/>
  <c r="H23" i="244"/>
  <c r="G23" i="244"/>
  <c r="F23" i="244"/>
  <c r="E23" i="244"/>
  <c r="D23" i="244"/>
  <c r="I21" i="244"/>
  <c r="H21" i="244"/>
  <c r="G21" i="244"/>
  <c r="F21" i="244"/>
  <c r="E21" i="244"/>
  <c r="D21" i="244"/>
  <c r="I20" i="244"/>
  <c r="H20" i="244"/>
  <c r="G20" i="244"/>
  <c r="F20" i="244"/>
  <c r="E20" i="244"/>
  <c r="D20" i="244"/>
  <c r="I19" i="244"/>
  <c r="H19" i="244"/>
  <c r="G19" i="244"/>
  <c r="F19" i="244"/>
  <c r="E19" i="244"/>
  <c r="D19" i="244"/>
  <c r="I18" i="244"/>
  <c r="H18" i="244"/>
  <c r="G18" i="244"/>
  <c r="F18" i="244"/>
  <c r="E18" i="244"/>
  <c r="D18" i="244"/>
  <c r="I17" i="244"/>
  <c r="H17" i="244"/>
  <c r="G17" i="244"/>
  <c r="F17" i="244"/>
  <c r="E17" i="244"/>
  <c r="D17" i="244"/>
  <c r="I16" i="244"/>
  <c r="H16" i="244"/>
  <c r="G16" i="244"/>
  <c r="F16" i="244"/>
  <c r="E16" i="244"/>
  <c r="D16" i="244"/>
  <c r="I14" i="244"/>
  <c r="H14" i="244"/>
  <c r="G14" i="244"/>
  <c r="F14" i="244"/>
  <c r="E14" i="244"/>
  <c r="D14" i="244"/>
  <c r="I13" i="244"/>
  <c r="H13" i="244"/>
  <c r="G13" i="244"/>
  <c r="F13" i="244"/>
  <c r="E13" i="244"/>
  <c r="D13" i="244"/>
  <c r="I12" i="244"/>
  <c r="H12" i="244"/>
  <c r="G12" i="244"/>
  <c r="F12" i="244"/>
  <c r="E12" i="244"/>
  <c r="D12" i="244"/>
  <c r="I11" i="244"/>
  <c r="H11" i="244"/>
  <c r="G11" i="244"/>
  <c r="F11" i="244"/>
  <c r="E11" i="244"/>
  <c r="D11" i="244"/>
  <c r="I10" i="244"/>
  <c r="H10" i="244"/>
  <c r="G10" i="244"/>
  <c r="F10" i="244"/>
  <c r="E10" i="244"/>
  <c r="D10" i="244"/>
  <c r="I9" i="244"/>
  <c r="H9" i="244"/>
  <c r="G9" i="244"/>
  <c r="F9" i="244"/>
  <c r="E9" i="244"/>
  <c r="D9" i="244"/>
  <c r="J5" i="244"/>
  <c r="C25" i="303"/>
  <c r="C25" i="365"/>
  <c r="A25" i="303"/>
  <c r="A25" i="365"/>
  <c r="E24" i="303"/>
  <c r="E24" i="365"/>
  <c r="D24" i="303"/>
  <c r="D24" i="365"/>
  <c r="G24" i="365"/>
  <c r="C24" i="303"/>
  <c r="C24" i="365"/>
  <c r="B24" i="303"/>
  <c r="A24" i="303"/>
  <c r="A24" i="365"/>
  <c r="C25" i="302"/>
  <c r="C25" i="364"/>
  <c r="A25" i="302"/>
  <c r="A25" i="364"/>
  <c r="E24" i="302"/>
  <c r="E24" i="364"/>
  <c r="D24" i="302"/>
  <c r="C24" i="302"/>
  <c r="C24" i="364"/>
  <c r="B24" i="302"/>
  <c r="A24" i="302"/>
  <c r="A24" i="364"/>
  <c r="E23" i="302"/>
  <c r="E23" i="364"/>
  <c r="D23" i="302"/>
  <c r="C23" i="302"/>
  <c r="C23" i="364"/>
  <c r="B23" i="302"/>
  <c r="B23" i="364"/>
  <c r="A23" i="302"/>
  <c r="A23" i="364"/>
  <c r="G5" i="300"/>
  <c r="H4" i="300"/>
  <c r="C5" i="300"/>
  <c r="D17" i="299"/>
  <c r="D17" i="361"/>
  <c r="C5" i="299"/>
  <c r="A6" i="243"/>
  <c r="B6" i="243"/>
  <c r="C6" i="243"/>
  <c r="D6" i="243"/>
  <c r="E6" i="243"/>
  <c r="F6" i="243"/>
  <c r="G6" i="243"/>
  <c r="H6" i="243"/>
  <c r="F7" i="243"/>
  <c r="G7" i="243"/>
  <c r="F8" i="243"/>
  <c r="G8" i="243"/>
  <c r="F9" i="243"/>
  <c r="G9" i="243"/>
  <c r="F10" i="243"/>
  <c r="G10" i="243"/>
  <c r="F11" i="243"/>
  <c r="G11" i="243"/>
  <c r="F12" i="243"/>
  <c r="G12" i="243"/>
  <c r="F13" i="243"/>
  <c r="G13" i="243"/>
  <c r="F14" i="243"/>
  <c r="G14" i="243"/>
  <c r="F15" i="243"/>
  <c r="G15" i="243"/>
  <c r="F16" i="243"/>
  <c r="G16" i="243"/>
  <c r="F17" i="243"/>
  <c r="G17" i="243"/>
  <c r="F18" i="243"/>
  <c r="G18" i="243"/>
  <c r="F19" i="243"/>
  <c r="G19" i="243"/>
  <c r="F20" i="243"/>
  <c r="G20" i="243"/>
  <c r="F21" i="243"/>
  <c r="G21" i="243"/>
  <c r="F22" i="243"/>
  <c r="G22" i="243"/>
  <c r="F23" i="243"/>
  <c r="G23" i="243"/>
  <c r="A24" i="243"/>
  <c r="B24" i="243"/>
  <c r="C24" i="243"/>
  <c r="D24" i="243"/>
  <c r="E24" i="243"/>
  <c r="F24" i="243"/>
  <c r="G24" i="243"/>
  <c r="B5" i="243"/>
  <c r="C5" i="243"/>
  <c r="A5" i="243"/>
  <c r="A6" i="242"/>
  <c r="B6" i="242"/>
  <c r="C6" i="242"/>
  <c r="D6" i="242"/>
  <c r="E6" i="242"/>
  <c r="F6" i="242"/>
  <c r="G6" i="242"/>
  <c r="H6" i="242"/>
  <c r="F7" i="242"/>
  <c r="G7" i="242"/>
  <c r="F8" i="242"/>
  <c r="G8" i="242"/>
  <c r="F9" i="242"/>
  <c r="G9" i="242"/>
  <c r="F10" i="242"/>
  <c r="G10" i="242"/>
  <c r="F11" i="242"/>
  <c r="G11" i="242"/>
  <c r="F12" i="242"/>
  <c r="G12" i="242"/>
  <c r="F13" i="242"/>
  <c r="G13" i="242"/>
  <c r="F14" i="242"/>
  <c r="G14" i="242"/>
  <c r="F15" i="242"/>
  <c r="G15" i="242"/>
  <c r="F16" i="242"/>
  <c r="G16" i="242"/>
  <c r="F17" i="242"/>
  <c r="G17" i="242"/>
  <c r="F18" i="242"/>
  <c r="G18" i="242"/>
  <c r="F19" i="242"/>
  <c r="G19" i="242"/>
  <c r="F20" i="242"/>
  <c r="G20" i="242"/>
  <c r="F21" i="242"/>
  <c r="G21" i="242"/>
  <c r="F22" i="242"/>
  <c r="G22" i="242"/>
  <c r="A23" i="242"/>
  <c r="B23" i="242"/>
  <c r="C23" i="242"/>
  <c r="D23" i="242"/>
  <c r="E23" i="242"/>
  <c r="F23" i="242"/>
  <c r="G23" i="242"/>
  <c r="A24" i="242"/>
  <c r="B24" i="242"/>
  <c r="C24" i="242"/>
  <c r="D24" i="242"/>
  <c r="E24" i="242"/>
  <c r="F24" i="242"/>
  <c r="G24" i="242"/>
  <c r="B5" i="242"/>
  <c r="C5" i="242"/>
  <c r="G5" i="242"/>
  <c r="H5" i="242"/>
  <c r="A5" i="242"/>
  <c r="H29" i="240"/>
  <c r="H28" i="240"/>
  <c r="H27" i="240"/>
  <c r="H26" i="240"/>
  <c r="H25" i="240"/>
  <c r="H24" i="240"/>
  <c r="H23" i="240"/>
  <c r="H22" i="240"/>
  <c r="H21" i="240"/>
  <c r="H20" i="240"/>
  <c r="H19" i="240"/>
  <c r="H18" i="240"/>
  <c r="H16" i="240"/>
  <c r="H15" i="240"/>
  <c r="H14" i="240"/>
  <c r="H13" i="240"/>
  <c r="H12" i="240"/>
  <c r="H11" i="240"/>
  <c r="H10" i="240"/>
  <c r="H9" i="240"/>
  <c r="H8" i="240"/>
  <c r="H7" i="240"/>
  <c r="H6" i="240"/>
  <c r="H5" i="240"/>
  <c r="G5" i="240"/>
  <c r="C5" i="240"/>
  <c r="D5" i="240"/>
  <c r="D6" i="240"/>
  <c r="D7" i="240"/>
  <c r="D8" i="240"/>
  <c r="D9" i="240"/>
  <c r="D10" i="240"/>
  <c r="D11" i="240"/>
  <c r="D12" i="240"/>
  <c r="D13" i="240"/>
  <c r="D14" i="240"/>
  <c r="D15" i="240"/>
  <c r="D16" i="240"/>
  <c r="D19" i="240"/>
  <c r="D20" i="240"/>
  <c r="D21" i="240"/>
  <c r="D22" i="240"/>
  <c r="D23" i="240"/>
  <c r="D25" i="240"/>
  <c r="D26" i="240"/>
  <c r="D27" i="240"/>
  <c r="D28" i="240"/>
  <c r="D29" i="240"/>
  <c r="D4" i="240"/>
  <c r="H28" i="239"/>
  <c r="H27" i="239"/>
  <c r="H26" i="239"/>
  <c r="H25" i="239"/>
  <c r="H24" i="239"/>
  <c r="H23" i="239"/>
  <c r="H22" i="239"/>
  <c r="H21" i="239"/>
  <c r="H20" i="239"/>
  <c r="H19" i="239"/>
  <c r="H17" i="239"/>
  <c r="H16" i="239"/>
  <c r="H15" i="239"/>
  <c r="H14" i="239"/>
  <c r="H13" i="239"/>
  <c r="H12" i="239"/>
  <c r="H11" i="239"/>
  <c r="H10" i="239"/>
  <c r="H9" i="239"/>
  <c r="H8" i="239"/>
  <c r="H7" i="239"/>
  <c r="H6" i="239"/>
  <c r="H5" i="239"/>
  <c r="G5" i="239"/>
  <c r="C5" i="239"/>
  <c r="D5" i="239"/>
  <c r="D6" i="239"/>
  <c r="D7" i="239"/>
  <c r="D8" i="239"/>
  <c r="D9" i="239"/>
  <c r="D10" i="239"/>
  <c r="D11" i="239"/>
  <c r="D12" i="239"/>
  <c r="D13" i="239"/>
  <c r="D14" i="239"/>
  <c r="D15" i="239"/>
  <c r="D16" i="239"/>
  <c r="D17" i="239"/>
  <c r="D20" i="239"/>
  <c r="D21" i="239"/>
  <c r="D22" i="239"/>
  <c r="D23" i="239"/>
  <c r="D25" i="239"/>
  <c r="D26" i="239"/>
  <c r="D27" i="239"/>
  <c r="D28" i="239"/>
  <c r="D4" i="239"/>
  <c r="D162" i="238"/>
  <c r="E162" i="238"/>
  <c r="F162" i="238"/>
  <c r="G162" i="238"/>
  <c r="H162" i="238"/>
  <c r="I162" i="238"/>
  <c r="J162" i="238"/>
  <c r="C99" i="238"/>
  <c r="D99" i="238"/>
  <c r="E99" i="238"/>
  <c r="F99" i="238"/>
  <c r="G99" i="238"/>
  <c r="H99" i="238"/>
  <c r="I99" i="238"/>
  <c r="J99" i="238"/>
  <c r="D101" i="238"/>
  <c r="E101" i="238"/>
  <c r="F101" i="238"/>
  <c r="G101" i="238"/>
  <c r="H101" i="238"/>
  <c r="I101" i="238"/>
  <c r="D102" i="238"/>
  <c r="E102" i="238"/>
  <c r="F102" i="238"/>
  <c r="G102" i="238"/>
  <c r="H102" i="238"/>
  <c r="I102" i="238"/>
  <c r="D103" i="238"/>
  <c r="E103" i="238"/>
  <c r="F103" i="238"/>
  <c r="G103" i="238"/>
  <c r="H103" i="238"/>
  <c r="I103" i="238"/>
  <c r="D104" i="238"/>
  <c r="E104" i="238"/>
  <c r="F104" i="238"/>
  <c r="G104" i="238"/>
  <c r="H104" i="238"/>
  <c r="I104" i="238"/>
  <c r="D105" i="238"/>
  <c r="E105" i="238"/>
  <c r="F105" i="238"/>
  <c r="G105" i="238"/>
  <c r="H105" i="238"/>
  <c r="I105" i="238"/>
  <c r="D106" i="238"/>
  <c r="E106" i="238"/>
  <c r="F106" i="238"/>
  <c r="G106" i="238"/>
  <c r="H106" i="238"/>
  <c r="I106" i="238"/>
  <c r="D107" i="238"/>
  <c r="E107" i="238"/>
  <c r="F107" i="238"/>
  <c r="G107" i="238"/>
  <c r="H107" i="238"/>
  <c r="I107" i="238"/>
  <c r="D108" i="238"/>
  <c r="E108" i="238"/>
  <c r="F108" i="238"/>
  <c r="G108" i="238"/>
  <c r="H108" i="238"/>
  <c r="I108" i="238"/>
  <c r="D109" i="238"/>
  <c r="E109" i="238"/>
  <c r="F109" i="238"/>
  <c r="G109" i="238"/>
  <c r="H109" i="238"/>
  <c r="I109" i="238"/>
  <c r="D110" i="238"/>
  <c r="E110" i="238"/>
  <c r="F110" i="238"/>
  <c r="G110" i="238"/>
  <c r="H110" i="238"/>
  <c r="I110" i="238"/>
  <c r="D111" i="238"/>
  <c r="E111" i="238"/>
  <c r="F111" i="238"/>
  <c r="G111" i="238"/>
  <c r="H111" i="238"/>
  <c r="I111" i="238"/>
  <c r="D112" i="238"/>
  <c r="E112" i="238"/>
  <c r="F112" i="238"/>
  <c r="G112" i="238"/>
  <c r="H112" i="238"/>
  <c r="I112" i="238"/>
  <c r="D113" i="238"/>
  <c r="E113" i="238"/>
  <c r="F113" i="238"/>
  <c r="G113" i="238"/>
  <c r="H113" i="238"/>
  <c r="I113" i="238"/>
  <c r="D114" i="238"/>
  <c r="E114" i="238"/>
  <c r="F114" i="238"/>
  <c r="G114" i="238"/>
  <c r="H114" i="238"/>
  <c r="I114" i="238"/>
  <c r="D115" i="238"/>
  <c r="E115" i="238"/>
  <c r="F115" i="238"/>
  <c r="G115" i="238"/>
  <c r="H115" i="238"/>
  <c r="I115" i="238"/>
  <c r="D116" i="238"/>
  <c r="E116" i="238"/>
  <c r="F116" i="238"/>
  <c r="G116" i="238"/>
  <c r="H116" i="238"/>
  <c r="I116" i="238"/>
  <c r="D117" i="238"/>
  <c r="E117" i="238"/>
  <c r="F117" i="238"/>
  <c r="G117" i="238"/>
  <c r="H117" i="238"/>
  <c r="I117" i="238"/>
  <c r="D118" i="238"/>
  <c r="E118" i="238"/>
  <c r="F118" i="238"/>
  <c r="G118" i="238"/>
  <c r="H118" i="238"/>
  <c r="I118" i="238"/>
  <c r="D119" i="238"/>
  <c r="E119" i="238"/>
  <c r="F119" i="238"/>
  <c r="G119" i="238"/>
  <c r="H119" i="238"/>
  <c r="I119" i="238"/>
  <c r="D120" i="238"/>
  <c r="E120" i="238"/>
  <c r="F120" i="238"/>
  <c r="G120" i="238"/>
  <c r="H120" i="238"/>
  <c r="I120" i="238"/>
  <c r="D122" i="238"/>
  <c r="E122" i="238"/>
  <c r="F122" i="238"/>
  <c r="G122" i="238"/>
  <c r="H122" i="238"/>
  <c r="I122" i="238"/>
  <c r="D123" i="238"/>
  <c r="E123" i="238"/>
  <c r="F123" i="238"/>
  <c r="G123" i="238"/>
  <c r="H123" i="238"/>
  <c r="I123" i="238"/>
  <c r="D124" i="238"/>
  <c r="E124" i="238"/>
  <c r="F124" i="238"/>
  <c r="G124" i="238"/>
  <c r="H124" i="238"/>
  <c r="I124" i="238"/>
  <c r="D125" i="238"/>
  <c r="E125" i="238"/>
  <c r="F125" i="238"/>
  <c r="G125" i="238"/>
  <c r="H125" i="238"/>
  <c r="I125" i="238"/>
  <c r="D126" i="238"/>
  <c r="E126" i="238"/>
  <c r="F126" i="238"/>
  <c r="G126" i="238"/>
  <c r="H126" i="238"/>
  <c r="I126" i="238"/>
  <c r="D127" i="238"/>
  <c r="E127" i="238"/>
  <c r="F127" i="238"/>
  <c r="G127" i="238"/>
  <c r="H127" i="238"/>
  <c r="I127" i="238"/>
  <c r="D128" i="238"/>
  <c r="E128" i="238"/>
  <c r="F128" i="238"/>
  <c r="G128" i="238"/>
  <c r="H128" i="238"/>
  <c r="I128" i="238"/>
  <c r="D129" i="238"/>
  <c r="E129" i="238"/>
  <c r="F129" i="238"/>
  <c r="G129" i="238"/>
  <c r="H129" i="238"/>
  <c r="I129" i="238"/>
  <c r="D130" i="238"/>
  <c r="E130" i="238"/>
  <c r="F130" i="238"/>
  <c r="G130" i="238"/>
  <c r="H130" i="238"/>
  <c r="I130" i="238"/>
  <c r="D131" i="238"/>
  <c r="E131" i="238"/>
  <c r="F131" i="238"/>
  <c r="G131" i="238"/>
  <c r="H131" i="238"/>
  <c r="I131" i="238"/>
  <c r="D132" i="238"/>
  <c r="E132" i="238"/>
  <c r="F132" i="238"/>
  <c r="G132" i="238"/>
  <c r="H132" i="238"/>
  <c r="I132" i="238"/>
  <c r="D133" i="238"/>
  <c r="E133" i="238"/>
  <c r="F133" i="238"/>
  <c r="G133" i="238"/>
  <c r="H133" i="238"/>
  <c r="I133" i="238"/>
  <c r="D134" i="238"/>
  <c r="E134" i="238"/>
  <c r="F134" i="238"/>
  <c r="G134" i="238"/>
  <c r="H134" i="238"/>
  <c r="I134" i="238"/>
  <c r="D137" i="238"/>
  <c r="E137" i="238"/>
  <c r="F137" i="238"/>
  <c r="G137" i="238"/>
  <c r="H137" i="238"/>
  <c r="I137" i="238"/>
  <c r="D138" i="238"/>
  <c r="E138" i="238"/>
  <c r="F138" i="238"/>
  <c r="G138" i="238"/>
  <c r="H138" i="238"/>
  <c r="I138" i="238"/>
  <c r="D139" i="238"/>
  <c r="E139" i="238"/>
  <c r="F139" i="238"/>
  <c r="G139" i="238"/>
  <c r="H139" i="238"/>
  <c r="I139" i="238"/>
  <c r="D141" i="238"/>
  <c r="E141" i="238"/>
  <c r="F141" i="238"/>
  <c r="G141" i="238"/>
  <c r="H141" i="238"/>
  <c r="I141" i="238"/>
  <c r="D142" i="238"/>
  <c r="E142" i="238"/>
  <c r="F142" i="238"/>
  <c r="G142" i="238"/>
  <c r="H142" i="238"/>
  <c r="I142" i="238"/>
  <c r="D143" i="238"/>
  <c r="E143" i="238"/>
  <c r="F143" i="238"/>
  <c r="G143" i="238"/>
  <c r="H143" i="238"/>
  <c r="I143" i="238"/>
  <c r="D144" i="238"/>
  <c r="E144" i="238"/>
  <c r="F144" i="238"/>
  <c r="G144" i="238"/>
  <c r="H144" i="238"/>
  <c r="I144" i="238"/>
  <c r="D145" i="238"/>
  <c r="E145" i="238"/>
  <c r="F145" i="238"/>
  <c r="G145" i="238"/>
  <c r="H145" i="238"/>
  <c r="I145" i="238"/>
  <c r="D146" i="238"/>
  <c r="E146" i="238"/>
  <c r="F146" i="238"/>
  <c r="G146" i="238"/>
  <c r="H146" i="238"/>
  <c r="I146" i="238"/>
  <c r="D148" i="238"/>
  <c r="E148" i="238"/>
  <c r="F148" i="238"/>
  <c r="G148" i="238"/>
  <c r="H148" i="238"/>
  <c r="I148" i="238"/>
  <c r="D149" i="238"/>
  <c r="E149" i="238"/>
  <c r="F149" i="238"/>
  <c r="G149" i="238"/>
  <c r="H149" i="238"/>
  <c r="I149" i="238"/>
  <c r="D150" i="238"/>
  <c r="E150" i="238"/>
  <c r="F150" i="238"/>
  <c r="G150" i="238"/>
  <c r="H150" i="238"/>
  <c r="I150" i="238"/>
  <c r="D151" i="238"/>
  <c r="E151" i="238"/>
  <c r="F151" i="238"/>
  <c r="G151" i="238"/>
  <c r="H151" i="238"/>
  <c r="I151" i="238"/>
  <c r="D153" i="238"/>
  <c r="E153" i="238"/>
  <c r="F153" i="238"/>
  <c r="G153" i="238"/>
  <c r="H153" i="238"/>
  <c r="I153" i="238"/>
  <c r="D154" i="238"/>
  <c r="E154" i="238"/>
  <c r="F154" i="238"/>
  <c r="G154" i="238"/>
  <c r="H154" i="238"/>
  <c r="I154" i="238"/>
  <c r="D155" i="238"/>
  <c r="E155" i="238"/>
  <c r="F155" i="238"/>
  <c r="G155" i="238"/>
  <c r="H155" i="238"/>
  <c r="I155" i="238"/>
  <c r="D156" i="238"/>
  <c r="E156" i="238"/>
  <c r="F156" i="238"/>
  <c r="G156" i="238"/>
  <c r="H156" i="238"/>
  <c r="I156" i="238"/>
  <c r="D157" i="238"/>
  <c r="E157" i="238"/>
  <c r="F157" i="238"/>
  <c r="G157" i="238"/>
  <c r="H157" i="238"/>
  <c r="I157" i="238"/>
  <c r="D158" i="238"/>
  <c r="E158" i="238"/>
  <c r="F158" i="238"/>
  <c r="G158" i="238"/>
  <c r="H158" i="238"/>
  <c r="I158" i="238"/>
  <c r="D159" i="238"/>
  <c r="E159" i="238"/>
  <c r="F159" i="238"/>
  <c r="G159" i="238"/>
  <c r="H159" i="238"/>
  <c r="I159" i="238"/>
  <c r="C98" i="238"/>
  <c r="C10" i="238"/>
  <c r="D10" i="238"/>
  <c r="E10" i="238"/>
  <c r="F10" i="238"/>
  <c r="G10" i="238"/>
  <c r="H10" i="238"/>
  <c r="I10" i="238"/>
  <c r="J10" i="238"/>
  <c r="D12" i="238"/>
  <c r="E12" i="238"/>
  <c r="F12" i="238"/>
  <c r="G12" i="238"/>
  <c r="H12" i="238"/>
  <c r="I12" i="238"/>
  <c r="D13" i="238"/>
  <c r="E13" i="238"/>
  <c r="F13" i="238"/>
  <c r="G13" i="238"/>
  <c r="H13" i="238"/>
  <c r="I13" i="238"/>
  <c r="D14" i="238"/>
  <c r="E14" i="238"/>
  <c r="F14" i="238"/>
  <c r="G14" i="238"/>
  <c r="H14" i="238"/>
  <c r="I14" i="238"/>
  <c r="D15" i="238"/>
  <c r="E15" i="238"/>
  <c r="F15" i="238"/>
  <c r="G15" i="238"/>
  <c r="H15" i="238"/>
  <c r="I15" i="238"/>
  <c r="D16" i="238"/>
  <c r="E16" i="238"/>
  <c r="F16" i="238"/>
  <c r="G16" i="238"/>
  <c r="H16" i="238"/>
  <c r="I16" i="238"/>
  <c r="D17" i="238"/>
  <c r="E17" i="238"/>
  <c r="F17" i="238"/>
  <c r="G17" i="238"/>
  <c r="H17" i="238"/>
  <c r="I17" i="238"/>
  <c r="D19" i="238"/>
  <c r="E19" i="238"/>
  <c r="F19" i="238"/>
  <c r="G19" i="238"/>
  <c r="H19" i="238"/>
  <c r="I19" i="238"/>
  <c r="D20" i="238"/>
  <c r="E20" i="238"/>
  <c r="F20" i="238"/>
  <c r="G20" i="238"/>
  <c r="H20" i="238"/>
  <c r="I20" i="238"/>
  <c r="D21" i="238"/>
  <c r="E21" i="238"/>
  <c r="F21" i="238"/>
  <c r="G21" i="238"/>
  <c r="H21" i="238"/>
  <c r="I21" i="238"/>
  <c r="D22" i="238"/>
  <c r="E22" i="238"/>
  <c r="F22" i="238"/>
  <c r="G22" i="238"/>
  <c r="H22" i="238"/>
  <c r="I22" i="238"/>
  <c r="D23" i="238"/>
  <c r="E23" i="238"/>
  <c r="F23" i="238"/>
  <c r="G23" i="238"/>
  <c r="H23" i="238"/>
  <c r="I23" i="238"/>
  <c r="D24" i="238"/>
  <c r="E24" i="238"/>
  <c r="F24" i="238"/>
  <c r="G24" i="238"/>
  <c r="H24" i="238"/>
  <c r="I24" i="238"/>
  <c r="D26" i="238"/>
  <c r="E26" i="238"/>
  <c r="F26" i="238"/>
  <c r="G26" i="238"/>
  <c r="H26" i="238"/>
  <c r="I26" i="238"/>
  <c r="D27" i="238"/>
  <c r="E27" i="238"/>
  <c r="F27" i="238"/>
  <c r="G27" i="238"/>
  <c r="H27" i="238"/>
  <c r="I27" i="238"/>
  <c r="D28" i="238"/>
  <c r="E28" i="238"/>
  <c r="F28" i="238"/>
  <c r="G28" i="238"/>
  <c r="H28" i="238"/>
  <c r="I28" i="238"/>
  <c r="D29" i="238"/>
  <c r="E29" i="238"/>
  <c r="F29" i="238"/>
  <c r="G29" i="238"/>
  <c r="H29" i="238"/>
  <c r="I29" i="238"/>
  <c r="D30" i="238"/>
  <c r="E30" i="238"/>
  <c r="F30" i="238"/>
  <c r="G30" i="238"/>
  <c r="H30" i="238"/>
  <c r="I30" i="238"/>
  <c r="D31" i="238"/>
  <c r="E31" i="238"/>
  <c r="F31" i="238"/>
  <c r="G31" i="238"/>
  <c r="H31" i="238"/>
  <c r="I31" i="238"/>
  <c r="D33" i="238"/>
  <c r="E33" i="238"/>
  <c r="F33" i="238"/>
  <c r="G33" i="238"/>
  <c r="H33" i="238"/>
  <c r="I33" i="238"/>
  <c r="D34" i="238"/>
  <c r="E34" i="238"/>
  <c r="F34" i="238"/>
  <c r="G34" i="238"/>
  <c r="H34" i="238"/>
  <c r="I34" i="238"/>
  <c r="D35" i="238"/>
  <c r="E35" i="238"/>
  <c r="F35" i="238"/>
  <c r="G35" i="238"/>
  <c r="H35" i="238"/>
  <c r="I35" i="238"/>
  <c r="D36" i="238"/>
  <c r="E36" i="238"/>
  <c r="F36" i="238"/>
  <c r="G36" i="238"/>
  <c r="H36" i="238"/>
  <c r="I36" i="238"/>
  <c r="D37" i="238"/>
  <c r="E37" i="238"/>
  <c r="F37" i="238"/>
  <c r="G37" i="238"/>
  <c r="H37" i="238"/>
  <c r="I37" i="238"/>
  <c r="D38" i="238"/>
  <c r="E38" i="238"/>
  <c r="F38" i="238"/>
  <c r="G38" i="238"/>
  <c r="H38" i="238"/>
  <c r="I38" i="238"/>
  <c r="D39" i="238"/>
  <c r="E39" i="238"/>
  <c r="F39" i="238"/>
  <c r="G39" i="238"/>
  <c r="H39" i="238"/>
  <c r="I39" i="238"/>
  <c r="D41" i="238"/>
  <c r="E41" i="238"/>
  <c r="F41" i="238"/>
  <c r="G41" i="238"/>
  <c r="H41" i="238"/>
  <c r="I41" i="238"/>
  <c r="D42" i="238"/>
  <c r="E42" i="238"/>
  <c r="F42" i="238"/>
  <c r="G42" i="238"/>
  <c r="H42" i="238"/>
  <c r="I42" i="238"/>
  <c r="D43" i="238"/>
  <c r="E43" i="238"/>
  <c r="F43" i="238"/>
  <c r="G43" i="238"/>
  <c r="H43" i="238"/>
  <c r="I43" i="238"/>
  <c r="D44" i="238"/>
  <c r="E44" i="238"/>
  <c r="F44" i="238"/>
  <c r="G44" i="238"/>
  <c r="H44" i="238"/>
  <c r="I44" i="238"/>
  <c r="D45" i="238"/>
  <c r="E45" i="238"/>
  <c r="F45" i="238"/>
  <c r="G45" i="238"/>
  <c r="H45" i="238"/>
  <c r="I45" i="238"/>
  <c r="D46" i="238"/>
  <c r="E46" i="238"/>
  <c r="F46" i="238"/>
  <c r="G46" i="238"/>
  <c r="H46" i="238"/>
  <c r="I46" i="238"/>
  <c r="D47" i="238"/>
  <c r="E47" i="238"/>
  <c r="F47" i="238"/>
  <c r="G47" i="238"/>
  <c r="H47" i="238"/>
  <c r="I47" i="238"/>
  <c r="D48" i="238"/>
  <c r="E48" i="238"/>
  <c r="F48" i="238"/>
  <c r="G48" i="238"/>
  <c r="H48" i="238"/>
  <c r="I48" i="238"/>
  <c r="D49" i="238"/>
  <c r="E49" i="238"/>
  <c r="F49" i="238"/>
  <c r="G49" i="238"/>
  <c r="H49" i="238"/>
  <c r="I49" i="238"/>
  <c r="D50" i="238"/>
  <c r="E50" i="238"/>
  <c r="F50" i="238"/>
  <c r="G50" i="238"/>
  <c r="H50" i="238"/>
  <c r="I50" i="238"/>
  <c r="D51" i="238"/>
  <c r="E51" i="238"/>
  <c r="F51" i="238"/>
  <c r="G51" i="238"/>
  <c r="H51" i="238"/>
  <c r="I51" i="238"/>
  <c r="D53" i="238"/>
  <c r="E53" i="238"/>
  <c r="F53" i="238"/>
  <c r="G53" i="238"/>
  <c r="H53" i="238"/>
  <c r="I53" i="238"/>
  <c r="D54" i="238"/>
  <c r="E54" i="238"/>
  <c r="F54" i="238"/>
  <c r="G54" i="238"/>
  <c r="H54" i="238"/>
  <c r="I54" i="238"/>
  <c r="D55" i="238"/>
  <c r="E55" i="238"/>
  <c r="F55" i="238"/>
  <c r="G55" i="238"/>
  <c r="H55" i="238"/>
  <c r="I55" i="238"/>
  <c r="D56" i="238"/>
  <c r="E56" i="238"/>
  <c r="F56" i="238"/>
  <c r="G56" i="238"/>
  <c r="H56" i="238"/>
  <c r="I56" i="238"/>
  <c r="D57" i="238"/>
  <c r="E57" i="238"/>
  <c r="F57" i="238"/>
  <c r="G57" i="238"/>
  <c r="H57" i="238"/>
  <c r="I57" i="238"/>
  <c r="D59" i="238"/>
  <c r="E59" i="238"/>
  <c r="F59" i="238"/>
  <c r="G59" i="238"/>
  <c r="H59" i="238"/>
  <c r="I59" i="238"/>
  <c r="D60" i="238"/>
  <c r="E60" i="238"/>
  <c r="F60" i="238"/>
  <c r="G60" i="238"/>
  <c r="H60" i="238"/>
  <c r="I60" i="238"/>
  <c r="D61" i="238"/>
  <c r="E61" i="238"/>
  <c r="F61" i="238"/>
  <c r="G61" i="238"/>
  <c r="H61" i="238"/>
  <c r="I61" i="238"/>
  <c r="D62" i="238"/>
  <c r="E62" i="238"/>
  <c r="F62" i="238"/>
  <c r="G62" i="238"/>
  <c r="H62" i="238"/>
  <c r="I62" i="238"/>
  <c r="D64" i="238"/>
  <c r="E64" i="238"/>
  <c r="F64" i="238"/>
  <c r="G64" i="238"/>
  <c r="H64" i="238"/>
  <c r="I64" i="238"/>
  <c r="D65" i="238"/>
  <c r="E65" i="238"/>
  <c r="F65" i="238"/>
  <c r="G65" i="238"/>
  <c r="H65" i="238"/>
  <c r="I65" i="238"/>
  <c r="D66" i="238"/>
  <c r="E66" i="238"/>
  <c r="F66" i="238"/>
  <c r="G66" i="238"/>
  <c r="H66" i="238"/>
  <c r="I66" i="238"/>
  <c r="D67" i="238"/>
  <c r="E67" i="238"/>
  <c r="F67" i="238"/>
  <c r="G67" i="238"/>
  <c r="H67" i="238"/>
  <c r="I67" i="238"/>
  <c r="D70" i="238"/>
  <c r="E70" i="238"/>
  <c r="F70" i="238"/>
  <c r="G70" i="238"/>
  <c r="H70" i="238"/>
  <c r="I70" i="238"/>
  <c r="D71" i="238"/>
  <c r="E71" i="238"/>
  <c r="F71" i="238"/>
  <c r="G71" i="238"/>
  <c r="H71" i="238"/>
  <c r="I71" i="238"/>
  <c r="D72" i="238"/>
  <c r="E72" i="238"/>
  <c r="F72" i="238"/>
  <c r="G72" i="238"/>
  <c r="H72" i="238"/>
  <c r="I72" i="238"/>
  <c r="D74" i="238"/>
  <c r="E74" i="238"/>
  <c r="F74" i="238"/>
  <c r="G74" i="238"/>
  <c r="H74" i="238"/>
  <c r="I74" i="238"/>
  <c r="D75" i="238"/>
  <c r="E75" i="238"/>
  <c r="F75" i="238"/>
  <c r="G75" i="238"/>
  <c r="H75" i="238"/>
  <c r="I75" i="238"/>
  <c r="D76" i="238"/>
  <c r="E76" i="238"/>
  <c r="F76" i="238"/>
  <c r="G76" i="238"/>
  <c r="H76" i="238"/>
  <c r="I76" i="238"/>
  <c r="D77" i="238"/>
  <c r="E77" i="238"/>
  <c r="F77" i="238"/>
  <c r="G77" i="238"/>
  <c r="H77" i="238"/>
  <c r="I77" i="238"/>
  <c r="D79" i="238"/>
  <c r="E79" i="238"/>
  <c r="F79" i="238"/>
  <c r="G79" i="238"/>
  <c r="H79" i="238"/>
  <c r="I79" i="238"/>
  <c r="D80" i="238"/>
  <c r="E80" i="238"/>
  <c r="F80" i="238"/>
  <c r="G80" i="238"/>
  <c r="H80" i="238"/>
  <c r="I80" i="238"/>
  <c r="D82" i="238"/>
  <c r="E82" i="238"/>
  <c r="F82" i="238"/>
  <c r="G82" i="238"/>
  <c r="H82" i="238"/>
  <c r="I82" i="238"/>
  <c r="D83" i="238"/>
  <c r="E83" i="238"/>
  <c r="F83" i="238"/>
  <c r="G83" i="238"/>
  <c r="H83" i="238"/>
  <c r="I83" i="238"/>
  <c r="D84" i="238"/>
  <c r="E84" i="238"/>
  <c r="F84" i="238"/>
  <c r="G84" i="238"/>
  <c r="H84" i="238"/>
  <c r="I84" i="238"/>
  <c r="D86" i="238"/>
  <c r="E86" i="238"/>
  <c r="F86" i="238"/>
  <c r="G86" i="238"/>
  <c r="H86" i="238"/>
  <c r="I86" i="238"/>
  <c r="D87" i="238"/>
  <c r="E87" i="238"/>
  <c r="F87" i="238"/>
  <c r="G87" i="238"/>
  <c r="H87" i="238"/>
  <c r="I87" i="238"/>
  <c r="D88" i="238"/>
  <c r="E88" i="238"/>
  <c r="F88" i="238"/>
  <c r="G88" i="238"/>
  <c r="H88" i="238"/>
  <c r="I88" i="238"/>
  <c r="D89" i="238"/>
  <c r="E89" i="238"/>
  <c r="F89" i="238"/>
  <c r="G89" i="238"/>
  <c r="H89" i="238"/>
  <c r="I89" i="238"/>
  <c r="D90" i="238"/>
  <c r="E90" i="238"/>
  <c r="F90" i="238"/>
  <c r="G90" i="238"/>
  <c r="H90" i="238"/>
  <c r="I90" i="238"/>
  <c r="D91" i="238"/>
  <c r="E91" i="238"/>
  <c r="F91" i="238"/>
  <c r="G91" i="238"/>
  <c r="H91" i="238"/>
  <c r="I91" i="238"/>
  <c r="C9" i="238"/>
  <c r="J162" i="237"/>
  <c r="I162" i="237"/>
  <c r="H162" i="237"/>
  <c r="G162" i="237"/>
  <c r="F162" i="237"/>
  <c r="E162" i="237"/>
  <c r="D162" i="237"/>
  <c r="I159" i="237"/>
  <c r="H159" i="237"/>
  <c r="G159" i="237"/>
  <c r="F159" i="237"/>
  <c r="E159" i="237"/>
  <c r="D159" i="237"/>
  <c r="I158" i="237"/>
  <c r="H158" i="237"/>
  <c r="G158" i="237"/>
  <c r="F158" i="237"/>
  <c r="E158" i="237"/>
  <c r="D158" i="237"/>
  <c r="I157" i="237"/>
  <c r="H157" i="237"/>
  <c r="G157" i="237"/>
  <c r="F157" i="237"/>
  <c r="E157" i="237"/>
  <c r="D157" i="237"/>
  <c r="I156" i="237"/>
  <c r="H156" i="237"/>
  <c r="G156" i="237"/>
  <c r="F156" i="237"/>
  <c r="E156" i="237"/>
  <c r="D156" i="237"/>
  <c r="I155" i="237"/>
  <c r="H155" i="237"/>
  <c r="G155" i="237"/>
  <c r="F155" i="237"/>
  <c r="E155" i="237"/>
  <c r="D155" i="237"/>
  <c r="I154" i="237"/>
  <c r="H154" i="237"/>
  <c r="G154" i="237"/>
  <c r="F154" i="237"/>
  <c r="E154" i="237"/>
  <c r="D154" i="237"/>
  <c r="I153" i="237"/>
  <c r="H153" i="237"/>
  <c r="G153" i="237"/>
  <c r="F153" i="237"/>
  <c r="E153" i="237"/>
  <c r="D153" i="237"/>
  <c r="I151" i="237"/>
  <c r="H151" i="237"/>
  <c r="G151" i="237"/>
  <c r="F151" i="237"/>
  <c r="E151" i="237"/>
  <c r="D151" i="237"/>
  <c r="I150" i="237"/>
  <c r="H150" i="237"/>
  <c r="G150" i="237"/>
  <c r="F150" i="237"/>
  <c r="E150" i="237"/>
  <c r="D150" i="237"/>
  <c r="I149" i="237"/>
  <c r="H149" i="237"/>
  <c r="G149" i="237"/>
  <c r="F149" i="237"/>
  <c r="E149" i="237"/>
  <c r="D149" i="237"/>
  <c r="I148" i="237"/>
  <c r="H148" i="237"/>
  <c r="G148" i="237"/>
  <c r="F148" i="237"/>
  <c r="E148" i="237"/>
  <c r="D148" i="237"/>
  <c r="I146" i="237"/>
  <c r="H146" i="237"/>
  <c r="G146" i="237"/>
  <c r="F146" i="237"/>
  <c r="E146" i="237"/>
  <c r="D146" i="237"/>
  <c r="I145" i="237"/>
  <c r="H145" i="237"/>
  <c r="G145" i="237"/>
  <c r="F145" i="237"/>
  <c r="E145" i="237"/>
  <c r="D145" i="237"/>
  <c r="I144" i="237"/>
  <c r="H144" i="237"/>
  <c r="G144" i="237"/>
  <c r="F144" i="237"/>
  <c r="E144" i="237"/>
  <c r="D144" i="237"/>
  <c r="I143" i="237"/>
  <c r="H143" i="237"/>
  <c r="G143" i="237"/>
  <c r="F143" i="237"/>
  <c r="E143" i="237"/>
  <c r="D143" i="237"/>
  <c r="I142" i="237"/>
  <c r="H142" i="237"/>
  <c r="G142" i="237"/>
  <c r="F142" i="237"/>
  <c r="E142" i="237"/>
  <c r="D142" i="237"/>
  <c r="I141" i="237"/>
  <c r="H141" i="237"/>
  <c r="G141" i="237"/>
  <c r="F141" i="237"/>
  <c r="E141" i="237"/>
  <c r="D141" i="237"/>
  <c r="I139" i="237"/>
  <c r="H139" i="237"/>
  <c r="G139" i="237"/>
  <c r="F139" i="237"/>
  <c r="E139" i="237"/>
  <c r="D139" i="237"/>
  <c r="I138" i="237"/>
  <c r="H138" i="237"/>
  <c r="G138" i="237"/>
  <c r="F138" i="237"/>
  <c r="E138" i="237"/>
  <c r="D138" i="237"/>
  <c r="I137" i="237"/>
  <c r="H137" i="237"/>
  <c r="G137" i="237"/>
  <c r="F137" i="237"/>
  <c r="E137" i="237"/>
  <c r="D137" i="237"/>
  <c r="I134" i="237"/>
  <c r="H134" i="237"/>
  <c r="G134" i="237"/>
  <c r="F134" i="237"/>
  <c r="E134" i="237"/>
  <c r="D134" i="237"/>
  <c r="I133" i="237"/>
  <c r="H133" i="237"/>
  <c r="G133" i="237"/>
  <c r="F133" i="237"/>
  <c r="E133" i="237"/>
  <c r="D133" i="237"/>
  <c r="I132" i="237"/>
  <c r="H132" i="237"/>
  <c r="G132" i="237"/>
  <c r="F132" i="237"/>
  <c r="E132" i="237"/>
  <c r="D132" i="237"/>
  <c r="I131" i="237"/>
  <c r="H131" i="237"/>
  <c r="G131" i="237"/>
  <c r="F131" i="237"/>
  <c r="E131" i="237"/>
  <c r="D131" i="237"/>
  <c r="I130" i="237"/>
  <c r="H130" i="237"/>
  <c r="G130" i="237"/>
  <c r="F130" i="237"/>
  <c r="E130" i="237"/>
  <c r="D130" i="237"/>
  <c r="I129" i="237"/>
  <c r="H129" i="237"/>
  <c r="G129" i="237"/>
  <c r="F129" i="237"/>
  <c r="E129" i="237"/>
  <c r="D129" i="237"/>
  <c r="I128" i="237"/>
  <c r="H128" i="237"/>
  <c r="G128" i="237"/>
  <c r="F128" i="237"/>
  <c r="E128" i="237"/>
  <c r="D128" i="237"/>
  <c r="I127" i="237"/>
  <c r="H127" i="237"/>
  <c r="G127" i="237"/>
  <c r="F127" i="237"/>
  <c r="E127" i="237"/>
  <c r="D127" i="237"/>
  <c r="I126" i="237"/>
  <c r="H126" i="237"/>
  <c r="G126" i="237"/>
  <c r="F126" i="237"/>
  <c r="E126" i="237"/>
  <c r="D126" i="237"/>
  <c r="I125" i="237"/>
  <c r="H125" i="237"/>
  <c r="G125" i="237"/>
  <c r="F125" i="237"/>
  <c r="E125" i="237"/>
  <c r="D125" i="237"/>
  <c r="I124" i="237"/>
  <c r="H124" i="237"/>
  <c r="G124" i="237"/>
  <c r="F124" i="237"/>
  <c r="E124" i="237"/>
  <c r="D124" i="237"/>
  <c r="I123" i="237"/>
  <c r="H123" i="237"/>
  <c r="G123" i="237"/>
  <c r="F123" i="237"/>
  <c r="E123" i="237"/>
  <c r="D123" i="237"/>
  <c r="I122" i="237"/>
  <c r="H122" i="237"/>
  <c r="G122" i="237"/>
  <c r="F122" i="237"/>
  <c r="E122" i="237"/>
  <c r="D122" i="237"/>
  <c r="I120" i="237"/>
  <c r="H120" i="237"/>
  <c r="G120" i="237"/>
  <c r="F120" i="237"/>
  <c r="E120" i="237"/>
  <c r="D120" i="237"/>
  <c r="I119" i="237"/>
  <c r="H119" i="237"/>
  <c r="G119" i="237"/>
  <c r="F119" i="237"/>
  <c r="E119" i="237"/>
  <c r="D119" i="237"/>
  <c r="I118" i="237"/>
  <c r="H118" i="237"/>
  <c r="G118" i="237"/>
  <c r="F118" i="237"/>
  <c r="E118" i="237"/>
  <c r="D118" i="237"/>
  <c r="I117" i="237"/>
  <c r="H117" i="237"/>
  <c r="G117" i="237"/>
  <c r="F117" i="237"/>
  <c r="E117" i="237"/>
  <c r="D117" i="237"/>
  <c r="I116" i="237"/>
  <c r="H116" i="237"/>
  <c r="G116" i="237"/>
  <c r="F116" i="237"/>
  <c r="E116" i="237"/>
  <c r="D116" i="237"/>
  <c r="I115" i="237"/>
  <c r="H115" i="237"/>
  <c r="G115" i="237"/>
  <c r="F115" i="237"/>
  <c r="E115" i="237"/>
  <c r="D115" i="237"/>
  <c r="I114" i="237"/>
  <c r="H114" i="237"/>
  <c r="G114" i="237"/>
  <c r="F114" i="237"/>
  <c r="E114" i="237"/>
  <c r="D114" i="237"/>
  <c r="I113" i="237"/>
  <c r="H113" i="237"/>
  <c r="G113" i="237"/>
  <c r="F113" i="237"/>
  <c r="E113" i="237"/>
  <c r="D113" i="237"/>
  <c r="I112" i="237"/>
  <c r="H112" i="237"/>
  <c r="G112" i="237"/>
  <c r="F112" i="237"/>
  <c r="E112" i="237"/>
  <c r="D112" i="237"/>
  <c r="I111" i="237"/>
  <c r="H111" i="237"/>
  <c r="G111" i="237"/>
  <c r="F111" i="237"/>
  <c r="E111" i="237"/>
  <c r="D111" i="237"/>
  <c r="I110" i="237"/>
  <c r="H110" i="237"/>
  <c r="G110" i="237"/>
  <c r="F110" i="237"/>
  <c r="E110" i="237"/>
  <c r="D110" i="237"/>
  <c r="I109" i="237"/>
  <c r="H109" i="237"/>
  <c r="G109" i="237"/>
  <c r="F109" i="237"/>
  <c r="E109" i="237"/>
  <c r="D109" i="237"/>
  <c r="I108" i="237"/>
  <c r="H108" i="237"/>
  <c r="G108" i="237"/>
  <c r="F108" i="237"/>
  <c r="E108" i="237"/>
  <c r="D108" i="237"/>
  <c r="I107" i="237"/>
  <c r="H107" i="237"/>
  <c r="G107" i="237"/>
  <c r="F107" i="237"/>
  <c r="E107" i="237"/>
  <c r="D107" i="237"/>
  <c r="I106" i="237"/>
  <c r="H106" i="237"/>
  <c r="G106" i="237"/>
  <c r="F106" i="237"/>
  <c r="E106" i="237"/>
  <c r="D106" i="237"/>
  <c r="I105" i="237"/>
  <c r="H105" i="237"/>
  <c r="G105" i="237"/>
  <c r="F105" i="237"/>
  <c r="E105" i="237"/>
  <c r="D105" i="237"/>
  <c r="I104" i="237"/>
  <c r="H104" i="237"/>
  <c r="G104" i="237"/>
  <c r="F104" i="237"/>
  <c r="E104" i="237"/>
  <c r="D104" i="237"/>
  <c r="I103" i="237"/>
  <c r="H103" i="237"/>
  <c r="G103" i="237"/>
  <c r="F103" i="237"/>
  <c r="E103" i="237"/>
  <c r="D103" i="237"/>
  <c r="I102" i="237"/>
  <c r="H102" i="237"/>
  <c r="G102" i="237"/>
  <c r="F102" i="237"/>
  <c r="E102" i="237"/>
  <c r="D102" i="237"/>
  <c r="I101" i="237"/>
  <c r="H101" i="237"/>
  <c r="G101" i="237"/>
  <c r="F101" i="237"/>
  <c r="E101" i="237"/>
  <c r="D101" i="237"/>
  <c r="J99" i="237"/>
  <c r="I99" i="237"/>
  <c r="H99" i="237"/>
  <c r="G99" i="237"/>
  <c r="F99" i="237"/>
  <c r="E99" i="237"/>
  <c r="D99" i="237"/>
  <c r="C99" i="237"/>
  <c r="C98" i="237"/>
  <c r="C10" i="237"/>
  <c r="D10" i="237"/>
  <c r="E10" i="237"/>
  <c r="F10" i="237"/>
  <c r="G10" i="237"/>
  <c r="H10" i="237"/>
  <c r="I10" i="237"/>
  <c r="J10" i="237"/>
  <c r="D12" i="237"/>
  <c r="E12" i="237"/>
  <c r="F12" i="237"/>
  <c r="G12" i="237"/>
  <c r="H12" i="237"/>
  <c r="I12" i="237"/>
  <c r="D13" i="237"/>
  <c r="E13" i="237"/>
  <c r="F13" i="237"/>
  <c r="G13" i="237"/>
  <c r="H13" i="237"/>
  <c r="I13" i="237"/>
  <c r="D14" i="237"/>
  <c r="E14" i="237"/>
  <c r="F14" i="237"/>
  <c r="G14" i="237"/>
  <c r="H14" i="237"/>
  <c r="I14" i="237"/>
  <c r="D15" i="237"/>
  <c r="E15" i="237"/>
  <c r="F15" i="237"/>
  <c r="G15" i="237"/>
  <c r="H15" i="237"/>
  <c r="I15" i="237"/>
  <c r="D16" i="237"/>
  <c r="E16" i="237"/>
  <c r="F16" i="237"/>
  <c r="G16" i="237"/>
  <c r="H16" i="237"/>
  <c r="I16" i="237"/>
  <c r="D17" i="237"/>
  <c r="E17" i="237"/>
  <c r="F17" i="237"/>
  <c r="G17" i="237"/>
  <c r="H17" i="237"/>
  <c r="I17" i="237"/>
  <c r="D19" i="237"/>
  <c r="E19" i="237"/>
  <c r="F19" i="237"/>
  <c r="G19" i="237"/>
  <c r="H19" i="237"/>
  <c r="I19" i="237"/>
  <c r="D20" i="237"/>
  <c r="E20" i="237"/>
  <c r="F20" i="237"/>
  <c r="G20" i="237"/>
  <c r="H20" i="237"/>
  <c r="I20" i="237"/>
  <c r="D21" i="237"/>
  <c r="E21" i="237"/>
  <c r="F21" i="237"/>
  <c r="G21" i="237"/>
  <c r="H21" i="237"/>
  <c r="I21" i="237"/>
  <c r="D22" i="237"/>
  <c r="E22" i="237"/>
  <c r="F22" i="237"/>
  <c r="G22" i="237"/>
  <c r="H22" i="237"/>
  <c r="I22" i="237"/>
  <c r="D23" i="237"/>
  <c r="E23" i="237"/>
  <c r="F23" i="237"/>
  <c r="G23" i="237"/>
  <c r="H23" i="237"/>
  <c r="I23" i="237"/>
  <c r="D24" i="237"/>
  <c r="E24" i="237"/>
  <c r="F24" i="237"/>
  <c r="G24" i="237"/>
  <c r="H24" i="237"/>
  <c r="I24" i="237"/>
  <c r="D26" i="237"/>
  <c r="E26" i="237"/>
  <c r="F26" i="237"/>
  <c r="G26" i="237"/>
  <c r="H26" i="237"/>
  <c r="I26" i="237"/>
  <c r="D27" i="237"/>
  <c r="E27" i="237"/>
  <c r="F27" i="237"/>
  <c r="G27" i="237"/>
  <c r="H27" i="237"/>
  <c r="I27" i="237"/>
  <c r="D28" i="237"/>
  <c r="E28" i="237"/>
  <c r="F28" i="237"/>
  <c r="G28" i="237"/>
  <c r="H28" i="237"/>
  <c r="I28" i="237"/>
  <c r="D29" i="237"/>
  <c r="E29" i="237"/>
  <c r="F29" i="237"/>
  <c r="G29" i="237"/>
  <c r="H29" i="237"/>
  <c r="I29" i="237"/>
  <c r="D30" i="237"/>
  <c r="E30" i="237"/>
  <c r="F30" i="237"/>
  <c r="G30" i="237"/>
  <c r="H30" i="237"/>
  <c r="I30" i="237"/>
  <c r="D31" i="237"/>
  <c r="E31" i="237"/>
  <c r="F31" i="237"/>
  <c r="G31" i="237"/>
  <c r="H31" i="237"/>
  <c r="I31" i="237"/>
  <c r="D33" i="237"/>
  <c r="E33" i="237"/>
  <c r="F33" i="237"/>
  <c r="G33" i="237"/>
  <c r="H33" i="237"/>
  <c r="I33" i="237"/>
  <c r="D34" i="237"/>
  <c r="E34" i="237"/>
  <c r="F34" i="237"/>
  <c r="G34" i="237"/>
  <c r="H34" i="237"/>
  <c r="I34" i="237"/>
  <c r="D35" i="237"/>
  <c r="E35" i="237"/>
  <c r="F35" i="237"/>
  <c r="G35" i="237"/>
  <c r="H35" i="237"/>
  <c r="I35" i="237"/>
  <c r="D36" i="237"/>
  <c r="E36" i="237"/>
  <c r="F36" i="237"/>
  <c r="G36" i="237"/>
  <c r="H36" i="237"/>
  <c r="I36" i="237"/>
  <c r="D37" i="237"/>
  <c r="E37" i="237"/>
  <c r="F37" i="237"/>
  <c r="G37" i="237"/>
  <c r="H37" i="237"/>
  <c r="I37" i="237"/>
  <c r="D38" i="237"/>
  <c r="E38" i="237"/>
  <c r="F38" i="237"/>
  <c r="G38" i="237"/>
  <c r="H38" i="237"/>
  <c r="I38" i="237"/>
  <c r="D39" i="237"/>
  <c r="E39" i="237"/>
  <c r="F39" i="237"/>
  <c r="G39" i="237"/>
  <c r="H39" i="237"/>
  <c r="I39" i="237"/>
  <c r="D41" i="237"/>
  <c r="E41" i="237"/>
  <c r="F41" i="237"/>
  <c r="G41" i="237"/>
  <c r="H41" i="237"/>
  <c r="I41" i="237"/>
  <c r="D42" i="237"/>
  <c r="E42" i="237"/>
  <c r="F42" i="237"/>
  <c r="G42" i="237"/>
  <c r="H42" i="237"/>
  <c r="I42" i="237"/>
  <c r="D43" i="237"/>
  <c r="E43" i="237"/>
  <c r="F43" i="237"/>
  <c r="G43" i="237"/>
  <c r="H43" i="237"/>
  <c r="I43" i="237"/>
  <c r="D44" i="237"/>
  <c r="E44" i="237"/>
  <c r="F44" i="237"/>
  <c r="G44" i="237"/>
  <c r="H44" i="237"/>
  <c r="I44" i="237"/>
  <c r="D45" i="237"/>
  <c r="E45" i="237"/>
  <c r="F45" i="237"/>
  <c r="G45" i="237"/>
  <c r="H45" i="237"/>
  <c r="I45" i="237"/>
  <c r="D46" i="237"/>
  <c r="E46" i="237"/>
  <c r="F46" i="237"/>
  <c r="G46" i="237"/>
  <c r="H46" i="237"/>
  <c r="I46" i="237"/>
  <c r="D47" i="237"/>
  <c r="E47" i="237"/>
  <c r="F47" i="237"/>
  <c r="G47" i="237"/>
  <c r="H47" i="237"/>
  <c r="I47" i="237"/>
  <c r="D48" i="237"/>
  <c r="E48" i="237"/>
  <c r="F48" i="237"/>
  <c r="G48" i="237"/>
  <c r="H48" i="237"/>
  <c r="I48" i="237"/>
  <c r="D49" i="237"/>
  <c r="E49" i="237"/>
  <c r="F49" i="237"/>
  <c r="G49" i="237"/>
  <c r="H49" i="237"/>
  <c r="I49" i="237"/>
  <c r="D50" i="237"/>
  <c r="E50" i="237"/>
  <c r="F50" i="237"/>
  <c r="G50" i="237"/>
  <c r="H50" i="237"/>
  <c r="I50" i="237"/>
  <c r="D51" i="237"/>
  <c r="E51" i="237"/>
  <c r="F51" i="237"/>
  <c r="G51" i="237"/>
  <c r="H51" i="237"/>
  <c r="I51" i="237"/>
  <c r="D53" i="237"/>
  <c r="E53" i="237"/>
  <c r="F53" i="237"/>
  <c r="G53" i="237"/>
  <c r="H53" i="237"/>
  <c r="I53" i="237"/>
  <c r="D54" i="237"/>
  <c r="E54" i="237"/>
  <c r="F54" i="237"/>
  <c r="G54" i="237"/>
  <c r="H54" i="237"/>
  <c r="I54" i="237"/>
  <c r="D55" i="237"/>
  <c r="E55" i="237"/>
  <c r="F55" i="237"/>
  <c r="G55" i="237"/>
  <c r="H55" i="237"/>
  <c r="I55" i="237"/>
  <c r="D56" i="237"/>
  <c r="E56" i="237"/>
  <c r="F56" i="237"/>
  <c r="G56" i="237"/>
  <c r="H56" i="237"/>
  <c r="I56" i="237"/>
  <c r="D57" i="237"/>
  <c r="E57" i="237"/>
  <c r="F57" i="237"/>
  <c r="G57" i="237"/>
  <c r="H57" i="237"/>
  <c r="I57" i="237"/>
  <c r="D59" i="237"/>
  <c r="E59" i="237"/>
  <c r="F59" i="237"/>
  <c r="G59" i="237"/>
  <c r="H59" i="237"/>
  <c r="I59" i="237"/>
  <c r="D60" i="237"/>
  <c r="E60" i="237"/>
  <c r="F60" i="237"/>
  <c r="G60" i="237"/>
  <c r="H60" i="237"/>
  <c r="I60" i="237"/>
  <c r="D61" i="237"/>
  <c r="E61" i="237"/>
  <c r="F61" i="237"/>
  <c r="G61" i="237"/>
  <c r="H61" i="237"/>
  <c r="I61" i="237"/>
  <c r="D62" i="237"/>
  <c r="E62" i="237"/>
  <c r="F62" i="237"/>
  <c r="G62" i="237"/>
  <c r="H62" i="237"/>
  <c r="I62" i="237"/>
  <c r="D64" i="237"/>
  <c r="E64" i="237"/>
  <c r="F64" i="237"/>
  <c r="G64" i="237"/>
  <c r="H64" i="237"/>
  <c r="I64" i="237"/>
  <c r="D65" i="237"/>
  <c r="E65" i="237"/>
  <c r="F65" i="237"/>
  <c r="G65" i="237"/>
  <c r="H65" i="237"/>
  <c r="I65" i="237"/>
  <c r="D66" i="237"/>
  <c r="E66" i="237"/>
  <c r="F66" i="237"/>
  <c r="G66" i="237"/>
  <c r="H66" i="237"/>
  <c r="I66" i="237"/>
  <c r="D67" i="237"/>
  <c r="E67" i="237"/>
  <c r="F67" i="237"/>
  <c r="G67" i="237"/>
  <c r="H67" i="237"/>
  <c r="I67" i="237"/>
  <c r="D70" i="237"/>
  <c r="E70" i="237"/>
  <c r="F70" i="237"/>
  <c r="G70" i="237"/>
  <c r="H70" i="237"/>
  <c r="I70" i="237"/>
  <c r="D71" i="237"/>
  <c r="E71" i="237"/>
  <c r="F71" i="237"/>
  <c r="G71" i="237"/>
  <c r="H71" i="237"/>
  <c r="I71" i="237"/>
  <c r="D72" i="237"/>
  <c r="E72" i="237"/>
  <c r="F72" i="237"/>
  <c r="G72" i="237"/>
  <c r="H72" i="237"/>
  <c r="I72" i="237"/>
  <c r="D74" i="237"/>
  <c r="E74" i="237"/>
  <c r="F74" i="237"/>
  <c r="G74" i="237"/>
  <c r="H74" i="237"/>
  <c r="I74" i="237"/>
  <c r="D75" i="237"/>
  <c r="E75" i="237"/>
  <c r="F75" i="237"/>
  <c r="G75" i="237"/>
  <c r="H75" i="237"/>
  <c r="I75" i="237"/>
  <c r="D76" i="237"/>
  <c r="E76" i="237"/>
  <c r="F76" i="237"/>
  <c r="G76" i="237"/>
  <c r="H76" i="237"/>
  <c r="I76" i="237"/>
  <c r="D77" i="237"/>
  <c r="E77" i="237"/>
  <c r="F77" i="237"/>
  <c r="G77" i="237"/>
  <c r="H77" i="237"/>
  <c r="I77" i="237"/>
  <c r="D79" i="237"/>
  <c r="E79" i="237"/>
  <c r="F79" i="237"/>
  <c r="G79" i="237"/>
  <c r="H79" i="237"/>
  <c r="I79" i="237"/>
  <c r="D80" i="237"/>
  <c r="E80" i="237"/>
  <c r="F80" i="237"/>
  <c r="G80" i="237"/>
  <c r="H80" i="237"/>
  <c r="I80" i="237"/>
  <c r="D82" i="237"/>
  <c r="E82" i="237"/>
  <c r="F82" i="237"/>
  <c r="G82" i="237"/>
  <c r="H82" i="237"/>
  <c r="I82" i="237"/>
  <c r="D83" i="237"/>
  <c r="E83" i="237"/>
  <c r="F83" i="237"/>
  <c r="G83" i="237"/>
  <c r="H83" i="237"/>
  <c r="I83" i="237"/>
  <c r="D84" i="237"/>
  <c r="E84" i="237"/>
  <c r="F84" i="237"/>
  <c r="G84" i="237"/>
  <c r="H84" i="237"/>
  <c r="I84" i="237"/>
  <c r="D86" i="237"/>
  <c r="E86" i="237"/>
  <c r="F86" i="237"/>
  <c r="G86" i="237"/>
  <c r="H86" i="237"/>
  <c r="I86" i="237"/>
  <c r="D87" i="237"/>
  <c r="E87" i="237"/>
  <c r="F87" i="237"/>
  <c r="G87" i="237"/>
  <c r="H87" i="237"/>
  <c r="I87" i="237"/>
  <c r="D88" i="237"/>
  <c r="E88" i="237"/>
  <c r="F88" i="237"/>
  <c r="G88" i="237"/>
  <c r="H88" i="237"/>
  <c r="I88" i="237"/>
  <c r="D89" i="237"/>
  <c r="E89" i="237"/>
  <c r="F89" i="237"/>
  <c r="G89" i="237"/>
  <c r="H89" i="237"/>
  <c r="I89" i="237"/>
  <c r="D90" i="237"/>
  <c r="E90" i="237"/>
  <c r="F90" i="237"/>
  <c r="G90" i="237"/>
  <c r="H90" i="237"/>
  <c r="I90" i="237"/>
  <c r="D91" i="237"/>
  <c r="E91" i="237"/>
  <c r="F91" i="237"/>
  <c r="G91" i="237"/>
  <c r="H91" i="237"/>
  <c r="I91" i="237"/>
  <c r="C9" i="237"/>
  <c r="D162" i="236"/>
  <c r="E162" i="236"/>
  <c r="F162" i="236"/>
  <c r="G162" i="236"/>
  <c r="H162" i="236"/>
  <c r="I162" i="236"/>
  <c r="J162" i="236"/>
  <c r="C99" i="236"/>
  <c r="D99" i="236"/>
  <c r="E99" i="236"/>
  <c r="F99" i="236"/>
  <c r="G99" i="236"/>
  <c r="H99" i="236"/>
  <c r="I99" i="236"/>
  <c r="J99" i="236"/>
  <c r="D101" i="236"/>
  <c r="E101" i="236"/>
  <c r="F101" i="236"/>
  <c r="G101" i="236"/>
  <c r="H101" i="236"/>
  <c r="I101" i="236"/>
  <c r="D102" i="236"/>
  <c r="E102" i="236"/>
  <c r="F102" i="236"/>
  <c r="G102" i="236"/>
  <c r="H102" i="236"/>
  <c r="I102" i="236"/>
  <c r="D103" i="236"/>
  <c r="E103" i="236"/>
  <c r="F103" i="236"/>
  <c r="G103" i="236"/>
  <c r="H103" i="236"/>
  <c r="I103" i="236"/>
  <c r="D104" i="236"/>
  <c r="E104" i="236"/>
  <c r="F104" i="236"/>
  <c r="G104" i="236"/>
  <c r="H104" i="236"/>
  <c r="I104" i="236"/>
  <c r="D105" i="236"/>
  <c r="E105" i="236"/>
  <c r="F105" i="236"/>
  <c r="G105" i="236"/>
  <c r="H105" i="236"/>
  <c r="I105" i="236"/>
  <c r="D106" i="236"/>
  <c r="E106" i="236"/>
  <c r="F106" i="236"/>
  <c r="G106" i="236"/>
  <c r="H106" i="236"/>
  <c r="I106" i="236"/>
  <c r="D107" i="236"/>
  <c r="E107" i="236"/>
  <c r="F107" i="236"/>
  <c r="G107" i="236"/>
  <c r="H107" i="236"/>
  <c r="I107" i="236"/>
  <c r="D108" i="236"/>
  <c r="E108" i="236"/>
  <c r="F108" i="236"/>
  <c r="G108" i="236"/>
  <c r="H108" i="236"/>
  <c r="I108" i="236"/>
  <c r="D109" i="236"/>
  <c r="E109" i="236"/>
  <c r="F109" i="236"/>
  <c r="G109" i="236"/>
  <c r="H109" i="236"/>
  <c r="I109" i="236"/>
  <c r="D110" i="236"/>
  <c r="E110" i="236"/>
  <c r="F110" i="236"/>
  <c r="G110" i="236"/>
  <c r="H110" i="236"/>
  <c r="I110" i="236"/>
  <c r="D111" i="236"/>
  <c r="E111" i="236"/>
  <c r="F111" i="236"/>
  <c r="G111" i="236"/>
  <c r="H111" i="236"/>
  <c r="I111" i="236"/>
  <c r="D112" i="236"/>
  <c r="E112" i="236"/>
  <c r="F112" i="236"/>
  <c r="G112" i="236"/>
  <c r="H112" i="236"/>
  <c r="I112" i="236"/>
  <c r="D113" i="236"/>
  <c r="E113" i="236"/>
  <c r="F113" i="236"/>
  <c r="G113" i="236"/>
  <c r="H113" i="236"/>
  <c r="I113" i="236"/>
  <c r="D114" i="236"/>
  <c r="E114" i="236"/>
  <c r="F114" i="236"/>
  <c r="G114" i="236"/>
  <c r="H114" i="236"/>
  <c r="I114" i="236"/>
  <c r="D115" i="236"/>
  <c r="E115" i="236"/>
  <c r="F115" i="236"/>
  <c r="G115" i="236"/>
  <c r="H115" i="236"/>
  <c r="I115" i="236"/>
  <c r="D116" i="236"/>
  <c r="E116" i="236"/>
  <c r="F116" i="236"/>
  <c r="G116" i="236"/>
  <c r="H116" i="236"/>
  <c r="I116" i="236"/>
  <c r="D117" i="236"/>
  <c r="E117" i="236"/>
  <c r="F117" i="236"/>
  <c r="G117" i="236"/>
  <c r="H117" i="236"/>
  <c r="I117" i="236"/>
  <c r="D118" i="236"/>
  <c r="E118" i="236"/>
  <c r="F118" i="236"/>
  <c r="G118" i="236"/>
  <c r="H118" i="236"/>
  <c r="I118" i="236"/>
  <c r="D119" i="236"/>
  <c r="E119" i="236"/>
  <c r="F119" i="236"/>
  <c r="G119" i="236"/>
  <c r="H119" i="236"/>
  <c r="I119" i="236"/>
  <c r="D120" i="236"/>
  <c r="E120" i="236"/>
  <c r="F120" i="236"/>
  <c r="G120" i="236"/>
  <c r="H120" i="236"/>
  <c r="I120" i="236"/>
  <c r="D122" i="236"/>
  <c r="E122" i="236"/>
  <c r="F122" i="236"/>
  <c r="G122" i="236"/>
  <c r="H122" i="236"/>
  <c r="I122" i="236"/>
  <c r="D123" i="236"/>
  <c r="E123" i="236"/>
  <c r="F123" i="236"/>
  <c r="G123" i="236"/>
  <c r="H123" i="236"/>
  <c r="I123" i="236"/>
  <c r="D124" i="236"/>
  <c r="E124" i="236"/>
  <c r="F124" i="236"/>
  <c r="G124" i="236"/>
  <c r="H124" i="236"/>
  <c r="I124" i="236"/>
  <c r="D125" i="236"/>
  <c r="E125" i="236"/>
  <c r="F125" i="236"/>
  <c r="G125" i="236"/>
  <c r="H125" i="236"/>
  <c r="I125" i="236"/>
  <c r="D126" i="236"/>
  <c r="E126" i="236"/>
  <c r="F126" i="236"/>
  <c r="G126" i="236"/>
  <c r="H126" i="236"/>
  <c r="I126" i="236"/>
  <c r="D127" i="236"/>
  <c r="E127" i="236"/>
  <c r="F127" i="236"/>
  <c r="G127" i="236"/>
  <c r="H127" i="236"/>
  <c r="I127" i="236"/>
  <c r="D128" i="236"/>
  <c r="E128" i="236"/>
  <c r="F128" i="236"/>
  <c r="G128" i="236"/>
  <c r="H128" i="236"/>
  <c r="I128" i="236"/>
  <c r="D129" i="236"/>
  <c r="E129" i="236"/>
  <c r="F129" i="236"/>
  <c r="G129" i="236"/>
  <c r="H129" i="236"/>
  <c r="I129" i="236"/>
  <c r="D130" i="236"/>
  <c r="E130" i="236"/>
  <c r="F130" i="236"/>
  <c r="G130" i="236"/>
  <c r="H130" i="236"/>
  <c r="I130" i="236"/>
  <c r="D131" i="236"/>
  <c r="E131" i="236"/>
  <c r="F131" i="236"/>
  <c r="G131" i="236"/>
  <c r="H131" i="236"/>
  <c r="I131" i="236"/>
  <c r="D132" i="236"/>
  <c r="E132" i="236"/>
  <c r="F132" i="236"/>
  <c r="G132" i="236"/>
  <c r="H132" i="236"/>
  <c r="I132" i="236"/>
  <c r="D133" i="236"/>
  <c r="E133" i="236"/>
  <c r="F133" i="236"/>
  <c r="G133" i="236"/>
  <c r="H133" i="236"/>
  <c r="I133" i="236"/>
  <c r="D134" i="236"/>
  <c r="E134" i="236"/>
  <c r="F134" i="236"/>
  <c r="G134" i="236"/>
  <c r="H134" i="236"/>
  <c r="I134" i="236"/>
  <c r="D137" i="236"/>
  <c r="E137" i="236"/>
  <c r="F137" i="236"/>
  <c r="G137" i="236"/>
  <c r="H137" i="236"/>
  <c r="I137" i="236"/>
  <c r="D138" i="236"/>
  <c r="E138" i="236"/>
  <c r="F138" i="236"/>
  <c r="G138" i="236"/>
  <c r="H138" i="236"/>
  <c r="I138" i="236"/>
  <c r="D139" i="236"/>
  <c r="E139" i="236"/>
  <c r="F139" i="236"/>
  <c r="G139" i="236"/>
  <c r="H139" i="236"/>
  <c r="I139" i="236"/>
  <c r="D141" i="236"/>
  <c r="E141" i="236"/>
  <c r="F141" i="236"/>
  <c r="G141" i="236"/>
  <c r="H141" i="236"/>
  <c r="I141" i="236"/>
  <c r="D142" i="236"/>
  <c r="E142" i="236"/>
  <c r="F142" i="236"/>
  <c r="G142" i="236"/>
  <c r="H142" i="236"/>
  <c r="I142" i="236"/>
  <c r="D143" i="236"/>
  <c r="E143" i="236"/>
  <c r="F143" i="236"/>
  <c r="G143" i="236"/>
  <c r="H143" i="236"/>
  <c r="I143" i="236"/>
  <c r="D144" i="236"/>
  <c r="E144" i="236"/>
  <c r="F144" i="236"/>
  <c r="G144" i="236"/>
  <c r="H144" i="236"/>
  <c r="I144" i="236"/>
  <c r="D145" i="236"/>
  <c r="E145" i="236"/>
  <c r="F145" i="236"/>
  <c r="G145" i="236"/>
  <c r="H145" i="236"/>
  <c r="I145" i="236"/>
  <c r="D146" i="236"/>
  <c r="E146" i="236"/>
  <c r="F146" i="236"/>
  <c r="G146" i="236"/>
  <c r="H146" i="236"/>
  <c r="I146" i="236"/>
  <c r="D148" i="236"/>
  <c r="E148" i="236"/>
  <c r="F148" i="236"/>
  <c r="G148" i="236"/>
  <c r="H148" i="236"/>
  <c r="I148" i="236"/>
  <c r="D149" i="236"/>
  <c r="E149" i="236"/>
  <c r="F149" i="236"/>
  <c r="G149" i="236"/>
  <c r="H149" i="236"/>
  <c r="I149" i="236"/>
  <c r="D150" i="236"/>
  <c r="E150" i="236"/>
  <c r="F150" i="236"/>
  <c r="G150" i="236"/>
  <c r="H150" i="236"/>
  <c r="I150" i="236"/>
  <c r="D151" i="236"/>
  <c r="E151" i="236"/>
  <c r="F151" i="236"/>
  <c r="G151" i="236"/>
  <c r="H151" i="236"/>
  <c r="I151" i="236"/>
  <c r="D153" i="236"/>
  <c r="E153" i="236"/>
  <c r="F153" i="236"/>
  <c r="G153" i="236"/>
  <c r="H153" i="236"/>
  <c r="I153" i="236"/>
  <c r="D154" i="236"/>
  <c r="E154" i="236"/>
  <c r="F154" i="236"/>
  <c r="G154" i="236"/>
  <c r="H154" i="236"/>
  <c r="I154" i="236"/>
  <c r="D155" i="236"/>
  <c r="E155" i="236"/>
  <c r="F155" i="236"/>
  <c r="G155" i="236"/>
  <c r="H155" i="236"/>
  <c r="I155" i="236"/>
  <c r="D156" i="236"/>
  <c r="E156" i="236"/>
  <c r="F156" i="236"/>
  <c r="G156" i="236"/>
  <c r="H156" i="236"/>
  <c r="I156" i="236"/>
  <c r="D157" i="236"/>
  <c r="E157" i="236"/>
  <c r="F157" i="236"/>
  <c r="G157" i="236"/>
  <c r="H157" i="236"/>
  <c r="I157" i="236"/>
  <c r="D158" i="236"/>
  <c r="E158" i="236"/>
  <c r="F158" i="236"/>
  <c r="G158" i="236"/>
  <c r="H158" i="236"/>
  <c r="I158" i="236"/>
  <c r="D159" i="236"/>
  <c r="E159" i="236"/>
  <c r="F159" i="236"/>
  <c r="G159" i="236"/>
  <c r="H159" i="236"/>
  <c r="I159" i="236"/>
  <c r="C98" i="236"/>
  <c r="C10" i="236"/>
  <c r="D10" i="236"/>
  <c r="E10" i="236"/>
  <c r="F10" i="236"/>
  <c r="G10" i="236"/>
  <c r="H10" i="236"/>
  <c r="I10" i="236"/>
  <c r="J10" i="236"/>
  <c r="D12" i="236"/>
  <c r="E12" i="236"/>
  <c r="F12" i="236"/>
  <c r="G12" i="236"/>
  <c r="H12" i="236"/>
  <c r="I12" i="236"/>
  <c r="D13" i="236"/>
  <c r="E13" i="236"/>
  <c r="F13" i="236"/>
  <c r="G13" i="236"/>
  <c r="H13" i="236"/>
  <c r="I13" i="236"/>
  <c r="D14" i="236"/>
  <c r="E14" i="236"/>
  <c r="F14" i="236"/>
  <c r="G14" i="236"/>
  <c r="H14" i="236"/>
  <c r="I14" i="236"/>
  <c r="D15" i="236"/>
  <c r="E15" i="236"/>
  <c r="F15" i="236"/>
  <c r="G15" i="236"/>
  <c r="H15" i="236"/>
  <c r="I15" i="236"/>
  <c r="D16" i="236"/>
  <c r="E16" i="236"/>
  <c r="F16" i="236"/>
  <c r="G16" i="236"/>
  <c r="H16" i="236"/>
  <c r="I16" i="236"/>
  <c r="D17" i="236"/>
  <c r="E17" i="236"/>
  <c r="F17" i="236"/>
  <c r="G17" i="236"/>
  <c r="H17" i="236"/>
  <c r="I17" i="236"/>
  <c r="D19" i="236"/>
  <c r="E19" i="236"/>
  <c r="F19" i="236"/>
  <c r="G19" i="236"/>
  <c r="H19" i="236"/>
  <c r="I19" i="236"/>
  <c r="D20" i="236"/>
  <c r="E20" i="236"/>
  <c r="F20" i="236"/>
  <c r="G20" i="236"/>
  <c r="H20" i="236"/>
  <c r="I20" i="236"/>
  <c r="D21" i="236"/>
  <c r="E21" i="236"/>
  <c r="F21" i="236"/>
  <c r="G21" i="236"/>
  <c r="H21" i="236"/>
  <c r="I21" i="236"/>
  <c r="D22" i="236"/>
  <c r="E22" i="236"/>
  <c r="F22" i="236"/>
  <c r="G22" i="236"/>
  <c r="H22" i="236"/>
  <c r="I22" i="236"/>
  <c r="D23" i="236"/>
  <c r="E23" i="236"/>
  <c r="F23" i="236"/>
  <c r="G23" i="236"/>
  <c r="H23" i="236"/>
  <c r="I23" i="236"/>
  <c r="D24" i="236"/>
  <c r="E24" i="236"/>
  <c r="F24" i="236"/>
  <c r="G24" i="236"/>
  <c r="H24" i="236"/>
  <c r="I24" i="236"/>
  <c r="D26" i="236"/>
  <c r="E26" i="236"/>
  <c r="F26" i="236"/>
  <c r="G26" i="236"/>
  <c r="H26" i="236"/>
  <c r="I26" i="236"/>
  <c r="D27" i="236"/>
  <c r="E27" i="236"/>
  <c r="F27" i="236"/>
  <c r="G27" i="236"/>
  <c r="H27" i="236"/>
  <c r="I27" i="236"/>
  <c r="D28" i="236"/>
  <c r="E28" i="236"/>
  <c r="F28" i="236"/>
  <c r="G28" i="236"/>
  <c r="H28" i="236"/>
  <c r="I28" i="236"/>
  <c r="D29" i="236"/>
  <c r="E29" i="236"/>
  <c r="F29" i="236"/>
  <c r="G29" i="236"/>
  <c r="H29" i="236"/>
  <c r="I29" i="236"/>
  <c r="D30" i="236"/>
  <c r="E30" i="236"/>
  <c r="F30" i="236"/>
  <c r="G30" i="236"/>
  <c r="H30" i="236"/>
  <c r="I30" i="236"/>
  <c r="D31" i="236"/>
  <c r="E31" i="236"/>
  <c r="F31" i="236"/>
  <c r="G31" i="236"/>
  <c r="H31" i="236"/>
  <c r="I31" i="236"/>
  <c r="D33" i="236"/>
  <c r="E33" i="236"/>
  <c r="F33" i="236"/>
  <c r="G33" i="236"/>
  <c r="H33" i="236"/>
  <c r="I33" i="236"/>
  <c r="D34" i="236"/>
  <c r="E34" i="236"/>
  <c r="F34" i="236"/>
  <c r="G34" i="236"/>
  <c r="H34" i="236"/>
  <c r="I34" i="236"/>
  <c r="D35" i="236"/>
  <c r="E35" i="236"/>
  <c r="F35" i="236"/>
  <c r="G35" i="236"/>
  <c r="H35" i="236"/>
  <c r="I35" i="236"/>
  <c r="D36" i="236"/>
  <c r="E36" i="236"/>
  <c r="F36" i="236"/>
  <c r="G36" i="236"/>
  <c r="H36" i="236"/>
  <c r="I36" i="236"/>
  <c r="D37" i="236"/>
  <c r="E37" i="236"/>
  <c r="F37" i="236"/>
  <c r="G37" i="236"/>
  <c r="H37" i="236"/>
  <c r="I37" i="236"/>
  <c r="D38" i="236"/>
  <c r="E38" i="236"/>
  <c r="F38" i="236"/>
  <c r="G38" i="236"/>
  <c r="H38" i="236"/>
  <c r="I38" i="236"/>
  <c r="D39" i="236"/>
  <c r="E39" i="236"/>
  <c r="F39" i="236"/>
  <c r="G39" i="236"/>
  <c r="H39" i="236"/>
  <c r="I39" i="236"/>
  <c r="D41" i="236"/>
  <c r="E41" i="236"/>
  <c r="F41" i="236"/>
  <c r="G41" i="236"/>
  <c r="H41" i="236"/>
  <c r="I41" i="236"/>
  <c r="D42" i="236"/>
  <c r="E42" i="236"/>
  <c r="F42" i="236"/>
  <c r="G42" i="236"/>
  <c r="H42" i="236"/>
  <c r="I42" i="236"/>
  <c r="D43" i="236"/>
  <c r="E43" i="236"/>
  <c r="F43" i="236"/>
  <c r="G43" i="236"/>
  <c r="H43" i="236"/>
  <c r="I43" i="236"/>
  <c r="D44" i="236"/>
  <c r="E44" i="236"/>
  <c r="F44" i="236"/>
  <c r="G44" i="236"/>
  <c r="H44" i="236"/>
  <c r="I44" i="236"/>
  <c r="D45" i="236"/>
  <c r="E45" i="236"/>
  <c r="F45" i="236"/>
  <c r="G45" i="236"/>
  <c r="H45" i="236"/>
  <c r="I45" i="236"/>
  <c r="D46" i="236"/>
  <c r="E46" i="236"/>
  <c r="F46" i="236"/>
  <c r="G46" i="236"/>
  <c r="H46" i="236"/>
  <c r="I46" i="236"/>
  <c r="D47" i="236"/>
  <c r="E47" i="236"/>
  <c r="F47" i="236"/>
  <c r="G47" i="236"/>
  <c r="H47" i="236"/>
  <c r="I47" i="236"/>
  <c r="D48" i="236"/>
  <c r="E48" i="236"/>
  <c r="F48" i="236"/>
  <c r="G48" i="236"/>
  <c r="H48" i="236"/>
  <c r="I48" i="236"/>
  <c r="D49" i="236"/>
  <c r="E49" i="236"/>
  <c r="F49" i="236"/>
  <c r="G49" i="236"/>
  <c r="H49" i="236"/>
  <c r="I49" i="236"/>
  <c r="D50" i="236"/>
  <c r="E50" i="236"/>
  <c r="F50" i="236"/>
  <c r="G50" i="236"/>
  <c r="H50" i="236"/>
  <c r="I50" i="236"/>
  <c r="D51" i="236"/>
  <c r="E51" i="236"/>
  <c r="F51" i="236"/>
  <c r="G51" i="236"/>
  <c r="H51" i="236"/>
  <c r="I51" i="236"/>
  <c r="D53" i="236"/>
  <c r="E53" i="236"/>
  <c r="F53" i="236"/>
  <c r="G53" i="236"/>
  <c r="H53" i="236"/>
  <c r="I53" i="236"/>
  <c r="D54" i="236"/>
  <c r="E54" i="236"/>
  <c r="F54" i="236"/>
  <c r="G54" i="236"/>
  <c r="H54" i="236"/>
  <c r="I54" i="236"/>
  <c r="D55" i="236"/>
  <c r="E55" i="236"/>
  <c r="F55" i="236"/>
  <c r="G55" i="236"/>
  <c r="H55" i="236"/>
  <c r="I55" i="236"/>
  <c r="D56" i="236"/>
  <c r="E56" i="236"/>
  <c r="F56" i="236"/>
  <c r="G56" i="236"/>
  <c r="H56" i="236"/>
  <c r="I56" i="236"/>
  <c r="D57" i="236"/>
  <c r="E57" i="236"/>
  <c r="F57" i="236"/>
  <c r="G57" i="236"/>
  <c r="H57" i="236"/>
  <c r="I57" i="236"/>
  <c r="D59" i="236"/>
  <c r="E59" i="236"/>
  <c r="F59" i="236"/>
  <c r="G59" i="236"/>
  <c r="H59" i="236"/>
  <c r="I59" i="236"/>
  <c r="D60" i="236"/>
  <c r="E60" i="236"/>
  <c r="F60" i="236"/>
  <c r="G60" i="236"/>
  <c r="H60" i="236"/>
  <c r="I60" i="236"/>
  <c r="D61" i="236"/>
  <c r="E61" i="236"/>
  <c r="F61" i="236"/>
  <c r="G61" i="236"/>
  <c r="H61" i="236"/>
  <c r="I61" i="236"/>
  <c r="D62" i="236"/>
  <c r="E62" i="236"/>
  <c r="F62" i="236"/>
  <c r="G62" i="236"/>
  <c r="H62" i="236"/>
  <c r="I62" i="236"/>
  <c r="D64" i="236"/>
  <c r="E64" i="236"/>
  <c r="F64" i="236"/>
  <c r="G64" i="236"/>
  <c r="H64" i="236"/>
  <c r="I64" i="236"/>
  <c r="D65" i="236"/>
  <c r="E65" i="236"/>
  <c r="F65" i="236"/>
  <c r="G65" i="236"/>
  <c r="H65" i="236"/>
  <c r="I65" i="236"/>
  <c r="D66" i="236"/>
  <c r="E66" i="236"/>
  <c r="F66" i="236"/>
  <c r="G66" i="236"/>
  <c r="H66" i="236"/>
  <c r="I66" i="236"/>
  <c r="D67" i="236"/>
  <c r="E67" i="236"/>
  <c r="F67" i="236"/>
  <c r="G67" i="236"/>
  <c r="H67" i="236"/>
  <c r="I67" i="236"/>
  <c r="D70" i="236"/>
  <c r="E70" i="236"/>
  <c r="F70" i="236"/>
  <c r="G70" i="236"/>
  <c r="H70" i="236"/>
  <c r="I70" i="236"/>
  <c r="D71" i="236"/>
  <c r="E71" i="236"/>
  <c r="F71" i="236"/>
  <c r="G71" i="236"/>
  <c r="H71" i="236"/>
  <c r="I71" i="236"/>
  <c r="D72" i="236"/>
  <c r="E72" i="236"/>
  <c r="F72" i="236"/>
  <c r="G72" i="236"/>
  <c r="H72" i="236"/>
  <c r="I72" i="236"/>
  <c r="D74" i="236"/>
  <c r="E74" i="236"/>
  <c r="F74" i="236"/>
  <c r="G74" i="236"/>
  <c r="H74" i="236"/>
  <c r="I74" i="236"/>
  <c r="D75" i="236"/>
  <c r="E75" i="236"/>
  <c r="F75" i="236"/>
  <c r="G75" i="236"/>
  <c r="H75" i="236"/>
  <c r="I75" i="236"/>
  <c r="D76" i="236"/>
  <c r="E76" i="236"/>
  <c r="F76" i="236"/>
  <c r="G76" i="236"/>
  <c r="H76" i="236"/>
  <c r="I76" i="236"/>
  <c r="D77" i="236"/>
  <c r="E77" i="236"/>
  <c r="F77" i="236"/>
  <c r="G77" i="236"/>
  <c r="H77" i="236"/>
  <c r="I77" i="236"/>
  <c r="D79" i="236"/>
  <c r="E79" i="236"/>
  <c r="F79" i="236"/>
  <c r="G79" i="236"/>
  <c r="H79" i="236"/>
  <c r="I79" i="236"/>
  <c r="D80" i="236"/>
  <c r="E80" i="236"/>
  <c r="F80" i="236"/>
  <c r="G80" i="236"/>
  <c r="H80" i="236"/>
  <c r="I80" i="236"/>
  <c r="D82" i="236"/>
  <c r="E82" i="236"/>
  <c r="F82" i="236"/>
  <c r="G82" i="236"/>
  <c r="H82" i="236"/>
  <c r="I82" i="236"/>
  <c r="D83" i="236"/>
  <c r="E83" i="236"/>
  <c r="F83" i="236"/>
  <c r="G83" i="236"/>
  <c r="H83" i="236"/>
  <c r="I83" i="236"/>
  <c r="D84" i="236"/>
  <c r="E84" i="236"/>
  <c r="F84" i="236"/>
  <c r="G84" i="236"/>
  <c r="H84" i="236"/>
  <c r="I84" i="236"/>
  <c r="D86" i="236"/>
  <c r="E86" i="236"/>
  <c r="F86" i="236"/>
  <c r="G86" i="236"/>
  <c r="H86" i="236"/>
  <c r="I86" i="236"/>
  <c r="D87" i="236"/>
  <c r="E87" i="236"/>
  <c r="F87" i="236"/>
  <c r="G87" i="236"/>
  <c r="H87" i="236"/>
  <c r="I87" i="236"/>
  <c r="D88" i="236"/>
  <c r="E88" i="236"/>
  <c r="F88" i="236"/>
  <c r="G88" i="236"/>
  <c r="H88" i="236"/>
  <c r="I88" i="236"/>
  <c r="D89" i="236"/>
  <c r="E89" i="236"/>
  <c r="F89" i="236"/>
  <c r="G89" i="236"/>
  <c r="H89" i="236"/>
  <c r="I89" i="236"/>
  <c r="D90" i="236"/>
  <c r="E90" i="236"/>
  <c r="F90" i="236"/>
  <c r="G90" i="236"/>
  <c r="H90" i="236"/>
  <c r="I90" i="236"/>
  <c r="D91" i="236"/>
  <c r="E91" i="236"/>
  <c r="F91" i="236"/>
  <c r="G91" i="236"/>
  <c r="H91" i="236"/>
  <c r="I91" i="236"/>
  <c r="C9" i="236"/>
  <c r="K9" i="235"/>
  <c r="D162" i="235"/>
  <c r="E162" i="235"/>
  <c r="F162" i="235"/>
  <c r="G162" i="235"/>
  <c r="H162" i="235"/>
  <c r="I162" i="235"/>
  <c r="J162" i="235"/>
  <c r="K99" i="235"/>
  <c r="C99" i="235"/>
  <c r="D99" i="235"/>
  <c r="E99" i="235"/>
  <c r="F99" i="235"/>
  <c r="G99" i="235"/>
  <c r="H99" i="235"/>
  <c r="I99" i="235"/>
  <c r="J99" i="235"/>
  <c r="D101" i="235"/>
  <c r="E101" i="235"/>
  <c r="F101" i="235"/>
  <c r="G101" i="235"/>
  <c r="H101" i="235"/>
  <c r="I101" i="235"/>
  <c r="D102" i="235"/>
  <c r="E102" i="235"/>
  <c r="F102" i="235"/>
  <c r="G102" i="235"/>
  <c r="H102" i="235"/>
  <c r="I102" i="235"/>
  <c r="D103" i="235"/>
  <c r="E103" i="235"/>
  <c r="F103" i="235"/>
  <c r="G103" i="235"/>
  <c r="H103" i="235"/>
  <c r="I103" i="235"/>
  <c r="D104" i="235"/>
  <c r="E104" i="235"/>
  <c r="F104" i="235"/>
  <c r="G104" i="235"/>
  <c r="H104" i="235"/>
  <c r="I104" i="235"/>
  <c r="D105" i="235"/>
  <c r="E105" i="235"/>
  <c r="F105" i="235"/>
  <c r="G105" i="235"/>
  <c r="H105" i="235"/>
  <c r="I105" i="235"/>
  <c r="D106" i="235"/>
  <c r="E106" i="235"/>
  <c r="F106" i="235"/>
  <c r="G106" i="235"/>
  <c r="H106" i="235"/>
  <c r="I106" i="235"/>
  <c r="D107" i="235"/>
  <c r="E107" i="235"/>
  <c r="F107" i="235"/>
  <c r="G107" i="235"/>
  <c r="H107" i="235"/>
  <c r="I107" i="235"/>
  <c r="D108" i="235"/>
  <c r="E108" i="235"/>
  <c r="F108" i="235"/>
  <c r="G108" i="235"/>
  <c r="H108" i="235"/>
  <c r="I108" i="235"/>
  <c r="D109" i="235"/>
  <c r="E109" i="235"/>
  <c r="F109" i="235"/>
  <c r="G109" i="235"/>
  <c r="H109" i="235"/>
  <c r="I109" i="235"/>
  <c r="D110" i="235"/>
  <c r="E110" i="235"/>
  <c r="F110" i="235"/>
  <c r="G110" i="235"/>
  <c r="H110" i="235"/>
  <c r="I110" i="235"/>
  <c r="D111" i="235"/>
  <c r="E111" i="235"/>
  <c r="F111" i="235"/>
  <c r="G111" i="235"/>
  <c r="H111" i="235"/>
  <c r="I111" i="235"/>
  <c r="D112" i="235"/>
  <c r="E112" i="235"/>
  <c r="F112" i="235"/>
  <c r="G112" i="235"/>
  <c r="H112" i="235"/>
  <c r="I112" i="235"/>
  <c r="D113" i="235"/>
  <c r="E113" i="235"/>
  <c r="F113" i="235"/>
  <c r="G113" i="235"/>
  <c r="H113" i="235"/>
  <c r="I113" i="235"/>
  <c r="D114" i="235"/>
  <c r="E114" i="235"/>
  <c r="F114" i="235"/>
  <c r="G114" i="235"/>
  <c r="H114" i="235"/>
  <c r="I114" i="235"/>
  <c r="D115" i="235"/>
  <c r="E115" i="235"/>
  <c r="F115" i="235"/>
  <c r="G115" i="235"/>
  <c r="H115" i="235"/>
  <c r="I115" i="235"/>
  <c r="D116" i="235"/>
  <c r="E116" i="235"/>
  <c r="F116" i="235"/>
  <c r="G116" i="235"/>
  <c r="H116" i="235"/>
  <c r="I116" i="235"/>
  <c r="D117" i="235"/>
  <c r="E117" i="235"/>
  <c r="F117" i="235"/>
  <c r="G117" i="235"/>
  <c r="H117" i="235"/>
  <c r="I117" i="235"/>
  <c r="D118" i="235"/>
  <c r="E118" i="235"/>
  <c r="F118" i="235"/>
  <c r="G118" i="235"/>
  <c r="H118" i="235"/>
  <c r="I118" i="235"/>
  <c r="D119" i="235"/>
  <c r="E119" i="235"/>
  <c r="F119" i="235"/>
  <c r="G119" i="235"/>
  <c r="H119" i="235"/>
  <c r="I119" i="235"/>
  <c r="D120" i="235"/>
  <c r="E120" i="235"/>
  <c r="F120" i="235"/>
  <c r="G120" i="235"/>
  <c r="H120" i="235"/>
  <c r="I120" i="235"/>
  <c r="D122" i="235"/>
  <c r="E122" i="235"/>
  <c r="F122" i="235"/>
  <c r="G122" i="235"/>
  <c r="H122" i="235"/>
  <c r="I122" i="235"/>
  <c r="D123" i="235"/>
  <c r="E123" i="235"/>
  <c r="F123" i="235"/>
  <c r="G123" i="235"/>
  <c r="H123" i="235"/>
  <c r="I123" i="235"/>
  <c r="D124" i="235"/>
  <c r="E124" i="235"/>
  <c r="F124" i="235"/>
  <c r="G124" i="235"/>
  <c r="H124" i="235"/>
  <c r="I124" i="235"/>
  <c r="D125" i="235"/>
  <c r="E125" i="235"/>
  <c r="F125" i="235"/>
  <c r="G125" i="235"/>
  <c r="H125" i="235"/>
  <c r="I125" i="235"/>
  <c r="D126" i="235"/>
  <c r="E126" i="235"/>
  <c r="F126" i="235"/>
  <c r="G126" i="235"/>
  <c r="H126" i="235"/>
  <c r="I126" i="235"/>
  <c r="D127" i="235"/>
  <c r="E127" i="235"/>
  <c r="F127" i="235"/>
  <c r="G127" i="235"/>
  <c r="H127" i="235"/>
  <c r="I127" i="235"/>
  <c r="D128" i="235"/>
  <c r="E128" i="235"/>
  <c r="F128" i="235"/>
  <c r="G128" i="235"/>
  <c r="H128" i="235"/>
  <c r="I128" i="235"/>
  <c r="D129" i="235"/>
  <c r="E129" i="235"/>
  <c r="F129" i="235"/>
  <c r="G129" i="235"/>
  <c r="H129" i="235"/>
  <c r="I129" i="235"/>
  <c r="D130" i="235"/>
  <c r="E130" i="235"/>
  <c r="F130" i="235"/>
  <c r="G130" i="235"/>
  <c r="H130" i="235"/>
  <c r="I130" i="235"/>
  <c r="D131" i="235"/>
  <c r="E131" i="235"/>
  <c r="F131" i="235"/>
  <c r="G131" i="235"/>
  <c r="H131" i="235"/>
  <c r="I131" i="235"/>
  <c r="D132" i="235"/>
  <c r="E132" i="235"/>
  <c r="F132" i="235"/>
  <c r="G132" i="235"/>
  <c r="H132" i="235"/>
  <c r="I132" i="235"/>
  <c r="D133" i="235"/>
  <c r="E133" i="235"/>
  <c r="F133" i="235"/>
  <c r="G133" i="235"/>
  <c r="H133" i="235"/>
  <c r="I133" i="235"/>
  <c r="D134" i="235"/>
  <c r="E134" i="235"/>
  <c r="F134" i="235"/>
  <c r="G134" i="235"/>
  <c r="H134" i="235"/>
  <c r="I134" i="235"/>
  <c r="D137" i="235"/>
  <c r="E137" i="235"/>
  <c r="F137" i="235"/>
  <c r="G137" i="235"/>
  <c r="H137" i="235"/>
  <c r="I137" i="235"/>
  <c r="D138" i="235"/>
  <c r="E138" i="235"/>
  <c r="F138" i="235"/>
  <c r="G138" i="235"/>
  <c r="H138" i="235"/>
  <c r="I138" i="235"/>
  <c r="D139" i="235"/>
  <c r="E139" i="235"/>
  <c r="F139" i="235"/>
  <c r="G139" i="235"/>
  <c r="H139" i="235"/>
  <c r="I139" i="235"/>
  <c r="D141" i="235"/>
  <c r="E141" i="235"/>
  <c r="F141" i="235"/>
  <c r="G141" i="235"/>
  <c r="H141" i="235"/>
  <c r="I141" i="235"/>
  <c r="D142" i="235"/>
  <c r="E142" i="235"/>
  <c r="F142" i="235"/>
  <c r="G142" i="235"/>
  <c r="H142" i="235"/>
  <c r="I142" i="235"/>
  <c r="D143" i="235"/>
  <c r="E143" i="235"/>
  <c r="F143" i="235"/>
  <c r="G143" i="235"/>
  <c r="H143" i="235"/>
  <c r="I143" i="235"/>
  <c r="D144" i="235"/>
  <c r="E144" i="235"/>
  <c r="F144" i="235"/>
  <c r="G144" i="235"/>
  <c r="H144" i="235"/>
  <c r="I144" i="235"/>
  <c r="D145" i="235"/>
  <c r="E145" i="235"/>
  <c r="F145" i="235"/>
  <c r="G145" i="235"/>
  <c r="H145" i="235"/>
  <c r="I145" i="235"/>
  <c r="D146" i="235"/>
  <c r="E146" i="235"/>
  <c r="F146" i="235"/>
  <c r="G146" i="235"/>
  <c r="H146" i="235"/>
  <c r="I146" i="235"/>
  <c r="D148" i="235"/>
  <c r="E148" i="235"/>
  <c r="F148" i="235"/>
  <c r="G148" i="235"/>
  <c r="H148" i="235"/>
  <c r="I148" i="235"/>
  <c r="D149" i="235"/>
  <c r="E149" i="235"/>
  <c r="F149" i="235"/>
  <c r="G149" i="235"/>
  <c r="H149" i="235"/>
  <c r="I149" i="235"/>
  <c r="D150" i="235"/>
  <c r="E150" i="235"/>
  <c r="F150" i="235"/>
  <c r="G150" i="235"/>
  <c r="H150" i="235"/>
  <c r="I150" i="235"/>
  <c r="D151" i="235"/>
  <c r="E151" i="235"/>
  <c r="F151" i="235"/>
  <c r="G151" i="235"/>
  <c r="H151" i="235"/>
  <c r="I151" i="235"/>
  <c r="D153" i="235"/>
  <c r="E153" i="235"/>
  <c r="F153" i="235"/>
  <c r="G153" i="235"/>
  <c r="H153" i="235"/>
  <c r="I153" i="235"/>
  <c r="D154" i="235"/>
  <c r="E154" i="235"/>
  <c r="F154" i="235"/>
  <c r="G154" i="235"/>
  <c r="H154" i="235"/>
  <c r="I154" i="235"/>
  <c r="D155" i="235"/>
  <c r="E155" i="235"/>
  <c r="F155" i="235"/>
  <c r="G155" i="235"/>
  <c r="H155" i="235"/>
  <c r="I155" i="235"/>
  <c r="D156" i="235"/>
  <c r="E156" i="235"/>
  <c r="F156" i="235"/>
  <c r="G156" i="235"/>
  <c r="H156" i="235"/>
  <c r="I156" i="235"/>
  <c r="D157" i="235"/>
  <c r="E157" i="235"/>
  <c r="F157" i="235"/>
  <c r="G157" i="235"/>
  <c r="H157" i="235"/>
  <c r="I157" i="235"/>
  <c r="D158" i="235"/>
  <c r="E158" i="235"/>
  <c r="F158" i="235"/>
  <c r="G158" i="235"/>
  <c r="H158" i="235"/>
  <c r="I158" i="235"/>
  <c r="D159" i="235"/>
  <c r="E159" i="235"/>
  <c r="F159" i="235"/>
  <c r="G159" i="235"/>
  <c r="H159" i="235"/>
  <c r="I159" i="235"/>
  <c r="C98" i="235"/>
  <c r="C10" i="235"/>
  <c r="D10" i="235"/>
  <c r="E10" i="235"/>
  <c r="F10" i="235"/>
  <c r="G10" i="235"/>
  <c r="H10" i="235"/>
  <c r="I10" i="235"/>
  <c r="J10" i="235"/>
  <c r="D12" i="235"/>
  <c r="E12" i="235"/>
  <c r="F12" i="235"/>
  <c r="G12" i="235"/>
  <c r="H12" i="235"/>
  <c r="I12" i="235"/>
  <c r="D13" i="235"/>
  <c r="E13" i="235"/>
  <c r="F13" i="235"/>
  <c r="G13" i="235"/>
  <c r="H13" i="235"/>
  <c r="I13" i="235"/>
  <c r="D14" i="235"/>
  <c r="E14" i="235"/>
  <c r="F14" i="235"/>
  <c r="G14" i="235"/>
  <c r="H14" i="235"/>
  <c r="I14" i="235"/>
  <c r="D15" i="235"/>
  <c r="E15" i="235"/>
  <c r="F15" i="235"/>
  <c r="G15" i="235"/>
  <c r="H15" i="235"/>
  <c r="I15" i="235"/>
  <c r="D16" i="235"/>
  <c r="E16" i="235"/>
  <c r="F16" i="235"/>
  <c r="G16" i="235"/>
  <c r="H16" i="235"/>
  <c r="I16" i="235"/>
  <c r="D17" i="235"/>
  <c r="E17" i="235"/>
  <c r="F17" i="235"/>
  <c r="G17" i="235"/>
  <c r="H17" i="235"/>
  <c r="I17" i="235"/>
  <c r="D19" i="235"/>
  <c r="E19" i="235"/>
  <c r="F19" i="235"/>
  <c r="G19" i="235"/>
  <c r="H19" i="235"/>
  <c r="I19" i="235"/>
  <c r="D20" i="235"/>
  <c r="E20" i="235"/>
  <c r="F20" i="235"/>
  <c r="G20" i="235"/>
  <c r="H20" i="235"/>
  <c r="I20" i="235"/>
  <c r="D21" i="235"/>
  <c r="E21" i="235"/>
  <c r="F21" i="235"/>
  <c r="G21" i="235"/>
  <c r="H21" i="235"/>
  <c r="I21" i="235"/>
  <c r="D22" i="235"/>
  <c r="E22" i="235"/>
  <c r="F22" i="235"/>
  <c r="G22" i="235"/>
  <c r="H22" i="235"/>
  <c r="I22" i="235"/>
  <c r="D23" i="235"/>
  <c r="E23" i="235"/>
  <c r="F23" i="235"/>
  <c r="G23" i="235"/>
  <c r="H23" i="235"/>
  <c r="I23" i="235"/>
  <c r="D24" i="235"/>
  <c r="E24" i="235"/>
  <c r="F24" i="235"/>
  <c r="G24" i="235"/>
  <c r="H24" i="235"/>
  <c r="I24" i="235"/>
  <c r="D26" i="235"/>
  <c r="E26" i="235"/>
  <c r="F26" i="235"/>
  <c r="G26" i="235"/>
  <c r="H26" i="235"/>
  <c r="I26" i="235"/>
  <c r="D27" i="235"/>
  <c r="E27" i="235"/>
  <c r="F27" i="235"/>
  <c r="G27" i="235"/>
  <c r="H27" i="235"/>
  <c r="I27" i="235"/>
  <c r="D28" i="235"/>
  <c r="E28" i="235"/>
  <c r="F28" i="235"/>
  <c r="G28" i="235"/>
  <c r="H28" i="235"/>
  <c r="I28" i="235"/>
  <c r="D29" i="235"/>
  <c r="E29" i="235"/>
  <c r="F29" i="235"/>
  <c r="G29" i="235"/>
  <c r="H29" i="235"/>
  <c r="I29" i="235"/>
  <c r="D30" i="235"/>
  <c r="E30" i="235"/>
  <c r="F30" i="235"/>
  <c r="G30" i="235"/>
  <c r="H30" i="235"/>
  <c r="I30" i="235"/>
  <c r="D31" i="235"/>
  <c r="E31" i="235"/>
  <c r="F31" i="235"/>
  <c r="G31" i="235"/>
  <c r="H31" i="235"/>
  <c r="I31" i="235"/>
  <c r="D33" i="235"/>
  <c r="E33" i="235"/>
  <c r="F33" i="235"/>
  <c r="G33" i="235"/>
  <c r="H33" i="235"/>
  <c r="I33" i="235"/>
  <c r="D34" i="235"/>
  <c r="E34" i="235"/>
  <c r="F34" i="235"/>
  <c r="G34" i="235"/>
  <c r="H34" i="235"/>
  <c r="I34" i="235"/>
  <c r="D35" i="235"/>
  <c r="E35" i="235"/>
  <c r="F35" i="235"/>
  <c r="G35" i="235"/>
  <c r="H35" i="235"/>
  <c r="I35" i="235"/>
  <c r="D36" i="235"/>
  <c r="E36" i="235"/>
  <c r="F36" i="235"/>
  <c r="G36" i="235"/>
  <c r="H36" i="235"/>
  <c r="I36" i="235"/>
  <c r="D37" i="235"/>
  <c r="E37" i="235"/>
  <c r="F37" i="235"/>
  <c r="G37" i="235"/>
  <c r="H37" i="235"/>
  <c r="I37" i="235"/>
  <c r="D38" i="235"/>
  <c r="E38" i="235"/>
  <c r="F38" i="235"/>
  <c r="G38" i="235"/>
  <c r="H38" i="235"/>
  <c r="I38" i="235"/>
  <c r="D39" i="235"/>
  <c r="E39" i="235"/>
  <c r="F39" i="235"/>
  <c r="G39" i="235"/>
  <c r="H39" i="235"/>
  <c r="I39" i="235"/>
  <c r="D41" i="235"/>
  <c r="E41" i="235"/>
  <c r="F41" i="235"/>
  <c r="G41" i="235"/>
  <c r="H41" i="235"/>
  <c r="I41" i="235"/>
  <c r="D42" i="235"/>
  <c r="E42" i="235"/>
  <c r="F42" i="235"/>
  <c r="G42" i="235"/>
  <c r="H42" i="235"/>
  <c r="I42" i="235"/>
  <c r="D43" i="235"/>
  <c r="E43" i="235"/>
  <c r="F43" i="235"/>
  <c r="G43" i="235"/>
  <c r="H43" i="235"/>
  <c r="I43" i="235"/>
  <c r="D44" i="235"/>
  <c r="E44" i="235"/>
  <c r="F44" i="235"/>
  <c r="G44" i="235"/>
  <c r="H44" i="235"/>
  <c r="I44" i="235"/>
  <c r="D45" i="235"/>
  <c r="E45" i="235"/>
  <c r="F45" i="235"/>
  <c r="G45" i="235"/>
  <c r="H45" i="235"/>
  <c r="I45" i="235"/>
  <c r="D46" i="235"/>
  <c r="E46" i="235"/>
  <c r="F46" i="235"/>
  <c r="G46" i="235"/>
  <c r="H46" i="235"/>
  <c r="I46" i="235"/>
  <c r="D47" i="235"/>
  <c r="E47" i="235"/>
  <c r="F47" i="235"/>
  <c r="G47" i="235"/>
  <c r="H47" i="235"/>
  <c r="I47" i="235"/>
  <c r="D48" i="235"/>
  <c r="E48" i="235"/>
  <c r="F48" i="235"/>
  <c r="G48" i="235"/>
  <c r="H48" i="235"/>
  <c r="I48" i="235"/>
  <c r="D49" i="235"/>
  <c r="E49" i="235"/>
  <c r="F49" i="235"/>
  <c r="G49" i="235"/>
  <c r="H49" i="235"/>
  <c r="I49" i="235"/>
  <c r="D50" i="235"/>
  <c r="E50" i="235"/>
  <c r="F50" i="235"/>
  <c r="G50" i="235"/>
  <c r="H50" i="235"/>
  <c r="I50" i="235"/>
  <c r="D51" i="235"/>
  <c r="E51" i="235"/>
  <c r="F51" i="235"/>
  <c r="G51" i="235"/>
  <c r="H51" i="235"/>
  <c r="I51" i="235"/>
  <c r="D53" i="235"/>
  <c r="E53" i="235"/>
  <c r="F53" i="235"/>
  <c r="G53" i="235"/>
  <c r="H53" i="235"/>
  <c r="I53" i="235"/>
  <c r="D54" i="235"/>
  <c r="E54" i="235"/>
  <c r="F54" i="235"/>
  <c r="G54" i="235"/>
  <c r="H54" i="235"/>
  <c r="I54" i="235"/>
  <c r="D55" i="235"/>
  <c r="E55" i="235"/>
  <c r="F55" i="235"/>
  <c r="G55" i="235"/>
  <c r="H55" i="235"/>
  <c r="I55" i="235"/>
  <c r="D56" i="235"/>
  <c r="E56" i="235"/>
  <c r="F56" i="235"/>
  <c r="G56" i="235"/>
  <c r="H56" i="235"/>
  <c r="I56" i="235"/>
  <c r="D57" i="235"/>
  <c r="E57" i="235"/>
  <c r="F57" i="235"/>
  <c r="G57" i="235"/>
  <c r="H57" i="235"/>
  <c r="I57" i="235"/>
  <c r="D59" i="235"/>
  <c r="E59" i="235"/>
  <c r="F59" i="235"/>
  <c r="G59" i="235"/>
  <c r="H59" i="235"/>
  <c r="I59" i="235"/>
  <c r="D60" i="235"/>
  <c r="E60" i="235"/>
  <c r="F60" i="235"/>
  <c r="G60" i="235"/>
  <c r="H60" i="235"/>
  <c r="I60" i="235"/>
  <c r="D61" i="235"/>
  <c r="E61" i="235"/>
  <c r="F61" i="235"/>
  <c r="G61" i="235"/>
  <c r="H61" i="235"/>
  <c r="I61" i="235"/>
  <c r="D62" i="235"/>
  <c r="E62" i="235"/>
  <c r="F62" i="235"/>
  <c r="G62" i="235"/>
  <c r="H62" i="235"/>
  <c r="I62" i="235"/>
  <c r="D64" i="235"/>
  <c r="E64" i="235"/>
  <c r="F64" i="235"/>
  <c r="G64" i="235"/>
  <c r="H64" i="235"/>
  <c r="I64" i="235"/>
  <c r="D65" i="235"/>
  <c r="E65" i="235"/>
  <c r="F65" i="235"/>
  <c r="G65" i="235"/>
  <c r="H65" i="235"/>
  <c r="I65" i="235"/>
  <c r="D66" i="235"/>
  <c r="E66" i="235"/>
  <c r="F66" i="235"/>
  <c r="G66" i="235"/>
  <c r="H66" i="235"/>
  <c r="I66" i="235"/>
  <c r="D67" i="235"/>
  <c r="E67" i="235"/>
  <c r="F67" i="235"/>
  <c r="G67" i="235"/>
  <c r="H67" i="235"/>
  <c r="I67" i="235"/>
  <c r="D70" i="235"/>
  <c r="E70" i="235"/>
  <c r="F70" i="235"/>
  <c r="G70" i="235"/>
  <c r="H70" i="235"/>
  <c r="I70" i="235"/>
  <c r="D71" i="235"/>
  <c r="E71" i="235"/>
  <c r="F71" i="235"/>
  <c r="G71" i="235"/>
  <c r="H71" i="235"/>
  <c r="I71" i="235"/>
  <c r="D72" i="235"/>
  <c r="E72" i="235"/>
  <c r="F72" i="235"/>
  <c r="G72" i="235"/>
  <c r="H72" i="235"/>
  <c r="I72" i="235"/>
  <c r="D74" i="235"/>
  <c r="E74" i="235"/>
  <c r="F74" i="235"/>
  <c r="G74" i="235"/>
  <c r="H74" i="235"/>
  <c r="I74" i="235"/>
  <c r="D75" i="235"/>
  <c r="E75" i="235"/>
  <c r="F75" i="235"/>
  <c r="G75" i="235"/>
  <c r="H75" i="235"/>
  <c r="I75" i="235"/>
  <c r="D76" i="235"/>
  <c r="E76" i="235"/>
  <c r="F76" i="235"/>
  <c r="G76" i="235"/>
  <c r="H76" i="235"/>
  <c r="I76" i="235"/>
  <c r="D77" i="235"/>
  <c r="E77" i="235"/>
  <c r="F77" i="235"/>
  <c r="G77" i="235"/>
  <c r="H77" i="235"/>
  <c r="I77" i="235"/>
  <c r="D79" i="235"/>
  <c r="E79" i="235"/>
  <c r="F79" i="235"/>
  <c r="G79" i="235"/>
  <c r="H79" i="235"/>
  <c r="I79" i="235"/>
  <c r="D80" i="235"/>
  <c r="E80" i="235"/>
  <c r="F80" i="235"/>
  <c r="G80" i="235"/>
  <c r="H80" i="235"/>
  <c r="I80" i="235"/>
  <c r="D82" i="235"/>
  <c r="E82" i="235"/>
  <c r="F82" i="235"/>
  <c r="G82" i="235"/>
  <c r="H82" i="235"/>
  <c r="I82" i="235"/>
  <c r="D83" i="235"/>
  <c r="E83" i="235"/>
  <c r="F83" i="235"/>
  <c r="G83" i="235"/>
  <c r="H83" i="235"/>
  <c r="I83" i="235"/>
  <c r="D84" i="235"/>
  <c r="E84" i="235"/>
  <c r="F84" i="235"/>
  <c r="G84" i="235"/>
  <c r="H84" i="235"/>
  <c r="I84" i="235"/>
  <c r="D86" i="235"/>
  <c r="E86" i="235"/>
  <c r="F86" i="235"/>
  <c r="G86" i="235"/>
  <c r="H86" i="235"/>
  <c r="I86" i="235"/>
  <c r="D87" i="235"/>
  <c r="E87" i="235"/>
  <c r="F87" i="235"/>
  <c r="G87" i="235"/>
  <c r="H87" i="235"/>
  <c r="I87" i="235"/>
  <c r="D88" i="235"/>
  <c r="E88" i="235"/>
  <c r="F88" i="235"/>
  <c r="G88" i="235"/>
  <c r="H88" i="235"/>
  <c r="I88" i="235"/>
  <c r="D89" i="235"/>
  <c r="E89" i="235"/>
  <c r="F89" i="235"/>
  <c r="G89" i="235"/>
  <c r="H89" i="235"/>
  <c r="I89" i="235"/>
  <c r="D90" i="235"/>
  <c r="E90" i="235"/>
  <c r="F90" i="235"/>
  <c r="G90" i="235"/>
  <c r="H90" i="235"/>
  <c r="I90" i="235"/>
  <c r="D91" i="235"/>
  <c r="E91" i="235"/>
  <c r="F91" i="235"/>
  <c r="G91" i="235"/>
  <c r="H91" i="235"/>
  <c r="I91" i="235"/>
  <c r="D9" i="235"/>
  <c r="E9" i="235"/>
  <c r="F9" i="235"/>
  <c r="G9" i="235"/>
  <c r="H9" i="235"/>
  <c r="I9" i="235"/>
  <c r="J9" i="235"/>
  <c r="C9" i="235"/>
  <c r="I11" i="177"/>
  <c r="I11" i="237"/>
  <c r="J101" i="177"/>
  <c r="D101" i="436"/>
  <c r="C46" i="231"/>
  <c r="C46" i="352"/>
  <c r="C46" i="414"/>
  <c r="C47" i="231"/>
  <c r="C48" i="231"/>
  <c r="C49" i="231"/>
  <c r="C50" i="231"/>
  <c r="C52" i="231"/>
  <c r="C53" i="231"/>
  <c r="C54" i="231"/>
  <c r="C55" i="231"/>
  <c r="C56" i="231"/>
  <c r="C59" i="231"/>
  <c r="C59" i="491"/>
  <c r="C60" i="231"/>
  <c r="C60" i="352"/>
  <c r="C60" i="414"/>
  <c r="C11" i="231"/>
  <c r="C9" i="491"/>
  <c r="C12" i="231"/>
  <c r="C10" i="491"/>
  <c r="C13" i="231"/>
  <c r="C11" i="491"/>
  <c r="C14" i="231"/>
  <c r="C12" i="491"/>
  <c r="C15" i="231"/>
  <c r="C13" i="491"/>
  <c r="C16" i="231"/>
  <c r="C14" i="491"/>
  <c r="C17" i="231"/>
  <c r="C15" i="491"/>
  <c r="C18" i="231"/>
  <c r="C16" i="491"/>
  <c r="C19" i="231"/>
  <c r="C17" i="491"/>
  <c r="C20" i="231"/>
  <c r="C18" i="491"/>
  <c r="C21" i="231"/>
  <c r="C19" i="491"/>
  <c r="C23" i="231"/>
  <c r="C21" i="491"/>
  <c r="C24" i="231"/>
  <c r="C22" i="491"/>
  <c r="C25" i="231"/>
  <c r="C26" i="231"/>
  <c r="C24" i="491"/>
  <c r="C27" i="231"/>
  <c r="C25" i="491"/>
  <c r="C29" i="231"/>
  <c r="C27" i="491"/>
  <c r="C30" i="231"/>
  <c r="C28" i="491"/>
  <c r="C31" i="231"/>
  <c r="C29" i="491"/>
  <c r="C33" i="231"/>
  <c r="C31" i="491"/>
  <c r="C34" i="231"/>
  <c r="C32" i="491"/>
  <c r="C35" i="231"/>
  <c r="C33" i="491"/>
  <c r="C36" i="231"/>
  <c r="C34" i="491"/>
  <c r="C37" i="231"/>
  <c r="C35" i="491"/>
  <c r="C35" i="352"/>
  <c r="C35" i="414"/>
  <c r="C40" i="231"/>
  <c r="C38" i="491"/>
  <c r="C41" i="231"/>
  <c r="C39" i="491"/>
  <c r="C42" i="231"/>
  <c r="C40" i="491"/>
  <c r="C46" i="230"/>
  <c r="C46" i="490"/>
  <c r="C47" i="230"/>
  <c r="C47" i="490"/>
  <c r="C48" i="230"/>
  <c r="C48" i="490"/>
  <c r="C49" i="230"/>
  <c r="C49" i="490"/>
  <c r="C50" i="230"/>
  <c r="C50" i="490"/>
  <c r="C52" i="230"/>
  <c r="C52" i="490"/>
  <c r="C53" i="230"/>
  <c r="C53" i="490"/>
  <c r="C54" i="230"/>
  <c r="C54" i="490"/>
  <c r="C55" i="230"/>
  <c r="C55" i="490"/>
  <c r="C56" i="230"/>
  <c r="C56" i="490"/>
  <c r="C59" i="230"/>
  <c r="C59" i="490"/>
  <c r="C60" i="230"/>
  <c r="C60" i="490"/>
  <c r="C11" i="230"/>
  <c r="C9" i="490"/>
  <c r="C12" i="230"/>
  <c r="C10" i="490"/>
  <c r="C13" i="230"/>
  <c r="C11" i="490"/>
  <c r="C14" i="230"/>
  <c r="C12" i="490"/>
  <c r="C15" i="230"/>
  <c r="C16" i="230"/>
  <c r="C14" i="490"/>
  <c r="C17" i="230"/>
  <c r="C15" i="490"/>
  <c r="C18" i="230"/>
  <c r="C16" i="490"/>
  <c r="C19" i="230"/>
  <c r="C20" i="230"/>
  <c r="C21" i="230"/>
  <c r="C19" i="490"/>
  <c r="C23" i="230"/>
  <c r="C24" i="230"/>
  <c r="C22" i="490"/>
  <c r="C25" i="230"/>
  <c r="C23" i="490"/>
  <c r="C26" i="230"/>
  <c r="C24" i="490"/>
  <c r="C27" i="230"/>
  <c r="K27" i="230"/>
  <c r="C29" i="230"/>
  <c r="C27" i="490"/>
  <c r="C30" i="230"/>
  <c r="C28" i="490"/>
  <c r="C31" i="230"/>
  <c r="C29" i="490"/>
  <c r="C33" i="230"/>
  <c r="C34" i="230"/>
  <c r="C35" i="230"/>
  <c r="C33" i="490"/>
  <c r="C36" i="230"/>
  <c r="C34" i="490"/>
  <c r="C37" i="230"/>
  <c r="C40" i="230"/>
  <c r="C41" i="230"/>
  <c r="C42" i="230"/>
  <c r="C40" i="490"/>
  <c r="C46" i="229"/>
  <c r="C46" i="489"/>
  <c r="C47" i="229"/>
  <c r="C47" i="489"/>
  <c r="C48" i="229"/>
  <c r="C48" i="489"/>
  <c r="C49" i="229"/>
  <c r="C49" i="489"/>
  <c r="C50" i="229"/>
  <c r="C50" i="489"/>
  <c r="C52" i="229"/>
  <c r="C52" i="489"/>
  <c r="C53" i="229"/>
  <c r="C53" i="489"/>
  <c r="C54" i="229"/>
  <c r="C54" i="489"/>
  <c r="C55" i="229"/>
  <c r="C55" i="489"/>
  <c r="C56" i="229"/>
  <c r="C56" i="489"/>
  <c r="C59" i="229"/>
  <c r="C59" i="489"/>
  <c r="C60" i="229"/>
  <c r="C60" i="489"/>
  <c r="C11" i="229"/>
  <c r="C12" i="229"/>
  <c r="C13" i="229"/>
  <c r="C14" i="229"/>
  <c r="C12" i="489"/>
  <c r="C15" i="229"/>
  <c r="C13" i="489"/>
  <c r="C16" i="229"/>
  <c r="C14" i="489"/>
  <c r="C17" i="229"/>
  <c r="C18" i="229"/>
  <c r="C16" i="489"/>
  <c r="C19" i="229"/>
  <c r="C20" i="229"/>
  <c r="C18" i="489"/>
  <c r="C21" i="229"/>
  <c r="C23" i="229"/>
  <c r="C21" i="489"/>
  <c r="C24" i="229"/>
  <c r="C25" i="229"/>
  <c r="C23" i="489"/>
  <c r="C26" i="229"/>
  <c r="C24" i="489"/>
  <c r="C27" i="229"/>
  <c r="C25" i="489"/>
  <c r="C29" i="229"/>
  <c r="C27" i="489"/>
  <c r="C30" i="229"/>
  <c r="C31" i="229"/>
  <c r="C29" i="489"/>
  <c r="C33" i="229"/>
  <c r="C31" i="489"/>
  <c r="C34" i="229"/>
  <c r="C32" i="489"/>
  <c r="C35" i="229"/>
  <c r="C36" i="229"/>
  <c r="C34" i="489"/>
  <c r="C37" i="229"/>
  <c r="C35" i="489"/>
  <c r="C40" i="229"/>
  <c r="C41" i="229"/>
  <c r="C39" i="489"/>
  <c r="C42" i="229"/>
  <c r="C40" i="489"/>
  <c r="C46" i="228"/>
  <c r="C46" i="488"/>
  <c r="C47" i="228"/>
  <c r="C47" i="488"/>
  <c r="C48" i="228"/>
  <c r="C48" i="488"/>
  <c r="C49" i="228"/>
  <c r="C49" i="488"/>
  <c r="C50" i="228"/>
  <c r="C50" i="488"/>
  <c r="C52" i="228"/>
  <c r="C52" i="488"/>
  <c r="C53" i="228"/>
  <c r="C53" i="488"/>
  <c r="C54" i="228"/>
  <c r="C54" i="488"/>
  <c r="C55" i="228"/>
  <c r="C55" i="488"/>
  <c r="C56" i="228"/>
  <c r="C56" i="488"/>
  <c r="C59" i="228"/>
  <c r="C59" i="488"/>
  <c r="C60" i="228"/>
  <c r="C60" i="488"/>
  <c r="C11" i="228"/>
  <c r="C9" i="488"/>
  <c r="C12" i="228"/>
  <c r="C13" i="228"/>
  <c r="C14" i="228"/>
  <c r="C15" i="228"/>
  <c r="C13" i="488"/>
  <c r="C16" i="228"/>
  <c r="C14" i="488"/>
  <c r="C17" i="228"/>
  <c r="C15" i="488"/>
  <c r="C18" i="228"/>
  <c r="C16" i="488"/>
  <c r="C19" i="228"/>
  <c r="C17" i="488"/>
  <c r="C20" i="228"/>
  <c r="C21" i="228"/>
  <c r="C23" i="228"/>
  <c r="C21" i="488"/>
  <c r="C24" i="228"/>
  <c r="C22" i="488"/>
  <c r="C25" i="228"/>
  <c r="C26" i="228"/>
  <c r="C27" i="228"/>
  <c r="C25" i="488"/>
  <c r="C29" i="228"/>
  <c r="C27" i="488"/>
  <c r="C30" i="228"/>
  <c r="C31" i="228"/>
  <c r="C33" i="228"/>
  <c r="C31" i="488"/>
  <c r="C34" i="228"/>
  <c r="C32" i="488"/>
  <c r="C35" i="228"/>
  <c r="C36" i="228"/>
  <c r="C34" i="488"/>
  <c r="C37" i="228"/>
  <c r="C35" i="488"/>
  <c r="C40" i="228"/>
  <c r="C38" i="488"/>
  <c r="C41" i="228"/>
  <c r="C42" i="228"/>
  <c r="C40" i="488"/>
  <c r="C46" i="227"/>
  <c r="C46" i="487"/>
  <c r="C47" i="227"/>
  <c r="C47" i="487"/>
  <c r="C48" i="227"/>
  <c r="C48" i="487"/>
  <c r="C49" i="227"/>
  <c r="C49" i="487"/>
  <c r="C50" i="227"/>
  <c r="C52" i="227"/>
  <c r="C52" i="487"/>
  <c r="C53" i="227"/>
  <c r="C53" i="487"/>
  <c r="C54" i="227"/>
  <c r="C54" i="487"/>
  <c r="C55" i="227"/>
  <c r="C56" i="227"/>
  <c r="C56" i="487"/>
  <c r="C59" i="227"/>
  <c r="C59" i="487"/>
  <c r="C60" i="227"/>
  <c r="C60" i="487"/>
  <c r="C11" i="227"/>
  <c r="C12" i="227"/>
  <c r="C10" i="487"/>
  <c r="C13" i="227"/>
  <c r="C14" i="227"/>
  <c r="C12" i="487"/>
  <c r="C15" i="227"/>
  <c r="C13" i="487"/>
  <c r="C16" i="227"/>
  <c r="C14" i="487"/>
  <c r="C17" i="227"/>
  <c r="C18" i="227"/>
  <c r="C19" i="227"/>
  <c r="C17" i="487"/>
  <c r="C20" i="227"/>
  <c r="C18" i="487"/>
  <c r="C21" i="227"/>
  <c r="C23" i="227"/>
  <c r="C21" i="487"/>
  <c r="C24" i="227"/>
  <c r="C22" i="487"/>
  <c r="C25" i="227"/>
  <c r="C23" i="487"/>
  <c r="C26" i="227"/>
  <c r="C27" i="227"/>
  <c r="C29" i="227"/>
  <c r="C27" i="487"/>
  <c r="C30" i="227"/>
  <c r="C31" i="227"/>
  <c r="C33" i="227"/>
  <c r="C34" i="227"/>
  <c r="C32" i="487"/>
  <c r="C35" i="227"/>
  <c r="C33" i="487"/>
  <c r="C36" i="227"/>
  <c r="C37" i="227"/>
  <c r="C40" i="227"/>
  <c r="C38" i="487"/>
  <c r="C41" i="227"/>
  <c r="C39" i="487"/>
  <c r="C42" i="227"/>
  <c r="C46" i="226"/>
  <c r="C46" i="486"/>
  <c r="C47" i="226"/>
  <c r="C47" i="486"/>
  <c r="C48" i="226"/>
  <c r="C48" i="486"/>
  <c r="C49" i="226"/>
  <c r="C49" i="486"/>
  <c r="C50" i="226"/>
  <c r="C50" i="486"/>
  <c r="C52" i="226"/>
  <c r="C52" i="486"/>
  <c r="C53" i="226"/>
  <c r="C53" i="486"/>
  <c r="C54" i="226"/>
  <c r="C54" i="486"/>
  <c r="C55" i="226"/>
  <c r="C56" i="226"/>
  <c r="C56" i="486"/>
  <c r="C59" i="226"/>
  <c r="C59" i="486"/>
  <c r="C60" i="226"/>
  <c r="C60" i="486"/>
  <c r="C11" i="226"/>
  <c r="C11" i="286"/>
  <c r="C12" i="226"/>
  <c r="C10" i="486"/>
  <c r="C13" i="226"/>
  <c r="C11" i="486"/>
  <c r="C14" i="226"/>
  <c r="C15" i="226"/>
  <c r="C16" i="226"/>
  <c r="C14" i="486"/>
  <c r="C17" i="226"/>
  <c r="C15" i="486"/>
  <c r="C18" i="226"/>
  <c r="C19" i="226"/>
  <c r="C20" i="226"/>
  <c r="C18" i="486"/>
  <c r="C21" i="226"/>
  <c r="C19" i="486"/>
  <c r="C23" i="226"/>
  <c r="C24" i="226"/>
  <c r="C22" i="486"/>
  <c r="C25" i="226"/>
  <c r="C23" i="486"/>
  <c r="C26" i="226"/>
  <c r="C24" i="486"/>
  <c r="C27" i="226"/>
  <c r="C29" i="226"/>
  <c r="C30" i="226"/>
  <c r="C28" i="486"/>
  <c r="C31" i="226"/>
  <c r="C29" i="486"/>
  <c r="C33" i="226"/>
  <c r="C34" i="226"/>
  <c r="C35" i="226"/>
  <c r="C33" i="486"/>
  <c r="C36" i="226"/>
  <c r="C34" i="486"/>
  <c r="C37" i="226"/>
  <c r="C40" i="226"/>
  <c r="C38" i="486"/>
  <c r="C41" i="226"/>
  <c r="C39" i="486"/>
  <c r="C42" i="226"/>
  <c r="C40" i="486"/>
  <c r="C46" i="225"/>
  <c r="C46" i="485"/>
  <c r="C46" i="346"/>
  <c r="C46" i="408"/>
  <c r="C47" i="225"/>
  <c r="C47" i="485"/>
  <c r="C48" i="225"/>
  <c r="C48" i="485"/>
  <c r="C49" i="225"/>
  <c r="C49" i="485"/>
  <c r="C50" i="225"/>
  <c r="C50" i="485"/>
  <c r="C52" i="225"/>
  <c r="C52" i="485"/>
  <c r="C53" i="225"/>
  <c r="C53" i="485"/>
  <c r="C54" i="225"/>
  <c r="C54" i="485"/>
  <c r="C55" i="225"/>
  <c r="C55" i="485"/>
  <c r="C56" i="225"/>
  <c r="C56" i="485"/>
  <c r="C59" i="225"/>
  <c r="C59" i="485"/>
  <c r="C60" i="225"/>
  <c r="C60" i="485"/>
  <c r="C11" i="225"/>
  <c r="C9" i="485"/>
  <c r="C12" i="225"/>
  <c r="C13" i="225"/>
  <c r="C11" i="485"/>
  <c r="C14" i="225"/>
  <c r="C12" i="485"/>
  <c r="C15" i="225"/>
  <c r="C16" i="225"/>
  <c r="C14" i="485"/>
  <c r="C17" i="225"/>
  <c r="C15" i="485"/>
  <c r="C18" i="225"/>
  <c r="C16" i="485"/>
  <c r="C19" i="225"/>
  <c r="C20" i="225"/>
  <c r="C21" i="225"/>
  <c r="C23" i="225"/>
  <c r="C21" i="485"/>
  <c r="C24" i="225"/>
  <c r="C25" i="225"/>
  <c r="C26" i="225"/>
  <c r="C24" i="485"/>
  <c r="C27" i="225"/>
  <c r="C25" i="485"/>
  <c r="C29" i="225"/>
  <c r="C30" i="225"/>
  <c r="C28" i="346"/>
  <c r="C28" i="408"/>
  <c r="C31" i="225"/>
  <c r="C29" i="485"/>
  <c r="C33" i="225"/>
  <c r="C31" i="485"/>
  <c r="C34" i="225"/>
  <c r="C35" i="225"/>
  <c r="C36" i="225"/>
  <c r="C34" i="485"/>
  <c r="C37" i="225"/>
  <c r="C35" i="485"/>
  <c r="C40" i="225"/>
  <c r="C41" i="225"/>
  <c r="C42" i="225"/>
  <c r="C40" i="485"/>
  <c r="C46" i="224"/>
  <c r="C46" i="484"/>
  <c r="C47" i="224"/>
  <c r="C47" i="484"/>
  <c r="C48" i="224"/>
  <c r="C48" i="484"/>
  <c r="C49" i="224"/>
  <c r="C49" i="484"/>
  <c r="C50" i="224"/>
  <c r="C50" i="484"/>
  <c r="C52" i="224"/>
  <c r="C52" i="484"/>
  <c r="C53" i="224"/>
  <c r="C53" i="484"/>
  <c r="C54" i="224"/>
  <c r="C54" i="484"/>
  <c r="C55" i="224"/>
  <c r="C55" i="484"/>
  <c r="C56" i="224"/>
  <c r="C56" i="484"/>
  <c r="C59" i="224"/>
  <c r="C59" i="484"/>
  <c r="C60" i="224"/>
  <c r="C60" i="484"/>
  <c r="C11" i="224"/>
  <c r="C12" i="224"/>
  <c r="C10" i="484"/>
  <c r="C13" i="224"/>
  <c r="C11" i="484"/>
  <c r="C14" i="224"/>
  <c r="C12" i="484"/>
  <c r="C15" i="224"/>
  <c r="C13" i="484"/>
  <c r="C16" i="224"/>
  <c r="C17" i="224"/>
  <c r="C18" i="224"/>
  <c r="C16" i="484"/>
  <c r="C19" i="224"/>
  <c r="C17" i="484"/>
  <c r="C20" i="224"/>
  <c r="C18" i="484"/>
  <c r="C21" i="224"/>
  <c r="C23" i="224"/>
  <c r="C24" i="224"/>
  <c r="C22" i="484"/>
  <c r="C25" i="224"/>
  <c r="C26" i="224"/>
  <c r="C24" i="484"/>
  <c r="C27" i="224"/>
  <c r="C25" i="484"/>
  <c r="C29" i="224"/>
  <c r="C27" i="484"/>
  <c r="C30" i="224"/>
  <c r="C28" i="484"/>
  <c r="C31" i="224"/>
  <c r="C33" i="224"/>
  <c r="C31" i="484"/>
  <c r="C34" i="224"/>
  <c r="C32" i="484"/>
  <c r="C35" i="224"/>
  <c r="C33" i="484"/>
  <c r="C36" i="224"/>
  <c r="C37" i="224"/>
  <c r="C35" i="484"/>
  <c r="C40" i="224"/>
  <c r="C38" i="484"/>
  <c r="C41" i="224"/>
  <c r="C42" i="224"/>
  <c r="C40" i="484"/>
  <c r="C46" i="223"/>
  <c r="C46" i="483"/>
  <c r="C47" i="223"/>
  <c r="C47" i="483"/>
  <c r="C48" i="223"/>
  <c r="C48" i="483"/>
  <c r="C49" i="223"/>
  <c r="C49" i="483"/>
  <c r="C50" i="223"/>
  <c r="C52" i="223"/>
  <c r="C52" i="483"/>
  <c r="C53" i="223"/>
  <c r="C54" i="223"/>
  <c r="C54" i="483"/>
  <c r="C55" i="223"/>
  <c r="C55" i="483"/>
  <c r="C56" i="223"/>
  <c r="C56" i="483"/>
  <c r="C59" i="223"/>
  <c r="C59" i="483"/>
  <c r="C60" i="223"/>
  <c r="C60" i="483"/>
  <c r="C11" i="223"/>
  <c r="C9" i="483"/>
  <c r="C12" i="223"/>
  <c r="C10" i="483"/>
  <c r="C13" i="223"/>
  <c r="C14" i="223"/>
  <c r="C15" i="223"/>
  <c r="C16" i="223"/>
  <c r="C14" i="483"/>
  <c r="C17" i="223"/>
  <c r="C18" i="223"/>
  <c r="C19" i="223"/>
  <c r="C17" i="483"/>
  <c r="C20" i="223"/>
  <c r="C18" i="483"/>
  <c r="C21" i="223"/>
  <c r="C23" i="223"/>
  <c r="C24" i="223"/>
  <c r="C22" i="483"/>
  <c r="C25" i="223"/>
  <c r="C23" i="483"/>
  <c r="C26" i="223"/>
  <c r="C27" i="223"/>
  <c r="C29" i="223"/>
  <c r="C27" i="483"/>
  <c r="C30" i="223"/>
  <c r="C28" i="483"/>
  <c r="C31" i="223"/>
  <c r="C33" i="223"/>
  <c r="C31" i="483"/>
  <c r="C34" i="223"/>
  <c r="C32" i="483"/>
  <c r="C35" i="223"/>
  <c r="C33" i="483"/>
  <c r="C36" i="223"/>
  <c r="C34" i="483"/>
  <c r="C37" i="223"/>
  <c r="C35" i="483"/>
  <c r="C40" i="223"/>
  <c r="C38" i="483"/>
  <c r="C41" i="223"/>
  <c r="C42" i="223"/>
  <c r="C46" i="222"/>
  <c r="C46" i="482"/>
  <c r="C47" i="222"/>
  <c r="C47" i="482"/>
  <c r="C48" i="222"/>
  <c r="C48" i="482"/>
  <c r="C49" i="222"/>
  <c r="C49" i="482"/>
  <c r="C50" i="222"/>
  <c r="C50" i="482"/>
  <c r="C52" i="222"/>
  <c r="C52" i="482"/>
  <c r="C53" i="222"/>
  <c r="C53" i="482"/>
  <c r="C54" i="222"/>
  <c r="C54" i="482"/>
  <c r="C55" i="222"/>
  <c r="C56" i="222"/>
  <c r="C56" i="482"/>
  <c r="C59" i="222"/>
  <c r="C59" i="482"/>
  <c r="C60" i="222"/>
  <c r="C11" i="222"/>
  <c r="C12" i="222"/>
  <c r="C13" i="222"/>
  <c r="C11" i="482"/>
  <c r="C14" i="222"/>
  <c r="C12" i="482"/>
  <c r="C15" i="222"/>
  <c r="C13" i="482"/>
  <c r="C16" i="222"/>
  <c r="C14" i="482"/>
  <c r="C17" i="222"/>
  <c r="C15" i="482"/>
  <c r="C18" i="222"/>
  <c r="C16" i="482"/>
  <c r="C19" i="222"/>
  <c r="C17" i="482"/>
  <c r="C20" i="222"/>
  <c r="C18" i="482"/>
  <c r="C21" i="222"/>
  <c r="C19" i="482"/>
  <c r="C23" i="222"/>
  <c r="C24" i="222"/>
  <c r="C25" i="222"/>
  <c r="C23" i="482"/>
  <c r="C26" i="222"/>
  <c r="C24" i="482"/>
  <c r="C27" i="222"/>
  <c r="C29" i="222"/>
  <c r="C30" i="222"/>
  <c r="C28" i="482"/>
  <c r="C31" i="222"/>
  <c r="C29" i="482"/>
  <c r="C33" i="222"/>
  <c r="C31" i="482"/>
  <c r="C34" i="222"/>
  <c r="C32" i="482"/>
  <c r="C35" i="222"/>
  <c r="C33" i="482"/>
  <c r="C36" i="222"/>
  <c r="C34" i="482"/>
  <c r="C37" i="222"/>
  <c r="C35" i="482"/>
  <c r="C40" i="222"/>
  <c r="C38" i="482"/>
  <c r="C41" i="222"/>
  <c r="C39" i="482"/>
  <c r="C42" i="222"/>
  <c r="C40" i="482"/>
  <c r="C46" i="221"/>
  <c r="C46" i="481"/>
  <c r="C47" i="221"/>
  <c r="C47" i="481"/>
  <c r="C48" i="221"/>
  <c r="C48" i="481"/>
  <c r="C49" i="221"/>
  <c r="C49" i="481"/>
  <c r="C50" i="221"/>
  <c r="C50" i="481"/>
  <c r="C52" i="221"/>
  <c r="C52" i="481"/>
  <c r="C53" i="221"/>
  <c r="C53" i="481"/>
  <c r="C54" i="221"/>
  <c r="C55" i="221"/>
  <c r="C55" i="481"/>
  <c r="C56" i="221"/>
  <c r="C56" i="481"/>
  <c r="C59" i="221"/>
  <c r="C59" i="481"/>
  <c r="C60" i="221"/>
  <c r="C60" i="481"/>
  <c r="C11" i="221"/>
  <c r="C9" i="481"/>
  <c r="C12" i="221"/>
  <c r="C13" i="221"/>
  <c r="C11" i="481"/>
  <c r="C14" i="221"/>
  <c r="C12" i="481"/>
  <c r="C15" i="221"/>
  <c r="C16" i="221"/>
  <c r="C17" i="221"/>
  <c r="C15" i="481"/>
  <c r="C18" i="221"/>
  <c r="C16" i="481"/>
  <c r="C19" i="221"/>
  <c r="C17" i="481"/>
  <c r="C20" i="221"/>
  <c r="C18" i="481"/>
  <c r="C21" i="221"/>
  <c r="C19" i="481"/>
  <c r="C23" i="221"/>
  <c r="C21" i="481"/>
  <c r="C24" i="221"/>
  <c r="C22" i="481"/>
  <c r="C25" i="221"/>
  <c r="C23" i="481"/>
  <c r="C26" i="221"/>
  <c r="C24" i="481"/>
  <c r="C27" i="221"/>
  <c r="C25" i="481"/>
  <c r="C29" i="221"/>
  <c r="C30" i="221"/>
  <c r="C28" i="481"/>
  <c r="C31" i="221"/>
  <c r="C29" i="481"/>
  <c r="C33" i="221"/>
  <c r="C31" i="481"/>
  <c r="C34" i="221"/>
  <c r="C35" i="221"/>
  <c r="C33" i="481"/>
  <c r="C36" i="221"/>
  <c r="C34" i="481"/>
  <c r="C37" i="221"/>
  <c r="C35" i="481"/>
  <c r="C40" i="221"/>
  <c r="C38" i="481"/>
  <c r="C41" i="221"/>
  <c r="C42" i="221"/>
  <c r="C40" i="481"/>
  <c r="C46" i="220"/>
  <c r="C46" i="480"/>
  <c r="C47" i="220"/>
  <c r="C47" i="480"/>
  <c r="C48" i="220"/>
  <c r="C48" i="480"/>
  <c r="C49" i="220"/>
  <c r="C49" i="480"/>
  <c r="C50" i="220"/>
  <c r="C50" i="480"/>
  <c r="C52" i="220"/>
  <c r="C52" i="480"/>
  <c r="C53" i="220"/>
  <c r="C53" i="480"/>
  <c r="C54" i="220"/>
  <c r="C54" i="480"/>
  <c r="C55" i="220"/>
  <c r="C55" i="480"/>
  <c r="C56" i="220"/>
  <c r="C56" i="480"/>
  <c r="C59" i="220"/>
  <c r="C59" i="480"/>
  <c r="C60" i="220"/>
  <c r="C60" i="480"/>
  <c r="C11" i="220"/>
  <c r="C9" i="480"/>
  <c r="C12" i="220"/>
  <c r="C12" i="280"/>
  <c r="C13" i="220"/>
  <c r="C11" i="480"/>
  <c r="C14" i="220"/>
  <c r="C12" i="480"/>
  <c r="C15" i="220"/>
  <c r="C13" i="480"/>
  <c r="C16" i="220"/>
  <c r="C17" i="220"/>
  <c r="C15" i="480"/>
  <c r="C18" i="220"/>
  <c r="C19" i="220"/>
  <c r="C17" i="480"/>
  <c r="C20" i="220"/>
  <c r="C21" i="220"/>
  <c r="C19" i="480"/>
  <c r="C23" i="220"/>
  <c r="C24" i="220"/>
  <c r="C22" i="480"/>
  <c r="C25" i="220"/>
  <c r="C23" i="480"/>
  <c r="C26" i="220"/>
  <c r="C27" i="220"/>
  <c r="C29" i="220"/>
  <c r="C27" i="480"/>
  <c r="C30" i="220"/>
  <c r="C31" i="220"/>
  <c r="C33" i="220"/>
  <c r="C31" i="480"/>
  <c r="C34" i="220"/>
  <c r="C32" i="480"/>
  <c r="C35" i="220"/>
  <c r="C33" i="480"/>
  <c r="C36" i="220"/>
  <c r="C37" i="220"/>
  <c r="C40" i="220"/>
  <c r="C38" i="480"/>
  <c r="C41" i="220"/>
  <c r="C39" i="480"/>
  <c r="C42" i="220"/>
  <c r="C46" i="219"/>
  <c r="C46" i="479"/>
  <c r="C47" i="219"/>
  <c r="C47" i="479"/>
  <c r="C48" i="219"/>
  <c r="C48" i="479"/>
  <c r="C48" i="340"/>
  <c r="C48" i="402"/>
  <c r="C49" i="219"/>
  <c r="C49" i="479"/>
  <c r="C50" i="219"/>
  <c r="C50" i="479"/>
  <c r="C52" i="219"/>
  <c r="C52" i="479"/>
  <c r="C53" i="219"/>
  <c r="C53" i="479"/>
  <c r="C54" i="219"/>
  <c r="C54" i="479"/>
  <c r="C55" i="219"/>
  <c r="C55" i="479"/>
  <c r="C56" i="219"/>
  <c r="C56" i="479"/>
  <c r="C59" i="219"/>
  <c r="C59" i="479"/>
  <c r="C60" i="219"/>
  <c r="C11" i="219"/>
  <c r="C9" i="479"/>
  <c r="C12" i="219"/>
  <c r="C10" i="479"/>
  <c r="C13" i="219"/>
  <c r="C11" i="479"/>
  <c r="C14" i="219"/>
  <c r="C15" i="219"/>
  <c r="C13" i="479"/>
  <c r="C16" i="219"/>
  <c r="C14" i="479"/>
  <c r="C17" i="219"/>
  <c r="C18" i="219"/>
  <c r="C16" i="479"/>
  <c r="C19" i="219"/>
  <c r="C17" i="479"/>
  <c r="C20" i="219"/>
  <c r="C18" i="479"/>
  <c r="C21" i="219"/>
  <c r="C19" i="479"/>
  <c r="C23" i="219"/>
  <c r="C21" i="479"/>
  <c r="C24" i="219"/>
  <c r="C22" i="479"/>
  <c r="C25" i="219"/>
  <c r="C23" i="479"/>
  <c r="C26" i="219"/>
  <c r="C27" i="219"/>
  <c r="C29" i="219"/>
  <c r="C27" i="479"/>
  <c r="C30" i="219"/>
  <c r="C28" i="479"/>
  <c r="C31" i="219"/>
  <c r="C33" i="219"/>
  <c r="C34" i="219"/>
  <c r="C32" i="479"/>
  <c r="C35" i="219"/>
  <c r="C36" i="219"/>
  <c r="C34" i="479"/>
  <c r="C37" i="219"/>
  <c r="C40" i="219"/>
  <c r="C41" i="219"/>
  <c r="C39" i="479"/>
  <c r="C42" i="219"/>
  <c r="C46" i="218"/>
  <c r="C46" i="478"/>
  <c r="C47" i="218"/>
  <c r="C47" i="478"/>
  <c r="C48" i="218"/>
  <c r="C48" i="478"/>
  <c r="C49" i="218"/>
  <c r="C49" i="478"/>
  <c r="C50" i="218"/>
  <c r="C50" i="478"/>
  <c r="C52" i="218"/>
  <c r="C52" i="478"/>
  <c r="C53" i="218"/>
  <c r="C53" i="478"/>
  <c r="C54" i="218"/>
  <c r="C54" i="478"/>
  <c r="C55" i="218"/>
  <c r="C55" i="478"/>
  <c r="C56" i="218"/>
  <c r="C56" i="478"/>
  <c r="C59" i="218"/>
  <c r="C59" i="478"/>
  <c r="C60" i="218"/>
  <c r="C60" i="478"/>
  <c r="C11" i="218"/>
  <c r="C12" i="218"/>
  <c r="C10" i="478"/>
  <c r="C13" i="218"/>
  <c r="C14" i="218"/>
  <c r="C12" i="478"/>
  <c r="C15" i="218"/>
  <c r="C16" i="218"/>
  <c r="C14" i="478"/>
  <c r="C17" i="218"/>
  <c r="C15" i="478"/>
  <c r="C18" i="218"/>
  <c r="C19" i="218"/>
  <c r="C20" i="218"/>
  <c r="C18" i="478"/>
  <c r="C21" i="218"/>
  <c r="C19" i="478"/>
  <c r="C23" i="218"/>
  <c r="C21" i="478"/>
  <c r="C24" i="218"/>
  <c r="C25" i="218"/>
  <c r="C23" i="478"/>
  <c r="C26" i="218"/>
  <c r="C24" i="478"/>
  <c r="C27" i="218"/>
  <c r="C25" i="478"/>
  <c r="C29" i="218"/>
  <c r="C30" i="218"/>
  <c r="C28" i="478"/>
  <c r="C31" i="218"/>
  <c r="C29" i="478"/>
  <c r="C33" i="218"/>
  <c r="C31" i="478"/>
  <c r="C34" i="218"/>
  <c r="C32" i="478"/>
  <c r="C35" i="218"/>
  <c r="C33" i="478"/>
  <c r="C36" i="218"/>
  <c r="C37" i="218"/>
  <c r="C35" i="339"/>
  <c r="C40" i="218"/>
  <c r="C38" i="478"/>
  <c r="C41" i="218"/>
  <c r="C39" i="478"/>
  <c r="C42" i="218"/>
  <c r="C40" i="478"/>
  <c r="C46" i="217"/>
  <c r="C46" i="477"/>
  <c r="C47" i="217"/>
  <c r="C47" i="477"/>
  <c r="C48" i="217"/>
  <c r="C48" i="477"/>
  <c r="C49" i="217"/>
  <c r="C49" i="477"/>
  <c r="C50" i="217"/>
  <c r="C50" i="477"/>
  <c r="C52" i="217"/>
  <c r="C53" i="217"/>
  <c r="C53" i="477"/>
  <c r="C54" i="217"/>
  <c r="C54" i="477"/>
  <c r="C55" i="217"/>
  <c r="C55" i="477"/>
  <c r="C56" i="217"/>
  <c r="C56" i="477"/>
  <c r="C59" i="217"/>
  <c r="C59" i="477"/>
  <c r="C60" i="217"/>
  <c r="C60" i="477"/>
  <c r="C60" i="338"/>
  <c r="C60" i="400"/>
  <c r="C11" i="217"/>
  <c r="C12" i="217"/>
  <c r="C10" i="477"/>
  <c r="C13" i="217"/>
  <c r="C11" i="477"/>
  <c r="C14" i="217"/>
  <c r="C12" i="477"/>
  <c r="C15" i="217"/>
  <c r="C13" i="477"/>
  <c r="C16" i="217"/>
  <c r="C14" i="477"/>
  <c r="C17" i="217"/>
  <c r="C15" i="477"/>
  <c r="C18" i="217"/>
  <c r="C16" i="477"/>
  <c r="C19" i="217"/>
  <c r="C20" i="217"/>
  <c r="C18" i="477"/>
  <c r="C21" i="217"/>
  <c r="C19" i="477"/>
  <c r="C23" i="217"/>
  <c r="C21" i="477"/>
  <c r="C24" i="217"/>
  <c r="C22" i="477"/>
  <c r="C25" i="217"/>
  <c r="C26" i="217"/>
  <c r="C24" i="477"/>
  <c r="C27" i="217"/>
  <c r="C25" i="477"/>
  <c r="C29" i="217"/>
  <c r="C30" i="217"/>
  <c r="C28" i="477"/>
  <c r="C31" i="217"/>
  <c r="C29" i="477"/>
  <c r="C33" i="217"/>
  <c r="C31" i="477"/>
  <c r="C34" i="217"/>
  <c r="C32" i="477"/>
  <c r="C35" i="217"/>
  <c r="C36" i="217"/>
  <c r="C34" i="477"/>
  <c r="C37" i="217"/>
  <c r="C35" i="477"/>
  <c r="C40" i="217"/>
  <c r="C38" i="477"/>
  <c r="C41" i="217"/>
  <c r="C39" i="477"/>
  <c r="C42" i="217"/>
  <c r="C40" i="477"/>
  <c r="C46" i="216"/>
  <c r="C46" i="476"/>
  <c r="C47" i="216"/>
  <c r="C47" i="476"/>
  <c r="C48" i="216"/>
  <c r="C48" i="476"/>
  <c r="C49" i="216"/>
  <c r="C50" i="216"/>
  <c r="C50" i="476"/>
  <c r="C52" i="216"/>
  <c r="C53" i="216"/>
  <c r="C53" i="476"/>
  <c r="C54" i="216"/>
  <c r="C54" i="476"/>
  <c r="C55" i="216"/>
  <c r="C55" i="476"/>
  <c r="C56" i="216"/>
  <c r="C56" i="476"/>
  <c r="C59" i="216"/>
  <c r="C59" i="476"/>
  <c r="C60" i="216"/>
  <c r="C60" i="476"/>
  <c r="C11" i="216"/>
  <c r="C12" i="216"/>
  <c r="C10" i="476"/>
  <c r="C13" i="216"/>
  <c r="C14" i="216"/>
  <c r="C12" i="476"/>
  <c r="C15" i="216"/>
  <c r="C13" i="476"/>
  <c r="C16" i="216"/>
  <c r="C17" i="216"/>
  <c r="C15" i="476"/>
  <c r="C18" i="216"/>
  <c r="C16" i="476"/>
  <c r="C19" i="216"/>
  <c r="C20" i="216"/>
  <c r="C18" i="476"/>
  <c r="C21" i="216"/>
  <c r="C19" i="476"/>
  <c r="C23" i="216"/>
  <c r="C21" i="476"/>
  <c r="C24" i="216"/>
  <c r="C22" i="476"/>
  <c r="C25" i="216"/>
  <c r="C26" i="216"/>
  <c r="C24" i="476"/>
  <c r="C27" i="216"/>
  <c r="C25" i="476"/>
  <c r="C29" i="216"/>
  <c r="C27" i="476"/>
  <c r="C30" i="216"/>
  <c r="C30" i="276"/>
  <c r="C31" i="216"/>
  <c r="C33" i="216"/>
  <c r="C31" i="476"/>
  <c r="C34" i="216"/>
  <c r="C32" i="476"/>
  <c r="C35" i="216"/>
  <c r="C33" i="476"/>
  <c r="C36" i="216"/>
  <c r="C37" i="216"/>
  <c r="C35" i="476"/>
  <c r="C40" i="216"/>
  <c r="C41" i="216"/>
  <c r="C42" i="216"/>
  <c r="C46" i="215"/>
  <c r="C46" i="475"/>
  <c r="C47" i="215"/>
  <c r="C47" i="475"/>
  <c r="C48" i="215"/>
  <c r="C48" i="475"/>
  <c r="C49" i="215"/>
  <c r="C49" i="475"/>
  <c r="C50" i="215"/>
  <c r="C50" i="475"/>
  <c r="C52" i="215"/>
  <c r="C52" i="475"/>
  <c r="C53" i="215"/>
  <c r="C53" i="475"/>
  <c r="C54" i="215"/>
  <c r="C54" i="475"/>
  <c r="C55" i="215"/>
  <c r="C55" i="475"/>
  <c r="C56" i="215"/>
  <c r="C56" i="475"/>
  <c r="C59" i="215"/>
  <c r="C59" i="475"/>
  <c r="C60" i="215"/>
  <c r="C60" i="475"/>
  <c r="C11" i="215"/>
  <c r="C9" i="475"/>
  <c r="C12" i="215"/>
  <c r="C10" i="475"/>
  <c r="C13" i="215"/>
  <c r="C14" i="215"/>
  <c r="C12" i="475"/>
  <c r="C15" i="215"/>
  <c r="C16" i="215"/>
  <c r="C14" i="475"/>
  <c r="C17" i="215"/>
  <c r="C18" i="215"/>
  <c r="C18" i="275"/>
  <c r="C19" i="215"/>
  <c r="C17" i="475"/>
  <c r="C20" i="215"/>
  <c r="C21" i="215"/>
  <c r="C23" i="215"/>
  <c r="C24" i="215"/>
  <c r="C22" i="475"/>
  <c r="C25" i="215"/>
  <c r="C23" i="475"/>
  <c r="C26" i="215"/>
  <c r="C24" i="475"/>
  <c r="C27" i="215"/>
  <c r="C29" i="215"/>
  <c r="C27" i="475"/>
  <c r="C30" i="215"/>
  <c r="C28" i="475"/>
  <c r="C31" i="215"/>
  <c r="C33" i="215"/>
  <c r="C34" i="215"/>
  <c r="C35" i="215"/>
  <c r="C33" i="475"/>
  <c r="C36" i="215"/>
  <c r="C34" i="475"/>
  <c r="C37" i="215"/>
  <c r="C35" i="475"/>
  <c r="C40" i="215"/>
  <c r="C38" i="475"/>
  <c r="C41" i="215"/>
  <c r="C39" i="475"/>
  <c r="C42" i="215"/>
  <c r="C46" i="214"/>
  <c r="C46" i="474"/>
  <c r="C47" i="214"/>
  <c r="C47" i="474"/>
  <c r="C48" i="214"/>
  <c r="C48" i="474"/>
  <c r="C49" i="214"/>
  <c r="C49" i="474"/>
  <c r="C50" i="214"/>
  <c r="C50" i="474"/>
  <c r="C52" i="214"/>
  <c r="C52" i="474"/>
  <c r="C53" i="214"/>
  <c r="C53" i="474"/>
  <c r="C54" i="214"/>
  <c r="C54" i="474"/>
  <c r="C55" i="214"/>
  <c r="C55" i="474"/>
  <c r="C56" i="214"/>
  <c r="C56" i="474"/>
  <c r="C59" i="214"/>
  <c r="C59" i="474"/>
  <c r="C60" i="214"/>
  <c r="C60" i="474"/>
  <c r="C11" i="214"/>
  <c r="C12" i="214"/>
  <c r="C10" i="474"/>
  <c r="C13" i="214"/>
  <c r="C11" i="474"/>
  <c r="C14" i="214"/>
  <c r="C15" i="214"/>
  <c r="C16" i="214"/>
  <c r="C17" i="214"/>
  <c r="C15" i="474"/>
  <c r="C18" i="214"/>
  <c r="C19" i="214"/>
  <c r="C17" i="474"/>
  <c r="C20" i="214"/>
  <c r="C21" i="214"/>
  <c r="C19" i="474"/>
  <c r="C23" i="214"/>
  <c r="C24" i="214"/>
  <c r="C25" i="214"/>
  <c r="C23" i="474"/>
  <c r="C26" i="214"/>
  <c r="C24" i="474"/>
  <c r="C27" i="214"/>
  <c r="C25" i="474"/>
  <c r="C29" i="214"/>
  <c r="C30" i="214"/>
  <c r="C28" i="474"/>
  <c r="C31" i="214"/>
  <c r="C29" i="474"/>
  <c r="C33" i="214"/>
  <c r="C34" i="214"/>
  <c r="C35" i="214"/>
  <c r="C33" i="474"/>
  <c r="C36" i="214"/>
  <c r="C34" i="474"/>
  <c r="C37" i="214"/>
  <c r="C35" i="474"/>
  <c r="C40" i="214"/>
  <c r="C41" i="214"/>
  <c r="C39" i="474"/>
  <c r="C42" i="214"/>
  <c r="C46" i="213"/>
  <c r="C46" i="473"/>
  <c r="C47" i="213"/>
  <c r="C47" i="473"/>
  <c r="C48" i="213"/>
  <c r="C48" i="473"/>
  <c r="C49" i="213"/>
  <c r="C49" i="473"/>
  <c r="C50" i="213"/>
  <c r="C50" i="473"/>
  <c r="C52" i="213"/>
  <c r="C52" i="473"/>
  <c r="C53" i="213"/>
  <c r="C53" i="473"/>
  <c r="C54" i="213"/>
  <c r="C54" i="473"/>
  <c r="C55" i="213"/>
  <c r="C55" i="473"/>
  <c r="C56" i="213"/>
  <c r="C56" i="473"/>
  <c r="C59" i="213"/>
  <c r="C59" i="473"/>
  <c r="C60" i="213"/>
  <c r="C11" i="213"/>
  <c r="C12" i="213"/>
  <c r="C13" i="213"/>
  <c r="C11" i="473"/>
  <c r="C14" i="213"/>
  <c r="C12" i="473"/>
  <c r="C15" i="213"/>
  <c r="C16" i="213"/>
  <c r="C17" i="213"/>
  <c r="C15" i="473"/>
  <c r="C18" i="213"/>
  <c r="C16" i="473"/>
  <c r="C19" i="213"/>
  <c r="C20" i="213"/>
  <c r="C18" i="473"/>
  <c r="C21" i="213"/>
  <c r="C23" i="213"/>
  <c r="C24" i="213"/>
  <c r="C25" i="213"/>
  <c r="C26" i="213"/>
  <c r="C24" i="473"/>
  <c r="C27" i="213"/>
  <c r="C25" i="473"/>
  <c r="C29" i="213"/>
  <c r="C27" i="334"/>
  <c r="C27" i="396"/>
  <c r="C30" i="213"/>
  <c r="C31" i="213"/>
  <c r="C29" i="473"/>
  <c r="C33" i="213"/>
  <c r="C31" i="473"/>
  <c r="C34" i="213"/>
  <c r="C32" i="473"/>
  <c r="C35" i="213"/>
  <c r="C33" i="473"/>
  <c r="C36" i="213"/>
  <c r="C34" i="473"/>
  <c r="C37" i="213"/>
  <c r="C40" i="213"/>
  <c r="C38" i="473"/>
  <c r="C41" i="213"/>
  <c r="C42" i="213"/>
  <c r="C40" i="473"/>
  <c r="C46" i="212"/>
  <c r="C46" i="472"/>
  <c r="C47" i="212"/>
  <c r="C47" i="472"/>
  <c r="C48" i="212"/>
  <c r="C48" i="472"/>
  <c r="C49" i="212"/>
  <c r="C49" i="472"/>
  <c r="C50" i="212"/>
  <c r="C50" i="472"/>
  <c r="C52" i="212"/>
  <c r="C52" i="472"/>
  <c r="C53" i="212"/>
  <c r="C53" i="472"/>
  <c r="C54" i="212"/>
  <c r="C54" i="472"/>
  <c r="C55" i="212"/>
  <c r="C55" i="472"/>
  <c r="C56" i="212"/>
  <c r="C59" i="212"/>
  <c r="C59" i="472"/>
  <c r="C60" i="212"/>
  <c r="C60" i="472"/>
  <c r="C11" i="212"/>
  <c r="C12" i="212"/>
  <c r="C10" i="472"/>
  <c r="C13" i="212"/>
  <c r="C14" i="212"/>
  <c r="C12" i="472"/>
  <c r="C15" i="212"/>
  <c r="C13" i="472"/>
  <c r="C16" i="212"/>
  <c r="C14" i="472"/>
  <c r="C17" i="212"/>
  <c r="C18" i="212"/>
  <c r="C19" i="212"/>
  <c r="C17" i="472"/>
  <c r="C20" i="212"/>
  <c r="C18" i="472"/>
  <c r="C21" i="212"/>
  <c r="C23" i="212"/>
  <c r="C24" i="212"/>
  <c r="C22" i="472"/>
  <c r="C25" i="212"/>
  <c r="C23" i="472"/>
  <c r="C26" i="212"/>
  <c r="C27" i="212"/>
  <c r="C25" i="472"/>
  <c r="C29" i="212"/>
  <c r="C27" i="472"/>
  <c r="C30" i="212"/>
  <c r="C28" i="472"/>
  <c r="C31" i="212"/>
  <c r="C29" i="333"/>
  <c r="C29" i="395"/>
  <c r="C33" i="212"/>
  <c r="C31" i="472"/>
  <c r="C34" i="212"/>
  <c r="C32" i="472"/>
  <c r="C35" i="212"/>
  <c r="C36" i="212"/>
  <c r="C37" i="212"/>
  <c r="C40" i="212"/>
  <c r="C38" i="472"/>
  <c r="C41" i="212"/>
  <c r="C39" i="472"/>
  <c r="C42" i="212"/>
  <c r="C42" i="272"/>
  <c r="C46" i="211"/>
  <c r="C47" i="211"/>
  <c r="C47" i="471"/>
  <c r="C48" i="211"/>
  <c r="C48" i="471"/>
  <c r="C49" i="211"/>
  <c r="C49" i="471"/>
  <c r="C50" i="211"/>
  <c r="C52" i="211"/>
  <c r="C52" i="471"/>
  <c r="C53" i="211"/>
  <c r="C53" i="471"/>
  <c r="C54" i="211"/>
  <c r="C54" i="471"/>
  <c r="C55" i="211"/>
  <c r="C56" i="211"/>
  <c r="C56" i="471"/>
  <c r="C59" i="211"/>
  <c r="C59" i="471"/>
  <c r="C60" i="211"/>
  <c r="C60" i="471"/>
  <c r="C60" i="271"/>
  <c r="C11" i="211"/>
  <c r="C9" i="471"/>
  <c r="C12" i="211"/>
  <c r="C10" i="471"/>
  <c r="C13" i="211"/>
  <c r="C11" i="471"/>
  <c r="C14" i="211"/>
  <c r="C15" i="211"/>
  <c r="C16" i="211"/>
  <c r="C14" i="471"/>
  <c r="C17" i="211"/>
  <c r="C15" i="471"/>
  <c r="C18" i="211"/>
  <c r="C16" i="471"/>
  <c r="C19" i="211"/>
  <c r="C20" i="211"/>
  <c r="C18" i="471"/>
  <c r="C21" i="211"/>
  <c r="C23" i="211"/>
  <c r="C24" i="211"/>
  <c r="C22" i="471"/>
  <c r="C25" i="211"/>
  <c r="C26" i="211"/>
  <c r="C24" i="332"/>
  <c r="C24" i="394"/>
  <c r="C27" i="211"/>
  <c r="C25" i="471"/>
  <c r="C29" i="211"/>
  <c r="C27" i="471"/>
  <c r="C30" i="211"/>
  <c r="C28" i="471"/>
  <c r="C31" i="211"/>
  <c r="C31" i="271"/>
  <c r="C33" i="211"/>
  <c r="C34" i="211"/>
  <c r="C32" i="471"/>
  <c r="C35" i="211"/>
  <c r="C33" i="471"/>
  <c r="C36" i="211"/>
  <c r="C34" i="471"/>
  <c r="C37" i="211"/>
  <c r="C40" i="211"/>
  <c r="C38" i="471"/>
  <c r="C41" i="211"/>
  <c r="C39" i="471"/>
  <c r="C42" i="211"/>
  <c r="C60" i="210"/>
  <c r="C60" i="470"/>
  <c r="C46" i="210"/>
  <c r="C46" i="470"/>
  <c r="C47" i="210"/>
  <c r="C47" i="470"/>
  <c r="C48" i="210"/>
  <c r="C48" i="470"/>
  <c r="C49" i="210"/>
  <c r="C49" i="470"/>
  <c r="C50" i="210"/>
  <c r="C50" i="470"/>
  <c r="C52" i="210"/>
  <c r="C52" i="470"/>
  <c r="C53" i="210"/>
  <c r="C53" i="470"/>
  <c r="C54" i="210"/>
  <c r="C54" i="470"/>
  <c r="C55" i="210"/>
  <c r="C55" i="470"/>
  <c r="C56" i="210"/>
  <c r="C56" i="470"/>
  <c r="C59" i="210"/>
  <c r="C59" i="470"/>
  <c r="C11" i="210"/>
  <c r="C9" i="470"/>
  <c r="C12" i="210"/>
  <c r="C13" i="210"/>
  <c r="C11" i="470"/>
  <c r="C14" i="210"/>
  <c r="C12" i="470"/>
  <c r="C15" i="210"/>
  <c r="C16" i="210"/>
  <c r="C14" i="470"/>
  <c r="C17" i="210"/>
  <c r="C15" i="470"/>
  <c r="C18" i="210"/>
  <c r="C16" i="470"/>
  <c r="C19" i="210"/>
  <c r="C20" i="210"/>
  <c r="C18" i="470"/>
  <c r="C21" i="210"/>
  <c r="C19" i="331"/>
  <c r="C19" i="393"/>
  <c r="C23" i="210"/>
  <c r="C21" i="470"/>
  <c r="C24" i="210"/>
  <c r="C22" i="470"/>
  <c r="C25" i="210"/>
  <c r="C23" i="470"/>
  <c r="C26" i="210"/>
  <c r="C27" i="210"/>
  <c r="C29" i="210"/>
  <c r="C27" i="470"/>
  <c r="C30" i="210"/>
  <c r="C28" i="470"/>
  <c r="C31" i="210"/>
  <c r="C29" i="470"/>
  <c r="C33" i="210"/>
  <c r="C31" i="470"/>
  <c r="C34" i="210"/>
  <c r="C32" i="470"/>
  <c r="C35" i="210"/>
  <c r="C33" i="470"/>
  <c r="C36" i="210"/>
  <c r="C34" i="470"/>
  <c r="C37" i="210"/>
  <c r="C40" i="210"/>
  <c r="C38" i="470"/>
  <c r="C41" i="210"/>
  <c r="C39" i="470"/>
  <c r="C42" i="210"/>
  <c r="C40" i="470"/>
  <c r="C46" i="209"/>
  <c r="C46" i="469"/>
  <c r="C47" i="209"/>
  <c r="C47" i="469"/>
  <c r="C48" i="209"/>
  <c r="C48" i="469"/>
  <c r="C49" i="209"/>
  <c r="C49" i="469"/>
  <c r="C50" i="209"/>
  <c r="C50" i="469"/>
  <c r="C52" i="209"/>
  <c r="C52" i="469"/>
  <c r="C53" i="209"/>
  <c r="C53" i="469"/>
  <c r="C54" i="209"/>
  <c r="C54" i="469"/>
  <c r="C55" i="209"/>
  <c r="C55" i="469"/>
  <c r="C56" i="209"/>
  <c r="C56" i="469"/>
  <c r="C59" i="209"/>
  <c r="C59" i="469"/>
  <c r="C60" i="209"/>
  <c r="C60" i="469"/>
  <c r="C11" i="209"/>
  <c r="C12" i="209"/>
  <c r="C10" i="469"/>
  <c r="C13" i="209"/>
  <c r="C11" i="469"/>
  <c r="C14" i="209"/>
  <c r="C15" i="209"/>
  <c r="C16" i="209"/>
  <c r="C14" i="469"/>
  <c r="C17" i="209"/>
  <c r="C15" i="469"/>
  <c r="C18" i="209"/>
  <c r="C16" i="469"/>
  <c r="C19" i="209"/>
  <c r="C17" i="469"/>
  <c r="C20" i="209"/>
  <c r="C21" i="209"/>
  <c r="C19" i="469"/>
  <c r="C23" i="209"/>
  <c r="C21" i="330"/>
  <c r="C24" i="209"/>
  <c r="C22" i="469"/>
  <c r="C25" i="209"/>
  <c r="C23" i="469"/>
  <c r="C26" i="209"/>
  <c r="C24" i="469"/>
  <c r="C27" i="209"/>
  <c r="C29" i="209"/>
  <c r="C27" i="330"/>
  <c r="C27" i="392"/>
  <c r="C30" i="209"/>
  <c r="C28" i="469"/>
  <c r="C31" i="209"/>
  <c r="C29" i="469"/>
  <c r="C33" i="209"/>
  <c r="C34" i="209"/>
  <c r="C35" i="209"/>
  <c r="C33" i="469"/>
  <c r="C36" i="209"/>
  <c r="C34" i="469"/>
  <c r="C37" i="209"/>
  <c r="C35" i="469"/>
  <c r="C40" i="209"/>
  <c r="C41" i="209"/>
  <c r="C39" i="469"/>
  <c r="C42" i="209"/>
  <c r="C40" i="469"/>
  <c r="C11" i="208"/>
  <c r="C11" i="268"/>
  <c r="C12" i="208"/>
  <c r="C10" i="468"/>
  <c r="C13" i="208"/>
  <c r="C11" i="468"/>
  <c r="C14" i="208"/>
  <c r="C12" i="468"/>
  <c r="C15" i="208"/>
  <c r="C13" i="468"/>
  <c r="C16" i="208"/>
  <c r="C17" i="208"/>
  <c r="C18" i="208"/>
  <c r="C16" i="468"/>
  <c r="C19" i="208"/>
  <c r="C20" i="208"/>
  <c r="C18" i="468"/>
  <c r="C21" i="208"/>
  <c r="C19" i="468"/>
  <c r="C23" i="208"/>
  <c r="C24" i="208"/>
  <c r="C22" i="468"/>
  <c r="C25" i="208"/>
  <c r="C23" i="468"/>
  <c r="C26" i="208"/>
  <c r="C24" i="468"/>
  <c r="C27" i="208"/>
  <c r="C29" i="208"/>
  <c r="C30" i="208"/>
  <c r="C31" i="208"/>
  <c r="C29" i="468"/>
  <c r="C33" i="208"/>
  <c r="C34" i="208"/>
  <c r="C32" i="468"/>
  <c r="C35" i="208"/>
  <c r="C36" i="208"/>
  <c r="C34" i="468"/>
  <c r="C37" i="208"/>
  <c r="C35" i="468"/>
  <c r="C40" i="208"/>
  <c r="C41" i="208"/>
  <c r="C42" i="208"/>
  <c r="C40" i="468"/>
  <c r="C46" i="207"/>
  <c r="C46" i="467"/>
  <c r="C47" i="207"/>
  <c r="C47" i="467"/>
  <c r="C48" i="207"/>
  <c r="C49" i="207"/>
  <c r="C49" i="467"/>
  <c r="C50" i="207"/>
  <c r="C50" i="467"/>
  <c r="C52" i="207"/>
  <c r="C52" i="467"/>
  <c r="C53" i="207"/>
  <c r="C54" i="207"/>
  <c r="C54" i="467"/>
  <c r="C55" i="207"/>
  <c r="C55" i="467"/>
  <c r="C56" i="207"/>
  <c r="C56" i="467"/>
  <c r="C59" i="207"/>
  <c r="C60" i="207"/>
  <c r="C60" i="467"/>
  <c r="C11" i="207"/>
  <c r="C12" i="207"/>
  <c r="C13" i="207"/>
  <c r="C14" i="207"/>
  <c r="C15" i="207"/>
  <c r="C13" i="467"/>
  <c r="C16" i="207"/>
  <c r="C17" i="207"/>
  <c r="C15" i="467"/>
  <c r="C18" i="207"/>
  <c r="C19" i="207"/>
  <c r="C17" i="467"/>
  <c r="C20" i="207"/>
  <c r="C21" i="207"/>
  <c r="C23" i="207"/>
  <c r="C24" i="207"/>
  <c r="C25" i="207"/>
  <c r="C23" i="467"/>
  <c r="C26" i="207"/>
  <c r="C27" i="207"/>
  <c r="C25" i="467"/>
  <c r="C29" i="207"/>
  <c r="C30" i="207"/>
  <c r="C28" i="467"/>
  <c r="C31" i="207"/>
  <c r="C33" i="207"/>
  <c r="C31" i="467"/>
  <c r="C34" i="207"/>
  <c r="C32" i="467"/>
  <c r="C35" i="207"/>
  <c r="C33" i="328"/>
  <c r="C33" i="390"/>
  <c r="C36" i="207"/>
  <c r="C34" i="467"/>
  <c r="C37" i="207"/>
  <c r="C35" i="467"/>
  <c r="C40" i="207"/>
  <c r="C41" i="207"/>
  <c r="C39" i="328"/>
  <c r="C39" i="390"/>
  <c r="C42" i="207"/>
  <c r="C46" i="206"/>
  <c r="C47" i="206"/>
  <c r="C47" i="466"/>
  <c r="C48" i="206"/>
  <c r="C48" i="466"/>
  <c r="C49" i="206"/>
  <c r="C49" i="466"/>
  <c r="C50" i="206"/>
  <c r="C52" i="206"/>
  <c r="C52" i="466"/>
  <c r="C53" i="206"/>
  <c r="C53" i="466"/>
  <c r="C54" i="206"/>
  <c r="C54" i="466"/>
  <c r="C55" i="206"/>
  <c r="C56" i="206"/>
  <c r="C56" i="466"/>
  <c r="C59" i="206"/>
  <c r="C59" i="466"/>
  <c r="C60" i="206"/>
  <c r="C11" i="206"/>
  <c r="C12" i="206"/>
  <c r="C10" i="466"/>
  <c r="C13" i="206"/>
  <c r="C14" i="206"/>
  <c r="C12" i="466"/>
  <c r="C15" i="206"/>
  <c r="C13" i="466"/>
  <c r="C16" i="206"/>
  <c r="C14" i="466"/>
  <c r="C17" i="206"/>
  <c r="C17" i="266"/>
  <c r="C18" i="206"/>
  <c r="C19" i="206"/>
  <c r="C20" i="206"/>
  <c r="C18" i="466"/>
  <c r="C21" i="206"/>
  <c r="C19" i="466"/>
  <c r="C23" i="206"/>
  <c r="C21" i="466"/>
  <c r="C24" i="206"/>
  <c r="C25" i="206"/>
  <c r="C23" i="466"/>
  <c r="C26" i="206"/>
  <c r="C24" i="466"/>
  <c r="C27" i="206"/>
  <c r="C29" i="206"/>
  <c r="C27" i="466"/>
  <c r="C30" i="206"/>
  <c r="C28" i="466"/>
  <c r="C31" i="206"/>
  <c r="C29" i="466"/>
  <c r="C33" i="206"/>
  <c r="C34" i="206"/>
  <c r="C35" i="206"/>
  <c r="C33" i="466"/>
  <c r="C36" i="206"/>
  <c r="C34" i="466"/>
  <c r="C37" i="206"/>
  <c r="C35" i="466"/>
  <c r="C40" i="206"/>
  <c r="C41" i="206"/>
  <c r="C39" i="466"/>
  <c r="C42" i="206"/>
  <c r="C40" i="466"/>
  <c r="C46" i="205"/>
  <c r="C46" i="465"/>
  <c r="C47" i="205"/>
  <c r="C47" i="465"/>
  <c r="C48" i="205"/>
  <c r="C48" i="465"/>
  <c r="C49" i="205"/>
  <c r="C50" i="205"/>
  <c r="C50" i="465"/>
  <c r="C52" i="205"/>
  <c r="C52" i="465"/>
  <c r="C53" i="205"/>
  <c r="C53" i="465"/>
  <c r="C54" i="205"/>
  <c r="C54" i="465"/>
  <c r="C55" i="205"/>
  <c r="C55" i="465"/>
  <c r="C56" i="205"/>
  <c r="C56" i="465"/>
  <c r="C59" i="205"/>
  <c r="C59" i="465"/>
  <c r="C60" i="205"/>
  <c r="C60" i="465"/>
  <c r="C11" i="205"/>
  <c r="C12" i="205"/>
  <c r="C10" i="465"/>
  <c r="C13" i="205"/>
  <c r="C11" i="465"/>
  <c r="C14" i="205"/>
  <c r="C15" i="205"/>
  <c r="C13" i="465"/>
  <c r="C16" i="205"/>
  <c r="C14" i="465"/>
  <c r="C17" i="205"/>
  <c r="C15" i="465"/>
  <c r="C18" i="205"/>
  <c r="C19" i="205"/>
  <c r="C20" i="205"/>
  <c r="C18" i="465"/>
  <c r="C21" i="205"/>
  <c r="C19" i="465"/>
  <c r="C23" i="205"/>
  <c r="C21" i="326"/>
  <c r="C21" i="388"/>
  <c r="C24" i="205"/>
  <c r="C25" i="205"/>
  <c r="C26" i="205"/>
  <c r="C24" i="465"/>
  <c r="C27" i="205"/>
  <c r="C25" i="465"/>
  <c r="C29" i="205"/>
  <c r="C30" i="205"/>
  <c r="C31" i="205"/>
  <c r="C29" i="465"/>
  <c r="C33" i="205"/>
  <c r="C31" i="465"/>
  <c r="C34" i="205"/>
  <c r="C35" i="205"/>
  <c r="C33" i="465"/>
  <c r="C36" i="205"/>
  <c r="C34" i="465"/>
  <c r="C37" i="205"/>
  <c r="C37" i="265"/>
  <c r="C40" i="205"/>
  <c r="C38" i="465"/>
  <c r="C41" i="205"/>
  <c r="C39" i="465"/>
  <c r="C42" i="205"/>
  <c r="C46" i="204"/>
  <c r="C47" i="204"/>
  <c r="C48" i="204"/>
  <c r="C49" i="204"/>
  <c r="C50" i="204"/>
  <c r="C52" i="204"/>
  <c r="C53" i="204"/>
  <c r="C54" i="204"/>
  <c r="C55" i="204"/>
  <c r="C56" i="204"/>
  <c r="C59" i="204"/>
  <c r="C60" i="204"/>
  <c r="C11" i="204"/>
  <c r="C9" i="464"/>
  <c r="C12" i="204"/>
  <c r="C10" i="464"/>
  <c r="C13" i="204"/>
  <c r="C11" i="464"/>
  <c r="C14" i="204"/>
  <c r="C12" i="464"/>
  <c r="C15" i="204"/>
  <c r="C15" i="264"/>
  <c r="C16" i="204"/>
  <c r="C17" i="204"/>
  <c r="C15" i="464"/>
  <c r="C18" i="204"/>
  <c r="C16" i="464"/>
  <c r="C19" i="204"/>
  <c r="C20" i="204"/>
  <c r="C18" i="464"/>
  <c r="C21" i="204"/>
  <c r="C19" i="464"/>
  <c r="C23" i="204"/>
  <c r="C21" i="464"/>
  <c r="C24" i="204"/>
  <c r="C25" i="204"/>
  <c r="C26" i="204"/>
  <c r="C24" i="464"/>
  <c r="C27" i="204"/>
  <c r="C25" i="464"/>
  <c r="C29" i="204"/>
  <c r="C27" i="464"/>
  <c r="C30" i="204"/>
  <c r="C31" i="204"/>
  <c r="C29" i="464"/>
  <c r="C33" i="204"/>
  <c r="C31" i="464"/>
  <c r="C34" i="204"/>
  <c r="C35" i="204"/>
  <c r="C36" i="204"/>
  <c r="C34" i="464"/>
  <c r="C37" i="204"/>
  <c r="C35" i="464"/>
  <c r="C40" i="204"/>
  <c r="C41" i="204"/>
  <c r="C42" i="204"/>
  <c r="C40" i="464"/>
  <c r="C46" i="203"/>
  <c r="C46" i="463"/>
  <c r="C47" i="203"/>
  <c r="C47" i="463"/>
  <c r="C48" i="203"/>
  <c r="C48" i="463"/>
  <c r="C49" i="203"/>
  <c r="C49" i="463"/>
  <c r="C50" i="203"/>
  <c r="C50" i="463"/>
  <c r="C52" i="203"/>
  <c r="C52" i="463"/>
  <c r="C53" i="203"/>
  <c r="C53" i="463"/>
  <c r="C54" i="203"/>
  <c r="C54" i="463"/>
  <c r="C55" i="203"/>
  <c r="C55" i="463"/>
  <c r="C56" i="203"/>
  <c r="C59" i="203"/>
  <c r="C59" i="463"/>
  <c r="C60" i="203"/>
  <c r="C60" i="463"/>
  <c r="C11" i="203"/>
  <c r="C9" i="463"/>
  <c r="C12" i="203"/>
  <c r="C13" i="203"/>
  <c r="C14" i="203"/>
  <c r="C12" i="463"/>
  <c r="C15" i="203"/>
  <c r="C13" i="463"/>
  <c r="C16" i="203"/>
  <c r="C17" i="203"/>
  <c r="C15" i="463"/>
  <c r="C18" i="203"/>
  <c r="C16" i="463"/>
  <c r="C19" i="203"/>
  <c r="C17" i="463"/>
  <c r="C20" i="203"/>
  <c r="C18" i="463"/>
  <c r="C21" i="203"/>
  <c r="C23" i="203"/>
  <c r="C21" i="463"/>
  <c r="C24" i="203"/>
  <c r="C25" i="203"/>
  <c r="C26" i="203"/>
  <c r="C24" i="463"/>
  <c r="C27" i="203"/>
  <c r="C25" i="463"/>
  <c r="C29" i="203"/>
  <c r="C27" i="463"/>
  <c r="C30" i="203"/>
  <c r="C31" i="203"/>
  <c r="C29" i="463"/>
  <c r="C33" i="203"/>
  <c r="C31" i="463"/>
  <c r="C34" i="203"/>
  <c r="C32" i="463"/>
  <c r="C35" i="203"/>
  <c r="C36" i="203"/>
  <c r="C37" i="203"/>
  <c r="C35" i="463"/>
  <c r="C40" i="203"/>
  <c r="C38" i="463"/>
  <c r="C41" i="203"/>
  <c r="C39" i="463"/>
  <c r="C42" i="203"/>
  <c r="C40" i="463"/>
  <c r="C46" i="202"/>
  <c r="C47" i="202"/>
  <c r="C47" i="462"/>
  <c r="C48" i="202"/>
  <c r="C48" i="462"/>
  <c r="C49" i="202"/>
  <c r="C49" i="462"/>
  <c r="C50" i="202"/>
  <c r="C50" i="462"/>
  <c r="C52" i="202"/>
  <c r="C52" i="462"/>
  <c r="C53" i="202"/>
  <c r="C53" i="462"/>
  <c r="C54" i="202"/>
  <c r="C54" i="462"/>
  <c r="C55" i="202"/>
  <c r="C55" i="462"/>
  <c r="C56" i="202"/>
  <c r="C56" i="462"/>
  <c r="C59" i="202"/>
  <c r="C59" i="462"/>
  <c r="C60" i="202"/>
  <c r="C60" i="462"/>
  <c r="C11" i="202"/>
  <c r="C9" i="462"/>
  <c r="C12" i="202"/>
  <c r="C10" i="462"/>
  <c r="C13" i="202"/>
  <c r="C14" i="202"/>
  <c r="C12" i="462"/>
  <c r="C15" i="202"/>
  <c r="C13" i="462"/>
  <c r="C16" i="202"/>
  <c r="C14" i="462"/>
  <c r="C17" i="202"/>
  <c r="C15" i="462"/>
  <c r="C18" i="202"/>
  <c r="C19" i="202"/>
  <c r="C17" i="462"/>
  <c r="C20" i="202"/>
  <c r="C21" i="202"/>
  <c r="C23" i="202"/>
  <c r="C24" i="202"/>
  <c r="C22" i="462"/>
  <c r="C25" i="202"/>
  <c r="C23" i="462"/>
  <c r="C26" i="202"/>
  <c r="C24" i="462"/>
  <c r="C27" i="202"/>
  <c r="C29" i="202"/>
  <c r="C27" i="462"/>
  <c r="C30" i="202"/>
  <c r="C28" i="462"/>
  <c r="C31" i="202"/>
  <c r="C31" i="262"/>
  <c r="C33" i="202"/>
  <c r="C31" i="462"/>
  <c r="C34" i="202"/>
  <c r="C35" i="202"/>
  <c r="C36" i="202"/>
  <c r="C34" i="462"/>
  <c r="C37" i="202"/>
  <c r="C35" i="462"/>
  <c r="C40" i="202"/>
  <c r="C41" i="202"/>
  <c r="C42" i="202"/>
  <c r="C40" i="462"/>
  <c r="C46" i="201"/>
  <c r="C47" i="201"/>
  <c r="C47" i="461"/>
  <c r="C48" i="201"/>
  <c r="C48" i="461"/>
  <c r="C49" i="201"/>
  <c r="C49" i="461"/>
  <c r="C50" i="201"/>
  <c r="C50" i="461"/>
  <c r="C52" i="201"/>
  <c r="C52" i="461"/>
  <c r="C53" i="201"/>
  <c r="C53" i="461"/>
  <c r="C54" i="201"/>
  <c r="C54" i="461"/>
  <c r="C55" i="201"/>
  <c r="C55" i="461"/>
  <c r="C56" i="201"/>
  <c r="C56" i="461"/>
  <c r="C59" i="201"/>
  <c r="C59" i="461"/>
  <c r="C60" i="201"/>
  <c r="C60" i="461"/>
  <c r="C11" i="201"/>
  <c r="C9" i="461"/>
  <c r="C12" i="201"/>
  <c r="C10" i="461"/>
  <c r="C13" i="201"/>
  <c r="C11" i="461"/>
  <c r="C14" i="201"/>
  <c r="C14" i="261"/>
  <c r="C15" i="201"/>
  <c r="C16" i="201"/>
  <c r="C17" i="201"/>
  <c r="C15" i="461"/>
  <c r="C18" i="201"/>
  <c r="C16" i="461"/>
  <c r="C19" i="201"/>
  <c r="C17" i="461"/>
  <c r="C20" i="201"/>
  <c r="C18" i="461"/>
  <c r="C21" i="201"/>
  <c r="C19" i="461"/>
  <c r="C23" i="201"/>
  <c r="C24" i="201"/>
  <c r="C22" i="461"/>
  <c r="C25" i="201"/>
  <c r="C26" i="201"/>
  <c r="C24" i="461"/>
  <c r="C27" i="201"/>
  <c r="C29" i="201"/>
  <c r="C27" i="461"/>
  <c r="C30" i="201"/>
  <c r="C28" i="461"/>
  <c r="C31" i="201"/>
  <c r="C29" i="461"/>
  <c r="C33" i="201"/>
  <c r="C31" i="461"/>
  <c r="C34" i="201"/>
  <c r="C32" i="322"/>
  <c r="C32" i="384"/>
  <c r="C35" i="201"/>
  <c r="C33" i="461"/>
  <c r="C36" i="201"/>
  <c r="C34" i="461"/>
  <c r="C37" i="201"/>
  <c r="C40" i="201"/>
  <c r="C38" i="461"/>
  <c r="C41" i="201"/>
  <c r="C39" i="461"/>
  <c r="C42" i="201"/>
  <c r="C40" i="461"/>
  <c r="C46" i="200"/>
  <c r="C46" i="460"/>
  <c r="C46" i="321"/>
  <c r="C46" i="383"/>
  <c r="C47" i="200"/>
  <c r="C47" i="460"/>
  <c r="C48" i="200"/>
  <c r="C48" i="460"/>
  <c r="C49" i="200"/>
  <c r="C49" i="460"/>
  <c r="C50" i="200"/>
  <c r="C50" i="460"/>
  <c r="C52" i="200"/>
  <c r="C52" i="460"/>
  <c r="C53" i="200"/>
  <c r="C53" i="460"/>
  <c r="C54" i="200"/>
  <c r="C54" i="460"/>
  <c r="C55" i="200"/>
  <c r="C55" i="460"/>
  <c r="C56" i="200"/>
  <c r="C56" i="460"/>
  <c r="C59" i="200"/>
  <c r="C59" i="460"/>
  <c r="C60" i="200"/>
  <c r="C60" i="460"/>
  <c r="C11" i="200"/>
  <c r="C12" i="200"/>
  <c r="C13" i="200"/>
  <c r="C11" i="460"/>
  <c r="C14" i="200"/>
  <c r="C12" i="460"/>
  <c r="C15" i="200"/>
  <c r="C13" i="460"/>
  <c r="C16" i="200"/>
  <c r="C14" i="460"/>
  <c r="C17" i="200"/>
  <c r="C15" i="460"/>
  <c r="C18" i="200"/>
  <c r="C16" i="460"/>
  <c r="C19" i="200"/>
  <c r="C20" i="200"/>
  <c r="C21" i="200"/>
  <c r="C23" i="200"/>
  <c r="C24" i="200"/>
  <c r="C25" i="200"/>
  <c r="C23" i="460"/>
  <c r="C26" i="200"/>
  <c r="C27" i="200"/>
  <c r="C25" i="460"/>
  <c r="C29" i="200"/>
  <c r="C30" i="200"/>
  <c r="C28" i="321"/>
  <c r="C28" i="383"/>
  <c r="C31" i="200"/>
  <c r="C33" i="200"/>
  <c r="C31" i="460"/>
  <c r="C34" i="200"/>
  <c r="C35" i="200"/>
  <c r="C36" i="200"/>
  <c r="C34" i="460"/>
  <c r="C37" i="200"/>
  <c r="C35" i="460"/>
  <c r="C40" i="200"/>
  <c r="C38" i="460"/>
  <c r="C41" i="200"/>
  <c r="C42" i="200"/>
  <c r="C40" i="460"/>
  <c r="C46" i="199"/>
  <c r="C46" i="459"/>
  <c r="C47" i="199"/>
  <c r="C47" i="459"/>
  <c r="C48" i="199"/>
  <c r="C49" i="199"/>
  <c r="C49" i="459"/>
  <c r="C50" i="199"/>
  <c r="C50" i="459"/>
  <c r="C52" i="199"/>
  <c r="C52" i="459"/>
  <c r="C53" i="199"/>
  <c r="C53" i="459"/>
  <c r="C54" i="199"/>
  <c r="C54" i="459"/>
  <c r="C55" i="199"/>
  <c r="C55" i="459"/>
  <c r="C56" i="199"/>
  <c r="C56" i="459"/>
  <c r="C59" i="199"/>
  <c r="C59" i="459"/>
  <c r="C60" i="199"/>
  <c r="C60" i="459"/>
  <c r="C11" i="199"/>
  <c r="C9" i="459"/>
  <c r="C12" i="199"/>
  <c r="C13" i="199"/>
  <c r="C14" i="199"/>
  <c r="C12" i="459"/>
  <c r="C15" i="199"/>
  <c r="C13" i="459"/>
  <c r="C16" i="199"/>
  <c r="C14" i="459"/>
  <c r="C17" i="199"/>
  <c r="C15" i="459"/>
  <c r="C18" i="199"/>
  <c r="C16" i="459"/>
  <c r="C19" i="199"/>
  <c r="C17" i="459"/>
  <c r="C20" i="199"/>
  <c r="C21" i="199"/>
  <c r="C19" i="459"/>
  <c r="C23" i="199"/>
  <c r="C24" i="199"/>
  <c r="C22" i="459"/>
  <c r="C25" i="199"/>
  <c r="C26" i="199"/>
  <c r="C27" i="199"/>
  <c r="C25" i="459"/>
  <c r="C29" i="199"/>
  <c r="C27" i="459"/>
  <c r="C30" i="199"/>
  <c r="C30" i="259"/>
  <c r="C31" i="199"/>
  <c r="C29" i="459"/>
  <c r="C33" i="199"/>
  <c r="C31" i="459"/>
  <c r="C34" i="199"/>
  <c r="C32" i="459"/>
  <c r="C35" i="199"/>
  <c r="C35" i="259"/>
  <c r="C36" i="199"/>
  <c r="C37" i="199"/>
  <c r="C40" i="199"/>
  <c r="C41" i="199"/>
  <c r="C39" i="459"/>
  <c r="C42" i="199"/>
  <c r="C46" i="198"/>
  <c r="C46" i="458"/>
  <c r="C47" i="198"/>
  <c r="C47" i="458"/>
  <c r="C48" i="198"/>
  <c r="C48" i="458"/>
  <c r="C49" i="198"/>
  <c r="C49" i="458"/>
  <c r="C50" i="198"/>
  <c r="C50" i="458"/>
  <c r="C52" i="198"/>
  <c r="C52" i="458"/>
  <c r="C53" i="198"/>
  <c r="C53" i="458"/>
  <c r="C54" i="198"/>
  <c r="C54" i="458"/>
  <c r="C55" i="198"/>
  <c r="C55" i="458"/>
  <c r="C56" i="198"/>
  <c r="C56" i="458"/>
  <c r="C59" i="198"/>
  <c r="C59" i="458"/>
  <c r="C60" i="198"/>
  <c r="C11" i="198"/>
  <c r="C9" i="458"/>
  <c r="C12" i="198"/>
  <c r="C10" i="458"/>
  <c r="C13" i="198"/>
  <c r="C11" i="458"/>
  <c r="C14" i="198"/>
  <c r="C12" i="458"/>
  <c r="C15" i="198"/>
  <c r="C13" i="458"/>
  <c r="C16" i="198"/>
  <c r="C14" i="458"/>
  <c r="C17" i="198"/>
  <c r="C18" i="198"/>
  <c r="C19" i="198"/>
  <c r="C17" i="458"/>
  <c r="C20" i="198"/>
  <c r="C18" i="458"/>
  <c r="C21" i="198"/>
  <c r="C19" i="319"/>
  <c r="C19" i="381"/>
  <c r="C23" i="198"/>
  <c r="C24" i="198"/>
  <c r="C22" i="458"/>
  <c r="C25" i="198"/>
  <c r="C23" i="458"/>
  <c r="C26" i="198"/>
  <c r="C27" i="198"/>
  <c r="C29" i="198"/>
  <c r="C27" i="458"/>
  <c r="C30" i="198"/>
  <c r="C28" i="458"/>
  <c r="C31" i="198"/>
  <c r="C29" i="458"/>
  <c r="C33" i="198"/>
  <c r="C34" i="198"/>
  <c r="C35" i="198"/>
  <c r="C36" i="198"/>
  <c r="C34" i="458"/>
  <c r="C37" i="198"/>
  <c r="C35" i="458"/>
  <c r="C40" i="198"/>
  <c r="C41" i="198"/>
  <c r="C42" i="198"/>
  <c r="C46" i="197"/>
  <c r="C46" i="457"/>
  <c r="C47" i="197"/>
  <c r="C47" i="457"/>
  <c r="C48" i="197"/>
  <c r="C48" i="457"/>
  <c r="C49" i="197"/>
  <c r="C49" i="457"/>
  <c r="C50" i="197"/>
  <c r="C50" i="457"/>
  <c r="C52" i="197"/>
  <c r="C52" i="457"/>
  <c r="C53" i="197"/>
  <c r="C53" i="457"/>
  <c r="C54" i="197"/>
  <c r="C54" i="457"/>
  <c r="C55" i="197"/>
  <c r="C55" i="457"/>
  <c r="C56" i="197"/>
  <c r="C56" i="457"/>
  <c r="C59" i="197"/>
  <c r="C59" i="457"/>
  <c r="C60" i="197"/>
  <c r="C60" i="457"/>
  <c r="C11" i="197"/>
  <c r="C12" i="197"/>
  <c r="C10" i="457"/>
  <c r="C13" i="197"/>
  <c r="C11" i="457"/>
  <c r="C14" i="197"/>
  <c r="C12" i="457"/>
  <c r="C15" i="197"/>
  <c r="C16" i="197"/>
  <c r="C14" i="457"/>
  <c r="C17" i="197"/>
  <c r="C15" i="457"/>
  <c r="C18" i="197"/>
  <c r="C19" i="197"/>
  <c r="C20" i="197"/>
  <c r="C18" i="457"/>
  <c r="C21" i="197"/>
  <c r="C19" i="457"/>
  <c r="C23" i="197"/>
  <c r="C24" i="197"/>
  <c r="C25" i="197"/>
  <c r="C23" i="457"/>
  <c r="C26" i="197"/>
  <c r="C27" i="197"/>
  <c r="C25" i="457"/>
  <c r="C29" i="197"/>
  <c r="C30" i="197"/>
  <c r="C28" i="457"/>
  <c r="C31" i="197"/>
  <c r="C29" i="457"/>
  <c r="C33" i="197"/>
  <c r="C34" i="197"/>
  <c r="C32" i="457"/>
  <c r="C35" i="197"/>
  <c r="C33" i="457"/>
  <c r="C36" i="197"/>
  <c r="C37" i="197"/>
  <c r="C40" i="197"/>
  <c r="C41" i="197"/>
  <c r="C39" i="457"/>
  <c r="C42" i="197"/>
  <c r="C40" i="457"/>
  <c r="C46" i="196"/>
  <c r="C46" i="456"/>
  <c r="C47" i="196"/>
  <c r="C47" i="456"/>
  <c r="C48" i="196"/>
  <c r="C49" i="196"/>
  <c r="C49" i="456"/>
  <c r="C50" i="196"/>
  <c r="C50" i="456"/>
  <c r="C52" i="196"/>
  <c r="C52" i="456"/>
  <c r="C52" i="256"/>
  <c r="C53" i="196"/>
  <c r="C53" i="456"/>
  <c r="C54" i="196"/>
  <c r="C54" i="456"/>
  <c r="C55" i="196"/>
  <c r="C55" i="456"/>
  <c r="C56" i="196"/>
  <c r="C59" i="196"/>
  <c r="C59" i="456"/>
  <c r="C60" i="196"/>
  <c r="C60" i="456"/>
  <c r="C11" i="196"/>
  <c r="C11" i="256"/>
  <c r="C12" i="196"/>
  <c r="C10" i="456"/>
  <c r="C13" i="196"/>
  <c r="C11" i="456"/>
  <c r="C14" i="196"/>
  <c r="C12" i="456"/>
  <c r="C15" i="196"/>
  <c r="C13" i="456"/>
  <c r="C16" i="196"/>
  <c r="C17" i="196"/>
  <c r="C15" i="456"/>
  <c r="C18" i="196"/>
  <c r="C16" i="456"/>
  <c r="C19" i="196"/>
  <c r="C20" i="196"/>
  <c r="C18" i="456"/>
  <c r="C21" i="196"/>
  <c r="C19" i="456"/>
  <c r="C23" i="196"/>
  <c r="C24" i="196"/>
  <c r="C25" i="196"/>
  <c r="C26" i="196"/>
  <c r="C24" i="456"/>
  <c r="C27" i="196"/>
  <c r="C29" i="196"/>
  <c r="C27" i="456"/>
  <c r="C30" i="196"/>
  <c r="C28" i="456"/>
  <c r="C31" i="196"/>
  <c r="C29" i="456"/>
  <c r="C33" i="196"/>
  <c r="C33" i="256"/>
  <c r="C34" i="196"/>
  <c r="C35" i="196"/>
  <c r="C36" i="196"/>
  <c r="C34" i="456"/>
  <c r="C37" i="196"/>
  <c r="C35" i="456"/>
  <c r="C40" i="196"/>
  <c r="C41" i="196"/>
  <c r="C42" i="196"/>
  <c r="C40" i="456"/>
  <c r="C46" i="195"/>
  <c r="C46" i="455"/>
  <c r="C47" i="195"/>
  <c r="C47" i="316"/>
  <c r="C47" i="378"/>
  <c r="C48" i="195"/>
  <c r="C48" i="455"/>
  <c r="C49" i="195"/>
  <c r="C49" i="455"/>
  <c r="C50" i="195"/>
  <c r="C50" i="455"/>
  <c r="C52" i="195"/>
  <c r="C53" i="195"/>
  <c r="C53" i="455"/>
  <c r="C54" i="195"/>
  <c r="C54" i="455"/>
  <c r="C55" i="195"/>
  <c r="C55" i="455"/>
  <c r="C56" i="195"/>
  <c r="C56" i="455"/>
  <c r="C59" i="195"/>
  <c r="C59" i="455"/>
  <c r="C60" i="195"/>
  <c r="C60" i="455"/>
  <c r="C11" i="195"/>
  <c r="C9" i="455"/>
  <c r="C12" i="195"/>
  <c r="C10" i="455"/>
  <c r="C13" i="195"/>
  <c r="C14" i="195"/>
  <c r="C12" i="455"/>
  <c r="C15" i="195"/>
  <c r="C13" i="455"/>
  <c r="C16" i="195"/>
  <c r="C17" i="195"/>
  <c r="C18" i="195"/>
  <c r="C16" i="455"/>
  <c r="C19" i="195"/>
  <c r="C17" i="455"/>
  <c r="C20" i="195"/>
  <c r="C21" i="195"/>
  <c r="C23" i="195"/>
  <c r="C21" i="455"/>
  <c r="C24" i="195"/>
  <c r="C22" i="455"/>
  <c r="C25" i="195"/>
  <c r="C26" i="195"/>
  <c r="C27" i="195"/>
  <c r="C29" i="195"/>
  <c r="C27" i="455"/>
  <c r="C30" i="195"/>
  <c r="C31" i="195"/>
  <c r="C33" i="195"/>
  <c r="C34" i="195"/>
  <c r="C32" i="455"/>
  <c r="C35" i="195"/>
  <c r="C33" i="455"/>
  <c r="C36" i="195"/>
  <c r="C37" i="195"/>
  <c r="C35" i="455"/>
  <c r="C40" i="195"/>
  <c r="C38" i="455"/>
  <c r="C41" i="195"/>
  <c r="C41" i="255"/>
  <c r="C42" i="195"/>
  <c r="C40" i="455"/>
  <c r="C46" i="194"/>
  <c r="C46" i="454"/>
  <c r="C47" i="194"/>
  <c r="C48" i="194"/>
  <c r="C48" i="454"/>
  <c r="C49" i="194"/>
  <c r="C49" i="454"/>
  <c r="C50" i="194"/>
  <c r="C50" i="454"/>
  <c r="C52" i="194"/>
  <c r="C52" i="454"/>
  <c r="C53" i="194"/>
  <c r="C53" i="454"/>
  <c r="C54" i="194"/>
  <c r="C54" i="454"/>
  <c r="C55" i="194"/>
  <c r="C55" i="454"/>
  <c r="C56" i="194"/>
  <c r="C56" i="454"/>
  <c r="C59" i="194"/>
  <c r="C59" i="454"/>
  <c r="C60" i="194"/>
  <c r="C11" i="194"/>
  <c r="C9" i="454"/>
  <c r="C12" i="194"/>
  <c r="C10" i="454"/>
  <c r="C13" i="194"/>
  <c r="C14" i="194"/>
  <c r="C12" i="454"/>
  <c r="C15" i="194"/>
  <c r="C13" i="454"/>
  <c r="C16" i="194"/>
  <c r="C17" i="194"/>
  <c r="C18" i="194"/>
  <c r="C19" i="194"/>
  <c r="C20" i="194"/>
  <c r="C18" i="454"/>
  <c r="C21" i="194"/>
  <c r="C21" i="254"/>
  <c r="C23" i="194"/>
  <c r="C24" i="194"/>
  <c r="C25" i="194"/>
  <c r="C26" i="194"/>
  <c r="C26" i="254"/>
  <c r="C27" i="194"/>
  <c r="C25" i="454"/>
  <c r="C29" i="194"/>
  <c r="C30" i="194"/>
  <c r="C28" i="315"/>
  <c r="C31" i="194"/>
  <c r="C29" i="454"/>
  <c r="C33" i="194"/>
  <c r="C31" i="454"/>
  <c r="C34" i="194"/>
  <c r="C32" i="454"/>
  <c r="C35" i="194"/>
  <c r="C36" i="194"/>
  <c r="C37" i="194"/>
  <c r="C40" i="194"/>
  <c r="C38" i="454"/>
  <c r="C41" i="194"/>
  <c r="C42" i="194"/>
  <c r="C46" i="193"/>
  <c r="C46" i="453"/>
  <c r="C47" i="193"/>
  <c r="C47" i="453"/>
  <c r="C48" i="193"/>
  <c r="C48" i="453"/>
  <c r="C49" i="193"/>
  <c r="C49" i="453"/>
  <c r="C50" i="193"/>
  <c r="C50" i="453"/>
  <c r="C52" i="193"/>
  <c r="C52" i="453"/>
  <c r="C53" i="193"/>
  <c r="C53" i="453"/>
  <c r="C54" i="193"/>
  <c r="C54" i="453"/>
  <c r="C55" i="193"/>
  <c r="C55" i="453"/>
  <c r="C56" i="193"/>
  <c r="C56" i="453"/>
  <c r="C59" i="193"/>
  <c r="C59" i="453"/>
  <c r="C60" i="193"/>
  <c r="C60" i="453"/>
  <c r="C11" i="193"/>
  <c r="C12" i="193"/>
  <c r="C10" i="453"/>
  <c r="C13" i="193"/>
  <c r="C11" i="453"/>
  <c r="C14" i="193"/>
  <c r="C15" i="193"/>
  <c r="C13" i="453"/>
  <c r="C16" i="193"/>
  <c r="C14" i="453"/>
  <c r="C17" i="193"/>
  <c r="C15" i="453"/>
  <c r="C18" i="193"/>
  <c r="C18" i="253"/>
  <c r="C19" i="193"/>
  <c r="C20" i="193"/>
  <c r="C21" i="193"/>
  <c r="C19" i="453"/>
  <c r="C23" i="193"/>
  <c r="C21" i="453"/>
  <c r="C24" i="193"/>
  <c r="C22" i="453"/>
  <c r="C25" i="193"/>
  <c r="C26" i="193"/>
  <c r="C27" i="193"/>
  <c r="C25" i="453"/>
  <c r="C29" i="193"/>
  <c r="C27" i="453"/>
  <c r="C30" i="193"/>
  <c r="C28" i="314"/>
  <c r="C28" i="376"/>
  <c r="C31" i="193"/>
  <c r="C33" i="193"/>
  <c r="C31" i="453"/>
  <c r="C34" i="193"/>
  <c r="C35" i="193"/>
  <c r="C33" i="453"/>
  <c r="C36" i="193"/>
  <c r="C34" i="453"/>
  <c r="C37" i="193"/>
  <c r="C35" i="453"/>
  <c r="C40" i="193"/>
  <c r="C41" i="193"/>
  <c r="C42" i="193"/>
  <c r="C40" i="453"/>
  <c r="C46" i="192"/>
  <c r="C47" i="192"/>
  <c r="C47" i="452"/>
  <c r="C48" i="192"/>
  <c r="C48" i="452"/>
  <c r="C49" i="192"/>
  <c r="C49" i="452"/>
  <c r="C50" i="192"/>
  <c r="C50" i="452"/>
  <c r="C52" i="192"/>
  <c r="C52" i="452"/>
  <c r="C53" i="192"/>
  <c r="C53" i="452"/>
  <c r="C54" i="192"/>
  <c r="C54" i="452"/>
  <c r="C55" i="192"/>
  <c r="C55" i="452"/>
  <c r="C56" i="192"/>
  <c r="C56" i="452"/>
  <c r="C59" i="192"/>
  <c r="C59" i="452"/>
  <c r="C60" i="192"/>
  <c r="C60" i="452"/>
  <c r="C11" i="192"/>
  <c r="C12" i="192"/>
  <c r="C13" i="192"/>
  <c r="C11" i="452"/>
  <c r="C14" i="192"/>
  <c r="C12" i="452"/>
  <c r="C15" i="192"/>
  <c r="C16" i="192"/>
  <c r="C17" i="192"/>
  <c r="C18" i="192"/>
  <c r="C16" i="452"/>
  <c r="C19" i="192"/>
  <c r="C20" i="192"/>
  <c r="C21" i="192"/>
  <c r="C19" i="452"/>
  <c r="C23" i="192"/>
  <c r="C24" i="192"/>
  <c r="C25" i="192"/>
  <c r="C26" i="192"/>
  <c r="C24" i="452"/>
  <c r="C27" i="192"/>
  <c r="C29" i="192"/>
  <c r="C30" i="192"/>
  <c r="C31" i="192"/>
  <c r="C29" i="452"/>
  <c r="C33" i="192"/>
  <c r="C34" i="192"/>
  <c r="C32" i="452"/>
  <c r="C35" i="192"/>
  <c r="C36" i="192"/>
  <c r="C37" i="192"/>
  <c r="C40" i="192"/>
  <c r="C38" i="452"/>
  <c r="C41" i="192"/>
  <c r="C42" i="192"/>
  <c r="C40" i="452"/>
  <c r="C47" i="191"/>
  <c r="C47" i="451"/>
  <c r="C48" i="191"/>
  <c r="C48" i="451"/>
  <c r="C49" i="191"/>
  <c r="C49" i="451"/>
  <c r="C50" i="191"/>
  <c r="C50" i="451"/>
  <c r="C51" i="191"/>
  <c r="C51" i="451"/>
  <c r="C53" i="191"/>
  <c r="C53" i="451"/>
  <c r="C54" i="191"/>
  <c r="C54" i="451"/>
  <c r="C55" i="191"/>
  <c r="C55" i="451"/>
  <c r="C56" i="191"/>
  <c r="C56" i="451"/>
  <c r="C57" i="191"/>
  <c r="C57" i="451"/>
  <c r="C60" i="191"/>
  <c r="C60" i="451"/>
  <c r="C61" i="191"/>
  <c r="C61" i="451"/>
  <c r="C11" i="191"/>
  <c r="C9" i="451"/>
  <c r="C12" i="191"/>
  <c r="C10" i="451"/>
  <c r="C13" i="191"/>
  <c r="C11" i="451"/>
  <c r="C14" i="191"/>
  <c r="C12" i="451"/>
  <c r="C15" i="191"/>
  <c r="C13" i="451"/>
  <c r="C16" i="191"/>
  <c r="C17" i="191"/>
  <c r="C15" i="451"/>
  <c r="C18" i="191"/>
  <c r="C16" i="451"/>
  <c r="C19" i="191"/>
  <c r="C17" i="451"/>
  <c r="C20" i="191"/>
  <c r="C21" i="191"/>
  <c r="C19" i="451"/>
  <c r="C23" i="191"/>
  <c r="C23" i="251"/>
  <c r="C24" i="191"/>
  <c r="C22" i="451"/>
  <c r="C25" i="191"/>
  <c r="C23" i="451"/>
  <c r="C26" i="191"/>
  <c r="C24" i="451"/>
  <c r="C27" i="191"/>
  <c r="C25" i="451"/>
  <c r="C29" i="191"/>
  <c r="C27" i="451"/>
  <c r="C30" i="191"/>
  <c r="C31" i="191"/>
  <c r="C29" i="451"/>
  <c r="C32" i="191"/>
  <c r="C30" i="451"/>
  <c r="C34" i="191"/>
  <c r="C35" i="191"/>
  <c r="C33" i="451"/>
  <c r="C36" i="191"/>
  <c r="C34" i="451"/>
  <c r="C37" i="191"/>
  <c r="C35" i="451"/>
  <c r="C38" i="191"/>
  <c r="C41" i="191"/>
  <c r="C42" i="191"/>
  <c r="C40" i="451"/>
  <c r="C43" i="191"/>
  <c r="C41" i="451"/>
  <c r="C47" i="190"/>
  <c r="C47" i="450"/>
  <c r="C48" i="190"/>
  <c r="C49" i="190"/>
  <c r="C49" i="450"/>
  <c r="C50" i="190"/>
  <c r="C50" i="450"/>
  <c r="C51" i="190"/>
  <c r="C51" i="450"/>
  <c r="C53" i="190"/>
  <c r="C53" i="450"/>
  <c r="C54" i="190"/>
  <c r="C54" i="450"/>
  <c r="C55" i="190"/>
  <c r="C55" i="450"/>
  <c r="C56" i="190"/>
  <c r="C56" i="450"/>
  <c r="C57" i="190"/>
  <c r="C60" i="190"/>
  <c r="C60" i="450"/>
  <c r="C61" i="190"/>
  <c r="C61" i="450"/>
  <c r="C11" i="190"/>
  <c r="C9" i="450"/>
  <c r="C12" i="190"/>
  <c r="C13" i="190"/>
  <c r="C11" i="450"/>
  <c r="C14" i="190"/>
  <c r="C12" i="450"/>
  <c r="C15" i="190"/>
  <c r="C16" i="190"/>
  <c r="C17" i="190"/>
  <c r="C15" i="450"/>
  <c r="C18" i="190"/>
  <c r="C16" i="450"/>
  <c r="C19" i="190"/>
  <c r="C17" i="450"/>
  <c r="C20" i="190"/>
  <c r="C20" i="250"/>
  <c r="C21" i="190"/>
  <c r="C19" i="450"/>
  <c r="C23" i="190"/>
  <c r="C21" i="450"/>
  <c r="C24" i="190"/>
  <c r="C22" i="450"/>
  <c r="C25" i="190"/>
  <c r="C26" i="190"/>
  <c r="C24" i="450"/>
  <c r="C27" i="190"/>
  <c r="C25" i="450"/>
  <c r="C29" i="190"/>
  <c r="C27" i="311"/>
  <c r="C27" i="373"/>
  <c r="C30" i="190"/>
  <c r="C28" i="450"/>
  <c r="C31" i="190"/>
  <c r="C29" i="450"/>
  <c r="C32" i="190"/>
  <c r="C30" i="450"/>
  <c r="C34" i="190"/>
  <c r="C32" i="311"/>
  <c r="C32" i="373"/>
  <c r="C35" i="190"/>
  <c r="C33" i="450"/>
  <c r="C36" i="190"/>
  <c r="C34" i="450"/>
  <c r="C37" i="190"/>
  <c r="C35" i="450"/>
  <c r="C38" i="190"/>
  <c r="C41" i="190"/>
  <c r="C42" i="190"/>
  <c r="C40" i="450"/>
  <c r="C43" i="190"/>
  <c r="C47" i="189"/>
  <c r="C47" i="449"/>
  <c r="C48" i="189"/>
  <c r="C48" i="449"/>
  <c r="C49" i="189"/>
  <c r="C49" i="449"/>
  <c r="C50" i="189"/>
  <c r="C50" i="449"/>
  <c r="C51" i="189"/>
  <c r="C51" i="449"/>
  <c r="C53" i="189"/>
  <c r="C53" i="449"/>
  <c r="C54" i="189"/>
  <c r="C54" i="449"/>
  <c r="C55" i="189"/>
  <c r="C55" i="449"/>
  <c r="C56" i="189"/>
  <c r="C56" i="449"/>
  <c r="C57" i="189"/>
  <c r="C57" i="449"/>
  <c r="C60" i="189"/>
  <c r="C60" i="449"/>
  <c r="C61" i="189"/>
  <c r="C61" i="449"/>
  <c r="C11" i="189"/>
  <c r="C9" i="449"/>
  <c r="C12" i="189"/>
  <c r="C10" i="449"/>
  <c r="C13" i="189"/>
  <c r="C11" i="449"/>
  <c r="C14" i="189"/>
  <c r="C15" i="189"/>
  <c r="C16" i="189"/>
  <c r="C14" i="449"/>
  <c r="C17" i="189"/>
  <c r="C15" i="449"/>
  <c r="C18" i="189"/>
  <c r="C19" i="189"/>
  <c r="C17" i="449"/>
  <c r="C20" i="189"/>
  <c r="C21" i="189"/>
  <c r="C19" i="449"/>
  <c r="C23" i="189"/>
  <c r="C24" i="189"/>
  <c r="C22" i="449"/>
  <c r="C25" i="189"/>
  <c r="C26" i="189"/>
  <c r="C24" i="449"/>
  <c r="C27" i="189"/>
  <c r="C29" i="189"/>
  <c r="C30" i="189"/>
  <c r="C31" i="189"/>
  <c r="C29" i="449"/>
  <c r="C32" i="189"/>
  <c r="C30" i="449"/>
  <c r="C34" i="189"/>
  <c r="C32" i="449"/>
  <c r="C35" i="189"/>
  <c r="C33" i="449"/>
  <c r="C36" i="189"/>
  <c r="C34" i="449"/>
  <c r="C37" i="189"/>
  <c r="C35" i="449"/>
  <c r="C38" i="189"/>
  <c r="C36" i="449"/>
  <c r="C41" i="189"/>
  <c r="C39" i="449"/>
  <c r="C42" i="189"/>
  <c r="C43" i="189"/>
  <c r="C41" i="449"/>
  <c r="C47" i="188"/>
  <c r="C47" i="448"/>
  <c r="C48" i="188"/>
  <c r="C48" i="448"/>
  <c r="C49" i="188"/>
  <c r="C49" i="448"/>
  <c r="C50" i="188"/>
  <c r="C50" i="448"/>
  <c r="C51" i="188"/>
  <c r="C51" i="448"/>
  <c r="C53" i="188"/>
  <c r="C53" i="448"/>
  <c r="C54" i="188"/>
  <c r="C54" i="448"/>
  <c r="C55" i="188"/>
  <c r="C55" i="448"/>
  <c r="C56" i="188"/>
  <c r="C56" i="448"/>
  <c r="C57" i="188"/>
  <c r="C57" i="448"/>
  <c r="C60" i="188"/>
  <c r="C60" i="448"/>
  <c r="C61" i="188"/>
  <c r="C11" i="188"/>
  <c r="C12" i="188"/>
  <c r="C10" i="448"/>
  <c r="C13" i="188"/>
  <c r="C11" i="448"/>
  <c r="C14" i="188"/>
  <c r="C15" i="188"/>
  <c r="C16" i="188"/>
  <c r="C17" i="188"/>
  <c r="C15" i="448"/>
  <c r="C18" i="188"/>
  <c r="C16" i="448"/>
  <c r="C19" i="188"/>
  <c r="C20" i="188"/>
  <c r="C18" i="448"/>
  <c r="C21" i="188"/>
  <c r="C19" i="448"/>
  <c r="C23" i="188"/>
  <c r="C21" i="448"/>
  <c r="C24" i="188"/>
  <c r="C22" i="448"/>
  <c r="C25" i="188"/>
  <c r="C23" i="448"/>
  <c r="C26" i="188"/>
  <c r="C24" i="448"/>
  <c r="C27" i="188"/>
  <c r="C25" i="448"/>
  <c r="C29" i="188"/>
  <c r="C27" i="448"/>
  <c r="C30" i="188"/>
  <c r="C28" i="448"/>
  <c r="C31" i="188"/>
  <c r="C29" i="448"/>
  <c r="C32" i="188"/>
  <c r="C30" i="448"/>
  <c r="C34" i="188"/>
  <c r="C35" i="188"/>
  <c r="C33" i="448"/>
  <c r="C36" i="188"/>
  <c r="C34" i="448"/>
  <c r="C37" i="188"/>
  <c r="C35" i="448"/>
  <c r="C38" i="188"/>
  <c r="C41" i="188"/>
  <c r="C39" i="448"/>
  <c r="C42" i="188"/>
  <c r="C40" i="448"/>
  <c r="C43" i="188"/>
  <c r="C41" i="448"/>
  <c r="C94" i="187"/>
  <c r="C95" i="187"/>
  <c r="C95" i="447"/>
  <c r="C96" i="187"/>
  <c r="C96" i="447"/>
  <c r="C97" i="187"/>
  <c r="C97" i="447"/>
  <c r="C98" i="187"/>
  <c r="C99" i="187"/>
  <c r="C99" i="447"/>
  <c r="C100" i="187"/>
  <c r="C100" i="447"/>
  <c r="C101" i="187"/>
  <c r="C102" i="187"/>
  <c r="C102" i="447"/>
  <c r="C103" i="187"/>
  <c r="C104" i="187"/>
  <c r="C104" i="447"/>
  <c r="C105" i="187"/>
  <c r="C105" i="447"/>
  <c r="C106" i="187"/>
  <c r="C106" i="447"/>
  <c r="C107" i="187"/>
  <c r="C108" i="187"/>
  <c r="C109" i="187"/>
  <c r="C110" i="187"/>
  <c r="C111" i="187"/>
  <c r="C111" i="447"/>
  <c r="C112" i="187"/>
  <c r="C112" i="447"/>
  <c r="C113" i="187"/>
  <c r="C115" i="187"/>
  <c r="C116" i="187"/>
  <c r="C116" i="447"/>
  <c r="C117" i="187"/>
  <c r="C117" i="447"/>
  <c r="C118" i="187"/>
  <c r="C118" i="447"/>
  <c r="C119" i="187"/>
  <c r="C120" i="187"/>
  <c r="C120" i="447"/>
  <c r="C121" i="187"/>
  <c r="C122" i="187"/>
  <c r="C123" i="187"/>
  <c r="C124" i="187"/>
  <c r="C124" i="447"/>
  <c r="C125" i="187"/>
  <c r="C126" i="187"/>
  <c r="C127" i="187"/>
  <c r="C130" i="187"/>
  <c r="C130" i="447"/>
  <c r="C131" i="187"/>
  <c r="C131" i="447"/>
  <c r="C132" i="187"/>
  <c r="C134" i="187"/>
  <c r="C135" i="187"/>
  <c r="C135" i="447"/>
  <c r="C136" i="187"/>
  <c r="C137" i="187"/>
  <c r="C138" i="187"/>
  <c r="C138" i="308"/>
  <c r="C138" i="370"/>
  <c r="C139" i="187"/>
  <c r="C139" i="447"/>
  <c r="C141" i="187"/>
  <c r="C142" i="187"/>
  <c r="C143" i="187"/>
  <c r="C144" i="187"/>
  <c r="C144" i="447"/>
  <c r="C145" i="187"/>
  <c r="C147" i="187"/>
  <c r="C147" i="447"/>
  <c r="C148" i="187"/>
  <c r="C149" i="187"/>
  <c r="C150" i="187"/>
  <c r="C151" i="187"/>
  <c r="C151" i="447"/>
  <c r="C152" i="187"/>
  <c r="C153" i="187"/>
  <c r="C153" i="447"/>
  <c r="C157" i="187"/>
  <c r="C158" i="187"/>
  <c r="C16" i="187"/>
  <c r="C16" i="447"/>
  <c r="C17" i="187"/>
  <c r="C17" i="447"/>
  <c r="C18" i="187"/>
  <c r="C19" i="187"/>
  <c r="C19" i="447"/>
  <c r="C20" i="187"/>
  <c r="C20" i="447"/>
  <c r="C21" i="187"/>
  <c r="C21" i="447"/>
  <c r="C23" i="187"/>
  <c r="C24" i="187"/>
  <c r="C25" i="187"/>
  <c r="C25" i="447"/>
  <c r="C26" i="187"/>
  <c r="C26" i="447"/>
  <c r="C27" i="187"/>
  <c r="C27" i="447"/>
  <c r="C28" i="187"/>
  <c r="C30" i="187"/>
  <c r="C30" i="308"/>
  <c r="C30" i="370"/>
  <c r="C31" i="187"/>
  <c r="C31" i="247"/>
  <c r="C32" i="187"/>
  <c r="C33" i="187"/>
  <c r="C34" i="187"/>
  <c r="C35" i="187"/>
  <c r="C35" i="447"/>
  <c r="C36" i="187"/>
  <c r="C36" i="447"/>
  <c r="C38" i="187"/>
  <c r="C39" i="187"/>
  <c r="C39" i="447"/>
  <c r="C40" i="187"/>
  <c r="C41" i="187"/>
  <c r="C42" i="187"/>
  <c r="C43" i="187"/>
  <c r="C43" i="447"/>
  <c r="C44" i="187"/>
  <c r="C45" i="187"/>
  <c r="C46" i="187"/>
  <c r="C47" i="187"/>
  <c r="C48" i="187"/>
  <c r="C48" i="447"/>
  <c r="C50" i="187"/>
  <c r="C51" i="187"/>
  <c r="C52" i="187"/>
  <c r="C53" i="187"/>
  <c r="C53" i="447"/>
  <c r="C54" i="187"/>
  <c r="C56" i="187"/>
  <c r="C56" i="447"/>
  <c r="C57" i="187"/>
  <c r="C58" i="187"/>
  <c r="C58" i="447"/>
  <c r="C59" i="187"/>
  <c r="C61" i="187"/>
  <c r="C61" i="247"/>
  <c r="C62" i="187"/>
  <c r="C63" i="187"/>
  <c r="C64" i="187"/>
  <c r="C67" i="187"/>
  <c r="C67" i="447"/>
  <c r="C68" i="187"/>
  <c r="C68" i="447"/>
  <c r="C69" i="187"/>
  <c r="C69" i="447"/>
  <c r="C71" i="187"/>
  <c r="C72" i="187"/>
  <c r="C72" i="247"/>
  <c r="C73" i="187"/>
  <c r="C73" i="447"/>
  <c r="C74" i="187"/>
  <c r="C74" i="447"/>
  <c r="C76" i="187"/>
  <c r="C76" i="308"/>
  <c r="C76" i="370"/>
  <c r="C77" i="187"/>
  <c r="C77" i="447"/>
  <c r="C79" i="187"/>
  <c r="C80" i="187"/>
  <c r="C80" i="447"/>
  <c r="C81" i="187"/>
  <c r="C81" i="308"/>
  <c r="C81" i="370"/>
  <c r="C83" i="187"/>
  <c r="C84" i="187"/>
  <c r="C84" i="447"/>
  <c r="C85" i="187"/>
  <c r="C85" i="447"/>
  <c r="C86" i="187"/>
  <c r="C87" i="187"/>
  <c r="C88" i="187"/>
  <c r="C9" i="187"/>
  <c r="C9" i="447"/>
  <c r="C10" i="187"/>
  <c r="C10" i="447"/>
  <c r="C11" i="187"/>
  <c r="C11" i="447"/>
  <c r="C12" i="187"/>
  <c r="C12" i="447"/>
  <c r="C13" i="187"/>
  <c r="C13" i="447"/>
  <c r="C14" i="187"/>
  <c r="C14" i="447"/>
  <c r="C94" i="186"/>
  <c r="C95" i="186"/>
  <c r="C96" i="186"/>
  <c r="C96" i="446"/>
  <c r="C97" i="186"/>
  <c r="C98" i="186"/>
  <c r="C99" i="186"/>
  <c r="C100" i="186"/>
  <c r="C100" i="446"/>
  <c r="C101" i="186"/>
  <c r="C101" i="446"/>
  <c r="C102" i="186"/>
  <c r="C102" i="446"/>
  <c r="C103" i="186"/>
  <c r="C103" i="446"/>
  <c r="C104" i="186"/>
  <c r="C105" i="186"/>
  <c r="C106" i="186"/>
  <c r="C106" i="446"/>
  <c r="C107" i="186"/>
  <c r="C107" i="307"/>
  <c r="C108" i="186"/>
  <c r="C109" i="186"/>
  <c r="C110" i="186"/>
  <c r="C110" i="446"/>
  <c r="C111" i="186"/>
  <c r="C111" i="446"/>
  <c r="C112" i="186"/>
  <c r="C113" i="186"/>
  <c r="C115" i="186"/>
  <c r="C116" i="186"/>
  <c r="C116" i="446"/>
  <c r="C117" i="186"/>
  <c r="C117" i="307"/>
  <c r="C118" i="186"/>
  <c r="C118" i="446"/>
  <c r="C119" i="186"/>
  <c r="C120" i="186"/>
  <c r="C120" i="246"/>
  <c r="C121" i="186"/>
  <c r="C122" i="186"/>
  <c r="C122" i="446"/>
  <c r="C123" i="186"/>
  <c r="C124" i="186"/>
  <c r="C124" i="446"/>
  <c r="C125" i="186"/>
  <c r="C126" i="186"/>
  <c r="C127" i="186"/>
  <c r="C127" i="446"/>
  <c r="C130" i="186"/>
  <c r="C131" i="186"/>
  <c r="C132" i="186"/>
  <c r="C132" i="307"/>
  <c r="C132" i="369"/>
  <c r="C134" i="186"/>
  <c r="C134" i="446"/>
  <c r="C135" i="186"/>
  <c r="C135" i="446"/>
  <c r="C136" i="186"/>
  <c r="C137" i="186"/>
  <c r="C138" i="186"/>
  <c r="C139" i="186"/>
  <c r="C139" i="446"/>
  <c r="C141" i="186"/>
  <c r="C142" i="186"/>
  <c r="C142" i="446"/>
  <c r="C143" i="186"/>
  <c r="C144" i="186"/>
  <c r="C144" i="446"/>
  <c r="C145" i="186"/>
  <c r="C147" i="186"/>
  <c r="C147" i="446"/>
  <c r="C148" i="186"/>
  <c r="C149" i="186"/>
  <c r="C149" i="446"/>
  <c r="C150" i="186"/>
  <c r="C150" i="446"/>
  <c r="C151" i="186"/>
  <c r="C152" i="186"/>
  <c r="C152" i="446"/>
  <c r="C153" i="186"/>
  <c r="C157" i="186"/>
  <c r="C157" i="446"/>
  <c r="C158" i="186"/>
  <c r="C9" i="186"/>
  <c r="C9" i="307"/>
  <c r="C9" i="369"/>
  <c r="C10" i="186"/>
  <c r="C10" i="446"/>
  <c r="C11" i="186"/>
  <c r="C11" i="446"/>
  <c r="C12" i="186"/>
  <c r="C12" i="446"/>
  <c r="C13" i="186"/>
  <c r="C13" i="446"/>
  <c r="C14" i="186"/>
  <c r="C14" i="446"/>
  <c r="C16" i="186"/>
  <c r="C17" i="186"/>
  <c r="C18" i="186"/>
  <c r="C19" i="186"/>
  <c r="C19" i="446"/>
  <c r="C20" i="186"/>
  <c r="C21" i="186"/>
  <c r="C21" i="446"/>
  <c r="C23" i="186"/>
  <c r="C24" i="186"/>
  <c r="C24" i="446"/>
  <c r="C25" i="186"/>
  <c r="C26" i="186"/>
  <c r="C27" i="186"/>
  <c r="C27" i="446"/>
  <c r="C28" i="186"/>
  <c r="C28" i="446"/>
  <c r="C30" i="186"/>
  <c r="C30" i="446"/>
  <c r="C31" i="186"/>
  <c r="C31" i="446"/>
  <c r="C32" i="186"/>
  <c r="C32" i="446"/>
  <c r="C33" i="186"/>
  <c r="C33" i="446"/>
  <c r="C34" i="186"/>
  <c r="C35" i="186"/>
  <c r="C36" i="186"/>
  <c r="C36" i="446"/>
  <c r="C38" i="186"/>
  <c r="C38" i="446"/>
  <c r="C39" i="186"/>
  <c r="C39" i="446"/>
  <c r="C40" i="186"/>
  <c r="C41" i="186"/>
  <c r="C42" i="186"/>
  <c r="C42" i="446"/>
  <c r="C43" i="186"/>
  <c r="C44" i="186"/>
  <c r="C45" i="186"/>
  <c r="C45" i="446"/>
  <c r="C46" i="186"/>
  <c r="C47" i="186"/>
  <c r="C47" i="446"/>
  <c r="C48" i="186"/>
  <c r="C48" i="246"/>
  <c r="C50" i="186"/>
  <c r="C51" i="186"/>
  <c r="C52" i="186"/>
  <c r="C53" i="186"/>
  <c r="C53" i="446"/>
  <c r="C54" i="186"/>
  <c r="C54" i="446"/>
  <c r="C56" i="186"/>
  <c r="C57" i="186"/>
  <c r="C57" i="446"/>
  <c r="C58" i="186"/>
  <c r="C58" i="446"/>
  <c r="C59" i="186"/>
  <c r="C59" i="446"/>
  <c r="C61" i="186"/>
  <c r="C61" i="446"/>
  <c r="C62" i="186"/>
  <c r="C63" i="186"/>
  <c r="C64" i="186"/>
  <c r="C67" i="186"/>
  <c r="C67" i="446"/>
  <c r="C68" i="186"/>
  <c r="C69" i="186"/>
  <c r="C69" i="446"/>
  <c r="C71" i="186"/>
  <c r="C72" i="186"/>
  <c r="C72" i="446"/>
  <c r="C73" i="186"/>
  <c r="C74" i="186"/>
  <c r="C76" i="186"/>
  <c r="C77" i="186"/>
  <c r="C77" i="446"/>
  <c r="C79" i="186"/>
  <c r="C80" i="186"/>
  <c r="C81" i="186"/>
  <c r="C83" i="186"/>
  <c r="C84" i="186"/>
  <c r="C84" i="446"/>
  <c r="C85" i="186"/>
  <c r="C86" i="186"/>
  <c r="C86" i="446"/>
  <c r="C87" i="186"/>
  <c r="C87" i="446"/>
  <c r="C88" i="186"/>
  <c r="C88" i="446"/>
  <c r="C94" i="185"/>
  <c r="C95" i="185"/>
  <c r="C96" i="185"/>
  <c r="C96" i="445"/>
  <c r="C97" i="185"/>
  <c r="C98" i="185"/>
  <c r="C99" i="185"/>
  <c r="C99" i="445"/>
  <c r="C100" i="185"/>
  <c r="C100" i="445"/>
  <c r="C101" i="185"/>
  <c r="C101" i="445"/>
  <c r="C102" i="185"/>
  <c r="C103" i="185"/>
  <c r="C103" i="445"/>
  <c r="C104" i="185"/>
  <c r="C104" i="445"/>
  <c r="C105" i="185"/>
  <c r="C106" i="185"/>
  <c r="C107" i="185"/>
  <c r="C107" i="445"/>
  <c r="C108" i="185"/>
  <c r="C109" i="185"/>
  <c r="C110" i="185"/>
  <c r="C110" i="445"/>
  <c r="C111" i="185"/>
  <c r="C111" i="445"/>
  <c r="C112" i="185"/>
  <c r="C112" i="445"/>
  <c r="C113" i="185"/>
  <c r="C115" i="185"/>
  <c r="C115" i="445"/>
  <c r="C116" i="185"/>
  <c r="C116" i="445"/>
  <c r="C117" i="185"/>
  <c r="C117" i="445"/>
  <c r="C118" i="185"/>
  <c r="C119" i="185"/>
  <c r="C120" i="185"/>
  <c r="C120" i="445"/>
  <c r="C121" i="185"/>
  <c r="C121" i="445"/>
  <c r="C122" i="185"/>
  <c r="C123" i="185"/>
  <c r="C124" i="185"/>
  <c r="C125" i="185"/>
  <c r="C125" i="445"/>
  <c r="C126" i="185"/>
  <c r="C127" i="185"/>
  <c r="C130" i="185"/>
  <c r="C130" i="445"/>
  <c r="C131" i="185"/>
  <c r="C131" i="306"/>
  <c r="C131" i="368"/>
  <c r="C132" i="185"/>
  <c r="C132" i="445"/>
  <c r="C134" i="185"/>
  <c r="C135" i="185"/>
  <c r="C135" i="445"/>
  <c r="C136" i="185"/>
  <c r="C136" i="445"/>
  <c r="C137" i="185"/>
  <c r="C137" i="445"/>
  <c r="C138" i="185"/>
  <c r="C139" i="185"/>
  <c r="C141" i="185"/>
  <c r="C142" i="185"/>
  <c r="C142" i="445"/>
  <c r="C143" i="185"/>
  <c r="C144" i="185"/>
  <c r="C144" i="445"/>
  <c r="C145" i="185"/>
  <c r="C145" i="445"/>
  <c r="C147" i="185"/>
  <c r="C148" i="185"/>
  <c r="C148" i="306"/>
  <c r="C149" i="185"/>
  <c r="C149" i="445"/>
  <c r="C150" i="185"/>
  <c r="C150" i="445"/>
  <c r="C151" i="185"/>
  <c r="C152" i="185"/>
  <c r="C152" i="445"/>
  <c r="C153" i="185"/>
  <c r="C157" i="185"/>
  <c r="C158" i="185"/>
  <c r="C10" i="185"/>
  <c r="C10" i="445"/>
  <c r="C11" i="185"/>
  <c r="C11" i="445"/>
  <c r="C12" i="185"/>
  <c r="C13" i="185"/>
  <c r="C14" i="185"/>
  <c r="C16" i="185"/>
  <c r="C16" i="445"/>
  <c r="C17" i="185"/>
  <c r="C18" i="185"/>
  <c r="C19" i="185"/>
  <c r="C20" i="185"/>
  <c r="C20" i="445"/>
  <c r="C21" i="185"/>
  <c r="C21" i="445"/>
  <c r="C23" i="185"/>
  <c r="C23" i="245"/>
  <c r="C24" i="185"/>
  <c r="C25" i="185"/>
  <c r="C25" i="445"/>
  <c r="C26" i="185"/>
  <c r="C27" i="185"/>
  <c r="C28" i="185"/>
  <c r="C28" i="445"/>
  <c r="C30" i="185"/>
  <c r="C31" i="185"/>
  <c r="C31" i="445"/>
  <c r="C32" i="185"/>
  <c r="C32" i="245"/>
  <c r="C33" i="185"/>
  <c r="C34" i="185"/>
  <c r="C34" i="445"/>
  <c r="C35" i="185"/>
  <c r="C35" i="445"/>
  <c r="C36" i="185"/>
  <c r="C38" i="185"/>
  <c r="C39" i="185"/>
  <c r="C39" i="445"/>
  <c r="C40" i="185"/>
  <c r="C40" i="445"/>
  <c r="C41" i="185"/>
  <c r="C42" i="185"/>
  <c r="C42" i="445"/>
  <c r="C43" i="185"/>
  <c r="C43" i="445"/>
  <c r="C44" i="185"/>
  <c r="C45" i="185"/>
  <c r="C45" i="445"/>
  <c r="C46" i="185"/>
  <c r="C47" i="185"/>
  <c r="C48" i="185"/>
  <c r="C50" i="185"/>
  <c r="C50" i="445"/>
  <c r="C51" i="185"/>
  <c r="C52" i="185"/>
  <c r="C52" i="445"/>
  <c r="C53" i="185"/>
  <c r="C54" i="185"/>
  <c r="C56" i="185"/>
  <c r="C57" i="185"/>
  <c r="C58" i="185"/>
  <c r="C58" i="445"/>
  <c r="C59" i="185"/>
  <c r="C59" i="445"/>
  <c r="C61" i="185"/>
  <c r="C62" i="185"/>
  <c r="C62" i="445"/>
  <c r="C63" i="185"/>
  <c r="C63" i="445"/>
  <c r="C64" i="185"/>
  <c r="C67" i="185"/>
  <c r="C67" i="245"/>
  <c r="C68" i="185"/>
  <c r="C69" i="185"/>
  <c r="C69" i="445"/>
  <c r="C71" i="185"/>
  <c r="C72" i="185"/>
  <c r="C72" i="445"/>
  <c r="C73" i="185"/>
  <c r="C74" i="185"/>
  <c r="C74" i="445"/>
  <c r="C76" i="185"/>
  <c r="C76" i="445"/>
  <c r="C77" i="185"/>
  <c r="C77" i="445"/>
  <c r="C79" i="185"/>
  <c r="C79" i="445"/>
  <c r="C80" i="185"/>
  <c r="C80" i="445"/>
  <c r="C81" i="185"/>
  <c r="C83" i="185"/>
  <c r="C83" i="245"/>
  <c r="C84" i="185"/>
  <c r="C84" i="445"/>
  <c r="C85" i="185"/>
  <c r="C86" i="185"/>
  <c r="C87" i="185"/>
  <c r="C88" i="185"/>
  <c r="C88" i="445"/>
  <c r="C9" i="185"/>
  <c r="C9" i="445"/>
  <c r="C95" i="184"/>
  <c r="C96" i="184"/>
  <c r="C96" i="305"/>
  <c r="C96" i="367"/>
  <c r="C97" i="184"/>
  <c r="C98" i="184"/>
  <c r="C98" i="444"/>
  <c r="C99" i="184"/>
  <c r="C100" i="184"/>
  <c r="C100" i="444"/>
  <c r="C101" i="184"/>
  <c r="C101" i="444"/>
  <c r="C102" i="184"/>
  <c r="C102" i="444"/>
  <c r="C103" i="184"/>
  <c r="C104" i="184"/>
  <c r="C105" i="184"/>
  <c r="C106" i="184"/>
  <c r="C106" i="444"/>
  <c r="C107" i="184"/>
  <c r="C107" i="444"/>
  <c r="C108" i="184"/>
  <c r="C109" i="184"/>
  <c r="C109" i="444"/>
  <c r="C110" i="184"/>
  <c r="C111" i="184"/>
  <c r="C112" i="184"/>
  <c r="C112" i="444"/>
  <c r="C113" i="184"/>
  <c r="C115" i="184"/>
  <c r="C115" i="444"/>
  <c r="C116" i="184"/>
  <c r="C117" i="184"/>
  <c r="C118" i="184"/>
  <c r="C118" i="444"/>
  <c r="C119" i="184"/>
  <c r="C119" i="444"/>
  <c r="C120" i="184"/>
  <c r="C120" i="444"/>
  <c r="C121" i="184"/>
  <c r="C122" i="184"/>
  <c r="C122" i="444"/>
  <c r="C123" i="184"/>
  <c r="C123" i="444"/>
  <c r="C124" i="184"/>
  <c r="C125" i="184"/>
  <c r="C125" i="444"/>
  <c r="C126" i="184"/>
  <c r="C126" i="444"/>
  <c r="C127" i="184"/>
  <c r="C127" i="444"/>
  <c r="C130" i="184"/>
  <c r="C131" i="184"/>
  <c r="C131" i="444"/>
  <c r="C132" i="184"/>
  <c r="C132" i="444"/>
  <c r="C134" i="184"/>
  <c r="C134" i="444"/>
  <c r="C135" i="184"/>
  <c r="C136" i="184"/>
  <c r="C137" i="184"/>
  <c r="C137" i="444"/>
  <c r="C138" i="184"/>
  <c r="C138" i="444"/>
  <c r="C139" i="184"/>
  <c r="C141" i="184"/>
  <c r="C141" i="244"/>
  <c r="C142" i="184"/>
  <c r="C143" i="184"/>
  <c r="C143" i="444"/>
  <c r="C144" i="184"/>
  <c r="C145" i="184"/>
  <c r="C147" i="184"/>
  <c r="C147" i="444"/>
  <c r="C148" i="184"/>
  <c r="C148" i="444"/>
  <c r="C149" i="184"/>
  <c r="C150" i="184"/>
  <c r="C151" i="184"/>
  <c r="C152" i="184"/>
  <c r="C152" i="444"/>
  <c r="C153" i="184"/>
  <c r="C153" i="444"/>
  <c r="C157" i="184"/>
  <c r="C157" i="444"/>
  <c r="C158" i="184"/>
  <c r="C94" i="184"/>
  <c r="C9" i="184"/>
  <c r="C10" i="184"/>
  <c r="C10" i="444"/>
  <c r="C11" i="184"/>
  <c r="C12" i="184"/>
  <c r="C12" i="444"/>
  <c r="C13" i="184"/>
  <c r="C14" i="184"/>
  <c r="C16" i="184"/>
  <c r="C16" i="444"/>
  <c r="C17" i="184"/>
  <c r="C18" i="184"/>
  <c r="C18" i="444"/>
  <c r="C19" i="184"/>
  <c r="C20" i="184"/>
  <c r="C20" i="444"/>
  <c r="C21" i="184"/>
  <c r="C21" i="444"/>
  <c r="C23" i="184"/>
  <c r="C23" i="444"/>
  <c r="C24" i="184"/>
  <c r="C24" i="444"/>
  <c r="C25" i="184"/>
  <c r="C25" i="444"/>
  <c r="C26" i="184"/>
  <c r="C26" i="444"/>
  <c r="C27" i="184"/>
  <c r="C27" i="444"/>
  <c r="C28" i="184"/>
  <c r="C30" i="184"/>
  <c r="C30" i="305"/>
  <c r="C30" i="367"/>
  <c r="C31" i="184"/>
  <c r="C32" i="184"/>
  <c r="C33" i="184"/>
  <c r="C34" i="184"/>
  <c r="C35" i="184"/>
  <c r="C36" i="184"/>
  <c r="C38" i="184"/>
  <c r="C38" i="444"/>
  <c r="C39" i="184"/>
  <c r="C39" i="444"/>
  <c r="C40" i="184"/>
  <c r="C40" i="444"/>
  <c r="C41" i="184"/>
  <c r="C42" i="184"/>
  <c r="C42" i="444"/>
  <c r="C43" i="184"/>
  <c r="C43" i="444"/>
  <c r="C44" i="184"/>
  <c r="C44" i="444"/>
  <c r="C45" i="184"/>
  <c r="C45" i="444"/>
  <c r="C46" i="184"/>
  <c r="C46" i="444"/>
  <c r="C47" i="184"/>
  <c r="C47" i="444"/>
  <c r="C48" i="184"/>
  <c r="C48" i="444"/>
  <c r="C50" i="184"/>
  <c r="C51" i="184"/>
  <c r="C51" i="444"/>
  <c r="C52" i="184"/>
  <c r="C52" i="444"/>
  <c r="C53" i="184"/>
  <c r="C53" i="444"/>
  <c r="C54" i="184"/>
  <c r="C56" i="184"/>
  <c r="C57" i="184"/>
  <c r="C57" i="444"/>
  <c r="C58" i="184"/>
  <c r="C59" i="184"/>
  <c r="C59" i="444"/>
  <c r="C61" i="184"/>
  <c r="C62" i="184"/>
  <c r="C62" i="444"/>
  <c r="C63" i="184"/>
  <c r="C63" i="444"/>
  <c r="C64" i="184"/>
  <c r="C64" i="444"/>
  <c r="C67" i="184"/>
  <c r="C68" i="184"/>
  <c r="C69" i="184"/>
  <c r="C71" i="184"/>
  <c r="C71" i="444"/>
  <c r="C72" i="184"/>
  <c r="C72" i="305"/>
  <c r="C73" i="184"/>
  <c r="C73" i="444"/>
  <c r="C74" i="184"/>
  <c r="C74" i="444"/>
  <c r="C76" i="184"/>
  <c r="C76" i="444"/>
  <c r="C77" i="184"/>
  <c r="C79" i="184"/>
  <c r="C80" i="184"/>
  <c r="C80" i="444"/>
  <c r="C81" i="184"/>
  <c r="C81" i="444"/>
  <c r="C83" i="184"/>
  <c r="C83" i="305"/>
  <c r="C83" i="367"/>
  <c r="C84" i="184"/>
  <c r="C84" i="444"/>
  <c r="C85" i="184"/>
  <c r="C86" i="184"/>
  <c r="C87" i="184"/>
  <c r="C87" i="444"/>
  <c r="C88" i="184"/>
  <c r="C88" i="444"/>
  <c r="B7" i="183"/>
  <c r="B7" i="442"/>
  <c r="C7" i="183"/>
  <c r="D7" i="183"/>
  <c r="D7" i="442"/>
  <c r="E7" i="183"/>
  <c r="B8" i="183"/>
  <c r="B8" i="442"/>
  <c r="C8" i="183"/>
  <c r="C8" i="442"/>
  <c r="D8" i="183"/>
  <c r="E8" i="183"/>
  <c r="E8" i="442"/>
  <c r="B9" i="183"/>
  <c r="C9" i="183"/>
  <c r="D9" i="183"/>
  <c r="D9" i="442"/>
  <c r="E9" i="183"/>
  <c r="E9" i="442"/>
  <c r="B10" i="183"/>
  <c r="C10" i="183"/>
  <c r="C10" i="442"/>
  <c r="D10" i="183"/>
  <c r="D10" i="442"/>
  <c r="E10" i="183"/>
  <c r="E10" i="442"/>
  <c r="B11" i="183"/>
  <c r="B11" i="442"/>
  <c r="C11" i="183"/>
  <c r="D11" i="183"/>
  <c r="D11" i="442"/>
  <c r="E11" i="183"/>
  <c r="B12" i="183"/>
  <c r="C12" i="183"/>
  <c r="D12" i="183"/>
  <c r="E12" i="183"/>
  <c r="B13" i="183"/>
  <c r="B13" i="442"/>
  <c r="C13" i="183"/>
  <c r="C13" i="442"/>
  <c r="D13" i="183"/>
  <c r="E13" i="183"/>
  <c r="B14" i="183"/>
  <c r="B14" i="243"/>
  <c r="C14" i="183"/>
  <c r="C14" i="442"/>
  <c r="D14" i="183"/>
  <c r="E14" i="183"/>
  <c r="E14" i="442"/>
  <c r="B15" i="183"/>
  <c r="B15" i="442"/>
  <c r="C15" i="183"/>
  <c r="C15" i="243"/>
  <c r="D15" i="183"/>
  <c r="E15" i="183"/>
  <c r="B16" i="183"/>
  <c r="B16" i="442"/>
  <c r="C16" i="183"/>
  <c r="D16" i="183"/>
  <c r="E16" i="183"/>
  <c r="E16" i="442"/>
  <c r="B17" i="183"/>
  <c r="B17" i="442"/>
  <c r="C17" i="183"/>
  <c r="C17" i="303"/>
  <c r="C17" i="365"/>
  <c r="D17" i="183"/>
  <c r="E17" i="183"/>
  <c r="E17" i="442"/>
  <c r="B18" i="183"/>
  <c r="B18" i="442"/>
  <c r="C18" i="183"/>
  <c r="C18" i="442"/>
  <c r="D18" i="183"/>
  <c r="D18" i="442"/>
  <c r="E18" i="183"/>
  <c r="E18" i="442"/>
  <c r="B19" i="183"/>
  <c r="B19" i="442"/>
  <c r="C19" i="183"/>
  <c r="C19" i="442"/>
  <c r="D19" i="183"/>
  <c r="E19" i="183"/>
  <c r="E19" i="442"/>
  <c r="B20" i="183"/>
  <c r="B20" i="442"/>
  <c r="C20" i="183"/>
  <c r="D20" i="183"/>
  <c r="E20" i="183"/>
  <c r="B21" i="183"/>
  <c r="B21" i="442"/>
  <c r="C21" i="183"/>
  <c r="C21" i="442"/>
  <c r="D21" i="183"/>
  <c r="E21" i="183"/>
  <c r="B22" i="183"/>
  <c r="B22" i="442"/>
  <c r="C22" i="183"/>
  <c r="C22" i="442"/>
  <c r="D22" i="183"/>
  <c r="D22" i="442"/>
  <c r="E22" i="183"/>
  <c r="B23" i="183"/>
  <c r="C23" i="183"/>
  <c r="D23" i="183"/>
  <c r="E23" i="183"/>
  <c r="E23" i="442"/>
  <c r="A23" i="183"/>
  <c r="A23" i="442"/>
  <c r="A8" i="183"/>
  <c r="A8" i="442"/>
  <c r="A9" i="183"/>
  <c r="A10" i="183"/>
  <c r="A10" i="442"/>
  <c r="A11" i="183"/>
  <c r="A12" i="183"/>
  <c r="A12" i="442"/>
  <c r="A13" i="183"/>
  <c r="A13" i="442"/>
  <c r="A14" i="183"/>
  <c r="A14" i="303"/>
  <c r="A15" i="183"/>
  <c r="A16" i="183"/>
  <c r="A16" i="442"/>
  <c r="A17" i="183"/>
  <c r="A17" i="303"/>
  <c r="A17" i="365"/>
  <c r="A18" i="183"/>
  <c r="A18" i="442"/>
  <c r="A19" i="183"/>
  <c r="A19" i="442"/>
  <c r="A20" i="183"/>
  <c r="A20" i="442"/>
  <c r="A21" i="183"/>
  <c r="A22" i="183"/>
  <c r="A7" i="442"/>
  <c r="B7" i="182"/>
  <c r="B7" i="302"/>
  <c r="C7" i="182"/>
  <c r="C7" i="302"/>
  <c r="C7" i="364"/>
  <c r="D7" i="182"/>
  <c r="D7" i="441"/>
  <c r="E7" i="182"/>
  <c r="I7" i="182"/>
  <c r="C8" i="182"/>
  <c r="D8" i="182"/>
  <c r="D8" i="441"/>
  <c r="E8" i="182"/>
  <c r="E8" i="441"/>
  <c r="B9" i="182"/>
  <c r="B9" i="441"/>
  <c r="C9" i="182"/>
  <c r="D9" i="182"/>
  <c r="D9" i="441"/>
  <c r="E9" i="182"/>
  <c r="E9" i="441"/>
  <c r="B10" i="182"/>
  <c r="C10" i="182"/>
  <c r="D10" i="182"/>
  <c r="D10" i="441"/>
  <c r="E10" i="182"/>
  <c r="B11" i="182"/>
  <c r="B11" i="441"/>
  <c r="C11" i="182"/>
  <c r="D11" i="182"/>
  <c r="E11" i="182"/>
  <c r="E11" i="441"/>
  <c r="B12" i="182"/>
  <c r="B12" i="441"/>
  <c r="C12" i="182"/>
  <c r="C12" i="441"/>
  <c r="D12" i="182"/>
  <c r="E12" i="182"/>
  <c r="B13" i="182"/>
  <c r="B13" i="441"/>
  <c r="C13" i="182"/>
  <c r="D13" i="182"/>
  <c r="E13" i="182"/>
  <c r="E13" i="441"/>
  <c r="B14" i="182"/>
  <c r="B14" i="441"/>
  <c r="C14" i="182"/>
  <c r="D14" i="182"/>
  <c r="D14" i="441"/>
  <c r="E14" i="182"/>
  <c r="B15" i="182"/>
  <c r="B15" i="441"/>
  <c r="C15" i="182"/>
  <c r="D15" i="182"/>
  <c r="E15" i="182"/>
  <c r="E15" i="441"/>
  <c r="B16" i="182"/>
  <c r="B16" i="441"/>
  <c r="C16" i="182"/>
  <c r="C16" i="242"/>
  <c r="D16" i="182"/>
  <c r="E16" i="182"/>
  <c r="E16" i="441"/>
  <c r="B17" i="182"/>
  <c r="C17" i="182"/>
  <c r="D17" i="182"/>
  <c r="D17" i="242"/>
  <c r="E17" i="182"/>
  <c r="E17" i="441"/>
  <c r="B18" i="182"/>
  <c r="B18" i="441"/>
  <c r="C18" i="182"/>
  <c r="C18" i="441"/>
  <c r="D18" i="182"/>
  <c r="D18" i="302"/>
  <c r="D18" i="364"/>
  <c r="G18" i="364"/>
  <c r="E18" i="182"/>
  <c r="B19" i="182"/>
  <c r="B19" i="441"/>
  <c r="C19" i="182"/>
  <c r="C19" i="441"/>
  <c r="D19" i="182"/>
  <c r="D19" i="242"/>
  <c r="E19" i="182"/>
  <c r="E19" i="441"/>
  <c r="B20" i="182"/>
  <c r="B20" i="441"/>
  <c r="C20" i="182"/>
  <c r="C20" i="441"/>
  <c r="D20" i="182"/>
  <c r="E20" i="182"/>
  <c r="E20" i="441"/>
  <c r="B21" i="182"/>
  <c r="B21" i="441"/>
  <c r="C21" i="182"/>
  <c r="D21" i="182"/>
  <c r="D21" i="441"/>
  <c r="E21" i="182"/>
  <c r="E21" i="441"/>
  <c r="B22" i="182"/>
  <c r="B22" i="441"/>
  <c r="C22" i="182"/>
  <c r="C22" i="441"/>
  <c r="D22" i="182"/>
  <c r="D22" i="441"/>
  <c r="E22" i="182"/>
  <c r="A8" i="182"/>
  <c r="A8" i="302"/>
  <c r="A8" i="364"/>
  <c r="A9" i="182"/>
  <c r="A10" i="182"/>
  <c r="A10" i="441"/>
  <c r="A11" i="182"/>
  <c r="A11" i="441"/>
  <c r="A12" i="182"/>
  <c r="A12" i="441"/>
  <c r="A13" i="182"/>
  <c r="A14" i="182"/>
  <c r="A15" i="182"/>
  <c r="A15" i="441"/>
  <c r="A16" i="182"/>
  <c r="A16" i="441"/>
  <c r="A17" i="182"/>
  <c r="A17" i="441"/>
  <c r="A18" i="182"/>
  <c r="A19" i="182"/>
  <c r="A20" i="182"/>
  <c r="A20" i="441"/>
  <c r="A21" i="182"/>
  <c r="A21" i="441"/>
  <c r="A22" i="182"/>
  <c r="A22" i="441"/>
  <c r="A7" i="182"/>
  <c r="G7" i="180"/>
  <c r="G7" i="439"/>
  <c r="G8" i="180"/>
  <c r="G8" i="300"/>
  <c r="G8" i="362"/>
  <c r="G9" i="180"/>
  <c r="G9" i="300"/>
  <c r="G9" i="362"/>
  <c r="G10" i="180"/>
  <c r="G11" i="180"/>
  <c r="G11" i="439"/>
  <c r="G12" i="180"/>
  <c r="G12" i="240"/>
  <c r="I12" i="240"/>
  <c r="G13" i="180"/>
  <c r="G14" i="180"/>
  <c r="G14" i="439"/>
  <c r="G15" i="180"/>
  <c r="G15" i="439"/>
  <c r="G16" i="180"/>
  <c r="G18" i="180"/>
  <c r="G18" i="439"/>
  <c r="G19" i="180"/>
  <c r="G19" i="439"/>
  <c r="G20" i="180"/>
  <c r="G20" i="439"/>
  <c r="G21" i="180"/>
  <c r="G22" i="180"/>
  <c r="G23" i="180"/>
  <c r="G23" i="439"/>
  <c r="G24" i="180"/>
  <c r="G24" i="439"/>
  <c r="G25" i="180"/>
  <c r="G26" i="180"/>
  <c r="G26" i="439"/>
  <c r="G27" i="180"/>
  <c r="G28" i="180"/>
  <c r="G29" i="180"/>
  <c r="G29" i="439"/>
  <c r="G6" i="180"/>
  <c r="C7" i="180"/>
  <c r="C8" i="180"/>
  <c r="C8" i="439"/>
  <c r="C9" i="180"/>
  <c r="C9" i="439"/>
  <c r="C10" i="180"/>
  <c r="C10" i="439"/>
  <c r="C11" i="180"/>
  <c r="C11" i="240"/>
  <c r="E11" i="240"/>
  <c r="C12" i="180"/>
  <c r="C13" i="180"/>
  <c r="C13" i="439"/>
  <c r="C14" i="180"/>
  <c r="C15" i="180"/>
  <c r="C16" i="180"/>
  <c r="C16" i="439"/>
  <c r="C19" i="180"/>
  <c r="C19" i="300"/>
  <c r="C19" i="362"/>
  <c r="C20" i="180"/>
  <c r="C20" i="439"/>
  <c r="C21" i="180"/>
  <c r="C21" i="439"/>
  <c r="C22" i="180"/>
  <c r="C23" i="180"/>
  <c r="C25" i="180"/>
  <c r="C26" i="180"/>
  <c r="C26" i="439"/>
  <c r="C27" i="180"/>
  <c r="E27" i="180"/>
  <c r="E27" i="439"/>
  <c r="C28" i="180"/>
  <c r="C29" i="180"/>
  <c r="C6" i="180"/>
  <c r="C6" i="439"/>
  <c r="C19" i="73"/>
  <c r="C19" i="179"/>
  <c r="C24" i="73"/>
  <c r="C18" i="61"/>
  <c r="C18" i="180"/>
  <c r="G7" i="179"/>
  <c r="G7" i="438"/>
  <c r="G8" i="179"/>
  <c r="G9" i="179"/>
  <c r="G9" i="299"/>
  <c r="G9" i="361"/>
  <c r="G10" i="179"/>
  <c r="G11" i="179"/>
  <c r="G11" i="438"/>
  <c r="G12" i="179"/>
  <c r="G13" i="179"/>
  <c r="G13" i="438"/>
  <c r="G14" i="179"/>
  <c r="G14" i="438"/>
  <c r="G15" i="179"/>
  <c r="G15" i="438"/>
  <c r="G16" i="179"/>
  <c r="G17" i="179"/>
  <c r="G19" i="179"/>
  <c r="G20" i="179"/>
  <c r="G21" i="179"/>
  <c r="G21" i="438"/>
  <c r="G22" i="179"/>
  <c r="G23" i="179"/>
  <c r="G24" i="179"/>
  <c r="G24" i="438"/>
  <c r="G25" i="179"/>
  <c r="G25" i="438"/>
  <c r="G26" i="179"/>
  <c r="G27" i="179"/>
  <c r="G28" i="179"/>
  <c r="G28" i="438"/>
  <c r="G6" i="179"/>
  <c r="G6" i="438"/>
  <c r="C7" i="179"/>
  <c r="C7" i="239"/>
  <c r="E7" i="239"/>
  <c r="C8" i="179"/>
  <c r="C8" i="438"/>
  <c r="C9" i="179"/>
  <c r="C10" i="179"/>
  <c r="E10" i="179"/>
  <c r="D10" i="299"/>
  <c r="D10" i="361"/>
  <c r="C11" i="179"/>
  <c r="C11" i="239"/>
  <c r="C12" i="179"/>
  <c r="C12" i="438"/>
  <c r="C13" i="179"/>
  <c r="C13" i="438"/>
  <c r="C14" i="179"/>
  <c r="C14" i="438"/>
  <c r="C15" i="179"/>
  <c r="C16" i="179"/>
  <c r="C16" i="438"/>
  <c r="C17" i="179"/>
  <c r="C17" i="438"/>
  <c r="C20" i="179"/>
  <c r="C21" i="179"/>
  <c r="C21" i="299"/>
  <c r="C21" i="361"/>
  <c r="C22" i="179"/>
  <c r="C22" i="438"/>
  <c r="C23" i="179"/>
  <c r="E23" i="179"/>
  <c r="E23" i="438"/>
  <c r="C25" i="179"/>
  <c r="C26" i="179"/>
  <c r="C26" i="438"/>
  <c r="C27" i="179"/>
  <c r="C27" i="438"/>
  <c r="C28" i="179"/>
  <c r="C101" i="178"/>
  <c r="C101" i="238"/>
  <c r="C102" i="178"/>
  <c r="C102" i="437"/>
  <c r="C103" i="178"/>
  <c r="C104" i="178"/>
  <c r="C104" i="437"/>
  <c r="C105" i="178"/>
  <c r="C106" i="178"/>
  <c r="C106" i="437"/>
  <c r="C107" i="178"/>
  <c r="C107" i="437"/>
  <c r="C108" i="178"/>
  <c r="C109" i="178"/>
  <c r="C109" i="437"/>
  <c r="C110" i="178"/>
  <c r="C110" i="437"/>
  <c r="C111" i="178"/>
  <c r="C111" i="437"/>
  <c r="C112" i="178"/>
  <c r="C112" i="437"/>
  <c r="C113" i="178"/>
  <c r="C114" i="178"/>
  <c r="C114" i="437"/>
  <c r="C115" i="178"/>
  <c r="C115" i="437"/>
  <c r="C116" i="178"/>
  <c r="C116" i="437"/>
  <c r="C117" i="178"/>
  <c r="C117" i="437"/>
  <c r="C118" i="178"/>
  <c r="C119" i="178"/>
  <c r="C119" i="298"/>
  <c r="C120" i="178"/>
  <c r="C120" i="437"/>
  <c r="C122" i="178"/>
  <c r="C122" i="437"/>
  <c r="C123" i="178"/>
  <c r="C123" i="437"/>
  <c r="C124" i="178"/>
  <c r="C124" i="437"/>
  <c r="C125" i="178"/>
  <c r="C126" i="178"/>
  <c r="C126" i="238"/>
  <c r="C127" i="178"/>
  <c r="C127" i="437"/>
  <c r="C128" i="178"/>
  <c r="C129" i="178"/>
  <c r="C130" i="178"/>
  <c r="C130" i="437"/>
  <c r="C131" i="178"/>
  <c r="C131" i="437"/>
  <c r="C132" i="178"/>
  <c r="C133" i="178"/>
  <c r="C133" i="437"/>
  <c r="C134" i="178"/>
  <c r="C137" i="178"/>
  <c r="C138" i="178"/>
  <c r="C139" i="178"/>
  <c r="C141" i="178"/>
  <c r="C142" i="178"/>
  <c r="C142" i="437"/>
  <c r="C143" i="178"/>
  <c r="C144" i="178"/>
  <c r="C145" i="178"/>
  <c r="C145" i="437"/>
  <c r="C146" i="178"/>
  <c r="C148" i="178"/>
  <c r="C148" i="437"/>
  <c r="C149" i="178"/>
  <c r="C150" i="178"/>
  <c r="C150" i="238"/>
  <c r="C151" i="178"/>
  <c r="C153" i="178"/>
  <c r="C153" i="437"/>
  <c r="C154" i="178"/>
  <c r="C154" i="437"/>
  <c r="C157" i="178"/>
  <c r="C158" i="178"/>
  <c r="C158" i="437"/>
  <c r="C159" i="178"/>
  <c r="C12" i="178"/>
  <c r="C13" i="178"/>
  <c r="C13" i="238"/>
  <c r="C14" i="178"/>
  <c r="C15" i="178"/>
  <c r="C16" i="178"/>
  <c r="C16" i="437"/>
  <c r="C17" i="178"/>
  <c r="C19" i="178"/>
  <c r="C19" i="437"/>
  <c r="C20" i="178"/>
  <c r="C20" i="437"/>
  <c r="C21" i="178"/>
  <c r="C21" i="437"/>
  <c r="C22" i="178"/>
  <c r="C23" i="178"/>
  <c r="C24" i="178"/>
  <c r="C24" i="437"/>
  <c r="C26" i="178"/>
  <c r="C26" i="437"/>
  <c r="C27" i="178"/>
  <c r="C27" i="437"/>
  <c r="C28" i="178"/>
  <c r="C28" i="437"/>
  <c r="C29" i="178"/>
  <c r="C29" i="437"/>
  <c r="C30" i="178"/>
  <c r="C30" i="437"/>
  <c r="C31" i="178"/>
  <c r="C33" i="178"/>
  <c r="C34" i="178"/>
  <c r="C35" i="178"/>
  <c r="C35" i="437"/>
  <c r="C36" i="178"/>
  <c r="C37" i="178"/>
  <c r="C37" i="298"/>
  <c r="C37" i="360"/>
  <c r="C38" i="178"/>
  <c r="C38" i="437"/>
  <c r="C39" i="178"/>
  <c r="C39" i="437"/>
  <c r="C41" i="178"/>
  <c r="C41" i="437"/>
  <c r="C42" i="178"/>
  <c r="C43" i="178"/>
  <c r="C43" i="437"/>
  <c r="C44" i="178"/>
  <c r="C45" i="178"/>
  <c r="C46" i="178"/>
  <c r="C46" i="437"/>
  <c r="C47" i="178"/>
  <c r="C47" i="437"/>
  <c r="C48" i="178"/>
  <c r="C48" i="437"/>
  <c r="C49" i="178"/>
  <c r="C49" i="437"/>
  <c r="C50" i="178"/>
  <c r="C50" i="437"/>
  <c r="C51" i="178"/>
  <c r="C53" i="178"/>
  <c r="C53" i="437"/>
  <c r="C54" i="178"/>
  <c r="C54" i="238"/>
  <c r="C55" i="178"/>
  <c r="C56" i="178"/>
  <c r="C56" i="437"/>
  <c r="C57" i="178"/>
  <c r="C57" i="437"/>
  <c r="C59" i="178"/>
  <c r="C59" i="238"/>
  <c r="C60" i="178"/>
  <c r="C60" i="437"/>
  <c r="C61" i="178"/>
  <c r="C61" i="437"/>
  <c r="C62" i="178"/>
  <c r="C62" i="437"/>
  <c r="C64" i="178"/>
  <c r="C65" i="178"/>
  <c r="C65" i="238"/>
  <c r="C66" i="178"/>
  <c r="C66" i="437"/>
  <c r="C67" i="178"/>
  <c r="C67" i="437"/>
  <c r="C70" i="178"/>
  <c r="C70" i="437"/>
  <c r="C71" i="178"/>
  <c r="C72" i="178"/>
  <c r="C72" i="437"/>
  <c r="C74" i="178"/>
  <c r="C75" i="178"/>
  <c r="C75" i="437"/>
  <c r="C76" i="178"/>
  <c r="C76" i="437"/>
  <c r="C77" i="178"/>
  <c r="C77" i="437"/>
  <c r="C79" i="178"/>
  <c r="C79" i="437"/>
  <c r="C80" i="178"/>
  <c r="C80" i="238"/>
  <c r="C82" i="178"/>
  <c r="C83" i="178"/>
  <c r="C84" i="178"/>
  <c r="C86" i="178"/>
  <c r="C87" i="178"/>
  <c r="C88" i="178"/>
  <c r="C88" i="437"/>
  <c r="C89" i="178"/>
  <c r="C89" i="437"/>
  <c r="C90" i="178"/>
  <c r="C90" i="437"/>
  <c r="C91" i="178"/>
  <c r="C159" i="177"/>
  <c r="C159" i="436"/>
  <c r="C158" i="177"/>
  <c r="C158" i="436"/>
  <c r="C157" i="177"/>
  <c r="C156" i="177"/>
  <c r="C154" i="177"/>
  <c r="C154" i="436"/>
  <c r="C153" i="177"/>
  <c r="C153" i="436"/>
  <c r="C151" i="177"/>
  <c r="C151" i="297"/>
  <c r="C151" i="359"/>
  <c r="C150" i="177"/>
  <c r="C150" i="436"/>
  <c r="C149" i="177"/>
  <c r="C149" i="436"/>
  <c r="C148" i="177"/>
  <c r="C148" i="436"/>
  <c r="C146" i="177"/>
  <c r="C145" i="177"/>
  <c r="C145" i="436"/>
  <c r="C144" i="177"/>
  <c r="C144" i="436"/>
  <c r="C143" i="177"/>
  <c r="C142" i="177"/>
  <c r="C142" i="297"/>
  <c r="C142" i="359"/>
  <c r="C141" i="177"/>
  <c r="C139" i="177"/>
  <c r="C138" i="177"/>
  <c r="C138" i="436"/>
  <c r="C137" i="177"/>
  <c r="C134" i="177"/>
  <c r="C134" i="436"/>
  <c r="C133" i="177"/>
  <c r="C133" i="436"/>
  <c r="C132" i="177"/>
  <c r="C131" i="177"/>
  <c r="C130" i="177"/>
  <c r="C130" i="436"/>
  <c r="C129" i="177"/>
  <c r="C129" i="436"/>
  <c r="C128" i="177"/>
  <c r="C127" i="177"/>
  <c r="C127" i="436"/>
  <c r="C126" i="177"/>
  <c r="C126" i="436"/>
  <c r="C125" i="177"/>
  <c r="C125" i="436"/>
  <c r="C124" i="177"/>
  <c r="C123" i="177"/>
  <c r="C122" i="177"/>
  <c r="C120" i="177"/>
  <c r="C120" i="436"/>
  <c r="C119" i="177"/>
  <c r="C119" i="436"/>
  <c r="C118" i="177"/>
  <c r="C117" i="177"/>
  <c r="C116" i="177"/>
  <c r="C116" i="436"/>
  <c r="C115" i="177"/>
  <c r="C115" i="436"/>
  <c r="C114" i="177"/>
  <c r="C113" i="177"/>
  <c r="C113" i="436"/>
  <c r="C112" i="177"/>
  <c r="C112" i="436"/>
  <c r="C111" i="177"/>
  <c r="C111" i="436"/>
  <c r="C110" i="177"/>
  <c r="C110" i="436"/>
  <c r="C109" i="177"/>
  <c r="C109" i="436"/>
  <c r="C108" i="177"/>
  <c r="C108" i="436"/>
  <c r="C107" i="177"/>
  <c r="C107" i="436"/>
  <c r="C106" i="177"/>
  <c r="C105" i="177"/>
  <c r="C105" i="436"/>
  <c r="C104" i="177"/>
  <c r="C104" i="436"/>
  <c r="C103" i="177"/>
  <c r="C102" i="177"/>
  <c r="C101" i="177"/>
  <c r="C101" i="436"/>
  <c r="C12" i="177"/>
  <c r="C13" i="177"/>
  <c r="C13" i="436"/>
  <c r="C14" i="177"/>
  <c r="C14" i="436"/>
  <c r="C15" i="177"/>
  <c r="C15" i="436"/>
  <c r="C16" i="177"/>
  <c r="C17" i="177"/>
  <c r="C17" i="436"/>
  <c r="C19" i="177"/>
  <c r="C20" i="177"/>
  <c r="C20" i="436"/>
  <c r="C21" i="177"/>
  <c r="C21" i="436"/>
  <c r="C22" i="177"/>
  <c r="C22" i="436"/>
  <c r="C23" i="177"/>
  <c r="C24" i="177"/>
  <c r="C26" i="177"/>
  <c r="C26" i="436"/>
  <c r="C27" i="177"/>
  <c r="C27" i="436"/>
  <c r="C28" i="177"/>
  <c r="C29" i="177"/>
  <c r="C30" i="177"/>
  <c r="C30" i="436"/>
  <c r="C31" i="177"/>
  <c r="C33" i="177"/>
  <c r="C33" i="297"/>
  <c r="C33" i="359"/>
  <c r="C34" i="177"/>
  <c r="C34" i="436"/>
  <c r="C35" i="177"/>
  <c r="C35" i="436"/>
  <c r="C36" i="177"/>
  <c r="C37" i="177"/>
  <c r="C38" i="177"/>
  <c r="C38" i="436"/>
  <c r="C39" i="177"/>
  <c r="C41" i="177"/>
  <c r="C41" i="436"/>
  <c r="C42" i="177"/>
  <c r="C43" i="177"/>
  <c r="C43" i="436"/>
  <c r="C44" i="177"/>
  <c r="C44" i="436"/>
  <c r="C45" i="177"/>
  <c r="C45" i="436"/>
  <c r="C46" i="177"/>
  <c r="C47" i="177"/>
  <c r="C47" i="436"/>
  <c r="C48" i="177"/>
  <c r="C48" i="436"/>
  <c r="C49" i="177"/>
  <c r="C50" i="177"/>
  <c r="C50" i="237"/>
  <c r="C51" i="177"/>
  <c r="C51" i="436"/>
  <c r="C53" i="177"/>
  <c r="C53" i="436"/>
  <c r="C54" i="177"/>
  <c r="C54" i="436"/>
  <c r="C55" i="177"/>
  <c r="C56" i="177"/>
  <c r="C56" i="297"/>
  <c r="C56" i="359"/>
  <c r="C57" i="177"/>
  <c r="C57" i="436"/>
  <c r="C59" i="177"/>
  <c r="C60" i="177"/>
  <c r="C61" i="177"/>
  <c r="C62" i="177"/>
  <c r="C62" i="436"/>
  <c r="C64" i="177"/>
  <c r="C64" i="436"/>
  <c r="C65" i="177"/>
  <c r="C66" i="177"/>
  <c r="C67" i="177"/>
  <c r="C67" i="436"/>
  <c r="C70" i="177"/>
  <c r="C70" i="436"/>
  <c r="C71" i="177"/>
  <c r="C72" i="177"/>
  <c r="C72" i="297"/>
  <c r="C72" i="359"/>
  <c r="C74" i="177"/>
  <c r="C75" i="177"/>
  <c r="C76" i="177"/>
  <c r="C77" i="177"/>
  <c r="C79" i="177"/>
  <c r="C79" i="436"/>
  <c r="C80" i="177"/>
  <c r="C80" i="436"/>
  <c r="C82" i="177"/>
  <c r="C82" i="436"/>
  <c r="C83" i="177"/>
  <c r="C83" i="436"/>
  <c r="C84" i="177"/>
  <c r="C86" i="177"/>
  <c r="C87" i="177"/>
  <c r="C87" i="237"/>
  <c r="C88" i="177"/>
  <c r="C88" i="436"/>
  <c r="C89" i="177"/>
  <c r="C89" i="436"/>
  <c r="C90" i="177"/>
  <c r="C90" i="436"/>
  <c r="C91" i="177"/>
  <c r="C101" i="176"/>
  <c r="C101" i="435"/>
  <c r="C102" i="176"/>
  <c r="C102" i="435"/>
  <c r="C103" i="176"/>
  <c r="C104" i="176"/>
  <c r="C104" i="435"/>
  <c r="C105" i="176"/>
  <c r="C106" i="176"/>
  <c r="C107" i="176"/>
  <c r="C107" i="435"/>
  <c r="C108" i="176"/>
  <c r="C108" i="236"/>
  <c r="C109" i="176"/>
  <c r="C109" i="435"/>
  <c r="C110" i="176"/>
  <c r="C110" i="435"/>
  <c r="C111" i="176"/>
  <c r="C111" i="435"/>
  <c r="C112" i="176"/>
  <c r="C112" i="435"/>
  <c r="C113" i="176"/>
  <c r="C114" i="176"/>
  <c r="C114" i="236"/>
  <c r="C115" i="176"/>
  <c r="C116" i="176"/>
  <c r="C117" i="176"/>
  <c r="C117" i="435"/>
  <c r="C118" i="176"/>
  <c r="C118" i="435"/>
  <c r="C119" i="176"/>
  <c r="C119" i="435"/>
  <c r="C120" i="176"/>
  <c r="C120" i="435"/>
  <c r="C122" i="176"/>
  <c r="C122" i="435"/>
  <c r="C123" i="176"/>
  <c r="C124" i="176"/>
  <c r="C124" i="236"/>
  <c r="C125" i="176"/>
  <c r="C126" i="176"/>
  <c r="C126" i="435"/>
  <c r="C127" i="176"/>
  <c r="C128" i="176"/>
  <c r="C128" i="435"/>
  <c r="C129" i="176"/>
  <c r="C129" i="296"/>
  <c r="C129" i="358"/>
  <c r="C130" i="176"/>
  <c r="C130" i="435"/>
  <c r="C131" i="176"/>
  <c r="C131" i="435"/>
  <c r="C132" i="176"/>
  <c r="C132" i="435"/>
  <c r="C133" i="176"/>
  <c r="C133" i="435"/>
  <c r="C134" i="176"/>
  <c r="C134" i="435"/>
  <c r="C137" i="176"/>
  <c r="C138" i="176"/>
  <c r="C139" i="176"/>
  <c r="C141" i="176"/>
  <c r="C142" i="176"/>
  <c r="C142" i="435"/>
  <c r="C143" i="176"/>
  <c r="C144" i="176"/>
  <c r="C145" i="176"/>
  <c r="C145" i="236"/>
  <c r="C146" i="176"/>
  <c r="C146" i="435"/>
  <c r="C148" i="176"/>
  <c r="C148" i="435"/>
  <c r="C149" i="176"/>
  <c r="C149" i="435"/>
  <c r="C150" i="176"/>
  <c r="C150" i="236"/>
  <c r="C151" i="176"/>
  <c r="C153" i="176"/>
  <c r="C154" i="176"/>
  <c r="C156" i="176"/>
  <c r="C157" i="176"/>
  <c r="C157" i="435"/>
  <c r="C158" i="176"/>
  <c r="C159" i="176"/>
  <c r="C159" i="435"/>
  <c r="C12" i="176"/>
  <c r="C13" i="176"/>
  <c r="C13" i="435"/>
  <c r="C14" i="176"/>
  <c r="C15" i="176"/>
  <c r="C15" i="435"/>
  <c r="C16" i="176"/>
  <c r="C16" i="435"/>
  <c r="C17" i="176"/>
  <c r="C17" i="435"/>
  <c r="C19" i="176"/>
  <c r="C20" i="176"/>
  <c r="C20" i="236"/>
  <c r="C21" i="176"/>
  <c r="C21" i="435"/>
  <c r="C22" i="176"/>
  <c r="C23" i="176"/>
  <c r="C23" i="236"/>
  <c r="C24" i="176"/>
  <c r="C26" i="176"/>
  <c r="C27" i="176"/>
  <c r="C28" i="176"/>
  <c r="C29" i="176"/>
  <c r="C30" i="176"/>
  <c r="C31" i="176"/>
  <c r="C33" i="176"/>
  <c r="C33" i="435"/>
  <c r="C34" i="176"/>
  <c r="C34" i="435"/>
  <c r="C35" i="176"/>
  <c r="C36" i="176"/>
  <c r="C36" i="435"/>
  <c r="C37" i="176"/>
  <c r="C37" i="435"/>
  <c r="C38" i="176"/>
  <c r="C38" i="296"/>
  <c r="C38" i="358"/>
  <c r="C39" i="176"/>
  <c r="C41" i="176"/>
  <c r="C41" i="236"/>
  <c r="C42" i="176"/>
  <c r="C43" i="176"/>
  <c r="C43" i="435"/>
  <c r="C44" i="176"/>
  <c r="C45" i="176"/>
  <c r="C45" i="435"/>
  <c r="C46" i="176"/>
  <c r="C47" i="176"/>
  <c r="C48" i="176"/>
  <c r="C48" i="435"/>
  <c r="C49" i="176"/>
  <c r="C49" i="435"/>
  <c r="C50" i="176"/>
  <c r="C51" i="176"/>
  <c r="C53" i="176"/>
  <c r="C53" i="435"/>
  <c r="C54" i="176"/>
  <c r="C54" i="296"/>
  <c r="C54" i="358"/>
  <c r="C55" i="176"/>
  <c r="C55" i="435"/>
  <c r="C56" i="176"/>
  <c r="C56" i="435"/>
  <c r="C57" i="176"/>
  <c r="C59" i="176"/>
  <c r="C59" i="435"/>
  <c r="C60" i="176"/>
  <c r="C61" i="176"/>
  <c r="C62" i="176"/>
  <c r="C62" i="435"/>
  <c r="C64" i="176"/>
  <c r="C65" i="176"/>
  <c r="C65" i="435"/>
  <c r="C66" i="176"/>
  <c r="C66" i="435"/>
  <c r="C67" i="176"/>
  <c r="C70" i="176"/>
  <c r="C71" i="176"/>
  <c r="C72" i="176"/>
  <c r="C72" i="435"/>
  <c r="C74" i="176"/>
  <c r="C75" i="176"/>
  <c r="C75" i="236"/>
  <c r="C76" i="176"/>
  <c r="C76" i="435"/>
  <c r="C77" i="176"/>
  <c r="C77" i="435"/>
  <c r="C79" i="176"/>
  <c r="C80" i="176"/>
  <c r="C82" i="176"/>
  <c r="C83" i="176"/>
  <c r="C83" i="435"/>
  <c r="C84" i="176"/>
  <c r="C86" i="176"/>
  <c r="C87" i="176"/>
  <c r="C88" i="176"/>
  <c r="C89" i="176"/>
  <c r="C90" i="176"/>
  <c r="C91" i="176"/>
  <c r="C101" i="175"/>
  <c r="C101" i="434"/>
  <c r="C102" i="175"/>
  <c r="C103" i="175"/>
  <c r="C104" i="175"/>
  <c r="C104" i="434"/>
  <c r="C105" i="175"/>
  <c r="C106" i="175"/>
  <c r="C106" i="235"/>
  <c r="C107" i="175"/>
  <c r="C108" i="175"/>
  <c r="C109" i="175"/>
  <c r="C110" i="175"/>
  <c r="C111" i="175"/>
  <c r="C112" i="175"/>
  <c r="C112" i="434"/>
  <c r="C113" i="175"/>
  <c r="C113" i="235"/>
  <c r="C114" i="175"/>
  <c r="C114" i="434"/>
  <c r="C115" i="175"/>
  <c r="C115" i="434"/>
  <c r="C116" i="175"/>
  <c r="C116" i="434"/>
  <c r="C117" i="175"/>
  <c r="C118" i="175"/>
  <c r="C119" i="175"/>
  <c r="C119" i="295"/>
  <c r="C119" i="357"/>
  <c r="C120" i="175"/>
  <c r="C120" i="434"/>
  <c r="C122" i="175"/>
  <c r="C123" i="175"/>
  <c r="C124" i="175"/>
  <c r="C124" i="434"/>
  <c r="C125" i="175"/>
  <c r="C126" i="175"/>
  <c r="C127" i="175"/>
  <c r="C127" i="434"/>
  <c r="C128" i="175"/>
  <c r="C128" i="434"/>
  <c r="C129" i="175"/>
  <c r="C130" i="175"/>
  <c r="C131" i="175"/>
  <c r="C131" i="434"/>
  <c r="C132" i="175"/>
  <c r="C133" i="175"/>
  <c r="C133" i="434"/>
  <c r="C134" i="175"/>
  <c r="C134" i="434"/>
  <c r="C137" i="175"/>
  <c r="C138" i="175"/>
  <c r="C138" i="434"/>
  <c r="C139" i="175"/>
  <c r="C141" i="175"/>
  <c r="C142" i="175"/>
  <c r="C143" i="175"/>
  <c r="C143" i="434"/>
  <c r="C144" i="175"/>
  <c r="C144" i="434"/>
  <c r="C145" i="175"/>
  <c r="C145" i="434"/>
  <c r="C146" i="175"/>
  <c r="C146" i="235"/>
  <c r="C148" i="175"/>
  <c r="C149" i="175"/>
  <c r="C149" i="434"/>
  <c r="C150" i="175"/>
  <c r="C150" i="295"/>
  <c r="C150" i="357"/>
  <c r="C151" i="175"/>
  <c r="C153" i="175"/>
  <c r="C155" i="175"/>
  <c r="C155" i="434"/>
  <c r="C156" i="175"/>
  <c r="C156" i="434"/>
  <c r="C157" i="175"/>
  <c r="C157" i="434"/>
  <c r="C158" i="175"/>
  <c r="C159" i="175"/>
  <c r="C159" i="434"/>
  <c r="C12" i="175"/>
  <c r="C12" i="434"/>
  <c r="C13" i="175"/>
  <c r="C14" i="175"/>
  <c r="C14" i="434"/>
  <c r="C15" i="175"/>
  <c r="C15" i="434"/>
  <c r="C16" i="175"/>
  <c r="C16" i="235"/>
  <c r="C17" i="175"/>
  <c r="C19" i="175"/>
  <c r="C20" i="175"/>
  <c r="C21" i="175"/>
  <c r="C21" i="434"/>
  <c r="C22" i="175"/>
  <c r="C23" i="175"/>
  <c r="C24" i="175"/>
  <c r="C24" i="434"/>
  <c r="C26" i="175"/>
  <c r="C27" i="175"/>
  <c r="C27" i="434"/>
  <c r="C28" i="175"/>
  <c r="C28" i="434"/>
  <c r="C29" i="175"/>
  <c r="C30" i="175"/>
  <c r="C30" i="295"/>
  <c r="C30" i="357"/>
  <c r="C31" i="175"/>
  <c r="C33" i="175"/>
  <c r="C34" i="175"/>
  <c r="C34" i="434"/>
  <c r="C35" i="175"/>
  <c r="C36" i="175"/>
  <c r="C36" i="434"/>
  <c r="C37" i="175"/>
  <c r="C37" i="434"/>
  <c r="C38" i="175"/>
  <c r="C39" i="175"/>
  <c r="C41" i="175"/>
  <c r="C41" i="434"/>
  <c r="C42" i="175"/>
  <c r="C43" i="175"/>
  <c r="C44" i="175"/>
  <c r="C44" i="235"/>
  <c r="C45" i="175"/>
  <c r="C46" i="175"/>
  <c r="C47" i="175"/>
  <c r="C47" i="434"/>
  <c r="C48" i="175"/>
  <c r="C49" i="175"/>
  <c r="C50" i="175"/>
  <c r="C51" i="175"/>
  <c r="C51" i="434"/>
  <c r="C53" i="175"/>
  <c r="C54" i="175"/>
  <c r="C55" i="175"/>
  <c r="C56" i="175"/>
  <c r="C57" i="175"/>
  <c r="C59" i="175"/>
  <c r="C59" i="434"/>
  <c r="C60" i="175"/>
  <c r="C61" i="175"/>
  <c r="C61" i="434"/>
  <c r="C62" i="175"/>
  <c r="C64" i="175"/>
  <c r="C65" i="175"/>
  <c r="C65" i="434"/>
  <c r="C66" i="175"/>
  <c r="C67" i="175"/>
  <c r="C70" i="175"/>
  <c r="C70" i="434"/>
  <c r="C71" i="175"/>
  <c r="C72" i="175"/>
  <c r="C74" i="175"/>
  <c r="C75" i="175"/>
  <c r="C76" i="175"/>
  <c r="C76" i="434"/>
  <c r="C77" i="175"/>
  <c r="C79" i="175"/>
  <c r="C80" i="175"/>
  <c r="C80" i="434"/>
  <c r="C82" i="175"/>
  <c r="C83" i="175"/>
  <c r="C83" i="434"/>
  <c r="C84" i="175"/>
  <c r="C84" i="235"/>
  <c r="C86" i="175"/>
  <c r="C87" i="175"/>
  <c r="C88" i="175"/>
  <c r="C89" i="175"/>
  <c r="C90" i="175"/>
  <c r="C90" i="434"/>
  <c r="C91" i="175"/>
  <c r="B15" i="173"/>
  <c r="B2" i="196"/>
  <c r="B2" i="197"/>
  <c r="B2" i="198"/>
  <c r="B2" i="199"/>
  <c r="B17" i="173"/>
  <c r="B26" i="172"/>
  <c r="B19" i="173"/>
  <c r="B21" i="173"/>
  <c r="B2" i="208"/>
  <c r="B2" i="209"/>
  <c r="B2" i="210"/>
  <c r="B2" i="211"/>
  <c r="B23" i="173"/>
  <c r="B2" i="212"/>
  <c r="B2" i="213"/>
  <c r="B2" i="214"/>
  <c r="B2" i="215"/>
  <c r="B25" i="173"/>
  <c r="B2" i="216"/>
  <c r="B2" i="217"/>
  <c r="B2" i="218"/>
  <c r="B2" i="219"/>
  <c r="B27" i="173"/>
  <c r="B31" i="172"/>
  <c r="B29" i="173"/>
  <c r="B2" i="224"/>
  <c r="B2" i="225"/>
  <c r="B2" i="226"/>
  <c r="B2" i="227"/>
  <c r="B31" i="173"/>
  <c r="B2" i="228"/>
  <c r="B2" i="229"/>
  <c r="B2" i="230"/>
  <c r="B2" i="231"/>
  <c r="B13" i="173"/>
  <c r="A11" i="173"/>
  <c r="B2" i="190"/>
  <c r="B15" i="293"/>
  <c r="B2" i="317"/>
  <c r="B2" i="318"/>
  <c r="B2" i="319"/>
  <c r="B2" i="320"/>
  <c r="B17" i="293"/>
  <c r="B2" i="321"/>
  <c r="B2" i="322"/>
  <c r="B2" i="323"/>
  <c r="B2" i="324"/>
  <c r="B19" i="293"/>
  <c r="B2" i="325"/>
  <c r="B2" i="326"/>
  <c r="B2" i="327"/>
  <c r="B2" i="328"/>
  <c r="B21" i="293"/>
  <c r="B2" i="329"/>
  <c r="B2" i="330"/>
  <c r="B2" i="331"/>
  <c r="B2" i="332"/>
  <c r="B23" i="293"/>
  <c r="B2" i="333"/>
  <c r="B2" i="334"/>
  <c r="B2" i="335"/>
  <c r="B2" i="336"/>
  <c r="B25" i="293"/>
  <c r="B2" i="337"/>
  <c r="B2" i="338"/>
  <c r="B2" i="339"/>
  <c r="B2" i="340"/>
  <c r="B27" i="293"/>
  <c r="B2" i="341"/>
  <c r="B2" i="342"/>
  <c r="B2" i="343"/>
  <c r="B2" i="344"/>
  <c r="B29" i="293"/>
  <c r="B2" i="345"/>
  <c r="B2" i="346"/>
  <c r="B2" i="347"/>
  <c r="B2" i="348"/>
  <c r="B31" i="293"/>
  <c r="B2" i="349"/>
  <c r="B2" i="350"/>
  <c r="B2" i="351"/>
  <c r="B2" i="352"/>
  <c r="B31" i="233"/>
  <c r="B2" i="288"/>
  <c r="B2" i="289"/>
  <c r="B2" i="290"/>
  <c r="B2" i="291"/>
  <c r="B29" i="233"/>
  <c r="B2" i="284"/>
  <c r="B2" i="285"/>
  <c r="B2" i="286"/>
  <c r="B2" i="287"/>
  <c r="B27" i="233"/>
  <c r="B2" i="280"/>
  <c r="B2" i="281"/>
  <c r="B2" i="282"/>
  <c r="B2" i="283"/>
  <c r="B25" i="233"/>
  <c r="B2" i="276"/>
  <c r="B2" i="277"/>
  <c r="B2" i="278"/>
  <c r="B2" i="279"/>
  <c r="B23" i="233"/>
  <c r="B2" i="272"/>
  <c r="B2" i="273"/>
  <c r="B2" i="274"/>
  <c r="B2" i="275"/>
  <c r="B21" i="233"/>
  <c r="B2" i="268"/>
  <c r="B2" i="269"/>
  <c r="B2" i="270"/>
  <c r="B2" i="271"/>
  <c r="B19" i="233"/>
  <c r="B2" i="264"/>
  <c r="B2" i="265"/>
  <c r="B2" i="266"/>
  <c r="B2" i="267"/>
  <c r="B17" i="233"/>
  <c r="B2" i="260"/>
  <c r="B2" i="261"/>
  <c r="B2" i="262"/>
  <c r="B2" i="263"/>
  <c r="B15" i="233"/>
  <c r="B2" i="256"/>
  <c r="B2" i="257"/>
  <c r="B2" i="258"/>
  <c r="B2" i="259"/>
  <c r="B13" i="233"/>
  <c r="B2" i="252"/>
  <c r="B2" i="253"/>
  <c r="B2" i="254"/>
  <c r="B2" i="255"/>
  <c r="A11" i="233"/>
  <c r="B2" i="250"/>
  <c r="A11" i="293"/>
  <c r="B2" i="309"/>
  <c r="B2" i="310"/>
  <c r="B2" i="311"/>
  <c r="B2" i="312"/>
  <c r="B13" i="293"/>
  <c r="B2" i="313"/>
  <c r="B2" i="314"/>
  <c r="B2" i="315"/>
  <c r="B2" i="316"/>
  <c r="B31" i="355"/>
  <c r="B33" i="354"/>
  <c r="B29" i="355"/>
  <c r="B27" i="355"/>
  <c r="B2" i="403"/>
  <c r="B2" i="404"/>
  <c r="B2" i="405"/>
  <c r="B2" i="406"/>
  <c r="B25" i="355"/>
  <c r="B23" i="355"/>
  <c r="B29" i="354"/>
  <c r="B21" i="355"/>
  <c r="B2" i="391"/>
  <c r="B2" i="392"/>
  <c r="B2" i="393"/>
  <c r="B2" i="394"/>
  <c r="B19" i="355"/>
  <c r="B17" i="355"/>
  <c r="B2" i="383"/>
  <c r="B2" i="384"/>
  <c r="B2" i="385"/>
  <c r="B2" i="386"/>
  <c r="B15" i="355"/>
  <c r="B2" i="379"/>
  <c r="B2" i="380"/>
  <c r="B2" i="381"/>
  <c r="B2" i="382"/>
  <c r="B13" i="355"/>
  <c r="A11" i="355"/>
  <c r="B23" i="354"/>
  <c r="A3" i="355"/>
  <c r="B2" i="368"/>
  <c r="A3" i="293"/>
  <c r="B2" i="308"/>
  <c r="A3" i="233"/>
  <c r="A3" i="235"/>
  <c r="A3" i="173"/>
  <c r="B2" i="187"/>
  <c r="B201" i="134"/>
  <c r="B200" i="134"/>
  <c r="B199" i="134"/>
  <c r="B197" i="134"/>
  <c r="B195" i="134"/>
  <c r="B194" i="134"/>
  <c r="B162" i="134"/>
  <c r="B63" i="134"/>
  <c r="B22" i="232"/>
  <c r="C13" i="425"/>
  <c r="E23" i="424"/>
  <c r="D23" i="424"/>
  <c r="D22" i="423"/>
  <c r="D18" i="423"/>
  <c r="D13" i="423"/>
  <c r="C20" i="422"/>
  <c r="C23" i="422"/>
  <c r="C16" i="422"/>
  <c r="E69" i="421"/>
  <c r="D69" i="421"/>
  <c r="C69" i="421"/>
  <c r="E66" i="421"/>
  <c r="D66" i="421"/>
  <c r="C66" i="421"/>
  <c r="E62" i="421"/>
  <c r="D62" i="421"/>
  <c r="C62" i="421"/>
  <c r="E57" i="421"/>
  <c r="D57" i="421"/>
  <c r="C57" i="421"/>
  <c r="E48" i="421"/>
  <c r="D48" i="421"/>
  <c r="C48" i="421"/>
  <c r="E43" i="421"/>
  <c r="D43" i="421"/>
  <c r="C43" i="421"/>
  <c r="E38" i="421"/>
  <c r="E37" i="421"/>
  <c r="D38" i="421"/>
  <c r="D37" i="421"/>
  <c r="C38" i="421"/>
  <c r="E32" i="421"/>
  <c r="D32" i="421"/>
  <c r="C32" i="421"/>
  <c r="E27" i="421"/>
  <c r="D27" i="421"/>
  <c r="C27" i="421"/>
  <c r="E22" i="421"/>
  <c r="D22" i="421"/>
  <c r="C22" i="421"/>
  <c r="E17" i="421"/>
  <c r="D17" i="421"/>
  <c r="C17" i="421"/>
  <c r="E12" i="421"/>
  <c r="D12" i="421"/>
  <c r="D11" i="421"/>
  <c r="C12" i="421"/>
  <c r="E41" i="420"/>
  <c r="D41" i="420"/>
  <c r="D33" i="419"/>
  <c r="C33" i="419"/>
  <c r="G18" i="418"/>
  <c r="G19" i="418"/>
  <c r="F18" i="418"/>
  <c r="E18" i="418"/>
  <c r="D18" i="418"/>
  <c r="C18" i="418"/>
  <c r="C19" i="418"/>
  <c r="H17" i="418"/>
  <c r="H16" i="418"/>
  <c r="G14" i="418"/>
  <c r="F14" i="418"/>
  <c r="F19" i="418"/>
  <c r="E14" i="418"/>
  <c r="E19" i="418"/>
  <c r="D14" i="418"/>
  <c r="D19" i="418"/>
  <c r="C14" i="418"/>
  <c r="H13" i="418"/>
  <c r="I13" i="418"/>
  <c r="H12" i="418"/>
  <c r="I12" i="418"/>
  <c r="H11" i="418"/>
  <c r="I11" i="418"/>
  <c r="H10" i="418"/>
  <c r="I10" i="418"/>
  <c r="H9" i="418"/>
  <c r="I9" i="418"/>
  <c r="H8" i="418"/>
  <c r="I8" i="418"/>
  <c r="H7" i="418"/>
  <c r="H14" i="417"/>
  <c r="G14" i="417"/>
  <c r="F14" i="417"/>
  <c r="E14" i="417"/>
  <c r="H7" i="417"/>
  <c r="G7" i="417"/>
  <c r="G21" i="417"/>
  <c r="F7" i="417"/>
  <c r="E7" i="417"/>
  <c r="J20" i="416"/>
  <c r="J19" i="416"/>
  <c r="I18" i="416"/>
  <c r="H18" i="416"/>
  <c r="G18" i="416"/>
  <c r="F18" i="416"/>
  <c r="E18" i="416"/>
  <c r="D18" i="416"/>
  <c r="J17" i="416"/>
  <c r="I16" i="416"/>
  <c r="H16" i="416"/>
  <c r="G16" i="416"/>
  <c r="F16" i="416"/>
  <c r="E16" i="416"/>
  <c r="D16" i="416"/>
  <c r="J15" i="416"/>
  <c r="I14" i="416"/>
  <c r="H14" i="416"/>
  <c r="G14" i="416"/>
  <c r="F14" i="416"/>
  <c r="E14" i="416"/>
  <c r="D14" i="416"/>
  <c r="J13" i="416"/>
  <c r="J12" i="416"/>
  <c r="I11" i="416"/>
  <c r="H11" i="416"/>
  <c r="G11" i="416"/>
  <c r="F11" i="416"/>
  <c r="E11" i="416"/>
  <c r="D11" i="416"/>
  <c r="J10" i="416"/>
  <c r="J9" i="416"/>
  <c r="I8" i="416"/>
  <c r="H8" i="416"/>
  <c r="G8" i="416"/>
  <c r="F8" i="416"/>
  <c r="E8" i="416"/>
  <c r="D8" i="416"/>
  <c r="C146" i="415"/>
  <c r="C141" i="415"/>
  <c r="C136" i="415"/>
  <c r="C132" i="415"/>
  <c r="C154" i="415"/>
  <c r="C96" i="415"/>
  <c r="C131" i="415"/>
  <c r="C83" i="415"/>
  <c r="C79" i="415"/>
  <c r="C76" i="415"/>
  <c r="C71" i="415"/>
  <c r="C67" i="415"/>
  <c r="C61" i="415"/>
  <c r="C56" i="415"/>
  <c r="C50" i="415"/>
  <c r="C38" i="415"/>
  <c r="C30" i="415"/>
  <c r="C23" i="415"/>
  <c r="C16" i="415"/>
  <c r="C9" i="415"/>
  <c r="E51" i="414"/>
  <c r="E45" i="414"/>
  <c r="E37" i="414"/>
  <c r="E30" i="414"/>
  <c r="E26" i="414"/>
  <c r="E20" i="414"/>
  <c r="E8" i="414"/>
  <c r="E51" i="413"/>
  <c r="E45" i="413"/>
  <c r="E37" i="413"/>
  <c r="E30" i="413"/>
  <c r="E26" i="413"/>
  <c r="E20" i="413"/>
  <c r="E8" i="413"/>
  <c r="E51" i="412"/>
  <c r="E45" i="412"/>
  <c r="E37" i="412"/>
  <c r="E30" i="412"/>
  <c r="E26" i="412"/>
  <c r="E20" i="412"/>
  <c r="E8" i="412"/>
  <c r="E51" i="411"/>
  <c r="E45" i="411"/>
  <c r="E37" i="411"/>
  <c r="E30" i="411"/>
  <c r="E26" i="411"/>
  <c r="E20" i="411"/>
  <c r="E8" i="411"/>
  <c r="E51" i="410"/>
  <c r="E45" i="410"/>
  <c r="E37" i="410"/>
  <c r="E30" i="410"/>
  <c r="E26" i="410"/>
  <c r="E20" i="410"/>
  <c r="E8" i="410"/>
  <c r="E51" i="409"/>
  <c r="E45" i="409"/>
  <c r="E37" i="409"/>
  <c r="E30" i="409"/>
  <c r="E26" i="409"/>
  <c r="E20" i="409"/>
  <c r="E8" i="409"/>
  <c r="E51" i="408"/>
  <c r="E45" i="408"/>
  <c r="E37" i="408"/>
  <c r="E30" i="408"/>
  <c r="E26" i="408"/>
  <c r="E20" i="408"/>
  <c r="E8" i="408"/>
  <c r="E51" i="407"/>
  <c r="E45" i="407"/>
  <c r="E37" i="407"/>
  <c r="E30" i="407"/>
  <c r="E26" i="407"/>
  <c r="E20" i="407"/>
  <c r="E8" i="407"/>
  <c r="E51" i="406"/>
  <c r="E45" i="406"/>
  <c r="E37" i="406"/>
  <c r="E30" i="406"/>
  <c r="E26" i="406"/>
  <c r="E20" i="406"/>
  <c r="E8" i="406"/>
  <c r="E51" i="405"/>
  <c r="E45" i="405"/>
  <c r="E37" i="405"/>
  <c r="E30" i="405"/>
  <c r="E26" i="405"/>
  <c r="E20" i="405"/>
  <c r="E8" i="405"/>
  <c r="E51" i="404"/>
  <c r="E45" i="404"/>
  <c r="E37" i="404"/>
  <c r="E30" i="404"/>
  <c r="E26" i="404"/>
  <c r="E20" i="404"/>
  <c r="E8" i="404"/>
  <c r="E51" i="403"/>
  <c r="E45" i="403"/>
  <c r="E37" i="403"/>
  <c r="E30" i="403"/>
  <c r="E26" i="403"/>
  <c r="E20" i="403"/>
  <c r="E8" i="403"/>
  <c r="E51" i="402"/>
  <c r="E45" i="402"/>
  <c r="E37" i="402"/>
  <c r="E30" i="402"/>
  <c r="E26" i="402"/>
  <c r="E20" i="402"/>
  <c r="E8" i="402"/>
  <c r="E51" i="401"/>
  <c r="E45" i="401"/>
  <c r="E37" i="401"/>
  <c r="E30" i="401"/>
  <c r="E26" i="401"/>
  <c r="E20" i="401"/>
  <c r="E8" i="401"/>
  <c r="E51" i="400"/>
  <c r="E45" i="400"/>
  <c r="E37" i="400"/>
  <c r="E30" i="400"/>
  <c r="E26" i="400"/>
  <c r="E20" i="400"/>
  <c r="E8" i="400"/>
  <c r="E51" i="399"/>
  <c r="E45" i="399"/>
  <c r="E37" i="399"/>
  <c r="E30" i="399"/>
  <c r="E26" i="399"/>
  <c r="E20" i="399"/>
  <c r="E8" i="399"/>
  <c r="E51" i="398"/>
  <c r="E45" i="398"/>
  <c r="E37" i="398"/>
  <c r="E30" i="398"/>
  <c r="E26" i="398"/>
  <c r="E20" i="398"/>
  <c r="E8" i="398"/>
  <c r="E51" i="397"/>
  <c r="E45" i="397"/>
  <c r="E37" i="397"/>
  <c r="E30" i="397"/>
  <c r="E26" i="397"/>
  <c r="E20" i="397"/>
  <c r="E8" i="397"/>
  <c r="E51" i="396"/>
  <c r="E45" i="396"/>
  <c r="E37" i="396"/>
  <c r="E30" i="396"/>
  <c r="E26" i="396"/>
  <c r="E20" i="396"/>
  <c r="E8" i="396"/>
  <c r="E51" i="395"/>
  <c r="E45" i="395"/>
  <c r="E37" i="395"/>
  <c r="E30" i="395"/>
  <c r="E26" i="395"/>
  <c r="E20" i="395"/>
  <c r="E8" i="395"/>
  <c r="E51" i="394"/>
  <c r="E45" i="394"/>
  <c r="E37" i="394"/>
  <c r="E30" i="394"/>
  <c r="E26" i="394"/>
  <c r="E20" i="394"/>
  <c r="E8" i="394"/>
  <c r="E51" i="393"/>
  <c r="E45" i="393"/>
  <c r="E37" i="393"/>
  <c r="E30" i="393"/>
  <c r="E26" i="393"/>
  <c r="E20" i="393"/>
  <c r="E8" i="393"/>
  <c r="E51" i="392"/>
  <c r="E45" i="392"/>
  <c r="E37" i="392"/>
  <c r="E30" i="392"/>
  <c r="E26" i="392"/>
  <c r="E20" i="392"/>
  <c r="E8" i="392"/>
  <c r="E51" i="391"/>
  <c r="E45" i="391"/>
  <c r="E37" i="391"/>
  <c r="E30" i="391"/>
  <c r="E26" i="391"/>
  <c r="E20" i="391"/>
  <c r="E8" i="391"/>
  <c r="E51" i="390"/>
  <c r="E45" i="390"/>
  <c r="E37" i="390"/>
  <c r="E30" i="390"/>
  <c r="E26" i="390"/>
  <c r="E20" i="390"/>
  <c r="E8" i="390"/>
  <c r="E51" i="389"/>
  <c r="E45" i="389"/>
  <c r="E37" i="389"/>
  <c r="E30" i="389"/>
  <c r="E26" i="389"/>
  <c r="E20" i="389"/>
  <c r="E8" i="389"/>
  <c r="E51" i="388"/>
  <c r="E45" i="388"/>
  <c r="E37" i="388"/>
  <c r="E30" i="388"/>
  <c r="E26" i="388"/>
  <c r="E20" i="388"/>
  <c r="E8" i="388"/>
  <c r="E51" i="387"/>
  <c r="E45" i="387"/>
  <c r="E37" i="387"/>
  <c r="E30" i="387"/>
  <c r="E26" i="387"/>
  <c r="E20" i="387"/>
  <c r="E8" i="387"/>
  <c r="E51" i="386"/>
  <c r="E45" i="386"/>
  <c r="E57" i="386"/>
  <c r="E37" i="386"/>
  <c r="E30" i="386"/>
  <c r="E26" i="386"/>
  <c r="E20" i="386"/>
  <c r="E8" i="386"/>
  <c r="E51" i="385"/>
  <c r="E45" i="385"/>
  <c r="E57" i="385"/>
  <c r="E37" i="385"/>
  <c r="E30" i="385"/>
  <c r="E26" i="385"/>
  <c r="E20" i="385"/>
  <c r="E8" i="385"/>
  <c r="E51" i="384"/>
  <c r="E45" i="384"/>
  <c r="E37" i="384"/>
  <c r="E30" i="384"/>
  <c r="E26" i="384"/>
  <c r="E20" i="384"/>
  <c r="E8" i="384"/>
  <c r="E51" i="383"/>
  <c r="E45" i="383"/>
  <c r="E57" i="383"/>
  <c r="E37" i="383"/>
  <c r="E30" i="383"/>
  <c r="E26" i="383"/>
  <c r="E20" i="383"/>
  <c r="E8" i="383"/>
  <c r="E51" i="382"/>
  <c r="E57" i="382"/>
  <c r="E45" i="382"/>
  <c r="E37" i="382"/>
  <c r="E30" i="382"/>
  <c r="E26" i="382"/>
  <c r="E20" i="382"/>
  <c r="E8" i="382"/>
  <c r="E51" i="381"/>
  <c r="E45" i="381"/>
  <c r="E37" i="381"/>
  <c r="E30" i="381"/>
  <c r="E26" i="381"/>
  <c r="E20" i="381"/>
  <c r="E8" i="381"/>
  <c r="E51" i="380"/>
  <c r="E45" i="380"/>
  <c r="E57" i="380"/>
  <c r="E37" i="380"/>
  <c r="E30" i="380"/>
  <c r="E26" i="380"/>
  <c r="E20" i="380"/>
  <c r="E8" i="380"/>
  <c r="E36" i="380"/>
  <c r="E41" i="380"/>
  <c r="E51" i="379"/>
  <c r="E45" i="379"/>
  <c r="E37" i="379"/>
  <c r="E30" i="379"/>
  <c r="E26" i="379"/>
  <c r="E20" i="379"/>
  <c r="E8" i="379"/>
  <c r="E51" i="378"/>
  <c r="E45" i="378"/>
  <c r="E37" i="378"/>
  <c r="E30" i="378"/>
  <c r="E26" i="378"/>
  <c r="E20" i="378"/>
  <c r="E8" i="378"/>
  <c r="E51" i="377"/>
  <c r="E45" i="377"/>
  <c r="E37" i="377"/>
  <c r="E30" i="377"/>
  <c r="E26" i="377"/>
  <c r="E20" i="377"/>
  <c r="E8" i="377"/>
  <c r="E51" i="376"/>
  <c r="E45" i="376"/>
  <c r="E37" i="376"/>
  <c r="E30" i="376"/>
  <c r="E26" i="376"/>
  <c r="E20" i="376"/>
  <c r="E8" i="376"/>
  <c r="E51" i="375"/>
  <c r="E45" i="375"/>
  <c r="E37" i="375"/>
  <c r="E30" i="375"/>
  <c r="E26" i="375"/>
  <c r="E20" i="375"/>
  <c r="E8" i="375"/>
  <c r="E52" i="374"/>
  <c r="E58" i="374"/>
  <c r="E46" i="374"/>
  <c r="E38" i="374"/>
  <c r="E31" i="374"/>
  <c r="E26" i="374"/>
  <c r="E20" i="374"/>
  <c r="E8" i="374"/>
  <c r="E52" i="373"/>
  <c r="E46" i="373"/>
  <c r="E58" i="373"/>
  <c r="E38" i="373"/>
  <c r="E31" i="373"/>
  <c r="E26" i="373"/>
  <c r="E20" i="373"/>
  <c r="E8" i="373"/>
  <c r="E52" i="372"/>
  <c r="E46" i="372"/>
  <c r="E38" i="372"/>
  <c r="E31" i="372"/>
  <c r="E26" i="372"/>
  <c r="E20" i="372"/>
  <c r="E8" i="372"/>
  <c r="B2" i="372"/>
  <c r="B2" i="373"/>
  <c r="B2" i="374"/>
  <c r="E52" i="371"/>
  <c r="E46" i="371"/>
  <c r="E38" i="371"/>
  <c r="E31" i="371"/>
  <c r="E26" i="371"/>
  <c r="E20" i="371"/>
  <c r="E8" i="371"/>
  <c r="E146" i="370"/>
  <c r="E140" i="370"/>
  <c r="E133" i="370"/>
  <c r="E129" i="370"/>
  <c r="E114" i="370"/>
  <c r="E93" i="370"/>
  <c r="E82" i="370"/>
  <c r="E78" i="370"/>
  <c r="E75" i="370"/>
  <c r="E70" i="370"/>
  <c r="E66" i="370"/>
  <c r="E60" i="370"/>
  <c r="E55" i="370"/>
  <c r="E49" i="370"/>
  <c r="E37" i="370"/>
  <c r="E29" i="370"/>
  <c r="E22" i="370"/>
  <c r="E15" i="370"/>
  <c r="E8" i="370"/>
  <c r="E146" i="369"/>
  <c r="E140" i="369"/>
  <c r="E133" i="369"/>
  <c r="E129" i="369"/>
  <c r="E114" i="369"/>
  <c r="E93" i="369"/>
  <c r="E82" i="369"/>
  <c r="E78" i="369"/>
  <c r="E75" i="369"/>
  <c r="E70" i="369"/>
  <c r="E66" i="369"/>
  <c r="E60" i="369"/>
  <c r="E55" i="369"/>
  <c r="E49" i="369"/>
  <c r="E37" i="369"/>
  <c r="E29" i="369"/>
  <c r="E22" i="369"/>
  <c r="E15" i="369"/>
  <c r="E8" i="369"/>
  <c r="E146" i="368"/>
  <c r="E140" i="368"/>
  <c r="E133" i="368"/>
  <c r="E129" i="368"/>
  <c r="E114" i="368"/>
  <c r="E93" i="368"/>
  <c r="E82" i="368"/>
  <c r="E78" i="368"/>
  <c r="E75" i="368"/>
  <c r="E70" i="368"/>
  <c r="E66" i="368"/>
  <c r="E60" i="368"/>
  <c r="E55" i="368"/>
  <c r="E49" i="368"/>
  <c r="E37" i="368"/>
  <c r="E22" i="368"/>
  <c r="E15" i="368"/>
  <c r="E8" i="368"/>
  <c r="E146" i="367"/>
  <c r="E140" i="367"/>
  <c r="E133" i="367"/>
  <c r="E129" i="367"/>
  <c r="E114" i="367"/>
  <c r="E93" i="367"/>
  <c r="E82" i="367"/>
  <c r="E78" i="367"/>
  <c r="E75" i="367"/>
  <c r="E70" i="367"/>
  <c r="E66" i="367"/>
  <c r="E60" i="367"/>
  <c r="E55" i="367"/>
  <c r="E49" i="367"/>
  <c r="E37" i="367"/>
  <c r="E29" i="367"/>
  <c r="E22" i="367"/>
  <c r="E15" i="367"/>
  <c r="E8" i="367"/>
  <c r="F25" i="365"/>
  <c r="F25" i="364"/>
  <c r="I30" i="362"/>
  <c r="E24" i="362"/>
  <c r="E18" i="362"/>
  <c r="E30" i="362"/>
  <c r="I17" i="362"/>
  <c r="E17" i="362"/>
  <c r="I29" i="361"/>
  <c r="E24" i="361"/>
  <c r="E19" i="361"/>
  <c r="I18" i="361"/>
  <c r="E152" i="360"/>
  <c r="E147" i="360"/>
  <c r="E140" i="360"/>
  <c r="E136" i="360"/>
  <c r="E121" i="360"/>
  <c r="E100" i="360"/>
  <c r="E85" i="360"/>
  <c r="E81" i="360"/>
  <c r="E78" i="360"/>
  <c r="E73" i="360"/>
  <c r="E69" i="360"/>
  <c r="E92" i="360"/>
  <c r="E63" i="360"/>
  <c r="E58" i="360"/>
  <c r="E52" i="360"/>
  <c r="E40" i="360"/>
  <c r="E25" i="360"/>
  <c r="E18" i="360"/>
  <c r="E11" i="360"/>
  <c r="E152" i="359"/>
  <c r="E147" i="359"/>
  <c r="E140" i="359"/>
  <c r="E136" i="359"/>
  <c r="E121" i="359"/>
  <c r="E100" i="359"/>
  <c r="E85" i="359"/>
  <c r="E81" i="359"/>
  <c r="E78" i="359"/>
  <c r="E73" i="359"/>
  <c r="E92" i="359"/>
  <c r="E69" i="359"/>
  <c r="E63" i="359"/>
  <c r="E58" i="359"/>
  <c r="E52" i="359"/>
  <c r="E40" i="359"/>
  <c r="E32" i="359"/>
  <c r="E25" i="359"/>
  <c r="E18" i="359"/>
  <c r="E11" i="359"/>
  <c r="E152" i="358"/>
  <c r="E147" i="358"/>
  <c r="E140" i="358"/>
  <c r="E136" i="358"/>
  <c r="E121" i="358"/>
  <c r="E100" i="358"/>
  <c r="E135" i="358"/>
  <c r="E85" i="358"/>
  <c r="E81" i="358"/>
  <c r="E78" i="358"/>
  <c r="E73" i="358"/>
  <c r="E69" i="358"/>
  <c r="E92" i="358"/>
  <c r="E63" i="358"/>
  <c r="E58" i="358"/>
  <c r="E52" i="358"/>
  <c r="E40" i="358"/>
  <c r="E32" i="358"/>
  <c r="E25" i="358"/>
  <c r="E18" i="358"/>
  <c r="E11" i="358"/>
  <c r="E68" i="358"/>
  <c r="E165" i="358"/>
  <c r="E7" i="358"/>
  <c r="E7" i="359"/>
  <c r="E152" i="357"/>
  <c r="E147" i="357"/>
  <c r="E140" i="357"/>
  <c r="E136" i="357"/>
  <c r="E121" i="357"/>
  <c r="E100" i="357"/>
  <c r="E135" i="357"/>
  <c r="B36" i="363"/>
  <c r="E96" i="357"/>
  <c r="E164" i="357"/>
  <c r="E85" i="357"/>
  <c r="E81" i="357"/>
  <c r="E78" i="357"/>
  <c r="E73" i="357"/>
  <c r="E69" i="357"/>
  <c r="E63" i="357"/>
  <c r="E58" i="357"/>
  <c r="E52" i="357"/>
  <c r="E40" i="357"/>
  <c r="E32" i="357"/>
  <c r="E25" i="357"/>
  <c r="E18" i="357"/>
  <c r="E11" i="357"/>
  <c r="E68" i="357"/>
  <c r="E165" i="357"/>
  <c r="B44" i="354"/>
  <c r="B43" i="354"/>
  <c r="B42" i="354"/>
  <c r="B40" i="354"/>
  <c r="B38" i="354"/>
  <c r="B37" i="354"/>
  <c r="F16" i="353"/>
  <c r="E16" i="353"/>
  <c r="D16" i="353"/>
  <c r="C16" i="353"/>
  <c r="G15" i="353"/>
  <c r="G14" i="353"/>
  <c r="G13" i="353"/>
  <c r="G12" i="353"/>
  <c r="G11" i="353"/>
  <c r="G10" i="353"/>
  <c r="E51" i="352"/>
  <c r="E45" i="352"/>
  <c r="E57" i="352"/>
  <c r="E37" i="352"/>
  <c r="E30" i="352"/>
  <c r="E26" i="352"/>
  <c r="E20" i="352"/>
  <c r="E8" i="352"/>
  <c r="E51" i="351"/>
  <c r="E45" i="351"/>
  <c r="E57" i="351"/>
  <c r="E37" i="351"/>
  <c r="E30" i="351"/>
  <c r="E26" i="351"/>
  <c r="E20" i="351"/>
  <c r="E8" i="351"/>
  <c r="E51" i="350"/>
  <c r="E45" i="350"/>
  <c r="E37" i="350"/>
  <c r="E30" i="350"/>
  <c r="E26" i="350"/>
  <c r="E20" i="350"/>
  <c r="E8" i="350"/>
  <c r="E51" i="349"/>
  <c r="E45" i="349"/>
  <c r="E37" i="349"/>
  <c r="E30" i="349"/>
  <c r="E26" i="349"/>
  <c r="E20" i="349"/>
  <c r="E8" i="349"/>
  <c r="E51" i="348"/>
  <c r="E45" i="348"/>
  <c r="E37" i="348"/>
  <c r="E30" i="348"/>
  <c r="E26" i="348"/>
  <c r="E20" i="348"/>
  <c r="E8" i="348"/>
  <c r="E51" i="347"/>
  <c r="E45" i="347"/>
  <c r="E37" i="347"/>
  <c r="E30" i="347"/>
  <c r="E26" i="347"/>
  <c r="E20" i="347"/>
  <c r="E8" i="347"/>
  <c r="E51" i="346"/>
  <c r="E45" i="346"/>
  <c r="E37" i="346"/>
  <c r="E30" i="346"/>
  <c r="E26" i="346"/>
  <c r="E20" i="346"/>
  <c r="E8" i="346"/>
  <c r="E51" i="345"/>
  <c r="E45" i="345"/>
  <c r="E37" i="345"/>
  <c r="E30" i="345"/>
  <c r="E26" i="345"/>
  <c r="E20" i="345"/>
  <c r="E8" i="345"/>
  <c r="E51" i="344"/>
  <c r="E45" i="344"/>
  <c r="E57" i="344"/>
  <c r="E37" i="344"/>
  <c r="E30" i="344"/>
  <c r="E26" i="344"/>
  <c r="E20" i="344"/>
  <c r="E8" i="344"/>
  <c r="E51" i="343"/>
  <c r="E45" i="343"/>
  <c r="E37" i="343"/>
  <c r="E30" i="343"/>
  <c r="E26" i="343"/>
  <c r="E20" i="343"/>
  <c r="E8" i="343"/>
  <c r="E51" i="342"/>
  <c r="E57" i="342"/>
  <c r="E45" i="342"/>
  <c r="E37" i="342"/>
  <c r="E30" i="342"/>
  <c r="E26" i="342"/>
  <c r="E20" i="342"/>
  <c r="E8" i="342"/>
  <c r="E51" i="341"/>
  <c r="E45" i="341"/>
  <c r="E37" i="341"/>
  <c r="E30" i="341"/>
  <c r="E26" i="341"/>
  <c r="E20" i="341"/>
  <c r="E8" i="341"/>
  <c r="E36" i="341"/>
  <c r="E51" i="340"/>
  <c r="E45" i="340"/>
  <c r="E37" i="340"/>
  <c r="E30" i="340"/>
  <c r="E26" i="340"/>
  <c r="E20" i="340"/>
  <c r="E8" i="340"/>
  <c r="E36" i="340"/>
  <c r="E51" i="339"/>
  <c r="E45" i="339"/>
  <c r="E37" i="339"/>
  <c r="E30" i="339"/>
  <c r="E26" i="339"/>
  <c r="E20" i="339"/>
  <c r="E8" i="339"/>
  <c r="E51" i="338"/>
  <c r="E45" i="338"/>
  <c r="E37" i="338"/>
  <c r="E30" i="338"/>
  <c r="E26" i="338"/>
  <c r="E20" i="338"/>
  <c r="E8" i="338"/>
  <c r="E36" i="338"/>
  <c r="E51" i="337"/>
  <c r="E45" i="337"/>
  <c r="E37" i="337"/>
  <c r="E30" i="337"/>
  <c r="E26" i="337"/>
  <c r="E20" i="337"/>
  <c r="E8" i="337"/>
  <c r="E36" i="337"/>
  <c r="E41" i="337"/>
  <c r="E51" i="336"/>
  <c r="E45" i="336"/>
  <c r="E37" i="336"/>
  <c r="E30" i="336"/>
  <c r="E26" i="336"/>
  <c r="E20" i="336"/>
  <c r="E8" i="336"/>
  <c r="E51" i="335"/>
  <c r="E45" i="335"/>
  <c r="E57" i="335"/>
  <c r="E37" i="335"/>
  <c r="E30" i="335"/>
  <c r="E26" i="335"/>
  <c r="E20" i="335"/>
  <c r="E8" i="335"/>
  <c r="E51" i="334"/>
  <c r="E45" i="334"/>
  <c r="E37" i="334"/>
  <c r="E30" i="334"/>
  <c r="E26" i="334"/>
  <c r="E20" i="334"/>
  <c r="E8" i="334"/>
  <c r="E51" i="333"/>
  <c r="E45" i="333"/>
  <c r="E57" i="333"/>
  <c r="E37" i="333"/>
  <c r="E30" i="333"/>
  <c r="E26" i="333"/>
  <c r="E20" i="333"/>
  <c r="E8" i="333"/>
  <c r="E51" i="332"/>
  <c r="E45" i="332"/>
  <c r="E37" i="332"/>
  <c r="E30" i="332"/>
  <c r="E26" i="332"/>
  <c r="E20" i="332"/>
  <c r="E8" i="332"/>
  <c r="E51" i="331"/>
  <c r="E45" i="331"/>
  <c r="E37" i="331"/>
  <c r="E30" i="331"/>
  <c r="E26" i="331"/>
  <c r="E20" i="331"/>
  <c r="E8" i="331"/>
  <c r="E51" i="330"/>
  <c r="E45" i="330"/>
  <c r="E37" i="330"/>
  <c r="E30" i="330"/>
  <c r="E26" i="330"/>
  <c r="E20" i="330"/>
  <c r="E8" i="330"/>
  <c r="E51" i="329"/>
  <c r="E45" i="329"/>
  <c r="E37" i="329"/>
  <c r="E30" i="329"/>
  <c r="E26" i="329"/>
  <c r="E20" i="329"/>
  <c r="E8" i="329"/>
  <c r="E36" i="329"/>
  <c r="E41" i="329"/>
  <c r="E51" i="328"/>
  <c r="E45" i="328"/>
  <c r="E37" i="328"/>
  <c r="E30" i="328"/>
  <c r="E26" i="328"/>
  <c r="E20" i="328"/>
  <c r="E8" i="328"/>
  <c r="E51" i="327"/>
  <c r="E45" i="327"/>
  <c r="E57" i="327"/>
  <c r="E37" i="327"/>
  <c r="E30" i="327"/>
  <c r="E26" i="327"/>
  <c r="E20" i="327"/>
  <c r="E8" i="327"/>
  <c r="E51" i="326"/>
  <c r="E45" i="326"/>
  <c r="E57" i="326"/>
  <c r="E37" i="326"/>
  <c r="E30" i="326"/>
  <c r="E26" i="326"/>
  <c r="E20" i="326"/>
  <c r="E8" i="326"/>
  <c r="E51" i="325"/>
  <c r="E45" i="325"/>
  <c r="E37" i="325"/>
  <c r="E30" i="325"/>
  <c r="E26" i="325"/>
  <c r="E20" i="325"/>
  <c r="E8" i="325"/>
  <c r="E51" i="324"/>
  <c r="E45" i="324"/>
  <c r="E37" i="324"/>
  <c r="E30" i="324"/>
  <c r="E26" i="324"/>
  <c r="E20" i="324"/>
  <c r="E8" i="324"/>
  <c r="E51" i="323"/>
  <c r="E45" i="323"/>
  <c r="E37" i="323"/>
  <c r="E30" i="323"/>
  <c r="E26" i="323"/>
  <c r="E20" i="323"/>
  <c r="E8" i="323"/>
  <c r="E36" i="323"/>
  <c r="E41" i="323"/>
  <c r="E51" i="322"/>
  <c r="E45" i="322"/>
  <c r="E37" i="322"/>
  <c r="E30" i="322"/>
  <c r="E26" i="322"/>
  <c r="E20" i="322"/>
  <c r="E8" i="322"/>
  <c r="E51" i="321"/>
  <c r="E45" i="321"/>
  <c r="E57" i="321"/>
  <c r="E37" i="321"/>
  <c r="E30" i="321"/>
  <c r="E26" i="321"/>
  <c r="E20" i="321"/>
  <c r="E8" i="321"/>
  <c r="E36" i="321"/>
  <c r="E41" i="321"/>
  <c r="E51" i="320"/>
  <c r="E45" i="320"/>
  <c r="E37" i="320"/>
  <c r="E30" i="320"/>
  <c r="E26" i="320"/>
  <c r="E20" i="320"/>
  <c r="E8" i="320"/>
  <c r="E51" i="319"/>
  <c r="E45" i="319"/>
  <c r="E57" i="319"/>
  <c r="E37" i="319"/>
  <c r="E30" i="319"/>
  <c r="E26" i="319"/>
  <c r="E20" i="319"/>
  <c r="E8" i="319"/>
  <c r="E36" i="319"/>
  <c r="E41" i="319"/>
  <c r="E51" i="318"/>
  <c r="E45" i="318"/>
  <c r="E57" i="318"/>
  <c r="E37" i="318"/>
  <c r="E30" i="318"/>
  <c r="E26" i="318"/>
  <c r="E20" i="318"/>
  <c r="E8" i="318"/>
  <c r="E36" i="318"/>
  <c r="E41" i="318"/>
  <c r="E51" i="317"/>
  <c r="E45" i="317"/>
  <c r="E57" i="317"/>
  <c r="E37" i="317"/>
  <c r="E30" i="317"/>
  <c r="E26" i="317"/>
  <c r="E20" i="317"/>
  <c r="E8" i="317"/>
  <c r="E36" i="317"/>
  <c r="E41" i="317"/>
  <c r="E51" i="316"/>
  <c r="E45" i="316"/>
  <c r="E37" i="316"/>
  <c r="E30" i="316"/>
  <c r="E26" i="316"/>
  <c r="E20" i="316"/>
  <c r="E8" i="316"/>
  <c r="E36" i="316"/>
  <c r="E41" i="316"/>
  <c r="E51" i="315"/>
  <c r="E45" i="315"/>
  <c r="E37" i="315"/>
  <c r="E30" i="315"/>
  <c r="E26" i="315"/>
  <c r="E20" i="315"/>
  <c r="E8" i="315"/>
  <c r="E36" i="315"/>
  <c r="E41" i="315"/>
  <c r="E51" i="314"/>
  <c r="E45" i="314"/>
  <c r="E57" i="314"/>
  <c r="E37" i="314"/>
  <c r="E30" i="314"/>
  <c r="E26" i="314"/>
  <c r="E20" i="314"/>
  <c r="E8" i="314"/>
  <c r="E51" i="313"/>
  <c r="E45" i="313"/>
  <c r="E37" i="313"/>
  <c r="E30" i="313"/>
  <c r="E26" i="313"/>
  <c r="E20" i="313"/>
  <c r="E8" i="313"/>
  <c r="E52" i="312"/>
  <c r="E46" i="312"/>
  <c r="E38" i="312"/>
  <c r="E31" i="312"/>
  <c r="E26" i="312"/>
  <c r="E20" i="312"/>
  <c r="E8" i="312"/>
  <c r="E37" i="312"/>
  <c r="E42" i="312"/>
  <c r="E52" i="311"/>
  <c r="E46" i="311"/>
  <c r="E58" i="311"/>
  <c r="E38" i="311"/>
  <c r="E31" i="311"/>
  <c r="E26" i="311"/>
  <c r="E20" i="311"/>
  <c r="E8" i="311"/>
  <c r="E37" i="311"/>
  <c r="E42" i="311"/>
  <c r="E52" i="310"/>
  <c r="E46" i="310"/>
  <c r="E58" i="310"/>
  <c r="E38" i="310"/>
  <c r="E31" i="310"/>
  <c r="E26" i="310"/>
  <c r="E20" i="310"/>
  <c r="E8" i="310"/>
  <c r="E52" i="309"/>
  <c r="E46" i="309"/>
  <c r="E38" i="309"/>
  <c r="E31" i="309"/>
  <c r="E26" i="309"/>
  <c r="E20" i="309"/>
  <c r="E8" i="309"/>
  <c r="E37" i="309"/>
  <c r="E42" i="309"/>
  <c r="E146" i="308"/>
  <c r="E140" i="308"/>
  <c r="E133" i="308"/>
  <c r="E129" i="308"/>
  <c r="E154" i="308"/>
  <c r="E114" i="308"/>
  <c r="E93" i="308"/>
  <c r="E128" i="308"/>
  <c r="E82" i="308"/>
  <c r="E78" i="308"/>
  <c r="E75" i="308"/>
  <c r="E70" i="308"/>
  <c r="E66" i="308"/>
  <c r="E60" i="308"/>
  <c r="E55" i="308"/>
  <c r="E49" i="308"/>
  <c r="E37" i="308"/>
  <c r="E29" i="308"/>
  <c r="E22" i="308"/>
  <c r="E15" i="308"/>
  <c r="E8" i="308"/>
  <c r="E65" i="308"/>
  <c r="E146" i="307"/>
  <c r="E140" i="307"/>
  <c r="E133" i="307"/>
  <c r="E129" i="307"/>
  <c r="E154" i="307"/>
  <c r="E114" i="307"/>
  <c r="E93" i="307"/>
  <c r="E82" i="307"/>
  <c r="E78" i="307"/>
  <c r="E75" i="307"/>
  <c r="E70" i="307"/>
  <c r="E66" i="307"/>
  <c r="E60" i="307"/>
  <c r="E55" i="307"/>
  <c r="E49" i="307"/>
  <c r="E37" i="307"/>
  <c r="E29" i="307"/>
  <c r="E22" i="307"/>
  <c r="E15" i="307"/>
  <c r="E8" i="307"/>
  <c r="E146" i="306"/>
  <c r="E140" i="306"/>
  <c r="E133" i="306"/>
  <c r="E129" i="306"/>
  <c r="E154" i="306"/>
  <c r="E114" i="306"/>
  <c r="E93" i="306"/>
  <c r="E128" i="306"/>
  <c r="E82" i="306"/>
  <c r="E78" i="306"/>
  <c r="E75" i="306"/>
  <c r="E70" i="306"/>
  <c r="E66" i="306"/>
  <c r="E60" i="306"/>
  <c r="E55" i="306"/>
  <c r="E49" i="306"/>
  <c r="E37" i="306"/>
  <c r="E29" i="306"/>
  <c r="E22" i="306"/>
  <c r="E15" i="306"/>
  <c r="E8" i="306"/>
  <c r="E146" i="305"/>
  <c r="E140" i="305"/>
  <c r="E133" i="305"/>
  <c r="E129" i="305"/>
  <c r="E114" i="305"/>
  <c r="E93" i="305"/>
  <c r="E82" i="305"/>
  <c r="E78" i="305"/>
  <c r="E75" i="305"/>
  <c r="E70" i="305"/>
  <c r="E66" i="305"/>
  <c r="E60" i="305"/>
  <c r="E55" i="305"/>
  <c r="E49" i="305"/>
  <c r="E37" i="305"/>
  <c r="E22" i="305"/>
  <c r="E15" i="305"/>
  <c r="E8" i="305"/>
  <c r="F25" i="303"/>
  <c r="F25" i="302"/>
  <c r="I30" i="300"/>
  <c r="E24" i="300"/>
  <c r="E18" i="300"/>
  <c r="E30" i="300"/>
  <c r="I17" i="300"/>
  <c r="E17" i="300"/>
  <c r="I29" i="299"/>
  <c r="E24" i="299"/>
  <c r="E19" i="299"/>
  <c r="I18" i="299"/>
  <c r="E152" i="298"/>
  <c r="E147" i="298"/>
  <c r="E140" i="298"/>
  <c r="E136" i="298"/>
  <c r="E121" i="298"/>
  <c r="E100" i="298"/>
  <c r="E85" i="298"/>
  <c r="E81" i="298"/>
  <c r="E78" i="298"/>
  <c r="E73" i="298"/>
  <c r="E69" i="298"/>
  <c r="E63" i="298"/>
  <c r="E58" i="298"/>
  <c r="E52" i="298"/>
  <c r="E40" i="298"/>
  <c r="E32" i="298"/>
  <c r="E25" i="298"/>
  <c r="E18" i="298"/>
  <c r="E11" i="298"/>
  <c r="E152" i="297"/>
  <c r="E147" i="297"/>
  <c r="E140" i="297"/>
  <c r="E136" i="297"/>
  <c r="E160" i="297"/>
  <c r="E121" i="297"/>
  <c r="E100" i="297"/>
  <c r="E135" i="297"/>
  <c r="E85" i="297"/>
  <c r="E81" i="297"/>
  <c r="E78" i="297"/>
  <c r="E73" i="297"/>
  <c r="E69" i="297"/>
  <c r="E63" i="297"/>
  <c r="E58" i="297"/>
  <c r="E52" i="297"/>
  <c r="E40" i="297"/>
  <c r="E32" i="297"/>
  <c r="E25" i="297"/>
  <c r="E18" i="297"/>
  <c r="E11" i="297"/>
  <c r="E68" i="297"/>
  <c r="E165" i="297"/>
  <c r="E152" i="296"/>
  <c r="E147" i="296"/>
  <c r="E140" i="296"/>
  <c r="E136" i="296"/>
  <c r="E121" i="296"/>
  <c r="E100" i="296"/>
  <c r="E85" i="296"/>
  <c r="E81" i="296"/>
  <c r="E78" i="296"/>
  <c r="E73" i="296"/>
  <c r="E69" i="296"/>
  <c r="E63" i="296"/>
  <c r="E58" i="296"/>
  <c r="E52" i="296"/>
  <c r="E40" i="296"/>
  <c r="E32" i="296"/>
  <c r="E25" i="296"/>
  <c r="E18" i="296"/>
  <c r="E11" i="296"/>
  <c r="E68" i="296"/>
  <c r="E7" i="296"/>
  <c r="E152" i="295"/>
  <c r="E147" i="295"/>
  <c r="E140" i="295"/>
  <c r="E136" i="295"/>
  <c r="E121" i="295"/>
  <c r="E100" i="295"/>
  <c r="E135" i="295"/>
  <c r="B36" i="301"/>
  <c r="E96" i="295"/>
  <c r="E164" i="295"/>
  <c r="E85" i="295"/>
  <c r="E81" i="295"/>
  <c r="E78" i="295"/>
  <c r="E73" i="295"/>
  <c r="E69" i="295"/>
  <c r="E92" i="295"/>
  <c r="E63" i="295"/>
  <c r="E58" i="295"/>
  <c r="E52" i="295"/>
  <c r="E40" i="295"/>
  <c r="E32" i="295"/>
  <c r="E25" i="295"/>
  <c r="E18" i="295"/>
  <c r="E11" i="295"/>
  <c r="C8" i="293"/>
  <c r="A6" i="292"/>
  <c r="B34" i="292"/>
  <c r="B3" i="291"/>
  <c r="B3" i="290"/>
  <c r="B3" i="289"/>
  <c r="B3" i="287"/>
  <c r="B3" i="286"/>
  <c r="B3" i="285"/>
  <c r="B3" i="283"/>
  <c r="B3" i="282"/>
  <c r="B3" i="281"/>
  <c r="B3" i="279"/>
  <c r="B3" i="278"/>
  <c r="B3" i="277"/>
  <c r="B3" i="275"/>
  <c r="B3" i="274"/>
  <c r="B3" i="273"/>
  <c r="B3" i="271"/>
  <c r="B3" i="270"/>
  <c r="B3" i="269"/>
  <c r="B3" i="267"/>
  <c r="B3" i="266"/>
  <c r="B3" i="265"/>
  <c r="B3" i="263"/>
  <c r="B3" i="262"/>
  <c r="B3" i="261"/>
  <c r="B3" i="259"/>
  <c r="B3" i="258"/>
  <c r="B3" i="257"/>
  <c r="B3" i="255"/>
  <c r="B3" i="254"/>
  <c r="B3" i="253"/>
  <c r="B3" i="251"/>
  <c r="B3" i="250"/>
  <c r="B3" i="249"/>
  <c r="I2" i="239"/>
  <c r="I2" i="240"/>
  <c r="K4" i="245"/>
  <c r="K96" i="238"/>
  <c r="K164" i="238"/>
  <c r="K96" i="237"/>
  <c r="K164" i="237"/>
  <c r="K96" i="236"/>
  <c r="K164" i="236"/>
  <c r="K96" i="235"/>
  <c r="K164" i="235"/>
  <c r="J60" i="231"/>
  <c r="J60" i="291"/>
  <c r="J59" i="231"/>
  <c r="J56" i="231"/>
  <c r="J55" i="231"/>
  <c r="K55" i="231"/>
  <c r="J54" i="231"/>
  <c r="J53" i="231"/>
  <c r="J52" i="231"/>
  <c r="I51" i="231"/>
  <c r="H51" i="231"/>
  <c r="H51" i="291"/>
  <c r="G51" i="231"/>
  <c r="G51" i="291"/>
  <c r="F51" i="231"/>
  <c r="F51" i="291"/>
  <c r="E51" i="231"/>
  <c r="D51" i="231"/>
  <c r="D51" i="291"/>
  <c r="J50" i="231"/>
  <c r="J49" i="231"/>
  <c r="J48" i="231"/>
  <c r="J47" i="231"/>
  <c r="J46" i="231"/>
  <c r="D46" i="491"/>
  <c r="I45" i="231"/>
  <c r="H45" i="231"/>
  <c r="G45" i="231"/>
  <c r="F45" i="231"/>
  <c r="E45" i="231"/>
  <c r="E45" i="291"/>
  <c r="D45" i="231"/>
  <c r="J42" i="231"/>
  <c r="D40" i="491"/>
  <c r="J41" i="231"/>
  <c r="D39" i="491"/>
  <c r="J40" i="231"/>
  <c r="D38" i="491"/>
  <c r="I39" i="231"/>
  <c r="I39" i="291"/>
  <c r="H39" i="231"/>
  <c r="H39" i="291"/>
  <c r="G39" i="231"/>
  <c r="G39" i="291"/>
  <c r="F39" i="231"/>
  <c r="F39" i="291"/>
  <c r="E39" i="231"/>
  <c r="E39" i="291"/>
  <c r="D39" i="231"/>
  <c r="D39" i="291"/>
  <c r="J37" i="231"/>
  <c r="D35" i="491"/>
  <c r="J36" i="231"/>
  <c r="D34" i="491"/>
  <c r="J35" i="231"/>
  <c r="J34" i="231"/>
  <c r="D32" i="491"/>
  <c r="J33" i="231"/>
  <c r="D31" i="491"/>
  <c r="I32" i="231"/>
  <c r="I32" i="291"/>
  <c r="H32" i="231"/>
  <c r="H32" i="291"/>
  <c r="G32" i="231"/>
  <c r="G32" i="291"/>
  <c r="F32" i="231"/>
  <c r="F32" i="291"/>
  <c r="E32" i="231"/>
  <c r="E32" i="291"/>
  <c r="D32" i="231"/>
  <c r="J31" i="231"/>
  <c r="D29" i="491"/>
  <c r="J30" i="231"/>
  <c r="D28" i="491"/>
  <c r="J29" i="231"/>
  <c r="I28" i="231"/>
  <c r="I28" i="291"/>
  <c r="H28" i="231"/>
  <c r="G28" i="231"/>
  <c r="F28" i="231"/>
  <c r="F28" i="291"/>
  <c r="E28" i="231"/>
  <c r="E28" i="291"/>
  <c r="D28" i="231"/>
  <c r="D28" i="291"/>
  <c r="J26" i="231"/>
  <c r="D24" i="491"/>
  <c r="J25" i="231"/>
  <c r="D23" i="491"/>
  <c r="J24" i="231"/>
  <c r="J23" i="231"/>
  <c r="D21" i="491"/>
  <c r="I22" i="231"/>
  <c r="H22" i="231"/>
  <c r="H22" i="291"/>
  <c r="G22" i="231"/>
  <c r="F22" i="231"/>
  <c r="F22" i="291"/>
  <c r="E22" i="231"/>
  <c r="E22" i="291"/>
  <c r="D22" i="231"/>
  <c r="D22" i="291"/>
  <c r="J21" i="231"/>
  <c r="D19" i="491"/>
  <c r="J20" i="231"/>
  <c r="D18" i="491"/>
  <c r="J19" i="231"/>
  <c r="D17" i="491"/>
  <c r="J18" i="231"/>
  <c r="D16" i="491"/>
  <c r="J17" i="231"/>
  <c r="D15" i="491"/>
  <c r="J16" i="231"/>
  <c r="J15" i="231"/>
  <c r="D13" i="491"/>
  <c r="J14" i="231"/>
  <c r="D12" i="491"/>
  <c r="J13" i="231"/>
  <c r="D11" i="491"/>
  <c r="J12" i="231"/>
  <c r="D10" i="491"/>
  <c r="J11" i="231"/>
  <c r="D9" i="491"/>
  <c r="I10" i="231"/>
  <c r="I10" i="291"/>
  <c r="H10" i="231"/>
  <c r="H10" i="291"/>
  <c r="G10" i="231"/>
  <c r="G10" i="291"/>
  <c r="F10" i="231"/>
  <c r="F10" i="291"/>
  <c r="E10" i="231"/>
  <c r="D10" i="231"/>
  <c r="D10" i="291"/>
  <c r="B3" i="231"/>
  <c r="J60" i="230"/>
  <c r="J59" i="230"/>
  <c r="D59" i="490"/>
  <c r="J56" i="230"/>
  <c r="J55" i="230"/>
  <c r="D55" i="490"/>
  <c r="J54" i="230"/>
  <c r="D54" i="490"/>
  <c r="J53" i="230"/>
  <c r="D53" i="490"/>
  <c r="J52" i="230"/>
  <c r="D52" i="490"/>
  <c r="I51" i="230"/>
  <c r="I51" i="290"/>
  <c r="H51" i="230"/>
  <c r="H51" i="290"/>
  <c r="G51" i="230"/>
  <c r="G51" i="290"/>
  <c r="F51" i="230"/>
  <c r="F51" i="290"/>
  <c r="E51" i="230"/>
  <c r="D51" i="230"/>
  <c r="J50" i="230"/>
  <c r="D50" i="490"/>
  <c r="J49" i="230"/>
  <c r="D49" i="490"/>
  <c r="J48" i="230"/>
  <c r="D48" i="490"/>
  <c r="J47" i="230"/>
  <c r="D47" i="490"/>
  <c r="J46" i="230"/>
  <c r="D46" i="490"/>
  <c r="I45" i="230"/>
  <c r="H45" i="230"/>
  <c r="H45" i="290"/>
  <c r="G45" i="230"/>
  <c r="F45" i="230"/>
  <c r="F45" i="290"/>
  <c r="E45" i="230"/>
  <c r="E45" i="290"/>
  <c r="D45" i="230"/>
  <c r="D45" i="290"/>
  <c r="J42" i="230"/>
  <c r="K42" i="230"/>
  <c r="J41" i="230"/>
  <c r="J40" i="230"/>
  <c r="I39" i="230"/>
  <c r="I39" i="290"/>
  <c r="H39" i="230"/>
  <c r="H39" i="290"/>
  <c r="G39" i="230"/>
  <c r="G39" i="290"/>
  <c r="F39" i="230"/>
  <c r="F39" i="290"/>
  <c r="E39" i="230"/>
  <c r="E39" i="290"/>
  <c r="D39" i="230"/>
  <c r="D39" i="290"/>
  <c r="J37" i="230"/>
  <c r="J36" i="230"/>
  <c r="D34" i="490"/>
  <c r="J35" i="230"/>
  <c r="J34" i="230"/>
  <c r="J33" i="230"/>
  <c r="I32" i="230"/>
  <c r="I32" i="290"/>
  <c r="H32" i="230"/>
  <c r="H32" i="290"/>
  <c r="G32" i="230"/>
  <c r="G32" i="290"/>
  <c r="F32" i="230"/>
  <c r="F32" i="290"/>
  <c r="E32" i="230"/>
  <c r="E32" i="290"/>
  <c r="D32" i="230"/>
  <c r="D32" i="290"/>
  <c r="J31" i="230"/>
  <c r="D29" i="490"/>
  <c r="J30" i="230"/>
  <c r="J29" i="230"/>
  <c r="K29" i="230"/>
  <c r="D27" i="351"/>
  <c r="I28" i="230"/>
  <c r="I28" i="290"/>
  <c r="H28" i="230"/>
  <c r="H28" i="290"/>
  <c r="G28" i="230"/>
  <c r="F28" i="230"/>
  <c r="E28" i="230"/>
  <c r="E28" i="290"/>
  <c r="D28" i="230"/>
  <c r="D28" i="290"/>
  <c r="J26" i="230"/>
  <c r="J25" i="230"/>
  <c r="K25" i="230"/>
  <c r="J24" i="230"/>
  <c r="J23" i="230"/>
  <c r="D21" i="490"/>
  <c r="I22" i="230"/>
  <c r="I22" i="290"/>
  <c r="H22" i="230"/>
  <c r="H22" i="290"/>
  <c r="G22" i="230"/>
  <c r="G22" i="290"/>
  <c r="F22" i="230"/>
  <c r="F22" i="290"/>
  <c r="E22" i="230"/>
  <c r="E22" i="290"/>
  <c r="D22" i="230"/>
  <c r="J21" i="230"/>
  <c r="J20" i="230"/>
  <c r="D18" i="490"/>
  <c r="J19" i="230"/>
  <c r="D17" i="490"/>
  <c r="J18" i="230"/>
  <c r="D16" i="490"/>
  <c r="J17" i="230"/>
  <c r="J16" i="230"/>
  <c r="K16" i="230"/>
  <c r="J15" i="230"/>
  <c r="D13" i="490"/>
  <c r="J14" i="230"/>
  <c r="J13" i="230"/>
  <c r="K13" i="230"/>
  <c r="J12" i="230"/>
  <c r="J11" i="230"/>
  <c r="I10" i="230"/>
  <c r="H10" i="230"/>
  <c r="H10" i="290"/>
  <c r="G10" i="230"/>
  <c r="G10" i="290"/>
  <c r="F10" i="230"/>
  <c r="F10" i="290"/>
  <c r="E10" i="230"/>
  <c r="E10" i="290"/>
  <c r="D10" i="230"/>
  <c r="D10" i="290"/>
  <c r="B3" i="230"/>
  <c r="J60" i="229"/>
  <c r="D60" i="489"/>
  <c r="J59" i="229"/>
  <c r="D59" i="489"/>
  <c r="J56" i="229"/>
  <c r="D56" i="489"/>
  <c r="J55" i="229"/>
  <c r="D55" i="489"/>
  <c r="J54" i="229"/>
  <c r="D54" i="489"/>
  <c r="J53" i="229"/>
  <c r="J52" i="229"/>
  <c r="D52" i="489"/>
  <c r="I51" i="229"/>
  <c r="I51" i="289"/>
  <c r="H51" i="229"/>
  <c r="H51" i="289"/>
  <c r="G51" i="229"/>
  <c r="G51" i="289"/>
  <c r="F51" i="229"/>
  <c r="F51" i="289"/>
  <c r="E51" i="229"/>
  <c r="E51" i="289"/>
  <c r="D51" i="229"/>
  <c r="D51" i="289"/>
  <c r="J50" i="229"/>
  <c r="J49" i="229"/>
  <c r="D49" i="489"/>
  <c r="J48" i="229"/>
  <c r="J47" i="229"/>
  <c r="D47" i="489"/>
  <c r="J46" i="229"/>
  <c r="I45" i="229"/>
  <c r="H45" i="229"/>
  <c r="G45" i="229"/>
  <c r="G45" i="289"/>
  <c r="F45" i="229"/>
  <c r="F45" i="289"/>
  <c r="E45" i="229"/>
  <c r="D45" i="229"/>
  <c r="J42" i="229"/>
  <c r="D40" i="489"/>
  <c r="J41" i="229"/>
  <c r="D39" i="489"/>
  <c r="J40" i="229"/>
  <c r="D38" i="489"/>
  <c r="I39" i="229"/>
  <c r="I39" i="289"/>
  <c r="H39" i="229"/>
  <c r="H39" i="289"/>
  <c r="G39" i="229"/>
  <c r="G39" i="289"/>
  <c r="F39" i="229"/>
  <c r="F39" i="289"/>
  <c r="E39" i="229"/>
  <c r="E39" i="289"/>
  <c r="D39" i="229"/>
  <c r="D39" i="289"/>
  <c r="J37" i="229"/>
  <c r="D35" i="489"/>
  <c r="J36" i="229"/>
  <c r="J35" i="229"/>
  <c r="J34" i="229"/>
  <c r="J33" i="229"/>
  <c r="I32" i="229"/>
  <c r="I32" i="289"/>
  <c r="H32" i="229"/>
  <c r="H32" i="289"/>
  <c r="G32" i="229"/>
  <c r="G32" i="289"/>
  <c r="F32" i="229"/>
  <c r="F32" i="289"/>
  <c r="E32" i="229"/>
  <c r="D32" i="229"/>
  <c r="D32" i="289"/>
  <c r="J31" i="229"/>
  <c r="D29" i="489"/>
  <c r="J30" i="229"/>
  <c r="D28" i="489"/>
  <c r="J29" i="229"/>
  <c r="I28" i="229"/>
  <c r="I28" i="289"/>
  <c r="H28" i="229"/>
  <c r="H28" i="289"/>
  <c r="G28" i="229"/>
  <c r="F28" i="229"/>
  <c r="F28" i="289"/>
  <c r="E28" i="229"/>
  <c r="E28" i="289"/>
  <c r="D28" i="229"/>
  <c r="D28" i="289"/>
  <c r="J26" i="229"/>
  <c r="J25" i="229"/>
  <c r="J24" i="229"/>
  <c r="J23" i="229"/>
  <c r="I22" i="229"/>
  <c r="H22" i="229"/>
  <c r="H22" i="289"/>
  <c r="G22" i="229"/>
  <c r="G22" i="289"/>
  <c r="F22" i="229"/>
  <c r="E22" i="229"/>
  <c r="E22" i="289"/>
  <c r="D22" i="229"/>
  <c r="J21" i="229"/>
  <c r="J20" i="229"/>
  <c r="D18" i="489"/>
  <c r="J19" i="229"/>
  <c r="D17" i="489"/>
  <c r="J18" i="229"/>
  <c r="J17" i="229"/>
  <c r="D15" i="489"/>
  <c r="J16" i="229"/>
  <c r="D14" i="489"/>
  <c r="J15" i="229"/>
  <c r="J14" i="229"/>
  <c r="J13" i="229"/>
  <c r="J12" i="229"/>
  <c r="J11" i="229"/>
  <c r="D9" i="489"/>
  <c r="I10" i="229"/>
  <c r="I10" i="289"/>
  <c r="H10" i="229"/>
  <c r="H10" i="289"/>
  <c r="G10" i="229"/>
  <c r="G10" i="289"/>
  <c r="F10" i="229"/>
  <c r="E10" i="229"/>
  <c r="E10" i="289"/>
  <c r="D10" i="229"/>
  <c r="D10" i="289"/>
  <c r="B3" i="229"/>
  <c r="J60" i="228"/>
  <c r="J59" i="228"/>
  <c r="D59" i="488"/>
  <c r="J56" i="228"/>
  <c r="J56" i="288"/>
  <c r="J55" i="228"/>
  <c r="D55" i="488"/>
  <c r="J54" i="228"/>
  <c r="J53" i="228"/>
  <c r="D53" i="488"/>
  <c r="J52" i="228"/>
  <c r="I51" i="228"/>
  <c r="H51" i="228"/>
  <c r="H51" i="288"/>
  <c r="G51" i="228"/>
  <c r="F51" i="228"/>
  <c r="F51" i="288"/>
  <c r="E51" i="228"/>
  <c r="E51" i="288"/>
  <c r="D51" i="228"/>
  <c r="D51" i="288"/>
  <c r="J50" i="228"/>
  <c r="J49" i="228"/>
  <c r="D49" i="488"/>
  <c r="J48" i="228"/>
  <c r="D48" i="488"/>
  <c r="J47" i="228"/>
  <c r="J46" i="228"/>
  <c r="D46" i="488"/>
  <c r="I45" i="228"/>
  <c r="I45" i="288"/>
  <c r="H45" i="228"/>
  <c r="G45" i="228"/>
  <c r="G45" i="288"/>
  <c r="F45" i="228"/>
  <c r="E45" i="228"/>
  <c r="E45" i="288"/>
  <c r="D45" i="228"/>
  <c r="D45" i="288"/>
  <c r="J42" i="228"/>
  <c r="D40" i="488"/>
  <c r="J41" i="228"/>
  <c r="J40" i="228"/>
  <c r="I39" i="228"/>
  <c r="I39" i="288"/>
  <c r="H39" i="228"/>
  <c r="H39" i="288"/>
  <c r="G39" i="228"/>
  <c r="G39" i="288"/>
  <c r="F39" i="228"/>
  <c r="F39" i="288"/>
  <c r="E39" i="228"/>
  <c r="E39" i="288"/>
  <c r="D39" i="228"/>
  <c r="D39" i="288"/>
  <c r="J37" i="228"/>
  <c r="J36" i="228"/>
  <c r="J35" i="228"/>
  <c r="D33" i="488"/>
  <c r="J34" i="228"/>
  <c r="J33" i="228"/>
  <c r="I32" i="228"/>
  <c r="I32" i="288"/>
  <c r="H32" i="228"/>
  <c r="H32" i="288"/>
  <c r="G32" i="228"/>
  <c r="G32" i="288"/>
  <c r="F32" i="228"/>
  <c r="F32" i="288"/>
  <c r="E32" i="228"/>
  <c r="E32" i="288"/>
  <c r="D32" i="228"/>
  <c r="J31" i="228"/>
  <c r="J30" i="228"/>
  <c r="J29" i="228"/>
  <c r="J28" i="228"/>
  <c r="D26" i="488"/>
  <c r="I28" i="228"/>
  <c r="I28" i="288"/>
  <c r="H28" i="228"/>
  <c r="H28" i="288"/>
  <c r="G28" i="228"/>
  <c r="G28" i="288"/>
  <c r="F28" i="228"/>
  <c r="F28" i="288"/>
  <c r="E28" i="228"/>
  <c r="E28" i="288"/>
  <c r="D28" i="228"/>
  <c r="D28" i="288"/>
  <c r="J26" i="228"/>
  <c r="K26" i="228"/>
  <c r="J25" i="228"/>
  <c r="J24" i="228"/>
  <c r="D22" i="488"/>
  <c r="J23" i="228"/>
  <c r="J22" i="228"/>
  <c r="D20" i="488"/>
  <c r="I22" i="228"/>
  <c r="H22" i="228"/>
  <c r="H22" i="288"/>
  <c r="G22" i="228"/>
  <c r="G22" i="288"/>
  <c r="F22" i="228"/>
  <c r="F22" i="288"/>
  <c r="E22" i="228"/>
  <c r="D22" i="228"/>
  <c r="D22" i="288"/>
  <c r="J21" i="228"/>
  <c r="J20" i="228"/>
  <c r="J19" i="228"/>
  <c r="D17" i="488"/>
  <c r="J18" i="228"/>
  <c r="J17" i="228"/>
  <c r="J16" i="228"/>
  <c r="K16" i="228"/>
  <c r="E14" i="488"/>
  <c r="J15" i="228"/>
  <c r="J14" i="228"/>
  <c r="D12" i="488"/>
  <c r="J13" i="228"/>
  <c r="K13" i="228"/>
  <c r="J12" i="228"/>
  <c r="J11" i="228"/>
  <c r="I10" i="228"/>
  <c r="I10" i="288"/>
  <c r="H10" i="228"/>
  <c r="G10" i="228"/>
  <c r="F10" i="228"/>
  <c r="F38" i="228"/>
  <c r="E10" i="228"/>
  <c r="E10" i="288"/>
  <c r="D10" i="228"/>
  <c r="D10" i="288"/>
  <c r="J60" i="227"/>
  <c r="J59" i="227"/>
  <c r="D59" i="487"/>
  <c r="J56" i="227"/>
  <c r="J55" i="227"/>
  <c r="D55" i="487"/>
  <c r="J54" i="227"/>
  <c r="D54" i="487"/>
  <c r="J53" i="227"/>
  <c r="D53" i="487"/>
  <c r="J52" i="227"/>
  <c r="I51" i="227"/>
  <c r="I51" i="287"/>
  <c r="H51" i="227"/>
  <c r="H51" i="287"/>
  <c r="G51" i="227"/>
  <c r="F51" i="227"/>
  <c r="E51" i="227"/>
  <c r="E51" i="287"/>
  <c r="D51" i="227"/>
  <c r="J50" i="227"/>
  <c r="J49" i="227"/>
  <c r="D49" i="487"/>
  <c r="J48" i="227"/>
  <c r="D48" i="487"/>
  <c r="J47" i="227"/>
  <c r="D47" i="487"/>
  <c r="J46" i="227"/>
  <c r="D46" i="487"/>
  <c r="I45" i="227"/>
  <c r="H45" i="227"/>
  <c r="H45" i="287"/>
  <c r="G45" i="227"/>
  <c r="F45" i="227"/>
  <c r="E45" i="227"/>
  <c r="E57" i="227"/>
  <c r="D45" i="227"/>
  <c r="J42" i="227"/>
  <c r="J41" i="227"/>
  <c r="J40" i="227"/>
  <c r="D38" i="487"/>
  <c r="I39" i="227"/>
  <c r="I39" i="287"/>
  <c r="H39" i="227"/>
  <c r="H39" i="287"/>
  <c r="G39" i="227"/>
  <c r="G39" i="287"/>
  <c r="F39" i="227"/>
  <c r="F39" i="287"/>
  <c r="E39" i="227"/>
  <c r="E39" i="287"/>
  <c r="D39" i="227"/>
  <c r="D39" i="287"/>
  <c r="J37" i="227"/>
  <c r="J36" i="227"/>
  <c r="J35" i="227"/>
  <c r="D33" i="487"/>
  <c r="J34" i="227"/>
  <c r="D32" i="487"/>
  <c r="J33" i="227"/>
  <c r="I32" i="227"/>
  <c r="I32" i="287"/>
  <c r="H32" i="227"/>
  <c r="H32" i="287"/>
  <c r="G32" i="227"/>
  <c r="G32" i="287"/>
  <c r="F32" i="227"/>
  <c r="F32" i="287"/>
  <c r="E32" i="227"/>
  <c r="D32" i="227"/>
  <c r="D32" i="287"/>
  <c r="J31" i="227"/>
  <c r="J30" i="227"/>
  <c r="J29" i="227"/>
  <c r="D27" i="487"/>
  <c r="I28" i="227"/>
  <c r="I28" i="287"/>
  <c r="H28" i="227"/>
  <c r="G28" i="227"/>
  <c r="F28" i="227"/>
  <c r="E28" i="227"/>
  <c r="E28" i="287"/>
  <c r="D28" i="227"/>
  <c r="D28" i="287"/>
  <c r="J26" i="227"/>
  <c r="J25" i="227"/>
  <c r="D23" i="487"/>
  <c r="J24" i="227"/>
  <c r="D22" i="487"/>
  <c r="J23" i="227"/>
  <c r="D21" i="487"/>
  <c r="I22" i="227"/>
  <c r="H22" i="227"/>
  <c r="H22" i="287"/>
  <c r="G22" i="227"/>
  <c r="G22" i="287"/>
  <c r="F22" i="227"/>
  <c r="F22" i="287"/>
  <c r="E22" i="227"/>
  <c r="E22" i="287"/>
  <c r="D22" i="227"/>
  <c r="D22" i="287"/>
  <c r="J21" i="227"/>
  <c r="J20" i="227"/>
  <c r="J19" i="227"/>
  <c r="J18" i="227"/>
  <c r="J17" i="227"/>
  <c r="J16" i="227"/>
  <c r="D14" i="487"/>
  <c r="J15" i="227"/>
  <c r="K15" i="227"/>
  <c r="J14" i="227"/>
  <c r="D12" i="487"/>
  <c r="J13" i="227"/>
  <c r="J12" i="227"/>
  <c r="J11" i="227"/>
  <c r="I10" i="227"/>
  <c r="I10" i="287"/>
  <c r="H10" i="227"/>
  <c r="G10" i="227"/>
  <c r="G10" i="287"/>
  <c r="F10" i="227"/>
  <c r="E10" i="227"/>
  <c r="D10" i="227"/>
  <c r="D10" i="287"/>
  <c r="B3" i="227"/>
  <c r="J60" i="226"/>
  <c r="J59" i="226"/>
  <c r="K59" i="226"/>
  <c r="E59" i="486"/>
  <c r="J56" i="226"/>
  <c r="D56" i="486"/>
  <c r="J55" i="226"/>
  <c r="D55" i="486"/>
  <c r="J54" i="226"/>
  <c r="D54" i="486"/>
  <c r="J53" i="226"/>
  <c r="D53" i="486"/>
  <c r="J52" i="226"/>
  <c r="D52" i="486"/>
  <c r="I51" i="226"/>
  <c r="H51" i="226"/>
  <c r="H51" i="286"/>
  <c r="G51" i="226"/>
  <c r="F51" i="226"/>
  <c r="E51" i="226"/>
  <c r="E51" i="286"/>
  <c r="D51" i="226"/>
  <c r="J50" i="226"/>
  <c r="D50" i="486"/>
  <c r="J49" i="226"/>
  <c r="D49" i="486"/>
  <c r="J48" i="226"/>
  <c r="D48" i="486"/>
  <c r="J47" i="226"/>
  <c r="D47" i="486"/>
  <c r="J46" i="226"/>
  <c r="I45" i="226"/>
  <c r="H45" i="226"/>
  <c r="G45" i="226"/>
  <c r="F45" i="226"/>
  <c r="F45" i="286"/>
  <c r="E45" i="226"/>
  <c r="D45" i="226"/>
  <c r="D45" i="286"/>
  <c r="J42" i="226"/>
  <c r="D40" i="486"/>
  <c r="J41" i="226"/>
  <c r="J40" i="226"/>
  <c r="D38" i="486"/>
  <c r="I39" i="226"/>
  <c r="I39" i="286"/>
  <c r="H39" i="226"/>
  <c r="H39" i="286"/>
  <c r="G39" i="226"/>
  <c r="G39" i="286"/>
  <c r="F39" i="226"/>
  <c r="F39" i="286"/>
  <c r="E39" i="226"/>
  <c r="E39" i="286"/>
  <c r="D39" i="226"/>
  <c r="D39" i="286"/>
  <c r="J37" i="226"/>
  <c r="J36" i="226"/>
  <c r="J35" i="226"/>
  <c r="D33" i="486"/>
  <c r="J34" i="226"/>
  <c r="J33" i="226"/>
  <c r="I32" i="226"/>
  <c r="I32" i="286"/>
  <c r="H32" i="226"/>
  <c r="H32" i="286"/>
  <c r="G32" i="226"/>
  <c r="G32" i="286"/>
  <c r="F32" i="226"/>
  <c r="F32" i="286"/>
  <c r="E32" i="226"/>
  <c r="D32" i="226"/>
  <c r="D32" i="286"/>
  <c r="J31" i="226"/>
  <c r="D29" i="486"/>
  <c r="J30" i="226"/>
  <c r="J29" i="226"/>
  <c r="I28" i="226"/>
  <c r="I28" i="286"/>
  <c r="H28" i="226"/>
  <c r="G28" i="226"/>
  <c r="G28" i="286"/>
  <c r="F28" i="226"/>
  <c r="F28" i="286"/>
  <c r="E28" i="226"/>
  <c r="E28" i="286"/>
  <c r="D28" i="226"/>
  <c r="D28" i="286"/>
  <c r="J26" i="226"/>
  <c r="J25" i="226"/>
  <c r="J24" i="226"/>
  <c r="D22" i="486"/>
  <c r="J23" i="226"/>
  <c r="I22" i="226"/>
  <c r="I22" i="286"/>
  <c r="H22" i="226"/>
  <c r="G22" i="226"/>
  <c r="G22" i="286"/>
  <c r="F22" i="226"/>
  <c r="E22" i="226"/>
  <c r="E22" i="286"/>
  <c r="D22" i="226"/>
  <c r="D22" i="286"/>
  <c r="J21" i="226"/>
  <c r="J21" i="286"/>
  <c r="J20" i="226"/>
  <c r="D18" i="486"/>
  <c r="J19" i="226"/>
  <c r="D17" i="486"/>
  <c r="J18" i="226"/>
  <c r="J17" i="226"/>
  <c r="J16" i="226"/>
  <c r="J15" i="226"/>
  <c r="J14" i="226"/>
  <c r="J13" i="226"/>
  <c r="D11" i="486"/>
  <c r="J12" i="226"/>
  <c r="J11" i="226"/>
  <c r="I10" i="226"/>
  <c r="I10" i="286"/>
  <c r="H10" i="226"/>
  <c r="H10" i="286"/>
  <c r="G10" i="226"/>
  <c r="F10" i="226"/>
  <c r="F10" i="286"/>
  <c r="E10" i="226"/>
  <c r="E10" i="286"/>
  <c r="D10" i="226"/>
  <c r="B3" i="226"/>
  <c r="J60" i="225"/>
  <c r="D60" i="485"/>
  <c r="J60" i="285"/>
  <c r="J59" i="225"/>
  <c r="D59" i="485"/>
  <c r="J56" i="225"/>
  <c r="J55" i="225"/>
  <c r="D55" i="485"/>
  <c r="J54" i="225"/>
  <c r="J53" i="225"/>
  <c r="D53" i="485"/>
  <c r="J52" i="225"/>
  <c r="D52" i="485"/>
  <c r="I51" i="225"/>
  <c r="H51" i="225"/>
  <c r="G51" i="225"/>
  <c r="F51" i="225"/>
  <c r="F51" i="285"/>
  <c r="E51" i="225"/>
  <c r="D51" i="225"/>
  <c r="D51" i="285"/>
  <c r="J50" i="225"/>
  <c r="J49" i="225"/>
  <c r="J48" i="225"/>
  <c r="D48" i="485"/>
  <c r="J47" i="225"/>
  <c r="J46" i="225"/>
  <c r="I45" i="225"/>
  <c r="I45" i="285"/>
  <c r="H45" i="225"/>
  <c r="H45" i="285"/>
  <c r="G45" i="225"/>
  <c r="G45" i="285"/>
  <c r="F45" i="225"/>
  <c r="E45" i="225"/>
  <c r="E45" i="285"/>
  <c r="D45" i="225"/>
  <c r="D45" i="285"/>
  <c r="J42" i="225"/>
  <c r="D40" i="485"/>
  <c r="J41" i="225"/>
  <c r="K41" i="225"/>
  <c r="J40" i="225"/>
  <c r="I39" i="225"/>
  <c r="I39" i="285"/>
  <c r="H39" i="225"/>
  <c r="H39" i="285"/>
  <c r="G39" i="225"/>
  <c r="G39" i="285"/>
  <c r="F39" i="225"/>
  <c r="F39" i="285"/>
  <c r="E39" i="225"/>
  <c r="E39" i="285"/>
  <c r="D39" i="225"/>
  <c r="D39" i="285"/>
  <c r="J37" i="225"/>
  <c r="J36" i="225"/>
  <c r="J35" i="225"/>
  <c r="J34" i="225"/>
  <c r="D32" i="485"/>
  <c r="J33" i="225"/>
  <c r="I32" i="225"/>
  <c r="H32" i="225"/>
  <c r="H32" i="285"/>
  <c r="G32" i="225"/>
  <c r="G32" i="285"/>
  <c r="F32" i="225"/>
  <c r="F32" i="285"/>
  <c r="E32" i="225"/>
  <c r="E32" i="285"/>
  <c r="D32" i="225"/>
  <c r="D32" i="285"/>
  <c r="J31" i="225"/>
  <c r="J30" i="225"/>
  <c r="D28" i="485"/>
  <c r="J29" i="225"/>
  <c r="J28" i="225"/>
  <c r="I28" i="225"/>
  <c r="I28" i="285"/>
  <c r="H28" i="225"/>
  <c r="H28" i="285"/>
  <c r="G28" i="225"/>
  <c r="G28" i="285"/>
  <c r="F28" i="225"/>
  <c r="E28" i="225"/>
  <c r="D28" i="225"/>
  <c r="D28" i="285"/>
  <c r="J26" i="225"/>
  <c r="J25" i="225"/>
  <c r="J24" i="225"/>
  <c r="D22" i="485"/>
  <c r="J23" i="225"/>
  <c r="J22" i="225"/>
  <c r="I22" i="225"/>
  <c r="I22" i="285"/>
  <c r="H22" i="225"/>
  <c r="H22" i="285"/>
  <c r="G22" i="225"/>
  <c r="G22" i="285"/>
  <c r="F22" i="225"/>
  <c r="F22" i="285"/>
  <c r="E22" i="225"/>
  <c r="E22" i="285"/>
  <c r="D22" i="225"/>
  <c r="J21" i="225"/>
  <c r="J20" i="225"/>
  <c r="D18" i="485"/>
  <c r="J19" i="225"/>
  <c r="J18" i="225"/>
  <c r="D16" i="485"/>
  <c r="J17" i="225"/>
  <c r="D15" i="485"/>
  <c r="J16" i="225"/>
  <c r="J15" i="225"/>
  <c r="J14" i="225"/>
  <c r="D12" i="485"/>
  <c r="J13" i="225"/>
  <c r="K13" i="225"/>
  <c r="E11" i="485"/>
  <c r="J12" i="225"/>
  <c r="J11" i="225"/>
  <c r="I10" i="225"/>
  <c r="I10" i="285"/>
  <c r="H10" i="225"/>
  <c r="H10" i="285"/>
  <c r="G10" i="225"/>
  <c r="F10" i="225"/>
  <c r="F10" i="285"/>
  <c r="E10" i="225"/>
  <c r="D10" i="225"/>
  <c r="B3" i="225"/>
  <c r="J60" i="224"/>
  <c r="D60" i="484"/>
  <c r="J59" i="224"/>
  <c r="J56" i="224"/>
  <c r="D56" i="484"/>
  <c r="J55" i="224"/>
  <c r="J54" i="224"/>
  <c r="D54" i="484"/>
  <c r="J53" i="224"/>
  <c r="D53" i="484"/>
  <c r="J52" i="224"/>
  <c r="D52" i="484"/>
  <c r="I51" i="224"/>
  <c r="I51" i="284"/>
  <c r="H51" i="224"/>
  <c r="G51" i="224"/>
  <c r="G51" i="284"/>
  <c r="F51" i="224"/>
  <c r="E51" i="224"/>
  <c r="D51" i="224"/>
  <c r="D57" i="224"/>
  <c r="J50" i="224"/>
  <c r="J49" i="224"/>
  <c r="D49" i="484"/>
  <c r="J48" i="224"/>
  <c r="D48" i="484"/>
  <c r="J47" i="224"/>
  <c r="J46" i="224"/>
  <c r="D46" i="484"/>
  <c r="I45" i="224"/>
  <c r="I45" i="284"/>
  <c r="H45" i="224"/>
  <c r="H45" i="284"/>
  <c r="G45" i="224"/>
  <c r="F45" i="224"/>
  <c r="F45" i="284"/>
  <c r="E45" i="224"/>
  <c r="E57" i="224"/>
  <c r="D45" i="224"/>
  <c r="D45" i="284"/>
  <c r="J42" i="224"/>
  <c r="J41" i="224"/>
  <c r="J40" i="224"/>
  <c r="I39" i="224"/>
  <c r="I39" i="284"/>
  <c r="H39" i="224"/>
  <c r="H39" i="284"/>
  <c r="G39" i="224"/>
  <c r="G39" i="284"/>
  <c r="F39" i="224"/>
  <c r="F39" i="284"/>
  <c r="E39" i="224"/>
  <c r="E39" i="284"/>
  <c r="D39" i="224"/>
  <c r="D39" i="284"/>
  <c r="J37" i="224"/>
  <c r="D35" i="484"/>
  <c r="J36" i="224"/>
  <c r="J35" i="224"/>
  <c r="J34" i="224"/>
  <c r="J33" i="224"/>
  <c r="J33" i="284"/>
  <c r="I32" i="224"/>
  <c r="H32" i="224"/>
  <c r="H32" i="284"/>
  <c r="G32" i="224"/>
  <c r="G32" i="284"/>
  <c r="F32" i="224"/>
  <c r="F32" i="284"/>
  <c r="E32" i="224"/>
  <c r="E32" i="284"/>
  <c r="D32" i="224"/>
  <c r="D32" i="284"/>
  <c r="J31" i="224"/>
  <c r="K31" i="224"/>
  <c r="J30" i="224"/>
  <c r="J29" i="224"/>
  <c r="I28" i="224"/>
  <c r="I28" i="284"/>
  <c r="H28" i="224"/>
  <c r="G28" i="224"/>
  <c r="G28" i="284"/>
  <c r="F28" i="224"/>
  <c r="E28" i="224"/>
  <c r="D28" i="224"/>
  <c r="D28" i="284"/>
  <c r="J26" i="224"/>
  <c r="J25" i="224"/>
  <c r="D23" i="484"/>
  <c r="J24" i="224"/>
  <c r="J23" i="224"/>
  <c r="I22" i="224"/>
  <c r="I22" i="284"/>
  <c r="H22" i="224"/>
  <c r="H22" i="284"/>
  <c r="G22" i="224"/>
  <c r="F22" i="224"/>
  <c r="F22" i="284"/>
  <c r="E22" i="224"/>
  <c r="E22" i="284"/>
  <c r="D22" i="224"/>
  <c r="J21" i="224"/>
  <c r="J20" i="224"/>
  <c r="J19" i="224"/>
  <c r="K19" i="224"/>
  <c r="D17" i="345"/>
  <c r="D17" i="407"/>
  <c r="J18" i="224"/>
  <c r="J17" i="224"/>
  <c r="J16" i="224"/>
  <c r="J15" i="224"/>
  <c r="K15" i="224"/>
  <c r="J14" i="224"/>
  <c r="D12" i="484"/>
  <c r="J13" i="224"/>
  <c r="J12" i="224"/>
  <c r="J11" i="224"/>
  <c r="I10" i="224"/>
  <c r="H10" i="224"/>
  <c r="H10" i="284"/>
  <c r="G10" i="224"/>
  <c r="G10" i="284"/>
  <c r="F10" i="224"/>
  <c r="E10" i="224"/>
  <c r="D10" i="224"/>
  <c r="J60" i="223"/>
  <c r="J60" i="283"/>
  <c r="D60" i="483"/>
  <c r="J59" i="223"/>
  <c r="J56" i="223"/>
  <c r="D56" i="483"/>
  <c r="J55" i="223"/>
  <c r="D55" i="483"/>
  <c r="J54" i="223"/>
  <c r="D54" i="483"/>
  <c r="J53" i="223"/>
  <c r="D53" i="483"/>
  <c r="J52" i="223"/>
  <c r="D52" i="483"/>
  <c r="I51" i="223"/>
  <c r="I51" i="283"/>
  <c r="H51" i="223"/>
  <c r="G51" i="223"/>
  <c r="G51" i="283"/>
  <c r="F51" i="223"/>
  <c r="F51" i="283"/>
  <c r="E51" i="223"/>
  <c r="E51" i="283"/>
  <c r="D51" i="223"/>
  <c r="J50" i="223"/>
  <c r="D50" i="483"/>
  <c r="J49" i="223"/>
  <c r="D49" i="483"/>
  <c r="J48" i="223"/>
  <c r="D48" i="483"/>
  <c r="J47" i="223"/>
  <c r="J46" i="223"/>
  <c r="D46" i="483"/>
  <c r="I45" i="223"/>
  <c r="H45" i="223"/>
  <c r="H45" i="283"/>
  <c r="G45" i="223"/>
  <c r="G45" i="283"/>
  <c r="F45" i="223"/>
  <c r="E45" i="223"/>
  <c r="E57" i="223"/>
  <c r="E57" i="283"/>
  <c r="D45" i="223"/>
  <c r="D45" i="283"/>
  <c r="J42" i="223"/>
  <c r="J42" i="283"/>
  <c r="J41" i="223"/>
  <c r="J40" i="223"/>
  <c r="J40" i="283"/>
  <c r="I39" i="223"/>
  <c r="I39" i="283"/>
  <c r="H39" i="223"/>
  <c r="H39" i="283"/>
  <c r="G39" i="223"/>
  <c r="G39" i="283"/>
  <c r="F39" i="223"/>
  <c r="F39" i="283"/>
  <c r="E39" i="223"/>
  <c r="E39" i="283"/>
  <c r="D39" i="223"/>
  <c r="D39" i="283"/>
  <c r="J37" i="223"/>
  <c r="J36" i="223"/>
  <c r="J35" i="223"/>
  <c r="J34" i="223"/>
  <c r="J34" i="283"/>
  <c r="J33" i="223"/>
  <c r="I32" i="223"/>
  <c r="I32" i="283"/>
  <c r="H32" i="223"/>
  <c r="H32" i="283"/>
  <c r="G32" i="223"/>
  <c r="F32" i="223"/>
  <c r="F32" i="283"/>
  <c r="E32" i="223"/>
  <c r="E32" i="283"/>
  <c r="D32" i="223"/>
  <c r="D32" i="283"/>
  <c r="J31" i="223"/>
  <c r="J30" i="223"/>
  <c r="J29" i="223"/>
  <c r="I28" i="223"/>
  <c r="H28" i="223"/>
  <c r="G28" i="223"/>
  <c r="G28" i="283"/>
  <c r="F28" i="223"/>
  <c r="F28" i="283"/>
  <c r="E28" i="223"/>
  <c r="E28" i="283"/>
  <c r="D28" i="223"/>
  <c r="D28" i="283"/>
  <c r="J26" i="223"/>
  <c r="J25" i="223"/>
  <c r="J24" i="223"/>
  <c r="J23" i="223"/>
  <c r="D21" i="483"/>
  <c r="I22" i="223"/>
  <c r="I22" i="283"/>
  <c r="H22" i="223"/>
  <c r="G22" i="223"/>
  <c r="G22" i="283"/>
  <c r="F22" i="223"/>
  <c r="F22" i="283"/>
  <c r="E22" i="223"/>
  <c r="E22" i="283"/>
  <c r="D22" i="223"/>
  <c r="J21" i="223"/>
  <c r="D19" i="483"/>
  <c r="J20" i="223"/>
  <c r="K20" i="223"/>
  <c r="J19" i="223"/>
  <c r="J18" i="223"/>
  <c r="D16" i="483"/>
  <c r="J17" i="223"/>
  <c r="D15" i="483"/>
  <c r="J16" i="223"/>
  <c r="J15" i="223"/>
  <c r="D13" i="483"/>
  <c r="J14" i="223"/>
  <c r="D12" i="483"/>
  <c r="J13" i="223"/>
  <c r="D11" i="483"/>
  <c r="J12" i="223"/>
  <c r="J11" i="223"/>
  <c r="I10" i="223"/>
  <c r="I10" i="283"/>
  <c r="H10" i="223"/>
  <c r="H10" i="283"/>
  <c r="G10" i="223"/>
  <c r="G10" i="283"/>
  <c r="F10" i="223"/>
  <c r="E10" i="223"/>
  <c r="D10" i="223"/>
  <c r="B3" i="223"/>
  <c r="J60" i="222"/>
  <c r="D60" i="482"/>
  <c r="J59" i="222"/>
  <c r="D59" i="482"/>
  <c r="J56" i="222"/>
  <c r="D56" i="482"/>
  <c r="J55" i="222"/>
  <c r="J54" i="222"/>
  <c r="D54" i="482"/>
  <c r="J53" i="222"/>
  <c r="D53" i="482"/>
  <c r="J52" i="222"/>
  <c r="D52" i="482"/>
  <c r="I51" i="222"/>
  <c r="I51" i="282"/>
  <c r="H51" i="222"/>
  <c r="H51" i="282"/>
  <c r="G51" i="222"/>
  <c r="G51" i="282"/>
  <c r="F51" i="222"/>
  <c r="F51" i="282"/>
  <c r="E51" i="222"/>
  <c r="D51" i="222"/>
  <c r="D51" i="282"/>
  <c r="J50" i="222"/>
  <c r="D50" i="482"/>
  <c r="J49" i="222"/>
  <c r="D49" i="482"/>
  <c r="J48" i="222"/>
  <c r="D48" i="482"/>
  <c r="J47" i="222"/>
  <c r="D47" i="482"/>
  <c r="J46" i="222"/>
  <c r="D46" i="482"/>
  <c r="J46" i="282"/>
  <c r="I45" i="222"/>
  <c r="I45" i="282"/>
  <c r="H45" i="222"/>
  <c r="G45" i="222"/>
  <c r="F45" i="222"/>
  <c r="F45" i="282"/>
  <c r="E45" i="222"/>
  <c r="E45" i="282"/>
  <c r="D45" i="222"/>
  <c r="J42" i="222"/>
  <c r="J41" i="222"/>
  <c r="J40" i="222"/>
  <c r="D38" i="482"/>
  <c r="I39" i="222"/>
  <c r="I39" i="282"/>
  <c r="H39" i="222"/>
  <c r="H39" i="282"/>
  <c r="G39" i="222"/>
  <c r="G39" i="282"/>
  <c r="F39" i="222"/>
  <c r="F39" i="282"/>
  <c r="E39" i="222"/>
  <c r="E39" i="282"/>
  <c r="D39" i="222"/>
  <c r="D39" i="282"/>
  <c r="J37" i="222"/>
  <c r="D35" i="482"/>
  <c r="J36" i="222"/>
  <c r="J35" i="222"/>
  <c r="J34" i="222"/>
  <c r="J33" i="222"/>
  <c r="D31" i="482"/>
  <c r="I32" i="222"/>
  <c r="I32" i="282"/>
  <c r="H32" i="222"/>
  <c r="H32" i="282"/>
  <c r="G32" i="222"/>
  <c r="G32" i="282"/>
  <c r="F32" i="222"/>
  <c r="F32" i="282"/>
  <c r="E32" i="222"/>
  <c r="E32" i="282"/>
  <c r="D32" i="222"/>
  <c r="D32" i="282"/>
  <c r="J31" i="222"/>
  <c r="D29" i="482"/>
  <c r="J30" i="222"/>
  <c r="D28" i="482"/>
  <c r="J29" i="222"/>
  <c r="I28" i="222"/>
  <c r="I28" i="282"/>
  <c r="H28" i="222"/>
  <c r="H28" i="282"/>
  <c r="G28" i="222"/>
  <c r="G28" i="282"/>
  <c r="F28" i="222"/>
  <c r="F28" i="282"/>
  <c r="E28" i="222"/>
  <c r="D28" i="222"/>
  <c r="D28" i="282"/>
  <c r="J26" i="222"/>
  <c r="D24" i="482"/>
  <c r="J25" i="222"/>
  <c r="J24" i="222"/>
  <c r="J23" i="222"/>
  <c r="D21" i="482"/>
  <c r="I22" i="222"/>
  <c r="I22" i="282"/>
  <c r="H22" i="222"/>
  <c r="G22" i="222"/>
  <c r="F22" i="222"/>
  <c r="E22" i="222"/>
  <c r="E22" i="282"/>
  <c r="D22" i="222"/>
  <c r="J21" i="222"/>
  <c r="D19" i="482"/>
  <c r="J20" i="222"/>
  <c r="J19" i="222"/>
  <c r="J18" i="222"/>
  <c r="D16" i="482"/>
  <c r="J17" i="222"/>
  <c r="J16" i="222"/>
  <c r="K16" i="222"/>
  <c r="K16" i="282"/>
  <c r="J15" i="222"/>
  <c r="D13" i="482"/>
  <c r="J14" i="222"/>
  <c r="D12" i="482"/>
  <c r="J13" i="222"/>
  <c r="K13" i="222"/>
  <c r="E11" i="482"/>
  <c r="J12" i="222"/>
  <c r="D10" i="482"/>
  <c r="J11" i="222"/>
  <c r="I10" i="222"/>
  <c r="I10" i="282"/>
  <c r="H10" i="222"/>
  <c r="H10" i="282"/>
  <c r="G10" i="222"/>
  <c r="G10" i="282"/>
  <c r="F10" i="222"/>
  <c r="F10" i="282"/>
  <c r="E10" i="222"/>
  <c r="E10" i="282"/>
  <c r="D10" i="222"/>
  <c r="D10" i="282"/>
  <c r="B3" i="222"/>
  <c r="J60" i="221"/>
  <c r="J59" i="221"/>
  <c r="J56" i="221"/>
  <c r="D56" i="481"/>
  <c r="J55" i="221"/>
  <c r="D55" i="481"/>
  <c r="J54" i="221"/>
  <c r="D54" i="481"/>
  <c r="J53" i="221"/>
  <c r="J52" i="221"/>
  <c r="J51" i="221"/>
  <c r="D51" i="481"/>
  <c r="I51" i="221"/>
  <c r="I51" i="281"/>
  <c r="H51" i="221"/>
  <c r="G51" i="221"/>
  <c r="G51" i="281"/>
  <c r="F51" i="221"/>
  <c r="F51" i="281"/>
  <c r="E51" i="221"/>
  <c r="E51" i="281"/>
  <c r="D51" i="221"/>
  <c r="J50" i="221"/>
  <c r="J49" i="221"/>
  <c r="D49" i="481"/>
  <c r="J48" i="221"/>
  <c r="J47" i="221"/>
  <c r="D47" i="481"/>
  <c r="J46" i="221"/>
  <c r="D46" i="481"/>
  <c r="I45" i="221"/>
  <c r="H45" i="221"/>
  <c r="H45" i="281"/>
  <c r="G45" i="221"/>
  <c r="F45" i="221"/>
  <c r="E45" i="221"/>
  <c r="D45" i="221"/>
  <c r="J42" i="221"/>
  <c r="D40" i="481"/>
  <c r="J41" i="221"/>
  <c r="J40" i="221"/>
  <c r="I39" i="221"/>
  <c r="I39" i="281"/>
  <c r="H39" i="221"/>
  <c r="G39" i="221"/>
  <c r="G39" i="281"/>
  <c r="F39" i="221"/>
  <c r="F39" i="281"/>
  <c r="E39" i="221"/>
  <c r="E39" i="281"/>
  <c r="D39" i="221"/>
  <c r="D39" i="281"/>
  <c r="J37" i="221"/>
  <c r="J36" i="221"/>
  <c r="D34" i="481"/>
  <c r="J35" i="221"/>
  <c r="J34" i="221"/>
  <c r="D32" i="481"/>
  <c r="J33" i="221"/>
  <c r="I32" i="221"/>
  <c r="I32" i="281"/>
  <c r="H32" i="221"/>
  <c r="H32" i="281"/>
  <c r="G32" i="221"/>
  <c r="G32" i="281"/>
  <c r="F32" i="221"/>
  <c r="F32" i="281"/>
  <c r="E32" i="221"/>
  <c r="D32" i="221"/>
  <c r="D32" i="281"/>
  <c r="J31" i="221"/>
  <c r="D29" i="481"/>
  <c r="J30" i="221"/>
  <c r="K30" i="221"/>
  <c r="K30" i="281"/>
  <c r="J29" i="221"/>
  <c r="D27" i="481"/>
  <c r="I28" i="221"/>
  <c r="I28" i="281"/>
  <c r="H28" i="221"/>
  <c r="H28" i="281"/>
  <c r="G28" i="221"/>
  <c r="G28" i="281"/>
  <c r="F28" i="221"/>
  <c r="F28" i="281"/>
  <c r="E28" i="221"/>
  <c r="E28" i="281"/>
  <c r="D28" i="221"/>
  <c r="J26" i="221"/>
  <c r="J25" i="221"/>
  <c r="D23" i="481"/>
  <c r="J24" i="221"/>
  <c r="J23" i="221"/>
  <c r="D21" i="481"/>
  <c r="I22" i="221"/>
  <c r="I22" i="281"/>
  <c r="H22" i="221"/>
  <c r="G22" i="221"/>
  <c r="G22" i="281"/>
  <c r="F22" i="221"/>
  <c r="F22" i="281"/>
  <c r="E22" i="221"/>
  <c r="D22" i="221"/>
  <c r="D22" i="281"/>
  <c r="J21" i="221"/>
  <c r="J20" i="221"/>
  <c r="D18" i="481"/>
  <c r="J19" i="221"/>
  <c r="J18" i="221"/>
  <c r="J17" i="221"/>
  <c r="D15" i="481"/>
  <c r="J16" i="221"/>
  <c r="J15" i="221"/>
  <c r="J14" i="221"/>
  <c r="D12" i="481"/>
  <c r="J13" i="221"/>
  <c r="J12" i="221"/>
  <c r="K12" i="221"/>
  <c r="E10" i="481"/>
  <c r="J11" i="221"/>
  <c r="I10" i="221"/>
  <c r="I10" i="281"/>
  <c r="H10" i="221"/>
  <c r="H10" i="281"/>
  <c r="G10" i="221"/>
  <c r="F10" i="221"/>
  <c r="E10" i="221"/>
  <c r="E10" i="281"/>
  <c r="D10" i="221"/>
  <c r="D10" i="281"/>
  <c r="B3" i="221"/>
  <c r="J60" i="220"/>
  <c r="J59" i="220"/>
  <c r="D59" i="480"/>
  <c r="J56" i="220"/>
  <c r="D56" i="480"/>
  <c r="J55" i="220"/>
  <c r="D55" i="480"/>
  <c r="J54" i="220"/>
  <c r="D54" i="480"/>
  <c r="J53" i="220"/>
  <c r="D53" i="480"/>
  <c r="J52" i="220"/>
  <c r="D52" i="480"/>
  <c r="I51" i="220"/>
  <c r="I57" i="220"/>
  <c r="I57" i="280"/>
  <c r="H51" i="220"/>
  <c r="H51" i="280"/>
  <c r="G51" i="220"/>
  <c r="G51" i="280"/>
  <c r="F51" i="220"/>
  <c r="F51" i="280"/>
  <c r="E51" i="220"/>
  <c r="E51" i="280"/>
  <c r="D51" i="220"/>
  <c r="J50" i="220"/>
  <c r="D50" i="480"/>
  <c r="J49" i="220"/>
  <c r="D49" i="480"/>
  <c r="J48" i="220"/>
  <c r="D48" i="480"/>
  <c r="J47" i="220"/>
  <c r="D47" i="480"/>
  <c r="J46" i="220"/>
  <c r="K46" i="220"/>
  <c r="E46" i="480"/>
  <c r="I45" i="220"/>
  <c r="I45" i="280"/>
  <c r="H45" i="220"/>
  <c r="G45" i="220"/>
  <c r="F45" i="220"/>
  <c r="E45" i="220"/>
  <c r="E45" i="280"/>
  <c r="D45" i="220"/>
  <c r="J42" i="220"/>
  <c r="J41" i="220"/>
  <c r="D39" i="480"/>
  <c r="J40" i="220"/>
  <c r="I39" i="220"/>
  <c r="I39" i="280"/>
  <c r="H39" i="220"/>
  <c r="H39" i="280"/>
  <c r="G39" i="220"/>
  <c r="G39" i="280"/>
  <c r="F39" i="220"/>
  <c r="F39" i="280"/>
  <c r="E39" i="220"/>
  <c r="E39" i="280"/>
  <c r="D39" i="220"/>
  <c r="D39" i="280"/>
  <c r="J37" i="220"/>
  <c r="J36" i="220"/>
  <c r="J35" i="220"/>
  <c r="J34" i="220"/>
  <c r="J33" i="220"/>
  <c r="I32" i="220"/>
  <c r="I32" i="280"/>
  <c r="H32" i="220"/>
  <c r="H32" i="280"/>
  <c r="G32" i="220"/>
  <c r="G32" i="280"/>
  <c r="F32" i="220"/>
  <c r="F32" i="280"/>
  <c r="E32" i="220"/>
  <c r="D32" i="220"/>
  <c r="J31" i="220"/>
  <c r="D29" i="480"/>
  <c r="J30" i="220"/>
  <c r="J29" i="220"/>
  <c r="I28" i="220"/>
  <c r="I28" i="280"/>
  <c r="H28" i="220"/>
  <c r="H28" i="280"/>
  <c r="G28" i="220"/>
  <c r="G28" i="280"/>
  <c r="F28" i="220"/>
  <c r="F28" i="280"/>
  <c r="E28" i="220"/>
  <c r="E28" i="280"/>
  <c r="D28" i="220"/>
  <c r="D28" i="280"/>
  <c r="J26" i="220"/>
  <c r="D24" i="480"/>
  <c r="J25" i="220"/>
  <c r="J24" i="220"/>
  <c r="D22" i="480"/>
  <c r="J23" i="220"/>
  <c r="I22" i="220"/>
  <c r="I22" i="280"/>
  <c r="H22" i="220"/>
  <c r="H22" i="280"/>
  <c r="G22" i="220"/>
  <c r="G22" i="280"/>
  <c r="F22" i="220"/>
  <c r="E22" i="220"/>
  <c r="D22" i="220"/>
  <c r="D22" i="280"/>
  <c r="J21" i="220"/>
  <c r="K21" i="220"/>
  <c r="J20" i="220"/>
  <c r="J19" i="220"/>
  <c r="J18" i="220"/>
  <c r="D16" i="480"/>
  <c r="J17" i="220"/>
  <c r="J16" i="220"/>
  <c r="J15" i="220"/>
  <c r="D13" i="480"/>
  <c r="J14" i="220"/>
  <c r="K14" i="220"/>
  <c r="K14" i="280"/>
  <c r="J13" i="220"/>
  <c r="J12" i="220"/>
  <c r="J11" i="220"/>
  <c r="I10" i="220"/>
  <c r="H10" i="220"/>
  <c r="G10" i="220"/>
  <c r="F10" i="220"/>
  <c r="F10" i="280"/>
  <c r="E10" i="220"/>
  <c r="E10" i="280"/>
  <c r="D10" i="220"/>
  <c r="D10" i="280"/>
  <c r="J60" i="219"/>
  <c r="D60" i="479"/>
  <c r="J59" i="219"/>
  <c r="D59" i="479"/>
  <c r="J56" i="219"/>
  <c r="J56" i="279"/>
  <c r="J55" i="219"/>
  <c r="J54" i="219"/>
  <c r="D54" i="479"/>
  <c r="J53" i="219"/>
  <c r="D53" i="479"/>
  <c r="J52" i="219"/>
  <c r="D52" i="479"/>
  <c r="I51" i="219"/>
  <c r="H51" i="219"/>
  <c r="G51" i="219"/>
  <c r="G51" i="279"/>
  <c r="F51" i="219"/>
  <c r="E51" i="219"/>
  <c r="D51" i="219"/>
  <c r="D51" i="279"/>
  <c r="J50" i="219"/>
  <c r="J49" i="219"/>
  <c r="J48" i="219"/>
  <c r="D48" i="479"/>
  <c r="J47" i="219"/>
  <c r="D47" i="479"/>
  <c r="J46" i="219"/>
  <c r="I45" i="219"/>
  <c r="H45" i="219"/>
  <c r="H45" i="279"/>
  <c r="G45" i="219"/>
  <c r="F45" i="219"/>
  <c r="F45" i="279"/>
  <c r="E45" i="219"/>
  <c r="D45" i="219"/>
  <c r="D45" i="279"/>
  <c r="J42" i="219"/>
  <c r="J41" i="219"/>
  <c r="J40" i="219"/>
  <c r="I39" i="219"/>
  <c r="I39" i="279"/>
  <c r="H39" i="219"/>
  <c r="H39" i="279"/>
  <c r="G39" i="219"/>
  <c r="G39" i="279"/>
  <c r="F39" i="219"/>
  <c r="F39" i="279"/>
  <c r="E39" i="219"/>
  <c r="E39" i="279"/>
  <c r="D39" i="219"/>
  <c r="D39" i="279"/>
  <c r="J37" i="219"/>
  <c r="J36" i="219"/>
  <c r="D34" i="479"/>
  <c r="J35" i="219"/>
  <c r="J34" i="219"/>
  <c r="D32" i="479"/>
  <c r="J33" i="219"/>
  <c r="I32" i="219"/>
  <c r="I32" i="279"/>
  <c r="H32" i="219"/>
  <c r="H32" i="279"/>
  <c r="G32" i="219"/>
  <c r="G32" i="279"/>
  <c r="F32" i="219"/>
  <c r="F32" i="279"/>
  <c r="E32" i="219"/>
  <c r="E32" i="279"/>
  <c r="D32" i="219"/>
  <c r="J31" i="219"/>
  <c r="D29" i="479"/>
  <c r="J30" i="219"/>
  <c r="K30" i="219"/>
  <c r="J29" i="219"/>
  <c r="D27" i="479"/>
  <c r="I28" i="219"/>
  <c r="I28" i="279"/>
  <c r="H28" i="219"/>
  <c r="H28" i="279"/>
  <c r="G28" i="219"/>
  <c r="G28" i="279"/>
  <c r="F28" i="219"/>
  <c r="E28" i="219"/>
  <c r="E28" i="279"/>
  <c r="D28" i="219"/>
  <c r="D28" i="279"/>
  <c r="J26" i="219"/>
  <c r="J25" i="219"/>
  <c r="J24" i="219"/>
  <c r="K24" i="219"/>
  <c r="K24" i="279"/>
  <c r="J23" i="219"/>
  <c r="I22" i="219"/>
  <c r="I22" i="279"/>
  <c r="H22" i="219"/>
  <c r="G22" i="219"/>
  <c r="G22" i="279"/>
  <c r="F22" i="219"/>
  <c r="F22" i="279"/>
  <c r="E22" i="219"/>
  <c r="D22" i="219"/>
  <c r="D22" i="279"/>
  <c r="J21" i="219"/>
  <c r="J20" i="219"/>
  <c r="D18" i="479"/>
  <c r="J19" i="219"/>
  <c r="D17" i="479"/>
  <c r="J18" i="219"/>
  <c r="K18" i="219"/>
  <c r="J17" i="219"/>
  <c r="J16" i="219"/>
  <c r="J16" i="279"/>
  <c r="J15" i="219"/>
  <c r="J14" i="219"/>
  <c r="J13" i="219"/>
  <c r="J12" i="219"/>
  <c r="J11" i="219"/>
  <c r="I10" i="219"/>
  <c r="I10" i="279"/>
  <c r="H10" i="219"/>
  <c r="H10" i="279"/>
  <c r="G10" i="219"/>
  <c r="G10" i="279"/>
  <c r="F10" i="219"/>
  <c r="F10" i="279"/>
  <c r="E10" i="219"/>
  <c r="E10" i="279"/>
  <c r="D10" i="219"/>
  <c r="D10" i="279"/>
  <c r="B3" i="219"/>
  <c r="J60" i="218"/>
  <c r="D60" i="478"/>
  <c r="J59" i="218"/>
  <c r="J56" i="218"/>
  <c r="J55" i="218"/>
  <c r="D55" i="478"/>
  <c r="J54" i="218"/>
  <c r="D54" i="478"/>
  <c r="J53" i="218"/>
  <c r="D53" i="478"/>
  <c r="J52" i="218"/>
  <c r="D52" i="478"/>
  <c r="I51" i="218"/>
  <c r="H51" i="218"/>
  <c r="G51" i="218"/>
  <c r="G51" i="278"/>
  <c r="F51" i="218"/>
  <c r="E51" i="218"/>
  <c r="D51" i="218"/>
  <c r="J50" i="218"/>
  <c r="D50" i="478"/>
  <c r="J49" i="218"/>
  <c r="D49" i="478"/>
  <c r="J48" i="218"/>
  <c r="D48" i="478"/>
  <c r="J47" i="218"/>
  <c r="K47" i="218"/>
  <c r="J46" i="218"/>
  <c r="I45" i="218"/>
  <c r="I45" i="278"/>
  <c r="H45" i="218"/>
  <c r="H45" i="278"/>
  <c r="G45" i="218"/>
  <c r="G45" i="278"/>
  <c r="F45" i="218"/>
  <c r="E45" i="218"/>
  <c r="E45" i="278"/>
  <c r="D45" i="218"/>
  <c r="D45" i="278"/>
  <c r="J42" i="218"/>
  <c r="J41" i="218"/>
  <c r="D39" i="478"/>
  <c r="J40" i="218"/>
  <c r="I39" i="218"/>
  <c r="I39" i="278"/>
  <c r="H39" i="218"/>
  <c r="H39" i="278"/>
  <c r="G39" i="218"/>
  <c r="G39" i="278"/>
  <c r="F39" i="218"/>
  <c r="F39" i="278"/>
  <c r="E39" i="218"/>
  <c r="D39" i="218"/>
  <c r="D39" i="278"/>
  <c r="J37" i="218"/>
  <c r="J37" i="278"/>
  <c r="J36" i="218"/>
  <c r="D34" i="478"/>
  <c r="J35" i="218"/>
  <c r="J34" i="218"/>
  <c r="D32" i="478"/>
  <c r="J33" i="218"/>
  <c r="I32" i="218"/>
  <c r="I32" i="278"/>
  <c r="H32" i="218"/>
  <c r="H32" i="278"/>
  <c r="G32" i="218"/>
  <c r="G32" i="278"/>
  <c r="F32" i="218"/>
  <c r="F32" i="278"/>
  <c r="E32" i="218"/>
  <c r="E32" i="278"/>
  <c r="D32" i="218"/>
  <c r="D32" i="278"/>
  <c r="J31" i="218"/>
  <c r="J30" i="218"/>
  <c r="K30" i="218"/>
  <c r="K30" i="278"/>
  <c r="J29" i="218"/>
  <c r="I28" i="218"/>
  <c r="I28" i="278"/>
  <c r="H28" i="218"/>
  <c r="G28" i="218"/>
  <c r="G28" i="278"/>
  <c r="F28" i="218"/>
  <c r="F28" i="278"/>
  <c r="E28" i="218"/>
  <c r="E28" i="278"/>
  <c r="D28" i="218"/>
  <c r="J26" i="218"/>
  <c r="D24" i="478"/>
  <c r="J25" i="218"/>
  <c r="D23" i="478"/>
  <c r="J24" i="218"/>
  <c r="J23" i="218"/>
  <c r="I22" i="218"/>
  <c r="H22" i="218"/>
  <c r="H22" i="278"/>
  <c r="G22" i="218"/>
  <c r="G22" i="278"/>
  <c r="F22" i="218"/>
  <c r="F22" i="278"/>
  <c r="E22" i="218"/>
  <c r="D22" i="218"/>
  <c r="D22" i="278"/>
  <c r="J21" i="218"/>
  <c r="J20" i="218"/>
  <c r="J19" i="218"/>
  <c r="J19" i="278"/>
  <c r="J18" i="218"/>
  <c r="D16" i="478"/>
  <c r="J17" i="218"/>
  <c r="J16" i="218"/>
  <c r="J15" i="218"/>
  <c r="J14" i="218"/>
  <c r="D12" i="478"/>
  <c r="J13" i="218"/>
  <c r="J12" i="218"/>
  <c r="J11" i="218"/>
  <c r="I10" i="218"/>
  <c r="I10" i="278"/>
  <c r="H10" i="218"/>
  <c r="H10" i="278"/>
  <c r="G10" i="218"/>
  <c r="F10" i="218"/>
  <c r="E10" i="218"/>
  <c r="D10" i="218"/>
  <c r="D10" i="278"/>
  <c r="B3" i="218"/>
  <c r="J60" i="217"/>
  <c r="J59" i="217"/>
  <c r="J56" i="217"/>
  <c r="D56" i="477"/>
  <c r="J55" i="217"/>
  <c r="J54" i="217"/>
  <c r="D54" i="477"/>
  <c r="J53" i="217"/>
  <c r="J52" i="217"/>
  <c r="D52" i="477"/>
  <c r="I51" i="217"/>
  <c r="H51" i="217"/>
  <c r="H51" i="277"/>
  <c r="G51" i="217"/>
  <c r="G51" i="277"/>
  <c r="F51" i="217"/>
  <c r="F51" i="277"/>
  <c r="E51" i="217"/>
  <c r="E51" i="277"/>
  <c r="D51" i="217"/>
  <c r="J50" i="217"/>
  <c r="J49" i="217"/>
  <c r="J48" i="217"/>
  <c r="J47" i="217"/>
  <c r="D47" i="477"/>
  <c r="J46" i="217"/>
  <c r="I45" i="217"/>
  <c r="I45" i="277"/>
  <c r="H45" i="217"/>
  <c r="H57" i="217"/>
  <c r="G45" i="217"/>
  <c r="F45" i="217"/>
  <c r="F45" i="277"/>
  <c r="E45" i="217"/>
  <c r="D45" i="217"/>
  <c r="D45" i="277"/>
  <c r="J42" i="217"/>
  <c r="D40" i="477"/>
  <c r="J41" i="217"/>
  <c r="D39" i="477"/>
  <c r="J40" i="217"/>
  <c r="D38" i="477"/>
  <c r="I39" i="217"/>
  <c r="I39" i="277"/>
  <c r="H39" i="217"/>
  <c r="H39" i="277"/>
  <c r="G39" i="217"/>
  <c r="G39" i="277"/>
  <c r="F39" i="217"/>
  <c r="F39" i="277"/>
  <c r="E39" i="217"/>
  <c r="E39" i="277"/>
  <c r="D39" i="217"/>
  <c r="D39" i="277"/>
  <c r="J37" i="217"/>
  <c r="J36" i="217"/>
  <c r="K36" i="217"/>
  <c r="J35" i="217"/>
  <c r="J34" i="217"/>
  <c r="D32" i="477"/>
  <c r="J33" i="217"/>
  <c r="D31" i="477"/>
  <c r="I32" i="217"/>
  <c r="I32" i="277"/>
  <c r="H32" i="217"/>
  <c r="H32" i="277"/>
  <c r="G32" i="217"/>
  <c r="G32" i="277"/>
  <c r="F32" i="217"/>
  <c r="F32" i="277"/>
  <c r="E32" i="217"/>
  <c r="E32" i="277"/>
  <c r="D32" i="217"/>
  <c r="D32" i="277"/>
  <c r="J31" i="217"/>
  <c r="D29" i="477"/>
  <c r="J30" i="217"/>
  <c r="J29" i="217"/>
  <c r="I28" i="217"/>
  <c r="I28" i="277"/>
  <c r="H28" i="217"/>
  <c r="H28" i="277"/>
  <c r="G28" i="217"/>
  <c r="G28" i="277"/>
  <c r="F28" i="217"/>
  <c r="F28" i="277"/>
  <c r="E28" i="217"/>
  <c r="D28" i="217"/>
  <c r="J26" i="217"/>
  <c r="D24" i="477"/>
  <c r="J25" i="217"/>
  <c r="J24" i="217"/>
  <c r="D22" i="477"/>
  <c r="J23" i="217"/>
  <c r="I22" i="217"/>
  <c r="H22" i="217"/>
  <c r="G22" i="217"/>
  <c r="G22" i="277"/>
  <c r="F22" i="217"/>
  <c r="F38" i="217"/>
  <c r="F43" i="217"/>
  <c r="E22" i="217"/>
  <c r="E22" i="277"/>
  <c r="D22" i="217"/>
  <c r="D22" i="277"/>
  <c r="J21" i="217"/>
  <c r="D19" i="477"/>
  <c r="J20" i="217"/>
  <c r="J19" i="217"/>
  <c r="J18" i="217"/>
  <c r="J17" i="217"/>
  <c r="K17" i="217"/>
  <c r="J16" i="217"/>
  <c r="J15" i="217"/>
  <c r="D13" i="477"/>
  <c r="J14" i="217"/>
  <c r="J13" i="217"/>
  <c r="K13" i="217"/>
  <c r="J12" i="217"/>
  <c r="J12" i="277"/>
  <c r="J11" i="217"/>
  <c r="D9" i="477"/>
  <c r="I10" i="217"/>
  <c r="I10" i="277"/>
  <c r="H10" i="217"/>
  <c r="G10" i="217"/>
  <c r="G10" i="277"/>
  <c r="F10" i="217"/>
  <c r="F10" i="277"/>
  <c r="E10" i="217"/>
  <c r="D10" i="217"/>
  <c r="D10" i="277"/>
  <c r="B3" i="217"/>
  <c r="J60" i="216"/>
  <c r="D60" i="476"/>
  <c r="J59" i="216"/>
  <c r="D59" i="476"/>
  <c r="J56" i="216"/>
  <c r="J55" i="216"/>
  <c r="D55" i="476"/>
  <c r="J54" i="216"/>
  <c r="D54" i="476"/>
  <c r="J53" i="216"/>
  <c r="D53" i="476"/>
  <c r="J52" i="216"/>
  <c r="D52" i="476"/>
  <c r="I51" i="216"/>
  <c r="H51" i="216"/>
  <c r="H51" i="276"/>
  <c r="G51" i="216"/>
  <c r="G51" i="276"/>
  <c r="F51" i="216"/>
  <c r="F51" i="276"/>
  <c r="E51" i="216"/>
  <c r="E51" i="276"/>
  <c r="D51" i="216"/>
  <c r="J50" i="216"/>
  <c r="D50" i="476"/>
  <c r="J49" i="216"/>
  <c r="D49" i="476"/>
  <c r="J48" i="216"/>
  <c r="D48" i="476"/>
  <c r="J47" i="216"/>
  <c r="J46" i="216"/>
  <c r="D46" i="476"/>
  <c r="J46" i="276"/>
  <c r="I45" i="216"/>
  <c r="I45" i="276"/>
  <c r="H45" i="216"/>
  <c r="G45" i="216"/>
  <c r="F45" i="216"/>
  <c r="E45" i="216"/>
  <c r="E57" i="216"/>
  <c r="D45" i="216"/>
  <c r="D45" i="276"/>
  <c r="J42" i="216"/>
  <c r="J41" i="216"/>
  <c r="J40" i="216"/>
  <c r="D38" i="476"/>
  <c r="I39" i="216"/>
  <c r="I39" i="276"/>
  <c r="H39" i="216"/>
  <c r="H39" i="276"/>
  <c r="G39" i="216"/>
  <c r="G39" i="276"/>
  <c r="F39" i="216"/>
  <c r="F39" i="276"/>
  <c r="E39" i="216"/>
  <c r="E39" i="276"/>
  <c r="D39" i="216"/>
  <c r="D39" i="276"/>
  <c r="J37" i="216"/>
  <c r="J36" i="216"/>
  <c r="J35" i="216"/>
  <c r="J34" i="216"/>
  <c r="J33" i="216"/>
  <c r="I32" i="216"/>
  <c r="I32" i="276"/>
  <c r="H32" i="216"/>
  <c r="H32" i="276"/>
  <c r="G32" i="216"/>
  <c r="G32" i="276"/>
  <c r="F32" i="216"/>
  <c r="F32" i="276"/>
  <c r="E32" i="216"/>
  <c r="E32" i="276"/>
  <c r="D32" i="216"/>
  <c r="J31" i="216"/>
  <c r="D29" i="476"/>
  <c r="J30" i="216"/>
  <c r="J29" i="216"/>
  <c r="J29" i="276"/>
  <c r="I28" i="216"/>
  <c r="I28" i="276"/>
  <c r="H28" i="216"/>
  <c r="H28" i="276"/>
  <c r="G28" i="216"/>
  <c r="G28" i="276"/>
  <c r="F28" i="216"/>
  <c r="E28" i="216"/>
  <c r="D28" i="216"/>
  <c r="D28" i="276"/>
  <c r="J26" i="216"/>
  <c r="K26" i="216"/>
  <c r="J25" i="216"/>
  <c r="D23" i="476"/>
  <c r="J24" i="216"/>
  <c r="D22" i="476"/>
  <c r="J23" i="216"/>
  <c r="I22" i="216"/>
  <c r="I22" i="276"/>
  <c r="H22" i="216"/>
  <c r="H22" i="276"/>
  <c r="G22" i="216"/>
  <c r="F22" i="216"/>
  <c r="F22" i="276"/>
  <c r="E22" i="216"/>
  <c r="E22" i="276"/>
  <c r="D22" i="216"/>
  <c r="D22" i="276"/>
  <c r="J21" i="216"/>
  <c r="D19" i="476"/>
  <c r="J20" i="216"/>
  <c r="J19" i="216"/>
  <c r="D17" i="476"/>
  <c r="J18" i="216"/>
  <c r="J17" i="216"/>
  <c r="D15" i="476"/>
  <c r="J16" i="216"/>
  <c r="J15" i="216"/>
  <c r="J15" i="276"/>
  <c r="J14" i="216"/>
  <c r="J13" i="216"/>
  <c r="J12" i="216"/>
  <c r="D10" i="476"/>
  <c r="J11" i="216"/>
  <c r="D9" i="476"/>
  <c r="I10" i="216"/>
  <c r="H10" i="216"/>
  <c r="G10" i="216"/>
  <c r="G10" i="276"/>
  <c r="F10" i="216"/>
  <c r="F10" i="276"/>
  <c r="E10" i="216"/>
  <c r="D10" i="216"/>
  <c r="J60" i="215"/>
  <c r="J59" i="215"/>
  <c r="D59" i="475"/>
  <c r="J56" i="215"/>
  <c r="D56" i="475"/>
  <c r="J55" i="215"/>
  <c r="D55" i="475"/>
  <c r="J54" i="215"/>
  <c r="D54" i="475"/>
  <c r="J53" i="215"/>
  <c r="D53" i="475"/>
  <c r="J52" i="215"/>
  <c r="D52" i="475"/>
  <c r="I51" i="215"/>
  <c r="I51" i="275"/>
  <c r="H51" i="215"/>
  <c r="H51" i="275"/>
  <c r="G51" i="215"/>
  <c r="G51" i="275"/>
  <c r="F51" i="215"/>
  <c r="F51" i="275"/>
  <c r="E51" i="215"/>
  <c r="D51" i="215"/>
  <c r="D51" i="275"/>
  <c r="J50" i="215"/>
  <c r="J49" i="215"/>
  <c r="D49" i="475"/>
  <c r="J48" i="215"/>
  <c r="D48" i="475"/>
  <c r="J47" i="215"/>
  <c r="D47" i="475"/>
  <c r="J46" i="215"/>
  <c r="J45" i="215"/>
  <c r="I45" i="215"/>
  <c r="H45" i="215"/>
  <c r="G45" i="215"/>
  <c r="F45" i="215"/>
  <c r="E45" i="215"/>
  <c r="E45" i="275"/>
  <c r="D45" i="215"/>
  <c r="D45" i="275"/>
  <c r="J42" i="215"/>
  <c r="J41" i="215"/>
  <c r="J40" i="215"/>
  <c r="I39" i="215"/>
  <c r="I39" i="275"/>
  <c r="H39" i="215"/>
  <c r="H39" i="275"/>
  <c r="G39" i="215"/>
  <c r="G39" i="275"/>
  <c r="F39" i="215"/>
  <c r="F39" i="275"/>
  <c r="E39" i="215"/>
  <c r="E39" i="275"/>
  <c r="D39" i="215"/>
  <c r="D39" i="275"/>
  <c r="J37" i="215"/>
  <c r="J37" i="275"/>
  <c r="J36" i="215"/>
  <c r="D34" i="475"/>
  <c r="J35" i="215"/>
  <c r="D33" i="475"/>
  <c r="J34" i="215"/>
  <c r="J33" i="215"/>
  <c r="I32" i="215"/>
  <c r="I32" i="275"/>
  <c r="H32" i="215"/>
  <c r="H32" i="275"/>
  <c r="G32" i="215"/>
  <c r="G32" i="275"/>
  <c r="F32" i="215"/>
  <c r="F32" i="275"/>
  <c r="E32" i="215"/>
  <c r="D32" i="215"/>
  <c r="D32" i="275"/>
  <c r="J31" i="215"/>
  <c r="D29" i="475"/>
  <c r="J30" i="215"/>
  <c r="D28" i="475"/>
  <c r="J29" i="215"/>
  <c r="J29" i="275"/>
  <c r="I28" i="215"/>
  <c r="I28" i="275"/>
  <c r="H28" i="215"/>
  <c r="G28" i="215"/>
  <c r="G28" i="275"/>
  <c r="F28" i="215"/>
  <c r="F28" i="275"/>
  <c r="E28" i="215"/>
  <c r="E28" i="275"/>
  <c r="D28" i="215"/>
  <c r="D28" i="275"/>
  <c r="J26" i="215"/>
  <c r="D24" i="475"/>
  <c r="J25" i="215"/>
  <c r="D23" i="475"/>
  <c r="J24" i="215"/>
  <c r="J23" i="215"/>
  <c r="D21" i="475"/>
  <c r="I22" i="215"/>
  <c r="I22" i="275"/>
  <c r="H22" i="215"/>
  <c r="H22" i="275"/>
  <c r="G22" i="215"/>
  <c r="F22" i="215"/>
  <c r="F22" i="275"/>
  <c r="E22" i="215"/>
  <c r="D22" i="215"/>
  <c r="J21" i="215"/>
  <c r="D19" i="475"/>
  <c r="J20" i="215"/>
  <c r="J19" i="215"/>
  <c r="J18" i="215"/>
  <c r="J17" i="215"/>
  <c r="D15" i="475"/>
  <c r="J16" i="215"/>
  <c r="J15" i="215"/>
  <c r="J14" i="215"/>
  <c r="D12" i="475"/>
  <c r="J13" i="215"/>
  <c r="K13" i="215"/>
  <c r="J12" i="215"/>
  <c r="J11" i="215"/>
  <c r="I10" i="215"/>
  <c r="I10" i="275"/>
  <c r="H10" i="215"/>
  <c r="H10" i="275"/>
  <c r="G10" i="215"/>
  <c r="F10" i="215"/>
  <c r="E10" i="215"/>
  <c r="E10" i="275"/>
  <c r="D10" i="215"/>
  <c r="D10" i="275"/>
  <c r="B3" i="215"/>
  <c r="J60" i="214"/>
  <c r="D60" i="474"/>
  <c r="J60" i="274"/>
  <c r="J59" i="214"/>
  <c r="D59" i="474"/>
  <c r="J56" i="214"/>
  <c r="J55" i="214"/>
  <c r="J54" i="214"/>
  <c r="D54" i="474"/>
  <c r="J53" i="214"/>
  <c r="D53" i="474"/>
  <c r="J52" i="214"/>
  <c r="D52" i="474"/>
  <c r="I51" i="214"/>
  <c r="I51" i="274"/>
  <c r="H51" i="214"/>
  <c r="G51" i="214"/>
  <c r="G51" i="274"/>
  <c r="F51" i="214"/>
  <c r="F51" i="274"/>
  <c r="E51" i="214"/>
  <c r="E51" i="274"/>
  <c r="D51" i="214"/>
  <c r="J50" i="214"/>
  <c r="J49" i="214"/>
  <c r="D49" i="474"/>
  <c r="J48" i="214"/>
  <c r="K48" i="214"/>
  <c r="E48" i="474"/>
  <c r="J47" i="214"/>
  <c r="J46" i="214"/>
  <c r="I45" i="214"/>
  <c r="H45" i="214"/>
  <c r="H45" i="274"/>
  <c r="G45" i="214"/>
  <c r="F45" i="214"/>
  <c r="E45" i="214"/>
  <c r="D45" i="214"/>
  <c r="D45" i="274"/>
  <c r="J42" i="214"/>
  <c r="K42" i="214"/>
  <c r="J41" i="214"/>
  <c r="D39" i="474"/>
  <c r="J40" i="214"/>
  <c r="J40" i="274"/>
  <c r="I39" i="214"/>
  <c r="I39" i="274"/>
  <c r="H39" i="214"/>
  <c r="H39" i="274"/>
  <c r="G39" i="214"/>
  <c r="G39" i="274"/>
  <c r="F39" i="214"/>
  <c r="F39" i="274"/>
  <c r="E39" i="214"/>
  <c r="E39" i="274"/>
  <c r="D39" i="214"/>
  <c r="D39" i="274"/>
  <c r="J37" i="214"/>
  <c r="D35" i="474"/>
  <c r="J36" i="214"/>
  <c r="D34" i="474"/>
  <c r="J35" i="214"/>
  <c r="J34" i="214"/>
  <c r="J33" i="214"/>
  <c r="I32" i="214"/>
  <c r="I32" i="274"/>
  <c r="H32" i="214"/>
  <c r="G32" i="214"/>
  <c r="F32" i="214"/>
  <c r="F32" i="274"/>
  <c r="E32" i="214"/>
  <c r="D32" i="214"/>
  <c r="J31" i="214"/>
  <c r="J30" i="214"/>
  <c r="J29" i="214"/>
  <c r="D27" i="474"/>
  <c r="I28" i="214"/>
  <c r="H28" i="214"/>
  <c r="H28" i="274"/>
  <c r="G28" i="214"/>
  <c r="G28" i="274"/>
  <c r="F28" i="214"/>
  <c r="E28" i="214"/>
  <c r="E28" i="274"/>
  <c r="D28" i="214"/>
  <c r="D28" i="274"/>
  <c r="J26" i="214"/>
  <c r="D24" i="474"/>
  <c r="J25" i="214"/>
  <c r="D23" i="474"/>
  <c r="J24" i="214"/>
  <c r="J23" i="214"/>
  <c r="I22" i="214"/>
  <c r="I22" i="274"/>
  <c r="H22" i="214"/>
  <c r="H22" i="274"/>
  <c r="G22" i="214"/>
  <c r="G22" i="274"/>
  <c r="F22" i="214"/>
  <c r="F22" i="274"/>
  <c r="E22" i="214"/>
  <c r="E22" i="274"/>
  <c r="D22" i="214"/>
  <c r="D22" i="274"/>
  <c r="J21" i="214"/>
  <c r="J20" i="214"/>
  <c r="J19" i="214"/>
  <c r="J18" i="214"/>
  <c r="J17" i="214"/>
  <c r="J16" i="214"/>
  <c r="J15" i="214"/>
  <c r="D13" i="474"/>
  <c r="J14" i="214"/>
  <c r="D12" i="474"/>
  <c r="J13" i="214"/>
  <c r="D11" i="474"/>
  <c r="J12" i="214"/>
  <c r="D10" i="474"/>
  <c r="J11" i="214"/>
  <c r="D9" i="474"/>
  <c r="I10" i="214"/>
  <c r="H10" i="214"/>
  <c r="H10" i="274"/>
  <c r="G10" i="214"/>
  <c r="G10" i="274"/>
  <c r="F10" i="214"/>
  <c r="F10" i="274"/>
  <c r="E10" i="214"/>
  <c r="D10" i="214"/>
  <c r="D10" i="274"/>
  <c r="B3" i="214"/>
  <c r="J60" i="213"/>
  <c r="D60" i="473"/>
  <c r="J59" i="213"/>
  <c r="J56" i="213"/>
  <c r="J55" i="213"/>
  <c r="D55" i="473"/>
  <c r="J54" i="213"/>
  <c r="D54" i="473"/>
  <c r="J53" i="213"/>
  <c r="D53" i="473"/>
  <c r="J52" i="213"/>
  <c r="I51" i="213"/>
  <c r="H51" i="213"/>
  <c r="H51" i="273"/>
  <c r="G51" i="213"/>
  <c r="G51" i="273"/>
  <c r="F51" i="213"/>
  <c r="E51" i="213"/>
  <c r="E51" i="273"/>
  <c r="D51" i="213"/>
  <c r="D51" i="273"/>
  <c r="J50" i="213"/>
  <c r="D50" i="473"/>
  <c r="J49" i="213"/>
  <c r="D49" i="473"/>
  <c r="J48" i="213"/>
  <c r="D48" i="473"/>
  <c r="J47" i="213"/>
  <c r="J46" i="213"/>
  <c r="D46" i="473"/>
  <c r="I45" i="213"/>
  <c r="I45" i="273"/>
  <c r="H45" i="213"/>
  <c r="G45" i="213"/>
  <c r="G45" i="273"/>
  <c r="F45" i="213"/>
  <c r="F45" i="273"/>
  <c r="E45" i="213"/>
  <c r="E45" i="273"/>
  <c r="D45" i="213"/>
  <c r="J42" i="213"/>
  <c r="J42" i="273"/>
  <c r="J41" i="213"/>
  <c r="D39" i="473"/>
  <c r="J40" i="213"/>
  <c r="D38" i="473"/>
  <c r="I39" i="213"/>
  <c r="I39" i="273"/>
  <c r="H39" i="213"/>
  <c r="H39" i="273"/>
  <c r="G39" i="213"/>
  <c r="G39" i="273"/>
  <c r="F39" i="213"/>
  <c r="F39" i="273"/>
  <c r="E39" i="213"/>
  <c r="E39" i="273"/>
  <c r="D39" i="213"/>
  <c r="D39" i="273"/>
  <c r="J37" i="213"/>
  <c r="J36" i="213"/>
  <c r="J35" i="213"/>
  <c r="J34" i="213"/>
  <c r="D32" i="473"/>
  <c r="J33" i="213"/>
  <c r="D31" i="473"/>
  <c r="I32" i="213"/>
  <c r="I32" i="273"/>
  <c r="H32" i="213"/>
  <c r="G32" i="213"/>
  <c r="G32" i="273"/>
  <c r="F32" i="213"/>
  <c r="F32" i="273"/>
  <c r="E32" i="213"/>
  <c r="E32" i="273"/>
  <c r="D32" i="213"/>
  <c r="D32" i="273"/>
  <c r="J31" i="213"/>
  <c r="D29" i="473"/>
  <c r="J30" i="213"/>
  <c r="J29" i="213"/>
  <c r="I28" i="213"/>
  <c r="I28" i="273"/>
  <c r="H28" i="213"/>
  <c r="H28" i="273"/>
  <c r="G28" i="213"/>
  <c r="F28" i="213"/>
  <c r="F28" i="273"/>
  <c r="E28" i="213"/>
  <c r="E28" i="273"/>
  <c r="D28" i="213"/>
  <c r="D28" i="273"/>
  <c r="J26" i="213"/>
  <c r="J26" i="273"/>
  <c r="J25" i="213"/>
  <c r="K25" i="213"/>
  <c r="K25" i="273"/>
  <c r="J24" i="213"/>
  <c r="D22" i="473"/>
  <c r="J23" i="213"/>
  <c r="K23" i="213"/>
  <c r="I22" i="213"/>
  <c r="H22" i="213"/>
  <c r="H22" i="273"/>
  <c r="G22" i="213"/>
  <c r="G22" i="273"/>
  <c r="F22" i="213"/>
  <c r="F22" i="273"/>
  <c r="E22" i="213"/>
  <c r="E22" i="273"/>
  <c r="D22" i="213"/>
  <c r="D22" i="273"/>
  <c r="J21" i="213"/>
  <c r="J20" i="213"/>
  <c r="D18" i="473"/>
  <c r="J19" i="213"/>
  <c r="J18" i="213"/>
  <c r="K18" i="213"/>
  <c r="E16" i="473"/>
  <c r="J17" i="213"/>
  <c r="J16" i="213"/>
  <c r="D14" i="473"/>
  <c r="J15" i="213"/>
  <c r="D13" i="473"/>
  <c r="J14" i="213"/>
  <c r="D12" i="473"/>
  <c r="J13" i="213"/>
  <c r="D11" i="473"/>
  <c r="J12" i="213"/>
  <c r="J11" i="213"/>
  <c r="D9" i="473"/>
  <c r="I10" i="213"/>
  <c r="I10" i="273"/>
  <c r="H10" i="213"/>
  <c r="G10" i="213"/>
  <c r="G10" i="273"/>
  <c r="F10" i="213"/>
  <c r="E10" i="213"/>
  <c r="D10" i="213"/>
  <c r="D10" i="273"/>
  <c r="B3" i="213"/>
  <c r="J60" i="212"/>
  <c r="D60" i="472"/>
  <c r="J59" i="212"/>
  <c r="D59" i="472"/>
  <c r="J56" i="212"/>
  <c r="D56" i="472"/>
  <c r="J55" i="212"/>
  <c r="D55" i="472"/>
  <c r="J54" i="212"/>
  <c r="D54" i="472"/>
  <c r="J53" i="212"/>
  <c r="D53" i="472"/>
  <c r="J52" i="212"/>
  <c r="D52" i="472"/>
  <c r="I51" i="212"/>
  <c r="I51" i="272"/>
  <c r="H51" i="212"/>
  <c r="G51" i="212"/>
  <c r="G51" i="272"/>
  <c r="F51" i="212"/>
  <c r="F51" i="272"/>
  <c r="E51" i="212"/>
  <c r="D51" i="212"/>
  <c r="J50" i="212"/>
  <c r="D50" i="472"/>
  <c r="J49" i="212"/>
  <c r="D49" i="472"/>
  <c r="J48" i="212"/>
  <c r="J47" i="212"/>
  <c r="J46" i="212"/>
  <c r="D46" i="472"/>
  <c r="I45" i="212"/>
  <c r="H45" i="212"/>
  <c r="H45" i="272"/>
  <c r="G45" i="212"/>
  <c r="G57" i="212"/>
  <c r="F45" i="212"/>
  <c r="F45" i="272"/>
  <c r="E45" i="212"/>
  <c r="E45" i="272"/>
  <c r="D45" i="212"/>
  <c r="D45" i="272"/>
  <c r="J42" i="212"/>
  <c r="D40" i="472"/>
  <c r="J41" i="212"/>
  <c r="D39" i="472"/>
  <c r="J40" i="212"/>
  <c r="I39" i="212"/>
  <c r="I39" i="272"/>
  <c r="H39" i="212"/>
  <c r="H39" i="272"/>
  <c r="G39" i="212"/>
  <c r="G39" i="272"/>
  <c r="F39" i="212"/>
  <c r="F39" i="272"/>
  <c r="E39" i="212"/>
  <c r="E39" i="272"/>
  <c r="D39" i="212"/>
  <c r="D39" i="272"/>
  <c r="J37" i="212"/>
  <c r="J36" i="212"/>
  <c r="J35" i="212"/>
  <c r="J34" i="212"/>
  <c r="D32" i="472"/>
  <c r="J33" i="212"/>
  <c r="I32" i="212"/>
  <c r="H32" i="212"/>
  <c r="H32" i="272"/>
  <c r="G32" i="212"/>
  <c r="F32" i="212"/>
  <c r="F32" i="272"/>
  <c r="E32" i="212"/>
  <c r="E32" i="272"/>
  <c r="D32" i="212"/>
  <c r="D32" i="272"/>
  <c r="J31" i="212"/>
  <c r="K31" i="212"/>
  <c r="D29" i="333"/>
  <c r="J30" i="212"/>
  <c r="J30" i="272"/>
  <c r="J29" i="212"/>
  <c r="I28" i="212"/>
  <c r="I28" i="272"/>
  <c r="H28" i="212"/>
  <c r="H28" i="272"/>
  <c r="G28" i="212"/>
  <c r="G28" i="272"/>
  <c r="F28" i="212"/>
  <c r="E28" i="212"/>
  <c r="E28" i="272"/>
  <c r="D28" i="212"/>
  <c r="D28" i="272"/>
  <c r="J26" i="212"/>
  <c r="K26" i="212"/>
  <c r="J25" i="212"/>
  <c r="D23" i="472"/>
  <c r="J24" i="212"/>
  <c r="K24" i="212"/>
  <c r="J23" i="212"/>
  <c r="K23" i="212"/>
  <c r="E21" i="472"/>
  <c r="I22" i="212"/>
  <c r="I22" i="272"/>
  <c r="H22" i="212"/>
  <c r="H22" i="272"/>
  <c r="G22" i="212"/>
  <c r="G22" i="272"/>
  <c r="F22" i="212"/>
  <c r="F22" i="272"/>
  <c r="E22" i="212"/>
  <c r="E22" i="272"/>
  <c r="D22" i="212"/>
  <c r="D22" i="272"/>
  <c r="J21" i="212"/>
  <c r="J20" i="212"/>
  <c r="K20" i="212"/>
  <c r="K20" i="272"/>
  <c r="J19" i="212"/>
  <c r="D17" i="472"/>
  <c r="J18" i="212"/>
  <c r="J17" i="212"/>
  <c r="J16" i="212"/>
  <c r="J15" i="212"/>
  <c r="D13" i="472"/>
  <c r="J14" i="212"/>
  <c r="K14" i="212"/>
  <c r="K14" i="272"/>
  <c r="J13" i="212"/>
  <c r="J12" i="212"/>
  <c r="J11" i="212"/>
  <c r="K11" i="212"/>
  <c r="D9" i="333"/>
  <c r="D9" i="395"/>
  <c r="I10" i="212"/>
  <c r="I10" i="272"/>
  <c r="H10" i="212"/>
  <c r="H38" i="212"/>
  <c r="H38" i="272"/>
  <c r="H10" i="272"/>
  <c r="G10" i="212"/>
  <c r="G10" i="272"/>
  <c r="F10" i="212"/>
  <c r="F38" i="212"/>
  <c r="F43" i="212"/>
  <c r="F43" i="272"/>
  <c r="F10" i="272"/>
  <c r="E10" i="212"/>
  <c r="D10" i="212"/>
  <c r="J60" i="211"/>
  <c r="D60" i="471"/>
  <c r="J59" i="211"/>
  <c r="D59" i="471"/>
  <c r="J56" i="211"/>
  <c r="D56" i="471"/>
  <c r="J55" i="211"/>
  <c r="D55" i="471"/>
  <c r="J54" i="211"/>
  <c r="D54" i="471"/>
  <c r="J53" i="211"/>
  <c r="D53" i="471"/>
  <c r="J52" i="211"/>
  <c r="D52" i="471"/>
  <c r="I51" i="211"/>
  <c r="I51" i="271"/>
  <c r="H51" i="211"/>
  <c r="G51" i="211"/>
  <c r="F51" i="211"/>
  <c r="F51" i="271"/>
  <c r="E51" i="211"/>
  <c r="D51" i="211"/>
  <c r="D51" i="271"/>
  <c r="J50" i="211"/>
  <c r="J49" i="211"/>
  <c r="D49" i="471"/>
  <c r="J48" i="211"/>
  <c r="D48" i="471"/>
  <c r="J47" i="211"/>
  <c r="J46" i="211"/>
  <c r="D46" i="471"/>
  <c r="I45" i="211"/>
  <c r="H45" i="211"/>
  <c r="H45" i="271"/>
  <c r="G45" i="211"/>
  <c r="F45" i="211"/>
  <c r="F45" i="271"/>
  <c r="E45" i="211"/>
  <c r="E45" i="271"/>
  <c r="D45" i="211"/>
  <c r="D45" i="271"/>
  <c r="J42" i="211"/>
  <c r="J41" i="211"/>
  <c r="D39" i="471"/>
  <c r="J40" i="211"/>
  <c r="J39" i="211"/>
  <c r="I39" i="211"/>
  <c r="I39" i="271"/>
  <c r="H39" i="211"/>
  <c r="H39" i="271"/>
  <c r="G39" i="211"/>
  <c r="G39" i="271"/>
  <c r="F39" i="211"/>
  <c r="F39" i="271"/>
  <c r="E39" i="211"/>
  <c r="E39" i="271"/>
  <c r="D39" i="211"/>
  <c r="D39" i="271"/>
  <c r="J37" i="211"/>
  <c r="D35" i="471"/>
  <c r="J36" i="211"/>
  <c r="D34" i="471"/>
  <c r="J35" i="211"/>
  <c r="J34" i="211"/>
  <c r="J33" i="211"/>
  <c r="J33" i="271"/>
  <c r="I32" i="211"/>
  <c r="I32" i="271"/>
  <c r="H32" i="211"/>
  <c r="H32" i="271"/>
  <c r="G32" i="211"/>
  <c r="G32" i="271"/>
  <c r="F32" i="211"/>
  <c r="F32" i="271"/>
  <c r="E32" i="211"/>
  <c r="E32" i="271"/>
  <c r="D32" i="211"/>
  <c r="D32" i="271"/>
  <c r="J31" i="211"/>
  <c r="D29" i="471"/>
  <c r="J30" i="211"/>
  <c r="J29" i="211"/>
  <c r="K29" i="211"/>
  <c r="I28" i="211"/>
  <c r="I28" i="271"/>
  <c r="H28" i="211"/>
  <c r="G28" i="211"/>
  <c r="F28" i="211"/>
  <c r="F28" i="271"/>
  <c r="E28" i="211"/>
  <c r="E28" i="271"/>
  <c r="D28" i="211"/>
  <c r="D28" i="271"/>
  <c r="J26" i="211"/>
  <c r="J25" i="211"/>
  <c r="D23" i="471"/>
  <c r="J24" i="211"/>
  <c r="D22" i="471"/>
  <c r="J23" i="211"/>
  <c r="J23" i="271"/>
  <c r="I22" i="211"/>
  <c r="I22" i="271"/>
  <c r="H22" i="211"/>
  <c r="G22" i="211"/>
  <c r="G22" i="271"/>
  <c r="F22" i="211"/>
  <c r="E22" i="211"/>
  <c r="D22" i="211"/>
  <c r="D22" i="271"/>
  <c r="J21" i="211"/>
  <c r="J20" i="211"/>
  <c r="D18" i="471"/>
  <c r="J19" i="211"/>
  <c r="J18" i="211"/>
  <c r="J17" i="211"/>
  <c r="D15" i="471"/>
  <c r="J16" i="211"/>
  <c r="D14" i="471"/>
  <c r="J15" i="211"/>
  <c r="D13" i="471"/>
  <c r="J14" i="211"/>
  <c r="J13" i="211"/>
  <c r="J12" i="211"/>
  <c r="J11" i="211"/>
  <c r="D9" i="471"/>
  <c r="I10" i="211"/>
  <c r="I38" i="211"/>
  <c r="I38" i="271"/>
  <c r="H10" i="211"/>
  <c r="H10" i="271"/>
  <c r="G10" i="211"/>
  <c r="F10" i="211"/>
  <c r="F10" i="271"/>
  <c r="E10" i="211"/>
  <c r="E10" i="271"/>
  <c r="D10" i="211"/>
  <c r="D10" i="271"/>
  <c r="B3" i="211"/>
  <c r="J60" i="210"/>
  <c r="J59" i="210"/>
  <c r="D59" i="470"/>
  <c r="J56" i="210"/>
  <c r="J55" i="210"/>
  <c r="D55" i="470"/>
  <c r="J54" i="210"/>
  <c r="J53" i="210"/>
  <c r="D53" i="470"/>
  <c r="J52" i="210"/>
  <c r="I51" i="210"/>
  <c r="I51" i="270"/>
  <c r="H51" i="210"/>
  <c r="H51" i="270"/>
  <c r="G51" i="210"/>
  <c r="G51" i="270"/>
  <c r="F51" i="210"/>
  <c r="F51" i="270"/>
  <c r="E51" i="210"/>
  <c r="D51" i="210"/>
  <c r="D51" i="270"/>
  <c r="J50" i="210"/>
  <c r="D50" i="470"/>
  <c r="J49" i="210"/>
  <c r="D49" i="470"/>
  <c r="J48" i="210"/>
  <c r="D48" i="470"/>
  <c r="J47" i="210"/>
  <c r="D47" i="470"/>
  <c r="J46" i="210"/>
  <c r="D46" i="470"/>
  <c r="I45" i="210"/>
  <c r="I45" i="270"/>
  <c r="H45" i="210"/>
  <c r="G45" i="210"/>
  <c r="F45" i="210"/>
  <c r="E45" i="210"/>
  <c r="E45" i="270"/>
  <c r="D45" i="210"/>
  <c r="D45" i="270"/>
  <c r="J42" i="210"/>
  <c r="D40" i="470"/>
  <c r="J41" i="210"/>
  <c r="J40" i="210"/>
  <c r="I39" i="210"/>
  <c r="I39" i="270"/>
  <c r="H39" i="210"/>
  <c r="H39" i="270"/>
  <c r="G39" i="210"/>
  <c r="G39" i="270"/>
  <c r="F39" i="210"/>
  <c r="F39" i="270"/>
  <c r="E39" i="210"/>
  <c r="E39" i="270"/>
  <c r="D39" i="210"/>
  <c r="D39" i="270"/>
  <c r="J37" i="210"/>
  <c r="J36" i="210"/>
  <c r="J35" i="210"/>
  <c r="D33" i="470"/>
  <c r="J34" i="210"/>
  <c r="K34" i="210"/>
  <c r="J33" i="210"/>
  <c r="I32" i="210"/>
  <c r="I32" i="270"/>
  <c r="H32" i="210"/>
  <c r="H32" i="270"/>
  <c r="G32" i="210"/>
  <c r="G32" i="270"/>
  <c r="F32" i="210"/>
  <c r="F32" i="270"/>
  <c r="E32" i="210"/>
  <c r="D32" i="210"/>
  <c r="D32" i="270"/>
  <c r="J31" i="210"/>
  <c r="J30" i="210"/>
  <c r="J29" i="210"/>
  <c r="K29" i="210"/>
  <c r="E27" i="470"/>
  <c r="I28" i="210"/>
  <c r="I28" i="270"/>
  <c r="H28" i="210"/>
  <c r="H28" i="270"/>
  <c r="G28" i="210"/>
  <c r="G28" i="270"/>
  <c r="F28" i="210"/>
  <c r="F28" i="270"/>
  <c r="E28" i="210"/>
  <c r="E28" i="270"/>
  <c r="D28" i="210"/>
  <c r="D28" i="270"/>
  <c r="J26" i="210"/>
  <c r="D24" i="470"/>
  <c r="J25" i="210"/>
  <c r="J24" i="210"/>
  <c r="D22" i="470"/>
  <c r="J23" i="210"/>
  <c r="D21" i="470"/>
  <c r="I22" i="210"/>
  <c r="I22" i="270"/>
  <c r="H22" i="210"/>
  <c r="H22" i="270"/>
  <c r="G22" i="210"/>
  <c r="G22" i="270"/>
  <c r="F22" i="210"/>
  <c r="E22" i="210"/>
  <c r="E22" i="270"/>
  <c r="D22" i="210"/>
  <c r="J21" i="210"/>
  <c r="J20" i="210"/>
  <c r="D18" i="470"/>
  <c r="J19" i="210"/>
  <c r="D17" i="470"/>
  <c r="J18" i="210"/>
  <c r="J17" i="210"/>
  <c r="J16" i="210"/>
  <c r="D14" i="470"/>
  <c r="J15" i="210"/>
  <c r="D13" i="470"/>
  <c r="J14" i="210"/>
  <c r="J13" i="210"/>
  <c r="J12" i="210"/>
  <c r="D10" i="470"/>
  <c r="J11" i="210"/>
  <c r="D9" i="470"/>
  <c r="I10" i="210"/>
  <c r="H10" i="210"/>
  <c r="G10" i="210"/>
  <c r="F10" i="210"/>
  <c r="F10" i="270"/>
  <c r="E10" i="210"/>
  <c r="D10" i="210"/>
  <c r="D10" i="270"/>
  <c r="B3" i="210"/>
  <c r="J60" i="209"/>
  <c r="J59" i="209"/>
  <c r="J56" i="209"/>
  <c r="D56" i="469"/>
  <c r="J55" i="209"/>
  <c r="J54" i="209"/>
  <c r="D54" i="469"/>
  <c r="J53" i="209"/>
  <c r="D53" i="469"/>
  <c r="J52" i="209"/>
  <c r="D52" i="469"/>
  <c r="I51" i="209"/>
  <c r="I57" i="209"/>
  <c r="H51" i="209"/>
  <c r="G51" i="209"/>
  <c r="F51" i="209"/>
  <c r="F51" i="269"/>
  <c r="E51" i="209"/>
  <c r="E51" i="269"/>
  <c r="D51" i="209"/>
  <c r="D51" i="269"/>
  <c r="J50" i="209"/>
  <c r="J49" i="209"/>
  <c r="D49" i="469"/>
  <c r="J48" i="209"/>
  <c r="D48" i="469"/>
  <c r="J47" i="209"/>
  <c r="D47" i="469"/>
  <c r="J46" i="209"/>
  <c r="I45" i="209"/>
  <c r="I45" i="269"/>
  <c r="H45" i="209"/>
  <c r="H45" i="269"/>
  <c r="G45" i="209"/>
  <c r="G45" i="269"/>
  <c r="F45" i="209"/>
  <c r="E45" i="209"/>
  <c r="E45" i="269"/>
  <c r="D45" i="209"/>
  <c r="J42" i="209"/>
  <c r="J41" i="209"/>
  <c r="D39" i="469"/>
  <c r="J40" i="209"/>
  <c r="I39" i="209"/>
  <c r="I39" i="269"/>
  <c r="H39" i="209"/>
  <c r="H39" i="269"/>
  <c r="G39" i="209"/>
  <c r="F39" i="209"/>
  <c r="F39" i="269"/>
  <c r="E39" i="209"/>
  <c r="E39" i="269"/>
  <c r="D39" i="209"/>
  <c r="D39" i="269"/>
  <c r="J37" i="209"/>
  <c r="D35" i="469"/>
  <c r="J36" i="209"/>
  <c r="J35" i="209"/>
  <c r="J34" i="209"/>
  <c r="D32" i="469"/>
  <c r="J33" i="209"/>
  <c r="I32" i="209"/>
  <c r="I32" i="269"/>
  <c r="H32" i="209"/>
  <c r="H32" i="269"/>
  <c r="G32" i="209"/>
  <c r="G32" i="269"/>
  <c r="F32" i="209"/>
  <c r="F32" i="269"/>
  <c r="E32" i="209"/>
  <c r="E32" i="269"/>
  <c r="D32" i="209"/>
  <c r="D32" i="269"/>
  <c r="J31" i="209"/>
  <c r="K31" i="209"/>
  <c r="J30" i="209"/>
  <c r="K30" i="209"/>
  <c r="K30" i="269"/>
  <c r="J29" i="209"/>
  <c r="I28" i="209"/>
  <c r="I28" i="269"/>
  <c r="H28" i="209"/>
  <c r="H28" i="269"/>
  <c r="G28" i="209"/>
  <c r="F28" i="209"/>
  <c r="F28" i="269"/>
  <c r="E28" i="209"/>
  <c r="E28" i="269"/>
  <c r="D28" i="209"/>
  <c r="D28" i="269"/>
  <c r="J26" i="209"/>
  <c r="J26" i="269"/>
  <c r="J25" i="209"/>
  <c r="D23" i="469"/>
  <c r="J24" i="209"/>
  <c r="J23" i="209"/>
  <c r="I22" i="209"/>
  <c r="H22" i="209"/>
  <c r="H22" i="269"/>
  <c r="G22" i="209"/>
  <c r="F22" i="209"/>
  <c r="F22" i="269"/>
  <c r="E22" i="209"/>
  <c r="E22" i="269"/>
  <c r="D22" i="209"/>
  <c r="D22" i="269"/>
  <c r="J21" i="209"/>
  <c r="D19" i="469"/>
  <c r="J20" i="209"/>
  <c r="J19" i="209"/>
  <c r="D17" i="469"/>
  <c r="J18" i="209"/>
  <c r="J17" i="209"/>
  <c r="D15" i="469"/>
  <c r="J16" i="209"/>
  <c r="K16" i="209"/>
  <c r="J15" i="209"/>
  <c r="J14" i="209"/>
  <c r="J13" i="209"/>
  <c r="D11" i="469"/>
  <c r="J12" i="209"/>
  <c r="J11" i="209"/>
  <c r="I10" i="209"/>
  <c r="I10" i="269"/>
  <c r="H10" i="209"/>
  <c r="H10" i="269"/>
  <c r="G10" i="209"/>
  <c r="G10" i="269"/>
  <c r="F10" i="209"/>
  <c r="E10" i="209"/>
  <c r="E10" i="269"/>
  <c r="D10" i="209"/>
  <c r="D10" i="269"/>
  <c r="B3" i="209"/>
  <c r="J60" i="208"/>
  <c r="J59" i="208"/>
  <c r="D59" i="468"/>
  <c r="J56" i="208"/>
  <c r="D56" i="468"/>
  <c r="J55" i="208"/>
  <c r="D55" i="468"/>
  <c r="J54" i="208"/>
  <c r="D54" i="468"/>
  <c r="J53" i="208"/>
  <c r="D53" i="468"/>
  <c r="J52" i="208"/>
  <c r="D52" i="468"/>
  <c r="I51" i="208"/>
  <c r="I51" i="268"/>
  <c r="H51" i="208"/>
  <c r="H51" i="268"/>
  <c r="G51" i="208"/>
  <c r="G51" i="268"/>
  <c r="F51" i="208"/>
  <c r="E51" i="208"/>
  <c r="E51" i="268"/>
  <c r="D51" i="208"/>
  <c r="J50" i="208"/>
  <c r="D50" i="468"/>
  <c r="J49" i="208"/>
  <c r="D49" i="468"/>
  <c r="J48" i="208"/>
  <c r="D48" i="468"/>
  <c r="J47" i="208"/>
  <c r="D47" i="468"/>
  <c r="J46" i="208"/>
  <c r="D46" i="468"/>
  <c r="J46" i="268"/>
  <c r="I45" i="208"/>
  <c r="I57" i="208"/>
  <c r="H45" i="208"/>
  <c r="G45" i="208"/>
  <c r="G45" i="268"/>
  <c r="F45" i="208"/>
  <c r="E45" i="208"/>
  <c r="E45" i="268"/>
  <c r="D45" i="208"/>
  <c r="J42" i="208"/>
  <c r="J41" i="208"/>
  <c r="J40" i="208"/>
  <c r="J40" i="268"/>
  <c r="I39" i="208"/>
  <c r="H39" i="208"/>
  <c r="H39" i="268"/>
  <c r="G39" i="208"/>
  <c r="G39" i="268"/>
  <c r="F39" i="208"/>
  <c r="F39" i="268"/>
  <c r="E39" i="208"/>
  <c r="E39" i="268"/>
  <c r="D39" i="208"/>
  <c r="D39" i="268"/>
  <c r="J37" i="208"/>
  <c r="D35" i="468"/>
  <c r="J36" i="208"/>
  <c r="D34" i="468"/>
  <c r="J35" i="208"/>
  <c r="D33" i="468"/>
  <c r="J34" i="208"/>
  <c r="K34" i="208"/>
  <c r="J33" i="208"/>
  <c r="D31" i="468"/>
  <c r="I32" i="208"/>
  <c r="I32" i="268"/>
  <c r="H32" i="208"/>
  <c r="H32" i="268"/>
  <c r="G32" i="208"/>
  <c r="F32" i="208"/>
  <c r="F32" i="268"/>
  <c r="E32" i="208"/>
  <c r="E32" i="268"/>
  <c r="D32" i="208"/>
  <c r="D32" i="268"/>
  <c r="J31" i="208"/>
  <c r="J30" i="208"/>
  <c r="J29" i="208"/>
  <c r="D27" i="468"/>
  <c r="I28" i="208"/>
  <c r="I28" i="268"/>
  <c r="H28" i="208"/>
  <c r="G28" i="208"/>
  <c r="F28" i="208"/>
  <c r="F28" i="268"/>
  <c r="E28" i="208"/>
  <c r="E28" i="268"/>
  <c r="D28" i="208"/>
  <c r="J26" i="208"/>
  <c r="D24" i="468"/>
  <c r="J25" i="208"/>
  <c r="D23" i="468"/>
  <c r="J24" i="208"/>
  <c r="J24" i="268"/>
  <c r="J23" i="208"/>
  <c r="K23" i="208"/>
  <c r="I22" i="208"/>
  <c r="H22" i="208"/>
  <c r="H22" i="268"/>
  <c r="G22" i="208"/>
  <c r="F22" i="208"/>
  <c r="F22" i="268"/>
  <c r="E22" i="208"/>
  <c r="E22" i="268"/>
  <c r="D22" i="208"/>
  <c r="D22" i="268"/>
  <c r="J21" i="208"/>
  <c r="J20" i="208"/>
  <c r="D18" i="468"/>
  <c r="J19" i="208"/>
  <c r="D17" i="468"/>
  <c r="J18" i="208"/>
  <c r="K18" i="208"/>
  <c r="J17" i="208"/>
  <c r="J17" i="268"/>
  <c r="J16" i="208"/>
  <c r="J16" i="268"/>
  <c r="J15" i="208"/>
  <c r="D13" i="468"/>
  <c r="J14" i="208"/>
  <c r="D12" i="468"/>
  <c r="J13" i="208"/>
  <c r="D11" i="468"/>
  <c r="J12" i="208"/>
  <c r="J12" i="268"/>
  <c r="J11" i="208"/>
  <c r="D9" i="468"/>
  <c r="I10" i="208"/>
  <c r="I10" i="268"/>
  <c r="H10" i="208"/>
  <c r="H10" i="268"/>
  <c r="G10" i="208"/>
  <c r="G10" i="268"/>
  <c r="F10" i="208"/>
  <c r="E10" i="208"/>
  <c r="D10" i="208"/>
  <c r="D10" i="268"/>
  <c r="J60" i="207"/>
  <c r="J59" i="207"/>
  <c r="D59" i="467"/>
  <c r="J56" i="207"/>
  <c r="D56" i="467"/>
  <c r="J55" i="207"/>
  <c r="D55" i="467"/>
  <c r="J54" i="207"/>
  <c r="K54" i="207"/>
  <c r="D54" i="328"/>
  <c r="J53" i="207"/>
  <c r="D53" i="467"/>
  <c r="J52" i="207"/>
  <c r="I51" i="207"/>
  <c r="H51" i="207"/>
  <c r="G51" i="207"/>
  <c r="G51" i="267"/>
  <c r="F51" i="207"/>
  <c r="E51" i="207"/>
  <c r="E51" i="267"/>
  <c r="D51" i="207"/>
  <c r="D51" i="267"/>
  <c r="J50" i="207"/>
  <c r="D50" i="467"/>
  <c r="J49" i="207"/>
  <c r="D49" i="467"/>
  <c r="J48" i="207"/>
  <c r="D48" i="467"/>
  <c r="J47" i="207"/>
  <c r="D47" i="467"/>
  <c r="J46" i="207"/>
  <c r="D46" i="467"/>
  <c r="I45" i="207"/>
  <c r="I45" i="267"/>
  <c r="H45" i="207"/>
  <c r="H45" i="267"/>
  <c r="G45" i="207"/>
  <c r="F45" i="207"/>
  <c r="F45" i="267"/>
  <c r="E45" i="207"/>
  <c r="D45" i="207"/>
  <c r="J42" i="207"/>
  <c r="J42" i="267"/>
  <c r="J41" i="207"/>
  <c r="D39" i="467"/>
  <c r="J40" i="207"/>
  <c r="I39" i="207"/>
  <c r="I39" i="267"/>
  <c r="H39" i="207"/>
  <c r="H39" i="267"/>
  <c r="G39" i="207"/>
  <c r="G39" i="267"/>
  <c r="F39" i="207"/>
  <c r="F39" i="267"/>
  <c r="E39" i="207"/>
  <c r="E39" i="267"/>
  <c r="D39" i="207"/>
  <c r="D39" i="267"/>
  <c r="J37" i="207"/>
  <c r="J36" i="207"/>
  <c r="D34" i="467"/>
  <c r="J35" i="207"/>
  <c r="J34" i="207"/>
  <c r="J33" i="207"/>
  <c r="J33" i="267"/>
  <c r="I32" i="207"/>
  <c r="H32" i="207"/>
  <c r="H32" i="267"/>
  <c r="G32" i="207"/>
  <c r="G32" i="267"/>
  <c r="F32" i="207"/>
  <c r="F32" i="267"/>
  <c r="E32" i="207"/>
  <c r="E32" i="267"/>
  <c r="D32" i="207"/>
  <c r="D32" i="267"/>
  <c r="J31" i="207"/>
  <c r="D29" i="467"/>
  <c r="J30" i="207"/>
  <c r="J29" i="207"/>
  <c r="I28" i="207"/>
  <c r="I28" i="267"/>
  <c r="H28" i="207"/>
  <c r="H28" i="267"/>
  <c r="G28" i="207"/>
  <c r="G28" i="267"/>
  <c r="F28" i="207"/>
  <c r="F28" i="267"/>
  <c r="E28" i="207"/>
  <c r="E28" i="267"/>
  <c r="D28" i="207"/>
  <c r="D28" i="267"/>
  <c r="J26" i="207"/>
  <c r="D24" i="467"/>
  <c r="J25" i="207"/>
  <c r="D23" i="467"/>
  <c r="J24" i="207"/>
  <c r="J24" i="267"/>
  <c r="J23" i="207"/>
  <c r="D21" i="467"/>
  <c r="I22" i="207"/>
  <c r="I22" i="267"/>
  <c r="H22" i="207"/>
  <c r="G22" i="207"/>
  <c r="G22" i="267"/>
  <c r="F22" i="207"/>
  <c r="E22" i="207"/>
  <c r="E22" i="267"/>
  <c r="D22" i="207"/>
  <c r="D22" i="267"/>
  <c r="J21" i="207"/>
  <c r="D19" i="467"/>
  <c r="J20" i="207"/>
  <c r="D18" i="467"/>
  <c r="J19" i="207"/>
  <c r="D17" i="467"/>
  <c r="J18" i="207"/>
  <c r="J17" i="207"/>
  <c r="K17" i="207"/>
  <c r="K17" i="267"/>
  <c r="J16" i="207"/>
  <c r="J15" i="207"/>
  <c r="K15" i="207"/>
  <c r="J14" i="207"/>
  <c r="J13" i="207"/>
  <c r="J12" i="207"/>
  <c r="J11" i="207"/>
  <c r="D9" i="467"/>
  <c r="I10" i="207"/>
  <c r="I10" i="267"/>
  <c r="H10" i="207"/>
  <c r="H10" i="267"/>
  <c r="G10" i="207"/>
  <c r="F10" i="207"/>
  <c r="E10" i="207"/>
  <c r="D10" i="207"/>
  <c r="B3" i="207"/>
  <c r="J60" i="206"/>
  <c r="D60" i="466"/>
  <c r="J59" i="206"/>
  <c r="D59" i="466"/>
  <c r="J56" i="206"/>
  <c r="D56" i="466"/>
  <c r="J55" i="206"/>
  <c r="D55" i="466"/>
  <c r="J54" i="206"/>
  <c r="D54" i="466"/>
  <c r="J53" i="206"/>
  <c r="D53" i="466"/>
  <c r="J52" i="206"/>
  <c r="D52" i="466"/>
  <c r="I51" i="206"/>
  <c r="I51" i="266"/>
  <c r="H51" i="206"/>
  <c r="H51" i="266"/>
  <c r="G51" i="206"/>
  <c r="G51" i="266"/>
  <c r="F51" i="206"/>
  <c r="F51" i="266"/>
  <c r="E51" i="206"/>
  <c r="D51" i="206"/>
  <c r="D51" i="266"/>
  <c r="J50" i="206"/>
  <c r="D50" i="466"/>
  <c r="J49" i="206"/>
  <c r="D49" i="466"/>
  <c r="J48" i="206"/>
  <c r="D48" i="466"/>
  <c r="J47" i="206"/>
  <c r="D47" i="466"/>
  <c r="J46" i="206"/>
  <c r="D46" i="466"/>
  <c r="I45" i="206"/>
  <c r="H45" i="206"/>
  <c r="H45" i="266"/>
  <c r="G45" i="206"/>
  <c r="G45" i="266"/>
  <c r="F45" i="206"/>
  <c r="F57" i="206"/>
  <c r="F57" i="266"/>
  <c r="E45" i="206"/>
  <c r="E45" i="266"/>
  <c r="D45" i="206"/>
  <c r="D45" i="266"/>
  <c r="J42" i="206"/>
  <c r="D40" i="466"/>
  <c r="J41" i="206"/>
  <c r="D39" i="466"/>
  <c r="J40" i="206"/>
  <c r="D38" i="466"/>
  <c r="I39" i="206"/>
  <c r="I39" i="266"/>
  <c r="H39" i="206"/>
  <c r="H39" i="266"/>
  <c r="G39" i="206"/>
  <c r="G39" i="266"/>
  <c r="F39" i="206"/>
  <c r="F39" i="266"/>
  <c r="E39" i="206"/>
  <c r="E39" i="266"/>
  <c r="D39" i="206"/>
  <c r="D39" i="266"/>
  <c r="J37" i="206"/>
  <c r="J36" i="206"/>
  <c r="J35" i="206"/>
  <c r="J34" i="206"/>
  <c r="D32" i="466"/>
  <c r="J33" i="206"/>
  <c r="I32" i="206"/>
  <c r="I32" i="266"/>
  <c r="H32" i="206"/>
  <c r="H32" i="266"/>
  <c r="G32" i="206"/>
  <c r="F32" i="206"/>
  <c r="F32" i="266"/>
  <c r="E32" i="206"/>
  <c r="E32" i="266"/>
  <c r="D32" i="206"/>
  <c r="D32" i="266"/>
  <c r="J31" i="206"/>
  <c r="D29" i="466"/>
  <c r="J30" i="206"/>
  <c r="D28" i="466"/>
  <c r="J29" i="206"/>
  <c r="I28" i="206"/>
  <c r="I28" i="266"/>
  <c r="H28" i="206"/>
  <c r="H28" i="266"/>
  <c r="G28" i="206"/>
  <c r="G28" i="266"/>
  <c r="F28" i="206"/>
  <c r="F28" i="266"/>
  <c r="E28" i="206"/>
  <c r="D28" i="206"/>
  <c r="J26" i="206"/>
  <c r="D24" i="466"/>
  <c r="J25" i="206"/>
  <c r="J24" i="206"/>
  <c r="D22" i="466"/>
  <c r="J23" i="206"/>
  <c r="I22" i="206"/>
  <c r="I22" i="266"/>
  <c r="H22" i="206"/>
  <c r="H22" i="266"/>
  <c r="G22" i="206"/>
  <c r="F22" i="206"/>
  <c r="F22" i="266"/>
  <c r="E22" i="206"/>
  <c r="E22" i="266"/>
  <c r="D22" i="206"/>
  <c r="J21" i="206"/>
  <c r="D19" i="466"/>
  <c r="J20" i="206"/>
  <c r="J19" i="206"/>
  <c r="D17" i="466"/>
  <c r="J18" i="206"/>
  <c r="J17" i="206"/>
  <c r="D15" i="466"/>
  <c r="J16" i="206"/>
  <c r="K16" i="206"/>
  <c r="J15" i="206"/>
  <c r="K15" i="206"/>
  <c r="K15" i="266"/>
  <c r="J14" i="206"/>
  <c r="J13" i="206"/>
  <c r="J12" i="206"/>
  <c r="J11" i="206"/>
  <c r="K11" i="206"/>
  <c r="I10" i="206"/>
  <c r="H10" i="206"/>
  <c r="H10" i="266"/>
  <c r="G10" i="206"/>
  <c r="G10" i="266"/>
  <c r="F10" i="206"/>
  <c r="F10" i="266"/>
  <c r="E10" i="206"/>
  <c r="E10" i="266"/>
  <c r="D10" i="206"/>
  <c r="D10" i="266"/>
  <c r="B3" i="206"/>
  <c r="J60" i="205"/>
  <c r="J59" i="205"/>
  <c r="D59" i="465"/>
  <c r="J56" i="205"/>
  <c r="D56" i="465"/>
  <c r="J55" i="205"/>
  <c r="D55" i="465"/>
  <c r="J54" i="205"/>
  <c r="D54" i="465"/>
  <c r="J53" i="205"/>
  <c r="J52" i="205"/>
  <c r="D52" i="465"/>
  <c r="I51" i="205"/>
  <c r="I51" i="265"/>
  <c r="H51" i="205"/>
  <c r="G51" i="205"/>
  <c r="G51" i="265"/>
  <c r="F51" i="205"/>
  <c r="E51" i="205"/>
  <c r="E51" i="265"/>
  <c r="D51" i="205"/>
  <c r="D51" i="265"/>
  <c r="J50" i="205"/>
  <c r="D50" i="465"/>
  <c r="J49" i="205"/>
  <c r="D49" i="465"/>
  <c r="J48" i="205"/>
  <c r="D48" i="465"/>
  <c r="J47" i="205"/>
  <c r="D47" i="465"/>
  <c r="J46" i="205"/>
  <c r="D46" i="465"/>
  <c r="I45" i="205"/>
  <c r="H45" i="205"/>
  <c r="H45" i="265"/>
  <c r="G45" i="205"/>
  <c r="G45" i="265"/>
  <c r="F45" i="205"/>
  <c r="F45" i="265"/>
  <c r="E45" i="205"/>
  <c r="D45" i="205"/>
  <c r="D57" i="205"/>
  <c r="J42" i="205"/>
  <c r="D40" i="465"/>
  <c r="J41" i="205"/>
  <c r="J40" i="205"/>
  <c r="I39" i="205"/>
  <c r="I39" i="265"/>
  <c r="H39" i="205"/>
  <c r="H39" i="265"/>
  <c r="G39" i="205"/>
  <c r="G39" i="265"/>
  <c r="F39" i="205"/>
  <c r="F39" i="265"/>
  <c r="E39" i="205"/>
  <c r="E39" i="265"/>
  <c r="D39" i="205"/>
  <c r="D39" i="265"/>
  <c r="J37" i="205"/>
  <c r="D35" i="465"/>
  <c r="J36" i="205"/>
  <c r="D34" i="465"/>
  <c r="J35" i="205"/>
  <c r="J34" i="205"/>
  <c r="J33" i="205"/>
  <c r="I32" i="205"/>
  <c r="H32" i="205"/>
  <c r="H32" i="265"/>
  <c r="G32" i="205"/>
  <c r="G32" i="265"/>
  <c r="F32" i="205"/>
  <c r="F32" i="265"/>
  <c r="E32" i="205"/>
  <c r="E32" i="265"/>
  <c r="D32" i="205"/>
  <c r="D32" i="265"/>
  <c r="J31" i="205"/>
  <c r="J30" i="205"/>
  <c r="J29" i="205"/>
  <c r="D27" i="465"/>
  <c r="I28" i="205"/>
  <c r="H28" i="205"/>
  <c r="H28" i="265"/>
  <c r="G28" i="205"/>
  <c r="F28" i="205"/>
  <c r="F28" i="265"/>
  <c r="E28" i="205"/>
  <c r="E28" i="265"/>
  <c r="D28" i="205"/>
  <c r="D28" i="265"/>
  <c r="J26" i="205"/>
  <c r="J25" i="205"/>
  <c r="J24" i="205"/>
  <c r="J23" i="205"/>
  <c r="I22" i="205"/>
  <c r="I22" i="265"/>
  <c r="H22" i="205"/>
  <c r="G22" i="205"/>
  <c r="G22" i="265"/>
  <c r="F22" i="205"/>
  <c r="F22" i="265"/>
  <c r="E22" i="205"/>
  <c r="E38" i="205"/>
  <c r="D22" i="205"/>
  <c r="D22" i="265"/>
  <c r="J21" i="205"/>
  <c r="D19" i="465"/>
  <c r="J20" i="205"/>
  <c r="D18" i="465"/>
  <c r="J19" i="205"/>
  <c r="D17" i="465"/>
  <c r="J18" i="205"/>
  <c r="J18" i="265"/>
  <c r="J17" i="205"/>
  <c r="K17" i="205"/>
  <c r="J16" i="205"/>
  <c r="K16" i="205"/>
  <c r="D14" i="326"/>
  <c r="D14" i="388"/>
  <c r="J15" i="205"/>
  <c r="J14" i="205"/>
  <c r="D12" i="465"/>
  <c r="J13" i="205"/>
  <c r="D11" i="465"/>
  <c r="J12" i="205"/>
  <c r="K12" i="205"/>
  <c r="J11" i="205"/>
  <c r="I10" i="205"/>
  <c r="I10" i="265"/>
  <c r="H10" i="205"/>
  <c r="H10" i="265"/>
  <c r="G10" i="205"/>
  <c r="G10" i="265"/>
  <c r="F10" i="205"/>
  <c r="E10" i="205"/>
  <c r="E10" i="265"/>
  <c r="D10" i="205"/>
  <c r="B3" i="205"/>
  <c r="J60" i="204"/>
  <c r="J59" i="204"/>
  <c r="K59" i="204"/>
  <c r="D59" i="325"/>
  <c r="J56" i="204"/>
  <c r="K56" i="204"/>
  <c r="J55" i="204"/>
  <c r="J54" i="204"/>
  <c r="J54" i="264"/>
  <c r="J53" i="204"/>
  <c r="J52" i="204"/>
  <c r="J51" i="204"/>
  <c r="I51" i="204"/>
  <c r="H51" i="204"/>
  <c r="H51" i="264"/>
  <c r="G51" i="204"/>
  <c r="G51" i="264"/>
  <c r="F51" i="204"/>
  <c r="E51" i="204"/>
  <c r="E51" i="264"/>
  <c r="D51" i="204"/>
  <c r="D51" i="264"/>
  <c r="J50" i="204"/>
  <c r="J49" i="204"/>
  <c r="J48" i="204"/>
  <c r="J47" i="204"/>
  <c r="K47" i="204"/>
  <c r="J46" i="204"/>
  <c r="I45" i="204"/>
  <c r="I45" i="264"/>
  <c r="H45" i="204"/>
  <c r="G45" i="204"/>
  <c r="G45" i="264"/>
  <c r="F45" i="204"/>
  <c r="F45" i="264"/>
  <c r="E45" i="204"/>
  <c r="D45" i="204"/>
  <c r="D57" i="204"/>
  <c r="J42" i="204"/>
  <c r="J42" i="264"/>
  <c r="J41" i="204"/>
  <c r="J41" i="264"/>
  <c r="J40" i="204"/>
  <c r="I39" i="204"/>
  <c r="I39" i="264"/>
  <c r="H39" i="204"/>
  <c r="H39" i="264"/>
  <c r="G39" i="204"/>
  <c r="G39" i="264"/>
  <c r="F39" i="204"/>
  <c r="F39" i="264"/>
  <c r="E39" i="204"/>
  <c r="E39" i="264"/>
  <c r="D39" i="204"/>
  <c r="D39" i="264"/>
  <c r="J37" i="204"/>
  <c r="J37" i="264"/>
  <c r="J36" i="204"/>
  <c r="J35" i="204"/>
  <c r="J34" i="204"/>
  <c r="J33" i="204"/>
  <c r="D31" i="464"/>
  <c r="I32" i="204"/>
  <c r="H32" i="204"/>
  <c r="H32" i="264"/>
  <c r="G32" i="204"/>
  <c r="G32" i="264"/>
  <c r="F32" i="204"/>
  <c r="F32" i="264"/>
  <c r="E32" i="204"/>
  <c r="E32" i="264"/>
  <c r="D32" i="204"/>
  <c r="J31" i="204"/>
  <c r="D29" i="464"/>
  <c r="J30" i="204"/>
  <c r="D28" i="464"/>
  <c r="J29" i="204"/>
  <c r="J29" i="264"/>
  <c r="I28" i="204"/>
  <c r="I28" i="264"/>
  <c r="H28" i="204"/>
  <c r="H28" i="264"/>
  <c r="G28" i="204"/>
  <c r="G28" i="264"/>
  <c r="F28" i="204"/>
  <c r="E28" i="204"/>
  <c r="D28" i="204"/>
  <c r="D28" i="264"/>
  <c r="J26" i="204"/>
  <c r="J25" i="204"/>
  <c r="D23" i="464"/>
  <c r="J24" i="204"/>
  <c r="J24" i="264"/>
  <c r="J23" i="204"/>
  <c r="K23" i="204"/>
  <c r="E21" i="464"/>
  <c r="I22" i="204"/>
  <c r="I22" i="264"/>
  <c r="H22" i="204"/>
  <c r="H22" i="264"/>
  <c r="G22" i="204"/>
  <c r="F22" i="204"/>
  <c r="F22" i="264"/>
  <c r="E22" i="204"/>
  <c r="E22" i="264"/>
  <c r="D22" i="204"/>
  <c r="J21" i="204"/>
  <c r="J20" i="204"/>
  <c r="D18" i="464"/>
  <c r="J19" i="204"/>
  <c r="J18" i="204"/>
  <c r="D16" i="464"/>
  <c r="J17" i="204"/>
  <c r="J16" i="204"/>
  <c r="D14" i="464"/>
  <c r="J15" i="204"/>
  <c r="D13" i="464"/>
  <c r="J14" i="204"/>
  <c r="J13" i="204"/>
  <c r="K13" i="204"/>
  <c r="K13" i="264"/>
  <c r="J12" i="204"/>
  <c r="D10" i="464"/>
  <c r="J11" i="204"/>
  <c r="J11" i="264"/>
  <c r="I10" i="204"/>
  <c r="I10" i="264"/>
  <c r="H10" i="204"/>
  <c r="G10" i="204"/>
  <c r="G10" i="264"/>
  <c r="F10" i="204"/>
  <c r="F10" i="264"/>
  <c r="E10" i="204"/>
  <c r="E10" i="264"/>
  <c r="D10" i="204"/>
  <c r="D10" i="264"/>
  <c r="J60" i="203"/>
  <c r="J60" i="263"/>
  <c r="D60" i="463"/>
  <c r="J59" i="203"/>
  <c r="J56" i="203"/>
  <c r="D56" i="463"/>
  <c r="J55" i="203"/>
  <c r="J54" i="203"/>
  <c r="D54" i="463"/>
  <c r="J53" i="203"/>
  <c r="D53" i="463"/>
  <c r="J52" i="203"/>
  <c r="I51" i="203"/>
  <c r="I51" i="263"/>
  <c r="H51" i="203"/>
  <c r="H57" i="203"/>
  <c r="H57" i="263"/>
  <c r="G51" i="203"/>
  <c r="F51" i="203"/>
  <c r="E51" i="203"/>
  <c r="E51" i="263"/>
  <c r="D51" i="203"/>
  <c r="J50" i="203"/>
  <c r="D50" i="463"/>
  <c r="J49" i="203"/>
  <c r="D49" i="463"/>
  <c r="J48" i="203"/>
  <c r="D48" i="463"/>
  <c r="J47" i="203"/>
  <c r="D47" i="463"/>
  <c r="J46" i="203"/>
  <c r="I45" i="203"/>
  <c r="H45" i="203"/>
  <c r="H45" i="263"/>
  <c r="G45" i="203"/>
  <c r="F45" i="203"/>
  <c r="F45" i="263"/>
  <c r="E45" i="203"/>
  <c r="D45" i="203"/>
  <c r="J42" i="203"/>
  <c r="J41" i="203"/>
  <c r="J40" i="203"/>
  <c r="K40" i="203"/>
  <c r="E38" i="463"/>
  <c r="I39" i="203"/>
  <c r="I39" i="263"/>
  <c r="H39" i="203"/>
  <c r="H39" i="263"/>
  <c r="G39" i="203"/>
  <c r="G39" i="263"/>
  <c r="F39" i="203"/>
  <c r="F39" i="263"/>
  <c r="E39" i="203"/>
  <c r="E39" i="263"/>
  <c r="D39" i="203"/>
  <c r="D39" i="263"/>
  <c r="J37" i="203"/>
  <c r="J36" i="203"/>
  <c r="D34" i="463"/>
  <c r="J35" i="203"/>
  <c r="K35" i="203"/>
  <c r="J34" i="203"/>
  <c r="J34" i="263"/>
  <c r="J33" i="203"/>
  <c r="K33" i="203"/>
  <c r="K33" i="263"/>
  <c r="I32" i="203"/>
  <c r="I32" i="263"/>
  <c r="H32" i="203"/>
  <c r="H32" i="263"/>
  <c r="G32" i="203"/>
  <c r="F32" i="203"/>
  <c r="F38" i="203"/>
  <c r="E32" i="203"/>
  <c r="E32" i="263"/>
  <c r="D32" i="203"/>
  <c r="D32" i="263"/>
  <c r="J31" i="203"/>
  <c r="D29" i="463"/>
  <c r="J30" i="203"/>
  <c r="J29" i="203"/>
  <c r="I28" i="203"/>
  <c r="I28" i="263"/>
  <c r="H28" i="203"/>
  <c r="H28" i="263"/>
  <c r="G28" i="203"/>
  <c r="G28" i="263"/>
  <c r="F28" i="203"/>
  <c r="F28" i="263"/>
  <c r="E28" i="203"/>
  <c r="D28" i="203"/>
  <c r="D28" i="263"/>
  <c r="J26" i="203"/>
  <c r="J25" i="203"/>
  <c r="D23" i="463"/>
  <c r="J24" i="203"/>
  <c r="J23" i="203"/>
  <c r="K23" i="203"/>
  <c r="E21" i="463"/>
  <c r="I22" i="203"/>
  <c r="H22" i="203"/>
  <c r="G22" i="203"/>
  <c r="G22" i="263"/>
  <c r="F22" i="203"/>
  <c r="F22" i="263"/>
  <c r="E22" i="203"/>
  <c r="E22" i="263"/>
  <c r="D22" i="203"/>
  <c r="D22" i="263"/>
  <c r="J21" i="203"/>
  <c r="J20" i="203"/>
  <c r="D18" i="463"/>
  <c r="J19" i="203"/>
  <c r="K19" i="203"/>
  <c r="E17" i="463"/>
  <c r="J18" i="203"/>
  <c r="D16" i="463"/>
  <c r="J17" i="203"/>
  <c r="J16" i="203"/>
  <c r="D14" i="463"/>
  <c r="J15" i="203"/>
  <c r="J15" i="263"/>
  <c r="J14" i="203"/>
  <c r="D12" i="463"/>
  <c r="J13" i="203"/>
  <c r="J13" i="263"/>
  <c r="J12" i="203"/>
  <c r="D10" i="463"/>
  <c r="J11" i="203"/>
  <c r="J10" i="203"/>
  <c r="I10" i="203"/>
  <c r="I10" i="263"/>
  <c r="H10" i="203"/>
  <c r="H10" i="263"/>
  <c r="G10" i="203"/>
  <c r="G10" i="263"/>
  <c r="F10" i="203"/>
  <c r="F10" i="263"/>
  <c r="E10" i="203"/>
  <c r="E10" i="263"/>
  <c r="D10" i="203"/>
  <c r="B3" i="203"/>
  <c r="J60" i="202"/>
  <c r="D60" i="462"/>
  <c r="J59" i="202"/>
  <c r="D59" i="462"/>
  <c r="J56" i="202"/>
  <c r="D56" i="462"/>
  <c r="J55" i="202"/>
  <c r="D55" i="462"/>
  <c r="J54" i="202"/>
  <c r="D54" i="462"/>
  <c r="J53" i="202"/>
  <c r="D53" i="462"/>
  <c r="J52" i="202"/>
  <c r="D52" i="462"/>
  <c r="I51" i="202"/>
  <c r="H51" i="202"/>
  <c r="H51" i="262"/>
  <c r="G51" i="202"/>
  <c r="G51" i="262"/>
  <c r="F51" i="202"/>
  <c r="E51" i="202"/>
  <c r="D51" i="202"/>
  <c r="J50" i="202"/>
  <c r="D50" i="462"/>
  <c r="J49" i="202"/>
  <c r="D49" i="462"/>
  <c r="J48" i="202"/>
  <c r="D48" i="462"/>
  <c r="J47" i="202"/>
  <c r="D47" i="462"/>
  <c r="J46" i="202"/>
  <c r="D46" i="462"/>
  <c r="I45" i="202"/>
  <c r="H45" i="202"/>
  <c r="H45" i="262"/>
  <c r="G45" i="202"/>
  <c r="F45" i="202"/>
  <c r="F45" i="262"/>
  <c r="E45" i="202"/>
  <c r="E45" i="262"/>
  <c r="D45" i="202"/>
  <c r="D45" i="262"/>
  <c r="J42" i="202"/>
  <c r="J41" i="202"/>
  <c r="D39" i="462"/>
  <c r="J40" i="202"/>
  <c r="I39" i="202"/>
  <c r="I39" i="262"/>
  <c r="H39" i="202"/>
  <c r="H39" i="262"/>
  <c r="G39" i="202"/>
  <c r="G39" i="262"/>
  <c r="F39" i="202"/>
  <c r="F39" i="262"/>
  <c r="E39" i="202"/>
  <c r="E39" i="262"/>
  <c r="D39" i="202"/>
  <c r="D39" i="262"/>
  <c r="J37" i="202"/>
  <c r="D35" i="462"/>
  <c r="J36" i="202"/>
  <c r="J35" i="202"/>
  <c r="K35" i="202"/>
  <c r="J34" i="202"/>
  <c r="D32" i="462"/>
  <c r="J33" i="202"/>
  <c r="D31" i="462"/>
  <c r="I32" i="202"/>
  <c r="I32" i="262"/>
  <c r="H32" i="202"/>
  <c r="H32" i="262"/>
  <c r="G32" i="202"/>
  <c r="G32" i="262"/>
  <c r="F32" i="202"/>
  <c r="F32" i="262"/>
  <c r="E32" i="202"/>
  <c r="D32" i="202"/>
  <c r="D32" i="262"/>
  <c r="J31" i="202"/>
  <c r="D29" i="462"/>
  <c r="J30" i="202"/>
  <c r="J29" i="202"/>
  <c r="I28" i="202"/>
  <c r="I28" i="262"/>
  <c r="H28" i="202"/>
  <c r="H28" i="262"/>
  <c r="G28" i="202"/>
  <c r="G28" i="262"/>
  <c r="F28" i="202"/>
  <c r="E28" i="202"/>
  <c r="E28" i="262"/>
  <c r="D28" i="202"/>
  <c r="D28" i="262"/>
  <c r="J26" i="202"/>
  <c r="D24" i="462"/>
  <c r="J25" i="202"/>
  <c r="J24" i="202"/>
  <c r="J23" i="202"/>
  <c r="D21" i="462"/>
  <c r="I22" i="202"/>
  <c r="I22" i="262"/>
  <c r="H22" i="202"/>
  <c r="H22" i="262"/>
  <c r="G22" i="202"/>
  <c r="G22" i="262"/>
  <c r="F22" i="202"/>
  <c r="F22" i="262"/>
  <c r="E22" i="202"/>
  <c r="E22" i="262"/>
  <c r="D22" i="202"/>
  <c r="D22" i="262"/>
  <c r="J21" i="202"/>
  <c r="D19" i="462"/>
  <c r="J20" i="202"/>
  <c r="J19" i="202"/>
  <c r="D17" i="462"/>
  <c r="J18" i="202"/>
  <c r="J17" i="202"/>
  <c r="D15" i="462"/>
  <c r="J16" i="202"/>
  <c r="D14" i="462"/>
  <c r="J15" i="202"/>
  <c r="D13" i="462"/>
  <c r="J14" i="202"/>
  <c r="J13" i="202"/>
  <c r="J13" i="262"/>
  <c r="J12" i="202"/>
  <c r="J11" i="202"/>
  <c r="I10" i="202"/>
  <c r="H10" i="202"/>
  <c r="H10" i="262"/>
  <c r="G10" i="202"/>
  <c r="F10" i="202"/>
  <c r="F10" i="262"/>
  <c r="E10" i="202"/>
  <c r="E10" i="262"/>
  <c r="D10" i="202"/>
  <c r="B3" i="202"/>
  <c r="J60" i="201"/>
  <c r="D60" i="461"/>
  <c r="J59" i="201"/>
  <c r="J56" i="201"/>
  <c r="D56" i="461"/>
  <c r="J55" i="201"/>
  <c r="D55" i="461"/>
  <c r="J54" i="201"/>
  <c r="D54" i="461"/>
  <c r="J53" i="201"/>
  <c r="J52" i="201"/>
  <c r="I51" i="201"/>
  <c r="I51" i="261"/>
  <c r="H51" i="201"/>
  <c r="G51" i="201"/>
  <c r="F51" i="201"/>
  <c r="E51" i="201"/>
  <c r="D51" i="201"/>
  <c r="J50" i="201"/>
  <c r="D50" i="461"/>
  <c r="J49" i="201"/>
  <c r="J48" i="201"/>
  <c r="D48" i="461"/>
  <c r="J47" i="201"/>
  <c r="J46" i="201"/>
  <c r="D46" i="461"/>
  <c r="I45" i="201"/>
  <c r="I57" i="201"/>
  <c r="H45" i="201"/>
  <c r="G45" i="201"/>
  <c r="F45" i="201"/>
  <c r="E45" i="201"/>
  <c r="E45" i="261"/>
  <c r="D45" i="201"/>
  <c r="D45" i="261"/>
  <c r="J42" i="201"/>
  <c r="K42" i="201"/>
  <c r="J41" i="201"/>
  <c r="J40" i="201"/>
  <c r="D38" i="461"/>
  <c r="I39" i="201"/>
  <c r="I39" i="261"/>
  <c r="H39" i="201"/>
  <c r="H39" i="261"/>
  <c r="G39" i="201"/>
  <c r="G39" i="261"/>
  <c r="F39" i="201"/>
  <c r="F39" i="261"/>
  <c r="E39" i="201"/>
  <c r="E39" i="261"/>
  <c r="D39" i="201"/>
  <c r="D39" i="261"/>
  <c r="J37" i="201"/>
  <c r="J36" i="201"/>
  <c r="K36" i="201"/>
  <c r="D34" i="322"/>
  <c r="D34" i="384"/>
  <c r="J35" i="201"/>
  <c r="D33" i="461"/>
  <c r="J34" i="201"/>
  <c r="J33" i="201"/>
  <c r="I32" i="201"/>
  <c r="I32" i="261"/>
  <c r="H32" i="201"/>
  <c r="G32" i="201"/>
  <c r="F32" i="201"/>
  <c r="F32" i="261"/>
  <c r="E32" i="201"/>
  <c r="D32" i="201"/>
  <c r="D32" i="261"/>
  <c r="J31" i="201"/>
  <c r="J30" i="201"/>
  <c r="J29" i="201"/>
  <c r="D27" i="461"/>
  <c r="I28" i="201"/>
  <c r="H28" i="201"/>
  <c r="G28" i="201"/>
  <c r="G28" i="261"/>
  <c r="F28" i="201"/>
  <c r="F28" i="261"/>
  <c r="E28" i="201"/>
  <c r="E28" i="261"/>
  <c r="D28" i="201"/>
  <c r="D28" i="261"/>
  <c r="J26" i="201"/>
  <c r="D24" i="461"/>
  <c r="J25" i="201"/>
  <c r="J24" i="201"/>
  <c r="J23" i="201"/>
  <c r="D21" i="461"/>
  <c r="I22" i="201"/>
  <c r="I22" i="261"/>
  <c r="H22" i="201"/>
  <c r="H22" i="261"/>
  <c r="G22" i="201"/>
  <c r="G22" i="261"/>
  <c r="F22" i="201"/>
  <c r="F22" i="261"/>
  <c r="E22" i="201"/>
  <c r="E22" i="261"/>
  <c r="D22" i="201"/>
  <c r="J21" i="201"/>
  <c r="J20" i="201"/>
  <c r="D18" i="461"/>
  <c r="J19" i="201"/>
  <c r="D17" i="461"/>
  <c r="J18" i="201"/>
  <c r="J17" i="201"/>
  <c r="J16" i="201"/>
  <c r="D14" i="461"/>
  <c r="J15" i="201"/>
  <c r="D13" i="461"/>
  <c r="J14" i="201"/>
  <c r="D12" i="461"/>
  <c r="J13" i="201"/>
  <c r="D11" i="461"/>
  <c r="J12" i="201"/>
  <c r="J11" i="201"/>
  <c r="D9" i="461"/>
  <c r="I10" i="201"/>
  <c r="I10" i="261"/>
  <c r="H10" i="201"/>
  <c r="H10" i="261"/>
  <c r="G10" i="201"/>
  <c r="G10" i="261"/>
  <c r="F10" i="201"/>
  <c r="E10" i="201"/>
  <c r="E10" i="261"/>
  <c r="D10" i="201"/>
  <c r="B3" i="201"/>
  <c r="J60" i="200"/>
  <c r="D60" i="460"/>
  <c r="J59" i="200"/>
  <c r="D59" i="460"/>
  <c r="J56" i="200"/>
  <c r="D56" i="460"/>
  <c r="J55" i="200"/>
  <c r="D55" i="460"/>
  <c r="J54" i="200"/>
  <c r="D54" i="460"/>
  <c r="J53" i="200"/>
  <c r="D53" i="460"/>
  <c r="J52" i="200"/>
  <c r="D52" i="460"/>
  <c r="I51" i="200"/>
  <c r="I51" i="260"/>
  <c r="H51" i="200"/>
  <c r="G51" i="200"/>
  <c r="F51" i="200"/>
  <c r="E51" i="200"/>
  <c r="D51" i="200"/>
  <c r="D51" i="260"/>
  <c r="J50" i="200"/>
  <c r="D50" i="460"/>
  <c r="J49" i="200"/>
  <c r="D49" i="460"/>
  <c r="J48" i="200"/>
  <c r="D48" i="460"/>
  <c r="J47" i="200"/>
  <c r="D47" i="460"/>
  <c r="J46" i="200"/>
  <c r="D46" i="460"/>
  <c r="I45" i="200"/>
  <c r="H45" i="200"/>
  <c r="H45" i="260"/>
  <c r="G45" i="200"/>
  <c r="F45" i="200"/>
  <c r="F45" i="260"/>
  <c r="E45" i="200"/>
  <c r="E45" i="260"/>
  <c r="D45" i="200"/>
  <c r="J42" i="200"/>
  <c r="J41" i="200"/>
  <c r="D39" i="460"/>
  <c r="J40" i="200"/>
  <c r="J39" i="200"/>
  <c r="I39" i="200"/>
  <c r="I39" i="260"/>
  <c r="H39" i="200"/>
  <c r="G39" i="200"/>
  <c r="G39" i="260"/>
  <c r="F39" i="200"/>
  <c r="F39" i="260"/>
  <c r="E39" i="200"/>
  <c r="E39" i="260"/>
  <c r="D39" i="200"/>
  <c r="D39" i="260"/>
  <c r="J37" i="200"/>
  <c r="J36" i="200"/>
  <c r="D34" i="460"/>
  <c r="J35" i="200"/>
  <c r="J34" i="200"/>
  <c r="J33" i="200"/>
  <c r="I32" i="200"/>
  <c r="I32" i="260"/>
  <c r="H32" i="200"/>
  <c r="G32" i="200"/>
  <c r="G32" i="260"/>
  <c r="F32" i="200"/>
  <c r="F32" i="260"/>
  <c r="E32" i="200"/>
  <c r="E32" i="260"/>
  <c r="D32" i="200"/>
  <c r="J31" i="200"/>
  <c r="J30" i="200"/>
  <c r="D28" i="460"/>
  <c r="J29" i="200"/>
  <c r="I28" i="200"/>
  <c r="H28" i="200"/>
  <c r="H28" i="260"/>
  <c r="G28" i="200"/>
  <c r="G28" i="260"/>
  <c r="F28" i="200"/>
  <c r="F28" i="260"/>
  <c r="E28" i="200"/>
  <c r="D28" i="200"/>
  <c r="D28" i="260"/>
  <c r="J26" i="200"/>
  <c r="J25" i="200"/>
  <c r="J24" i="200"/>
  <c r="J23" i="200"/>
  <c r="I22" i="200"/>
  <c r="I22" i="260"/>
  <c r="H22" i="200"/>
  <c r="H22" i="260"/>
  <c r="G22" i="200"/>
  <c r="G22" i="260"/>
  <c r="F22" i="200"/>
  <c r="F22" i="260"/>
  <c r="E22" i="200"/>
  <c r="E22" i="260"/>
  <c r="D22" i="200"/>
  <c r="J21" i="200"/>
  <c r="D19" i="460"/>
  <c r="J20" i="200"/>
  <c r="J19" i="200"/>
  <c r="D17" i="460"/>
  <c r="J18" i="200"/>
  <c r="K18" i="200"/>
  <c r="J17" i="200"/>
  <c r="D15" i="460"/>
  <c r="J16" i="200"/>
  <c r="J15" i="200"/>
  <c r="J14" i="200"/>
  <c r="J13" i="200"/>
  <c r="D11" i="460"/>
  <c r="J12" i="200"/>
  <c r="J11" i="200"/>
  <c r="I10" i="200"/>
  <c r="I10" i="260"/>
  <c r="H10" i="200"/>
  <c r="G10" i="200"/>
  <c r="F10" i="200"/>
  <c r="E10" i="200"/>
  <c r="E10" i="260"/>
  <c r="D10" i="200"/>
  <c r="D10" i="260"/>
  <c r="J60" i="199"/>
  <c r="J60" i="259"/>
  <c r="D60" i="459"/>
  <c r="J59" i="199"/>
  <c r="J56" i="199"/>
  <c r="D56" i="459"/>
  <c r="J55" i="199"/>
  <c r="D55" i="459"/>
  <c r="J54" i="199"/>
  <c r="J53" i="199"/>
  <c r="D53" i="459"/>
  <c r="J52" i="199"/>
  <c r="I51" i="199"/>
  <c r="H51" i="199"/>
  <c r="G51" i="199"/>
  <c r="G51" i="259"/>
  <c r="F51" i="199"/>
  <c r="E51" i="199"/>
  <c r="D51" i="199"/>
  <c r="J50" i="199"/>
  <c r="D50" i="459"/>
  <c r="J49" i="199"/>
  <c r="J48" i="199"/>
  <c r="D48" i="459"/>
  <c r="J47" i="199"/>
  <c r="D47" i="459"/>
  <c r="J46" i="199"/>
  <c r="I45" i="199"/>
  <c r="I45" i="259"/>
  <c r="H45" i="199"/>
  <c r="H45" i="259"/>
  <c r="G45" i="199"/>
  <c r="G45" i="259"/>
  <c r="F45" i="199"/>
  <c r="E45" i="199"/>
  <c r="D45" i="199"/>
  <c r="J42" i="199"/>
  <c r="J41" i="199"/>
  <c r="D39" i="459"/>
  <c r="J40" i="199"/>
  <c r="I39" i="199"/>
  <c r="H39" i="199"/>
  <c r="H39" i="259"/>
  <c r="G39" i="199"/>
  <c r="G39" i="259"/>
  <c r="F39" i="199"/>
  <c r="F39" i="259"/>
  <c r="E39" i="199"/>
  <c r="E39" i="259"/>
  <c r="D39" i="199"/>
  <c r="D39" i="259"/>
  <c r="J37" i="199"/>
  <c r="D35" i="459"/>
  <c r="J36" i="199"/>
  <c r="D34" i="459"/>
  <c r="K36" i="199"/>
  <c r="J35" i="199"/>
  <c r="D33" i="459"/>
  <c r="J34" i="199"/>
  <c r="J33" i="199"/>
  <c r="D31" i="459"/>
  <c r="I32" i="199"/>
  <c r="I32" i="259"/>
  <c r="H32" i="199"/>
  <c r="H32" i="259"/>
  <c r="G32" i="199"/>
  <c r="G32" i="259"/>
  <c r="F32" i="199"/>
  <c r="F32" i="259"/>
  <c r="E32" i="199"/>
  <c r="E32" i="259"/>
  <c r="D32" i="199"/>
  <c r="D32" i="259"/>
  <c r="J31" i="199"/>
  <c r="J30" i="199"/>
  <c r="J29" i="199"/>
  <c r="D27" i="459"/>
  <c r="I28" i="199"/>
  <c r="H28" i="199"/>
  <c r="G28" i="199"/>
  <c r="G28" i="259"/>
  <c r="F28" i="199"/>
  <c r="F28" i="259"/>
  <c r="E28" i="199"/>
  <c r="D28" i="199"/>
  <c r="D28" i="259"/>
  <c r="J26" i="199"/>
  <c r="D24" i="459"/>
  <c r="J25" i="199"/>
  <c r="K25" i="199"/>
  <c r="J24" i="199"/>
  <c r="D22" i="459"/>
  <c r="J23" i="199"/>
  <c r="I22" i="199"/>
  <c r="H22" i="199"/>
  <c r="H22" i="259"/>
  <c r="G22" i="199"/>
  <c r="G22" i="259"/>
  <c r="F22" i="199"/>
  <c r="F22" i="259"/>
  <c r="E22" i="199"/>
  <c r="E22" i="259"/>
  <c r="D22" i="199"/>
  <c r="D22" i="259"/>
  <c r="J21" i="199"/>
  <c r="D19" i="459"/>
  <c r="J20" i="199"/>
  <c r="J19" i="199"/>
  <c r="D17" i="459"/>
  <c r="J18" i="199"/>
  <c r="D16" i="459"/>
  <c r="J17" i="199"/>
  <c r="J16" i="199"/>
  <c r="J15" i="199"/>
  <c r="D13" i="459"/>
  <c r="J14" i="199"/>
  <c r="D12" i="459"/>
  <c r="J13" i="199"/>
  <c r="D11" i="459"/>
  <c r="J12" i="199"/>
  <c r="D10" i="459"/>
  <c r="J11" i="199"/>
  <c r="D9" i="459"/>
  <c r="I10" i="199"/>
  <c r="I10" i="259"/>
  <c r="H10" i="199"/>
  <c r="H10" i="259"/>
  <c r="G10" i="199"/>
  <c r="G10" i="259"/>
  <c r="F10" i="199"/>
  <c r="E10" i="199"/>
  <c r="E10" i="259"/>
  <c r="D10" i="199"/>
  <c r="B3" i="199"/>
  <c r="J60" i="198"/>
  <c r="J59" i="198"/>
  <c r="D59" i="458"/>
  <c r="J56" i="198"/>
  <c r="J55" i="198"/>
  <c r="D55" i="458"/>
  <c r="J54" i="198"/>
  <c r="D54" i="458"/>
  <c r="J53" i="198"/>
  <c r="D53" i="458"/>
  <c r="J52" i="198"/>
  <c r="I51" i="198"/>
  <c r="H51" i="198"/>
  <c r="H51" i="258"/>
  <c r="G51" i="198"/>
  <c r="G51" i="258"/>
  <c r="F51" i="198"/>
  <c r="E51" i="198"/>
  <c r="E51" i="258"/>
  <c r="D51" i="198"/>
  <c r="D51" i="258"/>
  <c r="J50" i="198"/>
  <c r="D50" i="458"/>
  <c r="J49" i="198"/>
  <c r="J48" i="198"/>
  <c r="J47" i="198"/>
  <c r="D47" i="458"/>
  <c r="J46" i="198"/>
  <c r="I45" i="198"/>
  <c r="I45" i="258"/>
  <c r="H45" i="198"/>
  <c r="G45" i="198"/>
  <c r="F45" i="198"/>
  <c r="F45" i="258"/>
  <c r="E45" i="198"/>
  <c r="D45" i="198"/>
  <c r="J42" i="198"/>
  <c r="D40" i="458"/>
  <c r="J41" i="198"/>
  <c r="J40" i="198"/>
  <c r="D38" i="458"/>
  <c r="I39" i="198"/>
  <c r="I39" i="258"/>
  <c r="H39" i="198"/>
  <c r="H39" i="258"/>
  <c r="G39" i="198"/>
  <c r="G39" i="258"/>
  <c r="F39" i="198"/>
  <c r="F39" i="258"/>
  <c r="E39" i="198"/>
  <c r="E39" i="258"/>
  <c r="D39" i="198"/>
  <c r="D39" i="258"/>
  <c r="J37" i="198"/>
  <c r="J37" i="258"/>
  <c r="J36" i="198"/>
  <c r="D34" i="458"/>
  <c r="J35" i="198"/>
  <c r="J34" i="198"/>
  <c r="J33" i="198"/>
  <c r="I32" i="198"/>
  <c r="I32" i="258"/>
  <c r="H32" i="198"/>
  <c r="G32" i="198"/>
  <c r="F32" i="198"/>
  <c r="F32" i="258"/>
  <c r="E32" i="198"/>
  <c r="E32" i="258"/>
  <c r="D32" i="198"/>
  <c r="D32" i="258"/>
  <c r="J31" i="198"/>
  <c r="J30" i="198"/>
  <c r="J29" i="198"/>
  <c r="I28" i="198"/>
  <c r="I28" i="258"/>
  <c r="H28" i="198"/>
  <c r="H28" i="258"/>
  <c r="G28" i="198"/>
  <c r="G28" i="258"/>
  <c r="F28" i="198"/>
  <c r="F28" i="258"/>
  <c r="E28" i="198"/>
  <c r="E28" i="258"/>
  <c r="D28" i="198"/>
  <c r="D28" i="258"/>
  <c r="J26" i="198"/>
  <c r="J25" i="198"/>
  <c r="J24" i="198"/>
  <c r="J23" i="198"/>
  <c r="I22" i="198"/>
  <c r="I22" i="258"/>
  <c r="H22" i="198"/>
  <c r="H22" i="258"/>
  <c r="G22" i="198"/>
  <c r="G22" i="258"/>
  <c r="F22" i="198"/>
  <c r="E22" i="198"/>
  <c r="E22" i="258"/>
  <c r="D22" i="198"/>
  <c r="D22" i="258"/>
  <c r="J21" i="198"/>
  <c r="D19" i="458"/>
  <c r="J20" i="198"/>
  <c r="J19" i="198"/>
  <c r="J18" i="198"/>
  <c r="J17" i="198"/>
  <c r="J16" i="198"/>
  <c r="D14" i="458"/>
  <c r="J15" i="198"/>
  <c r="K15" i="198"/>
  <c r="E13" i="458"/>
  <c r="J14" i="198"/>
  <c r="J13" i="198"/>
  <c r="J13" i="258"/>
  <c r="J12" i="198"/>
  <c r="J11" i="198"/>
  <c r="I10" i="198"/>
  <c r="H10" i="198"/>
  <c r="H10" i="258"/>
  <c r="G10" i="198"/>
  <c r="F10" i="198"/>
  <c r="E10" i="198"/>
  <c r="E10" i="258"/>
  <c r="D10" i="198"/>
  <c r="B3" i="198"/>
  <c r="J60" i="197"/>
  <c r="J59" i="197"/>
  <c r="D59" i="457"/>
  <c r="J56" i="197"/>
  <c r="D56" i="457"/>
  <c r="J55" i="197"/>
  <c r="D55" i="457"/>
  <c r="J54" i="197"/>
  <c r="D54" i="457"/>
  <c r="J53" i="197"/>
  <c r="D53" i="457"/>
  <c r="J52" i="197"/>
  <c r="I51" i="197"/>
  <c r="H51" i="197"/>
  <c r="H51" i="257"/>
  <c r="G51" i="197"/>
  <c r="F51" i="197"/>
  <c r="F51" i="257"/>
  <c r="E51" i="197"/>
  <c r="E51" i="257"/>
  <c r="D51" i="197"/>
  <c r="D51" i="257"/>
  <c r="J50" i="197"/>
  <c r="D50" i="457"/>
  <c r="J49" i="197"/>
  <c r="D49" i="457"/>
  <c r="J48" i="197"/>
  <c r="D48" i="457"/>
  <c r="J47" i="197"/>
  <c r="D47" i="457"/>
  <c r="J46" i="197"/>
  <c r="D46" i="457"/>
  <c r="I45" i="197"/>
  <c r="I45" i="257"/>
  <c r="H45" i="197"/>
  <c r="G45" i="197"/>
  <c r="G57" i="197"/>
  <c r="G57" i="257"/>
  <c r="F45" i="197"/>
  <c r="E45" i="197"/>
  <c r="D45" i="197"/>
  <c r="D57" i="197"/>
  <c r="J42" i="197"/>
  <c r="K42" i="197"/>
  <c r="K42" i="257"/>
  <c r="J41" i="197"/>
  <c r="J40" i="197"/>
  <c r="I39" i="197"/>
  <c r="I39" i="257"/>
  <c r="H39" i="197"/>
  <c r="H39" i="257"/>
  <c r="G39" i="197"/>
  <c r="G39" i="257"/>
  <c r="F39" i="197"/>
  <c r="F39" i="257"/>
  <c r="E39" i="197"/>
  <c r="E39" i="257"/>
  <c r="D39" i="197"/>
  <c r="D39" i="257"/>
  <c r="J37" i="197"/>
  <c r="J36" i="197"/>
  <c r="K36" i="197"/>
  <c r="E34" i="457"/>
  <c r="J35" i="197"/>
  <c r="D33" i="457"/>
  <c r="J34" i="197"/>
  <c r="J34" i="257"/>
  <c r="J33" i="197"/>
  <c r="D31" i="457"/>
  <c r="I32" i="197"/>
  <c r="H32" i="197"/>
  <c r="H32" i="257"/>
  <c r="G32" i="197"/>
  <c r="F32" i="197"/>
  <c r="F32" i="257"/>
  <c r="E32" i="197"/>
  <c r="E32" i="257"/>
  <c r="D32" i="197"/>
  <c r="D32" i="257"/>
  <c r="J31" i="197"/>
  <c r="J30" i="197"/>
  <c r="J29" i="197"/>
  <c r="I28" i="197"/>
  <c r="I28" i="257"/>
  <c r="H28" i="197"/>
  <c r="H28" i="257"/>
  <c r="G28" i="197"/>
  <c r="G28" i="257"/>
  <c r="F28" i="197"/>
  <c r="E28" i="197"/>
  <c r="E28" i="257"/>
  <c r="D28" i="197"/>
  <c r="J26" i="197"/>
  <c r="J25" i="197"/>
  <c r="J24" i="197"/>
  <c r="J23" i="197"/>
  <c r="D21" i="457"/>
  <c r="I22" i="197"/>
  <c r="H22" i="197"/>
  <c r="G22" i="197"/>
  <c r="G22" i="257"/>
  <c r="F22" i="197"/>
  <c r="E22" i="197"/>
  <c r="E22" i="257"/>
  <c r="D22" i="197"/>
  <c r="D22" i="257"/>
  <c r="J21" i="197"/>
  <c r="J20" i="197"/>
  <c r="D18" i="457"/>
  <c r="J19" i="197"/>
  <c r="D17" i="457"/>
  <c r="J18" i="197"/>
  <c r="D16" i="457"/>
  <c r="J17" i="197"/>
  <c r="D15" i="457"/>
  <c r="J16" i="197"/>
  <c r="D14" i="457"/>
  <c r="J15" i="197"/>
  <c r="J14" i="197"/>
  <c r="J13" i="197"/>
  <c r="J12" i="197"/>
  <c r="J11" i="197"/>
  <c r="D9" i="457"/>
  <c r="I10" i="197"/>
  <c r="I10" i="257"/>
  <c r="H10" i="197"/>
  <c r="G10" i="197"/>
  <c r="G10" i="257"/>
  <c r="F10" i="197"/>
  <c r="F10" i="257"/>
  <c r="E10" i="197"/>
  <c r="D10" i="197"/>
  <c r="D10" i="257"/>
  <c r="B3" i="197"/>
  <c r="J60" i="196"/>
  <c r="J59" i="196"/>
  <c r="D59" i="456"/>
  <c r="J56" i="196"/>
  <c r="D56" i="456"/>
  <c r="J55" i="196"/>
  <c r="D55" i="456"/>
  <c r="J54" i="196"/>
  <c r="D54" i="456"/>
  <c r="J53" i="196"/>
  <c r="D53" i="456"/>
  <c r="J52" i="196"/>
  <c r="D52" i="456"/>
  <c r="I51" i="196"/>
  <c r="H51" i="196"/>
  <c r="H51" i="256"/>
  <c r="G51" i="196"/>
  <c r="G51" i="256"/>
  <c r="F51" i="196"/>
  <c r="E51" i="196"/>
  <c r="E51" i="256"/>
  <c r="D51" i="196"/>
  <c r="J50" i="196"/>
  <c r="D50" i="456"/>
  <c r="J49" i="196"/>
  <c r="J48" i="196"/>
  <c r="D48" i="456"/>
  <c r="J47" i="196"/>
  <c r="J46" i="196"/>
  <c r="D46" i="456"/>
  <c r="I45" i="196"/>
  <c r="I45" i="256"/>
  <c r="H45" i="196"/>
  <c r="G45" i="196"/>
  <c r="F45" i="196"/>
  <c r="F57" i="196"/>
  <c r="F57" i="256"/>
  <c r="E45" i="196"/>
  <c r="D45" i="196"/>
  <c r="D57" i="196"/>
  <c r="D57" i="256"/>
  <c r="D45" i="256"/>
  <c r="J42" i="196"/>
  <c r="D40" i="456"/>
  <c r="J41" i="196"/>
  <c r="D39" i="456"/>
  <c r="J40" i="196"/>
  <c r="D38" i="456"/>
  <c r="I39" i="196"/>
  <c r="I39" i="256"/>
  <c r="H39" i="196"/>
  <c r="H39" i="256"/>
  <c r="G39" i="196"/>
  <c r="F39" i="196"/>
  <c r="F39" i="256"/>
  <c r="E39" i="196"/>
  <c r="E39" i="256"/>
  <c r="D39" i="196"/>
  <c r="D39" i="256"/>
  <c r="J37" i="196"/>
  <c r="J36" i="196"/>
  <c r="D34" i="456"/>
  <c r="J35" i="196"/>
  <c r="D33" i="456"/>
  <c r="J34" i="196"/>
  <c r="J33" i="196"/>
  <c r="D31" i="456"/>
  <c r="I32" i="196"/>
  <c r="I32" i="256"/>
  <c r="H32" i="196"/>
  <c r="H32" i="256"/>
  <c r="G32" i="196"/>
  <c r="G32" i="256"/>
  <c r="F32" i="196"/>
  <c r="F32" i="256"/>
  <c r="E32" i="196"/>
  <c r="E32" i="256"/>
  <c r="D32" i="196"/>
  <c r="J31" i="196"/>
  <c r="D29" i="456"/>
  <c r="J30" i="196"/>
  <c r="J29" i="196"/>
  <c r="D27" i="456"/>
  <c r="I28" i="196"/>
  <c r="H28" i="196"/>
  <c r="H28" i="256"/>
  <c r="G28" i="196"/>
  <c r="G28" i="256"/>
  <c r="F28" i="196"/>
  <c r="E28" i="196"/>
  <c r="E28" i="256"/>
  <c r="D28" i="196"/>
  <c r="D28" i="256"/>
  <c r="J26" i="196"/>
  <c r="J25" i="196"/>
  <c r="J24" i="196"/>
  <c r="J23" i="196"/>
  <c r="D21" i="456"/>
  <c r="I22" i="196"/>
  <c r="I22" i="256"/>
  <c r="H22" i="196"/>
  <c r="G22" i="196"/>
  <c r="G22" i="256"/>
  <c r="F22" i="196"/>
  <c r="E22" i="196"/>
  <c r="E22" i="256"/>
  <c r="D22" i="196"/>
  <c r="J21" i="196"/>
  <c r="K21" i="196"/>
  <c r="J20" i="196"/>
  <c r="J19" i="196"/>
  <c r="J18" i="196"/>
  <c r="K18" i="196"/>
  <c r="K18" i="256"/>
  <c r="J17" i="196"/>
  <c r="D15" i="456"/>
  <c r="J16" i="196"/>
  <c r="D14" i="456"/>
  <c r="J15" i="196"/>
  <c r="J14" i="196"/>
  <c r="K14" i="196"/>
  <c r="E12" i="456"/>
  <c r="J13" i="196"/>
  <c r="D11" i="456"/>
  <c r="J12" i="196"/>
  <c r="J11" i="196"/>
  <c r="I10" i="196"/>
  <c r="H10" i="196"/>
  <c r="H10" i="256"/>
  <c r="G10" i="196"/>
  <c r="F10" i="196"/>
  <c r="F10" i="256"/>
  <c r="E10" i="196"/>
  <c r="E10" i="256"/>
  <c r="D10" i="196"/>
  <c r="J60" i="195"/>
  <c r="J59" i="195"/>
  <c r="J56" i="195"/>
  <c r="D56" i="455"/>
  <c r="J55" i="195"/>
  <c r="D55" i="455"/>
  <c r="J54" i="195"/>
  <c r="D54" i="455"/>
  <c r="J53" i="195"/>
  <c r="D53" i="455"/>
  <c r="J52" i="195"/>
  <c r="D52" i="455"/>
  <c r="I51" i="195"/>
  <c r="H51" i="195"/>
  <c r="H51" i="255"/>
  <c r="G51" i="195"/>
  <c r="G51" i="255"/>
  <c r="F51" i="195"/>
  <c r="E51" i="195"/>
  <c r="E51" i="255"/>
  <c r="D51" i="195"/>
  <c r="D51" i="255"/>
  <c r="J50" i="195"/>
  <c r="D50" i="455"/>
  <c r="J49" i="195"/>
  <c r="D49" i="455"/>
  <c r="J48" i="195"/>
  <c r="D48" i="455"/>
  <c r="J47" i="195"/>
  <c r="D47" i="455"/>
  <c r="J46" i="195"/>
  <c r="D46" i="455"/>
  <c r="I45" i="195"/>
  <c r="I45" i="255"/>
  <c r="H45" i="195"/>
  <c r="G45" i="195"/>
  <c r="F45" i="195"/>
  <c r="F45" i="255"/>
  <c r="E45" i="195"/>
  <c r="E45" i="255"/>
  <c r="D45" i="195"/>
  <c r="J42" i="195"/>
  <c r="D40" i="455"/>
  <c r="J41" i="195"/>
  <c r="J40" i="195"/>
  <c r="D38" i="455"/>
  <c r="I39" i="195"/>
  <c r="I39" i="255"/>
  <c r="H39" i="195"/>
  <c r="H39" i="255"/>
  <c r="G39" i="195"/>
  <c r="F39" i="195"/>
  <c r="F39" i="255"/>
  <c r="E39" i="195"/>
  <c r="D39" i="195"/>
  <c r="D39" i="255"/>
  <c r="J37" i="195"/>
  <c r="D35" i="455"/>
  <c r="J36" i="195"/>
  <c r="J35" i="195"/>
  <c r="D33" i="455"/>
  <c r="J34" i="195"/>
  <c r="K34" i="195"/>
  <c r="K34" i="255"/>
  <c r="J33" i="195"/>
  <c r="D31" i="455"/>
  <c r="I32" i="195"/>
  <c r="H32" i="195"/>
  <c r="H32" i="255"/>
  <c r="G32" i="195"/>
  <c r="G32" i="255"/>
  <c r="F32" i="195"/>
  <c r="F32" i="255"/>
  <c r="E32" i="195"/>
  <c r="E32" i="255"/>
  <c r="D32" i="195"/>
  <c r="D32" i="255"/>
  <c r="J31" i="195"/>
  <c r="D29" i="455"/>
  <c r="J30" i="195"/>
  <c r="J29" i="195"/>
  <c r="D27" i="455"/>
  <c r="I28" i="195"/>
  <c r="I28" i="255"/>
  <c r="H28" i="195"/>
  <c r="G28" i="195"/>
  <c r="G28" i="255"/>
  <c r="F28" i="195"/>
  <c r="E28" i="195"/>
  <c r="E28" i="255"/>
  <c r="D28" i="195"/>
  <c r="J26" i="195"/>
  <c r="J25" i="195"/>
  <c r="D23" i="455"/>
  <c r="J24" i="195"/>
  <c r="J23" i="195"/>
  <c r="I22" i="195"/>
  <c r="I22" i="255"/>
  <c r="H22" i="195"/>
  <c r="H22" i="255"/>
  <c r="G22" i="195"/>
  <c r="G22" i="255"/>
  <c r="F22" i="195"/>
  <c r="F22" i="255"/>
  <c r="E22" i="195"/>
  <c r="D22" i="195"/>
  <c r="D22" i="255"/>
  <c r="J21" i="195"/>
  <c r="D19" i="455"/>
  <c r="J20" i="195"/>
  <c r="D18" i="455"/>
  <c r="J19" i="195"/>
  <c r="D17" i="455"/>
  <c r="J18" i="195"/>
  <c r="D16" i="455"/>
  <c r="J17" i="195"/>
  <c r="J16" i="195"/>
  <c r="D14" i="455"/>
  <c r="J15" i="195"/>
  <c r="D13" i="455"/>
  <c r="J14" i="195"/>
  <c r="D12" i="455"/>
  <c r="J13" i="195"/>
  <c r="D11" i="455"/>
  <c r="J12" i="195"/>
  <c r="D10" i="455"/>
  <c r="J11" i="195"/>
  <c r="D9" i="455"/>
  <c r="I10" i="195"/>
  <c r="H10" i="195"/>
  <c r="G10" i="195"/>
  <c r="G10" i="255"/>
  <c r="F10" i="195"/>
  <c r="F10" i="255"/>
  <c r="E10" i="195"/>
  <c r="E10" i="255"/>
  <c r="D10" i="195"/>
  <c r="B3" i="195"/>
  <c r="J60" i="194"/>
  <c r="J59" i="194"/>
  <c r="D59" i="454"/>
  <c r="J56" i="194"/>
  <c r="D56" i="454"/>
  <c r="J55" i="194"/>
  <c r="D55" i="454"/>
  <c r="J54" i="194"/>
  <c r="D54" i="454"/>
  <c r="J53" i="194"/>
  <c r="D53" i="454"/>
  <c r="J52" i="194"/>
  <c r="D52" i="454"/>
  <c r="I51" i="194"/>
  <c r="H51" i="194"/>
  <c r="G51" i="194"/>
  <c r="G51" i="254"/>
  <c r="F51" i="194"/>
  <c r="E51" i="194"/>
  <c r="E51" i="254"/>
  <c r="D51" i="194"/>
  <c r="J50" i="194"/>
  <c r="D50" i="454"/>
  <c r="J49" i="194"/>
  <c r="D49" i="454"/>
  <c r="J48" i="194"/>
  <c r="D48" i="454"/>
  <c r="J47" i="194"/>
  <c r="D47" i="454"/>
  <c r="J46" i="194"/>
  <c r="D46" i="454"/>
  <c r="I45" i="194"/>
  <c r="H45" i="194"/>
  <c r="H45" i="254"/>
  <c r="G45" i="194"/>
  <c r="G57" i="194"/>
  <c r="G57" i="254"/>
  <c r="F45" i="194"/>
  <c r="E45" i="194"/>
  <c r="D45" i="194"/>
  <c r="D45" i="254"/>
  <c r="J42" i="194"/>
  <c r="J41" i="194"/>
  <c r="D39" i="454"/>
  <c r="J40" i="194"/>
  <c r="I39" i="194"/>
  <c r="I39" i="254"/>
  <c r="H39" i="194"/>
  <c r="H39" i="254"/>
  <c r="G39" i="194"/>
  <c r="G39" i="254"/>
  <c r="F39" i="194"/>
  <c r="F39" i="254"/>
  <c r="E39" i="194"/>
  <c r="E39" i="254"/>
  <c r="D39" i="194"/>
  <c r="D39" i="254"/>
  <c r="J37" i="194"/>
  <c r="D35" i="454"/>
  <c r="J36" i="194"/>
  <c r="J35" i="194"/>
  <c r="J32" i="254"/>
  <c r="J34" i="194"/>
  <c r="D32" i="454"/>
  <c r="J33" i="194"/>
  <c r="J32" i="194"/>
  <c r="I32" i="194"/>
  <c r="I32" i="254"/>
  <c r="H32" i="194"/>
  <c r="H32" i="254"/>
  <c r="G32" i="194"/>
  <c r="G32" i="254"/>
  <c r="F32" i="194"/>
  <c r="F32" i="254"/>
  <c r="E32" i="194"/>
  <c r="E32" i="254"/>
  <c r="D32" i="194"/>
  <c r="D32" i="254"/>
  <c r="J31" i="194"/>
  <c r="K31" i="194"/>
  <c r="K31" i="254"/>
  <c r="J30" i="194"/>
  <c r="J29" i="194"/>
  <c r="D27" i="454"/>
  <c r="I28" i="194"/>
  <c r="H28" i="194"/>
  <c r="H28" i="254"/>
  <c r="G28" i="194"/>
  <c r="G28" i="254"/>
  <c r="F28" i="194"/>
  <c r="F28" i="254"/>
  <c r="E28" i="194"/>
  <c r="E28" i="254"/>
  <c r="D28" i="194"/>
  <c r="D28" i="254"/>
  <c r="J26" i="194"/>
  <c r="J25" i="194"/>
  <c r="D23" i="454"/>
  <c r="J24" i="194"/>
  <c r="D22" i="454"/>
  <c r="J23" i="194"/>
  <c r="J23" i="254"/>
  <c r="I22" i="194"/>
  <c r="I22" i="254"/>
  <c r="H22" i="194"/>
  <c r="H22" i="254"/>
  <c r="G22" i="194"/>
  <c r="G22" i="254"/>
  <c r="F22" i="194"/>
  <c r="F22" i="254"/>
  <c r="E22" i="194"/>
  <c r="E22" i="254"/>
  <c r="D22" i="194"/>
  <c r="D22" i="254"/>
  <c r="J21" i="194"/>
  <c r="D19" i="454"/>
  <c r="J20" i="194"/>
  <c r="J19" i="194"/>
  <c r="D17" i="454"/>
  <c r="J18" i="194"/>
  <c r="D16" i="454"/>
  <c r="J17" i="194"/>
  <c r="D15" i="454"/>
  <c r="J16" i="194"/>
  <c r="J15" i="194"/>
  <c r="D13" i="454"/>
  <c r="J14" i="194"/>
  <c r="D12" i="454"/>
  <c r="J13" i="194"/>
  <c r="D11" i="454"/>
  <c r="J12" i="194"/>
  <c r="J11" i="194"/>
  <c r="D9" i="454"/>
  <c r="I10" i="194"/>
  <c r="I10" i="254"/>
  <c r="H10" i="194"/>
  <c r="G10" i="194"/>
  <c r="F10" i="194"/>
  <c r="E10" i="194"/>
  <c r="E10" i="254"/>
  <c r="D10" i="194"/>
  <c r="B3" i="194"/>
  <c r="J60" i="193"/>
  <c r="D60" i="453"/>
  <c r="J59" i="193"/>
  <c r="D59" i="453"/>
  <c r="J56" i="193"/>
  <c r="D56" i="453"/>
  <c r="J55" i="193"/>
  <c r="D55" i="453"/>
  <c r="J54" i="193"/>
  <c r="J53" i="193"/>
  <c r="D53" i="453"/>
  <c r="J52" i="193"/>
  <c r="D52" i="453"/>
  <c r="I51" i="193"/>
  <c r="I51" i="253"/>
  <c r="H51" i="193"/>
  <c r="G51" i="193"/>
  <c r="G51" i="253"/>
  <c r="F51" i="193"/>
  <c r="E51" i="193"/>
  <c r="E51" i="253"/>
  <c r="D51" i="193"/>
  <c r="J50" i="193"/>
  <c r="D50" i="453"/>
  <c r="J49" i="193"/>
  <c r="D49" i="453"/>
  <c r="J48" i="193"/>
  <c r="D48" i="453"/>
  <c r="J47" i="193"/>
  <c r="D47" i="453"/>
  <c r="J46" i="193"/>
  <c r="D46" i="453"/>
  <c r="I45" i="193"/>
  <c r="I45" i="253"/>
  <c r="H45" i="193"/>
  <c r="H45" i="253"/>
  <c r="G45" i="193"/>
  <c r="F45" i="193"/>
  <c r="F45" i="253"/>
  <c r="E45" i="193"/>
  <c r="D45" i="193"/>
  <c r="D57" i="193"/>
  <c r="D57" i="253"/>
  <c r="J42" i="193"/>
  <c r="D40" i="453"/>
  <c r="J41" i="193"/>
  <c r="D39" i="453"/>
  <c r="J40" i="193"/>
  <c r="I39" i="193"/>
  <c r="I39" i="253"/>
  <c r="H39" i="193"/>
  <c r="H39" i="253"/>
  <c r="G39" i="193"/>
  <c r="G39" i="253"/>
  <c r="F39" i="193"/>
  <c r="F39" i="253"/>
  <c r="E39" i="193"/>
  <c r="E39" i="253"/>
  <c r="D39" i="193"/>
  <c r="D39" i="253"/>
  <c r="J37" i="193"/>
  <c r="J36" i="193"/>
  <c r="D34" i="453"/>
  <c r="J35" i="193"/>
  <c r="D33" i="453"/>
  <c r="J34" i="193"/>
  <c r="J33" i="193"/>
  <c r="D31" i="453"/>
  <c r="I32" i="193"/>
  <c r="I32" i="253"/>
  <c r="H32" i="193"/>
  <c r="G32" i="193"/>
  <c r="G32" i="253"/>
  <c r="F32" i="193"/>
  <c r="E32" i="193"/>
  <c r="E32" i="253"/>
  <c r="D32" i="193"/>
  <c r="D32" i="253"/>
  <c r="J31" i="193"/>
  <c r="J30" i="193"/>
  <c r="D28" i="453"/>
  <c r="J29" i="193"/>
  <c r="D27" i="453"/>
  <c r="I28" i="193"/>
  <c r="I28" i="253"/>
  <c r="H28" i="193"/>
  <c r="H28" i="253"/>
  <c r="G28" i="193"/>
  <c r="G28" i="253"/>
  <c r="F28" i="193"/>
  <c r="F28" i="253"/>
  <c r="E28" i="193"/>
  <c r="E28" i="253"/>
  <c r="D28" i="193"/>
  <c r="D28" i="253"/>
  <c r="J26" i="193"/>
  <c r="J25" i="193"/>
  <c r="J25" i="253"/>
  <c r="J24" i="193"/>
  <c r="J23" i="193"/>
  <c r="I22" i="193"/>
  <c r="I22" i="253"/>
  <c r="H22" i="193"/>
  <c r="H22" i="253"/>
  <c r="G22" i="193"/>
  <c r="G22" i="253"/>
  <c r="F22" i="193"/>
  <c r="F22" i="253"/>
  <c r="E22" i="193"/>
  <c r="E22" i="253"/>
  <c r="D22" i="193"/>
  <c r="D22" i="253"/>
  <c r="J21" i="193"/>
  <c r="D19" i="453"/>
  <c r="J20" i="193"/>
  <c r="J19" i="193"/>
  <c r="J18" i="193"/>
  <c r="D16" i="453"/>
  <c r="J17" i="193"/>
  <c r="J16" i="193"/>
  <c r="J15" i="193"/>
  <c r="D13" i="453"/>
  <c r="J14" i="193"/>
  <c r="J13" i="193"/>
  <c r="K13" i="193"/>
  <c r="E11" i="453"/>
  <c r="J12" i="193"/>
  <c r="D10" i="453"/>
  <c r="J11" i="193"/>
  <c r="I10" i="193"/>
  <c r="H10" i="193"/>
  <c r="H10" i="253"/>
  <c r="G10" i="193"/>
  <c r="G10" i="253"/>
  <c r="F10" i="193"/>
  <c r="F10" i="253"/>
  <c r="E10" i="193"/>
  <c r="E10" i="253"/>
  <c r="D10" i="193"/>
  <c r="B3" i="193"/>
  <c r="J60" i="192"/>
  <c r="D60" i="452"/>
  <c r="J59" i="192"/>
  <c r="D59" i="452"/>
  <c r="J56" i="192"/>
  <c r="D56" i="452"/>
  <c r="J55" i="192"/>
  <c r="D55" i="452"/>
  <c r="J54" i="192"/>
  <c r="D54" i="452"/>
  <c r="J53" i="192"/>
  <c r="D53" i="452"/>
  <c r="J52" i="192"/>
  <c r="D52" i="452"/>
  <c r="I51" i="192"/>
  <c r="I51" i="252"/>
  <c r="H51" i="192"/>
  <c r="G51" i="192"/>
  <c r="G57" i="192"/>
  <c r="G57" i="252"/>
  <c r="F51" i="192"/>
  <c r="F51" i="252"/>
  <c r="E51" i="192"/>
  <c r="E51" i="252"/>
  <c r="D51" i="192"/>
  <c r="D51" i="252"/>
  <c r="J50" i="192"/>
  <c r="D50" i="452"/>
  <c r="J49" i="192"/>
  <c r="D49" i="452"/>
  <c r="J48" i="192"/>
  <c r="D48" i="452"/>
  <c r="J47" i="192"/>
  <c r="D47" i="452"/>
  <c r="J46" i="192"/>
  <c r="I45" i="192"/>
  <c r="I57" i="192"/>
  <c r="I57" i="252"/>
  <c r="H45" i="192"/>
  <c r="H45" i="252"/>
  <c r="G45" i="192"/>
  <c r="G45" i="252"/>
  <c r="F45" i="192"/>
  <c r="E45" i="192"/>
  <c r="D45" i="192"/>
  <c r="J42" i="192"/>
  <c r="D40" i="452"/>
  <c r="J41" i="192"/>
  <c r="J40" i="192"/>
  <c r="I39" i="192"/>
  <c r="I39" i="252"/>
  <c r="H39" i="192"/>
  <c r="H39" i="252"/>
  <c r="G39" i="192"/>
  <c r="G39" i="252"/>
  <c r="F39" i="192"/>
  <c r="F39" i="252"/>
  <c r="E39" i="192"/>
  <c r="E39" i="252"/>
  <c r="D39" i="192"/>
  <c r="D39" i="252"/>
  <c r="J37" i="192"/>
  <c r="J36" i="192"/>
  <c r="K36" i="192"/>
  <c r="J35" i="192"/>
  <c r="D33" i="452"/>
  <c r="J34" i="192"/>
  <c r="D32" i="452"/>
  <c r="J33" i="192"/>
  <c r="D31" i="452"/>
  <c r="I32" i="192"/>
  <c r="I32" i="252"/>
  <c r="H32" i="192"/>
  <c r="H32" i="252"/>
  <c r="G32" i="192"/>
  <c r="G32" i="252"/>
  <c r="F32" i="192"/>
  <c r="F32" i="252"/>
  <c r="E32" i="192"/>
  <c r="E32" i="252"/>
  <c r="D32" i="192"/>
  <c r="J31" i="192"/>
  <c r="J30" i="192"/>
  <c r="J29" i="192"/>
  <c r="D27" i="452"/>
  <c r="I28" i="192"/>
  <c r="I28" i="252"/>
  <c r="H28" i="192"/>
  <c r="G28" i="192"/>
  <c r="G28" i="252"/>
  <c r="F28" i="192"/>
  <c r="F28" i="252"/>
  <c r="E28" i="192"/>
  <c r="E28" i="252"/>
  <c r="D28" i="192"/>
  <c r="D28" i="252"/>
  <c r="J26" i="192"/>
  <c r="J25" i="192"/>
  <c r="J24" i="192"/>
  <c r="J23" i="192"/>
  <c r="D21" i="452"/>
  <c r="I22" i="192"/>
  <c r="I22" i="252"/>
  <c r="H22" i="192"/>
  <c r="H22" i="252"/>
  <c r="G22" i="192"/>
  <c r="G22" i="252"/>
  <c r="F22" i="192"/>
  <c r="E22" i="192"/>
  <c r="E22" i="252"/>
  <c r="D22" i="192"/>
  <c r="D22" i="252"/>
  <c r="J21" i="192"/>
  <c r="D19" i="452"/>
  <c r="J20" i="192"/>
  <c r="D18" i="452"/>
  <c r="J19" i="192"/>
  <c r="J18" i="192"/>
  <c r="J17" i="192"/>
  <c r="J16" i="192"/>
  <c r="D14" i="452"/>
  <c r="J15" i="192"/>
  <c r="K15" i="192"/>
  <c r="J14" i="192"/>
  <c r="D12" i="452"/>
  <c r="J13" i="192"/>
  <c r="J12" i="192"/>
  <c r="J11" i="192"/>
  <c r="J11" i="252"/>
  <c r="I10" i="192"/>
  <c r="H10" i="192"/>
  <c r="H10" i="252"/>
  <c r="G10" i="192"/>
  <c r="F10" i="192"/>
  <c r="E10" i="192"/>
  <c r="D10" i="192"/>
  <c r="J61" i="191"/>
  <c r="D61" i="451"/>
  <c r="J60" i="191"/>
  <c r="J57" i="191"/>
  <c r="D57" i="451"/>
  <c r="J56" i="191"/>
  <c r="J55" i="191"/>
  <c r="D55" i="451"/>
  <c r="J54" i="191"/>
  <c r="J53" i="191"/>
  <c r="D53" i="451"/>
  <c r="I52" i="191"/>
  <c r="H52" i="191"/>
  <c r="H52" i="251"/>
  <c r="G52" i="191"/>
  <c r="G52" i="251"/>
  <c r="F52" i="191"/>
  <c r="F52" i="251"/>
  <c r="E52" i="191"/>
  <c r="D52" i="191"/>
  <c r="J51" i="191"/>
  <c r="J50" i="191"/>
  <c r="D50" i="451"/>
  <c r="J49" i="191"/>
  <c r="J48" i="191"/>
  <c r="D48" i="451"/>
  <c r="J47" i="191"/>
  <c r="K47" i="191"/>
  <c r="I46" i="191"/>
  <c r="H46" i="191"/>
  <c r="G46" i="191"/>
  <c r="F46" i="191"/>
  <c r="E46" i="191"/>
  <c r="E46" i="251"/>
  <c r="D46" i="191"/>
  <c r="J43" i="191"/>
  <c r="K43" i="191"/>
  <c r="E41" i="451"/>
  <c r="J42" i="191"/>
  <c r="J41" i="191"/>
  <c r="D39" i="451"/>
  <c r="I40" i="191"/>
  <c r="I40" i="251"/>
  <c r="H40" i="191"/>
  <c r="H40" i="251"/>
  <c r="G40" i="191"/>
  <c r="G40" i="251"/>
  <c r="F40" i="191"/>
  <c r="F40" i="251"/>
  <c r="E40" i="191"/>
  <c r="E40" i="251"/>
  <c r="D40" i="191"/>
  <c r="D40" i="251"/>
  <c r="J38" i="191"/>
  <c r="J37" i="191"/>
  <c r="K37" i="191"/>
  <c r="E35" i="451"/>
  <c r="J36" i="191"/>
  <c r="J35" i="191"/>
  <c r="J34" i="191"/>
  <c r="I33" i="191"/>
  <c r="H33" i="191"/>
  <c r="G33" i="191"/>
  <c r="F33" i="191"/>
  <c r="F33" i="251"/>
  <c r="E33" i="191"/>
  <c r="E33" i="251"/>
  <c r="D33" i="191"/>
  <c r="D33" i="251"/>
  <c r="J32" i="191"/>
  <c r="J31" i="191"/>
  <c r="K31" i="191"/>
  <c r="J30" i="191"/>
  <c r="J30" i="251"/>
  <c r="J29" i="191"/>
  <c r="K29" i="191"/>
  <c r="I28" i="191"/>
  <c r="I28" i="251"/>
  <c r="H28" i="191"/>
  <c r="H28" i="251"/>
  <c r="G28" i="191"/>
  <c r="G28" i="251"/>
  <c r="F28" i="191"/>
  <c r="F28" i="251"/>
  <c r="E28" i="191"/>
  <c r="E28" i="251"/>
  <c r="D28" i="191"/>
  <c r="D28" i="251"/>
  <c r="J26" i="191"/>
  <c r="J25" i="191"/>
  <c r="D23" i="451"/>
  <c r="J24" i="191"/>
  <c r="D22" i="451"/>
  <c r="J23" i="191"/>
  <c r="I22" i="191"/>
  <c r="I22" i="251"/>
  <c r="H22" i="191"/>
  <c r="H22" i="251"/>
  <c r="G22" i="191"/>
  <c r="G22" i="251"/>
  <c r="F22" i="191"/>
  <c r="E22" i="191"/>
  <c r="D22" i="191"/>
  <c r="D22" i="251"/>
  <c r="J21" i="191"/>
  <c r="J20" i="191"/>
  <c r="D18" i="451"/>
  <c r="J19" i="191"/>
  <c r="K19" i="191"/>
  <c r="D17" i="312"/>
  <c r="D17" i="374"/>
  <c r="J18" i="191"/>
  <c r="J17" i="191"/>
  <c r="J16" i="191"/>
  <c r="D14" i="451"/>
  <c r="J15" i="191"/>
  <c r="J14" i="191"/>
  <c r="K14" i="191"/>
  <c r="J13" i="191"/>
  <c r="J12" i="191"/>
  <c r="D10" i="451"/>
  <c r="J11" i="191"/>
  <c r="J11" i="251"/>
  <c r="I10" i="191"/>
  <c r="I10" i="251"/>
  <c r="H10" i="191"/>
  <c r="G10" i="191"/>
  <c r="F10" i="191"/>
  <c r="F10" i="251"/>
  <c r="E10" i="191"/>
  <c r="D10" i="191"/>
  <c r="B3" i="191"/>
  <c r="J61" i="190"/>
  <c r="D61" i="450"/>
  <c r="J60" i="190"/>
  <c r="J57" i="190"/>
  <c r="D57" i="450"/>
  <c r="J56" i="190"/>
  <c r="D56" i="450"/>
  <c r="J55" i="190"/>
  <c r="D55" i="450"/>
  <c r="J54" i="190"/>
  <c r="J53" i="190"/>
  <c r="D53" i="450"/>
  <c r="I52" i="190"/>
  <c r="I52" i="250"/>
  <c r="H52" i="190"/>
  <c r="H52" i="250"/>
  <c r="G52" i="190"/>
  <c r="G52" i="250"/>
  <c r="F52" i="190"/>
  <c r="F52" i="250"/>
  <c r="E52" i="190"/>
  <c r="E52" i="250"/>
  <c r="D52" i="190"/>
  <c r="D52" i="250"/>
  <c r="J51" i="190"/>
  <c r="D51" i="450"/>
  <c r="J50" i="190"/>
  <c r="D50" i="450"/>
  <c r="J49" i="190"/>
  <c r="D49" i="450"/>
  <c r="J48" i="190"/>
  <c r="D48" i="450"/>
  <c r="J47" i="190"/>
  <c r="I46" i="190"/>
  <c r="I46" i="250"/>
  <c r="H46" i="190"/>
  <c r="G46" i="190"/>
  <c r="G58" i="190"/>
  <c r="G58" i="250"/>
  <c r="F46" i="190"/>
  <c r="E46" i="190"/>
  <c r="D46" i="190"/>
  <c r="D46" i="250"/>
  <c r="J43" i="190"/>
  <c r="J42" i="190"/>
  <c r="D40" i="450"/>
  <c r="J41" i="190"/>
  <c r="I40" i="190"/>
  <c r="I40" i="250"/>
  <c r="H40" i="190"/>
  <c r="H40" i="250"/>
  <c r="G40" i="190"/>
  <c r="G40" i="250"/>
  <c r="F40" i="190"/>
  <c r="F40" i="250"/>
  <c r="E40" i="190"/>
  <c r="E40" i="250"/>
  <c r="D40" i="190"/>
  <c r="D40" i="250"/>
  <c r="J38" i="190"/>
  <c r="K38" i="190"/>
  <c r="J37" i="190"/>
  <c r="D35" i="450"/>
  <c r="J36" i="190"/>
  <c r="D34" i="450"/>
  <c r="J35" i="190"/>
  <c r="J34" i="190"/>
  <c r="I33" i="190"/>
  <c r="I33" i="250"/>
  <c r="H33" i="190"/>
  <c r="H33" i="250"/>
  <c r="G33" i="190"/>
  <c r="G33" i="250"/>
  <c r="F33" i="190"/>
  <c r="F33" i="250"/>
  <c r="E33" i="190"/>
  <c r="D33" i="190"/>
  <c r="D33" i="250"/>
  <c r="J32" i="190"/>
  <c r="J31" i="190"/>
  <c r="J30" i="190"/>
  <c r="K30" i="190"/>
  <c r="J29" i="190"/>
  <c r="I28" i="190"/>
  <c r="I28" i="250"/>
  <c r="H28" i="190"/>
  <c r="G28" i="190"/>
  <c r="F28" i="190"/>
  <c r="F28" i="250"/>
  <c r="E28" i="190"/>
  <c r="E28" i="250"/>
  <c r="D28" i="190"/>
  <c r="D28" i="250"/>
  <c r="J26" i="190"/>
  <c r="J25" i="190"/>
  <c r="D23" i="450"/>
  <c r="J24" i="190"/>
  <c r="K24" i="190"/>
  <c r="K24" i="250"/>
  <c r="J23" i="190"/>
  <c r="I22" i="190"/>
  <c r="I22" i="250"/>
  <c r="H22" i="190"/>
  <c r="H22" i="250"/>
  <c r="G22" i="190"/>
  <c r="F22" i="190"/>
  <c r="F22" i="250"/>
  <c r="E22" i="190"/>
  <c r="E22" i="250"/>
  <c r="D22" i="190"/>
  <c r="J21" i="190"/>
  <c r="K21" i="190"/>
  <c r="K21" i="250"/>
  <c r="J20" i="190"/>
  <c r="D18" i="450"/>
  <c r="J19" i="190"/>
  <c r="D17" i="450"/>
  <c r="J18" i="190"/>
  <c r="J17" i="190"/>
  <c r="K17" i="190"/>
  <c r="J16" i="190"/>
  <c r="J15" i="190"/>
  <c r="J14" i="190"/>
  <c r="J13" i="190"/>
  <c r="J12" i="190"/>
  <c r="J11" i="190"/>
  <c r="D9" i="450"/>
  <c r="I10" i="190"/>
  <c r="I10" i="250"/>
  <c r="H10" i="190"/>
  <c r="G10" i="190"/>
  <c r="G10" i="250"/>
  <c r="F10" i="190"/>
  <c r="E10" i="190"/>
  <c r="E10" i="250"/>
  <c r="D10" i="190"/>
  <c r="B3" i="190"/>
  <c r="J61" i="189"/>
  <c r="J60" i="189"/>
  <c r="D60" i="449"/>
  <c r="J57" i="189"/>
  <c r="D57" i="449"/>
  <c r="J56" i="189"/>
  <c r="D56" i="449"/>
  <c r="J55" i="189"/>
  <c r="J54" i="189"/>
  <c r="D54" i="449"/>
  <c r="J53" i="189"/>
  <c r="D53" i="449"/>
  <c r="I52" i="189"/>
  <c r="H52" i="189"/>
  <c r="G52" i="189"/>
  <c r="F52" i="189"/>
  <c r="F52" i="249"/>
  <c r="E52" i="189"/>
  <c r="E52" i="249"/>
  <c r="D52" i="189"/>
  <c r="D52" i="249"/>
  <c r="J51" i="189"/>
  <c r="D51" i="449"/>
  <c r="J50" i="189"/>
  <c r="D50" i="449"/>
  <c r="J49" i="189"/>
  <c r="D49" i="449"/>
  <c r="J48" i="189"/>
  <c r="J47" i="189"/>
  <c r="D47" i="449"/>
  <c r="J47" i="249"/>
  <c r="I46" i="189"/>
  <c r="H46" i="189"/>
  <c r="G46" i="189"/>
  <c r="G46" i="249"/>
  <c r="F46" i="189"/>
  <c r="E46" i="189"/>
  <c r="E46" i="249"/>
  <c r="D46" i="189"/>
  <c r="J43" i="189"/>
  <c r="D41" i="449"/>
  <c r="J42" i="189"/>
  <c r="D40" i="449"/>
  <c r="J41" i="189"/>
  <c r="I40" i="189"/>
  <c r="I40" i="249"/>
  <c r="H40" i="189"/>
  <c r="G40" i="189"/>
  <c r="G40" i="249"/>
  <c r="F40" i="189"/>
  <c r="F40" i="249"/>
  <c r="E40" i="189"/>
  <c r="E40" i="249"/>
  <c r="D40" i="189"/>
  <c r="J38" i="189"/>
  <c r="J37" i="189"/>
  <c r="J36" i="189"/>
  <c r="K36" i="189"/>
  <c r="J35" i="189"/>
  <c r="J34" i="189"/>
  <c r="I33" i="189"/>
  <c r="I33" i="249"/>
  <c r="H33" i="189"/>
  <c r="G33" i="189"/>
  <c r="G33" i="249"/>
  <c r="F33" i="189"/>
  <c r="F33" i="249"/>
  <c r="E33" i="189"/>
  <c r="E33" i="249"/>
  <c r="D33" i="189"/>
  <c r="D33" i="249"/>
  <c r="J32" i="189"/>
  <c r="J31" i="189"/>
  <c r="J30" i="189"/>
  <c r="J29" i="189"/>
  <c r="D27" i="449"/>
  <c r="I28" i="189"/>
  <c r="I28" i="249"/>
  <c r="H28" i="189"/>
  <c r="H28" i="249"/>
  <c r="G28" i="189"/>
  <c r="G28" i="249"/>
  <c r="F28" i="189"/>
  <c r="F28" i="249"/>
  <c r="E28" i="189"/>
  <c r="E28" i="249"/>
  <c r="D28" i="189"/>
  <c r="D28" i="249"/>
  <c r="J26" i="189"/>
  <c r="D24" i="449"/>
  <c r="J25" i="189"/>
  <c r="D23" i="449"/>
  <c r="J24" i="189"/>
  <c r="J23" i="189"/>
  <c r="D21" i="449"/>
  <c r="I22" i="189"/>
  <c r="I22" i="249"/>
  <c r="H22" i="189"/>
  <c r="H22" i="249"/>
  <c r="G22" i="189"/>
  <c r="G22" i="249"/>
  <c r="F22" i="189"/>
  <c r="F22" i="249"/>
  <c r="E22" i="189"/>
  <c r="D22" i="189"/>
  <c r="D22" i="249"/>
  <c r="J21" i="189"/>
  <c r="D19" i="449"/>
  <c r="J20" i="189"/>
  <c r="J19" i="189"/>
  <c r="K19" i="189"/>
  <c r="J18" i="189"/>
  <c r="J17" i="189"/>
  <c r="J16" i="189"/>
  <c r="D14" i="449"/>
  <c r="J15" i="189"/>
  <c r="J14" i="189"/>
  <c r="J13" i="189"/>
  <c r="J12" i="189"/>
  <c r="D10" i="449"/>
  <c r="J11" i="189"/>
  <c r="I10" i="189"/>
  <c r="I10" i="249"/>
  <c r="H10" i="189"/>
  <c r="G10" i="189"/>
  <c r="F10" i="189"/>
  <c r="E10" i="189"/>
  <c r="E10" i="249"/>
  <c r="D10" i="189"/>
  <c r="B3" i="189"/>
  <c r="J61" i="188"/>
  <c r="D61" i="448"/>
  <c r="J60" i="188"/>
  <c r="D60" i="448"/>
  <c r="J57" i="188"/>
  <c r="D57" i="448"/>
  <c r="J56" i="188"/>
  <c r="J55" i="188"/>
  <c r="D55" i="448"/>
  <c r="J54" i="188"/>
  <c r="J53" i="188"/>
  <c r="D53" i="448"/>
  <c r="I52" i="188"/>
  <c r="I52" i="248"/>
  <c r="H52" i="188"/>
  <c r="H52" i="248"/>
  <c r="G52" i="188"/>
  <c r="F52" i="188"/>
  <c r="F52" i="248"/>
  <c r="E52" i="188"/>
  <c r="D52" i="188"/>
  <c r="J51" i="188"/>
  <c r="K51" i="188"/>
  <c r="J50" i="188"/>
  <c r="D50" i="448"/>
  <c r="J49" i="188"/>
  <c r="D49" i="448"/>
  <c r="J48" i="188"/>
  <c r="D48" i="448"/>
  <c r="J47" i="188"/>
  <c r="D47" i="448"/>
  <c r="I46" i="188"/>
  <c r="H46" i="188"/>
  <c r="G46" i="188"/>
  <c r="G46" i="248"/>
  <c r="F46" i="188"/>
  <c r="F46" i="248"/>
  <c r="E46" i="188"/>
  <c r="D46" i="188"/>
  <c r="D46" i="248"/>
  <c r="J43" i="188"/>
  <c r="J42" i="188"/>
  <c r="J41" i="188"/>
  <c r="I40" i="188"/>
  <c r="I40" i="248"/>
  <c r="H40" i="188"/>
  <c r="H40" i="248"/>
  <c r="G40" i="188"/>
  <c r="G40" i="248"/>
  <c r="F40" i="188"/>
  <c r="F40" i="248"/>
  <c r="E40" i="188"/>
  <c r="E40" i="248"/>
  <c r="D40" i="188"/>
  <c r="D40" i="248"/>
  <c r="J38" i="188"/>
  <c r="J37" i="188"/>
  <c r="D35" i="448"/>
  <c r="J36" i="188"/>
  <c r="D34" i="448"/>
  <c r="J35" i="188"/>
  <c r="J35" i="248"/>
  <c r="J34" i="188"/>
  <c r="I33" i="188"/>
  <c r="I33" i="248"/>
  <c r="H33" i="188"/>
  <c r="H33" i="248"/>
  <c r="G33" i="188"/>
  <c r="G33" i="248"/>
  <c r="F33" i="188"/>
  <c r="F33" i="248"/>
  <c r="E33" i="188"/>
  <c r="E33" i="248"/>
  <c r="D33" i="188"/>
  <c r="D33" i="248"/>
  <c r="J32" i="188"/>
  <c r="J31" i="188"/>
  <c r="D29" i="448"/>
  <c r="J30" i="188"/>
  <c r="J30" i="248"/>
  <c r="J29" i="188"/>
  <c r="I28" i="188"/>
  <c r="H28" i="188"/>
  <c r="G28" i="188"/>
  <c r="G28" i="248"/>
  <c r="F28" i="188"/>
  <c r="E28" i="188"/>
  <c r="E28" i="248"/>
  <c r="D28" i="188"/>
  <c r="J26" i="188"/>
  <c r="D24" i="448"/>
  <c r="J25" i="188"/>
  <c r="D23" i="448"/>
  <c r="J24" i="188"/>
  <c r="J23" i="188"/>
  <c r="I22" i="188"/>
  <c r="I22" i="248"/>
  <c r="H22" i="188"/>
  <c r="G22" i="188"/>
  <c r="G22" i="248"/>
  <c r="F22" i="188"/>
  <c r="E22" i="188"/>
  <c r="D22" i="188"/>
  <c r="D22" i="248"/>
  <c r="J21" i="188"/>
  <c r="J20" i="188"/>
  <c r="J19" i="188"/>
  <c r="J18" i="188"/>
  <c r="J17" i="188"/>
  <c r="D15" i="448"/>
  <c r="J16" i="188"/>
  <c r="J15" i="188"/>
  <c r="J14" i="188"/>
  <c r="D12" i="448"/>
  <c r="J13" i="188"/>
  <c r="D11" i="448"/>
  <c r="J12" i="188"/>
  <c r="J11" i="188"/>
  <c r="I10" i="188"/>
  <c r="I10" i="248"/>
  <c r="H10" i="188"/>
  <c r="H10" i="248"/>
  <c r="G10" i="188"/>
  <c r="G10" i="248"/>
  <c r="F10" i="188"/>
  <c r="F10" i="248"/>
  <c r="E10" i="188"/>
  <c r="E10" i="248"/>
  <c r="D10" i="188"/>
  <c r="D10" i="248"/>
  <c r="J158" i="187"/>
  <c r="J158" i="247"/>
  <c r="J157" i="187"/>
  <c r="J153" i="187"/>
  <c r="D153" i="447"/>
  <c r="J152" i="187"/>
  <c r="J151" i="187"/>
  <c r="J151" i="247"/>
  <c r="J150" i="187"/>
  <c r="D150" i="447"/>
  <c r="J149" i="187"/>
  <c r="J148" i="187"/>
  <c r="D148" i="447"/>
  <c r="J147" i="187"/>
  <c r="I146" i="187"/>
  <c r="I146" i="247"/>
  <c r="H146" i="187"/>
  <c r="H146" i="247"/>
  <c r="G146" i="187"/>
  <c r="G146" i="247"/>
  <c r="F146" i="187"/>
  <c r="F146" i="247"/>
  <c r="E146" i="187"/>
  <c r="D146" i="187"/>
  <c r="D146" i="247"/>
  <c r="J145" i="187"/>
  <c r="J144" i="187"/>
  <c r="J144" i="247"/>
  <c r="J143" i="187"/>
  <c r="J140" i="187"/>
  <c r="J142" i="187"/>
  <c r="D142" i="447"/>
  <c r="J141" i="187"/>
  <c r="I140" i="187"/>
  <c r="I140" i="247"/>
  <c r="H140" i="187"/>
  <c r="G140" i="187"/>
  <c r="G140" i="247"/>
  <c r="F140" i="187"/>
  <c r="F140" i="247"/>
  <c r="E140" i="187"/>
  <c r="E140" i="247"/>
  <c r="D140" i="187"/>
  <c r="D140" i="247"/>
  <c r="J139" i="187"/>
  <c r="J138" i="187"/>
  <c r="J137" i="187"/>
  <c r="J136" i="187"/>
  <c r="J135" i="187"/>
  <c r="K135" i="187"/>
  <c r="J134" i="187"/>
  <c r="D134" i="447"/>
  <c r="I133" i="187"/>
  <c r="H133" i="187"/>
  <c r="G133" i="187"/>
  <c r="F133" i="187"/>
  <c r="F133" i="247"/>
  <c r="E133" i="187"/>
  <c r="E133" i="247"/>
  <c r="D133" i="187"/>
  <c r="J132" i="187"/>
  <c r="K132" i="187"/>
  <c r="J131" i="187"/>
  <c r="D131" i="447"/>
  <c r="J130" i="187"/>
  <c r="I129" i="187"/>
  <c r="I129" i="247"/>
  <c r="H129" i="187"/>
  <c r="H129" i="247"/>
  <c r="G129" i="187"/>
  <c r="G129" i="247"/>
  <c r="F129" i="187"/>
  <c r="E129" i="187"/>
  <c r="D129" i="187"/>
  <c r="J127" i="187"/>
  <c r="J126" i="187"/>
  <c r="J125" i="187"/>
  <c r="D125" i="447"/>
  <c r="J124" i="187"/>
  <c r="J123" i="187"/>
  <c r="D123" i="447"/>
  <c r="J122" i="187"/>
  <c r="J122" i="247"/>
  <c r="J121" i="187"/>
  <c r="J120" i="187"/>
  <c r="D120" i="447"/>
  <c r="J119" i="187"/>
  <c r="J118" i="187"/>
  <c r="J117" i="187"/>
  <c r="J116" i="187"/>
  <c r="J115" i="187"/>
  <c r="D115" i="447"/>
  <c r="I114" i="187"/>
  <c r="H114" i="187"/>
  <c r="G114" i="187"/>
  <c r="F114" i="187"/>
  <c r="F114" i="247"/>
  <c r="E114" i="187"/>
  <c r="D114" i="187"/>
  <c r="J113" i="187"/>
  <c r="D113" i="447"/>
  <c r="J112" i="187"/>
  <c r="K112" i="187"/>
  <c r="J111" i="187"/>
  <c r="J110" i="187"/>
  <c r="J109" i="187"/>
  <c r="D109" i="447"/>
  <c r="J108" i="187"/>
  <c r="J107" i="187"/>
  <c r="J106" i="187"/>
  <c r="D106" i="447"/>
  <c r="J105" i="187"/>
  <c r="J104" i="187"/>
  <c r="K104" i="187"/>
  <c r="E104" i="447"/>
  <c r="J103" i="187"/>
  <c r="J102" i="187"/>
  <c r="J101" i="187"/>
  <c r="K101" i="187"/>
  <c r="J100" i="187"/>
  <c r="J99" i="187"/>
  <c r="J99" i="247"/>
  <c r="J98" i="187"/>
  <c r="J97" i="187"/>
  <c r="J96" i="187"/>
  <c r="J95" i="187"/>
  <c r="J94" i="187"/>
  <c r="D94" i="447"/>
  <c r="I93" i="187"/>
  <c r="I93" i="247"/>
  <c r="H93" i="187"/>
  <c r="H93" i="247"/>
  <c r="G93" i="187"/>
  <c r="F93" i="187"/>
  <c r="F128" i="187"/>
  <c r="F128" i="247"/>
  <c r="E93" i="187"/>
  <c r="E93" i="247"/>
  <c r="D93" i="187"/>
  <c r="D93" i="247"/>
  <c r="J88" i="187"/>
  <c r="J87" i="187"/>
  <c r="K87" i="187"/>
  <c r="J86" i="187"/>
  <c r="D86" i="447"/>
  <c r="J85" i="187"/>
  <c r="J85" i="247"/>
  <c r="J84" i="187"/>
  <c r="J84" i="247"/>
  <c r="J83" i="187"/>
  <c r="I82" i="187"/>
  <c r="H82" i="187"/>
  <c r="H82" i="247"/>
  <c r="G82" i="187"/>
  <c r="G82" i="247"/>
  <c r="F82" i="187"/>
  <c r="F82" i="247"/>
  <c r="E82" i="187"/>
  <c r="E82" i="247"/>
  <c r="D82" i="187"/>
  <c r="J81" i="187"/>
  <c r="J80" i="187"/>
  <c r="J79" i="187"/>
  <c r="I78" i="187"/>
  <c r="H78" i="187"/>
  <c r="H78" i="247"/>
  <c r="G78" i="187"/>
  <c r="G78" i="247"/>
  <c r="F78" i="187"/>
  <c r="E78" i="187"/>
  <c r="E78" i="247"/>
  <c r="D78" i="187"/>
  <c r="D78" i="247"/>
  <c r="J77" i="187"/>
  <c r="D77" i="447"/>
  <c r="J76" i="187"/>
  <c r="I75" i="187"/>
  <c r="I75" i="247"/>
  <c r="H75" i="187"/>
  <c r="H75" i="247"/>
  <c r="G75" i="187"/>
  <c r="F75" i="187"/>
  <c r="E75" i="187"/>
  <c r="D75" i="187"/>
  <c r="D75" i="247"/>
  <c r="J74" i="187"/>
  <c r="D74" i="447"/>
  <c r="J73" i="187"/>
  <c r="D73" i="447"/>
  <c r="J72" i="187"/>
  <c r="J71" i="187"/>
  <c r="J71" i="247"/>
  <c r="I70" i="187"/>
  <c r="H70" i="187"/>
  <c r="G70" i="187"/>
  <c r="G70" i="247"/>
  <c r="F70" i="187"/>
  <c r="F70" i="247"/>
  <c r="E70" i="187"/>
  <c r="D70" i="187"/>
  <c r="D70" i="247"/>
  <c r="J69" i="187"/>
  <c r="D69" i="447"/>
  <c r="J68" i="187"/>
  <c r="J67" i="187"/>
  <c r="I66" i="187"/>
  <c r="H66" i="187"/>
  <c r="G66" i="187"/>
  <c r="F66" i="187"/>
  <c r="F66" i="247"/>
  <c r="E66" i="187"/>
  <c r="E66" i="247"/>
  <c r="D66" i="187"/>
  <c r="J64" i="187"/>
  <c r="J63" i="187"/>
  <c r="D63" i="447"/>
  <c r="J62" i="187"/>
  <c r="J61" i="187"/>
  <c r="D61" i="447"/>
  <c r="I60" i="187"/>
  <c r="I60" i="247"/>
  <c r="H60" i="187"/>
  <c r="G60" i="187"/>
  <c r="G60" i="247"/>
  <c r="F60" i="187"/>
  <c r="F60" i="247"/>
  <c r="E60" i="187"/>
  <c r="E60" i="247"/>
  <c r="D60" i="187"/>
  <c r="J59" i="187"/>
  <c r="D59" i="447"/>
  <c r="J58" i="187"/>
  <c r="D58" i="447"/>
  <c r="J57" i="187"/>
  <c r="J56" i="187"/>
  <c r="D56" i="447"/>
  <c r="I55" i="187"/>
  <c r="I55" i="247"/>
  <c r="H55" i="187"/>
  <c r="G55" i="187"/>
  <c r="G55" i="247"/>
  <c r="F55" i="187"/>
  <c r="F55" i="247"/>
  <c r="E55" i="187"/>
  <c r="E55" i="247"/>
  <c r="D55" i="187"/>
  <c r="D55" i="247"/>
  <c r="J54" i="187"/>
  <c r="J54" i="247"/>
  <c r="J53" i="187"/>
  <c r="J52" i="187"/>
  <c r="D52" i="447"/>
  <c r="J51" i="187"/>
  <c r="J50" i="187"/>
  <c r="I49" i="187"/>
  <c r="I49" i="247"/>
  <c r="H49" i="187"/>
  <c r="H49" i="247"/>
  <c r="G49" i="187"/>
  <c r="F49" i="187"/>
  <c r="F49" i="247"/>
  <c r="E49" i="187"/>
  <c r="E49" i="247"/>
  <c r="D49" i="187"/>
  <c r="D49" i="247"/>
  <c r="J48" i="187"/>
  <c r="K48" i="187"/>
  <c r="D48" i="308"/>
  <c r="D48" i="370"/>
  <c r="J47" i="187"/>
  <c r="J46" i="187"/>
  <c r="J45" i="187"/>
  <c r="J44" i="187"/>
  <c r="J44" i="247"/>
  <c r="J43" i="187"/>
  <c r="J42" i="187"/>
  <c r="J41" i="187"/>
  <c r="D41" i="447"/>
  <c r="J40" i="187"/>
  <c r="D40" i="447"/>
  <c r="J39" i="187"/>
  <c r="J38" i="187"/>
  <c r="J38" i="247"/>
  <c r="I37" i="187"/>
  <c r="I37" i="247"/>
  <c r="H37" i="187"/>
  <c r="H37" i="247"/>
  <c r="G37" i="187"/>
  <c r="G37" i="247"/>
  <c r="F37" i="187"/>
  <c r="E37" i="187"/>
  <c r="E37" i="247"/>
  <c r="D37" i="187"/>
  <c r="D37" i="247"/>
  <c r="J36" i="187"/>
  <c r="K36" i="187"/>
  <c r="E36" i="447"/>
  <c r="J35" i="187"/>
  <c r="J34" i="187"/>
  <c r="J33" i="187"/>
  <c r="J32" i="187"/>
  <c r="J31" i="187"/>
  <c r="J30" i="187"/>
  <c r="J30" i="247"/>
  <c r="I29" i="187"/>
  <c r="I29" i="247"/>
  <c r="H29" i="187"/>
  <c r="H29" i="247"/>
  <c r="G29" i="187"/>
  <c r="G29" i="247"/>
  <c r="F29" i="187"/>
  <c r="F29" i="247"/>
  <c r="E29" i="187"/>
  <c r="E29" i="247"/>
  <c r="D29" i="187"/>
  <c r="D29" i="247"/>
  <c r="J28" i="187"/>
  <c r="D28" i="447"/>
  <c r="J27" i="187"/>
  <c r="J26" i="187"/>
  <c r="J25" i="187"/>
  <c r="J24" i="187"/>
  <c r="D24" i="447"/>
  <c r="J23" i="187"/>
  <c r="D23" i="447"/>
  <c r="I22" i="187"/>
  <c r="I22" i="247"/>
  <c r="H22" i="187"/>
  <c r="H22" i="247"/>
  <c r="G22" i="187"/>
  <c r="G22" i="247"/>
  <c r="F22" i="187"/>
  <c r="F22" i="247"/>
  <c r="E22" i="187"/>
  <c r="E22" i="247"/>
  <c r="D22" i="187"/>
  <c r="J21" i="187"/>
  <c r="J20" i="187"/>
  <c r="K20" i="187"/>
  <c r="J19" i="187"/>
  <c r="D19" i="447"/>
  <c r="J18" i="187"/>
  <c r="J17" i="187"/>
  <c r="K17" i="187"/>
  <c r="J16" i="187"/>
  <c r="I15" i="187"/>
  <c r="I15" i="247"/>
  <c r="H15" i="187"/>
  <c r="H15" i="247"/>
  <c r="G15" i="187"/>
  <c r="G15" i="247"/>
  <c r="F15" i="187"/>
  <c r="F15" i="247"/>
  <c r="E15" i="187"/>
  <c r="E15" i="247"/>
  <c r="D15" i="187"/>
  <c r="D15" i="247"/>
  <c r="J14" i="187"/>
  <c r="K14" i="187"/>
  <c r="K14" i="247"/>
  <c r="J13" i="187"/>
  <c r="D13" i="447"/>
  <c r="J12" i="187"/>
  <c r="J11" i="187"/>
  <c r="J10" i="187"/>
  <c r="J10" i="247"/>
  <c r="J9" i="187"/>
  <c r="K9" i="187"/>
  <c r="K9" i="247"/>
  <c r="I8" i="187"/>
  <c r="H8" i="187"/>
  <c r="H8" i="247"/>
  <c r="G8" i="187"/>
  <c r="F8" i="187"/>
  <c r="F8" i="247"/>
  <c r="E8" i="187"/>
  <c r="E8" i="247"/>
  <c r="D8" i="187"/>
  <c r="D8" i="247"/>
  <c r="I5" i="187"/>
  <c r="I5" i="247"/>
  <c r="H5" i="187"/>
  <c r="H5" i="247"/>
  <c r="G5" i="187"/>
  <c r="G5" i="247"/>
  <c r="F5" i="187"/>
  <c r="F5" i="247"/>
  <c r="E5" i="187"/>
  <c r="E5" i="247"/>
  <c r="D5" i="187"/>
  <c r="D5" i="247"/>
  <c r="C5" i="187"/>
  <c r="C5" i="247"/>
  <c r="J158" i="186"/>
  <c r="J157" i="186"/>
  <c r="K157" i="186"/>
  <c r="J153" i="186"/>
  <c r="J152" i="186"/>
  <c r="J151" i="186"/>
  <c r="J150" i="186"/>
  <c r="J149" i="186"/>
  <c r="J148" i="186"/>
  <c r="J148" i="246"/>
  <c r="J147" i="186"/>
  <c r="I146" i="186"/>
  <c r="I146" i="246"/>
  <c r="H146" i="186"/>
  <c r="H146" i="246"/>
  <c r="G146" i="186"/>
  <c r="G146" i="246"/>
  <c r="F146" i="186"/>
  <c r="E146" i="186"/>
  <c r="E146" i="246"/>
  <c r="D146" i="186"/>
  <c r="D146" i="246"/>
  <c r="J145" i="186"/>
  <c r="J144" i="186"/>
  <c r="J143" i="186"/>
  <c r="K143" i="186"/>
  <c r="J142" i="186"/>
  <c r="D142" i="446"/>
  <c r="J141" i="186"/>
  <c r="I140" i="186"/>
  <c r="I140" i="246"/>
  <c r="H140" i="186"/>
  <c r="H140" i="246"/>
  <c r="G140" i="186"/>
  <c r="F140" i="186"/>
  <c r="F140" i="246"/>
  <c r="E140" i="186"/>
  <c r="D140" i="186"/>
  <c r="D140" i="246"/>
  <c r="J139" i="186"/>
  <c r="D139" i="446"/>
  <c r="J138" i="186"/>
  <c r="J137" i="186"/>
  <c r="J136" i="186"/>
  <c r="J135" i="186"/>
  <c r="J134" i="186"/>
  <c r="I133" i="186"/>
  <c r="H133" i="186"/>
  <c r="H133" i="246"/>
  <c r="G133" i="186"/>
  <c r="G133" i="246"/>
  <c r="F133" i="186"/>
  <c r="E133" i="186"/>
  <c r="D133" i="186"/>
  <c r="D133" i="246"/>
  <c r="J132" i="186"/>
  <c r="J131" i="186"/>
  <c r="J130" i="186"/>
  <c r="D130" i="446"/>
  <c r="I129" i="186"/>
  <c r="H129" i="186"/>
  <c r="G129" i="186"/>
  <c r="G129" i="246"/>
  <c r="F129" i="186"/>
  <c r="F129" i="246"/>
  <c r="E129" i="186"/>
  <c r="E129" i="246"/>
  <c r="D129" i="186"/>
  <c r="J127" i="186"/>
  <c r="J127" i="246"/>
  <c r="J126" i="186"/>
  <c r="K126" i="186"/>
  <c r="J125" i="186"/>
  <c r="J124" i="186"/>
  <c r="J123" i="186"/>
  <c r="D123" i="446"/>
  <c r="J122" i="186"/>
  <c r="D122" i="446"/>
  <c r="J121" i="186"/>
  <c r="D121" i="446"/>
  <c r="J120" i="186"/>
  <c r="J119" i="186"/>
  <c r="J118" i="186"/>
  <c r="D118" i="446"/>
  <c r="J117" i="186"/>
  <c r="J116" i="186"/>
  <c r="J115" i="186"/>
  <c r="I114" i="186"/>
  <c r="H114" i="186"/>
  <c r="G114" i="186"/>
  <c r="G114" i="246"/>
  <c r="F114" i="186"/>
  <c r="F114" i="246"/>
  <c r="E114" i="186"/>
  <c r="D114" i="186"/>
  <c r="J113" i="186"/>
  <c r="J112" i="186"/>
  <c r="D112" i="446"/>
  <c r="J111" i="186"/>
  <c r="K111" i="186"/>
  <c r="J110" i="186"/>
  <c r="J109" i="186"/>
  <c r="J109" i="246"/>
  <c r="J108" i="186"/>
  <c r="J107" i="186"/>
  <c r="J106" i="186"/>
  <c r="J105" i="186"/>
  <c r="J104" i="186"/>
  <c r="D104" i="446"/>
  <c r="J103" i="186"/>
  <c r="D103" i="446"/>
  <c r="J102" i="186"/>
  <c r="D102" i="446"/>
  <c r="J101" i="186"/>
  <c r="D101" i="446"/>
  <c r="J100" i="186"/>
  <c r="D100" i="446"/>
  <c r="J99" i="186"/>
  <c r="J98" i="186"/>
  <c r="D98" i="446"/>
  <c r="J97" i="186"/>
  <c r="J96" i="186"/>
  <c r="J95" i="186"/>
  <c r="J94" i="186"/>
  <c r="D94" i="446"/>
  <c r="I93" i="186"/>
  <c r="H93" i="186"/>
  <c r="H93" i="246"/>
  <c r="G93" i="186"/>
  <c r="F93" i="186"/>
  <c r="F93" i="246"/>
  <c r="E93" i="186"/>
  <c r="E93" i="246"/>
  <c r="D93" i="186"/>
  <c r="D93" i="246"/>
  <c r="J88" i="186"/>
  <c r="J87" i="186"/>
  <c r="J86" i="186"/>
  <c r="J85" i="186"/>
  <c r="D85" i="446"/>
  <c r="J84" i="186"/>
  <c r="J83" i="186"/>
  <c r="D83" i="446"/>
  <c r="I82" i="186"/>
  <c r="I82" i="246"/>
  <c r="H82" i="186"/>
  <c r="H82" i="246"/>
  <c r="G82" i="186"/>
  <c r="G82" i="246"/>
  <c r="F82" i="186"/>
  <c r="E82" i="186"/>
  <c r="E82" i="246"/>
  <c r="D82" i="186"/>
  <c r="D82" i="246"/>
  <c r="J81" i="186"/>
  <c r="J80" i="186"/>
  <c r="D80" i="446"/>
  <c r="J79" i="186"/>
  <c r="D79" i="446"/>
  <c r="I78" i="186"/>
  <c r="I78" i="246"/>
  <c r="H78" i="186"/>
  <c r="G78" i="186"/>
  <c r="G78" i="246"/>
  <c r="F78" i="186"/>
  <c r="E78" i="186"/>
  <c r="E78" i="246"/>
  <c r="D78" i="186"/>
  <c r="D78" i="246"/>
  <c r="J77" i="186"/>
  <c r="J76" i="186"/>
  <c r="I75" i="186"/>
  <c r="H75" i="186"/>
  <c r="G75" i="186"/>
  <c r="G75" i="246"/>
  <c r="F75" i="186"/>
  <c r="F75" i="246"/>
  <c r="E75" i="186"/>
  <c r="D75" i="186"/>
  <c r="D75" i="246"/>
  <c r="J74" i="186"/>
  <c r="J73" i="186"/>
  <c r="J72" i="186"/>
  <c r="J71" i="186"/>
  <c r="I70" i="186"/>
  <c r="H70" i="186"/>
  <c r="H70" i="246"/>
  <c r="G70" i="186"/>
  <c r="F70" i="186"/>
  <c r="F70" i="246"/>
  <c r="E70" i="186"/>
  <c r="E70" i="246"/>
  <c r="D70" i="186"/>
  <c r="D70" i="246"/>
  <c r="J69" i="186"/>
  <c r="J69" i="246"/>
  <c r="J68" i="186"/>
  <c r="J67" i="186"/>
  <c r="I66" i="186"/>
  <c r="I66" i="246"/>
  <c r="H66" i="186"/>
  <c r="H66" i="246"/>
  <c r="G66" i="186"/>
  <c r="F66" i="186"/>
  <c r="F66" i="246"/>
  <c r="E66" i="186"/>
  <c r="E66" i="246"/>
  <c r="D66" i="186"/>
  <c r="D66" i="246"/>
  <c r="J64" i="186"/>
  <c r="J63" i="186"/>
  <c r="D63" i="446"/>
  <c r="J62" i="186"/>
  <c r="J61" i="186"/>
  <c r="D61" i="446"/>
  <c r="I60" i="186"/>
  <c r="I60" i="246"/>
  <c r="H60" i="186"/>
  <c r="H60" i="246"/>
  <c r="G60" i="186"/>
  <c r="G60" i="246"/>
  <c r="F60" i="186"/>
  <c r="F60" i="246"/>
  <c r="E60" i="186"/>
  <c r="D60" i="186"/>
  <c r="D60" i="246"/>
  <c r="J59" i="186"/>
  <c r="J58" i="186"/>
  <c r="J57" i="186"/>
  <c r="D57" i="446"/>
  <c r="J56" i="186"/>
  <c r="I55" i="186"/>
  <c r="I55" i="246"/>
  <c r="H55" i="186"/>
  <c r="H55" i="246"/>
  <c r="G55" i="186"/>
  <c r="G55" i="246"/>
  <c r="F55" i="186"/>
  <c r="F55" i="246"/>
  <c r="E55" i="186"/>
  <c r="E55" i="246"/>
  <c r="D55" i="186"/>
  <c r="D55" i="246"/>
  <c r="J54" i="186"/>
  <c r="J53" i="186"/>
  <c r="J52" i="186"/>
  <c r="D52" i="446"/>
  <c r="J51" i="186"/>
  <c r="J50" i="186"/>
  <c r="I49" i="186"/>
  <c r="H49" i="186"/>
  <c r="H49" i="246"/>
  <c r="G49" i="186"/>
  <c r="G49" i="246"/>
  <c r="F49" i="186"/>
  <c r="F49" i="246"/>
  <c r="E49" i="186"/>
  <c r="E49" i="246"/>
  <c r="D49" i="186"/>
  <c r="D49" i="246"/>
  <c r="J48" i="186"/>
  <c r="D48" i="446"/>
  <c r="J47" i="186"/>
  <c r="J46" i="186"/>
  <c r="J45" i="186"/>
  <c r="K45" i="186"/>
  <c r="J44" i="186"/>
  <c r="J43" i="186"/>
  <c r="J42" i="186"/>
  <c r="J41" i="186"/>
  <c r="J40" i="186"/>
  <c r="J39" i="186"/>
  <c r="J38" i="186"/>
  <c r="K38" i="186"/>
  <c r="E38" i="446"/>
  <c r="I37" i="186"/>
  <c r="I37" i="246"/>
  <c r="H37" i="186"/>
  <c r="H37" i="246"/>
  <c r="G37" i="186"/>
  <c r="G37" i="246"/>
  <c r="F37" i="186"/>
  <c r="E37" i="186"/>
  <c r="E37" i="246"/>
  <c r="D37" i="186"/>
  <c r="J36" i="186"/>
  <c r="J35" i="186"/>
  <c r="J34" i="186"/>
  <c r="J33" i="186"/>
  <c r="J32" i="186"/>
  <c r="D32" i="446"/>
  <c r="J31" i="186"/>
  <c r="J30" i="186"/>
  <c r="I29" i="186"/>
  <c r="H29" i="186"/>
  <c r="H29" i="246"/>
  <c r="G29" i="186"/>
  <c r="G29" i="246"/>
  <c r="F29" i="186"/>
  <c r="F29" i="246"/>
  <c r="E29" i="186"/>
  <c r="E29" i="246"/>
  <c r="D29" i="186"/>
  <c r="D29" i="246"/>
  <c r="J28" i="186"/>
  <c r="D28" i="446"/>
  <c r="J27" i="186"/>
  <c r="J26" i="186"/>
  <c r="J25" i="186"/>
  <c r="D25" i="446"/>
  <c r="J24" i="186"/>
  <c r="J23" i="186"/>
  <c r="I22" i="186"/>
  <c r="I22" i="246"/>
  <c r="H22" i="186"/>
  <c r="H22" i="246"/>
  <c r="G22" i="186"/>
  <c r="G22" i="246"/>
  <c r="F22" i="186"/>
  <c r="E22" i="186"/>
  <c r="D22" i="186"/>
  <c r="D22" i="246"/>
  <c r="J21" i="186"/>
  <c r="D21" i="446"/>
  <c r="J20" i="186"/>
  <c r="J19" i="186"/>
  <c r="J18" i="186"/>
  <c r="J18" i="246"/>
  <c r="J17" i="186"/>
  <c r="J16" i="186"/>
  <c r="D16" i="446"/>
  <c r="I15" i="186"/>
  <c r="I15" i="246"/>
  <c r="H15" i="186"/>
  <c r="H15" i="246"/>
  <c r="G15" i="186"/>
  <c r="G15" i="246"/>
  <c r="F15" i="186"/>
  <c r="F15" i="246"/>
  <c r="E15" i="186"/>
  <c r="E15" i="246"/>
  <c r="D15" i="186"/>
  <c r="D15" i="246"/>
  <c r="J14" i="186"/>
  <c r="J13" i="186"/>
  <c r="K13" i="186"/>
  <c r="J12" i="186"/>
  <c r="J11" i="186"/>
  <c r="J11" i="246"/>
  <c r="J10" i="186"/>
  <c r="J9" i="186"/>
  <c r="I8" i="186"/>
  <c r="I8" i="246"/>
  <c r="H8" i="186"/>
  <c r="H8" i="246"/>
  <c r="G8" i="186"/>
  <c r="G8" i="246"/>
  <c r="F8" i="186"/>
  <c r="F8" i="246"/>
  <c r="E8" i="186"/>
  <c r="E8" i="246"/>
  <c r="D8" i="186"/>
  <c r="I5" i="186"/>
  <c r="I5" i="246"/>
  <c r="H5" i="186"/>
  <c r="H5" i="246"/>
  <c r="G5" i="186"/>
  <c r="G5" i="246"/>
  <c r="F5" i="186"/>
  <c r="F5" i="246"/>
  <c r="E5" i="186"/>
  <c r="E5" i="246"/>
  <c r="D5" i="186"/>
  <c r="D5" i="246"/>
  <c r="C5" i="186"/>
  <c r="C5" i="246"/>
  <c r="J158" i="185"/>
  <c r="J157" i="185"/>
  <c r="J153" i="185"/>
  <c r="D153" i="445"/>
  <c r="J152" i="185"/>
  <c r="J151" i="185"/>
  <c r="D151" i="445"/>
  <c r="J150" i="185"/>
  <c r="J149" i="185"/>
  <c r="D149" i="445"/>
  <c r="J148" i="185"/>
  <c r="J147" i="185"/>
  <c r="I146" i="185"/>
  <c r="I146" i="245"/>
  <c r="H146" i="185"/>
  <c r="H146" i="245"/>
  <c r="G146" i="185"/>
  <c r="F146" i="185"/>
  <c r="F146" i="245"/>
  <c r="E146" i="185"/>
  <c r="E146" i="245"/>
  <c r="D146" i="185"/>
  <c r="D146" i="245"/>
  <c r="J145" i="185"/>
  <c r="D145" i="445"/>
  <c r="J144" i="185"/>
  <c r="D144" i="445"/>
  <c r="J143" i="185"/>
  <c r="J142" i="185"/>
  <c r="K142" i="185"/>
  <c r="J141" i="185"/>
  <c r="D141" i="445"/>
  <c r="I140" i="185"/>
  <c r="I140" i="245"/>
  <c r="H140" i="185"/>
  <c r="H140" i="245"/>
  <c r="G140" i="185"/>
  <c r="G140" i="245"/>
  <c r="F140" i="185"/>
  <c r="F140" i="245"/>
  <c r="E140" i="185"/>
  <c r="E140" i="245"/>
  <c r="D140" i="185"/>
  <c r="D140" i="245"/>
  <c r="J139" i="185"/>
  <c r="D139" i="445"/>
  <c r="J138" i="185"/>
  <c r="J137" i="185"/>
  <c r="J136" i="185"/>
  <c r="J135" i="185"/>
  <c r="J135" i="245"/>
  <c r="J134" i="185"/>
  <c r="D134" i="445"/>
  <c r="I133" i="185"/>
  <c r="I133" i="245"/>
  <c r="H133" i="185"/>
  <c r="G133" i="185"/>
  <c r="G133" i="245"/>
  <c r="F133" i="185"/>
  <c r="F133" i="245"/>
  <c r="E133" i="185"/>
  <c r="D133" i="185"/>
  <c r="D133" i="245"/>
  <c r="J132" i="185"/>
  <c r="J131" i="185"/>
  <c r="J130" i="185"/>
  <c r="J129" i="185"/>
  <c r="D129" i="445"/>
  <c r="I129" i="185"/>
  <c r="H129" i="185"/>
  <c r="H129" i="245"/>
  <c r="G129" i="185"/>
  <c r="G129" i="245"/>
  <c r="F129" i="185"/>
  <c r="F129" i="245"/>
  <c r="E129" i="185"/>
  <c r="E129" i="245"/>
  <c r="D129" i="185"/>
  <c r="D129" i="245"/>
  <c r="J127" i="185"/>
  <c r="D127" i="445"/>
  <c r="J126" i="185"/>
  <c r="K126" i="185"/>
  <c r="J125" i="185"/>
  <c r="D125" i="445"/>
  <c r="J124" i="185"/>
  <c r="J123" i="185"/>
  <c r="J123" i="245"/>
  <c r="J122" i="185"/>
  <c r="J121" i="185"/>
  <c r="J120" i="185"/>
  <c r="J119" i="185"/>
  <c r="K119" i="185"/>
  <c r="D119" i="306"/>
  <c r="J118" i="185"/>
  <c r="J117" i="185"/>
  <c r="D117" i="445"/>
  <c r="J116" i="185"/>
  <c r="J115" i="185"/>
  <c r="J114" i="185"/>
  <c r="I114" i="185"/>
  <c r="H114" i="185"/>
  <c r="H114" i="245"/>
  <c r="G114" i="185"/>
  <c r="G114" i="245"/>
  <c r="F114" i="185"/>
  <c r="F114" i="245"/>
  <c r="E114" i="185"/>
  <c r="D114" i="185"/>
  <c r="D114" i="245"/>
  <c r="J113" i="185"/>
  <c r="J113" i="245"/>
  <c r="J112" i="185"/>
  <c r="D112" i="445"/>
  <c r="J111" i="185"/>
  <c r="J111" i="245"/>
  <c r="J110" i="185"/>
  <c r="D110" i="445"/>
  <c r="J109" i="185"/>
  <c r="J108" i="185"/>
  <c r="D108" i="445"/>
  <c r="J107" i="185"/>
  <c r="J106" i="185"/>
  <c r="J105" i="185"/>
  <c r="D105" i="445"/>
  <c r="J104" i="185"/>
  <c r="J103" i="185"/>
  <c r="J102" i="185"/>
  <c r="D102" i="445"/>
  <c r="J101" i="185"/>
  <c r="D101" i="445"/>
  <c r="J100" i="185"/>
  <c r="K100" i="185"/>
  <c r="K100" i="245"/>
  <c r="J99" i="185"/>
  <c r="J98" i="185"/>
  <c r="K98" i="185"/>
  <c r="J97" i="185"/>
  <c r="J96" i="185"/>
  <c r="K96" i="185"/>
  <c r="E96" i="445"/>
  <c r="J95" i="185"/>
  <c r="J94" i="185"/>
  <c r="D94" i="445"/>
  <c r="I93" i="185"/>
  <c r="H93" i="185"/>
  <c r="H93" i="245"/>
  <c r="G93" i="185"/>
  <c r="F93" i="185"/>
  <c r="F93" i="245"/>
  <c r="E93" i="185"/>
  <c r="E128" i="185"/>
  <c r="E128" i="245"/>
  <c r="D93" i="185"/>
  <c r="D93" i="245"/>
  <c r="J88" i="185"/>
  <c r="J87" i="185"/>
  <c r="D87" i="445"/>
  <c r="J86" i="185"/>
  <c r="J85" i="185"/>
  <c r="D85" i="445"/>
  <c r="J84" i="185"/>
  <c r="D84" i="445"/>
  <c r="J83" i="185"/>
  <c r="I82" i="185"/>
  <c r="I82" i="245"/>
  <c r="H82" i="185"/>
  <c r="H82" i="245"/>
  <c r="G82" i="185"/>
  <c r="G82" i="245"/>
  <c r="F82" i="185"/>
  <c r="F82" i="245"/>
  <c r="E82" i="185"/>
  <c r="D82" i="185"/>
  <c r="D82" i="245"/>
  <c r="J81" i="185"/>
  <c r="K81" i="185"/>
  <c r="J80" i="185"/>
  <c r="J78" i="185"/>
  <c r="J78" i="245"/>
  <c r="J79" i="185"/>
  <c r="I78" i="185"/>
  <c r="I78" i="245"/>
  <c r="H78" i="185"/>
  <c r="H78" i="245"/>
  <c r="G78" i="185"/>
  <c r="G78" i="245"/>
  <c r="F78" i="185"/>
  <c r="F78" i="245"/>
  <c r="E78" i="185"/>
  <c r="E78" i="245"/>
  <c r="D78" i="185"/>
  <c r="D78" i="245"/>
  <c r="J77" i="185"/>
  <c r="J76" i="185"/>
  <c r="J76" i="245"/>
  <c r="I75" i="185"/>
  <c r="H75" i="185"/>
  <c r="H75" i="245"/>
  <c r="G75" i="185"/>
  <c r="G75" i="245"/>
  <c r="F75" i="185"/>
  <c r="F75" i="245"/>
  <c r="E75" i="185"/>
  <c r="E75" i="245"/>
  <c r="D75" i="185"/>
  <c r="J74" i="185"/>
  <c r="J73" i="185"/>
  <c r="J72" i="185"/>
  <c r="K72" i="185"/>
  <c r="E72" i="445"/>
  <c r="J71" i="185"/>
  <c r="I70" i="185"/>
  <c r="H70" i="185"/>
  <c r="G70" i="185"/>
  <c r="G70" i="245"/>
  <c r="F70" i="185"/>
  <c r="F70" i="245"/>
  <c r="E70" i="185"/>
  <c r="D70" i="185"/>
  <c r="D70" i="245"/>
  <c r="J69" i="185"/>
  <c r="J69" i="245"/>
  <c r="J68" i="185"/>
  <c r="D68" i="445"/>
  <c r="J67" i="185"/>
  <c r="I66" i="185"/>
  <c r="I66" i="245"/>
  <c r="H66" i="185"/>
  <c r="H66" i="245"/>
  <c r="G66" i="185"/>
  <c r="G66" i="245"/>
  <c r="F66" i="185"/>
  <c r="F66" i="245"/>
  <c r="E66" i="185"/>
  <c r="D66" i="185"/>
  <c r="D66" i="245"/>
  <c r="J64" i="185"/>
  <c r="D64" i="445"/>
  <c r="J63" i="185"/>
  <c r="J62" i="185"/>
  <c r="J61" i="185"/>
  <c r="I60" i="185"/>
  <c r="I60" i="245"/>
  <c r="H60" i="185"/>
  <c r="H60" i="245"/>
  <c r="G60" i="185"/>
  <c r="G60" i="245"/>
  <c r="F60" i="185"/>
  <c r="F60" i="245"/>
  <c r="E60" i="185"/>
  <c r="E60" i="245"/>
  <c r="D60" i="185"/>
  <c r="D60" i="245"/>
  <c r="J59" i="185"/>
  <c r="J58" i="185"/>
  <c r="J58" i="245"/>
  <c r="J57" i="185"/>
  <c r="J56" i="185"/>
  <c r="I55" i="185"/>
  <c r="I55" i="245"/>
  <c r="H55" i="185"/>
  <c r="H55" i="245"/>
  <c r="G55" i="185"/>
  <c r="G55" i="245"/>
  <c r="F55" i="185"/>
  <c r="F55" i="245"/>
  <c r="E55" i="185"/>
  <c r="D55" i="185"/>
  <c r="J54" i="185"/>
  <c r="J53" i="185"/>
  <c r="J52" i="185"/>
  <c r="K52" i="185"/>
  <c r="J51" i="185"/>
  <c r="J50" i="185"/>
  <c r="D50" i="445"/>
  <c r="I49" i="185"/>
  <c r="I49" i="245"/>
  <c r="H49" i="185"/>
  <c r="G49" i="185"/>
  <c r="G49" i="245"/>
  <c r="F49" i="185"/>
  <c r="F49" i="245"/>
  <c r="E49" i="185"/>
  <c r="E49" i="245"/>
  <c r="D49" i="185"/>
  <c r="D49" i="245"/>
  <c r="J48" i="185"/>
  <c r="J47" i="185"/>
  <c r="K47" i="185"/>
  <c r="J46" i="185"/>
  <c r="J45" i="185"/>
  <c r="J44" i="185"/>
  <c r="J43" i="185"/>
  <c r="J42" i="185"/>
  <c r="J41" i="185"/>
  <c r="D41" i="445"/>
  <c r="J40" i="185"/>
  <c r="D40" i="445"/>
  <c r="J39" i="185"/>
  <c r="J38" i="185"/>
  <c r="I37" i="185"/>
  <c r="I37" i="245"/>
  <c r="H37" i="185"/>
  <c r="H37" i="245"/>
  <c r="G37" i="185"/>
  <c r="G37" i="245"/>
  <c r="F37" i="185"/>
  <c r="F37" i="245"/>
  <c r="E37" i="185"/>
  <c r="E37" i="245"/>
  <c r="D37" i="185"/>
  <c r="D37" i="245"/>
  <c r="J36" i="185"/>
  <c r="D36" i="445"/>
  <c r="J35" i="185"/>
  <c r="J34" i="185"/>
  <c r="J33" i="185"/>
  <c r="D33" i="445"/>
  <c r="J32" i="185"/>
  <c r="J31" i="185"/>
  <c r="I29" i="185"/>
  <c r="H29" i="185"/>
  <c r="H29" i="245"/>
  <c r="G29" i="185"/>
  <c r="G29" i="245"/>
  <c r="F29" i="185"/>
  <c r="F29" i="245"/>
  <c r="E29" i="185"/>
  <c r="E29" i="245"/>
  <c r="D29" i="185"/>
  <c r="D29" i="245"/>
  <c r="J28" i="185"/>
  <c r="J27" i="185"/>
  <c r="J26" i="185"/>
  <c r="D26" i="445"/>
  <c r="J25" i="185"/>
  <c r="D25" i="445"/>
  <c r="J24" i="185"/>
  <c r="J23" i="185"/>
  <c r="I22" i="185"/>
  <c r="I22" i="245"/>
  <c r="H22" i="185"/>
  <c r="H22" i="245"/>
  <c r="G22" i="185"/>
  <c r="G22" i="245"/>
  <c r="F22" i="185"/>
  <c r="E22" i="185"/>
  <c r="E22" i="245"/>
  <c r="D22" i="185"/>
  <c r="D22" i="245"/>
  <c r="J21" i="185"/>
  <c r="K21" i="185"/>
  <c r="D21" i="306"/>
  <c r="J20" i="185"/>
  <c r="J19" i="185"/>
  <c r="D19" i="445"/>
  <c r="J18" i="185"/>
  <c r="D18" i="445"/>
  <c r="J17" i="185"/>
  <c r="J16" i="185"/>
  <c r="I15" i="185"/>
  <c r="I15" i="245"/>
  <c r="H15" i="185"/>
  <c r="H15" i="245"/>
  <c r="G15" i="185"/>
  <c r="G15" i="245"/>
  <c r="F15" i="185"/>
  <c r="F15" i="245"/>
  <c r="E15" i="185"/>
  <c r="E15" i="245"/>
  <c r="D15" i="185"/>
  <c r="D15" i="245"/>
  <c r="J14" i="185"/>
  <c r="J13" i="185"/>
  <c r="J12" i="185"/>
  <c r="J11" i="185"/>
  <c r="D11" i="445"/>
  <c r="J10" i="185"/>
  <c r="J10" i="245"/>
  <c r="J9" i="185"/>
  <c r="K9" i="185"/>
  <c r="I8" i="185"/>
  <c r="H8" i="185"/>
  <c r="H8" i="245"/>
  <c r="G8" i="185"/>
  <c r="G8" i="245"/>
  <c r="F8" i="185"/>
  <c r="E8" i="185"/>
  <c r="E8" i="245"/>
  <c r="D8" i="185"/>
  <c r="I5" i="185"/>
  <c r="I5" i="245"/>
  <c r="H5" i="185"/>
  <c r="H5" i="245"/>
  <c r="G5" i="185"/>
  <c r="G5" i="245"/>
  <c r="F5" i="185"/>
  <c r="F5" i="245"/>
  <c r="E5" i="185"/>
  <c r="E5" i="245"/>
  <c r="D5" i="185"/>
  <c r="D5" i="245"/>
  <c r="C5" i="185"/>
  <c r="C5" i="245"/>
  <c r="J158" i="184"/>
  <c r="J157" i="184"/>
  <c r="J153" i="184"/>
  <c r="J153" i="244"/>
  <c r="J152" i="184"/>
  <c r="K152" i="184"/>
  <c r="D152" i="305"/>
  <c r="D152" i="367"/>
  <c r="J151" i="184"/>
  <c r="D151" i="444"/>
  <c r="J150" i="184"/>
  <c r="J149" i="184"/>
  <c r="J148" i="184"/>
  <c r="D148" i="444"/>
  <c r="J147" i="184"/>
  <c r="I146" i="184"/>
  <c r="I146" i="244"/>
  <c r="H146" i="184"/>
  <c r="H146" i="244"/>
  <c r="G146" i="184"/>
  <c r="G146" i="244"/>
  <c r="F146" i="184"/>
  <c r="F146" i="244"/>
  <c r="E146" i="184"/>
  <c r="E146" i="244"/>
  <c r="D146" i="184"/>
  <c r="D146" i="244"/>
  <c r="J145" i="184"/>
  <c r="K145" i="184"/>
  <c r="D145" i="305"/>
  <c r="D145" i="367"/>
  <c r="J144" i="184"/>
  <c r="K144" i="184"/>
  <c r="J143" i="184"/>
  <c r="D143" i="444"/>
  <c r="J142" i="184"/>
  <c r="J141" i="184"/>
  <c r="I140" i="184"/>
  <c r="I140" i="244"/>
  <c r="H140" i="184"/>
  <c r="H140" i="244"/>
  <c r="G140" i="184"/>
  <c r="G140" i="244"/>
  <c r="F140" i="184"/>
  <c r="F140" i="244"/>
  <c r="E140" i="184"/>
  <c r="E140" i="244"/>
  <c r="D140" i="184"/>
  <c r="D140" i="244"/>
  <c r="J139" i="184"/>
  <c r="J138" i="184"/>
  <c r="D138" i="444"/>
  <c r="J137" i="184"/>
  <c r="J136" i="184"/>
  <c r="J135" i="184"/>
  <c r="J134" i="184"/>
  <c r="D134" i="444"/>
  <c r="I133" i="184"/>
  <c r="I133" i="244"/>
  <c r="H133" i="184"/>
  <c r="G133" i="184"/>
  <c r="F133" i="184"/>
  <c r="E133" i="184"/>
  <c r="E133" i="244"/>
  <c r="D133" i="184"/>
  <c r="D133" i="244"/>
  <c r="J132" i="184"/>
  <c r="K132" i="184"/>
  <c r="E132" i="444"/>
  <c r="J131" i="184"/>
  <c r="J130" i="184"/>
  <c r="I129" i="184"/>
  <c r="H129" i="184"/>
  <c r="H129" i="244"/>
  <c r="G129" i="184"/>
  <c r="G129" i="244"/>
  <c r="F129" i="184"/>
  <c r="F129" i="244"/>
  <c r="E129" i="184"/>
  <c r="E129" i="244"/>
  <c r="D129" i="184"/>
  <c r="D129" i="244"/>
  <c r="J127" i="184"/>
  <c r="D127" i="444"/>
  <c r="J126" i="184"/>
  <c r="D126" i="444"/>
  <c r="J125" i="184"/>
  <c r="J124" i="184"/>
  <c r="J123" i="184"/>
  <c r="J122" i="184"/>
  <c r="J121" i="184"/>
  <c r="D121" i="444"/>
  <c r="J120" i="184"/>
  <c r="J119" i="184"/>
  <c r="D119" i="444"/>
  <c r="J118" i="184"/>
  <c r="J117" i="184"/>
  <c r="D117" i="444"/>
  <c r="J116" i="184"/>
  <c r="J115" i="184"/>
  <c r="K115" i="184"/>
  <c r="I114" i="184"/>
  <c r="H114" i="184"/>
  <c r="H114" i="244"/>
  <c r="G114" i="184"/>
  <c r="G114" i="244"/>
  <c r="F114" i="184"/>
  <c r="F114" i="244"/>
  <c r="E114" i="184"/>
  <c r="D114" i="184"/>
  <c r="J113" i="184"/>
  <c r="K113" i="184"/>
  <c r="E113" i="444"/>
  <c r="J112" i="184"/>
  <c r="J111" i="184"/>
  <c r="J110" i="184"/>
  <c r="J109" i="184"/>
  <c r="J108" i="184"/>
  <c r="J107" i="184"/>
  <c r="D107" i="444"/>
  <c r="J106" i="184"/>
  <c r="J105" i="184"/>
  <c r="K105" i="184"/>
  <c r="J104" i="184"/>
  <c r="D104" i="444"/>
  <c r="J103" i="184"/>
  <c r="J102" i="184"/>
  <c r="J102" i="244"/>
  <c r="J101" i="184"/>
  <c r="D101" i="444"/>
  <c r="J100" i="184"/>
  <c r="J99" i="184"/>
  <c r="J98" i="184"/>
  <c r="J97" i="184"/>
  <c r="J97" i="244"/>
  <c r="J96" i="184"/>
  <c r="J95" i="184"/>
  <c r="J94" i="184"/>
  <c r="I93" i="184"/>
  <c r="I93" i="244"/>
  <c r="H93" i="184"/>
  <c r="G93" i="184"/>
  <c r="F93" i="184"/>
  <c r="E93" i="184"/>
  <c r="E93" i="244"/>
  <c r="D93" i="184"/>
  <c r="J88" i="184"/>
  <c r="J88" i="244"/>
  <c r="J87" i="184"/>
  <c r="K87" i="184"/>
  <c r="K87" i="244"/>
  <c r="J86" i="184"/>
  <c r="J85" i="184"/>
  <c r="D85" i="444"/>
  <c r="J84" i="184"/>
  <c r="J84" i="244"/>
  <c r="J83" i="184"/>
  <c r="I82" i="184"/>
  <c r="I82" i="244"/>
  <c r="H82" i="184"/>
  <c r="G82" i="184"/>
  <c r="G82" i="244"/>
  <c r="F82" i="184"/>
  <c r="F82" i="244"/>
  <c r="E82" i="184"/>
  <c r="D82" i="184"/>
  <c r="J81" i="184"/>
  <c r="D81" i="444"/>
  <c r="J80" i="184"/>
  <c r="J79" i="184"/>
  <c r="I78" i="184"/>
  <c r="I78" i="244"/>
  <c r="H78" i="184"/>
  <c r="H78" i="244"/>
  <c r="G78" i="184"/>
  <c r="G78" i="244"/>
  <c r="F78" i="184"/>
  <c r="F78" i="244"/>
  <c r="E78" i="184"/>
  <c r="E78" i="244"/>
  <c r="D78" i="184"/>
  <c r="D78" i="244"/>
  <c r="J77" i="184"/>
  <c r="J76" i="184"/>
  <c r="K76" i="184"/>
  <c r="I75" i="184"/>
  <c r="I75" i="244"/>
  <c r="H75" i="184"/>
  <c r="H75" i="244"/>
  <c r="G75" i="184"/>
  <c r="G75" i="244"/>
  <c r="F75" i="184"/>
  <c r="F75" i="244"/>
  <c r="E75" i="184"/>
  <c r="E75" i="244"/>
  <c r="D75" i="184"/>
  <c r="D75" i="244"/>
  <c r="J74" i="184"/>
  <c r="J73" i="184"/>
  <c r="J72" i="184"/>
  <c r="D72" i="444"/>
  <c r="J71" i="184"/>
  <c r="I70" i="184"/>
  <c r="I70" i="244"/>
  <c r="H70" i="184"/>
  <c r="H70" i="244"/>
  <c r="G70" i="184"/>
  <c r="G70" i="244"/>
  <c r="F70" i="184"/>
  <c r="F70" i="244"/>
  <c r="E70" i="184"/>
  <c r="E70" i="244"/>
  <c r="D70" i="184"/>
  <c r="D70" i="244"/>
  <c r="J69" i="184"/>
  <c r="J69" i="244"/>
  <c r="J68" i="184"/>
  <c r="J67" i="184"/>
  <c r="D67" i="444"/>
  <c r="I66" i="184"/>
  <c r="I66" i="244"/>
  <c r="H66" i="184"/>
  <c r="H66" i="244"/>
  <c r="G66" i="184"/>
  <c r="F66" i="184"/>
  <c r="F89" i="184"/>
  <c r="E66" i="184"/>
  <c r="E66" i="244"/>
  <c r="D66" i="184"/>
  <c r="D66" i="244"/>
  <c r="J64" i="184"/>
  <c r="D64" i="444"/>
  <c r="J63" i="184"/>
  <c r="K63" i="184"/>
  <c r="J62" i="184"/>
  <c r="D62" i="444"/>
  <c r="J61" i="184"/>
  <c r="K61" i="184"/>
  <c r="E61" i="444"/>
  <c r="I60" i="184"/>
  <c r="I60" i="244"/>
  <c r="H60" i="184"/>
  <c r="H60" i="244"/>
  <c r="G60" i="184"/>
  <c r="G60" i="244"/>
  <c r="F60" i="184"/>
  <c r="F60" i="244"/>
  <c r="E60" i="184"/>
  <c r="E60" i="244"/>
  <c r="D60" i="184"/>
  <c r="D60" i="244"/>
  <c r="J59" i="184"/>
  <c r="J58" i="184"/>
  <c r="K58" i="184"/>
  <c r="K58" i="244"/>
  <c r="J57" i="184"/>
  <c r="D57" i="444"/>
  <c r="J56" i="184"/>
  <c r="I55" i="184"/>
  <c r="I55" i="244"/>
  <c r="H55" i="184"/>
  <c r="H55" i="244"/>
  <c r="G55" i="184"/>
  <c r="G55" i="244"/>
  <c r="F55" i="184"/>
  <c r="F55" i="244"/>
  <c r="E55" i="184"/>
  <c r="E55" i="244"/>
  <c r="D55" i="184"/>
  <c r="D55" i="244"/>
  <c r="J54" i="184"/>
  <c r="D54" i="444"/>
  <c r="J53" i="184"/>
  <c r="K53" i="184"/>
  <c r="D53" i="305"/>
  <c r="D53" i="367"/>
  <c r="J52" i="184"/>
  <c r="J51" i="184"/>
  <c r="J50" i="184"/>
  <c r="I49" i="184"/>
  <c r="H49" i="184"/>
  <c r="H49" i="244"/>
  <c r="G49" i="184"/>
  <c r="G49" i="244"/>
  <c r="F49" i="184"/>
  <c r="F49" i="244"/>
  <c r="E49" i="184"/>
  <c r="E49" i="244"/>
  <c r="D49" i="184"/>
  <c r="D49" i="244"/>
  <c r="J48" i="184"/>
  <c r="J48" i="244"/>
  <c r="J47" i="184"/>
  <c r="D47" i="444"/>
  <c r="J46" i="184"/>
  <c r="J45" i="184"/>
  <c r="K45" i="184"/>
  <c r="J44" i="184"/>
  <c r="J44" i="244"/>
  <c r="J43" i="184"/>
  <c r="J42" i="184"/>
  <c r="J41" i="184"/>
  <c r="J40" i="184"/>
  <c r="D40" i="444"/>
  <c r="J39" i="184"/>
  <c r="J38" i="184"/>
  <c r="I37" i="184"/>
  <c r="I37" i="244"/>
  <c r="H37" i="184"/>
  <c r="H37" i="244"/>
  <c r="G37" i="184"/>
  <c r="G37" i="244"/>
  <c r="F37" i="184"/>
  <c r="E37" i="184"/>
  <c r="E37" i="244"/>
  <c r="D37" i="184"/>
  <c r="D37" i="244"/>
  <c r="J36" i="184"/>
  <c r="D36" i="444"/>
  <c r="J35" i="184"/>
  <c r="J35" i="244"/>
  <c r="J34" i="184"/>
  <c r="J33" i="184"/>
  <c r="K33" i="184"/>
  <c r="D33" i="305"/>
  <c r="D33" i="367"/>
  <c r="J32" i="184"/>
  <c r="J31" i="184"/>
  <c r="J30" i="184"/>
  <c r="I29" i="184"/>
  <c r="I29" i="244"/>
  <c r="H29" i="184"/>
  <c r="H29" i="244"/>
  <c r="G29" i="184"/>
  <c r="F29" i="184"/>
  <c r="F29" i="244"/>
  <c r="E29" i="184"/>
  <c r="E29" i="244"/>
  <c r="D29" i="184"/>
  <c r="D29" i="244"/>
  <c r="J28" i="184"/>
  <c r="J28" i="244"/>
  <c r="J27" i="184"/>
  <c r="J27" i="244"/>
  <c r="J26" i="184"/>
  <c r="J26" i="244"/>
  <c r="J25" i="184"/>
  <c r="D25" i="444"/>
  <c r="J24" i="184"/>
  <c r="J23" i="184"/>
  <c r="I22" i="184"/>
  <c r="I22" i="244"/>
  <c r="H22" i="184"/>
  <c r="H22" i="244"/>
  <c r="G22" i="184"/>
  <c r="G22" i="244"/>
  <c r="F22" i="184"/>
  <c r="F22" i="244"/>
  <c r="E22" i="184"/>
  <c r="E22" i="244"/>
  <c r="D22" i="184"/>
  <c r="D22" i="244"/>
  <c r="J21" i="184"/>
  <c r="K21" i="184"/>
  <c r="E21" i="444"/>
  <c r="J20" i="184"/>
  <c r="J20" i="244"/>
  <c r="J19" i="184"/>
  <c r="K19" i="184"/>
  <c r="D19" i="305"/>
  <c r="D19" i="367"/>
  <c r="J18" i="184"/>
  <c r="J17" i="184"/>
  <c r="D17" i="444"/>
  <c r="J16" i="184"/>
  <c r="K16" i="184"/>
  <c r="I15" i="184"/>
  <c r="H15" i="184"/>
  <c r="H15" i="244"/>
  <c r="G15" i="184"/>
  <c r="G15" i="244"/>
  <c r="F15" i="184"/>
  <c r="E15" i="184"/>
  <c r="E15" i="244"/>
  <c r="D15" i="184"/>
  <c r="J14" i="184"/>
  <c r="J13" i="184"/>
  <c r="J12" i="184"/>
  <c r="D12" i="444"/>
  <c r="J11" i="184"/>
  <c r="J10" i="184"/>
  <c r="J9" i="184"/>
  <c r="I8" i="184"/>
  <c r="I8" i="244"/>
  <c r="H8" i="184"/>
  <c r="H8" i="244"/>
  <c r="G8" i="184"/>
  <c r="F8" i="184"/>
  <c r="F8" i="244"/>
  <c r="E8" i="184"/>
  <c r="D8" i="184"/>
  <c r="D8" i="244"/>
  <c r="I5" i="184"/>
  <c r="H5" i="184"/>
  <c r="G5" i="184"/>
  <c r="F5" i="184"/>
  <c r="F5" i="210"/>
  <c r="E5" i="184"/>
  <c r="D5" i="184"/>
  <c r="D5" i="211"/>
  <c r="C5" i="184"/>
  <c r="C5" i="244"/>
  <c r="H24" i="183"/>
  <c r="F24" i="442"/>
  <c r="H23" i="183"/>
  <c r="H22" i="183"/>
  <c r="F22" i="442"/>
  <c r="H21" i="183"/>
  <c r="F21" i="442"/>
  <c r="H20" i="183"/>
  <c r="I20" i="183"/>
  <c r="G20" i="442"/>
  <c r="H19" i="183"/>
  <c r="H18" i="183"/>
  <c r="H17" i="183"/>
  <c r="F17" i="442"/>
  <c r="H16" i="183"/>
  <c r="H15" i="183"/>
  <c r="H14" i="183"/>
  <c r="H14" i="243"/>
  <c r="H13" i="183"/>
  <c r="H12" i="183"/>
  <c r="H11" i="183"/>
  <c r="H10" i="183"/>
  <c r="H9" i="183"/>
  <c r="H8" i="183"/>
  <c r="H7" i="183"/>
  <c r="H24" i="182"/>
  <c r="H23" i="182"/>
  <c r="F23" i="441"/>
  <c r="H22" i="182"/>
  <c r="H21" i="182"/>
  <c r="H20" i="182"/>
  <c r="F20" i="441"/>
  <c r="H19" i="182"/>
  <c r="F19" i="441"/>
  <c r="H18" i="182"/>
  <c r="I18" i="182"/>
  <c r="G18" i="441"/>
  <c r="H17" i="182"/>
  <c r="H16" i="182"/>
  <c r="H15" i="182"/>
  <c r="H14" i="182"/>
  <c r="H14" i="242"/>
  <c r="H13" i="182"/>
  <c r="H12" i="182"/>
  <c r="H11" i="182"/>
  <c r="F11" i="441"/>
  <c r="H10" i="182"/>
  <c r="I10" i="182"/>
  <c r="G10" i="441"/>
  <c r="H9" i="182"/>
  <c r="F9" i="441"/>
  <c r="H8" i="182"/>
  <c r="F7" i="441"/>
  <c r="H30" i="180"/>
  <c r="H30" i="439"/>
  <c r="E29" i="180"/>
  <c r="I24" i="180"/>
  <c r="I24" i="439"/>
  <c r="D24" i="180"/>
  <c r="I23" i="180"/>
  <c r="I23" i="439"/>
  <c r="I20" i="180"/>
  <c r="E20" i="180"/>
  <c r="E20" i="439"/>
  <c r="I19" i="180"/>
  <c r="D18" i="180"/>
  <c r="H17" i="180"/>
  <c r="H17" i="439"/>
  <c r="D17" i="180"/>
  <c r="D17" i="240"/>
  <c r="E16" i="180"/>
  <c r="I15" i="180"/>
  <c r="I11" i="180"/>
  <c r="E8" i="180"/>
  <c r="H4" i="180"/>
  <c r="H4" i="240"/>
  <c r="H29" i="179"/>
  <c r="D24" i="179"/>
  <c r="D24" i="438"/>
  <c r="I23" i="179"/>
  <c r="D19" i="179"/>
  <c r="H18" i="179"/>
  <c r="D18" i="239"/>
  <c r="E13" i="179"/>
  <c r="E13" i="438"/>
  <c r="H4" i="179"/>
  <c r="H4" i="239"/>
  <c r="I2" i="179"/>
  <c r="I2" i="180"/>
  <c r="J159" i="178"/>
  <c r="D159" i="437"/>
  <c r="J158" i="178"/>
  <c r="J157" i="178"/>
  <c r="D157" i="437"/>
  <c r="J156" i="178"/>
  <c r="D156" i="437"/>
  <c r="J155" i="178"/>
  <c r="K155" i="178"/>
  <c r="E155" i="437"/>
  <c r="J154" i="178"/>
  <c r="J154" i="238"/>
  <c r="J153" i="178"/>
  <c r="D153" i="437"/>
  <c r="I152" i="178"/>
  <c r="I152" i="238"/>
  <c r="H152" i="178"/>
  <c r="H152" i="238"/>
  <c r="G152" i="178"/>
  <c r="G152" i="238"/>
  <c r="F152" i="178"/>
  <c r="F152" i="238"/>
  <c r="E152" i="178"/>
  <c r="D152" i="178"/>
  <c r="D152" i="238"/>
  <c r="J151" i="178"/>
  <c r="K151" i="178"/>
  <c r="J150" i="178"/>
  <c r="K150" i="178"/>
  <c r="D150" i="298"/>
  <c r="D150" i="360"/>
  <c r="J149" i="178"/>
  <c r="J148" i="178"/>
  <c r="I147" i="178"/>
  <c r="I147" i="238"/>
  <c r="H147" i="178"/>
  <c r="H147" i="238"/>
  <c r="G147" i="178"/>
  <c r="G147" i="238"/>
  <c r="F147" i="178"/>
  <c r="F147" i="238"/>
  <c r="E147" i="178"/>
  <c r="E147" i="238"/>
  <c r="D147" i="178"/>
  <c r="D147" i="238"/>
  <c r="J146" i="178"/>
  <c r="J145" i="178"/>
  <c r="J144" i="178"/>
  <c r="D144" i="437"/>
  <c r="J143" i="178"/>
  <c r="J142" i="178"/>
  <c r="J141" i="178"/>
  <c r="D141" i="437"/>
  <c r="I140" i="178"/>
  <c r="I140" i="238"/>
  <c r="H140" i="178"/>
  <c r="G140" i="178"/>
  <c r="F140" i="178"/>
  <c r="E140" i="178"/>
  <c r="E140" i="238"/>
  <c r="D140" i="178"/>
  <c r="D140" i="238"/>
  <c r="J139" i="178"/>
  <c r="J138" i="178"/>
  <c r="J137" i="178"/>
  <c r="I136" i="178"/>
  <c r="I136" i="238"/>
  <c r="H136" i="178"/>
  <c r="H136" i="238"/>
  <c r="G136" i="178"/>
  <c r="G136" i="238"/>
  <c r="F136" i="178"/>
  <c r="E136" i="178"/>
  <c r="E136" i="238"/>
  <c r="D136" i="178"/>
  <c r="D136" i="238"/>
  <c r="J134" i="178"/>
  <c r="D134" i="437"/>
  <c r="J133" i="178"/>
  <c r="J133" i="238"/>
  <c r="J132" i="178"/>
  <c r="J131" i="178"/>
  <c r="J130" i="178"/>
  <c r="J129" i="178"/>
  <c r="J128" i="178"/>
  <c r="J127" i="178"/>
  <c r="J126" i="178"/>
  <c r="D126" i="437"/>
  <c r="J125" i="178"/>
  <c r="J124" i="178"/>
  <c r="J123" i="178"/>
  <c r="K123" i="178"/>
  <c r="D123" i="298"/>
  <c r="J122" i="178"/>
  <c r="K122" i="178"/>
  <c r="I121" i="178"/>
  <c r="I121" i="238"/>
  <c r="H121" i="178"/>
  <c r="G121" i="178"/>
  <c r="G121" i="238"/>
  <c r="F121" i="178"/>
  <c r="E121" i="178"/>
  <c r="E121" i="238"/>
  <c r="D121" i="178"/>
  <c r="D121" i="238"/>
  <c r="J120" i="178"/>
  <c r="K120" i="178"/>
  <c r="E120" i="437"/>
  <c r="J119" i="178"/>
  <c r="D119" i="437"/>
  <c r="J118" i="178"/>
  <c r="J117" i="178"/>
  <c r="K117" i="178"/>
  <c r="D117" i="298"/>
  <c r="D117" i="360"/>
  <c r="J116" i="178"/>
  <c r="J115" i="178"/>
  <c r="D115" i="437"/>
  <c r="J114" i="178"/>
  <c r="J114" i="238"/>
  <c r="J113" i="178"/>
  <c r="D113" i="437"/>
  <c r="J112" i="178"/>
  <c r="J111" i="178"/>
  <c r="J110" i="178"/>
  <c r="D110" i="437"/>
  <c r="J109" i="178"/>
  <c r="J108" i="178"/>
  <c r="K108" i="178"/>
  <c r="D108" i="298"/>
  <c r="D108" i="360"/>
  <c r="J107" i="178"/>
  <c r="J106" i="178"/>
  <c r="J105" i="178"/>
  <c r="J105" i="238"/>
  <c r="J104" i="178"/>
  <c r="J103" i="178"/>
  <c r="J103" i="238"/>
  <c r="J102" i="178"/>
  <c r="K102" i="178"/>
  <c r="D102" i="298"/>
  <c r="D102" i="360"/>
  <c r="J101" i="178"/>
  <c r="I100" i="178"/>
  <c r="I100" i="238"/>
  <c r="H100" i="178"/>
  <c r="H135" i="178"/>
  <c r="H135" i="238"/>
  <c r="G100" i="178"/>
  <c r="F100" i="178"/>
  <c r="E100" i="178"/>
  <c r="E100" i="238"/>
  <c r="D100" i="178"/>
  <c r="D100" i="238"/>
  <c r="K96" i="178"/>
  <c r="K164" i="178"/>
  <c r="J91" i="178"/>
  <c r="J90" i="178"/>
  <c r="J90" i="238"/>
  <c r="J89" i="178"/>
  <c r="K89" i="178"/>
  <c r="E89" i="437"/>
  <c r="J88" i="178"/>
  <c r="J87" i="178"/>
  <c r="J85" i="178"/>
  <c r="D85" i="437"/>
  <c r="J86" i="178"/>
  <c r="I85" i="178"/>
  <c r="I85" i="238"/>
  <c r="H85" i="178"/>
  <c r="G85" i="178"/>
  <c r="G85" i="238"/>
  <c r="F85" i="178"/>
  <c r="F85" i="238"/>
  <c r="E85" i="178"/>
  <c r="D85" i="178"/>
  <c r="D85" i="238"/>
  <c r="J84" i="178"/>
  <c r="K84" i="178"/>
  <c r="J83" i="178"/>
  <c r="J82" i="178"/>
  <c r="K82" i="178"/>
  <c r="I81" i="178"/>
  <c r="I81" i="238"/>
  <c r="H81" i="178"/>
  <c r="H81" i="238"/>
  <c r="G81" i="178"/>
  <c r="G81" i="238"/>
  <c r="F81" i="178"/>
  <c r="F81" i="238"/>
  <c r="E81" i="178"/>
  <c r="E81" i="238"/>
  <c r="D81" i="178"/>
  <c r="D81" i="238"/>
  <c r="J80" i="178"/>
  <c r="J80" i="238"/>
  <c r="J79" i="178"/>
  <c r="J79" i="238"/>
  <c r="I78" i="178"/>
  <c r="I78" i="238"/>
  <c r="H78" i="178"/>
  <c r="G78" i="178"/>
  <c r="G78" i="238"/>
  <c r="F78" i="178"/>
  <c r="F78" i="238"/>
  <c r="E78" i="178"/>
  <c r="E78" i="238"/>
  <c r="D78" i="178"/>
  <c r="J77" i="178"/>
  <c r="D77" i="437"/>
  <c r="J76" i="178"/>
  <c r="J75" i="178"/>
  <c r="K75" i="178"/>
  <c r="J74" i="178"/>
  <c r="I73" i="178"/>
  <c r="H73" i="178"/>
  <c r="H73" i="238"/>
  <c r="G73" i="178"/>
  <c r="F73" i="178"/>
  <c r="F73" i="238"/>
  <c r="E73" i="178"/>
  <c r="D73" i="178"/>
  <c r="D73" i="238"/>
  <c r="J72" i="178"/>
  <c r="J71" i="178"/>
  <c r="J70" i="178"/>
  <c r="I69" i="178"/>
  <c r="H69" i="178"/>
  <c r="H69" i="238"/>
  <c r="G69" i="178"/>
  <c r="G69" i="238"/>
  <c r="F69" i="178"/>
  <c r="E69" i="178"/>
  <c r="D69" i="178"/>
  <c r="D69" i="238"/>
  <c r="J67" i="178"/>
  <c r="D67" i="437"/>
  <c r="J66" i="178"/>
  <c r="D66" i="437"/>
  <c r="J65" i="178"/>
  <c r="J64" i="178"/>
  <c r="I63" i="178"/>
  <c r="I63" i="238"/>
  <c r="H63" i="178"/>
  <c r="G63" i="178"/>
  <c r="G63" i="238"/>
  <c r="F63" i="178"/>
  <c r="F63" i="238"/>
  <c r="E63" i="178"/>
  <c r="D63" i="178"/>
  <c r="D63" i="238"/>
  <c r="J62" i="178"/>
  <c r="K62" i="178"/>
  <c r="J61" i="178"/>
  <c r="J60" i="178"/>
  <c r="J59" i="178"/>
  <c r="D59" i="437"/>
  <c r="I58" i="178"/>
  <c r="I58" i="238"/>
  <c r="H58" i="178"/>
  <c r="H58" i="238"/>
  <c r="G58" i="178"/>
  <c r="G58" i="238"/>
  <c r="F58" i="178"/>
  <c r="F58" i="238"/>
  <c r="E58" i="178"/>
  <c r="E58" i="238"/>
  <c r="D58" i="178"/>
  <c r="D58" i="238"/>
  <c r="J57" i="178"/>
  <c r="J56" i="178"/>
  <c r="J55" i="178"/>
  <c r="J54" i="178"/>
  <c r="J53" i="178"/>
  <c r="K53" i="178"/>
  <c r="D53" i="298"/>
  <c r="I52" i="178"/>
  <c r="I52" i="238"/>
  <c r="H52" i="178"/>
  <c r="G52" i="178"/>
  <c r="G52" i="238"/>
  <c r="F52" i="178"/>
  <c r="F52" i="238"/>
  <c r="E52" i="178"/>
  <c r="E52" i="238"/>
  <c r="D52" i="178"/>
  <c r="J51" i="178"/>
  <c r="D51" i="437"/>
  <c r="J50" i="178"/>
  <c r="D50" i="437"/>
  <c r="J49" i="178"/>
  <c r="D49" i="437"/>
  <c r="J48" i="178"/>
  <c r="J47" i="178"/>
  <c r="J47" i="238"/>
  <c r="J46" i="178"/>
  <c r="K46" i="178"/>
  <c r="J45" i="178"/>
  <c r="D45" i="437"/>
  <c r="J44" i="178"/>
  <c r="J43" i="178"/>
  <c r="J42" i="178"/>
  <c r="J41" i="178"/>
  <c r="D41" i="437"/>
  <c r="I40" i="178"/>
  <c r="I40" i="238"/>
  <c r="H40" i="178"/>
  <c r="H40" i="238"/>
  <c r="G40" i="178"/>
  <c r="F40" i="178"/>
  <c r="F40" i="238"/>
  <c r="E40" i="178"/>
  <c r="E40" i="238"/>
  <c r="D40" i="178"/>
  <c r="D40" i="238"/>
  <c r="J39" i="178"/>
  <c r="J38" i="178"/>
  <c r="J37" i="178"/>
  <c r="J36" i="178"/>
  <c r="D36" i="437"/>
  <c r="J35" i="178"/>
  <c r="J34" i="178"/>
  <c r="J33" i="178"/>
  <c r="I32" i="178"/>
  <c r="I32" i="238"/>
  <c r="H32" i="178"/>
  <c r="H32" i="238"/>
  <c r="G32" i="178"/>
  <c r="G32" i="238"/>
  <c r="F32" i="178"/>
  <c r="F32" i="238"/>
  <c r="E32" i="178"/>
  <c r="E32" i="238"/>
  <c r="D32" i="178"/>
  <c r="D32" i="238"/>
  <c r="J31" i="178"/>
  <c r="J30" i="178"/>
  <c r="J29" i="178"/>
  <c r="J28" i="178"/>
  <c r="K28" i="178"/>
  <c r="J27" i="178"/>
  <c r="J26" i="178"/>
  <c r="I25" i="178"/>
  <c r="H25" i="178"/>
  <c r="H25" i="238"/>
  <c r="G25" i="178"/>
  <c r="G25" i="238"/>
  <c r="F25" i="178"/>
  <c r="F25" i="238"/>
  <c r="E25" i="178"/>
  <c r="E25" i="238"/>
  <c r="D25" i="178"/>
  <c r="D25" i="238"/>
  <c r="J24" i="178"/>
  <c r="K24" i="178"/>
  <c r="J23" i="178"/>
  <c r="J22" i="178"/>
  <c r="K22" i="178"/>
  <c r="J21" i="178"/>
  <c r="J20" i="178"/>
  <c r="K20" i="178"/>
  <c r="J19" i="178"/>
  <c r="I18" i="178"/>
  <c r="I18" i="238"/>
  <c r="H18" i="178"/>
  <c r="H18" i="238"/>
  <c r="G18" i="178"/>
  <c r="G18" i="238"/>
  <c r="F18" i="178"/>
  <c r="F18" i="238"/>
  <c r="E18" i="178"/>
  <c r="E18" i="238"/>
  <c r="D18" i="178"/>
  <c r="D18" i="238"/>
  <c r="J17" i="178"/>
  <c r="J16" i="178"/>
  <c r="D16" i="437"/>
  <c r="J15" i="178"/>
  <c r="J14" i="178"/>
  <c r="J13" i="178"/>
  <c r="J12" i="178"/>
  <c r="I11" i="178"/>
  <c r="I11" i="238"/>
  <c r="H11" i="178"/>
  <c r="H11" i="238"/>
  <c r="G11" i="178"/>
  <c r="G11" i="238"/>
  <c r="F11" i="178"/>
  <c r="F11" i="238"/>
  <c r="E11" i="178"/>
  <c r="E11" i="238"/>
  <c r="D11" i="178"/>
  <c r="D11" i="238"/>
  <c r="A3" i="178"/>
  <c r="J159" i="177"/>
  <c r="J158" i="177"/>
  <c r="J157" i="177"/>
  <c r="J156" i="177"/>
  <c r="J155" i="177"/>
  <c r="J155" i="237"/>
  <c r="J154" i="177"/>
  <c r="D154" i="436"/>
  <c r="J153" i="177"/>
  <c r="I152" i="177"/>
  <c r="I152" i="237"/>
  <c r="H152" i="177"/>
  <c r="H152" i="237"/>
  <c r="G152" i="177"/>
  <c r="F152" i="177"/>
  <c r="E152" i="177"/>
  <c r="E152" i="237"/>
  <c r="D152" i="177"/>
  <c r="D152" i="237"/>
  <c r="J151" i="177"/>
  <c r="J150" i="177"/>
  <c r="J149" i="177"/>
  <c r="D149" i="436"/>
  <c r="J148" i="177"/>
  <c r="J148" i="237"/>
  <c r="I147" i="177"/>
  <c r="I147" i="237"/>
  <c r="H147" i="177"/>
  <c r="H147" i="237"/>
  <c r="G147" i="177"/>
  <c r="G147" i="237"/>
  <c r="F147" i="177"/>
  <c r="F147" i="237"/>
  <c r="E147" i="177"/>
  <c r="E147" i="237"/>
  <c r="D147" i="177"/>
  <c r="D147" i="237"/>
  <c r="J146" i="177"/>
  <c r="J145" i="177"/>
  <c r="K145" i="177"/>
  <c r="J144" i="177"/>
  <c r="K144" i="177"/>
  <c r="J143" i="177"/>
  <c r="D143" i="436"/>
  <c r="J142" i="177"/>
  <c r="J141" i="177"/>
  <c r="I140" i="177"/>
  <c r="I140" i="237"/>
  <c r="H140" i="177"/>
  <c r="G140" i="177"/>
  <c r="G140" i="237"/>
  <c r="F140" i="177"/>
  <c r="F140" i="237"/>
  <c r="E140" i="177"/>
  <c r="E140" i="237"/>
  <c r="D140" i="177"/>
  <c r="J139" i="177"/>
  <c r="J138" i="177"/>
  <c r="J137" i="177"/>
  <c r="K137" i="177"/>
  <c r="I136" i="177"/>
  <c r="H136" i="177"/>
  <c r="G136" i="177"/>
  <c r="G136" i="237"/>
  <c r="F136" i="177"/>
  <c r="E136" i="177"/>
  <c r="D136" i="177"/>
  <c r="D136" i="237"/>
  <c r="J134" i="177"/>
  <c r="K134" i="177"/>
  <c r="E134" i="436"/>
  <c r="J133" i="177"/>
  <c r="D133" i="436"/>
  <c r="J132" i="177"/>
  <c r="J131" i="177"/>
  <c r="J130" i="177"/>
  <c r="J129" i="177"/>
  <c r="J128" i="177"/>
  <c r="K128" i="177"/>
  <c r="J127" i="177"/>
  <c r="J126" i="177"/>
  <c r="J125" i="177"/>
  <c r="J124" i="177"/>
  <c r="J123" i="177"/>
  <c r="D123" i="436"/>
  <c r="J122" i="177"/>
  <c r="I121" i="177"/>
  <c r="H121" i="177"/>
  <c r="G121" i="177"/>
  <c r="F121" i="177"/>
  <c r="E121" i="177"/>
  <c r="D121" i="177"/>
  <c r="J120" i="177"/>
  <c r="J119" i="177"/>
  <c r="J118" i="177"/>
  <c r="J117" i="177"/>
  <c r="J116" i="177"/>
  <c r="K116" i="177"/>
  <c r="J115" i="177"/>
  <c r="K115" i="177"/>
  <c r="J114" i="177"/>
  <c r="D114" i="436"/>
  <c r="J113" i="177"/>
  <c r="J112" i="177"/>
  <c r="D112" i="436"/>
  <c r="J111" i="177"/>
  <c r="J110" i="177"/>
  <c r="J109" i="177"/>
  <c r="J108" i="177"/>
  <c r="J107" i="177"/>
  <c r="J106" i="177"/>
  <c r="J106" i="237"/>
  <c r="J105" i="177"/>
  <c r="K105" i="177"/>
  <c r="J104" i="177"/>
  <c r="D104" i="436"/>
  <c r="J103" i="177"/>
  <c r="J102" i="177"/>
  <c r="D102" i="436"/>
  <c r="I100" i="177"/>
  <c r="I100" i="237"/>
  <c r="H100" i="177"/>
  <c r="H100" i="237"/>
  <c r="G100" i="177"/>
  <c r="G100" i="237"/>
  <c r="F100" i="177"/>
  <c r="F100" i="237"/>
  <c r="E100" i="177"/>
  <c r="D100" i="177"/>
  <c r="D100" i="237"/>
  <c r="K96" i="177"/>
  <c r="K164" i="177"/>
  <c r="J91" i="177"/>
  <c r="D91" i="436"/>
  <c r="J90" i="177"/>
  <c r="J89" i="177"/>
  <c r="J88" i="177"/>
  <c r="J87" i="177"/>
  <c r="J86" i="177"/>
  <c r="I85" i="177"/>
  <c r="I85" i="237"/>
  <c r="H85" i="177"/>
  <c r="H85" i="237"/>
  <c r="G85" i="177"/>
  <c r="F85" i="177"/>
  <c r="F85" i="237"/>
  <c r="E85" i="177"/>
  <c r="E85" i="237"/>
  <c r="D85" i="177"/>
  <c r="J84" i="177"/>
  <c r="J83" i="177"/>
  <c r="J82" i="177"/>
  <c r="I81" i="177"/>
  <c r="I81" i="237"/>
  <c r="H81" i="177"/>
  <c r="H81" i="237"/>
  <c r="G81" i="177"/>
  <c r="G81" i="237"/>
  <c r="F81" i="177"/>
  <c r="F81" i="237"/>
  <c r="E81" i="177"/>
  <c r="E81" i="237"/>
  <c r="D81" i="177"/>
  <c r="J80" i="177"/>
  <c r="J79" i="177"/>
  <c r="I78" i="177"/>
  <c r="H78" i="177"/>
  <c r="H78" i="237"/>
  <c r="G78" i="177"/>
  <c r="G78" i="237"/>
  <c r="F78" i="177"/>
  <c r="F78" i="237"/>
  <c r="E78" i="177"/>
  <c r="E78" i="237"/>
  <c r="D78" i="177"/>
  <c r="D78" i="237"/>
  <c r="J77" i="177"/>
  <c r="J76" i="177"/>
  <c r="D76" i="436"/>
  <c r="J75" i="177"/>
  <c r="J75" i="237"/>
  <c r="K75" i="237"/>
  <c r="J74" i="177"/>
  <c r="D74" i="436"/>
  <c r="I73" i="177"/>
  <c r="I73" i="237"/>
  <c r="H73" i="177"/>
  <c r="H73" i="237"/>
  <c r="G73" i="177"/>
  <c r="G73" i="237"/>
  <c r="F73" i="177"/>
  <c r="E73" i="177"/>
  <c r="E73" i="237"/>
  <c r="D73" i="177"/>
  <c r="D73" i="237"/>
  <c r="J72" i="177"/>
  <c r="J72" i="237"/>
  <c r="K72" i="237"/>
  <c r="J71" i="177"/>
  <c r="J70" i="177"/>
  <c r="I69" i="177"/>
  <c r="I69" i="237"/>
  <c r="H69" i="177"/>
  <c r="H69" i="237"/>
  <c r="G69" i="177"/>
  <c r="G69" i="237"/>
  <c r="F69" i="177"/>
  <c r="E69" i="177"/>
  <c r="E69" i="237"/>
  <c r="D69" i="177"/>
  <c r="D69" i="237"/>
  <c r="J67" i="177"/>
  <c r="K67" i="177"/>
  <c r="J66" i="177"/>
  <c r="D66" i="436"/>
  <c r="J65" i="177"/>
  <c r="J64" i="177"/>
  <c r="J63" i="177"/>
  <c r="D63" i="436"/>
  <c r="I63" i="177"/>
  <c r="I63" i="237"/>
  <c r="H63" i="177"/>
  <c r="H63" i="237"/>
  <c r="G63" i="177"/>
  <c r="G63" i="237"/>
  <c r="F63" i="177"/>
  <c r="F63" i="237"/>
  <c r="E63" i="177"/>
  <c r="E63" i="237"/>
  <c r="D63" i="177"/>
  <c r="D63" i="237"/>
  <c r="J62" i="177"/>
  <c r="J61" i="177"/>
  <c r="J60" i="177"/>
  <c r="J60" i="237"/>
  <c r="J59" i="177"/>
  <c r="D59" i="436"/>
  <c r="I58" i="177"/>
  <c r="I58" i="237"/>
  <c r="H58" i="177"/>
  <c r="H58" i="237"/>
  <c r="G58" i="177"/>
  <c r="G58" i="237"/>
  <c r="F58" i="177"/>
  <c r="F58" i="237"/>
  <c r="E58" i="177"/>
  <c r="E58" i="237"/>
  <c r="D58" i="177"/>
  <c r="D58" i="237"/>
  <c r="J57" i="177"/>
  <c r="K57" i="177"/>
  <c r="D57" i="297"/>
  <c r="D57" i="359"/>
  <c r="J56" i="177"/>
  <c r="J55" i="177"/>
  <c r="J54" i="177"/>
  <c r="J53" i="177"/>
  <c r="K53" i="177"/>
  <c r="I52" i="177"/>
  <c r="I52" i="237"/>
  <c r="H52" i="177"/>
  <c r="H52" i="237"/>
  <c r="G52" i="177"/>
  <c r="G52" i="237"/>
  <c r="F52" i="177"/>
  <c r="F52" i="237"/>
  <c r="E52" i="177"/>
  <c r="E52" i="237"/>
  <c r="D52" i="177"/>
  <c r="J51" i="177"/>
  <c r="J50" i="177"/>
  <c r="J49" i="177"/>
  <c r="J48" i="177"/>
  <c r="K48" i="177"/>
  <c r="E48" i="436"/>
  <c r="J47" i="177"/>
  <c r="J46" i="177"/>
  <c r="J45" i="177"/>
  <c r="J44" i="177"/>
  <c r="J43" i="177"/>
  <c r="D43" i="436"/>
  <c r="K43" i="177"/>
  <c r="J42" i="177"/>
  <c r="K42" i="177"/>
  <c r="J41" i="177"/>
  <c r="D41" i="436"/>
  <c r="I40" i="177"/>
  <c r="H40" i="177"/>
  <c r="H40" i="237"/>
  <c r="G40" i="177"/>
  <c r="G40" i="237"/>
  <c r="F40" i="177"/>
  <c r="F40" i="237"/>
  <c r="E40" i="177"/>
  <c r="E40" i="237"/>
  <c r="D40" i="177"/>
  <c r="D40" i="237"/>
  <c r="J39" i="177"/>
  <c r="J38" i="177"/>
  <c r="J37" i="177"/>
  <c r="J36" i="177"/>
  <c r="J35" i="177"/>
  <c r="J34" i="177"/>
  <c r="J33" i="177"/>
  <c r="J33" i="237"/>
  <c r="I32" i="177"/>
  <c r="I32" i="237"/>
  <c r="H32" i="177"/>
  <c r="H32" i="237"/>
  <c r="G32" i="177"/>
  <c r="G32" i="237"/>
  <c r="F32" i="177"/>
  <c r="F32" i="237"/>
  <c r="E32" i="177"/>
  <c r="E32" i="237"/>
  <c r="D32" i="177"/>
  <c r="D32" i="237"/>
  <c r="J31" i="177"/>
  <c r="K31" i="177"/>
  <c r="E31" i="436"/>
  <c r="J30" i="177"/>
  <c r="J29" i="177"/>
  <c r="J28" i="177"/>
  <c r="D28" i="436"/>
  <c r="J27" i="177"/>
  <c r="J27" i="237"/>
  <c r="J26" i="177"/>
  <c r="I25" i="177"/>
  <c r="I25" i="237"/>
  <c r="H25" i="177"/>
  <c r="H25" i="237"/>
  <c r="G25" i="177"/>
  <c r="G25" i="237"/>
  <c r="F25" i="177"/>
  <c r="F25" i="237"/>
  <c r="E25" i="177"/>
  <c r="E25" i="237"/>
  <c r="D25" i="177"/>
  <c r="D25" i="237"/>
  <c r="J24" i="177"/>
  <c r="J23" i="177"/>
  <c r="J22" i="177"/>
  <c r="J21" i="177"/>
  <c r="J21" i="237"/>
  <c r="J20" i="177"/>
  <c r="J19" i="177"/>
  <c r="I18" i="177"/>
  <c r="I18" i="237"/>
  <c r="H18" i="177"/>
  <c r="H18" i="237"/>
  <c r="G18" i="177"/>
  <c r="F18" i="177"/>
  <c r="F18" i="237"/>
  <c r="E18" i="177"/>
  <c r="E18" i="237"/>
  <c r="D18" i="177"/>
  <c r="D18" i="237"/>
  <c r="J17" i="177"/>
  <c r="J16" i="177"/>
  <c r="J15" i="177"/>
  <c r="D15" i="436"/>
  <c r="J14" i="177"/>
  <c r="J13" i="177"/>
  <c r="J12" i="177"/>
  <c r="D12" i="436"/>
  <c r="H11" i="177"/>
  <c r="G11" i="177"/>
  <c r="G11" i="237"/>
  <c r="F11" i="177"/>
  <c r="E11" i="177"/>
  <c r="E11" i="237"/>
  <c r="D11" i="177"/>
  <c r="A3" i="177"/>
  <c r="J159" i="176"/>
  <c r="J158" i="176"/>
  <c r="J157" i="176"/>
  <c r="J156" i="176"/>
  <c r="D156" i="435"/>
  <c r="J155" i="176"/>
  <c r="J154" i="176"/>
  <c r="J153" i="176"/>
  <c r="D153" i="435"/>
  <c r="I152" i="176"/>
  <c r="I152" i="236"/>
  <c r="H152" i="176"/>
  <c r="H152" i="236"/>
  <c r="G152" i="176"/>
  <c r="G152" i="236"/>
  <c r="F152" i="176"/>
  <c r="F152" i="236"/>
  <c r="E152" i="176"/>
  <c r="D152" i="176"/>
  <c r="D152" i="236"/>
  <c r="J151" i="176"/>
  <c r="D151" i="435"/>
  <c r="J150" i="176"/>
  <c r="J149" i="176"/>
  <c r="J148" i="176"/>
  <c r="I147" i="176"/>
  <c r="I147" i="236"/>
  <c r="H147" i="176"/>
  <c r="H147" i="236"/>
  <c r="G147" i="176"/>
  <c r="G147" i="236"/>
  <c r="F147" i="176"/>
  <c r="F147" i="236"/>
  <c r="E147" i="176"/>
  <c r="D147" i="176"/>
  <c r="D147" i="236"/>
  <c r="J146" i="176"/>
  <c r="J145" i="176"/>
  <c r="D145" i="435"/>
  <c r="J144" i="176"/>
  <c r="J143" i="176"/>
  <c r="J142" i="176"/>
  <c r="J141" i="176"/>
  <c r="I140" i="176"/>
  <c r="I140" i="236"/>
  <c r="H140" i="176"/>
  <c r="H140" i="236"/>
  <c r="G140" i="176"/>
  <c r="F140" i="176"/>
  <c r="F140" i="236"/>
  <c r="E140" i="176"/>
  <c r="E140" i="236"/>
  <c r="D140" i="176"/>
  <c r="D140" i="236"/>
  <c r="J139" i="176"/>
  <c r="J138" i="176"/>
  <c r="D138" i="435"/>
  <c r="J137" i="176"/>
  <c r="I136" i="176"/>
  <c r="I136" i="236"/>
  <c r="H136" i="176"/>
  <c r="G136" i="176"/>
  <c r="G136" i="236"/>
  <c r="F136" i="176"/>
  <c r="F136" i="236"/>
  <c r="E136" i="176"/>
  <c r="E136" i="236"/>
  <c r="D136" i="176"/>
  <c r="J134" i="176"/>
  <c r="J133" i="176"/>
  <c r="D133" i="435"/>
  <c r="J132" i="176"/>
  <c r="D132" i="435"/>
  <c r="J131" i="176"/>
  <c r="J130" i="176"/>
  <c r="J129" i="176"/>
  <c r="J128" i="176"/>
  <c r="J127" i="176"/>
  <c r="J126" i="176"/>
  <c r="D126" i="435"/>
  <c r="J125" i="176"/>
  <c r="D125" i="435"/>
  <c r="J124" i="176"/>
  <c r="J123" i="176"/>
  <c r="J122" i="176"/>
  <c r="I121" i="176"/>
  <c r="I121" i="236"/>
  <c r="H121" i="176"/>
  <c r="G121" i="176"/>
  <c r="F121" i="176"/>
  <c r="F121" i="236"/>
  <c r="E121" i="176"/>
  <c r="E121" i="236"/>
  <c r="D121" i="176"/>
  <c r="J120" i="176"/>
  <c r="J119" i="176"/>
  <c r="J118" i="176"/>
  <c r="K118" i="176"/>
  <c r="J117" i="176"/>
  <c r="J116" i="176"/>
  <c r="K116" i="176"/>
  <c r="E116" i="435"/>
  <c r="J115" i="176"/>
  <c r="J114" i="176"/>
  <c r="J114" i="236"/>
  <c r="J113" i="176"/>
  <c r="K113" i="176"/>
  <c r="J112" i="176"/>
  <c r="J111" i="176"/>
  <c r="D111" i="435"/>
  <c r="J110" i="176"/>
  <c r="K110" i="176"/>
  <c r="E110" i="435"/>
  <c r="J109" i="176"/>
  <c r="J108" i="176"/>
  <c r="J107" i="176"/>
  <c r="J106" i="176"/>
  <c r="J105" i="176"/>
  <c r="D105" i="435"/>
  <c r="J104" i="176"/>
  <c r="J103" i="176"/>
  <c r="J102" i="176"/>
  <c r="D102" i="435"/>
  <c r="J101" i="176"/>
  <c r="D101" i="435"/>
  <c r="I100" i="176"/>
  <c r="H100" i="176"/>
  <c r="H100" i="236"/>
  <c r="G100" i="176"/>
  <c r="G100" i="236"/>
  <c r="F100" i="176"/>
  <c r="F100" i="236"/>
  <c r="E100" i="176"/>
  <c r="D100" i="176"/>
  <c r="D100" i="236"/>
  <c r="K96" i="176"/>
  <c r="K164" i="176"/>
  <c r="J91" i="176"/>
  <c r="J90" i="176"/>
  <c r="K90" i="176"/>
  <c r="J89" i="176"/>
  <c r="K89" i="176"/>
  <c r="E89" i="435"/>
  <c r="J88" i="176"/>
  <c r="J87" i="176"/>
  <c r="J87" i="236"/>
  <c r="J86" i="176"/>
  <c r="I85" i="176"/>
  <c r="I85" i="236"/>
  <c r="H85" i="176"/>
  <c r="H85" i="236"/>
  <c r="G85" i="176"/>
  <c r="G85" i="236"/>
  <c r="F85" i="176"/>
  <c r="F85" i="236"/>
  <c r="E85" i="176"/>
  <c r="E85" i="236"/>
  <c r="D85" i="176"/>
  <c r="D85" i="236"/>
  <c r="J84" i="176"/>
  <c r="J83" i="176"/>
  <c r="J82" i="176"/>
  <c r="D82" i="435"/>
  <c r="I81" i="176"/>
  <c r="I81" i="236"/>
  <c r="H81" i="176"/>
  <c r="H81" i="236"/>
  <c r="G81" i="176"/>
  <c r="G81" i="236"/>
  <c r="F81" i="176"/>
  <c r="F81" i="236"/>
  <c r="E81" i="176"/>
  <c r="E81" i="236"/>
  <c r="D81" i="176"/>
  <c r="D81" i="236"/>
  <c r="J80" i="176"/>
  <c r="J79" i="176"/>
  <c r="I78" i="176"/>
  <c r="H78" i="176"/>
  <c r="H78" i="236"/>
  <c r="G78" i="176"/>
  <c r="F78" i="176"/>
  <c r="F78" i="236"/>
  <c r="E78" i="176"/>
  <c r="D78" i="176"/>
  <c r="J77" i="176"/>
  <c r="J76" i="176"/>
  <c r="K76" i="176"/>
  <c r="J75" i="176"/>
  <c r="J74" i="176"/>
  <c r="I73" i="176"/>
  <c r="H73" i="176"/>
  <c r="G73" i="176"/>
  <c r="F73" i="176"/>
  <c r="E73" i="176"/>
  <c r="E73" i="236"/>
  <c r="D73" i="176"/>
  <c r="J72" i="176"/>
  <c r="J71" i="176"/>
  <c r="J70" i="176"/>
  <c r="I69" i="176"/>
  <c r="I69" i="236"/>
  <c r="H69" i="176"/>
  <c r="H69" i="236"/>
  <c r="G69" i="176"/>
  <c r="F69" i="176"/>
  <c r="E69" i="176"/>
  <c r="E69" i="236"/>
  <c r="D69" i="176"/>
  <c r="D69" i="236"/>
  <c r="J67" i="176"/>
  <c r="J66" i="176"/>
  <c r="K66" i="176"/>
  <c r="J65" i="176"/>
  <c r="J64" i="176"/>
  <c r="D64" i="435"/>
  <c r="I63" i="176"/>
  <c r="I63" i="236"/>
  <c r="H63" i="176"/>
  <c r="H63" i="236"/>
  <c r="G63" i="176"/>
  <c r="G63" i="236"/>
  <c r="F63" i="176"/>
  <c r="E63" i="176"/>
  <c r="E63" i="236"/>
  <c r="D63" i="176"/>
  <c r="D63" i="236"/>
  <c r="J62" i="176"/>
  <c r="J61" i="176"/>
  <c r="D61" i="435"/>
  <c r="J60" i="176"/>
  <c r="J60" i="236"/>
  <c r="J59" i="176"/>
  <c r="I58" i="176"/>
  <c r="I58" i="236"/>
  <c r="H58" i="176"/>
  <c r="H58" i="236"/>
  <c r="G58" i="176"/>
  <c r="G58" i="236"/>
  <c r="F58" i="176"/>
  <c r="F58" i="236"/>
  <c r="E58" i="176"/>
  <c r="E58" i="236"/>
  <c r="D58" i="176"/>
  <c r="D58" i="236"/>
  <c r="J57" i="176"/>
  <c r="J56" i="176"/>
  <c r="D56" i="435"/>
  <c r="J55" i="176"/>
  <c r="D55" i="435"/>
  <c r="J54" i="176"/>
  <c r="J53" i="176"/>
  <c r="D53" i="435"/>
  <c r="I52" i="176"/>
  <c r="I52" i="236"/>
  <c r="H52" i="176"/>
  <c r="H52" i="236"/>
  <c r="G52" i="176"/>
  <c r="G52" i="236"/>
  <c r="F52" i="176"/>
  <c r="F52" i="236"/>
  <c r="E52" i="176"/>
  <c r="E52" i="236"/>
  <c r="D52" i="176"/>
  <c r="D52" i="236"/>
  <c r="J51" i="176"/>
  <c r="D51" i="435"/>
  <c r="J50" i="176"/>
  <c r="D50" i="435"/>
  <c r="J49" i="176"/>
  <c r="J49" i="236"/>
  <c r="J48" i="176"/>
  <c r="J48" i="236"/>
  <c r="J47" i="176"/>
  <c r="J46" i="176"/>
  <c r="J45" i="176"/>
  <c r="D45" i="435"/>
  <c r="J44" i="176"/>
  <c r="J43" i="176"/>
  <c r="K43" i="176"/>
  <c r="J42" i="176"/>
  <c r="J41" i="176"/>
  <c r="K41" i="176"/>
  <c r="D41" i="296"/>
  <c r="I40" i="176"/>
  <c r="H40" i="176"/>
  <c r="H40" i="236"/>
  <c r="G40" i="176"/>
  <c r="G40" i="236"/>
  <c r="F40" i="176"/>
  <c r="F40" i="236"/>
  <c r="E40" i="176"/>
  <c r="E40" i="236"/>
  <c r="D40" i="176"/>
  <c r="J39" i="176"/>
  <c r="J38" i="176"/>
  <c r="J37" i="176"/>
  <c r="D37" i="435"/>
  <c r="J36" i="176"/>
  <c r="K36" i="176"/>
  <c r="E36" i="435"/>
  <c r="J35" i="176"/>
  <c r="D35" i="435"/>
  <c r="J34" i="176"/>
  <c r="D34" i="435"/>
  <c r="J33" i="176"/>
  <c r="I32" i="176"/>
  <c r="I32" i="236"/>
  <c r="H32" i="176"/>
  <c r="H32" i="236"/>
  <c r="G32" i="176"/>
  <c r="G32" i="236"/>
  <c r="F32" i="176"/>
  <c r="F32" i="236"/>
  <c r="E32" i="176"/>
  <c r="E32" i="236"/>
  <c r="D32" i="176"/>
  <c r="D32" i="236"/>
  <c r="J31" i="176"/>
  <c r="D31" i="435"/>
  <c r="J30" i="176"/>
  <c r="J30" i="236"/>
  <c r="J29" i="176"/>
  <c r="J28" i="176"/>
  <c r="J27" i="176"/>
  <c r="J26" i="176"/>
  <c r="I25" i="176"/>
  <c r="I25" i="236"/>
  <c r="H25" i="176"/>
  <c r="H25" i="236"/>
  <c r="G25" i="176"/>
  <c r="G25" i="236"/>
  <c r="F25" i="176"/>
  <c r="F25" i="236"/>
  <c r="E25" i="176"/>
  <c r="E25" i="236"/>
  <c r="D25" i="176"/>
  <c r="D25" i="236"/>
  <c r="J24" i="176"/>
  <c r="D24" i="435"/>
  <c r="J23" i="176"/>
  <c r="J22" i="176"/>
  <c r="K22" i="176"/>
  <c r="J21" i="176"/>
  <c r="J20" i="176"/>
  <c r="J19" i="176"/>
  <c r="I18" i="176"/>
  <c r="I18" i="236"/>
  <c r="H18" i="176"/>
  <c r="G18" i="176"/>
  <c r="G18" i="236"/>
  <c r="F18" i="176"/>
  <c r="E18" i="176"/>
  <c r="E18" i="236"/>
  <c r="D18" i="176"/>
  <c r="J17" i="176"/>
  <c r="D17" i="435"/>
  <c r="J16" i="176"/>
  <c r="J15" i="176"/>
  <c r="D15" i="435"/>
  <c r="J14" i="176"/>
  <c r="J13" i="176"/>
  <c r="J12" i="176"/>
  <c r="J12" i="236"/>
  <c r="I11" i="176"/>
  <c r="I11" i="236"/>
  <c r="H11" i="176"/>
  <c r="H11" i="236"/>
  <c r="G11" i="176"/>
  <c r="G11" i="236"/>
  <c r="F11" i="176"/>
  <c r="F11" i="236"/>
  <c r="E11" i="176"/>
  <c r="E11" i="236"/>
  <c r="D11" i="176"/>
  <c r="D11" i="236"/>
  <c r="A3" i="176"/>
  <c r="J159" i="175"/>
  <c r="K159" i="175"/>
  <c r="E159" i="434"/>
  <c r="J158" i="175"/>
  <c r="J158" i="235"/>
  <c r="J157" i="175"/>
  <c r="J156" i="175"/>
  <c r="J155" i="175"/>
  <c r="J154" i="175"/>
  <c r="J153" i="175"/>
  <c r="I152" i="175"/>
  <c r="I152" i="235"/>
  <c r="H152" i="175"/>
  <c r="H152" i="235"/>
  <c r="G152" i="175"/>
  <c r="G152" i="235"/>
  <c r="F152" i="175"/>
  <c r="F152" i="235"/>
  <c r="E152" i="175"/>
  <c r="E152" i="235"/>
  <c r="D152" i="175"/>
  <c r="D152" i="235"/>
  <c r="J151" i="175"/>
  <c r="D151" i="434"/>
  <c r="J150" i="175"/>
  <c r="J149" i="175"/>
  <c r="J148" i="175"/>
  <c r="I147" i="175"/>
  <c r="I147" i="235"/>
  <c r="H147" i="175"/>
  <c r="H147" i="235"/>
  <c r="G147" i="175"/>
  <c r="G147" i="235"/>
  <c r="F147" i="175"/>
  <c r="F147" i="235"/>
  <c r="E147" i="175"/>
  <c r="E147" i="235"/>
  <c r="D147" i="175"/>
  <c r="D147" i="235"/>
  <c r="J146" i="175"/>
  <c r="K146" i="175"/>
  <c r="E146" i="434"/>
  <c r="J145" i="175"/>
  <c r="J145" i="235"/>
  <c r="J144" i="175"/>
  <c r="J144" i="235"/>
  <c r="J143" i="175"/>
  <c r="J142" i="175"/>
  <c r="D142" i="434"/>
  <c r="J141" i="175"/>
  <c r="I140" i="175"/>
  <c r="I160" i="175"/>
  <c r="H140" i="175"/>
  <c r="H140" i="235"/>
  <c r="G140" i="175"/>
  <c r="G140" i="235"/>
  <c r="F140" i="175"/>
  <c r="F140" i="235"/>
  <c r="E140" i="175"/>
  <c r="E140" i="235"/>
  <c r="D140" i="175"/>
  <c r="D140" i="235"/>
  <c r="J139" i="175"/>
  <c r="D139" i="434"/>
  <c r="J138" i="175"/>
  <c r="J137" i="175"/>
  <c r="J137" i="235"/>
  <c r="I136" i="175"/>
  <c r="I136" i="235"/>
  <c r="H136" i="175"/>
  <c r="H136" i="235"/>
  <c r="G136" i="175"/>
  <c r="F136" i="175"/>
  <c r="F136" i="235"/>
  <c r="E136" i="175"/>
  <c r="D136" i="175"/>
  <c r="D136" i="235"/>
  <c r="J134" i="175"/>
  <c r="K134" i="175"/>
  <c r="E134" i="434"/>
  <c r="J133" i="175"/>
  <c r="J132" i="175"/>
  <c r="J131" i="175"/>
  <c r="D131" i="434"/>
  <c r="J130" i="175"/>
  <c r="J129" i="175"/>
  <c r="K129" i="175"/>
  <c r="J128" i="175"/>
  <c r="J127" i="175"/>
  <c r="D127" i="434"/>
  <c r="J126" i="175"/>
  <c r="J125" i="175"/>
  <c r="D125" i="434"/>
  <c r="J124" i="175"/>
  <c r="J123" i="175"/>
  <c r="J122" i="175"/>
  <c r="K122" i="175"/>
  <c r="I121" i="175"/>
  <c r="I121" i="235"/>
  <c r="H121" i="175"/>
  <c r="H121" i="235"/>
  <c r="G121" i="175"/>
  <c r="G121" i="235"/>
  <c r="F121" i="175"/>
  <c r="F121" i="235"/>
  <c r="E121" i="175"/>
  <c r="E121" i="235"/>
  <c r="D121" i="175"/>
  <c r="D121" i="235"/>
  <c r="J120" i="175"/>
  <c r="J119" i="175"/>
  <c r="J119" i="235"/>
  <c r="J118" i="175"/>
  <c r="K118" i="175"/>
  <c r="J117" i="175"/>
  <c r="D117" i="434"/>
  <c r="J116" i="175"/>
  <c r="J115" i="175"/>
  <c r="J114" i="175"/>
  <c r="J113" i="175"/>
  <c r="J112" i="175"/>
  <c r="J111" i="175"/>
  <c r="J110" i="175"/>
  <c r="J109" i="175"/>
  <c r="D109" i="434"/>
  <c r="J108" i="175"/>
  <c r="J107" i="175"/>
  <c r="D107" i="434"/>
  <c r="J106" i="175"/>
  <c r="D106" i="434"/>
  <c r="J105" i="175"/>
  <c r="D105" i="434"/>
  <c r="J104" i="175"/>
  <c r="J103" i="175"/>
  <c r="J103" i="235"/>
  <c r="J102" i="175"/>
  <c r="D102" i="434"/>
  <c r="J101" i="175"/>
  <c r="I100" i="175"/>
  <c r="H100" i="175"/>
  <c r="G100" i="175"/>
  <c r="F100" i="175"/>
  <c r="E100" i="175"/>
  <c r="D100" i="175"/>
  <c r="K96" i="175"/>
  <c r="K164" i="175"/>
  <c r="J91" i="175"/>
  <c r="J90" i="175"/>
  <c r="D90" i="434"/>
  <c r="J89" i="175"/>
  <c r="D89" i="434"/>
  <c r="J88" i="175"/>
  <c r="K88" i="175"/>
  <c r="J87" i="175"/>
  <c r="J87" i="235"/>
  <c r="J86" i="175"/>
  <c r="D86" i="434"/>
  <c r="I85" i="175"/>
  <c r="I85" i="235"/>
  <c r="H85" i="175"/>
  <c r="H85" i="235"/>
  <c r="G85" i="175"/>
  <c r="G85" i="235"/>
  <c r="F85" i="175"/>
  <c r="F85" i="235"/>
  <c r="E85" i="175"/>
  <c r="E85" i="235"/>
  <c r="D85" i="175"/>
  <c r="D85" i="235"/>
  <c r="J84" i="175"/>
  <c r="J83" i="175"/>
  <c r="J82" i="175"/>
  <c r="I81" i="175"/>
  <c r="I81" i="235"/>
  <c r="H81" i="175"/>
  <c r="H81" i="235"/>
  <c r="G81" i="175"/>
  <c r="G81" i="235"/>
  <c r="F81" i="175"/>
  <c r="F81" i="235"/>
  <c r="E81" i="175"/>
  <c r="E81" i="235"/>
  <c r="D81" i="175"/>
  <c r="D81" i="235"/>
  <c r="J80" i="175"/>
  <c r="J79" i="175"/>
  <c r="I78" i="175"/>
  <c r="I78" i="235"/>
  <c r="H78" i="175"/>
  <c r="H78" i="235"/>
  <c r="G78" i="175"/>
  <c r="G78" i="235"/>
  <c r="F78" i="175"/>
  <c r="E78" i="175"/>
  <c r="D78" i="175"/>
  <c r="D78" i="235"/>
  <c r="J77" i="175"/>
  <c r="J76" i="175"/>
  <c r="K76" i="175"/>
  <c r="J75" i="175"/>
  <c r="J74" i="175"/>
  <c r="I73" i="175"/>
  <c r="H73" i="175"/>
  <c r="H73" i="235"/>
  <c r="G73" i="175"/>
  <c r="G73" i="235"/>
  <c r="F73" i="175"/>
  <c r="F73" i="235"/>
  <c r="E73" i="175"/>
  <c r="E73" i="235"/>
  <c r="D73" i="175"/>
  <c r="D73" i="235"/>
  <c r="J72" i="175"/>
  <c r="K72" i="175"/>
  <c r="J71" i="175"/>
  <c r="D71" i="434"/>
  <c r="J70" i="175"/>
  <c r="I69" i="175"/>
  <c r="I69" i="235"/>
  <c r="H69" i="175"/>
  <c r="G69" i="175"/>
  <c r="F69" i="175"/>
  <c r="F69" i="235"/>
  <c r="E69" i="175"/>
  <c r="D69" i="175"/>
  <c r="D69" i="235"/>
  <c r="J67" i="175"/>
  <c r="J67" i="235"/>
  <c r="J66" i="175"/>
  <c r="J65" i="175"/>
  <c r="J64" i="175"/>
  <c r="K64" i="175"/>
  <c r="D64" i="295"/>
  <c r="I63" i="175"/>
  <c r="I63" i="235"/>
  <c r="H63" i="175"/>
  <c r="H63" i="235"/>
  <c r="G63" i="175"/>
  <c r="G63" i="235"/>
  <c r="F63" i="175"/>
  <c r="F63" i="235"/>
  <c r="E63" i="175"/>
  <c r="E63" i="235"/>
  <c r="D63" i="175"/>
  <c r="D63" i="235"/>
  <c r="J62" i="175"/>
  <c r="D62" i="434"/>
  <c r="J61" i="175"/>
  <c r="K61" i="175"/>
  <c r="E61" i="434"/>
  <c r="J60" i="175"/>
  <c r="J58" i="175"/>
  <c r="J58" i="235"/>
  <c r="J59" i="175"/>
  <c r="I58" i="175"/>
  <c r="I58" i="235"/>
  <c r="H58" i="175"/>
  <c r="H58" i="235"/>
  <c r="G58" i="175"/>
  <c r="G58" i="235"/>
  <c r="F58" i="175"/>
  <c r="F58" i="235"/>
  <c r="E58" i="175"/>
  <c r="E58" i="235"/>
  <c r="D58" i="175"/>
  <c r="D58" i="235"/>
  <c r="J57" i="175"/>
  <c r="J56" i="175"/>
  <c r="D56" i="434"/>
  <c r="J55" i="175"/>
  <c r="D55" i="434"/>
  <c r="J54" i="175"/>
  <c r="K54" i="175"/>
  <c r="D54" i="295"/>
  <c r="D54" i="357"/>
  <c r="D52" i="415"/>
  <c r="J53" i="175"/>
  <c r="I52" i="175"/>
  <c r="I52" i="235"/>
  <c r="H52" i="175"/>
  <c r="H52" i="235"/>
  <c r="G52" i="175"/>
  <c r="G52" i="235"/>
  <c r="F52" i="175"/>
  <c r="F52" i="235"/>
  <c r="E52" i="175"/>
  <c r="E52" i="235"/>
  <c r="D52" i="175"/>
  <c r="D52" i="235"/>
  <c r="J51" i="175"/>
  <c r="D51" i="434"/>
  <c r="J50" i="175"/>
  <c r="J49" i="175"/>
  <c r="D49" i="434"/>
  <c r="J48" i="175"/>
  <c r="J47" i="175"/>
  <c r="J46" i="175"/>
  <c r="J46" i="235"/>
  <c r="J45" i="175"/>
  <c r="D45" i="434"/>
  <c r="J44" i="175"/>
  <c r="D44" i="434"/>
  <c r="J43" i="175"/>
  <c r="J42" i="175"/>
  <c r="J41" i="175"/>
  <c r="I40" i="175"/>
  <c r="I40" i="235"/>
  <c r="H40" i="175"/>
  <c r="H40" i="235"/>
  <c r="G40" i="175"/>
  <c r="G40" i="235"/>
  <c r="F40" i="175"/>
  <c r="F40" i="235"/>
  <c r="E40" i="175"/>
  <c r="E40" i="235"/>
  <c r="D40" i="175"/>
  <c r="D40" i="235"/>
  <c r="J39" i="175"/>
  <c r="D39" i="434"/>
  <c r="J38" i="175"/>
  <c r="J37" i="175"/>
  <c r="D37" i="434"/>
  <c r="J36" i="175"/>
  <c r="J35" i="175"/>
  <c r="D35" i="434"/>
  <c r="J34" i="175"/>
  <c r="D34" i="434"/>
  <c r="J33" i="175"/>
  <c r="D33" i="434"/>
  <c r="I32" i="175"/>
  <c r="I32" i="235"/>
  <c r="H32" i="175"/>
  <c r="H32" i="235"/>
  <c r="G32" i="175"/>
  <c r="F32" i="175"/>
  <c r="F32" i="235"/>
  <c r="E32" i="175"/>
  <c r="E32" i="235"/>
  <c r="D32" i="175"/>
  <c r="D32" i="235"/>
  <c r="J31" i="175"/>
  <c r="J30" i="175"/>
  <c r="J29" i="175"/>
  <c r="J28" i="175"/>
  <c r="J27" i="175"/>
  <c r="J26" i="175"/>
  <c r="I25" i="175"/>
  <c r="I25" i="235"/>
  <c r="H25" i="175"/>
  <c r="H25" i="235"/>
  <c r="G25" i="175"/>
  <c r="G25" i="235"/>
  <c r="F25" i="175"/>
  <c r="E25" i="175"/>
  <c r="E25" i="235"/>
  <c r="D25" i="175"/>
  <c r="D25" i="235"/>
  <c r="J24" i="175"/>
  <c r="K24" i="175"/>
  <c r="J23" i="175"/>
  <c r="K23" i="175"/>
  <c r="J22" i="175"/>
  <c r="D22" i="434"/>
  <c r="J21" i="175"/>
  <c r="J18" i="175"/>
  <c r="D18" i="434"/>
  <c r="J20" i="175"/>
  <c r="D20" i="434"/>
  <c r="J19" i="175"/>
  <c r="K19" i="175"/>
  <c r="I18" i="175"/>
  <c r="I18" i="235"/>
  <c r="H18" i="175"/>
  <c r="G18" i="175"/>
  <c r="G18" i="235"/>
  <c r="F18" i="175"/>
  <c r="F18" i="235"/>
  <c r="E18" i="175"/>
  <c r="E18" i="235"/>
  <c r="D18" i="175"/>
  <c r="D18" i="235"/>
  <c r="J17" i="175"/>
  <c r="J16" i="175"/>
  <c r="J15" i="175"/>
  <c r="K15" i="175"/>
  <c r="E15" i="434"/>
  <c r="J14" i="175"/>
  <c r="D14" i="434"/>
  <c r="J13" i="175"/>
  <c r="D13" i="434"/>
  <c r="J12" i="175"/>
  <c r="I11" i="175"/>
  <c r="I11" i="235"/>
  <c r="H11" i="175"/>
  <c r="H11" i="235"/>
  <c r="G11" i="175"/>
  <c r="G11" i="235"/>
  <c r="F11" i="175"/>
  <c r="F11" i="235"/>
  <c r="E11" i="175"/>
  <c r="E11" i="235"/>
  <c r="D11" i="175"/>
  <c r="D11" i="235"/>
  <c r="A3" i="175"/>
  <c r="C51" i="149"/>
  <c r="C51" i="209"/>
  <c r="C51" i="469"/>
  <c r="B2" i="79"/>
  <c r="B36" i="134"/>
  <c r="B73" i="134"/>
  <c r="B35" i="134"/>
  <c r="B72" i="134"/>
  <c r="B34" i="134"/>
  <c r="B71" i="134"/>
  <c r="B33" i="134"/>
  <c r="B70" i="134"/>
  <c r="B32" i="134"/>
  <c r="B69" i="134"/>
  <c r="B31" i="134"/>
  <c r="B68" i="134"/>
  <c r="B30" i="134"/>
  <c r="B67" i="134"/>
  <c r="B29" i="134"/>
  <c r="B66" i="134"/>
  <c r="B27" i="134"/>
  <c r="B64" i="134"/>
  <c r="D1" i="70"/>
  <c r="J1" i="66"/>
  <c r="B2" i="105"/>
  <c r="B2" i="125"/>
  <c r="B2" i="126"/>
  <c r="B2" i="127"/>
  <c r="F1" i="61"/>
  <c r="B1" i="130"/>
  <c r="B2" i="3"/>
  <c r="B28" i="134"/>
  <c r="B65" i="134"/>
  <c r="B25" i="292"/>
  <c r="A3" i="128"/>
  <c r="C12" i="128"/>
  <c r="C24" i="128"/>
  <c r="C26" i="128"/>
  <c r="D24" i="128"/>
  <c r="D26" i="128"/>
  <c r="E12" i="128"/>
  <c r="E24" i="128"/>
  <c r="E26" i="128"/>
  <c r="C33" i="128"/>
  <c r="C37" i="128"/>
  <c r="C39" i="128"/>
  <c r="D33" i="128"/>
  <c r="D37" i="128"/>
  <c r="D39" i="128"/>
  <c r="E33" i="128"/>
  <c r="E37" i="128"/>
  <c r="E39" i="128"/>
  <c r="D39" i="70"/>
  <c r="C25" i="2"/>
  <c r="C25" i="426"/>
  <c r="C25" i="427"/>
  <c r="O6" i="24"/>
  <c r="O7" i="24"/>
  <c r="O8" i="24"/>
  <c r="O9" i="24"/>
  <c r="O10" i="24"/>
  <c r="O11" i="24"/>
  <c r="O12" i="24"/>
  <c r="O13" i="24"/>
  <c r="O14" i="24"/>
  <c r="C15" i="24"/>
  <c r="D15" i="24"/>
  <c r="E15" i="24"/>
  <c r="F15" i="24"/>
  <c r="G15" i="24"/>
  <c r="H15" i="24"/>
  <c r="I15" i="24"/>
  <c r="J15" i="24"/>
  <c r="K15" i="24"/>
  <c r="L15" i="24"/>
  <c r="M15" i="24"/>
  <c r="N15" i="24"/>
  <c r="O17" i="24"/>
  <c r="O18" i="24"/>
  <c r="O19" i="24"/>
  <c r="O20" i="24"/>
  <c r="O22" i="24"/>
  <c r="O23" i="24"/>
  <c r="O24" i="24"/>
  <c r="O25" i="24"/>
  <c r="C26" i="24"/>
  <c r="D26" i="24"/>
  <c r="E26" i="24"/>
  <c r="F26" i="24"/>
  <c r="G26" i="24"/>
  <c r="H26" i="24"/>
  <c r="I26" i="24"/>
  <c r="I27" i="24"/>
  <c r="J26" i="24"/>
  <c r="J27" i="24"/>
  <c r="K26" i="24"/>
  <c r="L26" i="24"/>
  <c r="M26" i="24"/>
  <c r="N26" i="24"/>
  <c r="C32" i="88"/>
  <c r="D32" i="88"/>
  <c r="D6" i="66"/>
  <c r="E6" i="66"/>
  <c r="F6" i="66"/>
  <c r="G6" i="66"/>
  <c r="H6" i="66"/>
  <c r="I7" i="66"/>
  <c r="I8" i="66"/>
  <c r="D9" i="66"/>
  <c r="E9" i="66"/>
  <c r="F9" i="66"/>
  <c r="G9" i="66"/>
  <c r="H9" i="66"/>
  <c r="I10" i="66"/>
  <c r="I11" i="66"/>
  <c r="D12" i="66"/>
  <c r="E12" i="66"/>
  <c r="F12" i="66"/>
  <c r="G12" i="66"/>
  <c r="H12" i="66"/>
  <c r="I13" i="66"/>
  <c r="D14" i="66"/>
  <c r="E14" i="66"/>
  <c r="F14" i="66"/>
  <c r="G14" i="66"/>
  <c r="H14" i="66"/>
  <c r="I15" i="66"/>
  <c r="D16" i="66"/>
  <c r="E16" i="66"/>
  <c r="F16" i="66"/>
  <c r="G16" i="66"/>
  <c r="H16" i="66"/>
  <c r="I17" i="66"/>
  <c r="A2" i="87"/>
  <c r="C8" i="87"/>
  <c r="D8" i="87"/>
  <c r="E8" i="87"/>
  <c r="C15" i="87"/>
  <c r="D15" i="87"/>
  <c r="E15" i="87"/>
  <c r="C22" i="87"/>
  <c r="D22" i="87"/>
  <c r="E22" i="87"/>
  <c r="C29" i="87"/>
  <c r="D29" i="87"/>
  <c r="E29" i="87"/>
  <c r="C37" i="87"/>
  <c r="D37" i="87"/>
  <c r="E37" i="87"/>
  <c r="C49" i="87"/>
  <c r="D49" i="87"/>
  <c r="E49" i="87"/>
  <c r="C55" i="87"/>
  <c r="D55" i="87"/>
  <c r="E55" i="87"/>
  <c r="C60" i="87"/>
  <c r="D60" i="87"/>
  <c r="E60" i="87"/>
  <c r="C66" i="87"/>
  <c r="D66" i="87"/>
  <c r="E66" i="87"/>
  <c r="C70" i="87"/>
  <c r="D70" i="87"/>
  <c r="E70" i="87"/>
  <c r="C75" i="87"/>
  <c r="D75" i="87"/>
  <c r="E75" i="87"/>
  <c r="C78" i="87"/>
  <c r="C89" i="87"/>
  <c r="D78" i="87"/>
  <c r="E78" i="87"/>
  <c r="C82" i="87"/>
  <c r="D82" i="87"/>
  <c r="E82" i="87"/>
  <c r="C96" i="87"/>
  <c r="C131" i="87"/>
  <c r="D96" i="87"/>
  <c r="E96" i="87"/>
  <c r="E131" i="87"/>
  <c r="C117" i="87"/>
  <c r="D117" i="87"/>
  <c r="E117" i="87"/>
  <c r="C132" i="87"/>
  <c r="D132" i="87"/>
  <c r="E132" i="87"/>
  <c r="C136" i="87"/>
  <c r="D136" i="87"/>
  <c r="E136" i="87"/>
  <c r="C143" i="87"/>
  <c r="D143" i="87"/>
  <c r="D156" i="87"/>
  <c r="E143" i="87"/>
  <c r="C148" i="87"/>
  <c r="D148" i="87"/>
  <c r="E148" i="87"/>
  <c r="G13" i="89"/>
  <c r="G14" i="89"/>
  <c r="G15" i="89"/>
  <c r="G16" i="89"/>
  <c r="G17" i="89"/>
  <c r="G18" i="89"/>
  <c r="C19" i="89"/>
  <c r="C19" i="496"/>
  <c r="D19" i="89"/>
  <c r="E19" i="89"/>
  <c r="F19" i="89"/>
  <c r="C8" i="171"/>
  <c r="C10" i="231"/>
  <c r="C8" i="352"/>
  <c r="C8" i="491"/>
  <c r="C20" i="171"/>
  <c r="C22" i="231"/>
  <c r="C20" i="491"/>
  <c r="C26" i="171"/>
  <c r="C28" i="231"/>
  <c r="C26" i="491"/>
  <c r="C30" i="171"/>
  <c r="C37" i="171"/>
  <c r="C39" i="231"/>
  <c r="C45" i="171"/>
  <c r="C45" i="231"/>
  <c r="C45" i="352"/>
  <c r="C45" i="414"/>
  <c r="C51" i="171"/>
  <c r="C51" i="231"/>
  <c r="C8" i="170"/>
  <c r="C10" i="230"/>
  <c r="C8" i="351"/>
  <c r="C8" i="413"/>
  <c r="C20" i="170"/>
  <c r="C22" i="230"/>
  <c r="C26" i="170"/>
  <c r="C28" i="230"/>
  <c r="C26" i="490"/>
  <c r="C30" i="170"/>
  <c r="C32" i="230"/>
  <c r="C37" i="170"/>
  <c r="C39" i="230"/>
  <c r="C45" i="170"/>
  <c r="C45" i="230"/>
  <c r="C45" i="351"/>
  <c r="C45" i="413"/>
  <c r="C51" i="170"/>
  <c r="C51" i="230"/>
  <c r="C8" i="169"/>
  <c r="C10" i="229"/>
  <c r="C20" i="169"/>
  <c r="C22" i="229"/>
  <c r="C20" i="489"/>
  <c r="C26" i="169"/>
  <c r="C28" i="229"/>
  <c r="C26" i="489"/>
  <c r="C28" i="289"/>
  <c r="C30" i="169"/>
  <c r="C32" i="229"/>
  <c r="C32" i="289"/>
  <c r="C37" i="169"/>
  <c r="C39" i="229"/>
  <c r="C37" i="350"/>
  <c r="C37" i="412"/>
  <c r="C45" i="169"/>
  <c r="C45" i="229"/>
  <c r="C45" i="489"/>
  <c r="C51" i="169"/>
  <c r="C51" i="229"/>
  <c r="C8" i="168"/>
  <c r="C10" i="228"/>
  <c r="C20" i="168"/>
  <c r="C22" i="228"/>
  <c r="C20" i="488"/>
  <c r="C26" i="168"/>
  <c r="C28" i="228"/>
  <c r="C28" i="288"/>
  <c r="C30" i="168"/>
  <c r="C32" i="228"/>
  <c r="C32" i="288"/>
  <c r="C37" i="168"/>
  <c r="C39" i="228"/>
  <c r="C37" i="488"/>
  <c r="C45" i="168"/>
  <c r="C45" i="228"/>
  <c r="C45" i="488"/>
  <c r="C51" i="168"/>
  <c r="C8" i="167"/>
  <c r="C20" i="167"/>
  <c r="C22" i="227"/>
  <c r="C26" i="167"/>
  <c r="C28" i="227"/>
  <c r="C30" i="167"/>
  <c r="C32" i="227"/>
  <c r="C37" i="167"/>
  <c r="C39" i="227"/>
  <c r="C39" i="287"/>
  <c r="C45" i="167"/>
  <c r="C45" i="227"/>
  <c r="C51" i="167"/>
  <c r="C51" i="227"/>
  <c r="C51" i="487"/>
  <c r="C8" i="166"/>
  <c r="C20" i="166"/>
  <c r="C22" i="226"/>
  <c r="C20" i="347"/>
  <c r="C20" i="409"/>
  <c r="C26" i="166"/>
  <c r="C28" i="226"/>
  <c r="C28" i="286"/>
  <c r="C30" i="166"/>
  <c r="C32" i="226"/>
  <c r="C37" i="166"/>
  <c r="C39" i="226"/>
  <c r="C39" i="286"/>
  <c r="C45" i="166"/>
  <c r="C45" i="226"/>
  <c r="C45" i="486"/>
  <c r="C51" i="166"/>
  <c r="C51" i="226"/>
  <c r="C8" i="165"/>
  <c r="C20" i="165"/>
  <c r="C22" i="225"/>
  <c r="C26" i="165"/>
  <c r="C28" i="225"/>
  <c r="C28" i="285"/>
  <c r="C30" i="165"/>
  <c r="C32" i="225"/>
  <c r="C30" i="485"/>
  <c r="C37" i="165"/>
  <c r="C39" i="225"/>
  <c r="C37" i="346"/>
  <c r="C37" i="408"/>
  <c r="C45" i="165"/>
  <c r="C45" i="225"/>
  <c r="C51" i="165"/>
  <c r="C8" i="164"/>
  <c r="C10" i="224"/>
  <c r="C8" i="484"/>
  <c r="C20" i="164"/>
  <c r="C22" i="224"/>
  <c r="C26" i="164"/>
  <c r="C28" i="224"/>
  <c r="C30" i="164"/>
  <c r="C32" i="224"/>
  <c r="C37" i="164"/>
  <c r="C39" i="224"/>
  <c r="C37" i="345"/>
  <c r="C37" i="407"/>
  <c r="C45" i="164"/>
  <c r="C45" i="224"/>
  <c r="C45" i="484"/>
  <c r="C51" i="164"/>
  <c r="C51" i="224"/>
  <c r="C51" i="484"/>
  <c r="C51" i="345"/>
  <c r="C51" i="407"/>
  <c r="C8" i="163"/>
  <c r="C20" i="163"/>
  <c r="C26" i="163"/>
  <c r="C28" i="223"/>
  <c r="C26" i="344"/>
  <c r="C26" i="406"/>
  <c r="C30" i="163"/>
  <c r="C32" i="223"/>
  <c r="C32" i="283"/>
  <c r="C37" i="163"/>
  <c r="C39" i="223"/>
  <c r="C45" i="163"/>
  <c r="C45" i="223"/>
  <c r="C51" i="163"/>
  <c r="C51" i="223"/>
  <c r="C51" i="283"/>
  <c r="C8" i="162"/>
  <c r="C10" i="222"/>
  <c r="C10" i="282"/>
  <c r="C20" i="162"/>
  <c r="C22" i="222"/>
  <c r="C20" i="343"/>
  <c r="C20" i="405"/>
  <c r="C26" i="162"/>
  <c r="C28" i="222"/>
  <c r="C28" i="282"/>
  <c r="C30" i="162"/>
  <c r="C32" i="222"/>
  <c r="C32" i="282"/>
  <c r="C37" i="162"/>
  <c r="C39" i="222"/>
  <c r="C39" i="282"/>
  <c r="C45" i="162"/>
  <c r="C45" i="222"/>
  <c r="C51" i="162"/>
  <c r="C51" i="222"/>
  <c r="C51" i="482"/>
  <c r="C8" i="161"/>
  <c r="C20" i="161"/>
  <c r="C22" i="221"/>
  <c r="C20" i="342"/>
  <c r="C20" i="404"/>
  <c r="C26" i="161"/>
  <c r="C28" i="221"/>
  <c r="C26" i="342"/>
  <c r="C26" i="404"/>
  <c r="C30" i="161"/>
  <c r="C32" i="221"/>
  <c r="C37" i="161"/>
  <c r="C39" i="221"/>
  <c r="C45" i="161"/>
  <c r="C45" i="221"/>
  <c r="C45" i="342"/>
  <c r="C45" i="404"/>
  <c r="C51" i="161"/>
  <c r="C51" i="221"/>
  <c r="C51" i="481"/>
  <c r="C8" i="160"/>
  <c r="C10" i="220"/>
  <c r="C20" i="160"/>
  <c r="C22" i="220"/>
  <c r="C26" i="160"/>
  <c r="C28" i="220"/>
  <c r="C28" i="280"/>
  <c r="C30" i="160"/>
  <c r="C32" i="220"/>
  <c r="C32" i="280"/>
  <c r="C37" i="160"/>
  <c r="C39" i="220"/>
  <c r="C39" i="280"/>
  <c r="C45" i="160"/>
  <c r="C51" i="160"/>
  <c r="C51" i="220"/>
  <c r="C8" i="159"/>
  <c r="C10" i="219"/>
  <c r="C20" i="159"/>
  <c r="C22" i="219"/>
  <c r="C26" i="159"/>
  <c r="C28" i="219"/>
  <c r="C26" i="479"/>
  <c r="C30" i="159"/>
  <c r="C32" i="219"/>
  <c r="C32" i="279"/>
  <c r="C37" i="159"/>
  <c r="C39" i="219"/>
  <c r="C45" i="159"/>
  <c r="C45" i="219"/>
  <c r="C45" i="479"/>
  <c r="C51" i="159"/>
  <c r="C51" i="219"/>
  <c r="C8" i="158"/>
  <c r="C10" i="218"/>
  <c r="C20" i="158"/>
  <c r="C26" i="158"/>
  <c r="C28" i="218"/>
  <c r="C30" i="158"/>
  <c r="C37" i="158"/>
  <c r="C39" i="218"/>
  <c r="C45" i="158"/>
  <c r="C51" i="158"/>
  <c r="C8" i="157"/>
  <c r="C20" i="157"/>
  <c r="C22" i="217"/>
  <c r="C26" i="157"/>
  <c r="C28" i="217"/>
  <c r="C30" i="157"/>
  <c r="C32" i="217"/>
  <c r="C30" i="338"/>
  <c r="C30" i="400"/>
  <c r="C37" i="157"/>
  <c r="C39" i="217"/>
  <c r="C37" i="338"/>
  <c r="C37" i="400"/>
  <c r="C45" i="157"/>
  <c r="C51" i="157"/>
  <c r="C51" i="217"/>
  <c r="C51" i="477"/>
  <c r="C8" i="156"/>
  <c r="C10" i="216"/>
  <c r="C8" i="337"/>
  <c r="C8" i="399"/>
  <c r="C20" i="156"/>
  <c r="C22" i="216"/>
  <c r="C26" i="156"/>
  <c r="C28" i="216"/>
  <c r="C28" i="276"/>
  <c r="C30" i="156"/>
  <c r="C32" i="216"/>
  <c r="C37" i="156"/>
  <c r="C39" i="216"/>
  <c r="C45" i="156"/>
  <c r="C51" i="156"/>
  <c r="C8" i="155"/>
  <c r="C10" i="215"/>
  <c r="C20" i="155"/>
  <c r="C22" i="215"/>
  <c r="C26" i="155"/>
  <c r="C30" i="155"/>
  <c r="C32" i="215"/>
  <c r="C37" i="155"/>
  <c r="C39" i="215"/>
  <c r="C37" i="336"/>
  <c r="C45" i="155"/>
  <c r="C45" i="215"/>
  <c r="C45" i="475"/>
  <c r="C51" i="155"/>
  <c r="C51" i="215"/>
  <c r="C51" i="475"/>
  <c r="C8" i="154"/>
  <c r="C20" i="154"/>
  <c r="C22" i="214"/>
  <c r="C26" i="154"/>
  <c r="C28" i="214"/>
  <c r="C28" i="274"/>
  <c r="C30" i="154"/>
  <c r="C32" i="214"/>
  <c r="C30" i="474"/>
  <c r="C37" i="154"/>
  <c r="C39" i="214"/>
  <c r="C39" i="274"/>
  <c r="C45" i="154"/>
  <c r="C51" i="154"/>
  <c r="C8" i="153"/>
  <c r="C20" i="153"/>
  <c r="C22" i="213"/>
  <c r="C20" i="473"/>
  <c r="C26" i="153"/>
  <c r="C28" i="213"/>
  <c r="C26" i="334"/>
  <c r="C30" i="153"/>
  <c r="C32" i="213"/>
  <c r="C30" i="473"/>
  <c r="C37" i="153"/>
  <c r="C39" i="213"/>
  <c r="C39" i="273"/>
  <c r="C45" i="153"/>
  <c r="C51" i="153"/>
  <c r="C51" i="213"/>
  <c r="C51" i="473"/>
  <c r="C8" i="152"/>
  <c r="C10" i="212"/>
  <c r="C20" i="152"/>
  <c r="C26" i="152"/>
  <c r="C28" i="212"/>
  <c r="C30" i="152"/>
  <c r="C32" i="212"/>
  <c r="C37" i="152"/>
  <c r="C39" i="212"/>
  <c r="C45" i="152"/>
  <c r="C51" i="152"/>
  <c r="C51" i="212"/>
  <c r="C51" i="472"/>
  <c r="C8" i="151"/>
  <c r="C10" i="211"/>
  <c r="C10" i="271"/>
  <c r="C20" i="151"/>
  <c r="C22" i="211"/>
  <c r="C26" i="151"/>
  <c r="C28" i="211"/>
  <c r="C26" i="332"/>
  <c r="C30" i="151"/>
  <c r="C32" i="211"/>
  <c r="C30" i="332"/>
  <c r="C30" i="394"/>
  <c r="C37" i="151"/>
  <c r="C39" i="211"/>
  <c r="C45" i="151"/>
  <c r="C45" i="211"/>
  <c r="C45" i="471"/>
  <c r="C51" i="151"/>
  <c r="C51" i="211"/>
  <c r="C51" i="471"/>
  <c r="C8" i="150"/>
  <c r="C10" i="210"/>
  <c r="C10" i="270"/>
  <c r="C20" i="150"/>
  <c r="C26" i="150"/>
  <c r="C28" i="210"/>
  <c r="C30" i="150"/>
  <c r="C32" i="210"/>
  <c r="C37" i="150"/>
  <c r="C39" i="210"/>
  <c r="C45" i="150"/>
  <c r="C45" i="210"/>
  <c r="C45" i="470"/>
  <c r="C51" i="150"/>
  <c r="C57" i="150"/>
  <c r="C57" i="210"/>
  <c r="C8" i="149"/>
  <c r="C10" i="209"/>
  <c r="C10" i="269"/>
  <c r="C20" i="149"/>
  <c r="C22" i="209"/>
  <c r="C26" i="149"/>
  <c r="C28" i="209"/>
  <c r="C30" i="149"/>
  <c r="C37" i="149"/>
  <c r="C39" i="209"/>
  <c r="C45" i="149"/>
  <c r="C45" i="209"/>
  <c r="C45" i="269"/>
  <c r="C8" i="148"/>
  <c r="C10" i="208"/>
  <c r="C20" i="148"/>
  <c r="C22" i="208"/>
  <c r="C20" i="329"/>
  <c r="C20" i="391"/>
  <c r="C26" i="148"/>
  <c r="C28" i="208"/>
  <c r="C26" i="329"/>
  <c r="C26" i="391"/>
  <c r="C30" i="148"/>
  <c r="C32" i="208"/>
  <c r="C30" i="329"/>
  <c r="C37" i="148"/>
  <c r="C39" i="208"/>
  <c r="C39" i="268"/>
  <c r="C45" i="148"/>
  <c r="C45" i="208"/>
  <c r="C51" i="148"/>
  <c r="C8" i="147"/>
  <c r="C10" i="207"/>
  <c r="C20" i="147"/>
  <c r="C22" i="207"/>
  <c r="C26" i="147"/>
  <c r="C28" i="207"/>
  <c r="C26" i="467"/>
  <c r="C30" i="147"/>
  <c r="C37" i="147"/>
  <c r="C39" i="207"/>
  <c r="C39" i="267"/>
  <c r="C45" i="147"/>
  <c r="C51" i="147"/>
  <c r="C51" i="207"/>
  <c r="C51" i="467"/>
  <c r="C8" i="146"/>
  <c r="C10" i="206"/>
  <c r="C8" i="327"/>
  <c r="C8" i="389"/>
  <c r="C20" i="146"/>
  <c r="C22" i="206"/>
  <c r="C22" i="266"/>
  <c r="C26" i="146"/>
  <c r="C36" i="146"/>
  <c r="C30" i="146"/>
  <c r="C32" i="206"/>
  <c r="C30" i="327"/>
  <c r="C30" i="389"/>
  <c r="C37" i="146"/>
  <c r="C39" i="206"/>
  <c r="C37" i="466"/>
  <c r="C45" i="146"/>
  <c r="C45" i="206"/>
  <c r="C51" i="146"/>
  <c r="C8" i="145"/>
  <c r="C10" i="205"/>
  <c r="C20" i="145"/>
  <c r="C22" i="205"/>
  <c r="C20" i="326"/>
  <c r="C20" i="388"/>
  <c r="C26" i="145"/>
  <c r="C28" i="205"/>
  <c r="C30" i="145"/>
  <c r="C32" i="205"/>
  <c r="C30" i="326"/>
  <c r="C30" i="388"/>
  <c r="C37" i="145"/>
  <c r="C39" i="205"/>
  <c r="C39" i="265"/>
  <c r="C45" i="145"/>
  <c r="C45" i="205"/>
  <c r="C51" i="145"/>
  <c r="C51" i="205"/>
  <c r="C8" i="144"/>
  <c r="C10" i="204"/>
  <c r="C8" i="325"/>
  <c r="C8" i="387"/>
  <c r="C20" i="144"/>
  <c r="C22" i="204"/>
  <c r="C22" i="264"/>
  <c r="C26" i="144"/>
  <c r="C28" i="204"/>
  <c r="C26" i="325"/>
  <c r="C26" i="387"/>
  <c r="C30" i="144"/>
  <c r="C32" i="204"/>
  <c r="C37" i="144"/>
  <c r="C39" i="204"/>
  <c r="C37" i="325"/>
  <c r="C37" i="387"/>
  <c r="C45" i="144"/>
  <c r="C51" i="144"/>
  <c r="C51" i="204"/>
  <c r="C51" i="325"/>
  <c r="C51" i="387"/>
  <c r="C8" i="143"/>
  <c r="C20" i="143"/>
  <c r="C22" i="203"/>
  <c r="C26" i="143"/>
  <c r="C28" i="203"/>
  <c r="C26" i="463"/>
  <c r="C30" i="143"/>
  <c r="C32" i="203"/>
  <c r="C37" i="143"/>
  <c r="C39" i="203"/>
  <c r="C45" i="143"/>
  <c r="C45" i="203"/>
  <c r="C51" i="143"/>
  <c r="C51" i="203"/>
  <c r="C51" i="463"/>
  <c r="C8" i="142"/>
  <c r="C20" i="142"/>
  <c r="C22" i="202"/>
  <c r="C20" i="323"/>
  <c r="C20" i="385"/>
  <c r="C26" i="142"/>
  <c r="C28" i="202"/>
  <c r="C30" i="142"/>
  <c r="C32" i="202"/>
  <c r="C30" i="462"/>
  <c r="C37" i="142"/>
  <c r="C39" i="202"/>
  <c r="C45" i="142"/>
  <c r="C45" i="202"/>
  <c r="C45" i="462"/>
  <c r="C51" i="142"/>
  <c r="C51" i="202"/>
  <c r="C8" i="141"/>
  <c r="C10" i="201"/>
  <c r="C8" i="461"/>
  <c r="C20" i="141"/>
  <c r="C22" i="201"/>
  <c r="C20" i="322"/>
  <c r="C26" i="141"/>
  <c r="C28" i="201"/>
  <c r="C30" i="141"/>
  <c r="C37" i="141"/>
  <c r="C39" i="201"/>
  <c r="C37" i="322"/>
  <c r="C37" i="461"/>
  <c r="C45" i="141"/>
  <c r="C45" i="201"/>
  <c r="C51" i="141"/>
  <c r="C8" i="140"/>
  <c r="C10" i="200"/>
  <c r="C10" i="260"/>
  <c r="C20" i="140"/>
  <c r="C22" i="200"/>
  <c r="C22" i="260"/>
  <c r="C26" i="140"/>
  <c r="C28" i="200"/>
  <c r="C28" i="260"/>
  <c r="C30" i="140"/>
  <c r="C32" i="200"/>
  <c r="C37" i="140"/>
  <c r="C39" i="200"/>
  <c r="C45" i="140"/>
  <c r="C45" i="200"/>
  <c r="C51" i="140"/>
  <c r="C51" i="200"/>
  <c r="C8" i="139"/>
  <c r="C10" i="199"/>
  <c r="C20" i="139"/>
  <c r="C22" i="199"/>
  <c r="C20" i="459"/>
  <c r="C26" i="139"/>
  <c r="C28" i="199"/>
  <c r="C30" i="139"/>
  <c r="C32" i="199"/>
  <c r="C30" i="459"/>
  <c r="C37" i="139"/>
  <c r="C39" i="199"/>
  <c r="C37" i="459"/>
  <c r="C45" i="139"/>
  <c r="C45" i="199"/>
  <c r="C51" i="139"/>
  <c r="C8" i="138"/>
  <c r="C10" i="198"/>
  <c r="C8" i="319"/>
  <c r="C8" i="381"/>
  <c r="C20" i="138"/>
  <c r="C22" i="198"/>
  <c r="C22" i="258"/>
  <c r="C26" i="138"/>
  <c r="C28" i="198"/>
  <c r="C30" i="138"/>
  <c r="C32" i="198"/>
  <c r="C32" i="258"/>
  <c r="C37" i="138"/>
  <c r="C39" i="198"/>
  <c r="C45" i="138"/>
  <c r="C51" i="138"/>
  <c r="C51" i="198"/>
  <c r="C8" i="137"/>
  <c r="C10" i="197"/>
  <c r="C20" i="137"/>
  <c r="C26" i="137"/>
  <c r="C28" i="197"/>
  <c r="C28" i="257"/>
  <c r="C30" i="137"/>
  <c r="C32" i="197"/>
  <c r="C37" i="137"/>
  <c r="C39" i="197"/>
  <c r="C37" i="318"/>
  <c r="C37" i="380"/>
  <c r="C45" i="137"/>
  <c r="C51" i="137"/>
  <c r="C51" i="197"/>
  <c r="B2" i="136"/>
  <c r="B2" i="137"/>
  <c r="B2" i="138"/>
  <c r="B2" i="139"/>
  <c r="C8" i="136"/>
  <c r="C10" i="196"/>
  <c r="C10" i="256"/>
  <c r="C20" i="136"/>
  <c r="C22" i="196"/>
  <c r="C26" i="136"/>
  <c r="C28" i="196"/>
  <c r="C26" i="317"/>
  <c r="C26" i="379"/>
  <c r="C30" i="136"/>
  <c r="C32" i="196"/>
  <c r="C37" i="136"/>
  <c r="C39" i="196"/>
  <c r="C37" i="456"/>
  <c r="C45" i="136"/>
  <c r="C51" i="136"/>
  <c r="C8" i="127"/>
  <c r="C10" i="195"/>
  <c r="C8" i="316"/>
  <c r="C8" i="378"/>
  <c r="C20" i="127"/>
  <c r="C22" i="195"/>
  <c r="C22" i="255"/>
  <c r="C26" i="127"/>
  <c r="C30" i="127"/>
  <c r="C32" i="195"/>
  <c r="C30" i="316"/>
  <c r="C30" i="378"/>
  <c r="C37" i="127"/>
  <c r="C39" i="195"/>
  <c r="C45" i="127"/>
  <c r="C45" i="195"/>
  <c r="C51" i="127"/>
  <c r="C51" i="195"/>
  <c r="C8" i="126"/>
  <c r="C10" i="194"/>
  <c r="C8" i="315"/>
  <c r="C20" i="126"/>
  <c r="C26" i="126"/>
  <c r="C28" i="194"/>
  <c r="C26" i="315"/>
  <c r="C26" i="377"/>
  <c r="C30" i="126"/>
  <c r="C32" i="194"/>
  <c r="C32" i="254"/>
  <c r="C37" i="126"/>
  <c r="C39" i="194"/>
  <c r="C45" i="126"/>
  <c r="C45" i="194"/>
  <c r="C51" i="126"/>
  <c r="C8" i="125"/>
  <c r="C20" i="125"/>
  <c r="C22" i="193"/>
  <c r="C20" i="453"/>
  <c r="C26" i="125"/>
  <c r="C28" i="193"/>
  <c r="C28" i="253"/>
  <c r="C30" i="125"/>
  <c r="C37" i="125"/>
  <c r="C39" i="193"/>
  <c r="C45" i="125"/>
  <c r="C45" i="193"/>
  <c r="C51" i="125"/>
  <c r="C8" i="105"/>
  <c r="C20" i="105"/>
  <c r="C26" i="105"/>
  <c r="C28" i="192"/>
  <c r="C28" i="252"/>
  <c r="C30" i="105"/>
  <c r="C37" i="105"/>
  <c r="C39" i="192"/>
  <c r="C45" i="105"/>
  <c r="C51" i="105"/>
  <c r="C51" i="192"/>
  <c r="B2" i="124"/>
  <c r="C8" i="124"/>
  <c r="C10" i="191"/>
  <c r="C10" i="251"/>
  <c r="C20" i="124"/>
  <c r="C22" i="191"/>
  <c r="C26" i="124"/>
  <c r="C28" i="191"/>
  <c r="C31" i="124"/>
  <c r="C38" i="124"/>
  <c r="C40" i="191"/>
  <c r="C46" i="124"/>
  <c r="C58" i="124"/>
  <c r="C58" i="191"/>
  <c r="C52" i="124"/>
  <c r="B2" i="123"/>
  <c r="C8" i="123"/>
  <c r="C20" i="123"/>
  <c r="C22" i="190"/>
  <c r="C20" i="450"/>
  <c r="C26" i="123"/>
  <c r="C28" i="190"/>
  <c r="C28" i="250"/>
  <c r="C31" i="123"/>
  <c r="C33" i="190"/>
  <c r="C38" i="123"/>
  <c r="C40" i="190"/>
  <c r="C40" i="250"/>
  <c r="C46" i="123"/>
  <c r="C46" i="190"/>
  <c r="C52" i="123"/>
  <c r="C52" i="190"/>
  <c r="B2" i="122"/>
  <c r="C8" i="122"/>
  <c r="C37" i="122"/>
  <c r="C20" i="122"/>
  <c r="C22" i="189"/>
  <c r="C26" i="122"/>
  <c r="C28" i="189"/>
  <c r="C28" i="249"/>
  <c r="C31" i="122"/>
  <c r="C38" i="122"/>
  <c r="C40" i="189"/>
  <c r="C46" i="122"/>
  <c r="C52" i="122"/>
  <c r="C52" i="189"/>
  <c r="C52" i="449"/>
  <c r="C8" i="79"/>
  <c r="C20" i="79"/>
  <c r="C22" i="188"/>
  <c r="C26" i="79"/>
  <c r="C28" i="188"/>
  <c r="C31" i="79"/>
  <c r="C38" i="79"/>
  <c r="C40" i="188"/>
  <c r="C40" i="248"/>
  <c r="C46" i="79"/>
  <c r="C46" i="188"/>
  <c r="C52" i="79"/>
  <c r="B2" i="121"/>
  <c r="C8" i="121"/>
  <c r="C8" i="187"/>
  <c r="C15" i="121"/>
  <c r="C22" i="121"/>
  <c r="C22" i="187"/>
  <c r="C29" i="121"/>
  <c r="C29" i="187"/>
  <c r="C37" i="121"/>
  <c r="C37" i="187"/>
  <c r="C37" i="308"/>
  <c r="C37" i="447"/>
  <c r="C49" i="121"/>
  <c r="C49" i="187"/>
  <c r="C55" i="121"/>
  <c r="C55" i="187"/>
  <c r="C60" i="121"/>
  <c r="C60" i="187"/>
  <c r="C66" i="121"/>
  <c r="C70" i="121"/>
  <c r="C70" i="187"/>
  <c r="C70" i="308"/>
  <c r="C70" i="370"/>
  <c r="C75" i="121"/>
  <c r="C75" i="187"/>
  <c r="C78" i="121"/>
  <c r="C82" i="121"/>
  <c r="C82" i="187"/>
  <c r="C82" i="447"/>
  <c r="C93" i="121"/>
  <c r="C93" i="187"/>
  <c r="C114" i="121"/>
  <c r="C114" i="187"/>
  <c r="C129" i="121"/>
  <c r="C133" i="121"/>
  <c r="C140" i="121"/>
  <c r="C146" i="121"/>
  <c r="C146" i="187"/>
  <c r="C146" i="447"/>
  <c r="B2" i="120"/>
  <c r="C8" i="120"/>
  <c r="C15" i="120"/>
  <c r="C15" i="186"/>
  <c r="C15" i="307"/>
  <c r="C15" i="369"/>
  <c r="C22" i="120"/>
  <c r="C22" i="186"/>
  <c r="C22" i="307"/>
  <c r="C22" i="369"/>
  <c r="C29" i="120"/>
  <c r="C29" i="186"/>
  <c r="C29" i="246"/>
  <c r="C37" i="120"/>
  <c r="C37" i="186"/>
  <c r="C49" i="120"/>
  <c r="C49" i="186"/>
  <c r="C49" i="446"/>
  <c r="C55" i="120"/>
  <c r="C55" i="186"/>
  <c r="C60" i="120"/>
  <c r="C60" i="186"/>
  <c r="C60" i="246"/>
  <c r="C66" i="120"/>
  <c r="C70" i="120"/>
  <c r="C70" i="186"/>
  <c r="C70" i="446"/>
  <c r="C75" i="120"/>
  <c r="C75" i="186"/>
  <c r="C78" i="120"/>
  <c r="C78" i="186"/>
  <c r="C78" i="307"/>
  <c r="C78" i="369"/>
  <c r="C82" i="120"/>
  <c r="C82" i="186"/>
  <c r="C82" i="446"/>
  <c r="C93" i="120"/>
  <c r="C93" i="186"/>
  <c r="C114" i="120"/>
  <c r="C114" i="186"/>
  <c r="C129" i="120"/>
  <c r="C129" i="186"/>
  <c r="C133" i="120"/>
  <c r="C133" i="186"/>
  <c r="C133" i="307"/>
  <c r="C133" i="369"/>
  <c r="C140" i="120"/>
  <c r="C146" i="120"/>
  <c r="C146" i="186"/>
  <c r="B2" i="119"/>
  <c r="C8" i="119"/>
  <c r="C8" i="185"/>
  <c r="C15" i="119"/>
  <c r="C15" i="185"/>
  <c r="C22" i="119"/>
  <c r="C22" i="185"/>
  <c r="C22" i="306"/>
  <c r="C29" i="119"/>
  <c r="C29" i="185"/>
  <c r="C29" i="306"/>
  <c r="C29" i="368"/>
  <c r="C37" i="119"/>
  <c r="C37" i="185"/>
  <c r="C37" i="306"/>
  <c r="C37" i="368"/>
  <c r="C49" i="119"/>
  <c r="C49" i="185"/>
  <c r="C55" i="119"/>
  <c r="C55" i="185"/>
  <c r="C55" i="245"/>
  <c r="C60" i="119"/>
  <c r="C60" i="185"/>
  <c r="C66" i="119"/>
  <c r="C66" i="185"/>
  <c r="C70" i="119"/>
  <c r="C70" i="185"/>
  <c r="C75" i="119"/>
  <c r="C78" i="119"/>
  <c r="C78" i="185"/>
  <c r="C78" i="306"/>
  <c r="C78" i="368"/>
  <c r="C82" i="119"/>
  <c r="C82" i="185"/>
  <c r="C93" i="119"/>
  <c r="C93" i="185"/>
  <c r="C114" i="119"/>
  <c r="C129" i="119"/>
  <c r="C133" i="119"/>
  <c r="C133" i="185"/>
  <c r="C140" i="119"/>
  <c r="C140" i="185"/>
  <c r="C146" i="119"/>
  <c r="C146" i="185"/>
  <c r="C8" i="3"/>
  <c r="C8" i="184"/>
  <c r="C15" i="3"/>
  <c r="C22" i="3"/>
  <c r="C22" i="184"/>
  <c r="C22" i="444"/>
  <c r="C37" i="3"/>
  <c r="C37" i="184"/>
  <c r="C49" i="3"/>
  <c r="C49" i="184"/>
  <c r="C55" i="3"/>
  <c r="C55" i="184"/>
  <c r="C55" i="244"/>
  <c r="C60" i="3"/>
  <c r="C60" i="184"/>
  <c r="C60" i="305"/>
  <c r="C60" i="367"/>
  <c r="C66" i="3"/>
  <c r="C70" i="3"/>
  <c r="C75" i="3"/>
  <c r="C75" i="184"/>
  <c r="C78" i="3"/>
  <c r="C78" i="184"/>
  <c r="C78" i="244"/>
  <c r="C82" i="3"/>
  <c r="C82" i="184"/>
  <c r="C93" i="3"/>
  <c r="C93" i="184"/>
  <c r="C114" i="3"/>
  <c r="C114" i="184"/>
  <c r="C129" i="3"/>
  <c r="C129" i="184"/>
  <c r="C133" i="3"/>
  <c r="C140" i="3"/>
  <c r="C146" i="3"/>
  <c r="C146" i="184"/>
  <c r="C146" i="244"/>
  <c r="F8" i="64"/>
  <c r="F9" i="64"/>
  <c r="F25" i="64"/>
  <c r="F10" i="64"/>
  <c r="F11" i="64"/>
  <c r="F12" i="64"/>
  <c r="F13" i="64"/>
  <c r="F14" i="64"/>
  <c r="F15" i="64"/>
  <c r="F16" i="64"/>
  <c r="F17" i="64"/>
  <c r="F18" i="64"/>
  <c r="F19" i="64"/>
  <c r="F20" i="64"/>
  <c r="F21" i="64"/>
  <c r="F22" i="64"/>
  <c r="F23" i="64"/>
  <c r="F24" i="64"/>
  <c r="B25" i="64"/>
  <c r="D25" i="64"/>
  <c r="E25" i="64"/>
  <c r="F8" i="63"/>
  <c r="F9" i="63"/>
  <c r="F10" i="63"/>
  <c r="F11" i="63"/>
  <c r="F12" i="63"/>
  <c r="F13" i="63"/>
  <c r="F14" i="63"/>
  <c r="F15" i="63"/>
  <c r="F16" i="63"/>
  <c r="F17" i="63"/>
  <c r="F18" i="63"/>
  <c r="F19" i="63"/>
  <c r="F20" i="63"/>
  <c r="F21" i="63"/>
  <c r="F22" i="63"/>
  <c r="F23" i="63"/>
  <c r="B24" i="63"/>
  <c r="D24" i="63"/>
  <c r="E24" i="63"/>
  <c r="C11" i="78"/>
  <c r="C11" i="495"/>
  <c r="C14" i="77"/>
  <c r="C14" i="494"/>
  <c r="F9" i="62"/>
  <c r="F9" i="493"/>
  <c r="F10" i="62"/>
  <c r="F10" i="493"/>
  <c r="F11" i="62"/>
  <c r="F11" i="493"/>
  <c r="F12" i="62"/>
  <c r="F12" i="493"/>
  <c r="F13" i="62"/>
  <c r="F13" i="493"/>
  <c r="C14" i="62"/>
  <c r="C14" i="493"/>
  <c r="D14" i="62"/>
  <c r="D14" i="493"/>
  <c r="E14" i="62"/>
  <c r="E14" i="493"/>
  <c r="E2" i="61"/>
  <c r="C24" i="61"/>
  <c r="E30" i="61"/>
  <c r="E2" i="73"/>
  <c r="E18" i="73"/>
  <c r="E29" i="73"/>
  <c r="G29" i="179"/>
  <c r="B2" i="132"/>
  <c r="C7" i="132"/>
  <c r="C95" i="132"/>
  <c r="C162" i="132"/>
  <c r="C10" i="132"/>
  <c r="C11" i="178"/>
  <c r="C17" i="132"/>
  <c r="C18" i="178"/>
  <c r="C18" i="437"/>
  <c r="C24" i="132"/>
  <c r="C25" i="178"/>
  <c r="C31" i="132"/>
  <c r="C32" i="178"/>
  <c r="C39" i="132"/>
  <c r="C40" i="178"/>
  <c r="C51" i="132"/>
  <c r="C52" i="178"/>
  <c r="C52" i="437"/>
  <c r="C57" i="132"/>
  <c r="C58" i="178"/>
  <c r="C62" i="132"/>
  <c r="C63" i="178"/>
  <c r="C68" i="132"/>
  <c r="C72" i="132"/>
  <c r="C73" i="178"/>
  <c r="C77" i="132"/>
  <c r="C80" i="132"/>
  <c r="C81" i="178"/>
  <c r="C84" i="132"/>
  <c r="C85" i="178"/>
  <c r="C85" i="298"/>
  <c r="C85" i="360"/>
  <c r="C98" i="132"/>
  <c r="C100" i="178"/>
  <c r="C119" i="132"/>
  <c r="C134" i="132"/>
  <c r="C136" i="178"/>
  <c r="C138" i="132"/>
  <c r="C140" i="178"/>
  <c r="C145" i="132"/>
  <c r="C150" i="132"/>
  <c r="C152" i="178"/>
  <c r="C152" i="238"/>
  <c r="B2" i="131"/>
  <c r="C7" i="131"/>
  <c r="C95" i="131"/>
  <c r="C162" i="131"/>
  <c r="C10" i="131"/>
  <c r="C17" i="131"/>
  <c r="C18" i="177"/>
  <c r="C18" i="237"/>
  <c r="C24" i="131"/>
  <c r="C31" i="131"/>
  <c r="C32" i="177"/>
  <c r="C39" i="131"/>
  <c r="C40" i="177"/>
  <c r="C40" i="436"/>
  <c r="C51" i="131"/>
  <c r="C52" i="177"/>
  <c r="C57" i="131"/>
  <c r="C58" i="177"/>
  <c r="C58" i="237"/>
  <c r="C62" i="131"/>
  <c r="C63" i="177"/>
  <c r="C63" i="436"/>
  <c r="C68" i="131"/>
  <c r="C69" i="177"/>
  <c r="C72" i="131"/>
  <c r="C73" i="177"/>
  <c r="C73" i="436"/>
  <c r="C77" i="131"/>
  <c r="C78" i="177"/>
  <c r="C78" i="436"/>
  <c r="C80" i="131"/>
  <c r="C81" i="177"/>
  <c r="C81" i="297"/>
  <c r="C84" i="131"/>
  <c r="C85" i="177"/>
  <c r="C85" i="237"/>
  <c r="C98" i="131"/>
  <c r="C119" i="131"/>
  <c r="C121" i="177"/>
  <c r="C134" i="131"/>
  <c r="C136" i="177"/>
  <c r="C138" i="131"/>
  <c r="C140" i="177"/>
  <c r="C140" i="436"/>
  <c r="C145" i="131"/>
  <c r="C147" i="177"/>
  <c r="C147" i="436"/>
  <c r="C150" i="131"/>
  <c r="C152" i="177"/>
  <c r="B2" i="130"/>
  <c r="C7" i="130"/>
  <c r="C96" i="130"/>
  <c r="C163" i="130"/>
  <c r="C10" i="130"/>
  <c r="C11" i="176"/>
  <c r="C17" i="130"/>
  <c r="C18" i="176"/>
  <c r="C24" i="130"/>
  <c r="C25" i="176"/>
  <c r="C31" i="130"/>
  <c r="C32" i="176"/>
  <c r="C39" i="130"/>
  <c r="C40" i="176"/>
  <c r="C52" i="176"/>
  <c r="C52" i="296"/>
  <c r="C52" i="358"/>
  <c r="C58" i="130"/>
  <c r="C63" i="130"/>
  <c r="C63" i="176"/>
  <c r="C69" i="130"/>
  <c r="C73" i="130"/>
  <c r="C73" i="176"/>
  <c r="C78" i="130"/>
  <c r="C78" i="176"/>
  <c r="C81" i="130"/>
  <c r="C81" i="176"/>
  <c r="C85" i="130"/>
  <c r="C85" i="176"/>
  <c r="C99" i="130"/>
  <c r="C120" i="130"/>
  <c r="C121" i="176"/>
  <c r="C135" i="130"/>
  <c r="C136" i="176"/>
  <c r="C139" i="130"/>
  <c r="C140" i="176"/>
  <c r="C146" i="130"/>
  <c r="C147" i="176"/>
  <c r="C151" i="130"/>
  <c r="C152" i="176"/>
  <c r="C152" i="236"/>
  <c r="C17" i="1"/>
  <c r="C18" i="175"/>
  <c r="C39" i="1"/>
  <c r="C40" i="175"/>
  <c r="C52" i="175"/>
  <c r="C58" i="1"/>
  <c r="C58" i="175"/>
  <c r="C58" i="434"/>
  <c r="C63" i="1"/>
  <c r="C63" i="175"/>
  <c r="C69" i="1"/>
  <c r="C69" i="175"/>
  <c r="C69" i="235"/>
  <c r="C73" i="1"/>
  <c r="C73" i="175"/>
  <c r="C73" i="235"/>
  <c r="C78" i="1"/>
  <c r="C78" i="175"/>
  <c r="C78" i="295"/>
  <c r="C78" i="357"/>
  <c r="C81" i="1"/>
  <c r="C81" i="175"/>
  <c r="C81" i="295"/>
  <c r="C81" i="357"/>
  <c r="C85" i="1"/>
  <c r="C85" i="175"/>
  <c r="C96" i="1"/>
  <c r="C163" i="1"/>
  <c r="C99" i="1"/>
  <c r="C100" i="175"/>
  <c r="C120" i="1"/>
  <c r="C121" i="175"/>
  <c r="C135" i="1"/>
  <c r="C136" i="175"/>
  <c r="C139" i="1"/>
  <c r="C140" i="175"/>
  <c r="C146" i="1"/>
  <c r="C147" i="175"/>
  <c r="C151" i="1"/>
  <c r="C10" i="1"/>
  <c r="C11" i="175"/>
  <c r="K47" i="214"/>
  <c r="K24" i="223"/>
  <c r="I57" i="222"/>
  <c r="I57" i="282"/>
  <c r="E96" i="358"/>
  <c r="E164" i="358"/>
  <c r="E57" i="391"/>
  <c r="I17" i="418"/>
  <c r="E36" i="347"/>
  <c r="E41" i="347"/>
  <c r="K13" i="221"/>
  <c r="K11" i="199"/>
  <c r="D9" i="320"/>
  <c r="K52" i="201"/>
  <c r="E52" i="461"/>
  <c r="K52" i="219"/>
  <c r="E52" i="479"/>
  <c r="K29" i="202"/>
  <c r="D27" i="323"/>
  <c r="D27" i="385"/>
  <c r="B28" i="172"/>
  <c r="B32" i="172"/>
  <c r="C46" i="291"/>
  <c r="B2" i="155"/>
  <c r="B2" i="154"/>
  <c r="B2" i="159"/>
  <c r="B2" i="158"/>
  <c r="C94" i="305"/>
  <c r="C94" i="367"/>
  <c r="J113" i="247"/>
  <c r="J18" i="253"/>
  <c r="K20" i="197"/>
  <c r="K56" i="200"/>
  <c r="E56" i="460"/>
  <c r="J15" i="264"/>
  <c r="J34" i="269"/>
  <c r="K34" i="209"/>
  <c r="J91" i="237"/>
  <c r="J144" i="238"/>
  <c r="J86" i="247"/>
  <c r="K47" i="194"/>
  <c r="J55" i="255"/>
  <c r="G45" i="257"/>
  <c r="J15" i="259"/>
  <c r="K15" i="199"/>
  <c r="E13" i="459"/>
  <c r="F45" i="261"/>
  <c r="J30" i="264"/>
  <c r="J37" i="265"/>
  <c r="J41" i="265"/>
  <c r="J30" i="268"/>
  <c r="J35" i="275"/>
  <c r="J54" i="275"/>
  <c r="J91" i="235"/>
  <c r="K157" i="176"/>
  <c r="J25" i="249"/>
  <c r="J15" i="255"/>
  <c r="J18" i="255"/>
  <c r="K18" i="195"/>
  <c r="E16" i="455"/>
  <c r="J17" i="256"/>
  <c r="K17" i="196"/>
  <c r="H10" i="257"/>
  <c r="J36" i="259"/>
  <c r="J23" i="261"/>
  <c r="J18" i="262"/>
  <c r="J42" i="265"/>
  <c r="K50" i="207"/>
  <c r="E50" i="467"/>
  <c r="K24" i="209"/>
  <c r="K14" i="210"/>
  <c r="G45" i="271"/>
  <c r="J111" i="236"/>
  <c r="J109" i="247"/>
  <c r="J24" i="255"/>
  <c r="K34" i="198"/>
  <c r="K54" i="199"/>
  <c r="J30" i="260"/>
  <c r="J60" i="260"/>
  <c r="G22" i="268"/>
  <c r="J35" i="272"/>
  <c r="J46" i="275"/>
  <c r="K12" i="223"/>
  <c r="K12" i="283"/>
  <c r="E45" i="283"/>
  <c r="K24" i="224"/>
  <c r="J12" i="286"/>
  <c r="K20" i="227"/>
  <c r="K20" i="287"/>
  <c r="K53" i="229"/>
  <c r="E53" i="489"/>
  <c r="C23" i="295"/>
  <c r="C23" i="357"/>
  <c r="C154" i="295"/>
  <c r="C154" i="357"/>
  <c r="C115" i="295"/>
  <c r="C115" i="357"/>
  <c r="C115" i="235"/>
  <c r="C79" i="236"/>
  <c r="C107" i="296"/>
  <c r="C107" i="358"/>
  <c r="C107" i="236"/>
  <c r="C89" i="297"/>
  <c r="C89" i="359"/>
  <c r="C89" i="237"/>
  <c r="K89" i="237"/>
  <c r="C80" i="297"/>
  <c r="C80" i="359"/>
  <c r="C80" i="237"/>
  <c r="C54" i="237"/>
  <c r="C37" i="297"/>
  <c r="C37" i="359"/>
  <c r="C28" i="297"/>
  <c r="C28" i="359"/>
  <c r="C14" i="297"/>
  <c r="C14" i="359"/>
  <c r="C14" i="237"/>
  <c r="C131" i="297"/>
  <c r="C131" i="359"/>
  <c r="C36" i="238"/>
  <c r="C133" i="298"/>
  <c r="C133" i="360"/>
  <c r="C133" i="238"/>
  <c r="C120" i="298"/>
  <c r="C120" i="360"/>
  <c r="C120" i="238"/>
  <c r="C28" i="239"/>
  <c r="E28" i="239"/>
  <c r="C19" i="242"/>
  <c r="E9" i="242"/>
  <c r="B8" i="302"/>
  <c r="B8" i="364"/>
  <c r="C73" i="305"/>
  <c r="C73" i="367"/>
  <c r="C73" i="244"/>
  <c r="C63" i="305"/>
  <c r="C63" i="367"/>
  <c r="C63" i="244"/>
  <c r="C46" i="305"/>
  <c r="C46" i="367"/>
  <c r="C46" i="244"/>
  <c r="C25" i="305"/>
  <c r="C25" i="367"/>
  <c r="C25" i="244"/>
  <c r="C157" i="305"/>
  <c r="C157" i="367"/>
  <c r="C157" i="244"/>
  <c r="C118" i="305"/>
  <c r="C118" i="367"/>
  <c r="C118" i="244"/>
  <c r="C103" i="244"/>
  <c r="C99" i="244"/>
  <c r="C95" i="305"/>
  <c r="C95" i="367"/>
  <c r="C10" i="306"/>
  <c r="C10" i="368"/>
  <c r="C10" i="245"/>
  <c r="C98" i="306"/>
  <c r="C98" i="368"/>
  <c r="C74" i="307"/>
  <c r="C74" i="369"/>
  <c r="C46" i="307"/>
  <c r="C46" i="369"/>
  <c r="C46" i="246"/>
  <c r="C42" i="307"/>
  <c r="C42" i="369"/>
  <c r="C42" i="246"/>
  <c r="C38" i="307"/>
  <c r="C38" i="369"/>
  <c r="C38" i="246"/>
  <c r="C111" i="307"/>
  <c r="C111" i="369"/>
  <c r="C111" i="246"/>
  <c r="C85" i="308"/>
  <c r="C85" i="370"/>
  <c r="C85" i="247"/>
  <c r="C74" i="308"/>
  <c r="C74" i="370"/>
  <c r="C74" i="247"/>
  <c r="C36" i="308"/>
  <c r="C36" i="370"/>
  <c r="C36" i="247"/>
  <c r="C121" i="308"/>
  <c r="C121" i="370"/>
  <c r="C117" i="308"/>
  <c r="C117" i="370"/>
  <c r="C117" i="247"/>
  <c r="C101" i="308"/>
  <c r="C101" i="370"/>
  <c r="C33" i="309"/>
  <c r="C33" i="371"/>
  <c r="C35" i="248"/>
  <c r="C43" i="250"/>
  <c r="C28" i="311"/>
  <c r="C28" i="373"/>
  <c r="C30" i="250"/>
  <c r="E28" i="450"/>
  <c r="C23" i="312"/>
  <c r="C23" i="374"/>
  <c r="C25" i="251"/>
  <c r="K25" i="191"/>
  <c r="K25" i="251"/>
  <c r="C60" i="314"/>
  <c r="C60" i="376"/>
  <c r="C60" i="253"/>
  <c r="C18" i="254"/>
  <c r="C60" i="254"/>
  <c r="K19" i="195"/>
  <c r="C34" i="256"/>
  <c r="C16" i="256"/>
  <c r="C39" i="318"/>
  <c r="C39" i="380"/>
  <c r="C41" i="257"/>
  <c r="C28" i="318"/>
  <c r="C28" i="380"/>
  <c r="C30" i="257"/>
  <c r="C13" i="319"/>
  <c r="C13" i="381"/>
  <c r="C15" i="258"/>
  <c r="C56" i="259"/>
  <c r="C20" i="260"/>
  <c r="C47" i="260"/>
  <c r="C28" i="322"/>
  <c r="C28" i="384"/>
  <c r="C30" i="261"/>
  <c r="C16" i="325"/>
  <c r="C16" i="387"/>
  <c r="C18" i="264"/>
  <c r="C56" i="326"/>
  <c r="C56" i="388"/>
  <c r="C56" i="265"/>
  <c r="C52" i="326"/>
  <c r="C52" i="388"/>
  <c r="C13" i="328"/>
  <c r="C13" i="390"/>
  <c r="C15" i="267"/>
  <c r="C55" i="328"/>
  <c r="C55" i="390"/>
  <c r="C55" i="267"/>
  <c r="C60" i="330"/>
  <c r="C60" i="392"/>
  <c r="C39" i="334"/>
  <c r="C39" i="396"/>
  <c r="C41" i="273"/>
  <c r="C25" i="273"/>
  <c r="C35" i="335"/>
  <c r="C35" i="397"/>
  <c r="C24" i="274"/>
  <c r="C38" i="336"/>
  <c r="C38" i="398"/>
  <c r="C40" i="275"/>
  <c r="C32" i="336"/>
  <c r="C32" i="398"/>
  <c r="C34" i="275"/>
  <c r="C50" i="336"/>
  <c r="C50" i="398"/>
  <c r="C50" i="275"/>
  <c r="C18" i="339"/>
  <c r="C18" i="401"/>
  <c r="C20" i="278"/>
  <c r="C32" i="340"/>
  <c r="C32" i="402"/>
  <c r="C34" i="279"/>
  <c r="C59" i="342"/>
  <c r="C59" i="404"/>
  <c r="C59" i="281"/>
  <c r="C23" i="343"/>
  <c r="C23" i="405"/>
  <c r="C25" i="282"/>
  <c r="C18" i="344"/>
  <c r="C18" i="406"/>
  <c r="C20" i="283"/>
  <c r="C17" i="345"/>
  <c r="C17" i="407"/>
  <c r="C19" i="284"/>
  <c r="C13" i="345"/>
  <c r="C13" i="407"/>
  <c r="C15" i="284"/>
  <c r="C50" i="346"/>
  <c r="C50" i="408"/>
  <c r="C35" i="287"/>
  <c r="C33" i="348"/>
  <c r="C33" i="410"/>
  <c r="K34" i="228"/>
  <c r="C55" i="350"/>
  <c r="C55" i="412"/>
  <c r="C34" i="351"/>
  <c r="C34" i="413"/>
  <c r="C36" i="290"/>
  <c r="C24" i="351"/>
  <c r="C24" i="413"/>
  <c r="C26" i="290"/>
  <c r="C14" i="290"/>
  <c r="C14" i="352"/>
  <c r="C14" i="414"/>
  <c r="C16" i="291"/>
  <c r="C82" i="236"/>
  <c r="G18" i="240"/>
  <c r="I18" i="240"/>
  <c r="C151" i="296"/>
  <c r="C151" i="358"/>
  <c r="K26" i="217"/>
  <c r="E51" i="279"/>
  <c r="J41" i="282"/>
  <c r="F57" i="222"/>
  <c r="F57" i="282"/>
  <c r="K30" i="223"/>
  <c r="J48" i="283"/>
  <c r="D10" i="284"/>
  <c r="E45" i="284"/>
  <c r="K60" i="225"/>
  <c r="J35" i="286"/>
  <c r="J55" i="286"/>
  <c r="J11" i="287"/>
  <c r="J20" i="288"/>
  <c r="I10" i="290"/>
  <c r="E14" i="490"/>
  <c r="J31" i="291"/>
  <c r="C31" i="297"/>
  <c r="C31" i="359"/>
  <c r="C17" i="297"/>
  <c r="C17" i="359"/>
  <c r="C17" i="237"/>
  <c r="C91" i="238"/>
  <c r="C138" i="298"/>
  <c r="C138" i="360"/>
  <c r="C124" i="298"/>
  <c r="C124" i="360"/>
  <c r="C124" i="238"/>
  <c r="C111" i="238"/>
  <c r="C111" i="298"/>
  <c r="C111" i="360"/>
  <c r="C104" i="298"/>
  <c r="C104" i="360"/>
  <c r="C104" i="238"/>
  <c r="G21" i="239"/>
  <c r="I21" i="239"/>
  <c r="E21" i="302"/>
  <c r="E21" i="364"/>
  <c r="E21" i="242"/>
  <c r="C33" i="244"/>
  <c r="C16" i="305"/>
  <c r="C16" i="367"/>
  <c r="C16" i="244"/>
  <c r="C131" i="305"/>
  <c r="C131" i="367"/>
  <c r="C131" i="244"/>
  <c r="C121" i="244"/>
  <c r="C79" i="306"/>
  <c r="C79" i="368"/>
  <c r="C79" i="245"/>
  <c r="C69" i="306"/>
  <c r="C69" i="368"/>
  <c r="C69" i="245"/>
  <c r="C52" i="306"/>
  <c r="C52" i="368"/>
  <c r="C52" i="245"/>
  <c r="C31" i="306"/>
  <c r="C31" i="368"/>
  <c r="C31" i="245"/>
  <c r="C17" i="306"/>
  <c r="C17" i="368"/>
  <c r="C17" i="245"/>
  <c r="C148" i="368"/>
  <c r="C135" i="306"/>
  <c r="C135" i="368"/>
  <c r="C86" i="246"/>
  <c r="C54" i="307"/>
  <c r="C54" i="369"/>
  <c r="C50" i="246"/>
  <c r="C14" i="307"/>
  <c r="C14" i="369"/>
  <c r="C14" i="246"/>
  <c r="C10" i="246"/>
  <c r="C143" i="246"/>
  <c r="C95" i="246"/>
  <c r="C88" i="308"/>
  <c r="C88" i="370"/>
  <c r="C23" i="247"/>
  <c r="C157" i="308"/>
  <c r="C157" i="370"/>
  <c r="C147" i="247"/>
  <c r="C104" i="308"/>
  <c r="C104" i="370"/>
  <c r="C104" i="247"/>
  <c r="C29" i="248"/>
  <c r="C60" i="309"/>
  <c r="C60" i="371"/>
  <c r="C60" i="248"/>
  <c r="C33" i="310"/>
  <c r="C33" i="372"/>
  <c r="C35" i="249"/>
  <c r="C27" i="249"/>
  <c r="C14" i="249"/>
  <c r="C14" i="311"/>
  <c r="C14" i="373"/>
  <c r="C30" i="312"/>
  <c r="C30" i="374"/>
  <c r="C32" i="251"/>
  <c r="C33" i="252"/>
  <c r="C24" i="252"/>
  <c r="C33" i="314"/>
  <c r="C33" i="376"/>
  <c r="C35" i="253"/>
  <c r="C11" i="314"/>
  <c r="C11" i="376"/>
  <c r="C42" i="254"/>
  <c r="C48" i="315"/>
  <c r="C48" i="377"/>
  <c r="C25" i="316"/>
  <c r="C25" i="378"/>
  <c r="C21" i="316"/>
  <c r="C21" i="378"/>
  <c r="C23" i="255"/>
  <c r="C60" i="316"/>
  <c r="C60" i="378"/>
  <c r="C60" i="255"/>
  <c r="C35" i="317"/>
  <c r="C35" i="379"/>
  <c r="K19" i="196"/>
  <c r="C32" i="318"/>
  <c r="C32" i="380"/>
  <c r="C34" i="257"/>
  <c r="C56" i="318"/>
  <c r="C56" i="380"/>
  <c r="C56" i="257"/>
  <c r="C33" i="319"/>
  <c r="C33" i="381"/>
  <c r="C24" i="319"/>
  <c r="C24" i="381"/>
  <c r="C18" i="258"/>
  <c r="C49" i="319"/>
  <c r="C49" i="381"/>
  <c r="C37" i="259"/>
  <c r="C31" i="320"/>
  <c r="C31" i="382"/>
  <c r="C33" i="259"/>
  <c r="C17" i="320"/>
  <c r="C17" i="382"/>
  <c r="C19" i="259"/>
  <c r="K19" i="199"/>
  <c r="E17" i="459"/>
  <c r="C35" i="260"/>
  <c r="C50" i="321"/>
  <c r="C50" i="383"/>
  <c r="C47" i="322"/>
  <c r="C47" i="384"/>
  <c r="C47" i="261"/>
  <c r="C35" i="262"/>
  <c r="C18" i="323"/>
  <c r="C18" i="385"/>
  <c r="C20" i="262"/>
  <c r="C14" i="323"/>
  <c r="C14" i="385"/>
  <c r="C16" i="262"/>
  <c r="C10" i="323"/>
  <c r="C10" i="385"/>
  <c r="C12" i="262"/>
  <c r="C52" i="323"/>
  <c r="C52" i="385"/>
  <c r="C52" i="262"/>
  <c r="C29" i="324"/>
  <c r="C29" i="386"/>
  <c r="C31" i="263"/>
  <c r="C60" i="324"/>
  <c r="C60" i="386"/>
  <c r="C60" i="263"/>
  <c r="K60" i="203"/>
  <c r="E60" i="463"/>
  <c r="C46" i="324"/>
  <c r="C46" i="386"/>
  <c r="C46" i="263"/>
  <c r="C19" i="325"/>
  <c r="C19" i="387"/>
  <c r="C21" i="264"/>
  <c r="C17" i="326"/>
  <c r="C17" i="388"/>
  <c r="C11" i="265"/>
  <c r="K53" i="206"/>
  <c r="C35" i="268"/>
  <c r="C24" i="329"/>
  <c r="C24" i="391"/>
  <c r="C26" i="268"/>
  <c r="C16" i="329"/>
  <c r="C16" i="391"/>
  <c r="C18" i="268"/>
  <c r="C12" i="329"/>
  <c r="C12" i="391"/>
  <c r="C14" i="268"/>
  <c r="C45" i="268"/>
  <c r="C11" i="330"/>
  <c r="C11" i="392"/>
  <c r="C13" i="269"/>
  <c r="C37" i="271"/>
  <c r="C33" i="271"/>
  <c r="C22" i="332"/>
  <c r="C22" i="394"/>
  <c r="C24" i="271"/>
  <c r="C9" i="332"/>
  <c r="C9" i="394"/>
  <c r="C11" i="271"/>
  <c r="C26" i="272"/>
  <c r="C27" i="274"/>
  <c r="C17" i="336"/>
  <c r="C17" i="398"/>
  <c r="C19" i="275"/>
  <c r="C33" i="339"/>
  <c r="C33" i="401"/>
  <c r="C35" i="278"/>
  <c r="C17" i="340"/>
  <c r="C17" i="402"/>
  <c r="C19" i="279"/>
  <c r="C13" i="340"/>
  <c r="C13" i="402"/>
  <c r="C15" i="279"/>
  <c r="C9" i="340"/>
  <c r="C9" i="402"/>
  <c r="C11" i="279"/>
  <c r="K11" i="219"/>
  <c r="K11" i="279"/>
  <c r="C20" i="281"/>
  <c r="C12" i="281"/>
  <c r="C11" i="343"/>
  <c r="C11" i="405"/>
  <c r="C13" i="282"/>
  <c r="C27" i="344"/>
  <c r="C27" i="406"/>
  <c r="C29" i="283"/>
  <c r="C23" i="284"/>
  <c r="C21" i="346"/>
  <c r="C21" i="408"/>
  <c r="C23" i="285"/>
  <c r="K53" i="226"/>
  <c r="E53" i="486"/>
  <c r="C28" i="348"/>
  <c r="C28" i="410"/>
  <c r="C30" i="287"/>
  <c r="C40" i="349"/>
  <c r="C40" i="411"/>
  <c r="C27" i="349"/>
  <c r="C27" i="411"/>
  <c r="C29" i="288"/>
  <c r="C54" i="349"/>
  <c r="C54" i="411"/>
  <c r="C54" i="288"/>
  <c r="C32" i="350"/>
  <c r="C32" i="412"/>
  <c r="C16" i="350"/>
  <c r="C16" i="412"/>
  <c r="C18" i="289"/>
  <c r="C15" i="351"/>
  <c r="C15" i="413"/>
  <c r="C17" i="290"/>
  <c r="K17" i="230"/>
  <c r="E11" i="490"/>
  <c r="C54" i="290"/>
  <c r="C17" i="352"/>
  <c r="C17" i="414"/>
  <c r="C19" i="291"/>
  <c r="K19" i="231"/>
  <c r="E17" i="491"/>
  <c r="G26" i="240"/>
  <c r="I26" i="240"/>
  <c r="C49" i="296"/>
  <c r="C49" i="358"/>
  <c r="K49" i="225"/>
  <c r="E10" i="287"/>
  <c r="C90" i="295"/>
  <c r="C90" i="357"/>
  <c r="C90" i="235"/>
  <c r="C42" i="235"/>
  <c r="C26" i="295"/>
  <c r="C26" i="357"/>
  <c r="C143" i="235"/>
  <c r="C24" i="296"/>
  <c r="C24" i="358"/>
  <c r="C154" i="236"/>
  <c r="C43" i="297"/>
  <c r="C43" i="359"/>
  <c r="C43" i="237"/>
  <c r="C102" i="237"/>
  <c r="C82" i="238"/>
  <c r="C62" i="298"/>
  <c r="C62" i="360"/>
  <c r="C155" i="238"/>
  <c r="C8" i="300"/>
  <c r="C8" i="362"/>
  <c r="C8" i="240"/>
  <c r="E8" i="240"/>
  <c r="E17" i="302"/>
  <c r="E17" i="364"/>
  <c r="E17" i="242"/>
  <c r="B16" i="302"/>
  <c r="B16" i="364"/>
  <c r="B16" i="242"/>
  <c r="C80" i="305"/>
  <c r="C80" i="367"/>
  <c r="C80" i="244"/>
  <c r="C67" i="305"/>
  <c r="C67" i="367"/>
  <c r="C56" i="305"/>
  <c r="C56" i="367"/>
  <c r="C40" i="305"/>
  <c r="C40" i="367"/>
  <c r="C40" i="244"/>
  <c r="C19" i="305"/>
  <c r="C19" i="367"/>
  <c r="C148" i="305"/>
  <c r="C148" i="367"/>
  <c r="C148" i="244"/>
  <c r="C124" i="305"/>
  <c r="C124" i="367"/>
  <c r="C34" i="306"/>
  <c r="C34" i="368"/>
  <c r="C34" i="245"/>
  <c r="C20" i="306"/>
  <c r="C20" i="368"/>
  <c r="C20" i="245"/>
  <c r="C138" i="306"/>
  <c r="C138" i="368"/>
  <c r="C111" i="306"/>
  <c r="C111" i="368"/>
  <c r="C26" i="246"/>
  <c r="C18" i="307"/>
  <c r="C18" i="369"/>
  <c r="C18" i="246"/>
  <c r="C150" i="307"/>
  <c r="C150" i="369"/>
  <c r="C150" i="246"/>
  <c r="C98" i="246"/>
  <c r="C77" i="308"/>
  <c r="C77" i="370"/>
  <c r="C77" i="247"/>
  <c r="C59" i="308"/>
  <c r="C59" i="370"/>
  <c r="C39" i="308"/>
  <c r="C39" i="370"/>
  <c r="C39" i="247"/>
  <c r="C150" i="247"/>
  <c r="C141" i="308"/>
  <c r="C141" i="370"/>
  <c r="C15" i="310"/>
  <c r="C15" i="372"/>
  <c r="C17" i="249"/>
  <c r="C48" i="310"/>
  <c r="C48" i="372"/>
  <c r="C48" i="249"/>
  <c r="C34" i="311"/>
  <c r="C34" i="373"/>
  <c r="C36" i="250"/>
  <c r="C17" i="311"/>
  <c r="C17" i="373"/>
  <c r="C41" i="251"/>
  <c r="C16" i="312"/>
  <c r="C16" i="374"/>
  <c r="C18" i="251"/>
  <c r="C9" i="312"/>
  <c r="C9" i="374"/>
  <c r="C11" i="251"/>
  <c r="C10" i="315"/>
  <c r="C10" i="377"/>
  <c r="C12" i="254"/>
  <c r="C52" i="315"/>
  <c r="C52" i="377"/>
  <c r="C29" i="316"/>
  <c r="C29" i="378"/>
  <c r="C13" i="255"/>
  <c r="C53" i="255"/>
  <c r="C27" i="256"/>
  <c r="C23" i="256"/>
  <c r="C60" i="317"/>
  <c r="C60" i="379"/>
  <c r="C60" i="256"/>
  <c r="C35" i="318"/>
  <c r="C35" i="380"/>
  <c r="C37" i="257"/>
  <c r="C24" i="257"/>
  <c r="K24" i="197"/>
  <c r="K24" i="257"/>
  <c r="C38" i="319"/>
  <c r="C38" i="381"/>
  <c r="K59" i="198"/>
  <c r="E59" i="458"/>
  <c r="C53" i="258"/>
  <c r="C60" i="259"/>
  <c r="C46" i="320"/>
  <c r="C46" i="382"/>
  <c r="C46" i="259"/>
  <c r="C21" i="321"/>
  <c r="C21" i="383"/>
  <c r="C23" i="260"/>
  <c r="C40" i="322"/>
  <c r="C40" i="384"/>
  <c r="C42" i="261"/>
  <c r="C22" i="323"/>
  <c r="C22" i="385"/>
  <c r="C24" i="262"/>
  <c r="K24" i="202"/>
  <c r="C55" i="323"/>
  <c r="C55" i="385"/>
  <c r="C55" i="262"/>
  <c r="C19" i="324"/>
  <c r="C19" i="386"/>
  <c r="C15" i="324"/>
  <c r="C15" i="386"/>
  <c r="C17" i="263"/>
  <c r="C40" i="325"/>
  <c r="C40" i="387"/>
  <c r="C42" i="264"/>
  <c r="C23" i="325"/>
  <c r="C23" i="387"/>
  <c r="C54" i="325"/>
  <c r="C54" i="387"/>
  <c r="C54" i="264"/>
  <c r="C26" i="265"/>
  <c r="C24" i="326"/>
  <c r="C24" i="388"/>
  <c r="C18" i="327"/>
  <c r="C18" i="389"/>
  <c r="C20" i="266"/>
  <c r="C14" i="327"/>
  <c r="C14" i="389"/>
  <c r="C16" i="266"/>
  <c r="C10" i="327"/>
  <c r="C10" i="389"/>
  <c r="C12" i="266"/>
  <c r="C27" i="328"/>
  <c r="C27" i="390"/>
  <c r="C29" i="267"/>
  <c r="C59" i="267"/>
  <c r="C52" i="269"/>
  <c r="K27" i="211"/>
  <c r="K27" i="271"/>
  <c r="C25" i="332"/>
  <c r="C25" i="394"/>
  <c r="C27" i="271"/>
  <c r="C49" i="333"/>
  <c r="C49" i="395"/>
  <c r="C49" i="272"/>
  <c r="C52" i="334"/>
  <c r="C52" i="396"/>
  <c r="C52" i="273"/>
  <c r="C39" i="335"/>
  <c r="C39" i="397"/>
  <c r="C41" i="274"/>
  <c r="C34" i="336"/>
  <c r="C34" i="398"/>
  <c r="K27" i="215"/>
  <c r="C27" i="275"/>
  <c r="C23" i="275"/>
  <c r="K21" i="217"/>
  <c r="K21" i="277"/>
  <c r="C10" i="339"/>
  <c r="C10" i="401"/>
  <c r="C12" i="278"/>
  <c r="C52" i="339"/>
  <c r="C52" i="401"/>
  <c r="C52" i="278"/>
  <c r="C21" i="340"/>
  <c r="C21" i="402"/>
  <c r="C47" i="340"/>
  <c r="C47" i="402"/>
  <c r="C47" i="279"/>
  <c r="C24" i="281"/>
  <c r="C47" i="281"/>
  <c r="C14" i="343"/>
  <c r="C14" i="405"/>
  <c r="C16" i="282"/>
  <c r="C56" i="343"/>
  <c r="C56" i="405"/>
  <c r="C56" i="282"/>
  <c r="C30" i="284"/>
  <c r="K30" i="224"/>
  <c r="E28" i="484"/>
  <c r="C54" i="345"/>
  <c r="C54" i="407"/>
  <c r="C54" i="284"/>
  <c r="K54" i="224"/>
  <c r="K34" i="225"/>
  <c r="D32" i="346"/>
  <c r="D32" i="408"/>
  <c r="C15" i="346"/>
  <c r="C15" i="408"/>
  <c r="C17" i="285"/>
  <c r="K17" i="225"/>
  <c r="C48" i="346"/>
  <c r="C48" i="408"/>
  <c r="C48" i="285"/>
  <c r="K48" i="225"/>
  <c r="E48" i="485"/>
  <c r="C34" i="347"/>
  <c r="C34" i="409"/>
  <c r="C36" i="286"/>
  <c r="C15" i="347"/>
  <c r="C15" i="409"/>
  <c r="C17" i="286"/>
  <c r="C48" i="347"/>
  <c r="C48" i="409"/>
  <c r="C48" i="286"/>
  <c r="C14" i="348"/>
  <c r="C14" i="410"/>
  <c r="C16" i="287"/>
  <c r="C10" i="348"/>
  <c r="C10" i="410"/>
  <c r="C12" i="287"/>
  <c r="C52" i="348"/>
  <c r="C52" i="410"/>
  <c r="C52" i="287"/>
  <c r="C35" i="350"/>
  <c r="C35" i="412"/>
  <c r="C37" i="289"/>
  <c r="C59" i="350"/>
  <c r="C59" i="412"/>
  <c r="C59" i="289"/>
  <c r="C33" i="352"/>
  <c r="C33" i="414"/>
  <c r="C35" i="291"/>
  <c r="K18" i="231"/>
  <c r="E16" i="491"/>
  <c r="C50" i="352"/>
  <c r="C50" i="414"/>
  <c r="C50" i="291"/>
  <c r="E9" i="302"/>
  <c r="E9" i="364"/>
  <c r="K55" i="219"/>
  <c r="J49" i="280"/>
  <c r="K49" i="220"/>
  <c r="E49" i="480"/>
  <c r="H22" i="283"/>
  <c r="K18" i="225"/>
  <c r="J46" i="285"/>
  <c r="J52" i="289"/>
  <c r="J31" i="290"/>
  <c r="K31" i="230"/>
  <c r="J48" i="290"/>
  <c r="K48" i="230"/>
  <c r="E48" i="490"/>
  <c r="K53" i="230"/>
  <c r="C89" i="296"/>
  <c r="C89" i="358"/>
  <c r="C36" i="296"/>
  <c r="C36" i="358"/>
  <c r="C36" i="236"/>
  <c r="C28" i="236"/>
  <c r="C46" i="237"/>
  <c r="C34" i="297"/>
  <c r="C34" i="359"/>
  <c r="C34" i="237"/>
  <c r="C20" i="297"/>
  <c r="C20" i="359"/>
  <c r="C20" i="237"/>
  <c r="C111" i="297"/>
  <c r="C111" i="359"/>
  <c r="C111" i="237"/>
  <c r="C118" i="297"/>
  <c r="C118" i="359"/>
  <c r="C76" i="298"/>
  <c r="C76" i="360"/>
  <c r="C76" i="238"/>
  <c r="C66" i="298"/>
  <c r="C66" i="360"/>
  <c r="C66" i="238"/>
  <c r="C49" i="238"/>
  <c r="K49" i="238"/>
  <c r="C29" i="298"/>
  <c r="C29" i="360"/>
  <c r="C13" i="299"/>
  <c r="C13" i="361"/>
  <c r="C13" i="239"/>
  <c r="E13" i="239"/>
  <c r="G11" i="300"/>
  <c r="G11" i="362"/>
  <c r="G11" i="240"/>
  <c r="I11" i="240"/>
  <c r="A21" i="302"/>
  <c r="A21" i="364"/>
  <c r="A21" i="242"/>
  <c r="E13" i="302"/>
  <c r="E13" i="364"/>
  <c r="E13" i="242"/>
  <c r="B12" i="242"/>
  <c r="B12" i="302"/>
  <c r="B12" i="364"/>
  <c r="A13" i="303"/>
  <c r="A13" i="365"/>
  <c r="A13" i="243"/>
  <c r="D23" i="243"/>
  <c r="D20" i="303"/>
  <c r="D20" i="365"/>
  <c r="G20" i="365"/>
  <c r="D17" i="243"/>
  <c r="D15" i="303"/>
  <c r="D13" i="303"/>
  <c r="D13" i="365"/>
  <c r="G13" i="365"/>
  <c r="D11" i="303"/>
  <c r="D11" i="365"/>
  <c r="G11" i="365"/>
  <c r="D11" i="243"/>
  <c r="C43" i="305"/>
  <c r="C43" i="367"/>
  <c r="C43" i="244"/>
  <c r="C127" i="305"/>
  <c r="C127" i="367"/>
  <c r="C127" i="244"/>
  <c r="C72" i="245"/>
  <c r="C58" i="306"/>
  <c r="C58" i="368"/>
  <c r="C58" i="245"/>
  <c r="C45" i="306"/>
  <c r="C45" i="368"/>
  <c r="C45" i="245"/>
  <c r="C38" i="306"/>
  <c r="C38" i="368"/>
  <c r="C145" i="306"/>
  <c r="C145" i="368"/>
  <c r="C145" i="245"/>
  <c r="C126" i="306"/>
  <c r="C126" i="368"/>
  <c r="C118" i="306"/>
  <c r="C118" i="368"/>
  <c r="C34" i="246"/>
  <c r="C30" i="307"/>
  <c r="C30" i="369"/>
  <c r="C30" i="246"/>
  <c r="C10" i="308"/>
  <c r="C10" i="370"/>
  <c r="C10" i="247"/>
  <c r="C53" i="308"/>
  <c r="C53" i="370"/>
  <c r="C53" i="247"/>
  <c r="C16" i="308"/>
  <c r="C16" i="370"/>
  <c r="C16" i="247"/>
  <c r="C110" i="247"/>
  <c r="C13" i="309"/>
  <c r="C13" i="371"/>
  <c r="C51" i="249"/>
  <c r="C51" i="312"/>
  <c r="C51" i="374"/>
  <c r="D47" i="312"/>
  <c r="D47" i="374"/>
  <c r="C35" i="252"/>
  <c r="C30" i="252"/>
  <c r="C48" i="313"/>
  <c r="C48" i="375"/>
  <c r="C13" i="314"/>
  <c r="C13" i="376"/>
  <c r="C15" i="253"/>
  <c r="C33" i="315"/>
  <c r="C33" i="377"/>
  <c r="C35" i="254"/>
  <c r="C25" i="315"/>
  <c r="C25" i="377"/>
  <c r="C27" i="254"/>
  <c r="C13" i="315"/>
  <c r="C13" i="377"/>
  <c r="C15" i="254"/>
  <c r="C33" i="316"/>
  <c r="C33" i="378"/>
  <c r="C35" i="255"/>
  <c r="C14" i="316"/>
  <c r="C14" i="378"/>
  <c r="C56" i="255"/>
  <c r="C39" i="317"/>
  <c r="C39" i="379"/>
  <c r="C48" i="256"/>
  <c r="C16" i="318"/>
  <c r="C16" i="380"/>
  <c r="C60" i="318"/>
  <c r="C60" i="380"/>
  <c r="C60" i="257"/>
  <c r="C27" i="319"/>
  <c r="C27" i="381"/>
  <c r="C29" i="258"/>
  <c r="C10" i="319"/>
  <c r="C10" i="381"/>
  <c r="C12" i="258"/>
  <c r="C39" i="320"/>
  <c r="C39" i="382"/>
  <c r="C41" i="259"/>
  <c r="C28" i="320"/>
  <c r="C28" i="382"/>
  <c r="C13" i="259"/>
  <c r="K53" i="199"/>
  <c r="K53" i="259"/>
  <c r="C40" i="321"/>
  <c r="C40" i="383"/>
  <c r="C15" i="321"/>
  <c r="C15" i="383"/>
  <c r="C17" i="260"/>
  <c r="C24" i="322"/>
  <c r="C24" i="384"/>
  <c r="C26" i="261"/>
  <c r="C42" i="262"/>
  <c r="K27" i="202"/>
  <c r="C27" i="262"/>
  <c r="C35" i="324"/>
  <c r="C35" i="386"/>
  <c r="C37" i="263"/>
  <c r="K37" i="203"/>
  <c r="D35" i="324"/>
  <c r="C23" i="324"/>
  <c r="C23" i="386"/>
  <c r="C29" i="264"/>
  <c r="C49" i="325"/>
  <c r="C49" i="387"/>
  <c r="C49" i="264"/>
  <c r="C30" i="265"/>
  <c r="C15" i="326"/>
  <c r="C15" i="388"/>
  <c r="C17" i="265"/>
  <c r="C59" i="326"/>
  <c r="C59" i="388"/>
  <c r="C59" i="265"/>
  <c r="C24" i="330"/>
  <c r="C24" i="392"/>
  <c r="C26" i="269"/>
  <c r="C28" i="331"/>
  <c r="C28" i="393"/>
  <c r="C30" i="270"/>
  <c r="C39" i="332"/>
  <c r="C39" i="394"/>
  <c r="C49" i="332"/>
  <c r="C49" i="394"/>
  <c r="C49" i="271"/>
  <c r="C40" i="333"/>
  <c r="C40" i="395"/>
  <c r="C59" i="333"/>
  <c r="C59" i="395"/>
  <c r="C21" i="273"/>
  <c r="C15" i="334"/>
  <c r="C15" i="396"/>
  <c r="C17" i="273"/>
  <c r="C55" i="334"/>
  <c r="C55" i="396"/>
  <c r="C32" i="335"/>
  <c r="C32" i="397"/>
  <c r="C18" i="335"/>
  <c r="C18" i="397"/>
  <c r="C20" i="274"/>
  <c r="C14" i="335"/>
  <c r="C14" i="397"/>
  <c r="C16" i="274"/>
  <c r="C52" i="335"/>
  <c r="C52" i="397"/>
  <c r="C52" i="274"/>
  <c r="C47" i="336"/>
  <c r="C47" i="398"/>
  <c r="C29" i="337"/>
  <c r="C29" i="399"/>
  <c r="C31" i="276"/>
  <c r="C16" i="337"/>
  <c r="C16" i="399"/>
  <c r="C18" i="276"/>
  <c r="C49" i="337"/>
  <c r="C49" i="399"/>
  <c r="C40" i="339"/>
  <c r="C40" i="401"/>
  <c r="C28" i="340"/>
  <c r="C28" i="402"/>
  <c r="C30" i="279"/>
  <c r="C9" i="341"/>
  <c r="C9" i="403"/>
  <c r="C11" i="280"/>
  <c r="C55" i="341"/>
  <c r="C55" i="403"/>
  <c r="C55" i="280"/>
  <c r="C40" i="282"/>
  <c r="K30" i="222"/>
  <c r="D28" i="343"/>
  <c r="D28" i="405"/>
  <c r="C47" i="343"/>
  <c r="C47" i="405"/>
  <c r="C47" i="282"/>
  <c r="C34" i="344"/>
  <c r="C34" i="406"/>
  <c r="C26" i="283"/>
  <c r="C17" i="283"/>
  <c r="C31" i="346"/>
  <c r="C31" i="408"/>
  <c r="C33" i="285"/>
  <c r="C28" i="347"/>
  <c r="C28" i="409"/>
  <c r="C30" i="286"/>
  <c r="C18" i="347"/>
  <c r="C18" i="409"/>
  <c r="C20" i="286"/>
  <c r="C17" i="348"/>
  <c r="C17" i="410"/>
  <c r="C19" i="287"/>
  <c r="C55" i="348"/>
  <c r="C55" i="410"/>
  <c r="C16" i="349"/>
  <c r="C16" i="411"/>
  <c r="C18" i="288"/>
  <c r="C9" i="349"/>
  <c r="C9" i="411"/>
  <c r="C11" i="288"/>
  <c r="C31" i="351"/>
  <c r="C31" i="413"/>
  <c r="C11" i="290"/>
  <c r="C38" i="352"/>
  <c r="C38" i="414"/>
  <c r="C40" i="291"/>
  <c r="C28" i="352"/>
  <c r="C28" i="414"/>
  <c r="C30" i="291"/>
  <c r="C13" i="291"/>
  <c r="C54" i="352"/>
  <c r="C54" i="414"/>
  <c r="C77" i="237"/>
  <c r="C105" i="237"/>
  <c r="C125" i="237"/>
  <c r="C16" i="239"/>
  <c r="E16" i="239"/>
  <c r="C45" i="297"/>
  <c r="C45" i="359"/>
  <c r="C45" i="237"/>
  <c r="C16" i="297"/>
  <c r="C16" i="359"/>
  <c r="C106" i="237"/>
  <c r="K106" i="237"/>
  <c r="C129" i="297"/>
  <c r="C129" i="359"/>
  <c r="C129" i="237"/>
  <c r="C72" i="298"/>
  <c r="C72" i="360"/>
  <c r="C72" i="238"/>
  <c r="C61" i="298"/>
  <c r="C61" i="360"/>
  <c r="C61" i="238"/>
  <c r="C28" i="298"/>
  <c r="C28" i="360"/>
  <c r="C28" i="238"/>
  <c r="C107" i="238"/>
  <c r="C107" i="298"/>
  <c r="C107" i="360"/>
  <c r="C15" i="299"/>
  <c r="C15" i="361"/>
  <c r="C20" i="240"/>
  <c r="C20" i="300"/>
  <c r="C20" i="362"/>
  <c r="C22" i="242"/>
  <c r="E20" i="302"/>
  <c r="E20" i="364"/>
  <c r="E20" i="242"/>
  <c r="E16" i="302"/>
  <c r="E16" i="364"/>
  <c r="E16" i="242"/>
  <c r="B15" i="242"/>
  <c r="B15" i="302"/>
  <c r="B15" i="364"/>
  <c r="B11" i="302"/>
  <c r="B11" i="364"/>
  <c r="B11" i="242"/>
  <c r="E8" i="302"/>
  <c r="E8" i="364"/>
  <c r="E8" i="242"/>
  <c r="E25" i="182"/>
  <c r="E25" i="302"/>
  <c r="E25" i="364"/>
  <c r="C20" i="243"/>
  <c r="C16" i="303"/>
  <c r="C12" i="243"/>
  <c r="C10" i="243"/>
  <c r="C10" i="303"/>
  <c r="C10" i="365"/>
  <c r="C79" i="305"/>
  <c r="C79" i="367"/>
  <c r="C79" i="244"/>
  <c r="C62" i="305"/>
  <c r="C62" i="367"/>
  <c r="C62" i="244"/>
  <c r="C52" i="305"/>
  <c r="C52" i="367"/>
  <c r="C52" i="244"/>
  <c r="C42" i="305"/>
  <c r="C42" i="367"/>
  <c r="C42" i="244"/>
  <c r="C28" i="244"/>
  <c r="C18" i="305"/>
  <c r="C18" i="367"/>
  <c r="C12" i="305"/>
  <c r="C12" i="367"/>
  <c r="C12" i="244"/>
  <c r="C137" i="305"/>
  <c r="C137" i="367"/>
  <c r="C137" i="244"/>
  <c r="C134" i="305"/>
  <c r="C134" i="367"/>
  <c r="C134" i="244"/>
  <c r="C120" i="305"/>
  <c r="C120" i="367"/>
  <c r="C120" i="244"/>
  <c r="C117" i="244"/>
  <c r="C109" i="305"/>
  <c r="C109" i="367"/>
  <c r="C109" i="244"/>
  <c r="C106" i="305"/>
  <c r="C106" i="367"/>
  <c r="C106" i="244"/>
  <c r="C102" i="305"/>
  <c r="C102" i="367"/>
  <c r="C102" i="244"/>
  <c r="C98" i="305"/>
  <c r="C98" i="367"/>
  <c r="C98" i="244"/>
  <c r="C88" i="306"/>
  <c r="C88" i="368"/>
  <c r="C88" i="245"/>
  <c r="C74" i="306"/>
  <c r="C74" i="368"/>
  <c r="C74" i="245"/>
  <c r="C64" i="245"/>
  <c r="C61" i="245"/>
  <c r="C54" i="306"/>
  <c r="C54" i="368"/>
  <c r="C51" i="245"/>
  <c r="C47" i="306"/>
  <c r="C47" i="368"/>
  <c r="C13" i="306"/>
  <c r="C13" i="368"/>
  <c r="C150" i="306"/>
  <c r="C150" i="368"/>
  <c r="C150" i="245"/>
  <c r="C144" i="306"/>
  <c r="C144" i="368"/>
  <c r="C144" i="245"/>
  <c r="C134" i="306"/>
  <c r="C134" i="368"/>
  <c r="C130" i="306"/>
  <c r="C130" i="368"/>
  <c r="C130" i="245"/>
  <c r="C125" i="245"/>
  <c r="C117" i="306"/>
  <c r="C117" i="368"/>
  <c r="C117" i="245"/>
  <c r="C110" i="306"/>
  <c r="C110" i="368"/>
  <c r="C110" i="245"/>
  <c r="C107" i="306"/>
  <c r="C107" i="368"/>
  <c r="C104" i="245"/>
  <c r="C85" i="307"/>
  <c r="C85" i="369"/>
  <c r="C81" i="307"/>
  <c r="C81" i="369"/>
  <c r="C81" i="246"/>
  <c r="C77" i="307"/>
  <c r="C77" i="369"/>
  <c r="C77" i="246"/>
  <c r="C69" i="307"/>
  <c r="C69" i="369"/>
  <c r="C69" i="246"/>
  <c r="C61" i="307"/>
  <c r="C61" i="369"/>
  <c r="C61" i="246"/>
  <c r="C57" i="307"/>
  <c r="C57" i="369"/>
  <c r="C57" i="246"/>
  <c r="C53" i="246"/>
  <c r="C45" i="307"/>
  <c r="C45" i="369"/>
  <c r="C45" i="246"/>
  <c r="C41" i="307"/>
  <c r="C41" i="369"/>
  <c r="C33" i="307"/>
  <c r="C33" i="369"/>
  <c r="C33" i="246"/>
  <c r="C21" i="307"/>
  <c r="C21" i="369"/>
  <c r="C17" i="246"/>
  <c r="C13" i="307"/>
  <c r="C13" i="369"/>
  <c r="C13" i="246"/>
  <c r="C9" i="246"/>
  <c r="C157" i="307"/>
  <c r="C157" i="369"/>
  <c r="C157" i="246"/>
  <c r="C153" i="307"/>
  <c r="C153" i="369"/>
  <c r="C149" i="307"/>
  <c r="C149" i="369"/>
  <c r="C149" i="246"/>
  <c r="C139" i="307"/>
  <c r="C139" i="369"/>
  <c r="C135" i="307"/>
  <c r="C135" i="369"/>
  <c r="C135" i="246"/>
  <c r="C127" i="307"/>
  <c r="C127" i="369"/>
  <c r="C127" i="246"/>
  <c r="C124" i="307"/>
  <c r="C124" i="369"/>
  <c r="C124" i="246"/>
  <c r="C107" i="369"/>
  <c r="C101" i="307"/>
  <c r="C101" i="369"/>
  <c r="C87" i="247"/>
  <c r="C84" i="308"/>
  <c r="C84" i="370"/>
  <c r="C84" i="247"/>
  <c r="C80" i="308"/>
  <c r="C80" i="370"/>
  <c r="C80" i="247"/>
  <c r="C73" i="308"/>
  <c r="C73" i="370"/>
  <c r="C73" i="247"/>
  <c r="C69" i="308"/>
  <c r="C69" i="370"/>
  <c r="C69" i="247"/>
  <c r="C62" i="308"/>
  <c r="C62" i="370"/>
  <c r="C62" i="247"/>
  <c r="C52" i="247"/>
  <c r="C48" i="308"/>
  <c r="C48" i="370"/>
  <c r="C48" i="247"/>
  <c r="C35" i="308"/>
  <c r="C35" i="370"/>
  <c r="C35" i="247"/>
  <c r="C26" i="308"/>
  <c r="C26" i="370"/>
  <c r="C26" i="247"/>
  <c r="C106" i="308"/>
  <c r="C106" i="370"/>
  <c r="C106" i="247"/>
  <c r="C100" i="308"/>
  <c r="C100" i="370"/>
  <c r="C100" i="247"/>
  <c r="C39" i="309"/>
  <c r="C39" i="371"/>
  <c r="C41" i="248"/>
  <c r="C23" i="309"/>
  <c r="C23" i="371"/>
  <c r="C25" i="248"/>
  <c r="C55" i="309"/>
  <c r="C55" i="371"/>
  <c r="C55" i="248"/>
  <c r="C50" i="248"/>
  <c r="C30" i="310"/>
  <c r="C30" i="372"/>
  <c r="C32" i="249"/>
  <c r="C23" i="249"/>
  <c r="C17" i="310"/>
  <c r="C17" i="372"/>
  <c r="C14" i="310"/>
  <c r="C14" i="372"/>
  <c r="C16" i="249"/>
  <c r="C11" i="310"/>
  <c r="C11" i="372"/>
  <c r="C13" i="249"/>
  <c r="C61" i="310"/>
  <c r="C61" i="372"/>
  <c r="C57" i="310"/>
  <c r="C57" i="372"/>
  <c r="C57" i="249"/>
  <c r="C54" i="310"/>
  <c r="C54" i="372"/>
  <c r="C54" i="249"/>
  <c r="C47" i="249"/>
  <c r="C40" i="311"/>
  <c r="C40" i="373"/>
  <c r="C42" i="250"/>
  <c r="C33" i="311"/>
  <c r="C33" i="373"/>
  <c r="C35" i="250"/>
  <c r="C30" i="311"/>
  <c r="C30" i="373"/>
  <c r="C32" i="250"/>
  <c r="C10" i="311"/>
  <c r="C10" i="373"/>
  <c r="K27" i="191"/>
  <c r="K27" i="251"/>
  <c r="C25" i="312"/>
  <c r="C25" i="374"/>
  <c r="C27" i="251"/>
  <c r="C20" i="251"/>
  <c r="C40" i="313"/>
  <c r="C40" i="375"/>
  <c r="C42" i="252"/>
  <c r="C29" i="252"/>
  <c r="C24" i="313"/>
  <c r="C24" i="375"/>
  <c r="C26" i="252"/>
  <c r="C23" i="252"/>
  <c r="C19" i="252"/>
  <c r="C47" i="313"/>
  <c r="C47" i="375"/>
  <c r="C27" i="314"/>
  <c r="C27" i="376"/>
  <c r="C29" i="253"/>
  <c r="C24" i="314"/>
  <c r="C24" i="376"/>
  <c r="C59" i="314"/>
  <c r="C59" i="376"/>
  <c r="C59" i="253"/>
  <c r="C52" i="253"/>
  <c r="C49" i="314"/>
  <c r="C49" i="376"/>
  <c r="K34" i="194"/>
  <c r="C29" i="315"/>
  <c r="C29" i="377"/>
  <c r="C31" i="254"/>
  <c r="C12" i="315"/>
  <c r="C12" i="377"/>
  <c r="C14" i="254"/>
  <c r="C9" i="315"/>
  <c r="C9" i="377"/>
  <c r="C11" i="254"/>
  <c r="C55" i="254"/>
  <c r="C55" i="315"/>
  <c r="C55" i="377"/>
  <c r="C47" i="315"/>
  <c r="C47" i="377"/>
  <c r="C40" i="316"/>
  <c r="C40" i="378"/>
  <c r="C42" i="255"/>
  <c r="C32" i="316"/>
  <c r="C32" i="378"/>
  <c r="C34" i="255"/>
  <c r="C28" i="316"/>
  <c r="C28" i="378"/>
  <c r="C30" i="255"/>
  <c r="C15" i="255"/>
  <c r="C10" i="316"/>
  <c r="C10" i="378"/>
  <c r="C12" i="255"/>
  <c r="C59" i="316"/>
  <c r="C59" i="378"/>
  <c r="C52" i="255"/>
  <c r="C48" i="316"/>
  <c r="C48" i="378"/>
  <c r="C34" i="317"/>
  <c r="C34" i="379"/>
  <c r="C36" i="256"/>
  <c r="C28" i="317"/>
  <c r="C28" i="379"/>
  <c r="C30" i="256"/>
  <c r="C24" i="317"/>
  <c r="C24" i="379"/>
  <c r="C26" i="256"/>
  <c r="C10" i="317"/>
  <c r="C10" i="379"/>
  <c r="C12" i="256"/>
  <c r="C47" i="317"/>
  <c r="C47" i="379"/>
  <c r="C47" i="256"/>
  <c r="C38" i="318"/>
  <c r="C38" i="380"/>
  <c r="C27" i="318"/>
  <c r="C27" i="380"/>
  <c r="C26" i="257"/>
  <c r="C18" i="318"/>
  <c r="C18" i="380"/>
  <c r="C20" i="257"/>
  <c r="K17" i="197"/>
  <c r="K17" i="257"/>
  <c r="C10" i="318"/>
  <c r="C10" i="380"/>
  <c r="C12" i="257"/>
  <c r="C59" i="318"/>
  <c r="C59" i="380"/>
  <c r="C59" i="257"/>
  <c r="C40" i="319"/>
  <c r="C40" i="381"/>
  <c r="C29" i="319"/>
  <c r="C29" i="381"/>
  <c r="C31" i="258"/>
  <c r="C25" i="258"/>
  <c r="C21" i="258"/>
  <c r="C12" i="319"/>
  <c r="C12" i="381"/>
  <c r="C14" i="258"/>
  <c r="C9" i="319"/>
  <c r="C9" i="381"/>
  <c r="C11" i="258"/>
  <c r="C56" i="319"/>
  <c r="C56" i="381"/>
  <c r="C56" i="258"/>
  <c r="C52" i="258"/>
  <c r="C48" i="319"/>
  <c r="C48" i="381"/>
  <c r="C48" i="258"/>
  <c r="C40" i="259"/>
  <c r="C36" i="259"/>
  <c r="C27" i="320"/>
  <c r="C27" i="382"/>
  <c r="C29" i="259"/>
  <c r="C13" i="320"/>
  <c r="C13" i="382"/>
  <c r="C15" i="259"/>
  <c r="C55" i="320"/>
  <c r="C55" i="382"/>
  <c r="C55" i="259"/>
  <c r="C49" i="320"/>
  <c r="C49" i="382"/>
  <c r="C34" i="260"/>
  <c r="C19" i="260"/>
  <c r="C14" i="321"/>
  <c r="C14" i="383"/>
  <c r="C16" i="260"/>
  <c r="C11" i="321"/>
  <c r="C11" i="383"/>
  <c r="C13" i="260"/>
  <c r="C60" i="321"/>
  <c r="C60" i="383"/>
  <c r="C60" i="260"/>
  <c r="C56" i="260"/>
  <c r="C53" i="321"/>
  <c r="C53" i="383"/>
  <c r="C53" i="260"/>
  <c r="C46" i="260"/>
  <c r="C39" i="322"/>
  <c r="C39" i="384"/>
  <c r="C41" i="261"/>
  <c r="C27" i="322"/>
  <c r="C27" i="384"/>
  <c r="C29" i="261"/>
  <c r="C25" i="261"/>
  <c r="C19" i="322"/>
  <c r="C19" i="384"/>
  <c r="C21" i="261"/>
  <c r="C15" i="322"/>
  <c r="C15" i="384"/>
  <c r="C17" i="261"/>
  <c r="C11" i="322"/>
  <c r="C11" i="384"/>
  <c r="C13" i="261"/>
  <c r="C56" i="322"/>
  <c r="C56" i="384"/>
  <c r="C56" i="261"/>
  <c r="C46" i="322"/>
  <c r="C46" i="384"/>
  <c r="C39" i="323"/>
  <c r="C39" i="385"/>
  <c r="C41" i="262"/>
  <c r="C35" i="323"/>
  <c r="C35" i="385"/>
  <c r="C37" i="262"/>
  <c r="C28" i="323"/>
  <c r="C28" i="385"/>
  <c r="C30" i="262"/>
  <c r="C26" i="262"/>
  <c r="C21" i="323"/>
  <c r="C21" i="385"/>
  <c r="C17" i="323"/>
  <c r="C17" i="385"/>
  <c r="C19" i="262"/>
  <c r="C13" i="323"/>
  <c r="C13" i="385"/>
  <c r="C15" i="262"/>
  <c r="C9" i="323"/>
  <c r="C9" i="385"/>
  <c r="C11" i="262"/>
  <c r="C54" i="323"/>
  <c r="C54" i="385"/>
  <c r="C47" i="323"/>
  <c r="C47" i="385"/>
  <c r="C47" i="262"/>
  <c r="C38" i="324"/>
  <c r="C38" i="386"/>
  <c r="C40" i="263"/>
  <c r="C32" i="324"/>
  <c r="C32" i="386"/>
  <c r="C34" i="263"/>
  <c r="K27" i="203"/>
  <c r="C27" i="263"/>
  <c r="C25" i="324"/>
  <c r="C25" i="386"/>
  <c r="C18" i="324"/>
  <c r="C18" i="386"/>
  <c r="C59" i="324"/>
  <c r="C59" i="386"/>
  <c r="C59" i="263"/>
  <c r="C55" i="324"/>
  <c r="C55" i="386"/>
  <c r="C55" i="263"/>
  <c r="C52" i="263"/>
  <c r="C49" i="324"/>
  <c r="C49" i="386"/>
  <c r="C49" i="263"/>
  <c r="C41" i="264"/>
  <c r="C35" i="325"/>
  <c r="C35" i="387"/>
  <c r="C37" i="264"/>
  <c r="C18" i="325"/>
  <c r="C18" i="387"/>
  <c r="C20" i="264"/>
  <c r="C15" i="325"/>
  <c r="C15" i="387"/>
  <c r="C17" i="264"/>
  <c r="C12" i="325"/>
  <c r="C12" i="387"/>
  <c r="C14" i="264"/>
  <c r="K53" i="204"/>
  <c r="K53" i="264"/>
  <c r="C48" i="325"/>
  <c r="C48" i="387"/>
  <c r="C48" i="264"/>
  <c r="C39" i="326"/>
  <c r="C39" i="388"/>
  <c r="C41" i="265"/>
  <c r="C31" i="326"/>
  <c r="C31" i="388"/>
  <c r="C29" i="265"/>
  <c r="C14" i="326"/>
  <c r="C14" i="388"/>
  <c r="C16" i="265"/>
  <c r="C48" i="326"/>
  <c r="C48" i="388"/>
  <c r="C48" i="265"/>
  <c r="C33" i="327"/>
  <c r="C33" i="389"/>
  <c r="C35" i="266"/>
  <c r="C21" i="327"/>
  <c r="C21" i="389"/>
  <c r="C23" i="266"/>
  <c r="C13" i="327"/>
  <c r="C13" i="389"/>
  <c r="C15" i="266"/>
  <c r="C54" i="327"/>
  <c r="C54" i="389"/>
  <c r="C54" i="266"/>
  <c r="C52" i="327"/>
  <c r="C52" i="389"/>
  <c r="C52" i="266"/>
  <c r="C47" i="327"/>
  <c r="C47" i="389"/>
  <c r="C47" i="266"/>
  <c r="C40" i="328"/>
  <c r="C40" i="390"/>
  <c r="K34" i="207"/>
  <c r="K34" i="267"/>
  <c r="C23" i="328"/>
  <c r="C23" i="390"/>
  <c r="C25" i="267"/>
  <c r="C21" i="267"/>
  <c r="C16" i="328"/>
  <c r="C16" i="390"/>
  <c r="C18" i="267"/>
  <c r="C9" i="328"/>
  <c r="C9" i="390"/>
  <c r="C11" i="267"/>
  <c r="C54" i="328"/>
  <c r="C54" i="390"/>
  <c r="C54" i="267"/>
  <c r="C50" i="328"/>
  <c r="C50" i="390"/>
  <c r="C50" i="267"/>
  <c r="C46" i="328"/>
  <c r="C46" i="390"/>
  <c r="C46" i="267"/>
  <c r="C40" i="329"/>
  <c r="C40" i="391"/>
  <c r="C42" i="268"/>
  <c r="C29" i="329"/>
  <c r="C29" i="391"/>
  <c r="C31" i="268"/>
  <c r="C23" i="329"/>
  <c r="C23" i="391"/>
  <c r="C25" i="268"/>
  <c r="C19" i="329"/>
  <c r="C19" i="391"/>
  <c r="C21" i="268"/>
  <c r="C11" i="329"/>
  <c r="C11" i="391"/>
  <c r="C13" i="268"/>
  <c r="C56" i="268"/>
  <c r="C52" i="329"/>
  <c r="C52" i="391"/>
  <c r="C52" i="268"/>
  <c r="K53" i="209"/>
  <c r="K53" i="269"/>
  <c r="C40" i="330"/>
  <c r="C40" i="392"/>
  <c r="C42" i="269"/>
  <c r="C29" i="330"/>
  <c r="C29" i="392"/>
  <c r="C31" i="269"/>
  <c r="C25" i="269"/>
  <c r="C19" i="330"/>
  <c r="C19" i="392"/>
  <c r="C21" i="269"/>
  <c r="C10" i="330"/>
  <c r="C10" i="392"/>
  <c r="C59" i="330"/>
  <c r="C59" i="392"/>
  <c r="C59" i="269"/>
  <c r="C55" i="330"/>
  <c r="C55" i="392"/>
  <c r="C48" i="330"/>
  <c r="C48" i="392"/>
  <c r="C48" i="269"/>
  <c r="C33" i="331"/>
  <c r="C33" i="393"/>
  <c r="C35" i="270"/>
  <c r="C29" i="331"/>
  <c r="C29" i="393"/>
  <c r="C29" i="270"/>
  <c r="C23" i="331"/>
  <c r="C23" i="393"/>
  <c r="C25" i="270"/>
  <c r="C11" i="270"/>
  <c r="C50" i="331"/>
  <c r="C50" i="393"/>
  <c r="C50" i="270"/>
  <c r="C47" i="331"/>
  <c r="C47" i="393"/>
  <c r="C47" i="270"/>
  <c r="C38" i="332"/>
  <c r="C38" i="394"/>
  <c r="C40" i="271"/>
  <c r="C34" i="332"/>
  <c r="C34" i="394"/>
  <c r="K53" i="211"/>
  <c r="K48" i="211"/>
  <c r="E48" i="471"/>
  <c r="C35" i="333"/>
  <c r="C35" i="395"/>
  <c r="C25" i="272"/>
  <c r="C19" i="333"/>
  <c r="C19" i="395"/>
  <c r="C54" i="333"/>
  <c r="C54" i="395"/>
  <c r="C54" i="272"/>
  <c r="C48" i="333"/>
  <c r="C48" i="395"/>
  <c r="C40" i="273"/>
  <c r="C34" i="334"/>
  <c r="C34" i="396"/>
  <c r="C36" i="273"/>
  <c r="C18" i="334"/>
  <c r="C18" i="396"/>
  <c r="C20" i="273"/>
  <c r="C11" i="334"/>
  <c r="C11" i="396"/>
  <c r="C13" i="273"/>
  <c r="C48" i="334"/>
  <c r="C48" i="396"/>
  <c r="C48" i="273"/>
  <c r="C38" i="335"/>
  <c r="C38" i="397"/>
  <c r="C31" i="335"/>
  <c r="C31" i="397"/>
  <c r="C28" i="335"/>
  <c r="C28" i="397"/>
  <c r="C30" i="274"/>
  <c r="C17" i="335"/>
  <c r="C17" i="397"/>
  <c r="C19" i="274"/>
  <c r="C13" i="335"/>
  <c r="C13" i="397"/>
  <c r="C10" i="335"/>
  <c r="C10" i="397"/>
  <c r="C12" i="274"/>
  <c r="C55" i="335"/>
  <c r="C55" i="397"/>
  <c r="C47" i="274"/>
  <c r="C47" i="335"/>
  <c r="C47" i="397"/>
  <c r="C33" i="336"/>
  <c r="C33" i="398"/>
  <c r="C24" i="336"/>
  <c r="C24" i="398"/>
  <c r="C13" i="336"/>
  <c r="C13" i="398"/>
  <c r="C60" i="336"/>
  <c r="C60" i="398"/>
  <c r="C60" i="275"/>
  <c r="C53" i="336"/>
  <c r="C53" i="398"/>
  <c r="C46" i="336"/>
  <c r="C46" i="398"/>
  <c r="C46" i="275"/>
  <c r="C40" i="337"/>
  <c r="C40" i="399"/>
  <c r="K30" i="216"/>
  <c r="C25" i="337"/>
  <c r="C25" i="399"/>
  <c r="C27" i="276"/>
  <c r="C21" i="337"/>
  <c r="C21" i="399"/>
  <c r="C23" i="276"/>
  <c r="C20" i="276"/>
  <c r="C9" i="337"/>
  <c r="C9" i="399"/>
  <c r="C54" i="337"/>
  <c r="C54" i="399"/>
  <c r="C54" i="276"/>
  <c r="C48" i="276"/>
  <c r="C38" i="338"/>
  <c r="C38" i="400"/>
  <c r="C34" i="338"/>
  <c r="C34" i="400"/>
  <c r="C36" i="277"/>
  <c r="C22" i="338"/>
  <c r="C22" i="400"/>
  <c r="C19" i="338"/>
  <c r="C19" i="400"/>
  <c r="C21" i="277"/>
  <c r="C11" i="338"/>
  <c r="C11" i="400"/>
  <c r="C13" i="277"/>
  <c r="C60" i="277"/>
  <c r="C53" i="338"/>
  <c r="C53" i="400"/>
  <c r="C53" i="277"/>
  <c r="C46" i="338"/>
  <c r="C46" i="400"/>
  <c r="C19" i="278"/>
  <c r="C15" i="339"/>
  <c r="C15" i="401"/>
  <c r="C14" i="278"/>
  <c r="C54" i="278"/>
  <c r="C49" i="278"/>
  <c r="C35" i="340"/>
  <c r="C35" i="402"/>
  <c r="C27" i="340"/>
  <c r="C27" i="402"/>
  <c r="C29" i="279"/>
  <c r="C16" i="340"/>
  <c r="C16" i="402"/>
  <c r="C14" i="279"/>
  <c r="C50" i="340"/>
  <c r="C50" i="402"/>
  <c r="C50" i="279"/>
  <c r="C46" i="340"/>
  <c r="C46" i="402"/>
  <c r="C46" i="279"/>
  <c r="C39" i="341"/>
  <c r="C39" i="403"/>
  <c r="C35" i="341"/>
  <c r="C35" i="403"/>
  <c r="C31" i="280"/>
  <c r="C27" i="280"/>
  <c r="C22" i="341"/>
  <c r="C22" i="403"/>
  <c r="C24" i="280"/>
  <c r="C20" i="280"/>
  <c r="C17" i="280"/>
  <c r="C12" i="341"/>
  <c r="C12" i="403"/>
  <c r="C14" i="280"/>
  <c r="C54" i="341"/>
  <c r="C54" i="403"/>
  <c r="C54" i="280"/>
  <c r="C40" i="342"/>
  <c r="C40" i="404"/>
  <c r="C42" i="281"/>
  <c r="C29" i="342"/>
  <c r="C29" i="404"/>
  <c r="C31" i="281"/>
  <c r="K27" i="221"/>
  <c r="C25" i="342"/>
  <c r="C25" i="404"/>
  <c r="C27" i="281"/>
  <c r="C21" i="342"/>
  <c r="C21" i="404"/>
  <c r="C23" i="281"/>
  <c r="C17" i="342"/>
  <c r="C17" i="404"/>
  <c r="C19" i="281"/>
  <c r="C9" i="342"/>
  <c r="C9" i="404"/>
  <c r="C54" i="281"/>
  <c r="C46" i="342"/>
  <c r="C46" i="404"/>
  <c r="C46" i="281"/>
  <c r="C40" i="343"/>
  <c r="C40" i="405"/>
  <c r="C42" i="282"/>
  <c r="C34" i="343"/>
  <c r="C34" i="405"/>
  <c r="C36" i="282"/>
  <c r="C31" i="343"/>
  <c r="C31" i="405"/>
  <c r="C25" i="343"/>
  <c r="C25" i="405"/>
  <c r="C27" i="282"/>
  <c r="C22" i="343"/>
  <c r="C22" i="405"/>
  <c r="C19" i="343"/>
  <c r="C19" i="405"/>
  <c r="C21" i="282"/>
  <c r="C16" i="343"/>
  <c r="C16" i="405"/>
  <c r="C15" i="282"/>
  <c r="C59" i="343"/>
  <c r="C59" i="405"/>
  <c r="C59" i="282"/>
  <c r="C53" i="343"/>
  <c r="C53" i="405"/>
  <c r="C53" i="282"/>
  <c r="C46" i="343"/>
  <c r="C46" i="405"/>
  <c r="C42" i="283"/>
  <c r="C33" i="344"/>
  <c r="C33" i="406"/>
  <c r="C35" i="283"/>
  <c r="C17" i="344"/>
  <c r="C17" i="406"/>
  <c r="C19" i="283"/>
  <c r="C14" i="344"/>
  <c r="C14" i="406"/>
  <c r="C16" i="283"/>
  <c r="C13" i="283"/>
  <c r="C60" i="283"/>
  <c r="C56" i="344"/>
  <c r="C56" i="406"/>
  <c r="C56" i="283"/>
  <c r="C52" i="344"/>
  <c r="C52" i="406"/>
  <c r="C52" i="283"/>
  <c r="C48" i="344"/>
  <c r="C48" i="406"/>
  <c r="C39" i="345"/>
  <c r="C39" i="407"/>
  <c r="C41" i="284"/>
  <c r="C35" i="345"/>
  <c r="C35" i="407"/>
  <c r="C37" i="284"/>
  <c r="C27" i="345"/>
  <c r="C27" i="407"/>
  <c r="C29" i="284"/>
  <c r="C26" i="284"/>
  <c r="C16" i="345"/>
  <c r="C16" i="407"/>
  <c r="C18" i="284"/>
  <c r="C12" i="345"/>
  <c r="C12" i="407"/>
  <c r="C14" i="284"/>
  <c r="C47" i="284"/>
  <c r="C40" i="346"/>
  <c r="C40" i="408"/>
  <c r="C42" i="285"/>
  <c r="C29" i="285"/>
  <c r="C24" i="346"/>
  <c r="C24" i="408"/>
  <c r="C26" i="285"/>
  <c r="C19" i="285"/>
  <c r="C16" i="285"/>
  <c r="C11" i="346"/>
  <c r="C11" i="408"/>
  <c r="C13" i="285"/>
  <c r="C60" i="346"/>
  <c r="C60" i="408"/>
  <c r="C60" i="285"/>
  <c r="C53" i="285"/>
  <c r="C53" i="346"/>
  <c r="C53" i="408"/>
  <c r="C47" i="285"/>
  <c r="C35" i="286"/>
  <c r="C33" i="347"/>
  <c r="C33" i="409"/>
  <c r="C14" i="347"/>
  <c r="C14" i="409"/>
  <c r="C16" i="286"/>
  <c r="C11" i="347"/>
  <c r="C11" i="409"/>
  <c r="C13" i="286"/>
  <c r="C56" i="347"/>
  <c r="C56" i="409"/>
  <c r="C56" i="286"/>
  <c r="C47" i="347"/>
  <c r="C47" i="409"/>
  <c r="C47" i="286"/>
  <c r="C27" i="348"/>
  <c r="C27" i="410"/>
  <c r="C29" i="287"/>
  <c r="C13" i="348"/>
  <c r="C13" i="410"/>
  <c r="C15" i="287"/>
  <c r="C9" i="348"/>
  <c r="C9" i="410"/>
  <c r="C54" i="287"/>
  <c r="C35" i="349"/>
  <c r="C35" i="411"/>
  <c r="C37" i="288"/>
  <c r="C34" i="288"/>
  <c r="C32" i="349"/>
  <c r="C32" i="411"/>
  <c r="C25" i="288"/>
  <c r="C17" i="288"/>
  <c r="C12" i="349"/>
  <c r="C12" i="411"/>
  <c r="C50" i="349"/>
  <c r="C50" i="411"/>
  <c r="C50" i="288"/>
  <c r="C47" i="349"/>
  <c r="C47" i="411"/>
  <c r="C34" i="350"/>
  <c r="C34" i="412"/>
  <c r="C36" i="289"/>
  <c r="C31" i="350"/>
  <c r="C31" i="412"/>
  <c r="C33" i="289"/>
  <c r="K27" i="229"/>
  <c r="C25" i="350"/>
  <c r="C25" i="412"/>
  <c r="C22" i="350"/>
  <c r="C22" i="412"/>
  <c r="C12" i="350"/>
  <c r="C12" i="412"/>
  <c r="C14" i="289"/>
  <c r="C9" i="350"/>
  <c r="C9" i="412"/>
  <c r="C54" i="350"/>
  <c r="C54" i="412"/>
  <c r="C54" i="289"/>
  <c r="C50" i="350"/>
  <c r="C50" i="412"/>
  <c r="C46" i="350"/>
  <c r="C46" i="412"/>
  <c r="C46" i="289"/>
  <c r="C40" i="351"/>
  <c r="C40" i="413"/>
  <c r="C42" i="290"/>
  <c r="C33" i="351"/>
  <c r="C33" i="413"/>
  <c r="C35" i="290"/>
  <c r="C23" i="351"/>
  <c r="C23" i="413"/>
  <c r="C25" i="290"/>
  <c r="C14" i="351"/>
  <c r="C14" i="413"/>
  <c r="C16" i="290"/>
  <c r="C53" i="351"/>
  <c r="C53" i="413"/>
  <c r="C53" i="290"/>
  <c r="C49" i="351"/>
  <c r="C49" i="413"/>
  <c r="C49" i="290"/>
  <c r="C29" i="352"/>
  <c r="C29" i="414"/>
  <c r="C27" i="352"/>
  <c r="C27" i="414"/>
  <c r="C29" i="291"/>
  <c r="C24" i="352"/>
  <c r="C24" i="414"/>
  <c r="C10" i="352"/>
  <c r="C10" i="414"/>
  <c r="C12" i="291"/>
  <c r="C53" i="352"/>
  <c r="C53" i="414"/>
  <c r="C49" i="352"/>
  <c r="C49" i="414"/>
  <c r="C59" i="235"/>
  <c r="C56" i="235"/>
  <c r="C51" i="235"/>
  <c r="C49" i="235"/>
  <c r="C46" i="235"/>
  <c r="C43" i="235"/>
  <c r="C38" i="235"/>
  <c r="C37" i="235"/>
  <c r="C31" i="235"/>
  <c r="C28" i="235"/>
  <c r="C27" i="235"/>
  <c r="C24" i="235"/>
  <c r="C21" i="235"/>
  <c r="C19" i="235"/>
  <c r="C87" i="236"/>
  <c r="C53" i="236"/>
  <c r="C42" i="236"/>
  <c r="C30" i="236"/>
  <c r="C29" i="236"/>
  <c r="C19" i="236"/>
  <c r="C159" i="236"/>
  <c r="C153" i="236"/>
  <c r="C131" i="236"/>
  <c r="K131" i="236"/>
  <c r="C61" i="237"/>
  <c r="C60" i="237"/>
  <c r="K60" i="237"/>
  <c r="C27" i="237"/>
  <c r="C24" i="237"/>
  <c r="K24" i="237"/>
  <c r="C103" i="237"/>
  <c r="C139" i="237"/>
  <c r="C77" i="238"/>
  <c r="C33" i="238"/>
  <c r="C125" i="238"/>
  <c r="C26" i="239"/>
  <c r="E26" i="239"/>
  <c r="C29" i="240"/>
  <c r="E29" i="240"/>
  <c r="G16" i="240"/>
  <c r="C21" i="242"/>
  <c r="A20" i="242"/>
  <c r="A19" i="242"/>
  <c r="E18" i="242"/>
  <c r="C13" i="242"/>
  <c r="A12" i="242"/>
  <c r="A11" i="242"/>
  <c r="E10" i="242"/>
  <c r="C18" i="243"/>
  <c r="E15" i="243"/>
  <c r="B7" i="243"/>
  <c r="C79" i="295"/>
  <c r="C79" i="357"/>
  <c r="C134" i="295"/>
  <c r="C134" i="357"/>
  <c r="C27" i="296"/>
  <c r="C27" i="358"/>
  <c r="C19" i="297"/>
  <c r="C19" i="359"/>
  <c r="C15" i="298"/>
  <c r="C15" i="360"/>
  <c r="C31" i="298"/>
  <c r="C31" i="360"/>
  <c r="C103" i="298"/>
  <c r="C103" i="360"/>
  <c r="C119" i="360"/>
  <c r="C6" i="299"/>
  <c r="C6" i="361"/>
  <c r="C16" i="300"/>
  <c r="C16" i="362"/>
  <c r="B10" i="302"/>
  <c r="B13" i="302"/>
  <c r="B13" i="364"/>
  <c r="A22" i="302"/>
  <c r="A22" i="364"/>
  <c r="E7" i="303"/>
  <c r="E7" i="365"/>
  <c r="A11" i="303"/>
  <c r="A11" i="365"/>
  <c r="B14" i="303"/>
  <c r="B14" i="365"/>
  <c r="E23" i="303"/>
  <c r="E23" i="365"/>
  <c r="C61" i="244"/>
  <c r="C69" i="244"/>
  <c r="C105" i="244"/>
  <c r="C111" i="244"/>
  <c r="C135" i="244"/>
  <c r="C147" i="244"/>
  <c r="C16" i="245"/>
  <c r="C35" i="245"/>
  <c r="C43" i="245"/>
  <c r="C12" i="246"/>
  <c r="C20" i="246"/>
  <c r="C44" i="246"/>
  <c r="C56" i="246"/>
  <c r="C72" i="246"/>
  <c r="C102" i="246"/>
  <c r="C130" i="246"/>
  <c r="C99" i="247"/>
  <c r="C105" i="247"/>
  <c r="C115" i="247"/>
  <c r="C35" i="251"/>
  <c r="C42" i="253"/>
  <c r="C11" i="255"/>
  <c r="C36" i="255"/>
  <c r="C54" i="268"/>
  <c r="C42" i="271"/>
  <c r="C34" i="318"/>
  <c r="C34" i="380"/>
  <c r="C64" i="297"/>
  <c r="C64" i="359"/>
  <c r="C64" i="237"/>
  <c r="C47" i="297"/>
  <c r="C47" i="359"/>
  <c r="C47" i="237"/>
  <c r="K47" i="237"/>
  <c r="C42" i="297"/>
  <c r="C42" i="359"/>
  <c r="C22" i="297"/>
  <c r="C22" i="359"/>
  <c r="C22" i="237"/>
  <c r="C15" i="297"/>
  <c r="C15" i="359"/>
  <c r="C15" i="237"/>
  <c r="C113" i="297"/>
  <c r="C113" i="359"/>
  <c r="C113" i="237"/>
  <c r="C123" i="297"/>
  <c r="C123" i="359"/>
  <c r="C133" i="297"/>
  <c r="C133" i="359"/>
  <c r="C133" i="237"/>
  <c r="C137" i="237"/>
  <c r="C151" i="237"/>
  <c r="C86" i="298"/>
  <c r="C86" i="360"/>
  <c r="C86" i="238"/>
  <c r="C60" i="298"/>
  <c r="C60" i="360"/>
  <c r="C60" i="238"/>
  <c r="C38" i="298"/>
  <c r="C38" i="360"/>
  <c r="C38" i="238"/>
  <c r="C24" i="298"/>
  <c r="C24" i="360"/>
  <c r="C24" i="238"/>
  <c r="C143" i="238"/>
  <c r="C132" i="298"/>
  <c r="C132" i="360"/>
  <c r="C112" i="298"/>
  <c r="C112" i="360"/>
  <c r="C112" i="238"/>
  <c r="C109" i="238"/>
  <c r="C11" i="299"/>
  <c r="C11" i="361"/>
  <c r="G22" i="239"/>
  <c r="C23" i="300"/>
  <c r="C23" i="362"/>
  <c r="C15" i="240"/>
  <c r="C12" i="240"/>
  <c r="E12" i="240"/>
  <c r="C12" i="300"/>
  <c r="C12" i="362"/>
  <c r="G28" i="300"/>
  <c r="G28" i="362"/>
  <c r="G28" i="240"/>
  <c r="I28" i="240"/>
  <c r="G24" i="240"/>
  <c r="I24" i="240"/>
  <c r="G24" i="300"/>
  <c r="G24" i="362"/>
  <c r="G10" i="240"/>
  <c r="I10" i="240"/>
  <c r="G10" i="300"/>
  <c r="G10" i="362"/>
  <c r="B18" i="242"/>
  <c r="B18" i="302"/>
  <c r="G18" i="302"/>
  <c r="B14" i="302"/>
  <c r="B14" i="364"/>
  <c r="B14" i="242"/>
  <c r="A7" i="243"/>
  <c r="A7" i="303"/>
  <c r="A7" i="365"/>
  <c r="A23" i="243"/>
  <c r="A23" i="303"/>
  <c r="A23" i="365"/>
  <c r="B23" i="243"/>
  <c r="B21" i="303"/>
  <c r="B21" i="365"/>
  <c r="B21" i="243"/>
  <c r="B18" i="303"/>
  <c r="B18" i="365"/>
  <c r="B18" i="243"/>
  <c r="B16" i="243"/>
  <c r="B16" i="303"/>
  <c r="B16" i="365"/>
  <c r="B15" i="303"/>
  <c r="B15" i="365"/>
  <c r="B15" i="243"/>
  <c r="B13" i="303"/>
  <c r="B13" i="243"/>
  <c r="B11" i="243"/>
  <c r="B11" i="303"/>
  <c r="B8" i="303"/>
  <c r="B8" i="365"/>
  <c r="B8" i="243"/>
  <c r="C88" i="305"/>
  <c r="C88" i="367"/>
  <c r="C88" i="244"/>
  <c r="C72" i="367"/>
  <c r="C51" i="305"/>
  <c r="C51" i="367"/>
  <c r="C51" i="244"/>
  <c r="C48" i="305"/>
  <c r="C48" i="367"/>
  <c r="C48" i="244"/>
  <c r="C38" i="305"/>
  <c r="C38" i="367"/>
  <c r="C38" i="244"/>
  <c r="C27" i="305"/>
  <c r="C27" i="367"/>
  <c r="C24" i="305"/>
  <c r="C24" i="367"/>
  <c r="C24" i="244"/>
  <c r="C14" i="244"/>
  <c r="C150" i="244"/>
  <c r="C139" i="305"/>
  <c r="C139" i="367"/>
  <c r="C139" i="244"/>
  <c r="C136" i="244"/>
  <c r="C126" i="305"/>
  <c r="C126" i="367"/>
  <c r="C126" i="244"/>
  <c r="C119" i="305"/>
  <c r="C119" i="367"/>
  <c r="C119" i="244"/>
  <c r="C116" i="244"/>
  <c r="C112" i="305"/>
  <c r="C112" i="367"/>
  <c r="C112" i="244"/>
  <c r="C108" i="244"/>
  <c r="C101" i="305"/>
  <c r="C101" i="367"/>
  <c r="C101" i="244"/>
  <c r="C9" i="306"/>
  <c r="C9" i="368"/>
  <c r="C9" i="245"/>
  <c r="C87" i="306"/>
  <c r="C87" i="368"/>
  <c r="C87" i="245"/>
  <c r="C84" i="306"/>
  <c r="C84" i="368"/>
  <c r="C84" i="245"/>
  <c r="C77" i="306"/>
  <c r="C77" i="368"/>
  <c r="C77" i="245"/>
  <c r="C63" i="306"/>
  <c r="C63" i="368"/>
  <c r="C63" i="245"/>
  <c r="C50" i="306"/>
  <c r="C50" i="368"/>
  <c r="C50" i="245"/>
  <c r="C40" i="306"/>
  <c r="C40" i="368"/>
  <c r="C40" i="245"/>
  <c r="C36" i="245"/>
  <c r="C25" i="306"/>
  <c r="C25" i="368"/>
  <c r="C25" i="245"/>
  <c r="C18" i="245"/>
  <c r="C137" i="306"/>
  <c r="C137" i="368"/>
  <c r="C137" i="245"/>
  <c r="C124" i="306"/>
  <c r="C124" i="368"/>
  <c r="C124" i="245"/>
  <c r="C120" i="245"/>
  <c r="C116" i="306"/>
  <c r="C116" i="368"/>
  <c r="C116" i="245"/>
  <c r="C113" i="306"/>
  <c r="C113" i="368"/>
  <c r="C106" i="306"/>
  <c r="C106" i="368"/>
  <c r="C100" i="306"/>
  <c r="C100" i="368"/>
  <c r="C100" i="245"/>
  <c r="C97" i="306"/>
  <c r="C97" i="368"/>
  <c r="C88" i="307"/>
  <c r="C88" i="369"/>
  <c r="C88" i="246"/>
  <c r="C80" i="307"/>
  <c r="C80" i="369"/>
  <c r="C76" i="246"/>
  <c r="C48" i="307"/>
  <c r="C48" i="369"/>
  <c r="C40" i="246"/>
  <c r="C36" i="307"/>
  <c r="C36" i="369"/>
  <c r="C36" i="246"/>
  <c r="C28" i="307"/>
  <c r="C28" i="369"/>
  <c r="C28" i="246"/>
  <c r="C16" i="307"/>
  <c r="C16" i="369"/>
  <c r="C16" i="246"/>
  <c r="C148" i="246"/>
  <c r="C138" i="246"/>
  <c r="C123" i="307"/>
  <c r="C123" i="369"/>
  <c r="C123" i="246"/>
  <c r="C119" i="246"/>
  <c r="C116" i="307"/>
  <c r="C116" i="369"/>
  <c r="C103" i="307"/>
  <c r="C103" i="369"/>
  <c r="C103" i="246"/>
  <c r="C12" i="308"/>
  <c r="C12" i="370"/>
  <c r="C12" i="247"/>
  <c r="C72" i="308"/>
  <c r="C72" i="370"/>
  <c r="C68" i="308"/>
  <c r="C68" i="370"/>
  <c r="C68" i="247"/>
  <c r="C64" i="308"/>
  <c r="C64" i="370"/>
  <c r="C58" i="308"/>
  <c r="C58" i="370"/>
  <c r="C58" i="247"/>
  <c r="C28" i="247"/>
  <c r="C25" i="308"/>
  <c r="C25" i="370"/>
  <c r="C25" i="247"/>
  <c r="C21" i="308"/>
  <c r="C21" i="370"/>
  <c r="C21" i="247"/>
  <c r="C142" i="247"/>
  <c r="C131" i="308"/>
  <c r="C131" i="370"/>
  <c r="C131" i="247"/>
  <c r="C127" i="247"/>
  <c r="C112" i="308"/>
  <c r="C112" i="370"/>
  <c r="C109" i="308"/>
  <c r="C109" i="370"/>
  <c r="C102" i="308"/>
  <c r="C102" i="370"/>
  <c r="C102" i="247"/>
  <c r="C32" i="309"/>
  <c r="C32" i="371"/>
  <c r="C28" i="309"/>
  <c r="C28" i="371"/>
  <c r="C30" i="248"/>
  <c r="C18" i="309"/>
  <c r="C18" i="371"/>
  <c r="C20" i="248"/>
  <c r="C51" i="309"/>
  <c r="C51" i="371"/>
  <c r="C49" i="309"/>
  <c r="C49" i="371"/>
  <c r="C49" i="248"/>
  <c r="C39" i="310"/>
  <c r="C39" i="372"/>
  <c r="C41" i="249"/>
  <c r="C35" i="310"/>
  <c r="C35" i="372"/>
  <c r="C37" i="249"/>
  <c r="C29" i="310"/>
  <c r="C29" i="372"/>
  <c r="C31" i="249"/>
  <c r="C27" i="310"/>
  <c r="C27" i="372"/>
  <c r="C24" i="310"/>
  <c r="C24" i="372"/>
  <c r="C26" i="249"/>
  <c r="C15" i="249"/>
  <c r="C10" i="310"/>
  <c r="C10" i="372"/>
  <c r="C12" i="249"/>
  <c r="C60" i="310"/>
  <c r="C60" i="372"/>
  <c r="C60" i="249"/>
  <c r="C56" i="249"/>
  <c r="C53" i="310"/>
  <c r="C53" i="372"/>
  <c r="C53" i="249"/>
  <c r="C50" i="310"/>
  <c r="C50" i="372"/>
  <c r="C50" i="249"/>
  <c r="C29" i="311"/>
  <c r="C29" i="373"/>
  <c r="C31" i="250"/>
  <c r="C23" i="311"/>
  <c r="C23" i="373"/>
  <c r="C9" i="311"/>
  <c r="C9" i="373"/>
  <c r="C11" i="250"/>
  <c r="C56" i="311"/>
  <c r="C56" i="373"/>
  <c r="C47" i="311"/>
  <c r="C47" i="373"/>
  <c r="C47" i="250"/>
  <c r="C32" i="312"/>
  <c r="C32" i="374"/>
  <c r="C34" i="251"/>
  <c r="C21" i="312"/>
  <c r="C21" i="374"/>
  <c r="C17" i="312"/>
  <c r="C17" i="374"/>
  <c r="C19" i="251"/>
  <c r="C16" i="251"/>
  <c r="C57" i="312"/>
  <c r="C57" i="374"/>
  <c r="C57" i="251"/>
  <c r="C53" i="251"/>
  <c r="C35" i="313"/>
  <c r="C35" i="375"/>
  <c r="C37" i="252"/>
  <c r="K34" i="192"/>
  <c r="K25" i="192"/>
  <c r="D23" i="313"/>
  <c r="C16" i="252"/>
  <c r="C11" i="313"/>
  <c r="C11" i="375"/>
  <c r="C13" i="252"/>
  <c r="C39" i="314"/>
  <c r="C39" i="376"/>
  <c r="C41" i="253"/>
  <c r="C23" i="314"/>
  <c r="C23" i="376"/>
  <c r="C19" i="314"/>
  <c r="C19" i="376"/>
  <c r="C21" i="253"/>
  <c r="C15" i="314"/>
  <c r="C15" i="376"/>
  <c r="C17" i="253"/>
  <c r="C9" i="314"/>
  <c r="C9" i="376"/>
  <c r="C54" i="314"/>
  <c r="C54" i="376"/>
  <c r="C54" i="253"/>
  <c r="C48" i="314"/>
  <c r="C48" i="376"/>
  <c r="C48" i="253"/>
  <c r="C38" i="315"/>
  <c r="C38" i="377"/>
  <c r="C40" i="254"/>
  <c r="C32" i="315"/>
  <c r="C32" i="377"/>
  <c r="C34" i="254"/>
  <c r="C27" i="315"/>
  <c r="C27" i="377"/>
  <c r="C18" i="315"/>
  <c r="C18" i="377"/>
  <c r="C20" i="254"/>
  <c r="C17" i="254"/>
  <c r="C54" i="315"/>
  <c r="C54" i="377"/>
  <c r="C54" i="254"/>
  <c r="C50" i="315"/>
  <c r="C50" i="377"/>
  <c r="C50" i="254"/>
  <c r="C46" i="315"/>
  <c r="C46" i="377"/>
  <c r="C46" i="254"/>
  <c r="C35" i="316"/>
  <c r="C35" i="378"/>
  <c r="C37" i="255"/>
  <c r="C27" i="316"/>
  <c r="C27" i="378"/>
  <c r="C29" i="255"/>
  <c r="C25" i="255"/>
  <c r="C19" i="316"/>
  <c r="C19" i="378"/>
  <c r="C21" i="255"/>
  <c r="C16" i="316"/>
  <c r="C16" i="378"/>
  <c r="C18" i="255"/>
  <c r="K14" i="195"/>
  <c r="C54" i="316"/>
  <c r="C54" i="378"/>
  <c r="C54" i="255"/>
  <c r="K42" i="196"/>
  <c r="E40" i="456"/>
  <c r="C27" i="317"/>
  <c r="C27" i="379"/>
  <c r="C29" i="256"/>
  <c r="C25" i="256"/>
  <c r="C19" i="317"/>
  <c r="C19" i="379"/>
  <c r="C21" i="256"/>
  <c r="C16" i="317"/>
  <c r="C16" i="379"/>
  <c r="C18" i="256"/>
  <c r="C9" i="317"/>
  <c r="C9" i="379"/>
  <c r="C54" i="317"/>
  <c r="C54" i="379"/>
  <c r="C54" i="256"/>
  <c r="C50" i="317"/>
  <c r="C50" i="379"/>
  <c r="C46" i="317"/>
  <c r="C46" i="379"/>
  <c r="C46" i="256"/>
  <c r="C40" i="318"/>
  <c r="C40" i="380"/>
  <c r="C42" i="257"/>
  <c r="C33" i="318"/>
  <c r="C33" i="380"/>
  <c r="C35" i="257"/>
  <c r="C15" i="318"/>
  <c r="C15" i="380"/>
  <c r="C17" i="257"/>
  <c r="C12" i="318"/>
  <c r="C12" i="380"/>
  <c r="C14" i="257"/>
  <c r="C9" i="318"/>
  <c r="C9" i="380"/>
  <c r="C54" i="318"/>
  <c r="C54" i="380"/>
  <c r="C54" i="257"/>
  <c r="C48" i="318"/>
  <c r="C48" i="380"/>
  <c r="C48" i="257"/>
  <c r="C35" i="319"/>
  <c r="C35" i="381"/>
  <c r="C37" i="258"/>
  <c r="C32" i="319"/>
  <c r="C32" i="381"/>
  <c r="C30" i="258"/>
  <c r="K27" i="198"/>
  <c r="D25" i="319"/>
  <c r="C25" i="319"/>
  <c r="C25" i="381"/>
  <c r="C22" i="319"/>
  <c r="C22" i="381"/>
  <c r="C24" i="258"/>
  <c r="C18" i="319"/>
  <c r="C18" i="381"/>
  <c r="C20" i="258"/>
  <c r="C55" i="319"/>
  <c r="C55" i="381"/>
  <c r="C55" i="258"/>
  <c r="C47" i="319"/>
  <c r="C47" i="381"/>
  <c r="C47" i="258"/>
  <c r="C33" i="320"/>
  <c r="C33" i="382"/>
  <c r="C29" i="320"/>
  <c r="C29" i="382"/>
  <c r="C31" i="259"/>
  <c r="C23" i="320"/>
  <c r="C23" i="382"/>
  <c r="C19" i="320"/>
  <c r="C19" i="382"/>
  <c r="C21" i="259"/>
  <c r="C16" i="320"/>
  <c r="C16" i="382"/>
  <c r="C9" i="320"/>
  <c r="C9" i="382"/>
  <c r="C11" i="259"/>
  <c r="C54" i="259"/>
  <c r="C48" i="320"/>
  <c r="C48" i="382"/>
  <c r="C38" i="321"/>
  <c r="C38" i="383"/>
  <c r="C40" i="260"/>
  <c r="C35" i="321"/>
  <c r="C35" i="383"/>
  <c r="C37" i="260"/>
  <c r="C23" i="321"/>
  <c r="C23" i="383"/>
  <c r="C25" i="260"/>
  <c r="C16" i="321"/>
  <c r="C16" i="383"/>
  <c r="C18" i="260"/>
  <c r="C13" i="321"/>
  <c r="C13" i="383"/>
  <c r="C15" i="260"/>
  <c r="C10" i="321"/>
  <c r="C10" i="383"/>
  <c r="C59" i="321"/>
  <c r="C59" i="383"/>
  <c r="C59" i="260"/>
  <c r="C55" i="321"/>
  <c r="C55" i="383"/>
  <c r="C52" i="321"/>
  <c r="C52" i="383"/>
  <c r="C52" i="260"/>
  <c r="C49" i="321"/>
  <c r="C49" i="383"/>
  <c r="C49" i="260"/>
  <c r="C38" i="322"/>
  <c r="C38" i="384"/>
  <c r="C40" i="261"/>
  <c r="C34" i="322"/>
  <c r="C34" i="384"/>
  <c r="C36" i="261"/>
  <c r="C22" i="322"/>
  <c r="C22" i="384"/>
  <c r="C24" i="261"/>
  <c r="C18" i="322"/>
  <c r="C18" i="384"/>
  <c r="C20" i="261"/>
  <c r="C14" i="322"/>
  <c r="C14" i="384"/>
  <c r="C16" i="261"/>
  <c r="C10" i="322"/>
  <c r="C10" i="384"/>
  <c r="C12" i="261"/>
  <c r="C59" i="322"/>
  <c r="C59" i="384"/>
  <c r="C59" i="261"/>
  <c r="C53" i="322"/>
  <c r="C53" i="384"/>
  <c r="C53" i="261"/>
  <c r="C49" i="322"/>
  <c r="C49" i="384"/>
  <c r="C49" i="261"/>
  <c r="C38" i="323"/>
  <c r="C38" i="385"/>
  <c r="C40" i="262"/>
  <c r="K36" i="202"/>
  <c r="K36" i="262"/>
  <c r="C31" i="323"/>
  <c r="C31" i="385"/>
  <c r="C33" i="262"/>
  <c r="C27" i="323"/>
  <c r="C27" i="385"/>
  <c r="C29" i="262"/>
  <c r="C23" i="323"/>
  <c r="C23" i="385"/>
  <c r="C25" i="262"/>
  <c r="C18" i="262"/>
  <c r="C12" i="323"/>
  <c r="C12" i="385"/>
  <c r="C14" i="262"/>
  <c r="C50" i="323"/>
  <c r="C50" i="385"/>
  <c r="C50" i="262"/>
  <c r="K42" i="203"/>
  <c r="C33" i="324"/>
  <c r="C33" i="386"/>
  <c r="C31" i="324"/>
  <c r="C31" i="386"/>
  <c r="C33" i="263"/>
  <c r="C28" i="324"/>
  <c r="C28" i="386"/>
  <c r="C21" i="324"/>
  <c r="C21" i="386"/>
  <c r="C23" i="263"/>
  <c r="C17" i="324"/>
  <c r="C17" i="386"/>
  <c r="C19" i="263"/>
  <c r="C13" i="324"/>
  <c r="C13" i="386"/>
  <c r="C15" i="263"/>
  <c r="C9" i="324"/>
  <c r="C9" i="386"/>
  <c r="C11" i="263"/>
  <c r="C54" i="324"/>
  <c r="C54" i="386"/>
  <c r="C54" i="263"/>
  <c r="C48" i="263"/>
  <c r="C34" i="325"/>
  <c r="C34" i="387"/>
  <c r="C36" i="264"/>
  <c r="C32" i="325"/>
  <c r="C32" i="387"/>
  <c r="K27" i="204"/>
  <c r="C25" i="325"/>
  <c r="C25" i="387"/>
  <c r="C27" i="264"/>
  <c r="C21" i="325"/>
  <c r="C21" i="387"/>
  <c r="C23" i="264"/>
  <c r="C11" i="325"/>
  <c r="C11" i="387"/>
  <c r="C13" i="264"/>
  <c r="C60" i="325"/>
  <c r="C60" i="387"/>
  <c r="C60" i="264"/>
  <c r="C56" i="325"/>
  <c r="C56" i="387"/>
  <c r="C53" i="325"/>
  <c r="C53" i="387"/>
  <c r="C53" i="264"/>
  <c r="C47" i="325"/>
  <c r="C47" i="387"/>
  <c r="C40" i="265"/>
  <c r="C34" i="326"/>
  <c r="C34" i="388"/>
  <c r="C36" i="265"/>
  <c r="C24" i="265"/>
  <c r="C19" i="326"/>
  <c r="C19" i="388"/>
  <c r="C21" i="265"/>
  <c r="C13" i="326"/>
  <c r="C13" i="388"/>
  <c r="C15" i="265"/>
  <c r="C11" i="326"/>
  <c r="C11" i="388"/>
  <c r="C13" i="265"/>
  <c r="C54" i="326"/>
  <c r="C54" i="388"/>
  <c r="C54" i="265"/>
  <c r="C50" i="265"/>
  <c r="C47" i="326"/>
  <c r="C47" i="388"/>
  <c r="C47" i="265"/>
  <c r="C40" i="327"/>
  <c r="C40" i="389"/>
  <c r="C28" i="327"/>
  <c r="C28" i="389"/>
  <c r="C30" i="266"/>
  <c r="C16" i="327"/>
  <c r="C16" i="389"/>
  <c r="C12" i="327"/>
  <c r="C12" i="389"/>
  <c r="C14" i="266"/>
  <c r="C46" i="266"/>
  <c r="C41" i="267"/>
  <c r="C35" i="328"/>
  <c r="C35" i="390"/>
  <c r="C37" i="267"/>
  <c r="C32" i="328"/>
  <c r="C32" i="390"/>
  <c r="C34" i="267"/>
  <c r="K27" i="207"/>
  <c r="D25" i="328"/>
  <c r="D25" i="390"/>
  <c r="C25" i="328"/>
  <c r="C25" i="390"/>
  <c r="C27" i="267"/>
  <c r="C18" i="328"/>
  <c r="C18" i="390"/>
  <c r="C15" i="328"/>
  <c r="C15" i="390"/>
  <c r="C17" i="267"/>
  <c r="C12" i="328"/>
  <c r="C12" i="390"/>
  <c r="C14" i="267"/>
  <c r="C49" i="328"/>
  <c r="C49" i="390"/>
  <c r="C49" i="267"/>
  <c r="C41" i="268"/>
  <c r="C35" i="329"/>
  <c r="C35" i="391"/>
  <c r="C37" i="268"/>
  <c r="C32" i="329"/>
  <c r="C32" i="391"/>
  <c r="C34" i="268"/>
  <c r="C22" i="329"/>
  <c r="C22" i="391"/>
  <c r="C18" i="329"/>
  <c r="C18" i="391"/>
  <c r="C20" i="268"/>
  <c r="C16" i="268"/>
  <c r="C10" i="329"/>
  <c r="C10" i="391"/>
  <c r="C12" i="268"/>
  <c r="C55" i="329"/>
  <c r="C55" i="391"/>
  <c r="C55" i="268"/>
  <c r="C39" i="330"/>
  <c r="C39" i="392"/>
  <c r="C35" i="330"/>
  <c r="C35" i="392"/>
  <c r="C37" i="269"/>
  <c r="C32" i="330"/>
  <c r="C32" i="392"/>
  <c r="C22" i="330"/>
  <c r="C22" i="392"/>
  <c r="C24" i="269"/>
  <c r="C18" i="330"/>
  <c r="C18" i="392"/>
  <c r="C17" i="269"/>
  <c r="C12" i="330"/>
  <c r="C12" i="392"/>
  <c r="C14" i="269"/>
  <c r="C9" i="330"/>
  <c r="C9" i="392"/>
  <c r="C54" i="330"/>
  <c r="C54" i="392"/>
  <c r="C54" i="269"/>
  <c r="C50" i="330"/>
  <c r="C50" i="392"/>
  <c r="C47" i="269"/>
  <c r="C42" i="270"/>
  <c r="C32" i="331"/>
  <c r="C32" i="393"/>
  <c r="C24" i="270"/>
  <c r="C18" i="331"/>
  <c r="C18" i="393"/>
  <c r="C20" i="270"/>
  <c r="C15" i="331"/>
  <c r="C15" i="393"/>
  <c r="C17" i="270"/>
  <c r="C12" i="331"/>
  <c r="C12" i="393"/>
  <c r="C14" i="270"/>
  <c r="C56" i="331"/>
  <c r="C56" i="393"/>
  <c r="C56" i="270"/>
  <c r="C46" i="331"/>
  <c r="C46" i="393"/>
  <c r="C46" i="270"/>
  <c r="C33" i="332"/>
  <c r="C33" i="394"/>
  <c r="C27" i="332"/>
  <c r="C27" i="394"/>
  <c r="C29" i="271"/>
  <c r="C26" i="271"/>
  <c r="C15" i="271"/>
  <c r="C11" i="332"/>
  <c r="C11" i="394"/>
  <c r="C13" i="271"/>
  <c r="C60" i="332"/>
  <c r="C60" i="394"/>
  <c r="C53" i="332"/>
  <c r="C53" i="394"/>
  <c r="C53" i="271"/>
  <c r="C50" i="332"/>
  <c r="C50" i="394"/>
  <c r="C48" i="332"/>
  <c r="C48" i="394"/>
  <c r="C48" i="271"/>
  <c r="C34" i="333"/>
  <c r="C34" i="395"/>
  <c r="C31" i="333"/>
  <c r="C31" i="395"/>
  <c r="C33" i="272"/>
  <c r="C25" i="333"/>
  <c r="C25" i="395"/>
  <c r="C27" i="272"/>
  <c r="C18" i="333"/>
  <c r="C18" i="395"/>
  <c r="C20" i="272"/>
  <c r="C15" i="333"/>
  <c r="C15" i="395"/>
  <c r="C12" i="333"/>
  <c r="C12" i="395"/>
  <c r="C14" i="272"/>
  <c r="C47" i="333"/>
  <c r="C47" i="395"/>
  <c r="C33" i="334"/>
  <c r="C33" i="396"/>
  <c r="C35" i="273"/>
  <c r="C29" i="334"/>
  <c r="C29" i="396"/>
  <c r="C31" i="273"/>
  <c r="C19" i="273"/>
  <c r="C13" i="334"/>
  <c r="C13" i="396"/>
  <c r="C15" i="273"/>
  <c r="C12" i="273"/>
  <c r="C50" i="334"/>
  <c r="C50" i="396"/>
  <c r="C47" i="273"/>
  <c r="C33" i="335"/>
  <c r="C33" i="397"/>
  <c r="C35" i="274"/>
  <c r="C29" i="274"/>
  <c r="K14" i="214"/>
  <c r="C11" i="274"/>
  <c r="C54" i="274"/>
  <c r="C50" i="335"/>
  <c r="C50" i="397"/>
  <c r="C40" i="336"/>
  <c r="C40" i="398"/>
  <c r="C27" i="336"/>
  <c r="C27" i="398"/>
  <c r="C29" i="275"/>
  <c r="C9" i="336"/>
  <c r="C9" i="398"/>
  <c r="C11" i="275"/>
  <c r="C59" i="336"/>
  <c r="C59" i="398"/>
  <c r="C55" i="336"/>
  <c r="C55" i="398"/>
  <c r="C55" i="275"/>
  <c r="C52" i="336"/>
  <c r="C52" i="398"/>
  <c r="C49" i="336"/>
  <c r="C49" i="398"/>
  <c r="C39" i="337"/>
  <c r="C39" i="399"/>
  <c r="C35" i="337"/>
  <c r="C35" i="399"/>
  <c r="C37" i="276"/>
  <c r="C31" i="337"/>
  <c r="C31" i="399"/>
  <c r="C33" i="276"/>
  <c r="C26" i="276"/>
  <c r="C15" i="337"/>
  <c r="C15" i="399"/>
  <c r="C12" i="337"/>
  <c r="C12" i="399"/>
  <c r="C14" i="276"/>
  <c r="C47" i="337"/>
  <c r="C47" i="399"/>
  <c r="C47" i="276"/>
  <c r="C28" i="338"/>
  <c r="C28" i="400"/>
  <c r="C20" i="277"/>
  <c r="C12" i="277"/>
  <c r="C59" i="338"/>
  <c r="C59" i="400"/>
  <c r="C59" i="277"/>
  <c r="C55" i="338"/>
  <c r="C55" i="400"/>
  <c r="C55" i="277"/>
  <c r="C39" i="339"/>
  <c r="C39" i="401"/>
  <c r="C41" i="278"/>
  <c r="C35" i="401"/>
  <c r="C34" i="278"/>
  <c r="C23" i="339"/>
  <c r="C23" i="401"/>
  <c r="C25" i="278"/>
  <c r="C14" i="339"/>
  <c r="C14" i="401"/>
  <c r="C16" i="278"/>
  <c r="C50" i="278"/>
  <c r="C38" i="340"/>
  <c r="C38" i="402"/>
  <c r="C40" i="279"/>
  <c r="C34" i="340"/>
  <c r="C34" i="402"/>
  <c r="C36" i="279"/>
  <c r="C23" i="340"/>
  <c r="C23" i="402"/>
  <c r="C25" i="279"/>
  <c r="C19" i="340"/>
  <c r="C19" i="402"/>
  <c r="C21" i="279"/>
  <c r="C17" i="279"/>
  <c r="C11" i="340"/>
  <c r="C11" i="402"/>
  <c r="C13" i="279"/>
  <c r="C60" i="279"/>
  <c r="C56" i="340"/>
  <c r="C56" i="402"/>
  <c r="C56" i="279"/>
  <c r="C49" i="340"/>
  <c r="C49" i="402"/>
  <c r="C38" i="341"/>
  <c r="C38" i="403"/>
  <c r="C40" i="280"/>
  <c r="C32" i="341"/>
  <c r="C32" i="403"/>
  <c r="C34" i="280"/>
  <c r="C28" i="341"/>
  <c r="C28" i="403"/>
  <c r="C17" i="341"/>
  <c r="C17" i="403"/>
  <c r="C19" i="280"/>
  <c r="C14" i="341"/>
  <c r="C14" i="403"/>
  <c r="C11" i="341"/>
  <c r="C11" i="403"/>
  <c r="C50" i="341"/>
  <c r="C50" i="403"/>
  <c r="C50" i="280"/>
  <c r="C46" i="341"/>
  <c r="C46" i="403"/>
  <c r="C46" i="280"/>
  <c r="C39" i="342"/>
  <c r="C39" i="404"/>
  <c r="C35" i="342"/>
  <c r="C35" i="404"/>
  <c r="C37" i="281"/>
  <c r="C32" i="342"/>
  <c r="C32" i="404"/>
  <c r="C28" i="342"/>
  <c r="C28" i="404"/>
  <c r="C30" i="281"/>
  <c r="C24" i="342"/>
  <c r="C24" i="404"/>
  <c r="C26" i="281"/>
  <c r="C16" i="342"/>
  <c r="C16" i="404"/>
  <c r="C18" i="281"/>
  <c r="C12" i="342"/>
  <c r="C12" i="404"/>
  <c r="C14" i="281"/>
  <c r="C53" i="342"/>
  <c r="C53" i="404"/>
  <c r="C53" i="281"/>
  <c r="C49" i="342"/>
  <c r="C49" i="404"/>
  <c r="C49" i="281"/>
  <c r="C33" i="343"/>
  <c r="C33" i="405"/>
  <c r="C35" i="282"/>
  <c r="C28" i="343"/>
  <c r="C28" i="405"/>
  <c r="C30" i="282"/>
  <c r="K26" i="222"/>
  <c r="E24" i="482"/>
  <c r="C21" i="343"/>
  <c r="C21" i="405"/>
  <c r="C23" i="282"/>
  <c r="C18" i="343"/>
  <c r="C18" i="405"/>
  <c r="C20" i="282"/>
  <c r="C12" i="343"/>
  <c r="C12" i="405"/>
  <c r="C14" i="282"/>
  <c r="C11" i="282"/>
  <c r="C52" i="343"/>
  <c r="C52" i="405"/>
  <c r="C52" i="282"/>
  <c r="C49" i="343"/>
  <c r="C49" i="405"/>
  <c r="C49" i="282"/>
  <c r="C32" i="344"/>
  <c r="C32" i="406"/>
  <c r="C34" i="283"/>
  <c r="C31" i="283"/>
  <c r="K27" i="223"/>
  <c r="C25" i="344"/>
  <c r="C25" i="406"/>
  <c r="C23" i="344"/>
  <c r="C23" i="406"/>
  <c r="C25" i="283"/>
  <c r="K21" i="223"/>
  <c r="C18" i="283"/>
  <c r="C10" i="344"/>
  <c r="C10" i="406"/>
  <c r="C12" i="283"/>
  <c r="C59" i="344"/>
  <c r="C59" i="406"/>
  <c r="C59" i="283"/>
  <c r="C55" i="344"/>
  <c r="C55" i="406"/>
  <c r="C55" i="283"/>
  <c r="C47" i="344"/>
  <c r="C47" i="406"/>
  <c r="C47" i="283"/>
  <c r="C36" i="284"/>
  <c r="C32" i="345"/>
  <c r="C32" i="407"/>
  <c r="C34" i="284"/>
  <c r="C25" i="284"/>
  <c r="C19" i="345"/>
  <c r="C19" i="407"/>
  <c r="C15" i="345"/>
  <c r="C15" i="407"/>
  <c r="C11" i="345"/>
  <c r="C11" i="407"/>
  <c r="C13" i="284"/>
  <c r="C60" i="345"/>
  <c r="C60" i="407"/>
  <c r="C60" i="284"/>
  <c r="C56" i="345"/>
  <c r="C56" i="407"/>
  <c r="C56" i="284"/>
  <c r="C50" i="345"/>
  <c r="C50" i="407"/>
  <c r="C50" i="284"/>
  <c r="C46" i="345"/>
  <c r="C46" i="407"/>
  <c r="C46" i="284"/>
  <c r="C41" i="285"/>
  <c r="C35" i="346"/>
  <c r="C35" i="408"/>
  <c r="C37" i="285"/>
  <c r="C34" i="285"/>
  <c r="C29" i="346"/>
  <c r="C29" i="408"/>
  <c r="C31" i="285"/>
  <c r="C25" i="285"/>
  <c r="C16" i="346"/>
  <c r="C16" i="408"/>
  <c r="C18" i="285"/>
  <c r="C15" i="285"/>
  <c r="C12" i="285"/>
  <c r="C59" i="346"/>
  <c r="C59" i="408"/>
  <c r="C59" i="285"/>
  <c r="C55" i="346"/>
  <c r="C55" i="408"/>
  <c r="C55" i="285"/>
  <c r="C52" i="346"/>
  <c r="C52" i="408"/>
  <c r="C46" i="285"/>
  <c r="C40" i="347"/>
  <c r="C40" i="409"/>
  <c r="C42" i="286"/>
  <c r="C29" i="347"/>
  <c r="C29" i="409"/>
  <c r="C31" i="286"/>
  <c r="C27" i="347"/>
  <c r="C27" i="409"/>
  <c r="C24" i="347"/>
  <c r="C24" i="409"/>
  <c r="C26" i="286"/>
  <c r="C13" i="347"/>
  <c r="C13" i="409"/>
  <c r="C10" i="347"/>
  <c r="C10" i="409"/>
  <c r="C12" i="286"/>
  <c r="C59" i="347"/>
  <c r="C59" i="409"/>
  <c r="C59" i="286"/>
  <c r="C53" i="286"/>
  <c r="C53" i="347"/>
  <c r="C53" i="409"/>
  <c r="C39" i="348"/>
  <c r="C39" i="410"/>
  <c r="C41" i="287"/>
  <c r="C35" i="348"/>
  <c r="C35" i="410"/>
  <c r="C32" i="348"/>
  <c r="C32" i="410"/>
  <c r="C34" i="287"/>
  <c r="C23" i="348"/>
  <c r="C23" i="410"/>
  <c r="C25" i="287"/>
  <c r="C16" i="348"/>
  <c r="C16" i="410"/>
  <c r="C12" i="348"/>
  <c r="C12" i="410"/>
  <c r="C14" i="287"/>
  <c r="C50" i="287"/>
  <c r="C47" i="348"/>
  <c r="C47" i="410"/>
  <c r="C47" i="287"/>
  <c r="C38" i="349"/>
  <c r="C38" i="411"/>
  <c r="C40" i="288"/>
  <c r="C34" i="349"/>
  <c r="C34" i="411"/>
  <c r="C36" i="288"/>
  <c r="C31" i="349"/>
  <c r="C31" i="411"/>
  <c r="C33" i="288"/>
  <c r="K30" i="228"/>
  <c r="D28" i="349"/>
  <c r="D28" i="411"/>
  <c r="K27" i="228"/>
  <c r="C25" i="349"/>
  <c r="C25" i="411"/>
  <c r="C27" i="288"/>
  <c r="C22" i="349"/>
  <c r="C22" i="411"/>
  <c r="C24" i="288"/>
  <c r="C20" i="288"/>
  <c r="C14" i="349"/>
  <c r="C14" i="411"/>
  <c r="C16" i="288"/>
  <c r="C13" i="288"/>
  <c r="C60" i="349"/>
  <c r="C60" i="411"/>
  <c r="C60" i="288"/>
  <c r="C56" i="288"/>
  <c r="C53" i="349"/>
  <c r="C53" i="411"/>
  <c r="C53" i="288"/>
  <c r="C46" i="349"/>
  <c r="C46" i="411"/>
  <c r="C46" i="288"/>
  <c r="C40" i="350"/>
  <c r="C40" i="412"/>
  <c r="C42" i="289"/>
  <c r="C33" i="350"/>
  <c r="C33" i="412"/>
  <c r="C24" i="350"/>
  <c r="C24" i="412"/>
  <c r="C26" i="289"/>
  <c r="C21" i="350"/>
  <c r="C21" i="412"/>
  <c r="C23" i="289"/>
  <c r="C18" i="350"/>
  <c r="C18" i="412"/>
  <c r="C20" i="289"/>
  <c r="C53" i="350"/>
  <c r="C53" i="412"/>
  <c r="C53" i="289"/>
  <c r="C49" i="350"/>
  <c r="C49" i="412"/>
  <c r="C49" i="289"/>
  <c r="C39" i="351"/>
  <c r="C39" i="413"/>
  <c r="C29" i="351"/>
  <c r="C29" i="413"/>
  <c r="C31" i="290"/>
  <c r="C25" i="351"/>
  <c r="C25" i="413"/>
  <c r="C22" i="351"/>
  <c r="C22" i="413"/>
  <c r="C24" i="290"/>
  <c r="C19" i="351"/>
  <c r="C19" i="413"/>
  <c r="C21" i="290"/>
  <c r="C16" i="351"/>
  <c r="C16" i="413"/>
  <c r="C18" i="290"/>
  <c r="C11" i="351"/>
  <c r="C11" i="413"/>
  <c r="C13" i="290"/>
  <c r="C60" i="351"/>
  <c r="C60" i="413"/>
  <c r="C60" i="290"/>
  <c r="C56" i="351"/>
  <c r="C56" i="413"/>
  <c r="C56" i="290"/>
  <c r="C52" i="351"/>
  <c r="C52" i="413"/>
  <c r="C52" i="290"/>
  <c r="C48" i="351"/>
  <c r="C48" i="413"/>
  <c r="C48" i="290"/>
  <c r="C40" i="352"/>
  <c r="C40" i="414"/>
  <c r="C42" i="291"/>
  <c r="C32" i="352"/>
  <c r="C32" i="414"/>
  <c r="C34" i="291"/>
  <c r="C25" i="291"/>
  <c r="C19" i="352"/>
  <c r="C19" i="414"/>
  <c r="C21" i="291"/>
  <c r="C16" i="352"/>
  <c r="C16" i="414"/>
  <c r="C56" i="352"/>
  <c r="C56" i="414"/>
  <c r="C56" i="291"/>
  <c r="C52" i="352"/>
  <c r="C52" i="414"/>
  <c r="C52" i="291"/>
  <c r="C48" i="291"/>
  <c r="C91" i="235"/>
  <c r="K91" i="235"/>
  <c r="C89" i="235"/>
  <c r="C88" i="235"/>
  <c r="C86" i="235"/>
  <c r="C83" i="235"/>
  <c r="C80" i="235"/>
  <c r="C76" i="235"/>
  <c r="C72" i="235"/>
  <c r="C86" i="236"/>
  <c r="C70" i="236"/>
  <c r="C22" i="236"/>
  <c r="C119" i="236"/>
  <c r="C113" i="236"/>
  <c r="C90" i="237"/>
  <c r="C75" i="237"/>
  <c r="C38" i="237"/>
  <c r="C13" i="237"/>
  <c r="C120" i="237"/>
  <c r="C122" i="237"/>
  <c r="C148" i="237"/>
  <c r="C51" i="238"/>
  <c r="C19" i="238"/>
  <c r="C144" i="238"/>
  <c r="G19" i="239"/>
  <c r="I19" i="239"/>
  <c r="C19" i="240"/>
  <c r="E19" i="240"/>
  <c r="C6" i="240"/>
  <c r="C8" i="242"/>
  <c r="E7" i="242"/>
  <c r="A15" i="243"/>
  <c r="E14" i="243"/>
  <c r="I14" i="243"/>
  <c r="E11" i="243"/>
  <c r="B10" i="243"/>
  <c r="C148" i="295"/>
  <c r="C148" i="357"/>
  <c r="C65" i="297"/>
  <c r="C65" i="359"/>
  <c r="C17" i="298"/>
  <c r="C17" i="360"/>
  <c r="C105" i="298"/>
  <c r="C105" i="360"/>
  <c r="C23" i="299"/>
  <c r="C23" i="361"/>
  <c r="B12" i="303"/>
  <c r="B12" i="365"/>
  <c r="C15" i="303"/>
  <c r="C39" i="244"/>
  <c r="C45" i="244"/>
  <c r="C57" i="244"/>
  <c r="C123" i="244"/>
  <c r="C12" i="245"/>
  <c r="C101" i="245"/>
  <c r="C119" i="245"/>
  <c r="C52" i="246"/>
  <c r="C64" i="246"/>
  <c r="C68" i="246"/>
  <c r="C126" i="246"/>
  <c r="C142" i="246"/>
  <c r="E129" i="247"/>
  <c r="C17" i="252"/>
  <c r="C46" i="252"/>
  <c r="C55" i="253"/>
  <c r="C19" i="257"/>
  <c r="C49" i="257"/>
  <c r="C14" i="259"/>
  <c r="C26" i="259"/>
  <c r="C52" i="259"/>
  <c r="C46" i="262"/>
  <c r="C24" i="263"/>
  <c r="C36" i="263"/>
  <c r="K33" i="217"/>
  <c r="K17" i="219"/>
  <c r="E15" i="479"/>
  <c r="K52" i="231"/>
  <c r="C70" i="297"/>
  <c r="C70" i="359"/>
  <c r="C70" i="237"/>
  <c r="C101" i="297"/>
  <c r="C101" i="359"/>
  <c r="C101" i="237"/>
  <c r="C107" i="297"/>
  <c r="C107" i="359"/>
  <c r="C107" i="237"/>
  <c r="C138" i="237"/>
  <c r="C138" i="297"/>
  <c r="C138" i="359"/>
  <c r="C145" i="297"/>
  <c r="C145" i="359"/>
  <c r="C145" i="237"/>
  <c r="C153" i="297"/>
  <c r="C153" i="359"/>
  <c r="C153" i="237"/>
  <c r="C156" i="237"/>
  <c r="C156" i="297"/>
  <c r="C156" i="359"/>
  <c r="C27" i="238"/>
  <c r="C27" i="298"/>
  <c r="C27" i="360"/>
  <c r="C20" i="298"/>
  <c r="C20" i="360"/>
  <c r="C20" i="238"/>
  <c r="C158" i="238"/>
  <c r="C158" i="298"/>
  <c r="C158" i="360"/>
  <c r="C151" i="298"/>
  <c r="C151" i="360"/>
  <c r="C139" i="298"/>
  <c r="C139" i="360"/>
  <c r="C139" i="238"/>
  <c r="C134" i="298"/>
  <c r="C134" i="360"/>
  <c r="C131" i="298"/>
  <c r="C131" i="360"/>
  <c r="C115" i="298"/>
  <c r="C115" i="360"/>
  <c r="C115" i="238"/>
  <c r="C108" i="298"/>
  <c r="C108" i="360"/>
  <c r="C108" i="238"/>
  <c r="C22" i="239"/>
  <c r="E22" i="239"/>
  <c r="C17" i="299"/>
  <c r="C17" i="361"/>
  <c r="C17" i="239"/>
  <c r="G26" i="299"/>
  <c r="G26" i="361"/>
  <c r="G26" i="239"/>
  <c r="I26" i="239"/>
  <c r="G17" i="239"/>
  <c r="I17" i="239"/>
  <c r="G14" i="239"/>
  <c r="I14" i="239"/>
  <c r="G14" i="299"/>
  <c r="G14" i="361"/>
  <c r="G9" i="239"/>
  <c r="I9" i="239"/>
  <c r="C28" i="240"/>
  <c r="E28" i="240"/>
  <c r="C28" i="300"/>
  <c r="C28" i="362"/>
  <c r="C22" i="300"/>
  <c r="C22" i="362"/>
  <c r="G27" i="300"/>
  <c r="G27" i="362"/>
  <c r="G27" i="240"/>
  <c r="I27" i="240"/>
  <c r="G23" i="300"/>
  <c r="G23" i="362"/>
  <c r="G23" i="240"/>
  <c r="I23" i="240"/>
  <c r="G19" i="300"/>
  <c r="G19" i="362"/>
  <c r="G19" i="240"/>
  <c r="I19" i="240"/>
  <c r="G15" i="300"/>
  <c r="G15" i="362"/>
  <c r="G15" i="240"/>
  <c r="I15" i="240"/>
  <c r="G9" i="240"/>
  <c r="I9" i="240"/>
  <c r="A18" i="242"/>
  <c r="A14" i="242"/>
  <c r="A10" i="302"/>
  <c r="A10" i="364"/>
  <c r="A10" i="242"/>
  <c r="D15" i="242"/>
  <c r="B9" i="242"/>
  <c r="B9" i="302"/>
  <c r="D7" i="302"/>
  <c r="D7" i="364"/>
  <c r="G7" i="364"/>
  <c r="D7" i="242"/>
  <c r="A22" i="303"/>
  <c r="A22" i="365"/>
  <c r="A18" i="303"/>
  <c r="A18" i="365"/>
  <c r="A18" i="243"/>
  <c r="A14" i="365"/>
  <c r="A10" i="303"/>
  <c r="A10" i="365"/>
  <c r="A10" i="243"/>
  <c r="E22" i="303"/>
  <c r="E22" i="365"/>
  <c r="E22" i="243"/>
  <c r="E20" i="303"/>
  <c r="E20" i="365"/>
  <c r="E18" i="303"/>
  <c r="E18" i="365"/>
  <c r="E18" i="243"/>
  <c r="E17" i="243"/>
  <c r="E17" i="303"/>
  <c r="E17" i="365"/>
  <c r="E12" i="303"/>
  <c r="E12" i="365"/>
  <c r="E10" i="303"/>
  <c r="E10" i="365"/>
  <c r="E10" i="243"/>
  <c r="E9" i="243"/>
  <c r="E9" i="303"/>
  <c r="E9" i="365"/>
  <c r="E8" i="303"/>
  <c r="E8" i="365"/>
  <c r="E8" i="243"/>
  <c r="C84" i="305"/>
  <c r="C84" i="367"/>
  <c r="C84" i="244"/>
  <c r="C77" i="305"/>
  <c r="C77" i="367"/>
  <c r="C74" i="305"/>
  <c r="C74" i="367"/>
  <c r="C74" i="244"/>
  <c r="C68" i="305"/>
  <c r="C68" i="367"/>
  <c r="C68" i="244"/>
  <c r="C64" i="305"/>
  <c r="C64" i="367"/>
  <c r="C64" i="244"/>
  <c r="C53" i="305"/>
  <c r="C53" i="367"/>
  <c r="C53" i="244"/>
  <c r="C44" i="305"/>
  <c r="C44" i="367"/>
  <c r="C44" i="244"/>
  <c r="C34" i="305"/>
  <c r="C34" i="367"/>
  <c r="C34" i="244"/>
  <c r="C31" i="305"/>
  <c r="C31" i="367"/>
  <c r="C31" i="244"/>
  <c r="C26" i="305"/>
  <c r="C26" i="367"/>
  <c r="C26" i="244"/>
  <c r="C20" i="305"/>
  <c r="C20" i="367"/>
  <c r="C20" i="244"/>
  <c r="C13" i="244"/>
  <c r="C10" i="305"/>
  <c r="C10" i="367"/>
  <c r="C10" i="244"/>
  <c r="C158" i="305"/>
  <c r="C158" i="367"/>
  <c r="C158" i="244"/>
  <c r="C152" i="305"/>
  <c r="C152" i="367"/>
  <c r="C152" i="244"/>
  <c r="C149" i="244"/>
  <c r="C142" i="305"/>
  <c r="C142" i="367"/>
  <c r="C142" i="244"/>
  <c r="C132" i="305"/>
  <c r="C132" i="367"/>
  <c r="C132" i="244"/>
  <c r="C125" i="305"/>
  <c r="C125" i="367"/>
  <c r="C125" i="244"/>
  <c r="C122" i="305"/>
  <c r="C122" i="367"/>
  <c r="C122" i="244"/>
  <c r="C107" i="305"/>
  <c r="C107" i="367"/>
  <c r="C107" i="244"/>
  <c r="C104" i="244"/>
  <c r="C100" i="305"/>
  <c r="C100" i="367"/>
  <c r="C100" i="244"/>
  <c r="C96" i="244"/>
  <c r="C86" i="306"/>
  <c r="C86" i="368"/>
  <c r="C86" i="245"/>
  <c r="C80" i="306"/>
  <c r="C80" i="368"/>
  <c r="C80" i="245"/>
  <c r="C76" i="306"/>
  <c r="C76" i="368"/>
  <c r="C76" i="245"/>
  <c r="C73" i="245"/>
  <c r="C59" i="306"/>
  <c r="C59" i="368"/>
  <c r="C59" i="245"/>
  <c r="C56" i="245"/>
  <c r="C42" i="245"/>
  <c r="C39" i="306"/>
  <c r="C39" i="368"/>
  <c r="C39" i="245"/>
  <c r="C28" i="306"/>
  <c r="C28" i="368"/>
  <c r="C28" i="245"/>
  <c r="C21" i="306"/>
  <c r="C21" i="368"/>
  <c r="C21" i="245"/>
  <c r="C11" i="306"/>
  <c r="C11" i="368"/>
  <c r="C11" i="245"/>
  <c r="C157" i="306"/>
  <c r="C157" i="368"/>
  <c r="C157" i="245"/>
  <c r="C152" i="306"/>
  <c r="C152" i="368"/>
  <c r="C152" i="245"/>
  <c r="C149" i="306"/>
  <c r="C149" i="368"/>
  <c r="C149" i="245"/>
  <c r="C142" i="306"/>
  <c r="C142" i="368"/>
  <c r="C142" i="245"/>
  <c r="C136" i="306"/>
  <c r="C136" i="368"/>
  <c r="C136" i="245"/>
  <c r="C132" i="306"/>
  <c r="C132" i="368"/>
  <c r="C132" i="245"/>
  <c r="C123" i="306"/>
  <c r="C123" i="368"/>
  <c r="C115" i="306"/>
  <c r="C115" i="368"/>
  <c r="C115" i="245"/>
  <c r="C112" i="306"/>
  <c r="C112" i="368"/>
  <c r="C112" i="245"/>
  <c r="C102" i="306"/>
  <c r="C102" i="368"/>
  <c r="C102" i="245"/>
  <c r="C99" i="306"/>
  <c r="C99" i="368"/>
  <c r="C99" i="245"/>
  <c r="C87" i="307"/>
  <c r="C87" i="369"/>
  <c r="C87" i="246"/>
  <c r="C83" i="307"/>
  <c r="C83" i="369"/>
  <c r="C79" i="307"/>
  <c r="C79" i="369"/>
  <c r="C67" i="307"/>
  <c r="C67" i="369"/>
  <c r="C67" i="246"/>
  <c r="C63" i="246"/>
  <c r="C59" i="307"/>
  <c r="C59" i="369"/>
  <c r="C59" i="246"/>
  <c r="C51" i="246"/>
  <c r="C47" i="307"/>
  <c r="C47" i="369"/>
  <c r="C47" i="246"/>
  <c r="C43" i="307"/>
  <c r="C43" i="369"/>
  <c r="C39" i="307"/>
  <c r="C39" i="369"/>
  <c r="C39" i="246"/>
  <c r="C31" i="307"/>
  <c r="C31" i="369"/>
  <c r="C31" i="246"/>
  <c r="C19" i="307"/>
  <c r="C19" i="369"/>
  <c r="C19" i="246"/>
  <c r="C11" i="307"/>
  <c r="C11" i="369"/>
  <c r="C11" i="246"/>
  <c r="C151" i="307"/>
  <c r="C151" i="369"/>
  <c r="C147" i="307"/>
  <c r="C147" i="369"/>
  <c r="C147" i="246"/>
  <c r="C137" i="307"/>
  <c r="C137" i="369"/>
  <c r="C122" i="307"/>
  <c r="C122" i="369"/>
  <c r="C122" i="246"/>
  <c r="C115" i="307"/>
  <c r="C115" i="369"/>
  <c r="C112" i="307"/>
  <c r="C112" i="369"/>
  <c r="C109" i="307"/>
  <c r="C109" i="369"/>
  <c r="C109" i="246"/>
  <c r="C99" i="246"/>
  <c r="C14" i="308"/>
  <c r="C14" i="370"/>
  <c r="C14" i="247"/>
  <c r="C11" i="308"/>
  <c r="C11" i="370"/>
  <c r="C11" i="247"/>
  <c r="C71" i="247"/>
  <c r="C57" i="247"/>
  <c r="C50" i="308"/>
  <c r="C50" i="370"/>
  <c r="C43" i="308"/>
  <c r="C43" i="370"/>
  <c r="C43" i="247"/>
  <c r="C34" i="308"/>
  <c r="C34" i="370"/>
  <c r="C34" i="247"/>
  <c r="C24" i="308"/>
  <c r="C24" i="370"/>
  <c r="C20" i="308"/>
  <c r="C20" i="370"/>
  <c r="C20" i="247"/>
  <c r="C158" i="308"/>
  <c r="C158" i="370"/>
  <c r="C151" i="308"/>
  <c r="C151" i="370"/>
  <c r="C151" i="247"/>
  <c r="C145" i="247"/>
  <c r="C126" i="308"/>
  <c r="C126" i="370"/>
  <c r="C118" i="308"/>
  <c r="C118" i="370"/>
  <c r="C118" i="247"/>
  <c r="C111" i="308"/>
  <c r="C111" i="370"/>
  <c r="C111" i="247"/>
  <c r="C98" i="308"/>
  <c r="C98" i="370"/>
  <c r="C95" i="308"/>
  <c r="C95" i="370"/>
  <c r="C95" i="247"/>
  <c r="C17" i="309"/>
  <c r="C17" i="371"/>
  <c r="C11" i="309"/>
  <c r="C11" i="371"/>
  <c r="C13" i="248"/>
  <c r="C61" i="248"/>
  <c r="C54" i="309"/>
  <c r="C54" i="371"/>
  <c r="C54" i="248"/>
  <c r="C34" i="310"/>
  <c r="C34" i="372"/>
  <c r="C36" i="249"/>
  <c r="C23" i="310"/>
  <c r="C23" i="372"/>
  <c r="C25" i="249"/>
  <c r="C19" i="310"/>
  <c r="C19" i="372"/>
  <c r="C21" i="249"/>
  <c r="C16" i="310"/>
  <c r="C16" i="372"/>
  <c r="C9" i="310"/>
  <c r="C9" i="372"/>
  <c r="C11" i="249"/>
  <c r="C49" i="310"/>
  <c r="C49" i="372"/>
  <c r="C49" i="249"/>
  <c r="C35" i="311"/>
  <c r="C35" i="373"/>
  <c r="C37" i="250"/>
  <c r="C34" i="250"/>
  <c r="K27" i="190"/>
  <c r="K27" i="250"/>
  <c r="C25" i="311"/>
  <c r="C25" i="373"/>
  <c r="C27" i="250"/>
  <c r="C22" i="311"/>
  <c r="C22" i="373"/>
  <c r="C24" i="250"/>
  <c r="C18" i="311"/>
  <c r="C18" i="373"/>
  <c r="C27" i="312"/>
  <c r="C27" i="374"/>
  <c r="C29" i="251"/>
  <c r="C13" i="312"/>
  <c r="C13" i="374"/>
  <c r="C15" i="251"/>
  <c r="C10" i="312"/>
  <c r="C10" i="374"/>
  <c r="C12" i="251"/>
  <c r="C56" i="312"/>
  <c r="C56" i="374"/>
  <c r="C56" i="251"/>
  <c r="C38" i="313"/>
  <c r="C38" i="375"/>
  <c r="C40" i="252"/>
  <c r="C32" i="313"/>
  <c r="C32" i="375"/>
  <c r="C34" i="252"/>
  <c r="C25" i="252"/>
  <c r="C19" i="313"/>
  <c r="C19" i="375"/>
  <c r="C21" i="252"/>
  <c r="C16" i="313"/>
  <c r="C16" i="375"/>
  <c r="C18" i="252"/>
  <c r="C13" i="313"/>
  <c r="C13" i="375"/>
  <c r="C12" i="252"/>
  <c r="C55" i="252"/>
  <c r="C52" i="313"/>
  <c r="C52" i="375"/>
  <c r="C49" i="313"/>
  <c r="C49" i="375"/>
  <c r="C49" i="252"/>
  <c r="C38" i="314"/>
  <c r="C38" i="376"/>
  <c r="C34" i="314"/>
  <c r="C34" i="376"/>
  <c r="C36" i="253"/>
  <c r="C32" i="314"/>
  <c r="C32" i="376"/>
  <c r="C22" i="314"/>
  <c r="C22" i="376"/>
  <c r="C24" i="253"/>
  <c r="C18" i="314"/>
  <c r="C18" i="376"/>
  <c r="C20" i="253"/>
  <c r="C12" i="314"/>
  <c r="C12" i="376"/>
  <c r="C14" i="253"/>
  <c r="C50" i="314"/>
  <c r="C50" i="376"/>
  <c r="C47" i="314"/>
  <c r="C47" i="376"/>
  <c r="C47" i="253"/>
  <c r="C34" i="315"/>
  <c r="C34" i="377"/>
  <c r="C31" i="315"/>
  <c r="C31" i="377"/>
  <c r="C33" i="254"/>
  <c r="C28" i="377"/>
  <c r="C14" i="315"/>
  <c r="C14" i="377"/>
  <c r="C13" i="254"/>
  <c r="C49" i="315"/>
  <c r="C49" i="377"/>
  <c r="C49" i="254"/>
  <c r="C38" i="316"/>
  <c r="C38" i="378"/>
  <c r="C40" i="255"/>
  <c r="C22" i="316"/>
  <c r="C22" i="378"/>
  <c r="C24" i="255"/>
  <c r="C20" i="255"/>
  <c r="C12" i="316"/>
  <c r="C12" i="378"/>
  <c r="C14" i="255"/>
  <c r="C50" i="316"/>
  <c r="C50" i="378"/>
  <c r="C50" i="255"/>
  <c r="C29" i="317"/>
  <c r="C29" i="379"/>
  <c r="C31" i="256"/>
  <c r="C24" i="256"/>
  <c r="C18" i="317"/>
  <c r="C18" i="379"/>
  <c r="C20" i="256"/>
  <c r="C15" i="317"/>
  <c r="C15" i="379"/>
  <c r="C17" i="256"/>
  <c r="C12" i="317"/>
  <c r="C12" i="379"/>
  <c r="C14" i="256"/>
  <c r="C49" i="317"/>
  <c r="C49" i="379"/>
  <c r="C49" i="256"/>
  <c r="C29" i="318"/>
  <c r="C29" i="380"/>
  <c r="C31" i="257"/>
  <c r="K27" i="197"/>
  <c r="C25" i="318"/>
  <c r="C25" i="380"/>
  <c r="C27" i="257"/>
  <c r="C23" i="318"/>
  <c r="C23" i="380"/>
  <c r="C25" i="257"/>
  <c r="C14" i="318"/>
  <c r="C14" i="380"/>
  <c r="C16" i="257"/>
  <c r="C50" i="318"/>
  <c r="C50" i="380"/>
  <c r="C50" i="257"/>
  <c r="C47" i="318"/>
  <c r="C47" i="380"/>
  <c r="C47" i="257"/>
  <c r="C34" i="319"/>
  <c r="C34" i="381"/>
  <c r="C36" i="258"/>
  <c r="C31" i="319"/>
  <c r="C31" i="381"/>
  <c r="C17" i="319"/>
  <c r="C17" i="381"/>
  <c r="C19" i="258"/>
  <c r="C14" i="319"/>
  <c r="C14" i="381"/>
  <c r="C16" i="258"/>
  <c r="C11" i="319"/>
  <c r="C11" i="381"/>
  <c r="C13" i="258"/>
  <c r="C60" i="319"/>
  <c r="C60" i="381"/>
  <c r="C50" i="319"/>
  <c r="C50" i="381"/>
  <c r="C50" i="258"/>
  <c r="C46" i="319"/>
  <c r="C46" i="381"/>
  <c r="C46" i="258"/>
  <c r="C40" i="320"/>
  <c r="C40" i="382"/>
  <c r="C32" i="320"/>
  <c r="C32" i="382"/>
  <c r="C34" i="259"/>
  <c r="K27" i="199"/>
  <c r="E25" i="459"/>
  <c r="C25" i="320"/>
  <c r="C25" i="382"/>
  <c r="C27" i="259"/>
  <c r="C22" i="320"/>
  <c r="C22" i="382"/>
  <c r="C24" i="259"/>
  <c r="C20" i="259"/>
  <c r="C15" i="320"/>
  <c r="C15" i="382"/>
  <c r="C17" i="259"/>
  <c r="C50" i="320"/>
  <c r="C50" i="382"/>
  <c r="C50" i="259"/>
  <c r="C47" i="320"/>
  <c r="C47" i="382"/>
  <c r="C47" i="259"/>
  <c r="C34" i="321"/>
  <c r="C34" i="383"/>
  <c r="C36" i="260"/>
  <c r="C31" i="321"/>
  <c r="C31" i="383"/>
  <c r="C33" i="260"/>
  <c r="C30" i="260"/>
  <c r="C25" i="321"/>
  <c r="C25" i="383"/>
  <c r="C27" i="260"/>
  <c r="C24" i="260"/>
  <c r="C12" i="321"/>
  <c r="C12" i="383"/>
  <c r="C14" i="260"/>
  <c r="C9" i="321"/>
  <c r="C9" i="383"/>
  <c r="C11" i="260"/>
  <c r="C54" i="321"/>
  <c r="C54" i="383"/>
  <c r="C54" i="260"/>
  <c r="C48" i="321"/>
  <c r="C48" i="383"/>
  <c r="C48" i="260"/>
  <c r="C33" i="322"/>
  <c r="C33" i="384"/>
  <c r="C35" i="261"/>
  <c r="C29" i="322"/>
  <c r="C29" i="384"/>
  <c r="C31" i="261"/>
  <c r="C25" i="322"/>
  <c r="C25" i="384"/>
  <c r="C27" i="261"/>
  <c r="C21" i="322"/>
  <c r="C21" i="384"/>
  <c r="C17" i="322"/>
  <c r="C17" i="384"/>
  <c r="C19" i="261"/>
  <c r="C13" i="322"/>
  <c r="C13" i="384"/>
  <c r="C9" i="322"/>
  <c r="C9" i="384"/>
  <c r="C11" i="261"/>
  <c r="C54" i="322"/>
  <c r="C54" i="384"/>
  <c r="C52" i="322"/>
  <c r="C52" i="384"/>
  <c r="C52" i="261"/>
  <c r="C48" i="322"/>
  <c r="C48" i="384"/>
  <c r="C48" i="261"/>
  <c r="C34" i="323"/>
  <c r="C34" i="385"/>
  <c r="C36" i="262"/>
  <c r="C19" i="323"/>
  <c r="C19" i="385"/>
  <c r="C15" i="323"/>
  <c r="C15" i="385"/>
  <c r="C17" i="262"/>
  <c r="C11" i="323"/>
  <c r="C11" i="385"/>
  <c r="C60" i="323"/>
  <c r="C60" i="385"/>
  <c r="C60" i="262"/>
  <c r="C56" i="323"/>
  <c r="C56" i="385"/>
  <c r="C56" i="262"/>
  <c r="C53" i="323"/>
  <c r="C53" i="385"/>
  <c r="C53" i="262"/>
  <c r="C49" i="323"/>
  <c r="C49" i="385"/>
  <c r="C40" i="324"/>
  <c r="C40" i="386"/>
  <c r="C42" i="263"/>
  <c r="C27" i="324"/>
  <c r="C27" i="386"/>
  <c r="C29" i="263"/>
  <c r="C24" i="324"/>
  <c r="C24" i="386"/>
  <c r="C26" i="263"/>
  <c r="C16" i="324"/>
  <c r="C16" i="386"/>
  <c r="C18" i="263"/>
  <c r="C12" i="324"/>
  <c r="C12" i="386"/>
  <c r="C14" i="263"/>
  <c r="C50" i="324"/>
  <c r="C50" i="386"/>
  <c r="C50" i="263"/>
  <c r="C47" i="324"/>
  <c r="C47" i="386"/>
  <c r="C47" i="263"/>
  <c r="C31" i="325"/>
  <c r="C31" i="387"/>
  <c r="C33" i="264"/>
  <c r="C28" i="325"/>
  <c r="C28" i="387"/>
  <c r="C24" i="325"/>
  <c r="C24" i="387"/>
  <c r="C26" i="264"/>
  <c r="C13" i="325"/>
  <c r="C13" i="387"/>
  <c r="C10" i="325"/>
  <c r="C10" i="387"/>
  <c r="C12" i="264"/>
  <c r="C59" i="325"/>
  <c r="C59" i="387"/>
  <c r="C59" i="264"/>
  <c r="C55" i="325"/>
  <c r="C55" i="387"/>
  <c r="C55" i="264"/>
  <c r="C52" i="325"/>
  <c r="C52" i="387"/>
  <c r="C46" i="325"/>
  <c r="C46" i="387"/>
  <c r="C46" i="264"/>
  <c r="C40" i="326"/>
  <c r="C40" i="388"/>
  <c r="C42" i="265"/>
  <c r="C33" i="326"/>
  <c r="C33" i="388"/>
  <c r="C35" i="265"/>
  <c r="C29" i="326"/>
  <c r="C29" i="388"/>
  <c r="C31" i="265"/>
  <c r="K27" i="205"/>
  <c r="D25" i="326"/>
  <c r="D25" i="388"/>
  <c r="C25" i="326"/>
  <c r="C25" i="388"/>
  <c r="C27" i="265"/>
  <c r="C23" i="265"/>
  <c r="C18" i="326"/>
  <c r="C18" i="388"/>
  <c r="C20" i="265"/>
  <c r="C10" i="326"/>
  <c r="C10" i="388"/>
  <c r="C12" i="265"/>
  <c r="C60" i="326"/>
  <c r="C60" i="388"/>
  <c r="C60" i="265"/>
  <c r="C53" i="326"/>
  <c r="C53" i="388"/>
  <c r="C53" i="265"/>
  <c r="C46" i="326"/>
  <c r="C46" i="388"/>
  <c r="C46" i="265"/>
  <c r="C39" i="327"/>
  <c r="C39" i="389"/>
  <c r="C41" i="266"/>
  <c r="C35" i="327"/>
  <c r="C35" i="389"/>
  <c r="C37" i="266"/>
  <c r="C33" i="266"/>
  <c r="C27" i="327"/>
  <c r="C27" i="389"/>
  <c r="C29" i="266"/>
  <c r="C23" i="327"/>
  <c r="C23" i="389"/>
  <c r="C25" i="266"/>
  <c r="C19" i="327"/>
  <c r="C19" i="389"/>
  <c r="C21" i="266"/>
  <c r="C11" i="327"/>
  <c r="C11" i="389"/>
  <c r="C13" i="266"/>
  <c r="C60" i="266"/>
  <c r="C56" i="327"/>
  <c r="C56" i="389"/>
  <c r="C56" i="266"/>
  <c r="C50" i="266"/>
  <c r="C49" i="327"/>
  <c r="C49" i="389"/>
  <c r="C49" i="266"/>
  <c r="C38" i="328"/>
  <c r="C38" i="390"/>
  <c r="C34" i="328"/>
  <c r="C34" i="390"/>
  <c r="C36" i="267"/>
  <c r="C31" i="328"/>
  <c r="C31" i="390"/>
  <c r="C33" i="267"/>
  <c r="C28" i="328"/>
  <c r="C28" i="390"/>
  <c r="C30" i="267"/>
  <c r="C21" i="328"/>
  <c r="C21" i="390"/>
  <c r="C23" i="267"/>
  <c r="C17" i="328"/>
  <c r="C17" i="390"/>
  <c r="C19" i="267"/>
  <c r="C16" i="267"/>
  <c r="C13" i="267"/>
  <c r="C60" i="328"/>
  <c r="C60" i="390"/>
  <c r="C60" i="267"/>
  <c r="C56" i="328"/>
  <c r="C56" i="390"/>
  <c r="C56" i="267"/>
  <c r="C52" i="267"/>
  <c r="C48" i="328"/>
  <c r="C48" i="390"/>
  <c r="C40" i="268"/>
  <c r="C34" i="329"/>
  <c r="C34" i="391"/>
  <c r="C36" i="268"/>
  <c r="C31" i="329"/>
  <c r="C31" i="391"/>
  <c r="C23" i="268"/>
  <c r="C19" i="268"/>
  <c r="C13" i="329"/>
  <c r="C13" i="391"/>
  <c r="C15" i="268"/>
  <c r="C50" i="329"/>
  <c r="C50" i="391"/>
  <c r="C50" i="268"/>
  <c r="C46" i="329"/>
  <c r="C46" i="391"/>
  <c r="C46" i="268"/>
  <c r="C40" i="269"/>
  <c r="C34" i="330"/>
  <c r="C34" i="392"/>
  <c r="C36" i="269"/>
  <c r="C33" i="269"/>
  <c r="C28" i="330"/>
  <c r="C28" i="392"/>
  <c r="C30" i="269"/>
  <c r="C25" i="330"/>
  <c r="C25" i="392"/>
  <c r="C27" i="269"/>
  <c r="C21" i="392"/>
  <c r="C17" i="330"/>
  <c r="C17" i="392"/>
  <c r="C19" i="269"/>
  <c r="C14" i="330"/>
  <c r="C14" i="392"/>
  <c r="C16" i="269"/>
  <c r="C53" i="330"/>
  <c r="C53" i="392"/>
  <c r="C53" i="269"/>
  <c r="C46" i="330"/>
  <c r="C46" i="392"/>
  <c r="C39" i="331"/>
  <c r="C39" i="393"/>
  <c r="C41" i="270"/>
  <c r="C35" i="331"/>
  <c r="C35" i="393"/>
  <c r="C31" i="331"/>
  <c r="C31" i="393"/>
  <c r="C33" i="270"/>
  <c r="K27" i="210"/>
  <c r="C27" i="270"/>
  <c r="C21" i="331"/>
  <c r="C21" i="393"/>
  <c r="C23" i="270"/>
  <c r="C19" i="270"/>
  <c r="C14" i="331"/>
  <c r="C14" i="393"/>
  <c r="C16" i="270"/>
  <c r="C11" i="331"/>
  <c r="C11" i="393"/>
  <c r="C13" i="270"/>
  <c r="C59" i="331"/>
  <c r="C59" i="393"/>
  <c r="C59" i="270"/>
  <c r="C55" i="331"/>
  <c r="C55" i="393"/>
  <c r="C55" i="270"/>
  <c r="C52" i="331"/>
  <c r="C52" i="393"/>
  <c r="C52" i="270"/>
  <c r="C49" i="270"/>
  <c r="C60" i="331"/>
  <c r="C60" i="393"/>
  <c r="C60" i="270"/>
  <c r="C32" i="332"/>
  <c r="C32" i="394"/>
  <c r="C34" i="271"/>
  <c r="C28" i="332"/>
  <c r="C28" i="394"/>
  <c r="C19" i="332"/>
  <c r="C19" i="394"/>
  <c r="C16" i="332"/>
  <c r="C16" i="394"/>
  <c r="C18" i="271"/>
  <c r="C59" i="332"/>
  <c r="C59" i="394"/>
  <c r="C55" i="332"/>
  <c r="C55" i="394"/>
  <c r="C47" i="332"/>
  <c r="C47" i="394"/>
  <c r="C35" i="272"/>
  <c r="C28" i="333"/>
  <c r="C28" i="395"/>
  <c r="C30" i="272"/>
  <c r="C23" i="272"/>
  <c r="C14" i="333"/>
  <c r="C14" i="395"/>
  <c r="C16" i="272"/>
  <c r="C13" i="272"/>
  <c r="C60" i="333"/>
  <c r="C60" i="395"/>
  <c r="C60" i="272"/>
  <c r="C56" i="272"/>
  <c r="C53" i="333"/>
  <c r="C53" i="395"/>
  <c r="C53" i="272"/>
  <c r="C40" i="334"/>
  <c r="C40" i="396"/>
  <c r="C42" i="273"/>
  <c r="C32" i="334"/>
  <c r="C32" i="396"/>
  <c r="C34" i="273"/>
  <c r="C30" i="273"/>
  <c r="C24" i="334"/>
  <c r="C24" i="396"/>
  <c r="C26" i="273"/>
  <c r="C11" i="273"/>
  <c r="C59" i="334"/>
  <c r="C59" i="396"/>
  <c r="C59" i="273"/>
  <c r="C56" i="273"/>
  <c r="C53" i="334"/>
  <c r="C53" i="396"/>
  <c r="C53" i="273"/>
  <c r="C46" i="273"/>
  <c r="C23" i="335"/>
  <c r="C23" i="397"/>
  <c r="C25" i="274"/>
  <c r="C14" i="274"/>
  <c r="C49" i="335"/>
  <c r="C49" i="397"/>
  <c r="C49" i="274"/>
  <c r="C41" i="275"/>
  <c r="C35" i="336"/>
  <c r="C35" i="398"/>
  <c r="C37" i="275"/>
  <c r="C29" i="336"/>
  <c r="C29" i="398"/>
  <c r="C22" i="336"/>
  <c r="C22" i="398"/>
  <c r="C24" i="275"/>
  <c r="C20" i="275"/>
  <c r="C17" i="275"/>
  <c r="C12" i="336"/>
  <c r="C12" i="398"/>
  <c r="C14" i="275"/>
  <c r="C54" i="275"/>
  <c r="C48" i="336"/>
  <c r="C48" i="398"/>
  <c r="C48" i="275"/>
  <c r="C36" i="276"/>
  <c r="C27" i="337"/>
  <c r="C27" i="399"/>
  <c r="C23" i="337"/>
  <c r="C23" i="399"/>
  <c r="C14" i="337"/>
  <c r="C14" i="399"/>
  <c r="C16" i="276"/>
  <c r="C11" i="337"/>
  <c r="C11" i="399"/>
  <c r="C60" i="337"/>
  <c r="C60" i="399"/>
  <c r="C60" i="276"/>
  <c r="C56" i="337"/>
  <c r="C56" i="399"/>
  <c r="C53" i="337"/>
  <c r="C53" i="399"/>
  <c r="C53" i="276"/>
  <c r="C40" i="338"/>
  <c r="C40" i="400"/>
  <c r="C42" i="277"/>
  <c r="C29" i="338"/>
  <c r="C29" i="400"/>
  <c r="C31" i="277"/>
  <c r="C27" i="338"/>
  <c r="C27" i="400"/>
  <c r="C24" i="338"/>
  <c r="C24" i="400"/>
  <c r="C26" i="277"/>
  <c r="C17" i="338"/>
  <c r="C17" i="400"/>
  <c r="C15" i="338"/>
  <c r="C15" i="400"/>
  <c r="C17" i="277"/>
  <c r="C12" i="338"/>
  <c r="C12" i="400"/>
  <c r="C9" i="338"/>
  <c r="C9" i="400"/>
  <c r="C11" i="277"/>
  <c r="C48" i="338"/>
  <c r="C48" i="400"/>
  <c r="C48" i="277"/>
  <c r="C38" i="339"/>
  <c r="C38" i="401"/>
  <c r="C40" i="278"/>
  <c r="C34" i="339"/>
  <c r="C34" i="401"/>
  <c r="C31" i="339"/>
  <c r="C31" i="401"/>
  <c r="C33" i="278"/>
  <c r="C28" i="339"/>
  <c r="C28" i="401"/>
  <c r="C30" i="278"/>
  <c r="K27" i="218"/>
  <c r="C25" i="339"/>
  <c r="C25" i="401"/>
  <c r="C27" i="278"/>
  <c r="C24" i="278"/>
  <c r="C16" i="339"/>
  <c r="C16" i="401"/>
  <c r="C18" i="278"/>
  <c r="C15" i="278"/>
  <c r="C60" i="339"/>
  <c r="C60" i="401"/>
  <c r="C60" i="278"/>
  <c r="C56" i="339"/>
  <c r="C56" i="401"/>
  <c r="C56" i="278"/>
  <c r="C53" i="339"/>
  <c r="C53" i="401"/>
  <c r="C47" i="339"/>
  <c r="C47" i="401"/>
  <c r="C47" i="278"/>
  <c r="C29" i="340"/>
  <c r="C29" i="402"/>
  <c r="C31" i="279"/>
  <c r="K27" i="219"/>
  <c r="D25" i="340"/>
  <c r="D25" i="402"/>
  <c r="C27" i="279"/>
  <c r="C22" i="340"/>
  <c r="C22" i="402"/>
  <c r="C24" i="279"/>
  <c r="C18" i="340"/>
  <c r="C18" i="402"/>
  <c r="C20" i="279"/>
  <c r="C14" i="340"/>
  <c r="C14" i="402"/>
  <c r="C16" i="279"/>
  <c r="C10" i="340"/>
  <c r="C10" i="402"/>
  <c r="C12" i="279"/>
  <c r="C59" i="340"/>
  <c r="C59" i="402"/>
  <c r="C59" i="279"/>
  <c r="C55" i="340"/>
  <c r="C55" i="402"/>
  <c r="C55" i="279"/>
  <c r="C52" i="340"/>
  <c r="C52" i="402"/>
  <c r="C52" i="279"/>
  <c r="C33" i="341"/>
  <c r="C33" i="403"/>
  <c r="C35" i="280"/>
  <c r="C31" i="341"/>
  <c r="C31" i="403"/>
  <c r="C33" i="280"/>
  <c r="C27" i="341"/>
  <c r="C27" i="403"/>
  <c r="C29" i="280"/>
  <c r="C24" i="341"/>
  <c r="C24" i="403"/>
  <c r="C13" i="341"/>
  <c r="C13" i="403"/>
  <c r="C15" i="280"/>
  <c r="C10" i="341"/>
  <c r="C10" i="403"/>
  <c r="C60" i="341"/>
  <c r="C60" i="403"/>
  <c r="C60" i="280"/>
  <c r="C56" i="341"/>
  <c r="C56" i="403"/>
  <c r="C53" i="341"/>
  <c r="C53" i="403"/>
  <c r="C53" i="280"/>
  <c r="C49" i="341"/>
  <c r="C49" i="403"/>
  <c r="C49" i="280"/>
  <c r="C38" i="342"/>
  <c r="C38" i="404"/>
  <c r="C40" i="281"/>
  <c r="C34" i="342"/>
  <c r="C34" i="404"/>
  <c r="C36" i="281"/>
  <c r="C31" i="342"/>
  <c r="C31" i="404"/>
  <c r="C33" i="281"/>
  <c r="C27" i="342"/>
  <c r="C27" i="404"/>
  <c r="C23" i="342"/>
  <c r="C23" i="404"/>
  <c r="C25" i="281"/>
  <c r="C19" i="342"/>
  <c r="C19" i="404"/>
  <c r="C21" i="281"/>
  <c r="C15" i="342"/>
  <c r="C15" i="404"/>
  <c r="C17" i="281"/>
  <c r="C11" i="342"/>
  <c r="C11" i="404"/>
  <c r="C13" i="281"/>
  <c r="C60" i="342"/>
  <c r="C60" i="404"/>
  <c r="C60" i="281"/>
  <c r="C56" i="342"/>
  <c r="C56" i="404"/>
  <c r="C52" i="342"/>
  <c r="C52" i="404"/>
  <c r="C52" i="281"/>
  <c r="C48" i="342"/>
  <c r="C48" i="404"/>
  <c r="C48" i="281"/>
  <c r="C39" i="343"/>
  <c r="C39" i="405"/>
  <c r="C41" i="282"/>
  <c r="C29" i="343"/>
  <c r="C29" i="405"/>
  <c r="C31" i="282"/>
  <c r="C27" i="343"/>
  <c r="C27" i="405"/>
  <c r="C29" i="282"/>
  <c r="C24" i="343"/>
  <c r="C24" i="405"/>
  <c r="C26" i="282"/>
  <c r="C17" i="343"/>
  <c r="C17" i="405"/>
  <c r="C19" i="282"/>
  <c r="C15" i="343"/>
  <c r="C15" i="405"/>
  <c r="C17" i="282"/>
  <c r="C48" i="343"/>
  <c r="C48" i="405"/>
  <c r="C48" i="282"/>
  <c r="C38" i="344"/>
  <c r="C38" i="406"/>
  <c r="C40" i="283"/>
  <c r="C35" i="344"/>
  <c r="C35" i="406"/>
  <c r="C37" i="283"/>
  <c r="C28" i="344"/>
  <c r="C28" i="406"/>
  <c r="C30" i="283"/>
  <c r="C22" i="344"/>
  <c r="C22" i="406"/>
  <c r="C24" i="283"/>
  <c r="C19" i="344"/>
  <c r="C19" i="406"/>
  <c r="C12" i="344"/>
  <c r="C12" i="406"/>
  <c r="C14" i="283"/>
  <c r="C54" i="283"/>
  <c r="C50" i="344"/>
  <c r="C50" i="406"/>
  <c r="C50" i="283"/>
  <c r="C46" i="344"/>
  <c r="C46" i="406"/>
  <c r="C46" i="283"/>
  <c r="C35" i="284"/>
  <c r="C33" i="345"/>
  <c r="C33" i="407"/>
  <c r="C31" i="345"/>
  <c r="C31" i="407"/>
  <c r="C33" i="284"/>
  <c r="K27" i="224"/>
  <c r="C25" i="345"/>
  <c r="C25" i="407"/>
  <c r="C27" i="284"/>
  <c r="C22" i="345"/>
  <c r="C22" i="407"/>
  <c r="C24" i="284"/>
  <c r="C18" i="345"/>
  <c r="C18" i="407"/>
  <c r="C20" i="284"/>
  <c r="C16" i="284"/>
  <c r="C10" i="345"/>
  <c r="C10" i="407"/>
  <c r="C12" i="284"/>
  <c r="C59" i="284"/>
  <c r="C55" i="345"/>
  <c r="C55" i="407"/>
  <c r="C55" i="284"/>
  <c r="C53" i="345"/>
  <c r="C53" i="407"/>
  <c r="C49" i="345"/>
  <c r="C49" i="407"/>
  <c r="C49" i="284"/>
  <c r="C40" i="285"/>
  <c r="C34" i="346"/>
  <c r="C34" i="408"/>
  <c r="C36" i="285"/>
  <c r="K27" i="225"/>
  <c r="C25" i="346"/>
  <c r="C25" i="408"/>
  <c r="C27" i="285"/>
  <c r="C24" i="285"/>
  <c r="C19" i="346"/>
  <c r="C19" i="408"/>
  <c r="C21" i="285"/>
  <c r="C12" i="346"/>
  <c r="C12" i="408"/>
  <c r="C14" i="285"/>
  <c r="C9" i="346"/>
  <c r="C9" i="408"/>
  <c r="C11" i="285"/>
  <c r="C54" i="346"/>
  <c r="C54" i="408"/>
  <c r="C54" i="285"/>
  <c r="C49" i="346"/>
  <c r="C49" i="408"/>
  <c r="C49" i="285"/>
  <c r="C39" i="347"/>
  <c r="C39" i="409"/>
  <c r="C41" i="286"/>
  <c r="C32" i="347"/>
  <c r="C32" i="409"/>
  <c r="C34" i="286"/>
  <c r="C23" i="347"/>
  <c r="C23" i="409"/>
  <c r="C25" i="286"/>
  <c r="C19" i="347"/>
  <c r="C19" i="409"/>
  <c r="C21" i="286"/>
  <c r="C52" i="347"/>
  <c r="C52" i="409"/>
  <c r="C52" i="286"/>
  <c r="C38" i="348"/>
  <c r="C38" i="410"/>
  <c r="C40" i="287"/>
  <c r="C31" i="348"/>
  <c r="C31" i="410"/>
  <c r="K27" i="227"/>
  <c r="E25" i="487"/>
  <c r="C25" i="348"/>
  <c r="C25" i="410"/>
  <c r="C22" i="348"/>
  <c r="C22" i="410"/>
  <c r="C24" i="287"/>
  <c r="C18" i="348"/>
  <c r="C18" i="410"/>
  <c r="C20" i="287"/>
  <c r="C13" i="287"/>
  <c r="C60" i="348"/>
  <c r="C60" i="410"/>
  <c r="C60" i="287"/>
  <c r="C56" i="348"/>
  <c r="C56" i="410"/>
  <c r="C56" i="287"/>
  <c r="C46" i="348"/>
  <c r="C46" i="410"/>
  <c r="C46" i="287"/>
  <c r="C30" i="288"/>
  <c r="C21" i="349"/>
  <c r="C21" i="411"/>
  <c r="C23" i="288"/>
  <c r="C17" i="349"/>
  <c r="C17" i="411"/>
  <c r="C19" i="288"/>
  <c r="C13" i="349"/>
  <c r="C13" i="411"/>
  <c r="C15" i="288"/>
  <c r="C12" i="288"/>
  <c r="C59" i="349"/>
  <c r="C59" i="411"/>
  <c r="C59" i="288"/>
  <c r="C55" i="349"/>
  <c r="C55" i="411"/>
  <c r="C55" i="288"/>
  <c r="C52" i="288"/>
  <c r="C52" i="349"/>
  <c r="C52" i="411"/>
  <c r="C49" i="349"/>
  <c r="C49" i="411"/>
  <c r="C49" i="288"/>
  <c r="C39" i="350"/>
  <c r="C39" i="412"/>
  <c r="C41" i="289"/>
  <c r="C29" i="350"/>
  <c r="C29" i="412"/>
  <c r="C31" i="289"/>
  <c r="C27" i="350"/>
  <c r="C27" i="412"/>
  <c r="C29" i="289"/>
  <c r="C19" i="289"/>
  <c r="C14" i="350"/>
  <c r="C14" i="412"/>
  <c r="C16" i="289"/>
  <c r="C60" i="350"/>
  <c r="C60" i="412"/>
  <c r="C60" i="289"/>
  <c r="C56" i="350"/>
  <c r="C56" i="412"/>
  <c r="C56" i="289"/>
  <c r="C48" i="350"/>
  <c r="C48" i="412"/>
  <c r="C48" i="289"/>
  <c r="C40" i="290"/>
  <c r="C37" i="290"/>
  <c r="C28" i="351"/>
  <c r="C28" i="413"/>
  <c r="C30" i="290"/>
  <c r="C23" i="290"/>
  <c r="C10" i="351"/>
  <c r="C10" i="413"/>
  <c r="C12" i="290"/>
  <c r="C59" i="351"/>
  <c r="C59" i="413"/>
  <c r="C59" i="290"/>
  <c r="C55" i="290"/>
  <c r="C47" i="351"/>
  <c r="C47" i="413"/>
  <c r="C47" i="290"/>
  <c r="C39" i="352"/>
  <c r="C39" i="414"/>
  <c r="C41" i="291"/>
  <c r="C34" i="352"/>
  <c r="C34" i="414"/>
  <c r="C36" i="291"/>
  <c r="C33" i="291"/>
  <c r="C25" i="352"/>
  <c r="C25" i="414"/>
  <c r="C27" i="291"/>
  <c r="C22" i="352"/>
  <c r="C22" i="414"/>
  <c r="C24" i="291"/>
  <c r="C18" i="352"/>
  <c r="C18" i="414"/>
  <c r="C20" i="291"/>
  <c r="C17" i="291"/>
  <c r="C12" i="352"/>
  <c r="C12" i="414"/>
  <c r="C14" i="291"/>
  <c r="C55" i="352"/>
  <c r="C55" i="414"/>
  <c r="C55" i="291"/>
  <c r="C47" i="352"/>
  <c r="C47" i="414"/>
  <c r="C47" i="291"/>
  <c r="C158" i="235"/>
  <c r="C155" i="235"/>
  <c r="C149" i="235"/>
  <c r="C145" i="235"/>
  <c r="C144" i="235"/>
  <c r="C141" i="235"/>
  <c r="C138" i="235"/>
  <c r="C133" i="235"/>
  <c r="C131" i="235"/>
  <c r="C130" i="235"/>
  <c r="C128" i="235"/>
  <c r="C127" i="235"/>
  <c r="C126" i="235"/>
  <c r="C123" i="235"/>
  <c r="C119" i="235"/>
  <c r="C117" i="235"/>
  <c r="C114" i="235"/>
  <c r="C111" i="235"/>
  <c r="C109" i="235"/>
  <c r="C101" i="235"/>
  <c r="C90" i="236"/>
  <c r="C50" i="236"/>
  <c r="C45" i="236"/>
  <c r="C39" i="236"/>
  <c r="C15" i="236"/>
  <c r="C157" i="236"/>
  <c r="C149" i="236"/>
  <c r="C137" i="236"/>
  <c r="C123" i="236"/>
  <c r="C106" i="236"/>
  <c r="C79" i="237"/>
  <c r="C56" i="237"/>
  <c r="C119" i="237"/>
  <c r="C126" i="237"/>
  <c r="C127" i="237"/>
  <c r="C88" i="238"/>
  <c r="C45" i="238"/>
  <c r="C22" i="238"/>
  <c r="C14" i="238"/>
  <c r="C159" i="238"/>
  <c r="C154" i="238"/>
  <c r="C145" i="238"/>
  <c r="C116" i="238"/>
  <c r="G20" i="240"/>
  <c r="I20" i="240"/>
  <c r="E22" i="242"/>
  <c r="A16" i="242"/>
  <c r="A15" i="242"/>
  <c r="E14" i="242"/>
  <c r="A8" i="242"/>
  <c r="A7" i="242"/>
  <c r="C21" i="243"/>
  <c r="E19" i="243"/>
  <c r="C14" i="243"/>
  <c r="C39" i="298"/>
  <c r="C39" i="360"/>
  <c r="C87" i="298"/>
  <c r="C87" i="360"/>
  <c r="C9" i="303"/>
  <c r="C9" i="365"/>
  <c r="B22" i="303"/>
  <c r="C21" i="244"/>
  <c r="C35" i="244"/>
  <c r="C71" i="244"/>
  <c r="C113" i="244"/>
  <c r="C24" i="245"/>
  <c r="C33" i="245"/>
  <c r="C57" i="245"/>
  <c r="C100" i="246"/>
  <c r="C158" i="246"/>
  <c r="C41" i="247"/>
  <c r="C47" i="247"/>
  <c r="C63" i="247"/>
  <c r="C113" i="247"/>
  <c r="C42" i="249"/>
  <c r="C15" i="256"/>
  <c r="C42" i="256"/>
  <c r="C41" i="258"/>
  <c r="C30" i="268"/>
  <c r="C53" i="270"/>
  <c r="C18" i="273"/>
  <c r="C40" i="284"/>
  <c r="C27" i="289"/>
  <c r="E31" i="361"/>
  <c r="K17" i="290"/>
  <c r="K16" i="266"/>
  <c r="D21" i="368"/>
  <c r="D104" i="308"/>
  <c r="D104" i="370"/>
  <c r="K104" i="247"/>
  <c r="D119" i="368"/>
  <c r="K59" i="286"/>
  <c r="K19" i="263"/>
  <c r="D12" i="331"/>
  <c r="D12" i="393"/>
  <c r="D45" i="307"/>
  <c r="D45" i="369"/>
  <c r="C11" i="291"/>
  <c r="C59" i="313"/>
  <c r="C59" i="375"/>
  <c r="C55" i="310"/>
  <c r="C55" i="372"/>
  <c r="C9" i="308"/>
  <c r="C9" i="370"/>
  <c r="C7" i="243"/>
  <c r="A19" i="303"/>
  <c r="A19" i="365"/>
  <c r="C156" i="235"/>
  <c r="K101" i="175"/>
  <c r="A134" i="134"/>
  <c r="J21" i="273"/>
  <c r="I22" i="273"/>
  <c r="K41" i="214"/>
  <c r="J41" i="274"/>
  <c r="J50" i="276"/>
  <c r="J45" i="216"/>
  <c r="D45" i="476"/>
  <c r="I51" i="276"/>
  <c r="I57" i="216"/>
  <c r="I57" i="276"/>
  <c r="C45" i="214"/>
  <c r="C45" i="291"/>
  <c r="K47" i="177"/>
  <c r="D81" i="237"/>
  <c r="J122" i="237"/>
  <c r="D100" i="235"/>
  <c r="J56" i="236"/>
  <c r="F69" i="236"/>
  <c r="F25" i="235"/>
  <c r="J33" i="235"/>
  <c r="J41" i="235"/>
  <c r="J53" i="235"/>
  <c r="K107" i="176"/>
  <c r="J36" i="238"/>
  <c r="K36" i="178"/>
  <c r="E36" i="437"/>
  <c r="H31" i="179"/>
  <c r="H31" i="438"/>
  <c r="D31" i="179"/>
  <c r="J44" i="235"/>
  <c r="K56" i="175"/>
  <c r="E56" i="434"/>
  <c r="H135" i="175"/>
  <c r="H135" i="235"/>
  <c r="H100" i="235"/>
  <c r="D10" i="256"/>
  <c r="H32" i="258"/>
  <c r="J46" i="260"/>
  <c r="K46" i="200"/>
  <c r="K59" i="202"/>
  <c r="E59" i="462"/>
  <c r="E28" i="264"/>
  <c r="K145" i="176"/>
  <c r="D145" i="296"/>
  <c r="D145" i="358"/>
  <c r="J145" i="236"/>
  <c r="K154" i="177"/>
  <c r="D154" i="297"/>
  <c r="D154" i="359"/>
  <c r="J153" i="238"/>
  <c r="J75" i="185"/>
  <c r="K87" i="186"/>
  <c r="E87" i="446"/>
  <c r="J115" i="247"/>
  <c r="K115" i="187"/>
  <c r="K56" i="189"/>
  <c r="J56" i="249"/>
  <c r="K47" i="192"/>
  <c r="E47" i="452"/>
  <c r="K14" i="194"/>
  <c r="J14" i="254"/>
  <c r="J45" i="200"/>
  <c r="J45" i="260"/>
  <c r="D45" i="460"/>
  <c r="D11" i="237"/>
  <c r="J137" i="238"/>
  <c r="C11" i="283"/>
  <c r="C9" i="344"/>
  <c r="C9" i="406"/>
  <c r="K11" i="223"/>
  <c r="K26" i="176"/>
  <c r="E26" i="435"/>
  <c r="J45" i="238"/>
  <c r="K85" i="184"/>
  <c r="J64" i="245"/>
  <c r="K64" i="185"/>
  <c r="D64" i="306"/>
  <c r="D64" i="368"/>
  <c r="E93" i="245"/>
  <c r="I70" i="246"/>
  <c r="J56" i="247"/>
  <c r="H114" i="247"/>
  <c r="I45" i="252"/>
  <c r="D10" i="254"/>
  <c r="D38" i="194"/>
  <c r="J48" i="257"/>
  <c r="K48" i="197"/>
  <c r="F22" i="258"/>
  <c r="E51" i="260"/>
  <c r="E57" i="200"/>
  <c r="E57" i="260"/>
  <c r="K25" i="202"/>
  <c r="K25" i="262"/>
  <c r="J25" i="262"/>
  <c r="G45" i="262"/>
  <c r="J19" i="270"/>
  <c r="K19" i="210"/>
  <c r="K19" i="270"/>
  <c r="K37" i="210"/>
  <c r="K41" i="210"/>
  <c r="J36" i="245"/>
  <c r="J110" i="246"/>
  <c r="J41" i="247"/>
  <c r="K41" i="187"/>
  <c r="E41" i="447"/>
  <c r="J17" i="248"/>
  <c r="H28" i="248"/>
  <c r="J17" i="249"/>
  <c r="D10" i="251"/>
  <c r="D39" i="191"/>
  <c r="D44" i="191"/>
  <c r="D44" i="251"/>
  <c r="J57" i="251"/>
  <c r="K57" i="191"/>
  <c r="E57" i="451"/>
  <c r="J50" i="253"/>
  <c r="K48" i="194"/>
  <c r="E48" i="454"/>
  <c r="J48" i="254"/>
  <c r="J21" i="255"/>
  <c r="J23" i="262"/>
  <c r="K23" i="202"/>
  <c r="E21" i="462"/>
  <c r="E38" i="265"/>
  <c r="D22" i="266"/>
  <c r="K19" i="207"/>
  <c r="E17" i="467"/>
  <c r="F22" i="267"/>
  <c r="K19" i="222"/>
  <c r="F10" i="283"/>
  <c r="F38" i="223"/>
  <c r="F43" i="223"/>
  <c r="F43" i="283"/>
  <c r="J29" i="283"/>
  <c r="J28" i="223"/>
  <c r="D26" i="483"/>
  <c r="J117" i="235"/>
  <c r="J72" i="238"/>
  <c r="K72" i="238"/>
  <c r="I7" i="183"/>
  <c r="G7" i="442"/>
  <c r="G66" i="244"/>
  <c r="I8" i="245"/>
  <c r="J24" i="245"/>
  <c r="J148" i="247"/>
  <c r="K61" i="190"/>
  <c r="E61" i="450"/>
  <c r="J61" i="250"/>
  <c r="H51" i="252"/>
  <c r="J56" i="254"/>
  <c r="F22" i="257"/>
  <c r="J29" i="257"/>
  <c r="K29" i="197"/>
  <c r="D27" i="318"/>
  <c r="F51" i="259"/>
  <c r="K48" i="200"/>
  <c r="E48" i="460"/>
  <c r="J48" i="260"/>
  <c r="G32" i="263"/>
  <c r="G38" i="203"/>
  <c r="D45" i="263"/>
  <c r="K80" i="185"/>
  <c r="J59" i="247"/>
  <c r="K59" i="187"/>
  <c r="J31" i="248"/>
  <c r="J43" i="248"/>
  <c r="J21" i="249"/>
  <c r="K21" i="189"/>
  <c r="E19" i="449"/>
  <c r="J24" i="251"/>
  <c r="K24" i="191"/>
  <c r="J54" i="252"/>
  <c r="K54" i="192"/>
  <c r="E54" i="452"/>
  <c r="J60" i="252"/>
  <c r="F45" i="254"/>
  <c r="J16" i="255"/>
  <c r="J54" i="258"/>
  <c r="J35" i="259"/>
  <c r="I45" i="261"/>
  <c r="I57" i="261"/>
  <c r="J26" i="262"/>
  <c r="K26" i="202"/>
  <c r="E24" i="462"/>
  <c r="J47" i="263"/>
  <c r="K47" i="203"/>
  <c r="E47" i="463"/>
  <c r="J16" i="264"/>
  <c r="D57" i="264"/>
  <c r="J20" i="265"/>
  <c r="K20" i="205"/>
  <c r="J48" i="269"/>
  <c r="K48" i="209"/>
  <c r="I51" i="269"/>
  <c r="I57" i="269"/>
  <c r="J28" i="215"/>
  <c r="D26" i="475"/>
  <c r="J31" i="279"/>
  <c r="K36" i="220"/>
  <c r="K36" i="280"/>
  <c r="J53" i="246"/>
  <c r="J121" i="246"/>
  <c r="J106" i="247"/>
  <c r="J136" i="247"/>
  <c r="K51" i="189"/>
  <c r="E51" i="449"/>
  <c r="K51" i="249"/>
  <c r="J52" i="253"/>
  <c r="J59" i="253"/>
  <c r="K59" i="193"/>
  <c r="E59" i="453"/>
  <c r="K21" i="194"/>
  <c r="D19" i="315"/>
  <c r="D19" i="377"/>
  <c r="J21" i="254"/>
  <c r="J24" i="254"/>
  <c r="J50" i="254"/>
  <c r="J54" i="254"/>
  <c r="J35" i="256"/>
  <c r="J50" i="257"/>
  <c r="K14" i="198"/>
  <c r="K35" i="200"/>
  <c r="K48" i="205"/>
  <c r="K50" i="210"/>
  <c r="J50" i="270"/>
  <c r="K17" i="220"/>
  <c r="J50" i="285"/>
  <c r="K17" i="226"/>
  <c r="J41" i="287"/>
  <c r="J69" i="247"/>
  <c r="K69" i="187"/>
  <c r="E69" i="447"/>
  <c r="J131" i="247"/>
  <c r="K131" i="187"/>
  <c r="J20" i="251"/>
  <c r="J56" i="252"/>
  <c r="J53" i="256"/>
  <c r="J16" i="257"/>
  <c r="K16" i="197"/>
  <c r="J30" i="258"/>
  <c r="J33" i="259"/>
  <c r="K33" i="199"/>
  <c r="J37" i="259"/>
  <c r="K37" i="199"/>
  <c r="K17" i="201"/>
  <c r="E15" i="461"/>
  <c r="J21" i="261"/>
  <c r="J19" i="262"/>
  <c r="K19" i="202"/>
  <c r="J50" i="262"/>
  <c r="K50" i="202"/>
  <c r="E50" i="462"/>
  <c r="K14" i="203"/>
  <c r="J47" i="264"/>
  <c r="D47" i="325"/>
  <c r="D47" i="387"/>
  <c r="J13" i="266"/>
  <c r="K59" i="211"/>
  <c r="E59" i="471"/>
  <c r="K34" i="212"/>
  <c r="D32" i="333"/>
  <c r="D32" i="395"/>
  <c r="K50" i="219"/>
  <c r="J29" i="266"/>
  <c r="J41" i="268"/>
  <c r="E57" i="209"/>
  <c r="E57" i="269"/>
  <c r="J47" i="272"/>
  <c r="E45" i="274"/>
  <c r="J59" i="277"/>
  <c r="K21" i="219"/>
  <c r="E19" i="479"/>
  <c r="J24" i="280"/>
  <c r="K24" i="220"/>
  <c r="K24" i="280"/>
  <c r="D45" i="281"/>
  <c r="D10" i="283"/>
  <c r="K14" i="224"/>
  <c r="D51" i="284"/>
  <c r="D57" i="284"/>
  <c r="J31" i="285"/>
  <c r="J37" i="285"/>
  <c r="K13" i="226"/>
  <c r="K13" i="286"/>
  <c r="J13" i="286"/>
  <c r="J42" i="287"/>
  <c r="K23" i="230"/>
  <c r="K23" i="290"/>
  <c r="C37" i="236"/>
  <c r="C37" i="296"/>
  <c r="C37" i="358"/>
  <c r="G57" i="205"/>
  <c r="G57" i="265"/>
  <c r="J17" i="266"/>
  <c r="J26" i="266"/>
  <c r="J23" i="267"/>
  <c r="J47" i="267"/>
  <c r="J33" i="268"/>
  <c r="K33" i="208"/>
  <c r="D31" i="329"/>
  <c r="D31" i="391"/>
  <c r="J54" i="268"/>
  <c r="K54" i="208"/>
  <c r="E54" i="468"/>
  <c r="J25" i="269"/>
  <c r="K35" i="209"/>
  <c r="E33" i="469"/>
  <c r="I10" i="270"/>
  <c r="J42" i="270"/>
  <c r="K42" i="210"/>
  <c r="J52" i="270"/>
  <c r="J24" i="271"/>
  <c r="K24" i="211"/>
  <c r="E22" i="471"/>
  <c r="H10" i="273"/>
  <c r="J50" i="274"/>
  <c r="K33" i="222"/>
  <c r="J33" i="282"/>
  <c r="J36" i="282"/>
  <c r="K47" i="222"/>
  <c r="J47" i="282"/>
  <c r="J14" i="283"/>
  <c r="J12" i="284"/>
  <c r="K54" i="225"/>
  <c r="E54" i="485"/>
  <c r="D13" i="348"/>
  <c r="D13" i="410"/>
  <c r="J41" i="266"/>
  <c r="K41" i="206"/>
  <c r="K41" i="266"/>
  <c r="D10" i="267"/>
  <c r="D38" i="207"/>
  <c r="D43" i="207"/>
  <c r="D43" i="267"/>
  <c r="J36" i="268"/>
  <c r="K36" i="208"/>
  <c r="K20" i="209"/>
  <c r="E18" i="469"/>
  <c r="J55" i="270"/>
  <c r="K55" i="210"/>
  <c r="E55" i="470"/>
  <c r="J60" i="272"/>
  <c r="K60" i="212"/>
  <c r="E60" i="472"/>
  <c r="G45" i="276"/>
  <c r="F45" i="278"/>
  <c r="K19" i="220"/>
  <c r="J42" i="285"/>
  <c r="K42" i="225"/>
  <c r="E40" i="485"/>
  <c r="G51" i="286"/>
  <c r="J54" i="286"/>
  <c r="G45" i="287"/>
  <c r="K60" i="228"/>
  <c r="D60" i="349"/>
  <c r="E60" i="488"/>
  <c r="K47" i="230"/>
  <c r="E47" i="490"/>
  <c r="J47" i="290"/>
  <c r="E36" i="394"/>
  <c r="E41" i="394"/>
  <c r="J25" i="275"/>
  <c r="J30" i="275"/>
  <c r="J15" i="277"/>
  <c r="J49" i="277"/>
  <c r="K14" i="219"/>
  <c r="K48" i="219"/>
  <c r="E48" i="479"/>
  <c r="K37" i="220"/>
  <c r="K37" i="280"/>
  <c r="J25" i="281"/>
  <c r="K52" i="221"/>
  <c r="E52" i="481"/>
  <c r="J15" i="282"/>
  <c r="K15" i="222"/>
  <c r="J31" i="283"/>
  <c r="J37" i="284"/>
  <c r="J20" i="285"/>
  <c r="J53" i="285"/>
  <c r="J16" i="286"/>
  <c r="F45" i="287"/>
  <c r="J47" i="287"/>
  <c r="J16" i="289"/>
  <c r="K16" i="229"/>
  <c r="E14" i="489"/>
  <c r="J42" i="289"/>
  <c r="G45" i="291"/>
  <c r="G57" i="231"/>
  <c r="G57" i="291"/>
  <c r="E57" i="324"/>
  <c r="G57" i="218"/>
  <c r="G57" i="278"/>
  <c r="K56" i="226"/>
  <c r="E56" i="486"/>
  <c r="E57" i="316"/>
  <c r="E36" i="402"/>
  <c r="E41" i="402"/>
  <c r="C134" i="296"/>
  <c r="C134" i="358"/>
  <c r="C134" i="236"/>
  <c r="J16" i="291"/>
  <c r="B19" i="301"/>
  <c r="E57" i="392"/>
  <c r="C37" i="421"/>
  <c r="C111" i="236"/>
  <c r="C111" i="296"/>
  <c r="C111" i="358"/>
  <c r="C90" i="238"/>
  <c r="C90" i="298"/>
  <c r="C90" i="360"/>
  <c r="E36" i="330"/>
  <c r="E41" i="330"/>
  <c r="E57" i="377"/>
  <c r="E57" i="394"/>
  <c r="B2" i="307"/>
  <c r="B2" i="306"/>
  <c r="C132" i="236"/>
  <c r="C132" i="296"/>
  <c r="C132" i="358"/>
  <c r="C116" i="236"/>
  <c r="C72" i="236"/>
  <c r="C72" i="296"/>
  <c r="C72" i="358"/>
  <c r="C62" i="296"/>
  <c r="C62" i="358"/>
  <c r="C62" i="236"/>
  <c r="C17" i="296"/>
  <c r="C17" i="358"/>
  <c r="C17" i="236"/>
  <c r="C13" i="236"/>
  <c r="C13" i="296"/>
  <c r="C13" i="358"/>
  <c r="C122" i="236"/>
  <c r="C122" i="296"/>
  <c r="C122" i="358"/>
  <c r="C118" i="296"/>
  <c r="C118" i="358"/>
  <c r="C118" i="236"/>
  <c r="C91" i="297"/>
  <c r="C91" i="359"/>
  <c r="C91" i="237"/>
  <c r="K91" i="237"/>
  <c r="C86" i="237"/>
  <c r="C86" i="297"/>
  <c r="C86" i="359"/>
  <c r="C110" i="237"/>
  <c r="C110" i="297"/>
  <c r="C110" i="359"/>
  <c r="C20" i="302"/>
  <c r="C20" i="364"/>
  <c r="C20" i="242"/>
  <c r="C47" i="305"/>
  <c r="C47" i="367"/>
  <c r="C47" i="244"/>
  <c r="C103" i="245"/>
  <c r="C103" i="306"/>
  <c r="C103" i="368"/>
  <c r="C24" i="251"/>
  <c r="C22" i="312"/>
  <c r="C22" i="374"/>
  <c r="C88" i="296"/>
  <c r="C88" i="358"/>
  <c r="C65" i="296"/>
  <c r="C65" i="358"/>
  <c r="C65" i="236"/>
  <c r="C48" i="236"/>
  <c r="C48" i="296"/>
  <c r="C48" i="358"/>
  <c r="C26" i="296"/>
  <c r="C26" i="358"/>
  <c r="C159" i="237"/>
  <c r="C159" i="297"/>
  <c r="C159" i="359"/>
  <c r="D157" i="307"/>
  <c r="D157" i="369"/>
  <c r="C141" i="297"/>
  <c r="C141" i="359"/>
  <c r="C158" i="297"/>
  <c r="C158" i="359"/>
  <c r="C158" i="237"/>
  <c r="C89" i="298"/>
  <c r="C89" i="360"/>
  <c r="C56" i="298"/>
  <c r="C56" i="360"/>
  <c r="C146" i="238"/>
  <c r="G25" i="299"/>
  <c r="G25" i="361"/>
  <c r="C115" i="305"/>
  <c r="C115" i="367"/>
  <c r="C115" i="244"/>
  <c r="C109" i="245"/>
  <c r="C109" i="306"/>
  <c r="C109" i="368"/>
  <c r="K26" i="197"/>
  <c r="K26" i="257"/>
  <c r="K53" i="215"/>
  <c r="K26" i="225"/>
  <c r="D24" i="346"/>
  <c r="C9" i="240"/>
  <c r="E9" i="240"/>
  <c r="C9" i="300"/>
  <c r="C9" i="362"/>
  <c r="D21" i="302"/>
  <c r="D21" i="364"/>
  <c r="G21" i="364"/>
  <c r="D21" i="242"/>
  <c r="C22" i="303"/>
  <c r="C22" i="365"/>
  <c r="C22" i="243"/>
  <c r="C24" i="246"/>
  <c r="C24" i="307"/>
  <c r="C24" i="369"/>
  <c r="C57" i="298"/>
  <c r="C57" i="360"/>
  <c r="C57" i="238"/>
  <c r="B20" i="243"/>
  <c r="B20" i="303"/>
  <c r="C84" i="246"/>
  <c r="C84" i="307"/>
  <c r="C84" i="369"/>
  <c r="K54" i="189"/>
  <c r="E54" i="449"/>
  <c r="C53" i="250"/>
  <c r="C53" i="311"/>
  <c r="C53" i="373"/>
  <c r="C56" i="252"/>
  <c r="C56" i="313"/>
  <c r="C56" i="375"/>
  <c r="C152" i="246"/>
  <c r="C152" i="307"/>
  <c r="C152" i="369"/>
  <c r="K18" i="217"/>
  <c r="K53" i="222"/>
  <c r="E53" i="482"/>
  <c r="C27" i="247"/>
  <c r="C27" i="308"/>
  <c r="C27" i="370"/>
  <c r="K18" i="210"/>
  <c r="D16" i="331"/>
  <c r="D16" i="393"/>
  <c r="D13" i="242"/>
  <c r="B24" i="364"/>
  <c r="K5" i="191"/>
  <c r="K5" i="195"/>
  <c r="K5" i="200"/>
  <c r="K5" i="205"/>
  <c r="K5" i="211"/>
  <c r="K5" i="216"/>
  <c r="K5" i="221"/>
  <c r="K5" i="230"/>
  <c r="K5" i="226"/>
  <c r="K5" i="222"/>
  <c r="K5" i="218"/>
  <c r="K5" i="214"/>
  <c r="K5" i="210"/>
  <c r="K5" i="206"/>
  <c r="K5" i="202"/>
  <c r="K5" i="198"/>
  <c r="K5" i="188"/>
  <c r="K5" i="192"/>
  <c r="K5" i="196"/>
  <c r="K5" i="201"/>
  <c r="K5" i="207"/>
  <c r="K5" i="212"/>
  <c r="K5" i="217"/>
  <c r="K5" i="223"/>
  <c r="K5" i="228"/>
  <c r="K5" i="189"/>
  <c r="K5" i="193"/>
  <c r="K5" i="197"/>
  <c r="K5" i="203"/>
  <c r="K5" i="208"/>
  <c r="K5" i="213"/>
  <c r="K5" i="219"/>
  <c r="K5" i="224"/>
  <c r="K5" i="229"/>
  <c r="K54" i="202"/>
  <c r="E54" i="462"/>
  <c r="K54" i="201"/>
  <c r="K39" i="185"/>
  <c r="D39" i="306"/>
  <c r="D39" i="368"/>
  <c r="K50" i="185"/>
  <c r="K36" i="186"/>
  <c r="K35" i="187"/>
  <c r="K35" i="247"/>
  <c r="K77" i="187"/>
  <c r="E77" i="447"/>
  <c r="J80" i="247"/>
  <c r="J11" i="255"/>
  <c r="K40" i="199"/>
  <c r="E38" i="459"/>
  <c r="E45" i="259"/>
  <c r="J86" i="236"/>
  <c r="E90" i="435"/>
  <c r="H136" i="237"/>
  <c r="E137" i="436"/>
  <c r="K80" i="238"/>
  <c r="K148" i="184"/>
  <c r="K144" i="186"/>
  <c r="D144" i="307"/>
  <c r="D144" i="369"/>
  <c r="J11" i="250"/>
  <c r="I46" i="251"/>
  <c r="J40" i="290"/>
  <c r="K40" i="230"/>
  <c r="K46" i="201"/>
  <c r="E46" i="461"/>
  <c r="K31" i="202"/>
  <c r="E29" i="462"/>
  <c r="K59" i="264"/>
  <c r="K26" i="205"/>
  <c r="K26" i="265"/>
  <c r="I45" i="265"/>
  <c r="K21" i="206"/>
  <c r="K50" i="206"/>
  <c r="K21" i="207"/>
  <c r="K21" i="267"/>
  <c r="K21" i="211"/>
  <c r="K37" i="213"/>
  <c r="K37" i="273"/>
  <c r="J29" i="274"/>
  <c r="K54" i="216"/>
  <c r="E54" i="476"/>
  <c r="J48" i="278"/>
  <c r="J35" i="283"/>
  <c r="J23" i="287"/>
  <c r="K37" i="228"/>
  <c r="K37" i="288"/>
  <c r="J11" i="261"/>
  <c r="J33" i="264"/>
  <c r="J46" i="264"/>
  <c r="K56" i="208"/>
  <c r="E56" i="468"/>
  <c r="D11" i="336"/>
  <c r="D11" i="398"/>
  <c r="J19" i="276"/>
  <c r="K15" i="218"/>
  <c r="K15" i="278"/>
  <c r="K37" i="218"/>
  <c r="E35" i="478"/>
  <c r="K59" i="222"/>
  <c r="E59" i="482"/>
  <c r="E29" i="299"/>
  <c r="E30" i="299"/>
  <c r="E57" i="315"/>
  <c r="E57" i="320"/>
  <c r="E57" i="329"/>
  <c r="E57" i="332"/>
  <c r="E57" i="375"/>
  <c r="E57" i="393"/>
  <c r="E57" i="411"/>
  <c r="E57" i="414"/>
  <c r="G21" i="416"/>
  <c r="E11" i="421"/>
  <c r="C41" i="237"/>
  <c r="C104" i="297"/>
  <c r="C104" i="359"/>
  <c r="C109" i="297"/>
  <c r="C109" i="359"/>
  <c r="C124" i="237"/>
  <c r="C143" i="297"/>
  <c r="C143" i="359"/>
  <c r="E11" i="302"/>
  <c r="E11" i="364"/>
  <c r="A20" i="303"/>
  <c r="A20" i="365"/>
  <c r="C14" i="306"/>
  <c r="C14" i="368"/>
  <c r="C153" i="306"/>
  <c r="C153" i="368"/>
  <c r="C118" i="307"/>
  <c r="C118" i="369"/>
  <c r="C53" i="315"/>
  <c r="C53" i="377"/>
  <c r="K54" i="221"/>
  <c r="E54" i="481"/>
  <c r="K50" i="222"/>
  <c r="E50" i="482"/>
  <c r="K18" i="223"/>
  <c r="E16" i="483"/>
  <c r="J56" i="237"/>
  <c r="J66" i="237"/>
  <c r="J89" i="237"/>
  <c r="J104" i="237"/>
  <c r="J102" i="245"/>
  <c r="J24" i="237"/>
  <c r="E38" i="194"/>
  <c r="E38" i="254"/>
  <c r="G45" i="254"/>
  <c r="J50" i="255"/>
  <c r="I51" i="255"/>
  <c r="I57" i="195"/>
  <c r="I57" i="255"/>
  <c r="H51" i="260"/>
  <c r="H57" i="200"/>
  <c r="H57" i="260"/>
  <c r="J55" i="250"/>
  <c r="J48" i="253"/>
  <c r="K47" i="198"/>
  <c r="E47" i="458"/>
  <c r="K29" i="193"/>
  <c r="K29" i="253"/>
  <c r="J29" i="253"/>
  <c r="D45" i="253"/>
  <c r="F51" i="255"/>
  <c r="F57" i="195"/>
  <c r="F57" i="255"/>
  <c r="J36" i="250"/>
  <c r="K16" i="194"/>
  <c r="K16" i="254"/>
  <c r="K20" i="194"/>
  <c r="K48" i="195"/>
  <c r="E48" i="455"/>
  <c r="K60" i="197"/>
  <c r="E60" i="457"/>
  <c r="K19" i="200"/>
  <c r="K25" i="200"/>
  <c r="D23" i="321"/>
  <c r="D23" i="383"/>
  <c r="C36" i="295"/>
  <c r="C36" i="357"/>
  <c r="C36" i="235"/>
  <c r="C67" i="297"/>
  <c r="C67" i="359"/>
  <c r="C26" i="299"/>
  <c r="C26" i="361"/>
  <c r="E26" i="179"/>
  <c r="E26" i="438"/>
  <c r="G27" i="239"/>
  <c r="I27" i="239"/>
  <c r="G27" i="299"/>
  <c r="G27" i="361"/>
  <c r="C12" i="242"/>
  <c r="C12" i="302"/>
  <c r="C12" i="364"/>
  <c r="B17" i="243"/>
  <c r="B17" i="303"/>
  <c r="B17" i="365"/>
  <c r="C53" i="245"/>
  <c r="C121" i="245"/>
  <c r="C121" i="306"/>
  <c r="C121" i="368"/>
  <c r="C134" i="246"/>
  <c r="C134" i="307"/>
  <c r="C134" i="369"/>
  <c r="C67" i="247"/>
  <c r="C67" i="308"/>
  <c r="C67" i="370"/>
  <c r="C31" i="264"/>
  <c r="C29" i="325"/>
  <c r="C29" i="387"/>
  <c r="D23" i="364"/>
  <c r="G23" i="364"/>
  <c r="G23" i="302"/>
  <c r="I98" i="176"/>
  <c r="I98" i="236"/>
  <c r="I9" i="236"/>
  <c r="E98" i="177"/>
  <c r="E98" i="237"/>
  <c r="E9" i="237"/>
  <c r="G98" i="177"/>
  <c r="G98" i="237"/>
  <c r="G9" i="237"/>
  <c r="J98" i="177"/>
  <c r="J98" i="237"/>
  <c r="J9" i="237"/>
  <c r="I98" i="178"/>
  <c r="I98" i="238"/>
  <c r="I9" i="238"/>
  <c r="K5" i="225"/>
  <c r="K5" i="227"/>
  <c r="K5" i="244"/>
  <c r="H45" i="261"/>
  <c r="J36" i="279"/>
  <c r="K50" i="220"/>
  <c r="E50" i="480"/>
  <c r="K17" i="221"/>
  <c r="E15" i="481"/>
  <c r="K23" i="221"/>
  <c r="K31" i="221"/>
  <c r="E29" i="481"/>
  <c r="J14" i="282"/>
  <c r="K20" i="222"/>
  <c r="D18" i="343"/>
  <c r="D18" i="405"/>
  <c r="K31" i="222"/>
  <c r="E29" i="482"/>
  <c r="K53" i="223"/>
  <c r="E53" i="483"/>
  <c r="K25" i="224"/>
  <c r="D23" i="345"/>
  <c r="D23" i="407"/>
  <c r="K36" i="226"/>
  <c r="K19" i="227"/>
  <c r="E17" i="487"/>
  <c r="E128" i="367"/>
  <c r="E57" i="376"/>
  <c r="H21" i="417"/>
  <c r="K18" i="221"/>
  <c r="K48" i="222"/>
  <c r="E48" i="482"/>
  <c r="D28" i="281"/>
  <c r="D38" i="221"/>
  <c r="D38" i="281"/>
  <c r="C61" i="236"/>
  <c r="C61" i="296"/>
  <c r="C61" i="358"/>
  <c r="G13" i="239"/>
  <c r="I13" i="179"/>
  <c r="I13" i="438"/>
  <c r="E19" i="242"/>
  <c r="E19" i="302"/>
  <c r="E19" i="364"/>
  <c r="E16" i="243"/>
  <c r="E16" i="303"/>
  <c r="C23" i="244"/>
  <c r="C23" i="305"/>
  <c r="C23" i="367"/>
  <c r="C144" i="246"/>
  <c r="C144" i="307"/>
  <c r="C144" i="369"/>
  <c r="C24" i="248"/>
  <c r="C22" i="309"/>
  <c r="C22" i="371"/>
  <c r="K55" i="223"/>
  <c r="E55" i="483"/>
  <c r="C41" i="238"/>
  <c r="C129" i="238"/>
  <c r="G13" i="299"/>
  <c r="G13" i="361"/>
  <c r="C11" i="244"/>
  <c r="H9" i="238"/>
  <c r="K5" i="190"/>
  <c r="K5" i="199"/>
  <c r="K5" i="209"/>
  <c r="K5" i="220"/>
  <c r="K5" i="231"/>
  <c r="C113" i="238"/>
  <c r="E12" i="242"/>
  <c r="I12" i="242"/>
  <c r="E13" i="243"/>
  <c r="C145" i="305"/>
  <c r="C145" i="367"/>
  <c r="C85" i="306"/>
  <c r="C85" i="368"/>
  <c r="K5" i="194"/>
  <c r="K5" i="204"/>
  <c r="K5" i="215"/>
  <c r="C81" i="359"/>
  <c r="C37" i="398"/>
  <c r="J21" i="258"/>
  <c r="G57" i="204"/>
  <c r="G57" i="264"/>
  <c r="K55" i="207"/>
  <c r="E55" i="467"/>
  <c r="K25" i="208"/>
  <c r="K55" i="208"/>
  <c r="E55" i="468"/>
  <c r="J41" i="269"/>
  <c r="K13" i="210"/>
  <c r="K17" i="210"/>
  <c r="K20" i="210"/>
  <c r="K20" i="270"/>
  <c r="K35" i="211"/>
  <c r="K35" i="271"/>
  <c r="J55" i="271"/>
  <c r="K21" i="214"/>
  <c r="K59" i="214"/>
  <c r="E59" i="474"/>
  <c r="D59" i="335"/>
  <c r="D59" i="397"/>
  <c r="K26" i="215"/>
  <c r="J50" i="277"/>
  <c r="K54" i="217"/>
  <c r="K54" i="277"/>
  <c r="E54" i="477"/>
  <c r="K60" i="217"/>
  <c r="E60" i="477"/>
  <c r="K36" i="218"/>
  <c r="D34" i="339"/>
  <c r="D34" i="401"/>
  <c r="K50" i="218"/>
  <c r="E50" i="478"/>
  <c r="K25" i="219"/>
  <c r="K35" i="220"/>
  <c r="K35" i="280"/>
  <c r="K14" i="221"/>
  <c r="F51" i="268"/>
  <c r="C8" i="299"/>
  <c r="C8" i="361"/>
  <c r="J59" i="290"/>
  <c r="J11" i="291"/>
  <c r="A3" i="238"/>
  <c r="B2" i="247"/>
  <c r="A3" i="237"/>
  <c r="B2" i="245"/>
  <c r="B2" i="246"/>
  <c r="A3" i="236"/>
  <c r="K53" i="290"/>
  <c r="C10" i="223"/>
  <c r="J40" i="244"/>
  <c r="K40" i="184"/>
  <c r="E40" i="444"/>
  <c r="K54" i="185"/>
  <c r="J99" i="245"/>
  <c r="K115" i="185"/>
  <c r="K115" i="245"/>
  <c r="I49" i="246"/>
  <c r="K56" i="186"/>
  <c r="J67" i="246"/>
  <c r="F146" i="246"/>
  <c r="J104" i="236"/>
  <c r="D27" i="312"/>
  <c r="D27" i="374"/>
  <c r="K114" i="175"/>
  <c r="E114" i="434"/>
  <c r="E76" i="434"/>
  <c r="E147" i="236"/>
  <c r="J29" i="249"/>
  <c r="K29" i="189"/>
  <c r="C52" i="191"/>
  <c r="C52" i="451"/>
  <c r="J13" i="235"/>
  <c r="K109" i="175"/>
  <c r="J109" i="235"/>
  <c r="H18" i="235"/>
  <c r="K38" i="176"/>
  <c r="E38" i="435"/>
  <c r="H11" i="237"/>
  <c r="J61" i="246"/>
  <c r="K61" i="186"/>
  <c r="D61" i="307"/>
  <c r="D61" i="369"/>
  <c r="J56" i="255"/>
  <c r="K56" i="195"/>
  <c r="K56" i="255"/>
  <c r="D45" i="259"/>
  <c r="K37" i="202"/>
  <c r="E35" i="462"/>
  <c r="J37" i="262"/>
  <c r="J18" i="263"/>
  <c r="I22" i="263"/>
  <c r="I38" i="203"/>
  <c r="I38" i="263"/>
  <c r="J20" i="278"/>
  <c r="J59" i="283"/>
  <c r="C74" i="297"/>
  <c r="C74" i="359"/>
  <c r="K74" i="177"/>
  <c r="K112" i="177"/>
  <c r="C56" i="238"/>
  <c r="K56" i="238"/>
  <c r="E14" i="303"/>
  <c r="E14" i="365"/>
  <c r="C51" i="458"/>
  <c r="G140" i="246"/>
  <c r="K13" i="187"/>
  <c r="D13" i="308"/>
  <c r="D13" i="370"/>
  <c r="J13" i="247"/>
  <c r="J20" i="252"/>
  <c r="K20" i="192"/>
  <c r="D18" i="313"/>
  <c r="D18" i="375"/>
  <c r="K59" i="203"/>
  <c r="E59" i="463"/>
  <c r="F128" i="185"/>
  <c r="F128" i="245"/>
  <c r="K31" i="189"/>
  <c r="D29" i="310"/>
  <c r="D29" i="372"/>
  <c r="K36" i="196"/>
  <c r="E34" i="456"/>
  <c r="J36" i="256"/>
  <c r="K60" i="198"/>
  <c r="E60" i="458"/>
  <c r="K55" i="199"/>
  <c r="E55" i="459"/>
  <c r="D10" i="265"/>
  <c r="K19" i="206"/>
  <c r="J19" i="266"/>
  <c r="J25" i="272"/>
  <c r="K25" i="212"/>
  <c r="D23" i="333"/>
  <c r="D23" i="395"/>
  <c r="J19" i="247"/>
  <c r="K19" i="187"/>
  <c r="D19" i="308"/>
  <c r="D19" i="370"/>
  <c r="J15" i="253"/>
  <c r="K15" i="193"/>
  <c r="E13" i="453"/>
  <c r="I51" i="258"/>
  <c r="I57" i="198"/>
  <c r="I57" i="258"/>
  <c r="K19" i="201"/>
  <c r="E17" i="461"/>
  <c r="J19" i="261"/>
  <c r="K36" i="206"/>
  <c r="K36" i="194"/>
  <c r="K33" i="202"/>
  <c r="E31" i="462"/>
  <c r="J33" i="262"/>
  <c r="J60" i="262"/>
  <c r="K60" i="202"/>
  <c r="K56" i="217"/>
  <c r="E56" i="477"/>
  <c r="J56" i="277"/>
  <c r="J29" i="279"/>
  <c r="K21" i="222"/>
  <c r="K21" i="282"/>
  <c r="J21" i="282"/>
  <c r="K49" i="188"/>
  <c r="E49" i="448"/>
  <c r="K16" i="189"/>
  <c r="J20" i="250"/>
  <c r="K17" i="193"/>
  <c r="E15" i="453"/>
  <c r="J13" i="255"/>
  <c r="K13" i="195"/>
  <c r="K37" i="195"/>
  <c r="J37" i="255"/>
  <c r="K25" i="196"/>
  <c r="K25" i="256"/>
  <c r="K26" i="199"/>
  <c r="K26" i="259"/>
  <c r="J21" i="262"/>
  <c r="K21" i="202"/>
  <c r="E19" i="462"/>
  <c r="J56" i="262"/>
  <c r="K46" i="206"/>
  <c r="E46" i="466"/>
  <c r="J46" i="266"/>
  <c r="K59" i="207"/>
  <c r="E59" i="467"/>
  <c r="J59" i="267"/>
  <c r="J19" i="269"/>
  <c r="K19" i="209"/>
  <c r="D17" i="330"/>
  <c r="D17" i="392"/>
  <c r="K26" i="210"/>
  <c r="J26" i="270"/>
  <c r="K36" i="211"/>
  <c r="J36" i="271"/>
  <c r="K52" i="195"/>
  <c r="E52" i="455"/>
  <c r="J52" i="255"/>
  <c r="J47" i="261"/>
  <c r="K50" i="204"/>
  <c r="D50" i="325"/>
  <c r="D50" i="387"/>
  <c r="J50" i="264"/>
  <c r="K56" i="206"/>
  <c r="E56" i="466"/>
  <c r="J56" i="266"/>
  <c r="K50" i="208"/>
  <c r="E50" i="468"/>
  <c r="J50" i="268"/>
  <c r="K47" i="213"/>
  <c r="E47" i="473"/>
  <c r="K46" i="208"/>
  <c r="E46" i="468"/>
  <c r="J20" i="276"/>
  <c r="K50" i="227"/>
  <c r="E50" i="487"/>
  <c r="D50" i="348"/>
  <c r="D50" i="410"/>
  <c r="J13" i="279"/>
  <c r="K18" i="224"/>
  <c r="K25" i="225"/>
  <c r="J35" i="287"/>
  <c r="K35" i="227"/>
  <c r="E33" i="487"/>
  <c r="J52" i="286"/>
  <c r="K48" i="231"/>
  <c r="J48" i="291"/>
  <c r="J31" i="286"/>
  <c r="K31" i="226"/>
  <c r="K37" i="227"/>
  <c r="D35" i="348"/>
  <c r="D35" i="410"/>
  <c r="K60" i="230"/>
  <c r="E60" i="490"/>
  <c r="K26" i="231"/>
  <c r="J26" i="291"/>
  <c r="E58" i="312"/>
  <c r="E154" i="367"/>
  <c r="E128" i="369"/>
  <c r="E57" i="389"/>
  <c r="C26" i="300"/>
  <c r="C26" i="362"/>
  <c r="E26" i="180"/>
  <c r="C26" i="240"/>
  <c r="E26" i="240"/>
  <c r="C26" i="266"/>
  <c r="C24" i="327"/>
  <c r="C24" i="389"/>
  <c r="B13" i="365"/>
  <c r="K42" i="263"/>
  <c r="C26" i="458"/>
  <c r="C10" i="203"/>
  <c r="C45" i="213"/>
  <c r="C26" i="396"/>
  <c r="C51" i="457"/>
  <c r="J84" i="237"/>
  <c r="I4" i="183"/>
  <c r="H5" i="229"/>
  <c r="H5" i="230"/>
  <c r="H5" i="190"/>
  <c r="H5" i="195"/>
  <c r="I93" i="246"/>
  <c r="J45" i="247"/>
  <c r="I66" i="247"/>
  <c r="E51" i="448"/>
  <c r="K55" i="189"/>
  <c r="E55" i="449"/>
  <c r="K11" i="190"/>
  <c r="E9" i="450"/>
  <c r="K36" i="190"/>
  <c r="H10" i="251"/>
  <c r="J30" i="252"/>
  <c r="D45" i="252"/>
  <c r="D57" i="192"/>
  <c r="D57" i="252"/>
  <c r="D10" i="253"/>
  <c r="J34" i="254"/>
  <c r="H51" i="254"/>
  <c r="H57" i="194"/>
  <c r="H57" i="254"/>
  <c r="K20" i="195"/>
  <c r="K20" i="255"/>
  <c r="J46" i="255"/>
  <c r="F51" i="256"/>
  <c r="J59" i="256"/>
  <c r="J14" i="257"/>
  <c r="K16" i="198"/>
  <c r="J16" i="258"/>
  <c r="E38" i="198"/>
  <c r="E38" i="258"/>
  <c r="J54" i="261"/>
  <c r="C66" i="184"/>
  <c r="F69" i="237"/>
  <c r="E100" i="237"/>
  <c r="C100" i="176"/>
  <c r="C100" i="296"/>
  <c r="C100" i="358"/>
  <c r="C129" i="187"/>
  <c r="C129" i="308"/>
  <c r="C129" i="370"/>
  <c r="C45" i="212"/>
  <c r="C45" i="472"/>
  <c r="J137" i="236"/>
  <c r="J66" i="238"/>
  <c r="K66" i="238"/>
  <c r="K66" i="178"/>
  <c r="K112" i="184"/>
  <c r="K11" i="202"/>
  <c r="D57" i="265"/>
  <c r="J33" i="266"/>
  <c r="J50" i="266"/>
  <c r="I32" i="267"/>
  <c r="J25" i="268"/>
  <c r="J52" i="268"/>
  <c r="K52" i="208"/>
  <c r="E38" i="209"/>
  <c r="E43" i="209"/>
  <c r="E43" i="269"/>
  <c r="D22" i="270"/>
  <c r="J53" i="270"/>
  <c r="J13" i="273"/>
  <c r="K13" i="213"/>
  <c r="K36" i="175"/>
  <c r="K19" i="176"/>
  <c r="E19" i="435"/>
  <c r="K72" i="177"/>
  <c r="K83" i="185"/>
  <c r="D83" i="306"/>
  <c r="D83" i="368"/>
  <c r="K41" i="177"/>
  <c r="K87" i="177"/>
  <c r="H38" i="202"/>
  <c r="J12" i="237"/>
  <c r="J141" i="244"/>
  <c r="J35" i="249"/>
  <c r="K35" i="189"/>
  <c r="K35" i="249"/>
  <c r="J42" i="258"/>
  <c r="K42" i="198"/>
  <c r="K47" i="202"/>
  <c r="E47" i="462"/>
  <c r="J47" i="262"/>
  <c r="K23" i="192"/>
  <c r="J23" i="252"/>
  <c r="J19" i="253"/>
  <c r="E57" i="196"/>
  <c r="E57" i="256"/>
  <c r="E45" i="256"/>
  <c r="K31" i="205"/>
  <c r="K81" i="184"/>
  <c r="J81" i="244"/>
  <c r="J47" i="245"/>
  <c r="K64" i="186"/>
  <c r="J43" i="249"/>
  <c r="K48" i="189"/>
  <c r="E48" i="449"/>
  <c r="J31" i="256"/>
  <c r="K31" i="196"/>
  <c r="K31" i="256"/>
  <c r="J12" i="259"/>
  <c r="J29" i="265"/>
  <c r="K29" i="205"/>
  <c r="J35" i="268"/>
  <c r="K35" i="208"/>
  <c r="E33" i="468"/>
  <c r="K15" i="210"/>
  <c r="E13" i="470"/>
  <c r="J15" i="270"/>
  <c r="K42" i="218"/>
  <c r="E40" i="478"/>
  <c r="J61" i="251"/>
  <c r="J14" i="252"/>
  <c r="J35" i="253"/>
  <c r="J18" i="254"/>
  <c r="K18" i="194"/>
  <c r="J41" i="260"/>
  <c r="K41" i="200"/>
  <c r="E39" i="460"/>
  <c r="J60" i="261"/>
  <c r="K60" i="201"/>
  <c r="E60" i="461"/>
  <c r="K31" i="207"/>
  <c r="D29" i="328"/>
  <c r="D29" i="390"/>
  <c r="J31" i="267"/>
  <c r="J56" i="270"/>
  <c r="J54" i="272"/>
  <c r="K54" i="212"/>
  <c r="E54" i="472"/>
  <c r="J35" i="273"/>
  <c r="J55" i="291"/>
  <c r="J94" i="246"/>
  <c r="J16" i="259"/>
  <c r="J46" i="259"/>
  <c r="J13" i="261"/>
  <c r="K13" i="201"/>
  <c r="D11" i="322"/>
  <c r="D11" i="384"/>
  <c r="K35" i="201"/>
  <c r="J35" i="261"/>
  <c r="J36" i="263"/>
  <c r="J54" i="263"/>
  <c r="J33" i="279"/>
  <c r="J11" i="277"/>
  <c r="K46" i="219"/>
  <c r="E46" i="479"/>
  <c r="J15" i="283"/>
  <c r="J15" i="290"/>
  <c r="K24" i="222"/>
  <c r="K24" i="282"/>
  <c r="J24" i="282"/>
  <c r="A2" i="295"/>
  <c r="A2" i="298"/>
  <c r="A2" i="296"/>
  <c r="K11" i="228"/>
  <c r="J46" i="290"/>
  <c r="K46" i="230"/>
  <c r="E46" i="490"/>
  <c r="B2" i="305"/>
  <c r="K20" i="226"/>
  <c r="K20" i="286"/>
  <c r="J20" i="286"/>
  <c r="J20" i="289"/>
  <c r="K20" i="229"/>
  <c r="D18" i="350"/>
  <c r="D18" i="412"/>
  <c r="E57" i="348"/>
  <c r="E128" i="368"/>
  <c r="B27" i="354"/>
  <c r="B2" i="387"/>
  <c r="B2" i="388"/>
  <c r="B2" i="389"/>
  <c r="B2" i="390"/>
  <c r="E58" i="371"/>
  <c r="C13" i="240"/>
  <c r="E13" i="240"/>
  <c r="K15" i="215"/>
  <c r="J98" i="176"/>
  <c r="J98" i="236"/>
  <c r="J9" i="236"/>
  <c r="D98" i="178"/>
  <c r="D98" i="238"/>
  <c r="D9" i="238"/>
  <c r="K55" i="215"/>
  <c r="E55" i="475"/>
  <c r="J98" i="178"/>
  <c r="J98" i="238"/>
  <c r="J9" i="238"/>
  <c r="C48" i="251"/>
  <c r="G18" i="179"/>
  <c r="C136" i="298"/>
  <c r="C136" i="360"/>
  <c r="K31" i="187"/>
  <c r="E31" i="447"/>
  <c r="H10" i="249"/>
  <c r="J25" i="250"/>
  <c r="K25" i="190"/>
  <c r="E23" i="450"/>
  <c r="D46" i="251"/>
  <c r="K24" i="192"/>
  <c r="G38" i="195"/>
  <c r="G38" i="255"/>
  <c r="E57" i="195"/>
  <c r="E57" i="255"/>
  <c r="F22" i="256"/>
  <c r="K47" i="196"/>
  <c r="E47" i="456"/>
  <c r="G32" i="257"/>
  <c r="G38" i="197"/>
  <c r="J18" i="258"/>
  <c r="G32" i="258"/>
  <c r="K49" i="198"/>
  <c r="J20" i="259"/>
  <c r="K15" i="200"/>
  <c r="J12" i="261"/>
  <c r="J20" i="267"/>
  <c r="K20" i="207"/>
  <c r="D18" i="328"/>
  <c r="D18" i="390"/>
  <c r="J15" i="268"/>
  <c r="K15" i="208"/>
  <c r="K15" i="268"/>
  <c r="J37" i="268"/>
  <c r="K37" i="208"/>
  <c r="I57" i="268"/>
  <c r="K40" i="210"/>
  <c r="F57" i="211"/>
  <c r="F57" i="271"/>
  <c r="J31" i="277"/>
  <c r="K31" i="217"/>
  <c r="E29" i="477"/>
  <c r="J42" i="277"/>
  <c r="K42" i="217"/>
  <c r="J26" i="286"/>
  <c r="C148" i="236"/>
  <c r="C148" i="296"/>
  <c r="C148" i="358"/>
  <c r="C115" i="297"/>
  <c r="C115" i="359"/>
  <c r="C115" i="237"/>
  <c r="C138" i="305"/>
  <c r="C138" i="367"/>
  <c r="C138" i="244"/>
  <c r="C62" i="306"/>
  <c r="C62" i="368"/>
  <c r="C62" i="245"/>
  <c r="C110" i="307"/>
  <c r="C110" i="369"/>
  <c r="C110" i="246"/>
  <c r="C106" i="246"/>
  <c r="C106" i="307"/>
  <c r="C106" i="369"/>
  <c r="C43" i="248"/>
  <c r="C41" i="309"/>
  <c r="C41" i="371"/>
  <c r="C25" i="309"/>
  <c r="C25" i="371"/>
  <c r="C27" i="248"/>
  <c r="K27" i="188"/>
  <c r="C18" i="248"/>
  <c r="K18" i="188"/>
  <c r="C16" i="309"/>
  <c r="C16" i="371"/>
  <c r="C10" i="309"/>
  <c r="C10" i="371"/>
  <c r="C12" i="248"/>
  <c r="C53" i="309"/>
  <c r="C53" i="371"/>
  <c r="C53" i="248"/>
  <c r="K53" i="188"/>
  <c r="E53" i="448"/>
  <c r="C41" i="310"/>
  <c r="C41" i="372"/>
  <c r="C43" i="249"/>
  <c r="K43" i="189"/>
  <c r="K18" i="190"/>
  <c r="C16" i="311"/>
  <c r="C16" i="373"/>
  <c r="C18" i="250"/>
  <c r="C61" i="250"/>
  <c r="C61" i="311"/>
  <c r="C61" i="373"/>
  <c r="K55" i="190"/>
  <c r="C55" i="250"/>
  <c r="C55" i="311"/>
  <c r="C55" i="373"/>
  <c r="C37" i="251"/>
  <c r="C35" i="312"/>
  <c r="C35" i="374"/>
  <c r="C12" i="312"/>
  <c r="C12" i="374"/>
  <c r="C14" i="251"/>
  <c r="C55" i="251"/>
  <c r="K55" i="191"/>
  <c r="E55" i="451"/>
  <c r="C55" i="312"/>
  <c r="C55" i="374"/>
  <c r="C14" i="252"/>
  <c r="C12" i="313"/>
  <c r="C12" i="375"/>
  <c r="K14" i="192"/>
  <c r="C60" i="313"/>
  <c r="C60" i="375"/>
  <c r="K60" i="192"/>
  <c r="C60" i="252"/>
  <c r="C37" i="253"/>
  <c r="C35" i="314"/>
  <c r="C35" i="376"/>
  <c r="K37" i="193"/>
  <c r="C27" i="253"/>
  <c r="K27" i="193"/>
  <c r="C25" i="314"/>
  <c r="C25" i="376"/>
  <c r="D24" i="364"/>
  <c r="G24" i="364"/>
  <c r="G24" i="302"/>
  <c r="C37" i="384"/>
  <c r="D66" i="247"/>
  <c r="J37" i="248"/>
  <c r="H52" i="249"/>
  <c r="J29" i="250"/>
  <c r="J13" i="256"/>
  <c r="J54" i="256"/>
  <c r="K54" i="196"/>
  <c r="E54" i="456"/>
  <c r="I39" i="259"/>
  <c r="J56" i="259"/>
  <c r="J55" i="260"/>
  <c r="K55" i="200"/>
  <c r="E55" i="460"/>
  <c r="F51" i="261"/>
  <c r="F57" i="201"/>
  <c r="F57" i="261"/>
  <c r="H51" i="263"/>
  <c r="F45" i="268"/>
  <c r="F57" i="208"/>
  <c r="F57" i="268"/>
  <c r="G39" i="269"/>
  <c r="D51" i="281"/>
  <c r="D57" i="221"/>
  <c r="D57" i="281"/>
  <c r="C32" i="307"/>
  <c r="C32" i="369"/>
  <c r="K32" i="186"/>
  <c r="D32" i="307"/>
  <c r="D32" i="369"/>
  <c r="C32" i="246"/>
  <c r="K37" i="188"/>
  <c r="C37" i="248"/>
  <c r="C35" i="309"/>
  <c r="C35" i="371"/>
  <c r="C22" i="261"/>
  <c r="G8" i="247"/>
  <c r="K27" i="187"/>
  <c r="D27" i="308"/>
  <c r="D27" i="370"/>
  <c r="J67" i="247"/>
  <c r="F75" i="247"/>
  <c r="I78" i="247"/>
  <c r="E146" i="247"/>
  <c r="J15" i="250"/>
  <c r="D22" i="250"/>
  <c r="K36" i="195"/>
  <c r="K36" i="255"/>
  <c r="K41" i="195"/>
  <c r="D32" i="256"/>
  <c r="I22" i="257"/>
  <c r="G51" i="257"/>
  <c r="K49" i="199"/>
  <c r="K59" i="201"/>
  <c r="E59" i="461"/>
  <c r="K17" i="202"/>
  <c r="J17" i="262"/>
  <c r="J48" i="262"/>
  <c r="K48" i="202"/>
  <c r="E48" i="462"/>
  <c r="J51" i="202"/>
  <c r="D51" i="462"/>
  <c r="K53" i="202"/>
  <c r="E53" i="462"/>
  <c r="J53" i="262"/>
  <c r="J18" i="264"/>
  <c r="G22" i="264"/>
  <c r="E45" i="265"/>
  <c r="E57" i="205"/>
  <c r="E57" i="265"/>
  <c r="G32" i="268"/>
  <c r="H38" i="209"/>
  <c r="H38" i="269"/>
  <c r="J55" i="269"/>
  <c r="K11" i="210"/>
  <c r="J11" i="270"/>
  <c r="K25" i="216"/>
  <c r="J25" i="276"/>
  <c r="K24" i="217"/>
  <c r="J24" i="277"/>
  <c r="H22" i="282"/>
  <c r="H22" i="286"/>
  <c r="K30" i="226"/>
  <c r="E28" i="486"/>
  <c r="C128" i="236"/>
  <c r="C128" i="296"/>
  <c r="C128" i="358"/>
  <c r="G29" i="240"/>
  <c r="I29" i="240"/>
  <c r="I29" i="180"/>
  <c r="G29" i="300"/>
  <c r="G29" i="362"/>
  <c r="C143" i="305"/>
  <c r="C143" i="367"/>
  <c r="C143" i="244"/>
  <c r="C27" i="246"/>
  <c r="C27" i="307"/>
  <c r="C27" i="369"/>
  <c r="C97" i="308"/>
  <c r="C97" i="370"/>
  <c r="C30" i="309"/>
  <c r="C30" i="371"/>
  <c r="C32" i="248"/>
  <c r="C21" i="309"/>
  <c r="C21" i="371"/>
  <c r="C23" i="248"/>
  <c r="C57" i="248"/>
  <c r="C57" i="309"/>
  <c r="C57" i="371"/>
  <c r="C38" i="249"/>
  <c r="C36" i="310"/>
  <c r="C36" i="372"/>
  <c r="C34" i="249"/>
  <c r="C32" i="310"/>
  <c r="C32" i="372"/>
  <c r="C21" i="311"/>
  <c r="C21" i="373"/>
  <c r="C23" i="250"/>
  <c r="K14" i="190"/>
  <c r="D12" i="311"/>
  <c r="D12" i="373"/>
  <c r="C12" i="311"/>
  <c r="C12" i="373"/>
  <c r="C14" i="250"/>
  <c r="K50" i="190"/>
  <c r="E50" i="450"/>
  <c r="C50" i="250"/>
  <c r="C50" i="311"/>
  <c r="C50" i="373"/>
  <c r="C43" i="251"/>
  <c r="C41" i="312"/>
  <c r="C41" i="374"/>
  <c r="C61" i="312"/>
  <c r="C61" i="374"/>
  <c r="C61" i="251"/>
  <c r="K50" i="191"/>
  <c r="K50" i="251"/>
  <c r="C50" i="312"/>
  <c r="C50" i="374"/>
  <c r="C50" i="251"/>
  <c r="C29" i="313"/>
  <c r="C29" i="375"/>
  <c r="K31" i="192"/>
  <c r="D29" i="313"/>
  <c r="D29" i="375"/>
  <c r="K33" i="193"/>
  <c r="D31" i="314"/>
  <c r="D31" i="376"/>
  <c r="C31" i="314"/>
  <c r="C31" i="376"/>
  <c r="C33" i="253"/>
  <c r="C21" i="314"/>
  <c r="C21" i="376"/>
  <c r="C23" i="253"/>
  <c r="K23" i="193"/>
  <c r="D21" i="314"/>
  <c r="D21" i="376"/>
  <c r="J101" i="237"/>
  <c r="K101" i="237"/>
  <c r="K101" i="177"/>
  <c r="E101" i="436"/>
  <c r="C31" i="252"/>
  <c r="C97" i="247"/>
  <c r="D21" i="324"/>
  <c r="D21" i="386"/>
  <c r="K23" i="263"/>
  <c r="C22" i="267"/>
  <c r="C39" i="259"/>
  <c r="C45" i="216"/>
  <c r="C45" i="476"/>
  <c r="J79" i="235"/>
  <c r="C51" i="228"/>
  <c r="C51" i="349"/>
  <c r="C51" i="411"/>
  <c r="C51" i="488"/>
  <c r="J148" i="244"/>
  <c r="H121" i="238"/>
  <c r="J129" i="236"/>
  <c r="K102" i="186"/>
  <c r="J102" i="246"/>
  <c r="K19" i="186"/>
  <c r="J114" i="186"/>
  <c r="J114" i="246"/>
  <c r="K142" i="187"/>
  <c r="J142" i="247"/>
  <c r="J15" i="237"/>
  <c r="K15" i="177"/>
  <c r="E15" i="436"/>
  <c r="J42" i="255"/>
  <c r="K42" i="195"/>
  <c r="K36" i="205"/>
  <c r="J36" i="265"/>
  <c r="J25" i="278"/>
  <c r="K25" i="218"/>
  <c r="D23" i="339"/>
  <c r="D23" i="401"/>
  <c r="J16" i="252"/>
  <c r="K16" i="192"/>
  <c r="E14" i="452"/>
  <c r="K20" i="219"/>
  <c r="E18" i="479"/>
  <c r="J20" i="279"/>
  <c r="K132" i="185"/>
  <c r="K152" i="185"/>
  <c r="K152" i="245"/>
  <c r="J153" i="247"/>
  <c r="K52" i="198"/>
  <c r="E52" i="458"/>
  <c r="K52" i="258"/>
  <c r="K36" i="200"/>
  <c r="K36" i="260"/>
  <c r="J36" i="260"/>
  <c r="J11" i="263"/>
  <c r="K21" i="209"/>
  <c r="J21" i="269"/>
  <c r="J16" i="284"/>
  <c r="J11" i="276"/>
  <c r="J55" i="278"/>
  <c r="K55" i="218"/>
  <c r="E55" i="478"/>
  <c r="K53" i="207"/>
  <c r="J53" i="267"/>
  <c r="J59" i="270"/>
  <c r="K59" i="210"/>
  <c r="E59" i="470"/>
  <c r="K16" i="213"/>
  <c r="K16" i="273"/>
  <c r="J16" i="273"/>
  <c r="K42" i="226"/>
  <c r="J42" i="286"/>
  <c r="K24" i="230"/>
  <c r="K24" i="290"/>
  <c r="J24" i="290"/>
  <c r="K42" i="221"/>
  <c r="J42" i="281"/>
  <c r="K40" i="225"/>
  <c r="K52" i="225"/>
  <c r="K52" i="285"/>
  <c r="J52" i="285"/>
  <c r="C142" i="236"/>
  <c r="C142" i="296"/>
  <c r="C142" i="358"/>
  <c r="E57" i="345"/>
  <c r="D21" i="416"/>
  <c r="B2" i="375"/>
  <c r="B2" i="376"/>
  <c r="B2" i="377"/>
  <c r="B2" i="378"/>
  <c r="B24" i="354"/>
  <c r="B28" i="354"/>
  <c r="C33" i="296"/>
  <c r="C33" i="358"/>
  <c r="C33" i="236"/>
  <c r="C88" i="237"/>
  <c r="C88" i="297"/>
  <c r="C88" i="359"/>
  <c r="C87" i="244"/>
  <c r="D36" i="307"/>
  <c r="D36" i="369"/>
  <c r="C30" i="391"/>
  <c r="E36" i="404"/>
  <c r="E41" i="404"/>
  <c r="B34" i="177"/>
  <c r="B38" i="177"/>
  <c r="B31" i="186"/>
  <c r="B35" i="186"/>
  <c r="B34" i="184"/>
  <c r="K117" i="184"/>
  <c r="K117" i="244"/>
  <c r="J117" i="244"/>
  <c r="F22" i="245"/>
  <c r="J40" i="245"/>
  <c r="K40" i="185"/>
  <c r="K40" i="245"/>
  <c r="J62" i="245"/>
  <c r="J108" i="245"/>
  <c r="F37" i="246"/>
  <c r="E60" i="246"/>
  <c r="G70" i="246"/>
  <c r="E133" i="246"/>
  <c r="H60" i="247"/>
  <c r="E70" i="247"/>
  <c r="F78" i="247"/>
  <c r="J60" i="249"/>
  <c r="K60" i="189"/>
  <c r="E60" i="449"/>
  <c r="G28" i="250"/>
  <c r="J35" i="252"/>
  <c r="K35" i="192"/>
  <c r="E33" i="452"/>
  <c r="F45" i="252"/>
  <c r="F57" i="192"/>
  <c r="F57" i="252"/>
  <c r="H10" i="254"/>
  <c r="H38" i="194"/>
  <c r="I51" i="254"/>
  <c r="K60" i="195"/>
  <c r="K60" i="255"/>
  <c r="K29" i="196"/>
  <c r="J29" i="256"/>
  <c r="G39" i="256"/>
  <c r="H38" i="198"/>
  <c r="H38" i="258"/>
  <c r="K21" i="199"/>
  <c r="J21" i="259"/>
  <c r="J20" i="260"/>
  <c r="J33" i="260"/>
  <c r="I51" i="262"/>
  <c r="J16" i="263"/>
  <c r="D8" i="463"/>
  <c r="K16" i="203"/>
  <c r="F51" i="263"/>
  <c r="K54" i="204"/>
  <c r="E10" i="267"/>
  <c r="I39" i="268"/>
  <c r="G22" i="269"/>
  <c r="K33" i="209"/>
  <c r="D31" i="330"/>
  <c r="D31" i="392"/>
  <c r="F22" i="270"/>
  <c r="F38" i="210"/>
  <c r="K37" i="212"/>
  <c r="H32" i="273"/>
  <c r="K12" i="214"/>
  <c r="K12" i="274"/>
  <c r="J12" i="274"/>
  <c r="J39" i="214"/>
  <c r="J39" i="274"/>
  <c r="J14" i="275"/>
  <c r="K14" i="215"/>
  <c r="D12" i="336"/>
  <c r="D12" i="398"/>
  <c r="D57" i="215"/>
  <c r="D57" i="275"/>
  <c r="J40" i="276"/>
  <c r="K40" i="216"/>
  <c r="K40" i="276"/>
  <c r="H10" i="277"/>
  <c r="J34" i="277"/>
  <c r="K34" i="217"/>
  <c r="D32" i="338"/>
  <c r="D32" i="400"/>
  <c r="J32" i="217"/>
  <c r="J32" i="277"/>
  <c r="J45" i="218"/>
  <c r="J52" i="280"/>
  <c r="K52" i="220"/>
  <c r="E52" i="480"/>
  <c r="J40" i="289"/>
  <c r="K40" i="229"/>
  <c r="J40" i="291"/>
  <c r="K40" i="231"/>
  <c r="E38" i="491"/>
  <c r="B2" i="220"/>
  <c r="B2" i="221"/>
  <c r="B2" i="222"/>
  <c r="B2" i="223"/>
  <c r="C103" i="295"/>
  <c r="C103" i="357"/>
  <c r="C76" i="296"/>
  <c r="C76" i="358"/>
  <c r="C76" i="236"/>
  <c r="D76" i="296"/>
  <c r="D76" i="358"/>
  <c r="C82" i="297"/>
  <c r="C82" i="359"/>
  <c r="K82" i="177"/>
  <c r="E82" i="436"/>
  <c r="C82" i="237"/>
  <c r="C148" i="238"/>
  <c r="C148" i="298"/>
  <c r="C148" i="360"/>
  <c r="I7" i="180"/>
  <c r="I7" i="439"/>
  <c r="G7" i="240"/>
  <c r="I7" i="240"/>
  <c r="G7" i="300"/>
  <c r="G7" i="362"/>
  <c r="B20" i="242"/>
  <c r="B20" i="302"/>
  <c r="B20" i="364"/>
  <c r="C153" i="308"/>
  <c r="C153" i="370"/>
  <c r="C153" i="247"/>
  <c r="K153" i="187"/>
  <c r="D153" i="308"/>
  <c r="D153" i="370"/>
  <c r="K139" i="187"/>
  <c r="C139" i="308"/>
  <c r="C139" i="370"/>
  <c r="C130" i="247"/>
  <c r="C130" i="308"/>
  <c r="C130" i="370"/>
  <c r="K120" i="187"/>
  <c r="E120" i="447"/>
  <c r="C120" i="308"/>
  <c r="C120" i="370"/>
  <c r="C120" i="247"/>
  <c r="K96" i="187"/>
  <c r="E96" i="447"/>
  <c r="C96" i="308"/>
  <c r="C96" i="370"/>
  <c r="C96" i="247"/>
  <c r="C29" i="309"/>
  <c r="C29" i="371"/>
  <c r="K31" i="188"/>
  <c r="D29" i="309"/>
  <c r="D29" i="371"/>
  <c r="C31" i="248"/>
  <c r="C21" i="248"/>
  <c r="C19" i="309"/>
  <c r="C19" i="371"/>
  <c r="C24" i="311"/>
  <c r="C24" i="373"/>
  <c r="C26" i="250"/>
  <c r="K26" i="190"/>
  <c r="K26" i="250"/>
  <c r="C17" i="250"/>
  <c r="C15" i="311"/>
  <c r="C15" i="373"/>
  <c r="C54" i="311"/>
  <c r="C54" i="373"/>
  <c r="C54" i="250"/>
  <c r="K42" i="191"/>
  <c r="C42" i="251"/>
  <c r="C40" i="312"/>
  <c r="C40" i="374"/>
  <c r="E29" i="451"/>
  <c r="C29" i="312"/>
  <c r="C29" i="374"/>
  <c r="C31" i="251"/>
  <c r="C21" i="251"/>
  <c r="C19" i="312"/>
  <c r="C19" i="374"/>
  <c r="C15" i="312"/>
  <c r="C15" i="374"/>
  <c r="C17" i="251"/>
  <c r="C49" i="312"/>
  <c r="C49" i="374"/>
  <c r="C49" i="251"/>
  <c r="K56" i="193"/>
  <c r="E56" i="453"/>
  <c r="C56" i="253"/>
  <c r="C56" i="314"/>
  <c r="C56" i="376"/>
  <c r="C59" i="256"/>
  <c r="C59" i="317"/>
  <c r="C59" i="379"/>
  <c r="K59" i="196"/>
  <c r="E59" i="456"/>
  <c r="C32" i="201"/>
  <c r="E66" i="245"/>
  <c r="K121" i="185"/>
  <c r="J100" i="246"/>
  <c r="K100" i="186"/>
  <c r="D100" i="307"/>
  <c r="D100" i="369"/>
  <c r="I133" i="246"/>
  <c r="D60" i="247"/>
  <c r="E33" i="250"/>
  <c r="H51" i="253"/>
  <c r="H57" i="193"/>
  <c r="H57" i="253"/>
  <c r="J55" i="254"/>
  <c r="K55" i="194"/>
  <c r="E55" i="454"/>
  <c r="H28" i="255"/>
  <c r="J37" i="256"/>
  <c r="J18" i="257"/>
  <c r="K18" i="197"/>
  <c r="K55" i="197"/>
  <c r="E55" i="457"/>
  <c r="J55" i="257"/>
  <c r="K36" i="198"/>
  <c r="J36" i="258"/>
  <c r="E45" i="258"/>
  <c r="E57" i="198"/>
  <c r="E57" i="258"/>
  <c r="J13" i="259"/>
  <c r="K13" i="199"/>
  <c r="J10" i="199"/>
  <c r="J10" i="259"/>
  <c r="K24" i="199"/>
  <c r="K24" i="259"/>
  <c r="J24" i="259"/>
  <c r="K37" i="200"/>
  <c r="D35" i="321"/>
  <c r="D35" i="383"/>
  <c r="D10" i="261"/>
  <c r="G51" i="261"/>
  <c r="J55" i="262"/>
  <c r="K55" i="202"/>
  <c r="E55" i="462"/>
  <c r="E28" i="263"/>
  <c r="E38" i="203"/>
  <c r="E38" i="263"/>
  <c r="K55" i="203"/>
  <c r="E55" i="463"/>
  <c r="K55" i="263"/>
  <c r="J11" i="265"/>
  <c r="J30" i="266"/>
  <c r="K30" i="206"/>
  <c r="E28" i="466"/>
  <c r="J28" i="206"/>
  <c r="J28" i="266"/>
  <c r="K14" i="208"/>
  <c r="E12" i="468"/>
  <c r="D45" i="268"/>
  <c r="I10" i="271"/>
  <c r="D57" i="211"/>
  <c r="D57" i="271"/>
  <c r="J33" i="272"/>
  <c r="J32" i="212"/>
  <c r="I38" i="213"/>
  <c r="I43" i="213"/>
  <c r="I43" i="273"/>
  <c r="J60" i="273"/>
  <c r="K60" i="213"/>
  <c r="E60" i="473"/>
  <c r="E32" i="274"/>
  <c r="E10" i="276"/>
  <c r="K56" i="216"/>
  <c r="D28" i="277"/>
  <c r="D38" i="217"/>
  <c r="J52" i="277"/>
  <c r="K52" i="217"/>
  <c r="E52" i="477"/>
  <c r="J39" i="223"/>
  <c r="J39" i="283"/>
  <c r="E10" i="285"/>
  <c r="J30" i="285"/>
  <c r="K30" i="225"/>
  <c r="K31" i="228"/>
  <c r="K31" i="288"/>
  <c r="C59" i="236"/>
  <c r="K59" i="236"/>
  <c r="C59" i="296"/>
  <c r="C59" i="358"/>
  <c r="C70" i="238"/>
  <c r="C70" i="298"/>
  <c r="C70" i="360"/>
  <c r="B22" i="302"/>
  <c r="B22" i="242"/>
  <c r="B19" i="242"/>
  <c r="B19" i="302"/>
  <c r="B19" i="364"/>
  <c r="A16" i="303"/>
  <c r="A16" i="365"/>
  <c r="A16" i="243"/>
  <c r="J121" i="244"/>
  <c r="K121" i="184"/>
  <c r="K35" i="185"/>
  <c r="D35" i="306"/>
  <c r="D35" i="368"/>
  <c r="K44" i="185"/>
  <c r="E44" i="445"/>
  <c r="J53" i="245"/>
  <c r="K112" i="185"/>
  <c r="K112" i="245"/>
  <c r="J112" i="245"/>
  <c r="J112" i="246"/>
  <c r="K112" i="186"/>
  <c r="I70" i="247"/>
  <c r="J94" i="247"/>
  <c r="K94" i="187"/>
  <c r="D94" i="308"/>
  <c r="D94" i="370"/>
  <c r="J34" i="248"/>
  <c r="D40" i="249"/>
  <c r="K37" i="190"/>
  <c r="D35" i="311"/>
  <c r="J37" i="250"/>
  <c r="K29" i="192"/>
  <c r="J29" i="252"/>
  <c r="J28" i="192"/>
  <c r="K49" i="192"/>
  <c r="J49" i="252"/>
  <c r="J45" i="192"/>
  <c r="D45" i="452"/>
  <c r="J45" i="252"/>
  <c r="D51" i="253"/>
  <c r="F51" i="254"/>
  <c r="F57" i="194"/>
  <c r="F57" i="254"/>
  <c r="I10" i="255"/>
  <c r="K23" i="196"/>
  <c r="D21" i="317"/>
  <c r="D21" i="379"/>
  <c r="J22" i="196"/>
  <c r="J23" i="256"/>
  <c r="F28" i="257"/>
  <c r="F38" i="197"/>
  <c r="F38" i="257"/>
  <c r="I51" i="257"/>
  <c r="I57" i="197"/>
  <c r="I57" i="257"/>
  <c r="J48" i="258"/>
  <c r="J17" i="259"/>
  <c r="G10" i="260"/>
  <c r="J51" i="200"/>
  <c r="D51" i="460"/>
  <c r="K53" i="200"/>
  <c r="E53" i="460"/>
  <c r="J53" i="260"/>
  <c r="K25" i="201"/>
  <c r="E23" i="461"/>
  <c r="J40" i="261"/>
  <c r="K40" i="201"/>
  <c r="E38" i="461"/>
  <c r="J20" i="263"/>
  <c r="K20" i="203"/>
  <c r="D18" i="324"/>
  <c r="D18" i="386"/>
  <c r="J31" i="263"/>
  <c r="K31" i="203"/>
  <c r="K31" i="263"/>
  <c r="D32" i="264"/>
  <c r="E45" i="264"/>
  <c r="E57" i="204"/>
  <c r="E57" i="264"/>
  <c r="J40" i="266"/>
  <c r="K40" i="206"/>
  <c r="J36" i="267"/>
  <c r="K36" i="207"/>
  <c r="K36" i="267"/>
  <c r="J47" i="268"/>
  <c r="F10" i="269"/>
  <c r="F38" i="209"/>
  <c r="F38" i="269"/>
  <c r="K37" i="209"/>
  <c r="J37" i="269"/>
  <c r="J31" i="271"/>
  <c r="K31" i="211"/>
  <c r="K31" i="271"/>
  <c r="J46" i="272"/>
  <c r="K20" i="213"/>
  <c r="J20" i="273"/>
  <c r="J26" i="274"/>
  <c r="K26" i="214"/>
  <c r="E24" i="474"/>
  <c r="G10" i="275"/>
  <c r="E22" i="275"/>
  <c r="K36" i="215"/>
  <c r="J36" i="275"/>
  <c r="E45" i="276"/>
  <c r="E57" i="276"/>
  <c r="K40" i="217"/>
  <c r="D38" i="338"/>
  <c r="J40" i="277"/>
  <c r="J39" i="217"/>
  <c r="D37" i="477"/>
  <c r="K48" i="217"/>
  <c r="E48" i="477"/>
  <c r="D48" i="338"/>
  <c r="D48" i="400"/>
  <c r="E39" i="278"/>
  <c r="I57" i="224"/>
  <c r="I57" i="284"/>
  <c r="J12" i="285"/>
  <c r="J40" i="287"/>
  <c r="K40" i="227"/>
  <c r="J36" i="290"/>
  <c r="K36" i="230"/>
  <c r="K36" i="290"/>
  <c r="H45" i="291"/>
  <c r="H57" i="231"/>
  <c r="H57" i="291"/>
  <c r="J18" i="416"/>
  <c r="F21" i="416"/>
  <c r="C70" i="295"/>
  <c r="C70" i="357"/>
  <c r="C70" i="235"/>
  <c r="C47" i="295"/>
  <c r="C47" i="357"/>
  <c r="C47" i="235"/>
  <c r="C41" i="295"/>
  <c r="C41" i="357"/>
  <c r="C41" i="235"/>
  <c r="K41" i="235"/>
  <c r="C51" i="297"/>
  <c r="C51" i="359"/>
  <c r="C51" i="237"/>
  <c r="K51" i="177"/>
  <c r="G14" i="300"/>
  <c r="G14" i="362"/>
  <c r="G14" i="240"/>
  <c r="I14" i="240"/>
  <c r="I14" i="180"/>
  <c r="H14" i="300"/>
  <c r="D10" i="243"/>
  <c r="D10" i="303"/>
  <c r="C68" i="306"/>
  <c r="C68" i="368"/>
  <c r="C68" i="245"/>
  <c r="C34" i="309"/>
  <c r="C34" i="371"/>
  <c r="C36" i="248"/>
  <c r="C15" i="309"/>
  <c r="C15" i="371"/>
  <c r="C17" i="248"/>
  <c r="K17" i="188"/>
  <c r="C19" i="311"/>
  <c r="C19" i="373"/>
  <c r="C21" i="250"/>
  <c r="C11" i="311"/>
  <c r="C11" i="373"/>
  <c r="C13" i="250"/>
  <c r="C49" i="311"/>
  <c r="C49" i="373"/>
  <c r="C49" i="250"/>
  <c r="K49" i="190"/>
  <c r="E49" i="450"/>
  <c r="K36" i="191"/>
  <c r="C34" i="312"/>
  <c r="C34" i="374"/>
  <c r="C36" i="251"/>
  <c r="C24" i="312"/>
  <c r="C24" i="374"/>
  <c r="C26" i="251"/>
  <c r="C11" i="312"/>
  <c r="C11" i="374"/>
  <c r="C13" i="251"/>
  <c r="C54" i="312"/>
  <c r="C54" i="374"/>
  <c r="C54" i="251"/>
  <c r="K16" i="193"/>
  <c r="C14" i="314"/>
  <c r="C14" i="376"/>
  <c r="C16" i="253"/>
  <c r="K12" i="193"/>
  <c r="C10" i="314"/>
  <c r="C10" i="376"/>
  <c r="C12" i="253"/>
  <c r="C11" i="317"/>
  <c r="C11" i="379"/>
  <c r="C13" i="256"/>
  <c r="K13" i="196"/>
  <c r="C53" i="317"/>
  <c r="C53" i="379"/>
  <c r="C53" i="256"/>
  <c r="K53" i="196"/>
  <c r="E53" i="456"/>
  <c r="J11" i="245"/>
  <c r="K11" i="185"/>
  <c r="K11" i="245"/>
  <c r="I93" i="245"/>
  <c r="J117" i="245"/>
  <c r="K117" i="185"/>
  <c r="J57" i="246"/>
  <c r="K57" i="186"/>
  <c r="J130" i="246"/>
  <c r="K130" i="186"/>
  <c r="F93" i="247"/>
  <c r="H40" i="249"/>
  <c r="I39" i="190"/>
  <c r="I39" i="250"/>
  <c r="J12" i="251"/>
  <c r="K12" i="191"/>
  <c r="D32" i="252"/>
  <c r="I10" i="256"/>
  <c r="J39" i="196"/>
  <c r="D37" i="456"/>
  <c r="J41" i="256"/>
  <c r="J40" i="258"/>
  <c r="K40" i="198"/>
  <c r="K40" i="258"/>
  <c r="E28" i="259"/>
  <c r="E38" i="199"/>
  <c r="J42" i="260"/>
  <c r="G51" i="260"/>
  <c r="H32" i="261"/>
  <c r="J52" i="263"/>
  <c r="J60" i="266"/>
  <c r="K60" i="206"/>
  <c r="E60" i="466"/>
  <c r="J48" i="267"/>
  <c r="K48" i="207"/>
  <c r="E48" i="467"/>
  <c r="D28" i="268"/>
  <c r="D38" i="208"/>
  <c r="G45" i="270"/>
  <c r="G57" i="210"/>
  <c r="G57" i="270"/>
  <c r="H28" i="271"/>
  <c r="J19" i="272"/>
  <c r="K34" i="213"/>
  <c r="E32" i="473"/>
  <c r="J32" i="213"/>
  <c r="D30" i="473"/>
  <c r="J34" i="273"/>
  <c r="J37" i="274"/>
  <c r="K37" i="214"/>
  <c r="F45" i="274"/>
  <c r="F57" i="214"/>
  <c r="F57" i="274"/>
  <c r="J47" i="275"/>
  <c r="K47" i="215"/>
  <c r="H45" i="276"/>
  <c r="H45" i="277"/>
  <c r="H57" i="277"/>
  <c r="J41" i="278"/>
  <c r="K41" i="218"/>
  <c r="D39" i="339"/>
  <c r="D39" i="401"/>
  <c r="H51" i="278"/>
  <c r="H57" i="218"/>
  <c r="H57" i="278"/>
  <c r="E32" i="280"/>
  <c r="J56" i="280"/>
  <c r="K56" i="220"/>
  <c r="J55" i="284"/>
  <c r="I32" i="285"/>
  <c r="I38" i="225"/>
  <c r="J37" i="289"/>
  <c r="K37" i="229"/>
  <c r="I51" i="291"/>
  <c r="C65" i="295"/>
  <c r="C65" i="357"/>
  <c r="C65" i="235"/>
  <c r="C61" i="235"/>
  <c r="C61" i="295"/>
  <c r="C61" i="357"/>
  <c r="C34" i="295"/>
  <c r="C34" i="357"/>
  <c r="K34" i="175"/>
  <c r="C34" i="235"/>
  <c r="C55" i="296"/>
  <c r="C55" i="358"/>
  <c r="C55" i="236"/>
  <c r="C75" i="298"/>
  <c r="C75" i="360"/>
  <c r="C75" i="238"/>
  <c r="C153" i="238"/>
  <c r="K153" i="178"/>
  <c r="E153" i="437"/>
  <c r="C153" i="298"/>
  <c r="C153" i="360"/>
  <c r="C14" i="299"/>
  <c r="C14" i="361"/>
  <c r="E14" i="179"/>
  <c r="C14" i="239"/>
  <c r="E14" i="239"/>
  <c r="B21" i="242"/>
  <c r="B21" i="302"/>
  <c r="G21" i="302"/>
  <c r="C18" i="302"/>
  <c r="C18" i="364"/>
  <c r="C18" i="242"/>
  <c r="A12" i="243"/>
  <c r="A12" i="303"/>
  <c r="A12" i="365"/>
  <c r="D9" i="303"/>
  <c r="D9" i="365"/>
  <c r="G9" i="365"/>
  <c r="D9" i="243"/>
  <c r="C17" i="308"/>
  <c r="C17" i="370"/>
  <c r="C17" i="247"/>
  <c r="C144" i="247"/>
  <c r="C144" i="308"/>
  <c r="C144" i="370"/>
  <c r="C135" i="247"/>
  <c r="C135" i="308"/>
  <c r="C135" i="370"/>
  <c r="E135" i="447"/>
  <c r="K124" i="187"/>
  <c r="E124" i="447"/>
  <c r="C124" i="308"/>
  <c r="C124" i="370"/>
  <c r="C116" i="247"/>
  <c r="C116" i="308"/>
  <c r="C116" i="370"/>
  <c r="K116" i="187"/>
  <c r="E116" i="447"/>
  <c r="C103" i="308"/>
  <c r="C103" i="370"/>
  <c r="C103" i="247"/>
  <c r="C40" i="309"/>
  <c r="C40" i="371"/>
  <c r="C42" i="248"/>
  <c r="K42" i="188"/>
  <c r="C24" i="309"/>
  <c r="C24" i="371"/>
  <c r="C26" i="248"/>
  <c r="K26" i="188"/>
  <c r="C60" i="311"/>
  <c r="C60" i="373"/>
  <c r="C60" i="250"/>
  <c r="C60" i="312"/>
  <c r="C60" i="374"/>
  <c r="C60" i="251"/>
  <c r="D13" i="343"/>
  <c r="D13" i="405"/>
  <c r="K54" i="249"/>
  <c r="D52" i="352"/>
  <c r="D52" i="414"/>
  <c r="K52" i="291"/>
  <c r="K30" i="250"/>
  <c r="D28" i="311"/>
  <c r="D28" i="373"/>
  <c r="B9" i="364"/>
  <c r="D14" i="351"/>
  <c r="D14" i="413"/>
  <c r="K142" i="177"/>
  <c r="E142" i="436"/>
  <c r="J56" i="238"/>
  <c r="H78" i="238"/>
  <c r="J129" i="238"/>
  <c r="J45" i="235"/>
  <c r="K30" i="236"/>
  <c r="I13" i="183"/>
  <c r="G13" i="442"/>
  <c r="J12" i="245"/>
  <c r="D142" i="306"/>
  <c r="D142" i="368"/>
  <c r="K55" i="193"/>
  <c r="E55" i="453"/>
  <c r="J55" i="253"/>
  <c r="J61" i="247"/>
  <c r="K61" i="187"/>
  <c r="K61" i="247"/>
  <c r="K16" i="196"/>
  <c r="J16" i="256"/>
  <c r="K15" i="202"/>
  <c r="J15" i="262"/>
  <c r="J19" i="265"/>
  <c r="K19" i="205"/>
  <c r="D17" i="326"/>
  <c r="D17" i="388"/>
  <c r="J144" i="245"/>
  <c r="K144" i="185"/>
  <c r="K14" i="225"/>
  <c r="J14" i="285"/>
  <c r="K33" i="186"/>
  <c r="K33" i="192"/>
  <c r="J56" i="282"/>
  <c r="K56" i="222"/>
  <c r="E56" i="482"/>
  <c r="J51" i="194"/>
  <c r="D51" i="454"/>
  <c r="K12" i="196"/>
  <c r="K12" i="256"/>
  <c r="J19" i="257"/>
  <c r="J25" i="267"/>
  <c r="J32" i="209"/>
  <c r="J45" i="209"/>
  <c r="D45" i="469"/>
  <c r="K11" i="214"/>
  <c r="E9" i="474"/>
  <c r="K18" i="230"/>
  <c r="D16" i="351"/>
  <c r="D16" i="413"/>
  <c r="J13" i="291"/>
  <c r="C102" i="296"/>
  <c r="C102" i="358"/>
  <c r="C102" i="236"/>
  <c r="C11" i="421"/>
  <c r="C54" i="421"/>
  <c r="C71" i="421"/>
  <c r="D54" i="421"/>
  <c r="D71" i="421"/>
  <c r="E135" i="359"/>
  <c r="E161" i="359"/>
  <c r="E89" i="369"/>
  <c r="E57" i="381"/>
  <c r="E57" i="402"/>
  <c r="E57" i="404"/>
  <c r="K41" i="209"/>
  <c r="K25" i="209"/>
  <c r="K12" i="209"/>
  <c r="K12" i="269"/>
  <c r="K34" i="270"/>
  <c r="K25" i="211"/>
  <c r="K16" i="211"/>
  <c r="K16" i="271"/>
  <c r="K12" i="211"/>
  <c r="D10" i="332"/>
  <c r="D10" i="394"/>
  <c r="K56" i="211"/>
  <c r="E56" i="471"/>
  <c r="K40" i="212"/>
  <c r="D22" i="333"/>
  <c r="D22" i="395"/>
  <c r="K19" i="212"/>
  <c r="D17" i="333"/>
  <c r="K46" i="212"/>
  <c r="E46" i="472"/>
  <c r="D42" i="423"/>
  <c r="K98" i="177"/>
  <c r="K98" i="237"/>
  <c r="K9" i="237"/>
  <c r="K98" i="178"/>
  <c r="K98" i="238"/>
  <c r="K9" i="238"/>
  <c r="K26" i="276"/>
  <c r="K17" i="216"/>
  <c r="D15" i="337"/>
  <c r="D15" i="399"/>
  <c r="K53" i="216"/>
  <c r="E53" i="476"/>
  <c r="K48" i="216"/>
  <c r="K35" i="217"/>
  <c r="K30" i="217"/>
  <c r="K30" i="277"/>
  <c r="K40" i="218"/>
  <c r="K34" i="218"/>
  <c r="D32" i="339"/>
  <c r="D32" i="401"/>
  <c r="K29" i="218"/>
  <c r="K18" i="279"/>
  <c r="K26" i="220"/>
  <c r="K53" i="220"/>
  <c r="K41" i="221"/>
  <c r="K11" i="222"/>
  <c r="K46" i="222"/>
  <c r="E46" i="482"/>
  <c r="K46" i="282"/>
  <c r="K37" i="223"/>
  <c r="D35" i="344"/>
  <c r="K60" i="223"/>
  <c r="K54" i="223"/>
  <c r="K36" i="224"/>
  <c r="D34" i="345"/>
  <c r="D34" i="407"/>
  <c r="K26" i="224"/>
  <c r="K26" i="284"/>
  <c r="K21" i="224"/>
  <c r="D19" i="345"/>
  <c r="K17" i="224"/>
  <c r="K17" i="284"/>
  <c r="K16" i="225"/>
  <c r="E14" i="485"/>
  <c r="K19" i="226"/>
  <c r="K11" i="226"/>
  <c r="K55" i="226"/>
  <c r="E55" i="486"/>
  <c r="K50" i="226"/>
  <c r="E50" i="486"/>
  <c r="K46" i="226"/>
  <c r="K33" i="227"/>
  <c r="K18" i="227"/>
  <c r="K14" i="227"/>
  <c r="K60" i="227"/>
  <c r="K36" i="228"/>
  <c r="D34" i="349"/>
  <c r="D34" i="411"/>
  <c r="K17" i="228"/>
  <c r="E15" i="488"/>
  <c r="K41" i="229"/>
  <c r="E39" i="489"/>
  <c r="K55" i="230"/>
  <c r="E55" i="490"/>
  <c r="K37" i="231"/>
  <c r="K14" i="231"/>
  <c r="E12" i="491"/>
  <c r="D12" i="352"/>
  <c r="D12" i="414"/>
  <c r="D59" i="387"/>
  <c r="C22" i="368"/>
  <c r="D15" i="340"/>
  <c r="D15" i="402"/>
  <c r="K17" i="279"/>
  <c r="D34" i="347"/>
  <c r="D34" i="409"/>
  <c r="D25" i="342"/>
  <c r="D25" i="404"/>
  <c r="D25" i="344"/>
  <c r="D25" i="406"/>
  <c r="K25" i="252"/>
  <c r="C28" i="215"/>
  <c r="K133" i="177"/>
  <c r="D133" i="297"/>
  <c r="J50" i="245"/>
  <c r="G65" i="185"/>
  <c r="G65" i="245"/>
  <c r="E133" i="245"/>
  <c r="F78" i="246"/>
  <c r="K79" i="186"/>
  <c r="J86" i="246"/>
  <c r="J135" i="246"/>
  <c r="K139" i="186"/>
  <c r="D139" i="307"/>
  <c r="D139" i="369"/>
  <c r="J139" i="246"/>
  <c r="K150" i="186"/>
  <c r="K150" i="246"/>
  <c r="J59" i="254"/>
  <c r="K59" i="194"/>
  <c r="E59" i="454"/>
  <c r="K11" i="197"/>
  <c r="J11" i="257"/>
  <c r="J23" i="257"/>
  <c r="K23" i="197"/>
  <c r="D21" i="318"/>
  <c r="D21" i="380"/>
  <c r="J49" i="257"/>
  <c r="K49" i="197"/>
  <c r="E49" i="457"/>
  <c r="J26" i="258"/>
  <c r="J46" i="258"/>
  <c r="I22" i="259"/>
  <c r="G38" i="199"/>
  <c r="K34" i="199"/>
  <c r="D32" i="320"/>
  <c r="D32" i="382"/>
  <c r="J41" i="259"/>
  <c r="K41" i="199"/>
  <c r="K41" i="259"/>
  <c r="D22" i="260"/>
  <c r="J60" i="264"/>
  <c r="K60" i="204"/>
  <c r="K13" i="205"/>
  <c r="D11" i="326"/>
  <c r="D11" i="388"/>
  <c r="K34" i="205"/>
  <c r="E32" i="465"/>
  <c r="J25" i="266"/>
  <c r="J39" i="206"/>
  <c r="D37" i="466"/>
  <c r="J42" i="266"/>
  <c r="F45" i="266"/>
  <c r="J49" i="268"/>
  <c r="J45" i="208"/>
  <c r="D45" i="468"/>
  <c r="F45" i="269"/>
  <c r="F57" i="209"/>
  <c r="F57" i="269"/>
  <c r="J51" i="209"/>
  <c r="D51" i="469"/>
  <c r="J54" i="269"/>
  <c r="K54" i="209"/>
  <c r="D54" i="330"/>
  <c r="D54" i="392"/>
  <c r="E32" i="270"/>
  <c r="J10" i="211"/>
  <c r="D8" i="471"/>
  <c r="G28" i="271"/>
  <c r="J42" i="271"/>
  <c r="J39" i="271"/>
  <c r="H51" i="271"/>
  <c r="H57" i="211"/>
  <c r="H57" i="271"/>
  <c r="C24" i="295"/>
  <c r="C24" i="357"/>
  <c r="C14" i="295"/>
  <c r="C14" i="357"/>
  <c r="K14" i="175"/>
  <c r="D14" i="295"/>
  <c r="D14" i="357"/>
  <c r="D12" i="415"/>
  <c r="C14" i="235"/>
  <c r="C126" i="297"/>
  <c r="C126" i="359"/>
  <c r="K126" i="177"/>
  <c r="E126" i="436"/>
  <c r="C128" i="297"/>
  <c r="C128" i="359"/>
  <c r="C50" i="298"/>
  <c r="C50" i="360"/>
  <c r="C46" i="238"/>
  <c r="C43" i="298"/>
  <c r="C43" i="360"/>
  <c r="K43" i="178"/>
  <c r="C43" i="238"/>
  <c r="C19" i="298"/>
  <c r="C19" i="360"/>
  <c r="C8" i="239"/>
  <c r="E8" i="239"/>
  <c r="E8" i="179"/>
  <c r="D8" i="299"/>
  <c r="D8" i="361"/>
  <c r="D18" i="303"/>
  <c r="D18" i="365"/>
  <c r="D18" i="243"/>
  <c r="K24" i="189"/>
  <c r="D22" i="310"/>
  <c r="C24" i="249"/>
  <c r="C22" i="310"/>
  <c r="C22" i="372"/>
  <c r="K60" i="199"/>
  <c r="E60" i="459"/>
  <c r="C60" i="320"/>
  <c r="C60" i="382"/>
  <c r="C42" i="260"/>
  <c r="K49" i="208"/>
  <c r="E49" i="468"/>
  <c r="C49" i="268"/>
  <c r="C52" i="330"/>
  <c r="C52" i="392"/>
  <c r="K52" i="209"/>
  <c r="E52" i="469"/>
  <c r="K47" i="209"/>
  <c r="C41" i="271"/>
  <c r="K41" i="211"/>
  <c r="E39" i="471"/>
  <c r="K20" i="211"/>
  <c r="C18" i="332"/>
  <c r="C18" i="394"/>
  <c r="K47" i="211"/>
  <c r="C29" i="272"/>
  <c r="K15" i="212"/>
  <c r="C15" i="272"/>
  <c r="C55" i="272"/>
  <c r="K55" i="212"/>
  <c r="E55" i="472"/>
  <c r="K33" i="213"/>
  <c r="C33" i="273"/>
  <c r="C19" i="337"/>
  <c r="C19" i="399"/>
  <c r="C21" i="276"/>
  <c r="C59" i="276"/>
  <c r="K59" i="216"/>
  <c r="C59" i="337"/>
  <c r="C59" i="399"/>
  <c r="C41" i="277"/>
  <c r="C23" i="338"/>
  <c r="C23" i="400"/>
  <c r="K16" i="217"/>
  <c r="K16" i="277"/>
  <c r="C16" i="277"/>
  <c r="K47" i="217"/>
  <c r="K47" i="277"/>
  <c r="C47" i="338"/>
  <c r="C47" i="400"/>
  <c r="K46" i="218"/>
  <c r="K46" i="278"/>
  <c r="C46" i="339"/>
  <c r="C46" i="401"/>
  <c r="K23" i="219"/>
  <c r="D21" i="340"/>
  <c r="C23" i="279"/>
  <c r="E19" i="480"/>
  <c r="C19" i="341"/>
  <c r="C19" i="403"/>
  <c r="K59" i="220"/>
  <c r="E59" i="480"/>
  <c r="C59" i="341"/>
  <c r="C59" i="403"/>
  <c r="K35" i="221"/>
  <c r="E33" i="481"/>
  <c r="C33" i="342"/>
  <c r="C33" i="404"/>
  <c r="C47" i="342"/>
  <c r="C47" i="404"/>
  <c r="K40" i="222"/>
  <c r="C38" i="343"/>
  <c r="C38" i="405"/>
  <c r="K20" i="225"/>
  <c r="E18" i="485"/>
  <c r="C20" i="285"/>
  <c r="C24" i="286"/>
  <c r="C22" i="347"/>
  <c r="C22" i="409"/>
  <c r="K24" i="226"/>
  <c r="K23" i="227"/>
  <c r="E21" i="487"/>
  <c r="C23" i="287"/>
  <c r="C21" i="348"/>
  <c r="C21" i="410"/>
  <c r="C49" i="287"/>
  <c r="K49" i="227"/>
  <c r="E49" i="487"/>
  <c r="D49" i="348"/>
  <c r="D49" i="410"/>
  <c r="C49" i="348"/>
  <c r="C49" i="410"/>
  <c r="C42" i="288"/>
  <c r="K42" i="228"/>
  <c r="C26" i="288"/>
  <c r="C47" i="350"/>
  <c r="C47" i="412"/>
  <c r="C47" i="289"/>
  <c r="C27" i="351"/>
  <c r="C27" i="413"/>
  <c r="K19" i="230"/>
  <c r="K19" i="290"/>
  <c r="C19" i="290"/>
  <c r="K11" i="230"/>
  <c r="E9" i="490"/>
  <c r="C9" i="351"/>
  <c r="C9" i="413"/>
  <c r="C50" i="290"/>
  <c r="K50" i="230"/>
  <c r="E50" i="490"/>
  <c r="C50" i="351"/>
  <c r="C50" i="413"/>
  <c r="C46" i="290"/>
  <c r="C46" i="351"/>
  <c r="C46" i="413"/>
  <c r="C21" i="352"/>
  <c r="C21" i="414"/>
  <c r="H98" i="176"/>
  <c r="H98" i="236"/>
  <c r="H9" i="236"/>
  <c r="C32" i="339"/>
  <c r="C32" i="401"/>
  <c r="C35" i="277"/>
  <c r="C23" i="273"/>
  <c r="C22" i="333"/>
  <c r="C22" i="395"/>
  <c r="C139" i="247"/>
  <c r="C54" i="235"/>
  <c r="C15" i="349"/>
  <c r="C15" i="411"/>
  <c r="C17" i="347"/>
  <c r="C17" i="409"/>
  <c r="C14" i="346"/>
  <c r="C14" i="408"/>
  <c r="C24" i="345"/>
  <c r="C24" i="407"/>
  <c r="C31" i="284"/>
  <c r="C60" i="344"/>
  <c r="C60" i="406"/>
  <c r="C46" i="282"/>
  <c r="C29" i="278"/>
  <c r="C48" i="337"/>
  <c r="C48" i="399"/>
  <c r="C16" i="271"/>
  <c r="C27" i="331"/>
  <c r="C27" i="393"/>
  <c r="C12" i="269"/>
  <c r="C23" i="330"/>
  <c r="C23" i="392"/>
  <c r="C19" i="249"/>
  <c r="C124" i="247"/>
  <c r="C76" i="305"/>
  <c r="C76" i="367"/>
  <c r="C31" i="288"/>
  <c r="K34" i="222"/>
  <c r="D32" i="343"/>
  <c r="D32" i="405"/>
  <c r="C54" i="340"/>
  <c r="C54" i="402"/>
  <c r="C54" i="331"/>
  <c r="C54" i="393"/>
  <c r="C40" i="270"/>
  <c r="C23" i="291"/>
  <c r="C29" i="290"/>
  <c r="C23" i="350"/>
  <c r="C23" i="412"/>
  <c r="K42" i="224"/>
  <c r="K33" i="223"/>
  <c r="C37" i="273"/>
  <c r="C56" i="269"/>
  <c r="C46" i="298"/>
  <c r="C46" i="360"/>
  <c r="K35" i="225"/>
  <c r="C48" i="280"/>
  <c r="C14" i="338"/>
  <c r="C14" i="400"/>
  <c r="C55" i="333"/>
  <c r="C55" i="395"/>
  <c r="K52" i="211"/>
  <c r="E52" i="471"/>
  <c r="C38" i="347"/>
  <c r="C38" i="409"/>
  <c r="C21" i="280"/>
  <c r="J13" i="265"/>
  <c r="J47" i="269"/>
  <c r="K74" i="186"/>
  <c r="D74" i="307"/>
  <c r="D74" i="369"/>
  <c r="K42" i="206"/>
  <c r="K40" i="226"/>
  <c r="K12" i="229"/>
  <c r="C70" i="245"/>
  <c r="J133" i="236"/>
  <c r="K133" i="176"/>
  <c r="J138" i="236"/>
  <c r="J14" i="237"/>
  <c r="D5" i="189"/>
  <c r="G5" i="218"/>
  <c r="C50" i="238"/>
  <c r="C13" i="280"/>
  <c r="C49" i="279"/>
  <c r="C30" i="277"/>
  <c r="C17" i="276"/>
  <c r="C24" i="337"/>
  <c r="C24" i="399"/>
  <c r="C38" i="333"/>
  <c r="C38" i="395"/>
  <c r="C56" i="332"/>
  <c r="C56" i="394"/>
  <c r="C34" i="270"/>
  <c r="C47" i="330"/>
  <c r="C47" i="392"/>
  <c r="C41" i="269"/>
  <c r="K14" i="199"/>
  <c r="K14" i="259"/>
  <c r="C112" i="247"/>
  <c r="C145" i="296"/>
  <c r="C145" i="358"/>
  <c r="C54" i="348"/>
  <c r="C54" i="410"/>
  <c r="C50" i="347"/>
  <c r="C50" i="409"/>
  <c r="C56" i="285"/>
  <c r="C18" i="279"/>
  <c r="C48" i="288"/>
  <c r="C32" i="343"/>
  <c r="C32" i="405"/>
  <c r="C35" i="281"/>
  <c r="C49" i="329"/>
  <c r="C49" i="391"/>
  <c r="D7" i="303"/>
  <c r="D7" i="365"/>
  <c r="G7" i="365"/>
  <c r="C42" i="284"/>
  <c r="C31" i="344"/>
  <c r="C31" i="406"/>
  <c r="C35" i="269"/>
  <c r="G6" i="239"/>
  <c r="I6" i="239"/>
  <c r="C35" i="285"/>
  <c r="C16" i="281"/>
  <c r="C47" i="277"/>
  <c r="C39" i="338"/>
  <c r="C39" i="400"/>
  <c r="C13" i="333"/>
  <c r="C13" i="395"/>
  <c r="C52" i="271"/>
  <c r="C157" i="295"/>
  <c r="C157" i="357"/>
  <c r="K21" i="216"/>
  <c r="K53" i="197"/>
  <c r="E53" i="457"/>
  <c r="J60" i="271"/>
  <c r="K26" i="204"/>
  <c r="K26" i="264"/>
  <c r="D38" i="209"/>
  <c r="D43" i="209"/>
  <c r="D43" i="269"/>
  <c r="J27" i="235"/>
  <c r="I6" i="179"/>
  <c r="K48" i="228"/>
  <c r="D48" i="349"/>
  <c r="C50" i="282"/>
  <c r="C42" i="280"/>
  <c r="C46" i="278"/>
  <c r="C20" i="271"/>
  <c r="C37" i="331"/>
  <c r="C37" i="393"/>
  <c r="K36" i="210"/>
  <c r="K36" i="270"/>
  <c r="J32" i="199"/>
  <c r="C136" i="235"/>
  <c r="J34" i="252"/>
  <c r="H32" i="253"/>
  <c r="H38" i="193"/>
  <c r="G69" i="235"/>
  <c r="J149" i="237"/>
  <c r="K149" i="177"/>
  <c r="E149" i="436"/>
  <c r="H31" i="180"/>
  <c r="J53" i="248"/>
  <c r="I52" i="249"/>
  <c r="J57" i="250"/>
  <c r="K57" i="190"/>
  <c r="E57" i="450"/>
  <c r="J21" i="253"/>
  <c r="K21" i="193"/>
  <c r="K31" i="201"/>
  <c r="E29" i="461"/>
  <c r="K84" i="185"/>
  <c r="J24" i="260"/>
  <c r="J15" i="261"/>
  <c r="K40" i="213"/>
  <c r="K37" i="216"/>
  <c r="K25" i="203"/>
  <c r="D23" i="324"/>
  <c r="D23" i="386"/>
  <c r="J11" i="267"/>
  <c r="K12" i="208"/>
  <c r="E10" i="468"/>
  <c r="K15" i="211"/>
  <c r="J15" i="271"/>
  <c r="J35" i="288"/>
  <c r="J31" i="289"/>
  <c r="K31" i="229"/>
  <c r="E29" i="489"/>
  <c r="J21" i="287"/>
  <c r="J60" i="270"/>
  <c r="K17" i="211"/>
  <c r="E15" i="471"/>
  <c r="J17" i="271"/>
  <c r="K15" i="214"/>
  <c r="D13" i="335"/>
  <c r="D13" i="397"/>
  <c r="J15" i="274"/>
  <c r="K24" i="228"/>
  <c r="J24" i="288"/>
  <c r="E65" i="370"/>
  <c r="C124" i="295"/>
  <c r="C124" i="357"/>
  <c r="C105" i="236"/>
  <c r="D98" i="177"/>
  <c r="D98" i="237"/>
  <c r="D9" i="237"/>
  <c r="B2" i="161"/>
  <c r="B2" i="163"/>
  <c r="I5" i="183"/>
  <c r="I5" i="243"/>
  <c r="I5" i="242"/>
  <c r="K56" i="280"/>
  <c r="D38" i="327"/>
  <c r="D38" i="389"/>
  <c r="Q13" i="94"/>
  <c r="K1" i="253"/>
  <c r="R13" i="94"/>
  <c r="B2" i="411"/>
  <c r="B2" i="412"/>
  <c r="B2" i="413"/>
  <c r="B2" i="414"/>
  <c r="B26" i="354"/>
  <c r="B23" i="292"/>
  <c r="B2" i="150"/>
  <c r="B123" i="134"/>
  <c r="B151" i="134"/>
  <c r="B180" i="134"/>
  <c r="B29" i="172"/>
  <c r="B2" i="369"/>
  <c r="B2" i="251"/>
  <c r="B2" i="249"/>
  <c r="B2" i="166"/>
  <c r="B25" i="172"/>
  <c r="B2" i="165"/>
  <c r="B2" i="146"/>
  <c r="A2" i="358"/>
  <c r="B2" i="185"/>
  <c r="A2" i="359"/>
  <c r="B31" i="354"/>
  <c r="B2" i="395"/>
  <c r="B2" i="396"/>
  <c r="B2" i="397"/>
  <c r="B2" i="398"/>
  <c r="A2" i="357"/>
  <c r="B2" i="191"/>
  <c r="B30" i="172"/>
  <c r="B2" i="200"/>
  <c r="B2" i="201"/>
  <c r="B2" i="202"/>
  <c r="B2" i="203"/>
  <c r="B2" i="370"/>
  <c r="B2" i="367"/>
  <c r="B2" i="184"/>
  <c r="B2" i="188"/>
  <c r="B2" i="189"/>
  <c r="B33" i="172"/>
  <c r="B25" i="354"/>
  <c r="A2" i="360"/>
  <c r="A2" i="424"/>
  <c r="B2" i="186"/>
  <c r="B2" i="147"/>
  <c r="A2" i="415"/>
  <c r="B23" i="172"/>
  <c r="P13" i="94"/>
  <c r="C20" i="314"/>
  <c r="C20" i="376"/>
  <c r="C22" i="253"/>
  <c r="J113" i="238"/>
  <c r="K113" i="178"/>
  <c r="E113" i="437"/>
  <c r="J42" i="250"/>
  <c r="K42" i="190"/>
  <c r="F38" i="199"/>
  <c r="F10" i="259"/>
  <c r="K149" i="184"/>
  <c r="D149" i="305"/>
  <c r="D149" i="367"/>
  <c r="J25" i="246"/>
  <c r="E51" i="259"/>
  <c r="E57" i="199"/>
  <c r="E57" i="259"/>
  <c r="H32" i="180"/>
  <c r="H32" i="439"/>
  <c r="J28" i="247"/>
  <c r="J12" i="276"/>
  <c r="J134" i="245"/>
  <c r="K41" i="204"/>
  <c r="E39" i="464"/>
  <c r="K24" i="201"/>
  <c r="K47" i="216"/>
  <c r="J47" i="284"/>
  <c r="B32" i="354"/>
  <c r="B2" i="407"/>
  <c r="B2" i="408"/>
  <c r="B2" i="409"/>
  <c r="B2" i="410"/>
  <c r="E36" i="399"/>
  <c r="E41" i="399"/>
  <c r="E160" i="357"/>
  <c r="E128" i="370"/>
  <c r="E155" i="370"/>
  <c r="E57" i="406"/>
  <c r="E160" i="358"/>
  <c r="E57" i="396"/>
  <c r="E57" i="399"/>
  <c r="B30" i="184"/>
  <c r="B39" i="176"/>
  <c r="B34" i="178"/>
  <c r="B39" i="178"/>
  <c r="B31" i="185"/>
  <c r="B36" i="185"/>
  <c r="B36" i="186"/>
  <c r="B39" i="235"/>
  <c r="B39" i="295"/>
  <c r="B34" i="235"/>
  <c r="D54" i="346"/>
  <c r="D54" i="408"/>
  <c r="G43" i="203"/>
  <c r="G43" i="263"/>
  <c r="G38" i="263"/>
  <c r="K48" i="257"/>
  <c r="C140" i="238"/>
  <c r="C140" i="184"/>
  <c r="C37" i="247"/>
  <c r="C37" i="370"/>
  <c r="C26" i="394"/>
  <c r="C63" i="297"/>
  <c r="C63" i="359"/>
  <c r="C63" i="237"/>
  <c r="D25" i="349"/>
  <c r="D25" i="411"/>
  <c r="C70" i="184"/>
  <c r="C70" i="244"/>
  <c r="C129" i="185"/>
  <c r="C129" i="245"/>
  <c r="C33" i="191"/>
  <c r="C31" i="451"/>
  <c r="D27" i="380"/>
  <c r="C22" i="194"/>
  <c r="C20" i="454"/>
  <c r="D15" i="322"/>
  <c r="D15" i="384"/>
  <c r="C25" i="177"/>
  <c r="C69" i="178"/>
  <c r="G30" i="180"/>
  <c r="C133" i="187"/>
  <c r="C66" i="187"/>
  <c r="C33" i="189"/>
  <c r="C32" i="192"/>
  <c r="C30" i="320"/>
  <c r="C30" i="382"/>
  <c r="D18" i="330"/>
  <c r="D18" i="392"/>
  <c r="D69" i="308"/>
  <c r="D69" i="370"/>
  <c r="K69" i="247"/>
  <c r="K27" i="287"/>
  <c r="K13" i="290"/>
  <c r="K52" i="261"/>
  <c r="K5" i="253"/>
  <c r="D11" i="343"/>
  <c r="D11" i="405"/>
  <c r="D17" i="352"/>
  <c r="D17" i="414"/>
  <c r="K49" i="285"/>
  <c r="D13" i="319"/>
  <c r="D13" i="381"/>
  <c r="K15" i="258"/>
  <c r="K20" i="175"/>
  <c r="J145" i="245"/>
  <c r="K145" i="185"/>
  <c r="E145" i="445"/>
  <c r="E10" i="252"/>
  <c r="J35" i="257"/>
  <c r="K35" i="197"/>
  <c r="K35" i="257"/>
  <c r="D45" i="257"/>
  <c r="D57" i="257"/>
  <c r="I28" i="261"/>
  <c r="I38" i="201"/>
  <c r="I38" i="261"/>
  <c r="C139" i="235"/>
  <c r="K139" i="175"/>
  <c r="C117" i="296"/>
  <c r="C117" i="358"/>
  <c r="C117" i="236"/>
  <c r="C10" i="300"/>
  <c r="C10" i="362"/>
  <c r="C10" i="240"/>
  <c r="E10" i="180"/>
  <c r="G6" i="300"/>
  <c r="G6" i="362"/>
  <c r="I6" i="180"/>
  <c r="I22" i="180"/>
  <c r="G22" i="240"/>
  <c r="G18" i="300"/>
  <c r="G18" i="362"/>
  <c r="I18" i="180"/>
  <c r="H18" i="300"/>
  <c r="D22" i="302"/>
  <c r="D22" i="364"/>
  <c r="G22" i="364"/>
  <c r="D22" i="242"/>
  <c r="D14" i="302"/>
  <c r="D14" i="364"/>
  <c r="G14" i="364"/>
  <c r="D14" i="242"/>
  <c r="C125" i="306"/>
  <c r="C125" i="368"/>
  <c r="C58" i="307"/>
  <c r="C58" i="369"/>
  <c r="K105" i="186"/>
  <c r="C105" i="307"/>
  <c r="C105" i="369"/>
  <c r="K56" i="187"/>
  <c r="E56" i="447"/>
  <c r="C56" i="308"/>
  <c r="C56" i="370"/>
  <c r="C46" i="308"/>
  <c r="C46" i="370"/>
  <c r="K42" i="187"/>
  <c r="E42" i="447"/>
  <c r="C19" i="308"/>
  <c r="C19" i="370"/>
  <c r="C19" i="247"/>
  <c r="C147" i="308"/>
  <c r="C147" i="370"/>
  <c r="C137" i="308"/>
  <c r="C137" i="370"/>
  <c r="K29" i="188"/>
  <c r="C27" i="309"/>
  <c r="C27" i="371"/>
  <c r="C56" i="309"/>
  <c r="C56" i="371"/>
  <c r="C47" i="310"/>
  <c r="C47" i="372"/>
  <c r="K47" i="189"/>
  <c r="C36" i="311"/>
  <c r="C36" i="373"/>
  <c r="K19" i="190"/>
  <c r="C19" i="250"/>
  <c r="C54" i="313"/>
  <c r="C54" i="375"/>
  <c r="C54" i="252"/>
  <c r="C40" i="314"/>
  <c r="C40" i="376"/>
  <c r="K42" i="193"/>
  <c r="C53" i="253"/>
  <c r="C53" i="314"/>
  <c r="C53" i="376"/>
  <c r="C25" i="254"/>
  <c r="C23" i="315"/>
  <c r="C23" i="377"/>
  <c r="C17" i="316"/>
  <c r="C17" i="378"/>
  <c r="C19" i="255"/>
  <c r="C13" i="316"/>
  <c r="C13" i="378"/>
  <c r="K15" i="195"/>
  <c r="C19" i="318"/>
  <c r="C19" i="380"/>
  <c r="C21" i="257"/>
  <c r="C11" i="318"/>
  <c r="C11" i="380"/>
  <c r="C13" i="257"/>
  <c r="K13" i="197"/>
  <c r="C14" i="320"/>
  <c r="C14" i="382"/>
  <c r="C16" i="259"/>
  <c r="C52" i="320"/>
  <c r="C52" i="382"/>
  <c r="C50" i="260"/>
  <c r="K50" i="200"/>
  <c r="E50" i="460"/>
  <c r="K50" i="260"/>
  <c r="K33" i="201"/>
  <c r="C33" i="261"/>
  <c r="K18" i="201"/>
  <c r="C16" i="322"/>
  <c r="C16" i="384"/>
  <c r="C59" i="323"/>
  <c r="C59" i="385"/>
  <c r="C59" i="262"/>
  <c r="C48" i="262"/>
  <c r="C48" i="323"/>
  <c r="C48" i="385"/>
  <c r="C39" i="324"/>
  <c r="C39" i="386"/>
  <c r="K41" i="203"/>
  <c r="D39" i="324"/>
  <c r="D39" i="386"/>
  <c r="C9" i="325"/>
  <c r="C9" i="387"/>
  <c r="C11" i="264"/>
  <c r="C59" i="327"/>
  <c r="C59" i="389"/>
  <c r="C47" i="328"/>
  <c r="C47" i="390"/>
  <c r="C47" i="267"/>
  <c r="C60" i="269"/>
  <c r="K60" i="209"/>
  <c r="E60" i="469"/>
  <c r="K60" i="269"/>
  <c r="K49" i="209"/>
  <c r="C49" i="330"/>
  <c r="C49" i="392"/>
  <c r="B2" i="141"/>
  <c r="B2" i="142"/>
  <c r="B2" i="143"/>
  <c r="G17" i="180"/>
  <c r="J27" i="254"/>
  <c r="K27" i="194"/>
  <c r="J27" i="274"/>
  <c r="K27" i="214"/>
  <c r="F98" i="178"/>
  <c r="F98" i="238"/>
  <c r="F9" i="238"/>
  <c r="C56" i="247"/>
  <c r="C53" i="318"/>
  <c r="C53" i="380"/>
  <c r="K44" i="186"/>
  <c r="K44" i="246"/>
  <c r="K31" i="175"/>
  <c r="E31" i="434"/>
  <c r="K86" i="175"/>
  <c r="E86" i="434"/>
  <c r="J86" i="235"/>
  <c r="K86" i="235"/>
  <c r="J35" i="236"/>
  <c r="J53" i="236"/>
  <c r="K53" i="176"/>
  <c r="G69" i="236"/>
  <c r="J114" i="237"/>
  <c r="F136" i="237"/>
  <c r="K38" i="178"/>
  <c r="J41" i="238"/>
  <c r="J49" i="238"/>
  <c r="K49" i="178"/>
  <c r="H63" i="238"/>
  <c r="F69" i="238"/>
  <c r="E73" i="238"/>
  <c r="J77" i="238"/>
  <c r="K77" i="238"/>
  <c r="K77" i="178"/>
  <c r="K119" i="178"/>
  <c r="D119" i="298"/>
  <c r="D46" i="249"/>
  <c r="D58" i="189"/>
  <c r="D58" i="249"/>
  <c r="J46" i="190"/>
  <c r="J46" i="250"/>
  <c r="E22" i="251"/>
  <c r="J24" i="258"/>
  <c r="K24" i="198"/>
  <c r="K17" i="206"/>
  <c r="K17" i="266"/>
  <c r="J24" i="266"/>
  <c r="K24" i="206"/>
  <c r="K24" i="266"/>
  <c r="E28" i="266"/>
  <c r="E38" i="206"/>
  <c r="D51" i="274"/>
  <c r="D57" i="214"/>
  <c r="D57" i="274"/>
  <c r="I51" i="277"/>
  <c r="I57" i="217"/>
  <c r="I57" i="277"/>
  <c r="D45" i="287"/>
  <c r="D51" i="261"/>
  <c r="D57" i="201"/>
  <c r="D57" i="261"/>
  <c r="K11" i="195"/>
  <c r="D9" i="316"/>
  <c r="D9" i="378"/>
  <c r="G98" i="176"/>
  <c r="G98" i="236"/>
  <c r="G9" i="236"/>
  <c r="C155" i="236"/>
  <c r="C155" i="296"/>
  <c r="C155" i="358"/>
  <c r="K28" i="187"/>
  <c r="E28" i="447"/>
  <c r="J22" i="192"/>
  <c r="J22" i="252"/>
  <c r="K26" i="193"/>
  <c r="K56" i="194"/>
  <c r="K25" i="259"/>
  <c r="K26" i="206"/>
  <c r="D24" i="327"/>
  <c r="D24" i="389"/>
  <c r="K25" i="207"/>
  <c r="E23" i="467"/>
  <c r="K137" i="186"/>
  <c r="K137" i="246"/>
  <c r="K106" i="187"/>
  <c r="C110" i="296"/>
  <c r="C110" i="358"/>
  <c r="C110" i="236"/>
  <c r="E98" i="176"/>
  <c r="E98" i="236"/>
  <c r="E9" i="236"/>
  <c r="J32" i="206"/>
  <c r="D30" i="466"/>
  <c r="G57" i="272"/>
  <c r="J28" i="219"/>
  <c r="K36" i="219"/>
  <c r="J22" i="221"/>
  <c r="D20" i="481"/>
  <c r="J19" i="285"/>
  <c r="J51" i="226"/>
  <c r="D51" i="486"/>
  <c r="I45" i="287"/>
  <c r="K158" i="177"/>
  <c r="D158" i="297"/>
  <c r="D158" i="359"/>
  <c r="C127" i="306"/>
  <c r="C127" i="368"/>
  <c r="K47" i="207"/>
  <c r="E47" i="467"/>
  <c r="J32" i="208"/>
  <c r="D30" i="468"/>
  <c r="K14" i="222"/>
  <c r="E12" i="482"/>
  <c r="E57" i="343"/>
  <c r="E36" i="345"/>
  <c r="E41" i="345"/>
  <c r="E36" i="346"/>
  <c r="E41" i="346"/>
  <c r="B18" i="363"/>
  <c r="I31" i="362"/>
  <c r="E57" i="407"/>
  <c r="K37" i="272"/>
  <c r="D21" i="342"/>
  <c r="D21" i="404"/>
  <c r="K53" i="275"/>
  <c r="K57" i="251"/>
  <c r="K60" i="257"/>
  <c r="K54" i="268"/>
  <c r="D17" i="328"/>
  <c r="D17" i="390"/>
  <c r="K134" i="235"/>
  <c r="C51" i="319"/>
  <c r="C51" i="381"/>
  <c r="C51" i="258"/>
  <c r="D148" i="305"/>
  <c r="D148" i="367"/>
  <c r="H17" i="243"/>
  <c r="I17" i="243"/>
  <c r="I17" i="183"/>
  <c r="G17" i="442"/>
  <c r="H21" i="243"/>
  <c r="F5" i="244"/>
  <c r="F5" i="261"/>
  <c r="F5" i="224"/>
  <c r="F5" i="215"/>
  <c r="F5" i="219"/>
  <c r="F5" i="228"/>
  <c r="F5" i="202"/>
  <c r="F5" i="200"/>
  <c r="F5" i="193"/>
  <c r="F5" i="205"/>
  <c r="F5" i="189"/>
  <c r="F5" i="204"/>
  <c r="F5" i="223"/>
  <c r="F5" i="229"/>
  <c r="F5" i="218"/>
  <c r="F5" i="226"/>
  <c r="F5" i="222"/>
  <c r="F5" i="214"/>
  <c r="F5" i="188"/>
  <c r="F5" i="203"/>
  <c r="F5" i="209"/>
  <c r="F5" i="194"/>
  <c r="F5" i="199"/>
  <c r="F5" i="221"/>
  <c r="F5" i="225"/>
  <c r="F5" i="217"/>
  <c r="F5" i="208"/>
  <c r="F5" i="206"/>
  <c r="F5" i="211"/>
  <c r="F5" i="227"/>
  <c r="F5" i="197"/>
  <c r="F5" i="191"/>
  <c r="F5" i="190"/>
  <c r="F5" i="220"/>
  <c r="F5" i="198"/>
  <c r="F5" i="196"/>
  <c r="F5" i="195"/>
  <c r="F5" i="213"/>
  <c r="F5" i="212"/>
  <c r="F5" i="230"/>
  <c r="F5" i="207"/>
  <c r="F5" i="192"/>
  <c r="F5" i="216"/>
  <c r="F5" i="231"/>
  <c r="F5" i="201"/>
  <c r="J83" i="244"/>
  <c r="K83" i="184"/>
  <c r="D83" i="305"/>
  <c r="D83" i="367"/>
  <c r="F93" i="244"/>
  <c r="D114" i="244"/>
  <c r="J119" i="244"/>
  <c r="K119" i="184"/>
  <c r="J127" i="244"/>
  <c r="F133" i="244"/>
  <c r="F154" i="184"/>
  <c r="F154" i="244"/>
  <c r="J134" i="244"/>
  <c r="K134" i="184"/>
  <c r="K134" i="244"/>
  <c r="J33" i="245"/>
  <c r="K33" i="185"/>
  <c r="E33" i="445"/>
  <c r="D75" i="245"/>
  <c r="K85" i="185"/>
  <c r="J85" i="245"/>
  <c r="E114" i="245"/>
  <c r="K149" i="185"/>
  <c r="J149" i="245"/>
  <c r="K153" i="185"/>
  <c r="K153" i="245"/>
  <c r="J153" i="245"/>
  <c r="J21" i="246"/>
  <c r="K103" i="186"/>
  <c r="D103" i="307"/>
  <c r="D103" i="369"/>
  <c r="J118" i="246"/>
  <c r="K118" i="186"/>
  <c r="E118" i="446"/>
  <c r="J122" i="246"/>
  <c r="K122" i="186"/>
  <c r="E122" i="446"/>
  <c r="K58" i="187"/>
  <c r="E58" i="447"/>
  <c r="J74" i="247"/>
  <c r="K74" i="187"/>
  <c r="K74" i="247"/>
  <c r="J55" i="251"/>
  <c r="G10" i="252"/>
  <c r="K12" i="192"/>
  <c r="K12" i="252"/>
  <c r="F22" i="252"/>
  <c r="F32" i="253"/>
  <c r="E45" i="253"/>
  <c r="E57" i="193"/>
  <c r="E57" i="253"/>
  <c r="K48" i="193"/>
  <c r="D48" i="314"/>
  <c r="D48" i="376"/>
  <c r="J45" i="193"/>
  <c r="I57" i="193"/>
  <c r="I57" i="253"/>
  <c r="J11" i="254"/>
  <c r="K11" i="194"/>
  <c r="J15" i="254"/>
  <c r="K15" i="194"/>
  <c r="J19" i="254"/>
  <c r="K40" i="194"/>
  <c r="J49" i="254"/>
  <c r="D10" i="255"/>
  <c r="J12" i="255"/>
  <c r="K12" i="195"/>
  <c r="J25" i="255"/>
  <c r="K25" i="195"/>
  <c r="D23" i="316"/>
  <c r="D23" i="378"/>
  <c r="F28" i="255"/>
  <c r="F38" i="195"/>
  <c r="F43" i="195"/>
  <c r="F43" i="255"/>
  <c r="J35" i="255"/>
  <c r="J32" i="195"/>
  <c r="J32" i="255"/>
  <c r="K35" i="195"/>
  <c r="E39" i="255"/>
  <c r="D45" i="255"/>
  <c r="D57" i="195"/>
  <c r="D57" i="255"/>
  <c r="H45" i="255"/>
  <c r="H57" i="195"/>
  <c r="H57" i="255"/>
  <c r="J47" i="255"/>
  <c r="J45" i="195"/>
  <c r="D45" i="455"/>
  <c r="J33" i="256"/>
  <c r="K33" i="196"/>
  <c r="F45" i="256"/>
  <c r="K50" i="196"/>
  <c r="E50" i="456"/>
  <c r="J50" i="256"/>
  <c r="J32" i="198"/>
  <c r="J41" i="258"/>
  <c r="K41" i="198"/>
  <c r="D39" i="319"/>
  <c r="D39" i="381"/>
  <c r="J50" i="258"/>
  <c r="K50" i="198"/>
  <c r="E50" i="458"/>
  <c r="K18" i="199"/>
  <c r="J18" i="259"/>
  <c r="J28" i="199"/>
  <c r="J28" i="259"/>
  <c r="K29" i="199"/>
  <c r="I51" i="259"/>
  <c r="I57" i="199"/>
  <c r="I57" i="259"/>
  <c r="H10" i="260"/>
  <c r="J13" i="260"/>
  <c r="K13" i="200"/>
  <c r="E11" i="460"/>
  <c r="J17" i="260"/>
  <c r="K17" i="200"/>
  <c r="D15" i="321"/>
  <c r="D15" i="383"/>
  <c r="J21" i="260"/>
  <c r="D28" i="266"/>
  <c r="G32" i="266"/>
  <c r="F10" i="268"/>
  <c r="F38" i="208"/>
  <c r="F38" i="268"/>
  <c r="J11" i="268"/>
  <c r="K11" i="208"/>
  <c r="E9" i="468"/>
  <c r="K19" i="208"/>
  <c r="J19" i="268"/>
  <c r="I22" i="268"/>
  <c r="I38" i="208"/>
  <c r="J26" i="268"/>
  <c r="K26" i="208"/>
  <c r="E24" i="468"/>
  <c r="J29" i="268"/>
  <c r="K29" i="208"/>
  <c r="K29" i="268"/>
  <c r="J28" i="208"/>
  <c r="D26" i="468"/>
  <c r="E57" i="208"/>
  <c r="E57" i="268"/>
  <c r="I9" i="183"/>
  <c r="G9" i="442"/>
  <c r="K57" i="188"/>
  <c r="D57" i="309"/>
  <c r="J34" i="266"/>
  <c r="K48" i="249"/>
  <c r="D8" i="245"/>
  <c r="J40" i="253"/>
  <c r="K50" i="262"/>
  <c r="D50" i="323"/>
  <c r="D50" i="385"/>
  <c r="J29" i="259"/>
  <c r="F58" i="188"/>
  <c r="F58" i="248"/>
  <c r="K104" i="185"/>
  <c r="G75" i="247"/>
  <c r="J94" i="244"/>
  <c r="D21" i="323"/>
  <c r="D21" i="385"/>
  <c r="J45" i="194"/>
  <c r="J13" i="269"/>
  <c r="J10" i="209"/>
  <c r="K13" i="209"/>
  <c r="K13" i="269"/>
  <c r="J17" i="269"/>
  <c r="K17" i="209"/>
  <c r="D15" i="330"/>
  <c r="D15" i="392"/>
  <c r="J12" i="270"/>
  <c r="K12" i="210"/>
  <c r="K12" i="270"/>
  <c r="K16" i="210"/>
  <c r="J16" i="270"/>
  <c r="J23" i="270"/>
  <c r="J22" i="210"/>
  <c r="J22" i="270"/>
  <c r="F28" i="272"/>
  <c r="J42" i="272"/>
  <c r="D51" i="272"/>
  <c r="J53" i="272"/>
  <c r="J51" i="212"/>
  <c r="E10" i="273"/>
  <c r="E38" i="213"/>
  <c r="E43" i="213"/>
  <c r="E43" i="273"/>
  <c r="K24" i="213"/>
  <c r="D22" i="334"/>
  <c r="J24" i="273"/>
  <c r="D38" i="213"/>
  <c r="D45" i="273"/>
  <c r="D57" i="213"/>
  <c r="D57" i="273"/>
  <c r="H45" i="273"/>
  <c r="H57" i="213"/>
  <c r="H57" i="273"/>
  <c r="J48" i="273"/>
  <c r="J45" i="213"/>
  <c r="J45" i="273"/>
  <c r="K48" i="213"/>
  <c r="I51" i="273"/>
  <c r="J25" i="274"/>
  <c r="K25" i="214"/>
  <c r="F28" i="274"/>
  <c r="F38" i="214"/>
  <c r="F38" i="274"/>
  <c r="F43" i="214"/>
  <c r="F43" i="274"/>
  <c r="K29" i="214"/>
  <c r="J28" i="214"/>
  <c r="D26" i="474"/>
  <c r="F22" i="277"/>
  <c r="F43" i="277"/>
  <c r="D28" i="278"/>
  <c r="D38" i="218"/>
  <c r="D43" i="218"/>
  <c r="D43" i="278"/>
  <c r="H28" i="278"/>
  <c r="H38" i="218"/>
  <c r="F28" i="279"/>
  <c r="H22" i="281"/>
  <c r="H38" i="221"/>
  <c r="H38" i="281"/>
  <c r="J29" i="281"/>
  <c r="K29" i="221"/>
  <c r="E32" i="281"/>
  <c r="J36" i="281"/>
  <c r="K36" i="221"/>
  <c r="E45" i="281"/>
  <c r="E57" i="221"/>
  <c r="E57" i="281"/>
  <c r="J49" i="281"/>
  <c r="E10" i="284"/>
  <c r="I10" i="284"/>
  <c r="E51" i="284"/>
  <c r="E57" i="284"/>
  <c r="G10" i="285"/>
  <c r="G38" i="225"/>
  <c r="D22" i="285"/>
  <c r="J24" i="285"/>
  <c r="D20" i="485"/>
  <c r="K24" i="225"/>
  <c r="I51" i="285"/>
  <c r="I57" i="225"/>
  <c r="I57" i="285"/>
  <c r="E32" i="286"/>
  <c r="E38" i="226"/>
  <c r="J40" i="286"/>
  <c r="J39" i="226"/>
  <c r="E57" i="226"/>
  <c r="E57" i="286"/>
  <c r="E45" i="286"/>
  <c r="I45" i="286"/>
  <c r="J49" i="286"/>
  <c r="F51" i="286"/>
  <c r="F57" i="226"/>
  <c r="F57" i="286"/>
  <c r="D38" i="227"/>
  <c r="H10" i="287"/>
  <c r="J12" i="287"/>
  <c r="J25" i="287"/>
  <c r="J22" i="227"/>
  <c r="J22" i="287"/>
  <c r="F28" i="287"/>
  <c r="J29" i="287"/>
  <c r="K29" i="227"/>
  <c r="K29" i="287"/>
  <c r="E32" i="287"/>
  <c r="E38" i="227"/>
  <c r="E38" i="287"/>
  <c r="J34" i="287"/>
  <c r="J32" i="227"/>
  <c r="J32" i="287"/>
  <c r="K34" i="227"/>
  <c r="E45" i="287"/>
  <c r="E57" i="287"/>
  <c r="H57" i="227"/>
  <c r="H57" i="287"/>
  <c r="F10" i="288"/>
  <c r="F43" i="228"/>
  <c r="F43" i="288"/>
  <c r="J15" i="288"/>
  <c r="K19" i="228"/>
  <c r="J19" i="288"/>
  <c r="E22" i="288"/>
  <c r="I22" i="288"/>
  <c r="D57" i="228"/>
  <c r="D57" i="288"/>
  <c r="H45" i="288"/>
  <c r="H57" i="228"/>
  <c r="H57" i="288"/>
  <c r="E57" i="228"/>
  <c r="E57" i="288"/>
  <c r="I51" i="288"/>
  <c r="F10" i="289"/>
  <c r="J11" i="289"/>
  <c r="K11" i="229"/>
  <c r="J19" i="289"/>
  <c r="E32" i="289"/>
  <c r="H38" i="230"/>
  <c r="H38" i="290"/>
  <c r="J35" i="290"/>
  <c r="G57" i="230"/>
  <c r="G57" i="290"/>
  <c r="G45" i="290"/>
  <c r="D57" i="230"/>
  <c r="D57" i="290"/>
  <c r="D51" i="290"/>
  <c r="H57" i="230"/>
  <c r="H57" i="290"/>
  <c r="E96" i="296"/>
  <c r="E164" i="296"/>
  <c r="E7" i="297"/>
  <c r="E96" i="297"/>
  <c r="E164" i="297"/>
  <c r="C120" i="295"/>
  <c r="C120" i="357"/>
  <c r="K120" i="175"/>
  <c r="C120" i="235"/>
  <c r="K112" i="175"/>
  <c r="C112" i="295"/>
  <c r="C112" i="357"/>
  <c r="C104" i="295"/>
  <c r="C104" i="357"/>
  <c r="K104" i="175"/>
  <c r="E104" i="434"/>
  <c r="C104" i="235"/>
  <c r="C83" i="296"/>
  <c r="C83" i="358"/>
  <c r="C66" i="296"/>
  <c r="C66" i="358"/>
  <c r="C66" i="236"/>
  <c r="C56" i="296"/>
  <c r="C56" i="358"/>
  <c r="C56" i="236"/>
  <c r="K56" i="236"/>
  <c r="C43" i="236"/>
  <c r="C43" i="296"/>
  <c r="C43" i="358"/>
  <c r="C21" i="296"/>
  <c r="C21" i="358"/>
  <c r="C21" i="236"/>
  <c r="C16" i="296"/>
  <c r="C16" i="358"/>
  <c r="C16" i="236"/>
  <c r="C120" i="236"/>
  <c r="K120" i="236"/>
  <c r="C120" i="296"/>
  <c r="C120" i="358"/>
  <c r="C112" i="296"/>
  <c r="C112" i="358"/>
  <c r="C112" i="236"/>
  <c r="C109" i="236"/>
  <c r="K109" i="236"/>
  <c r="C109" i="296"/>
  <c r="C109" i="358"/>
  <c r="C83" i="297"/>
  <c r="C83" i="359"/>
  <c r="C62" i="297"/>
  <c r="C62" i="359"/>
  <c r="C62" i="237"/>
  <c r="C57" i="237"/>
  <c r="C57" i="297"/>
  <c r="C57" i="359"/>
  <c r="C53" i="297"/>
  <c r="C53" i="359"/>
  <c r="C53" i="237"/>
  <c r="K53" i="237"/>
  <c r="K52" i="237"/>
  <c r="C48" i="237"/>
  <c r="C48" i="297"/>
  <c r="C48" i="359"/>
  <c r="C44" i="297"/>
  <c r="C44" i="359"/>
  <c r="C44" i="237"/>
  <c r="C30" i="297"/>
  <c r="C30" i="359"/>
  <c r="C30" i="237"/>
  <c r="C26" i="297"/>
  <c r="C26" i="359"/>
  <c r="C26" i="237"/>
  <c r="C108" i="237"/>
  <c r="C108" i="297"/>
  <c r="C108" i="359"/>
  <c r="C116" i="297"/>
  <c r="C116" i="359"/>
  <c r="C116" i="237"/>
  <c r="C130" i="297"/>
  <c r="C130" i="359"/>
  <c r="C134" i="237"/>
  <c r="C134" i="297"/>
  <c r="C134" i="359"/>
  <c r="E144" i="436"/>
  <c r="C144" i="297"/>
  <c r="C144" i="359"/>
  <c r="C154" i="297"/>
  <c r="C154" i="359"/>
  <c r="C154" i="237"/>
  <c r="C79" i="238"/>
  <c r="K79" i="238"/>
  <c r="K78" i="238"/>
  <c r="C79" i="298"/>
  <c r="C79" i="360"/>
  <c r="C74" i="238"/>
  <c r="C62" i="238"/>
  <c r="C53" i="298"/>
  <c r="C53" i="360"/>
  <c r="C53" i="238"/>
  <c r="C48" i="298"/>
  <c r="C48" i="360"/>
  <c r="C48" i="238"/>
  <c r="C39" i="238"/>
  <c r="K35" i="178"/>
  <c r="D35" i="298"/>
  <c r="D35" i="360"/>
  <c r="C35" i="238"/>
  <c r="C35" i="298"/>
  <c r="C35" i="360"/>
  <c r="C26" i="298"/>
  <c r="C26" i="360"/>
  <c r="C26" i="238"/>
  <c r="K21" i="178"/>
  <c r="C21" i="238"/>
  <c r="C16" i="298"/>
  <c r="C16" i="360"/>
  <c r="C16" i="238"/>
  <c r="C12" i="298"/>
  <c r="C12" i="360"/>
  <c r="C12" i="238"/>
  <c r="C142" i="238"/>
  <c r="K131" i="178"/>
  <c r="E131" i="437"/>
  <c r="C131" i="238"/>
  <c r="C127" i="238"/>
  <c r="C127" i="298"/>
  <c r="C127" i="360"/>
  <c r="C123" i="238"/>
  <c r="C123" i="298"/>
  <c r="C123" i="360"/>
  <c r="C114" i="238"/>
  <c r="C114" i="298"/>
  <c r="C114" i="360"/>
  <c r="K110" i="178"/>
  <c r="D110" i="298"/>
  <c r="D110" i="360"/>
  <c r="C110" i="298"/>
  <c r="C110" i="360"/>
  <c r="C106" i="238"/>
  <c r="C106" i="298"/>
  <c r="C106" i="360"/>
  <c r="C102" i="298"/>
  <c r="C102" i="360"/>
  <c r="E27" i="179"/>
  <c r="C27" i="299"/>
  <c r="C27" i="361"/>
  <c r="E22" i="179"/>
  <c r="C22" i="299"/>
  <c r="C22" i="361"/>
  <c r="C16" i="299"/>
  <c r="C16" i="361"/>
  <c r="E16" i="179"/>
  <c r="C12" i="299"/>
  <c r="C12" i="361"/>
  <c r="E12" i="179"/>
  <c r="D12" i="299"/>
  <c r="D12" i="361"/>
  <c r="C12" i="239"/>
  <c r="E12" i="239"/>
  <c r="I28" i="179"/>
  <c r="I28" i="438"/>
  <c r="G28" i="239"/>
  <c r="I28" i="239"/>
  <c r="I24" i="179"/>
  <c r="G24" i="299"/>
  <c r="G24" i="361"/>
  <c r="G24" i="239"/>
  <c r="I24" i="239"/>
  <c r="I15" i="179"/>
  <c r="G15" i="239"/>
  <c r="I15" i="239"/>
  <c r="G15" i="299"/>
  <c r="G15" i="361"/>
  <c r="G11" i="299"/>
  <c r="G11" i="361"/>
  <c r="G11" i="239"/>
  <c r="I11" i="239"/>
  <c r="I11" i="179"/>
  <c r="I11" i="438"/>
  <c r="G7" i="239"/>
  <c r="I7" i="239"/>
  <c r="G7" i="299"/>
  <c r="G7" i="361"/>
  <c r="I7" i="179"/>
  <c r="I7" i="438"/>
  <c r="C6" i="300"/>
  <c r="C6" i="362"/>
  <c r="E6" i="180"/>
  <c r="E21" i="180"/>
  <c r="E21" i="439"/>
  <c r="C21" i="300"/>
  <c r="C21" i="362"/>
  <c r="C13" i="300"/>
  <c r="C13" i="362"/>
  <c r="E13" i="180"/>
  <c r="D10" i="302"/>
  <c r="D10" i="242"/>
  <c r="D9" i="302"/>
  <c r="D9" i="242"/>
  <c r="D8" i="242"/>
  <c r="D8" i="302"/>
  <c r="G8" i="302"/>
  <c r="C10" i="332"/>
  <c r="C10" i="394"/>
  <c r="C12" i="271"/>
  <c r="C34" i="272"/>
  <c r="C32" i="333"/>
  <c r="C32" i="395"/>
  <c r="C50" i="272"/>
  <c r="C50" i="333"/>
  <c r="C50" i="395"/>
  <c r="C25" i="334"/>
  <c r="C25" i="396"/>
  <c r="K27" i="213"/>
  <c r="C27" i="273"/>
  <c r="C12" i="334"/>
  <c r="C12" i="396"/>
  <c r="C14" i="273"/>
  <c r="K54" i="213"/>
  <c r="E54" i="473"/>
  <c r="C54" i="334"/>
  <c r="C54" i="396"/>
  <c r="C54" i="273"/>
  <c r="C49" i="334"/>
  <c r="C49" i="396"/>
  <c r="C49" i="273"/>
  <c r="K36" i="214"/>
  <c r="C36" i="274"/>
  <c r="C31" i="274"/>
  <c r="K17" i="214"/>
  <c r="C17" i="274"/>
  <c r="C11" i="335"/>
  <c r="C11" i="397"/>
  <c r="C13" i="274"/>
  <c r="C59" i="335"/>
  <c r="C59" i="397"/>
  <c r="C59" i="274"/>
  <c r="C48" i="335"/>
  <c r="C48" i="397"/>
  <c r="C48" i="274"/>
  <c r="C35" i="275"/>
  <c r="K35" i="215"/>
  <c r="K35" i="275"/>
  <c r="C28" i="336"/>
  <c r="C28" i="398"/>
  <c r="C30" i="275"/>
  <c r="C23" i="336"/>
  <c r="C23" i="398"/>
  <c r="C25" i="275"/>
  <c r="C14" i="336"/>
  <c r="C14" i="398"/>
  <c r="C16" i="275"/>
  <c r="K12" i="215"/>
  <c r="C10" i="336"/>
  <c r="C10" i="398"/>
  <c r="C12" i="275"/>
  <c r="K56" i="215"/>
  <c r="E56" i="475"/>
  <c r="C56" i="336"/>
  <c r="C56" i="398"/>
  <c r="C56" i="275"/>
  <c r="K52" i="215"/>
  <c r="E52" i="475"/>
  <c r="C52" i="275"/>
  <c r="C32" i="337"/>
  <c r="C32" i="399"/>
  <c r="C34" i="276"/>
  <c r="C24" i="276"/>
  <c r="C22" i="337"/>
  <c r="C22" i="399"/>
  <c r="C13" i="337"/>
  <c r="C13" i="399"/>
  <c r="C15" i="276"/>
  <c r="C55" i="337"/>
  <c r="C55" i="399"/>
  <c r="C55" i="276"/>
  <c r="C50" i="337"/>
  <c r="C50" i="399"/>
  <c r="C50" i="276"/>
  <c r="K46" i="216"/>
  <c r="E46" i="476"/>
  <c r="C46" i="337"/>
  <c r="C46" i="399"/>
  <c r="C31" i="338"/>
  <c r="C31" i="400"/>
  <c r="C33" i="277"/>
  <c r="C25" i="338"/>
  <c r="C25" i="400"/>
  <c r="C27" i="277"/>
  <c r="K23" i="217"/>
  <c r="K23" i="277"/>
  <c r="C23" i="277"/>
  <c r="K14" i="217"/>
  <c r="D12" i="338"/>
  <c r="D12" i="400"/>
  <c r="C14" i="277"/>
  <c r="C49" i="338"/>
  <c r="C49" i="400"/>
  <c r="C49" i="277"/>
  <c r="C29" i="339"/>
  <c r="C29" i="401"/>
  <c r="K31" i="218"/>
  <c r="K31" i="278"/>
  <c r="C31" i="278"/>
  <c r="C24" i="339"/>
  <c r="C24" i="401"/>
  <c r="C26" i="278"/>
  <c r="K21" i="218"/>
  <c r="D19" i="339"/>
  <c r="D19" i="401"/>
  <c r="C19" i="339"/>
  <c r="C19" i="401"/>
  <c r="C59" i="339"/>
  <c r="C59" i="401"/>
  <c r="C59" i="278"/>
  <c r="K53" i="218"/>
  <c r="E53" i="478"/>
  <c r="C53" i="278"/>
  <c r="C48" i="339"/>
  <c r="C48" i="401"/>
  <c r="C48" i="278"/>
  <c r="C39" i="340"/>
  <c r="C39" i="402"/>
  <c r="C41" i="279"/>
  <c r="C102" i="238"/>
  <c r="C142" i="298"/>
  <c r="C142" i="360"/>
  <c r="C116" i="295"/>
  <c r="C116" i="357"/>
  <c r="C24" i="335"/>
  <c r="C24" i="397"/>
  <c r="C60" i="273"/>
  <c r="C144" i="237"/>
  <c r="C16" i="338"/>
  <c r="C16" i="400"/>
  <c r="C34" i="335"/>
  <c r="C34" i="397"/>
  <c r="C112" i="297"/>
  <c r="C112" i="359"/>
  <c r="K59" i="212"/>
  <c r="E59" i="472"/>
  <c r="K24" i="216"/>
  <c r="K14" i="213"/>
  <c r="D12" i="334"/>
  <c r="D12" i="396"/>
  <c r="E57" i="213"/>
  <c r="E57" i="273"/>
  <c r="K12" i="177"/>
  <c r="D12" i="297"/>
  <c r="D12" i="359"/>
  <c r="K23" i="210"/>
  <c r="E21" i="470"/>
  <c r="D38" i="210"/>
  <c r="D38" i="270"/>
  <c r="K52" i="226"/>
  <c r="E52" i="486"/>
  <c r="K29" i="219"/>
  <c r="K25" i="227"/>
  <c r="E23" i="487"/>
  <c r="G38" i="217"/>
  <c r="G43" i="217"/>
  <c r="C67" i="237"/>
  <c r="K67" i="237"/>
  <c r="K49" i="221"/>
  <c r="E49" i="481"/>
  <c r="K42" i="220"/>
  <c r="E40" i="480"/>
  <c r="K26" i="218"/>
  <c r="K26" i="278"/>
  <c r="K17" i="218"/>
  <c r="A2" i="297"/>
  <c r="K25" i="221"/>
  <c r="D23" i="342"/>
  <c r="D23" i="404"/>
  <c r="J14" i="284"/>
  <c r="K56" i="176"/>
  <c r="C38" i="236"/>
  <c r="C13" i="278"/>
  <c r="C54" i="338"/>
  <c r="C54" i="400"/>
  <c r="C15" i="335"/>
  <c r="C15" i="397"/>
  <c r="C29" i="335"/>
  <c r="C29" i="397"/>
  <c r="C17" i="333"/>
  <c r="C17" i="395"/>
  <c r="C67" i="238"/>
  <c r="C149" i="237"/>
  <c r="K149" i="237"/>
  <c r="C12" i="237"/>
  <c r="K12" i="237"/>
  <c r="C21" i="338"/>
  <c r="C21" i="400"/>
  <c r="C17" i="337"/>
  <c r="C17" i="399"/>
  <c r="C44" i="238"/>
  <c r="C130" i="237"/>
  <c r="C83" i="237"/>
  <c r="C110" i="238"/>
  <c r="C37" i="277"/>
  <c r="C112" i="235"/>
  <c r="K59" i="258"/>
  <c r="C150" i="298"/>
  <c r="C150" i="360"/>
  <c r="G45" i="272"/>
  <c r="D9" i="382"/>
  <c r="J51" i="227"/>
  <c r="D51" i="487"/>
  <c r="C83" i="236"/>
  <c r="C21" i="278"/>
  <c r="C46" i="276"/>
  <c r="C38" i="337"/>
  <c r="C38" i="399"/>
  <c r="C53" i="335"/>
  <c r="C53" i="397"/>
  <c r="C19" i="335"/>
  <c r="C19" i="397"/>
  <c r="C40" i="335"/>
  <c r="C40" i="397"/>
  <c r="C46" i="272"/>
  <c r="C23" i="332"/>
  <c r="C23" i="394"/>
  <c r="C30" i="238"/>
  <c r="K30" i="238"/>
  <c r="C74" i="298"/>
  <c r="C74" i="360"/>
  <c r="C21" i="237"/>
  <c r="K21" i="237"/>
  <c r="K53" i="212"/>
  <c r="C21" i="298"/>
  <c r="C21" i="360"/>
  <c r="C35" i="297"/>
  <c r="C35" i="359"/>
  <c r="C11" i="272"/>
  <c r="C27" i="239"/>
  <c r="E27" i="239"/>
  <c r="C137" i="238"/>
  <c r="K137" i="238"/>
  <c r="J48" i="287"/>
  <c r="J28" i="227"/>
  <c r="C15" i="302"/>
  <c r="C15" i="364"/>
  <c r="K40" i="221"/>
  <c r="K40" i="281"/>
  <c r="C21" i="240"/>
  <c r="E21" i="240"/>
  <c r="C84" i="238"/>
  <c r="K18" i="255"/>
  <c r="D16" i="316"/>
  <c r="D16" i="378"/>
  <c r="I38" i="226"/>
  <c r="H7" i="242"/>
  <c r="H11" i="242"/>
  <c r="I11" i="182"/>
  <c r="G11" i="441"/>
  <c r="H19" i="242"/>
  <c r="I19" i="242"/>
  <c r="I19" i="182"/>
  <c r="G19" i="441"/>
  <c r="H23" i="242"/>
  <c r="I23" i="242"/>
  <c r="I23" i="182"/>
  <c r="G23" i="441"/>
  <c r="C32" i="231"/>
  <c r="J90" i="235"/>
  <c r="K90" i="235"/>
  <c r="K90" i="175"/>
  <c r="D5" i="221"/>
  <c r="C51" i="196"/>
  <c r="C51" i="456"/>
  <c r="K102" i="176"/>
  <c r="J102" i="236"/>
  <c r="J142" i="246"/>
  <c r="K142" i="186"/>
  <c r="J117" i="247"/>
  <c r="J114" i="187"/>
  <c r="D114" i="447"/>
  <c r="K23" i="194"/>
  <c r="J20" i="264"/>
  <c r="K20" i="204"/>
  <c r="J11" i="271"/>
  <c r="K11" i="211"/>
  <c r="H70" i="245"/>
  <c r="G33" i="251"/>
  <c r="H22" i="256"/>
  <c r="H38" i="196"/>
  <c r="H43" i="196"/>
  <c r="H43" i="256"/>
  <c r="I22" i="269"/>
  <c r="I38" i="209"/>
  <c r="I43" i="209"/>
  <c r="I43" i="269"/>
  <c r="G32" i="274"/>
  <c r="G38" i="214"/>
  <c r="G38" i="274"/>
  <c r="G45" i="274"/>
  <c r="G57" i="214"/>
  <c r="G57" i="274"/>
  <c r="K30" i="215"/>
  <c r="K19" i="216"/>
  <c r="E10" i="278"/>
  <c r="K48" i="218"/>
  <c r="E51" i="278"/>
  <c r="E57" i="218"/>
  <c r="E57" i="278"/>
  <c r="I51" i="278"/>
  <c r="I57" i="218"/>
  <c r="I57" i="278"/>
  <c r="J54" i="281"/>
  <c r="D22" i="282"/>
  <c r="D38" i="222"/>
  <c r="K104" i="177"/>
  <c r="E104" i="436"/>
  <c r="J137" i="244"/>
  <c r="H51" i="265"/>
  <c r="H57" i="205"/>
  <c r="H57" i="265"/>
  <c r="K116" i="175"/>
  <c r="E116" i="434"/>
  <c r="G45" i="255"/>
  <c r="G57" i="195"/>
  <c r="G57" i="255"/>
  <c r="J22" i="207"/>
  <c r="D20" i="467"/>
  <c r="J53" i="271"/>
  <c r="J51" i="211"/>
  <c r="D51" i="471"/>
  <c r="J52" i="272"/>
  <c r="K52" i="212"/>
  <c r="D32" i="274"/>
  <c r="D38" i="214"/>
  <c r="D38" i="274"/>
  <c r="D10" i="276"/>
  <c r="E22" i="279"/>
  <c r="I38" i="219"/>
  <c r="I51" i="280"/>
  <c r="K48" i="191"/>
  <c r="K48" i="251"/>
  <c r="J28" i="198"/>
  <c r="D57" i="206"/>
  <c r="D57" i="266"/>
  <c r="J23" i="288"/>
  <c r="D32" i="288"/>
  <c r="G26" i="300"/>
  <c r="G26" i="362"/>
  <c r="I26" i="180"/>
  <c r="I26" i="439"/>
  <c r="E57" i="408"/>
  <c r="J28" i="202"/>
  <c r="G57" i="206"/>
  <c r="G57" i="266"/>
  <c r="K25" i="215"/>
  <c r="K49" i="217"/>
  <c r="E49" i="477"/>
  <c r="K29" i="216"/>
  <c r="D27" i="337"/>
  <c r="K41" i="219"/>
  <c r="E57" i="401"/>
  <c r="E57" i="405"/>
  <c r="B32" i="185"/>
  <c r="B35" i="178"/>
  <c r="B35" i="235"/>
  <c r="B35" i="177"/>
  <c r="K15" i="217"/>
  <c r="K15" i="277"/>
  <c r="K47" i="227"/>
  <c r="K47" i="287"/>
  <c r="K11" i="231"/>
  <c r="E9" i="491"/>
  <c r="E68" i="360"/>
  <c r="E57" i="390"/>
  <c r="E57" i="410"/>
  <c r="I9" i="237"/>
  <c r="E9" i="238"/>
  <c r="D59" i="331"/>
  <c r="D59" i="393"/>
  <c r="D25" i="381"/>
  <c r="D51" i="309"/>
  <c r="D51" i="371"/>
  <c r="K19" i="251"/>
  <c r="D12" i="317"/>
  <c r="D12" i="379"/>
  <c r="K14" i="256"/>
  <c r="D35" i="386"/>
  <c r="J76" i="237"/>
  <c r="K15" i="220"/>
  <c r="K15" i="280"/>
  <c r="J15" i="280"/>
  <c r="J102" i="237"/>
  <c r="K102" i="237"/>
  <c r="E24" i="437"/>
  <c r="K13" i="202"/>
  <c r="E11" i="462"/>
  <c r="J31" i="273"/>
  <c r="K31" i="213"/>
  <c r="J32" i="196"/>
  <c r="G57" i="213"/>
  <c r="G57" i="273"/>
  <c r="E38" i="197"/>
  <c r="J32" i="193"/>
  <c r="D30" i="453"/>
  <c r="J10" i="194"/>
  <c r="E57" i="337"/>
  <c r="E41" i="341"/>
  <c r="E57" i="400"/>
  <c r="E37" i="371"/>
  <c r="E42" i="371"/>
  <c r="E36" i="397"/>
  <c r="E41" i="397"/>
  <c r="E36" i="406"/>
  <c r="E41" i="406"/>
  <c r="E36" i="407"/>
  <c r="E41" i="407"/>
  <c r="E36" i="408"/>
  <c r="E41" i="408"/>
  <c r="E36" i="409"/>
  <c r="E41" i="409"/>
  <c r="E36" i="410"/>
  <c r="E41" i="410"/>
  <c r="E36" i="411"/>
  <c r="E41" i="411"/>
  <c r="E36" i="412"/>
  <c r="E41" i="412"/>
  <c r="E36" i="413"/>
  <c r="E41" i="413"/>
  <c r="E57" i="340"/>
  <c r="E154" i="370"/>
  <c r="E36" i="400"/>
  <c r="E41" i="400"/>
  <c r="K37" i="224"/>
  <c r="E35" i="484"/>
  <c r="B20" i="365"/>
  <c r="D22" i="341"/>
  <c r="D22" i="403"/>
  <c r="D111" i="307"/>
  <c r="D111" i="369"/>
  <c r="D98" i="306"/>
  <c r="D98" i="368"/>
  <c r="C73" i="237"/>
  <c r="G15" i="303"/>
  <c r="J33" i="255"/>
  <c r="J40" i="255"/>
  <c r="K40" i="195"/>
  <c r="K45" i="177"/>
  <c r="E45" i="436"/>
  <c r="K84" i="175"/>
  <c r="D84" i="295"/>
  <c r="K115" i="175"/>
  <c r="E115" i="434"/>
  <c r="C51" i="277"/>
  <c r="C5" i="77"/>
  <c r="C5" i="78"/>
  <c r="F5" i="63"/>
  <c r="F5" i="64"/>
  <c r="J25" i="251"/>
  <c r="J22" i="191"/>
  <c r="I33" i="251"/>
  <c r="J53" i="251"/>
  <c r="K53" i="191"/>
  <c r="K126" i="176"/>
  <c r="K89" i="175"/>
  <c r="K49" i="175"/>
  <c r="D49" i="295"/>
  <c r="D49" i="357"/>
  <c r="D47" i="415"/>
  <c r="K50" i="176"/>
  <c r="E50" i="435"/>
  <c r="J123" i="237"/>
  <c r="K123" i="177"/>
  <c r="J67" i="245"/>
  <c r="J134" i="247"/>
  <c r="K134" i="187"/>
  <c r="D134" i="308"/>
  <c r="D134" i="370"/>
  <c r="J30" i="253"/>
  <c r="J39" i="193"/>
  <c r="J39" i="253"/>
  <c r="J29" i="254"/>
  <c r="J28" i="194"/>
  <c r="D26" i="454"/>
  <c r="K30" i="197"/>
  <c r="E10" i="257"/>
  <c r="K47" i="199"/>
  <c r="K11" i="213"/>
  <c r="E36" i="377"/>
  <c r="E41" i="377"/>
  <c r="E36" i="378"/>
  <c r="E41" i="378"/>
  <c r="E36" i="379"/>
  <c r="E41" i="379"/>
  <c r="E57" i="379"/>
  <c r="E57" i="395"/>
  <c r="E57" i="338"/>
  <c r="E57" i="398"/>
  <c r="E57" i="336"/>
  <c r="E36" i="401"/>
  <c r="E41" i="401"/>
  <c r="E36" i="414"/>
  <c r="E41" i="414"/>
  <c r="B34" i="176"/>
  <c r="B31" i="184"/>
  <c r="B31" i="187"/>
  <c r="B37" i="177"/>
  <c r="E36" i="339"/>
  <c r="E41" i="339"/>
  <c r="E128" i="307"/>
  <c r="E155" i="307"/>
  <c r="E57" i="397"/>
  <c r="F21" i="417"/>
  <c r="F98" i="177"/>
  <c r="F98" i="237"/>
  <c r="F9" i="237"/>
  <c r="B39" i="177"/>
  <c r="B36" i="184"/>
  <c r="B36" i="187"/>
  <c r="B36" i="176"/>
  <c r="B36" i="178"/>
  <c r="D109" i="295"/>
  <c r="D109" i="357"/>
  <c r="D105" i="415"/>
  <c r="D48" i="326"/>
  <c r="D48" i="388"/>
  <c r="C28" i="206"/>
  <c r="I15" i="244"/>
  <c r="G93" i="244"/>
  <c r="K107" i="184"/>
  <c r="D107" i="305"/>
  <c r="J126" i="244"/>
  <c r="K126" i="184"/>
  <c r="J138" i="244"/>
  <c r="K138" i="184"/>
  <c r="J25" i="245"/>
  <c r="K25" i="185"/>
  <c r="J41" i="245"/>
  <c r="K41" i="185"/>
  <c r="K101" i="185"/>
  <c r="K101" i="245"/>
  <c r="J101" i="245"/>
  <c r="J28" i="246"/>
  <c r="K43" i="186"/>
  <c r="J63" i="246"/>
  <c r="J80" i="246"/>
  <c r="K80" i="186"/>
  <c r="J101" i="246"/>
  <c r="K101" i="186"/>
  <c r="D101" i="307"/>
  <c r="D101" i="369"/>
  <c r="K43" i="187"/>
  <c r="E75" i="247"/>
  <c r="H133" i="247"/>
  <c r="K13" i="188"/>
  <c r="J13" i="248"/>
  <c r="J36" i="248"/>
  <c r="J33" i="188"/>
  <c r="D31" i="448"/>
  <c r="K36" i="188"/>
  <c r="D52" i="248"/>
  <c r="D58" i="188"/>
  <c r="D58" i="248"/>
  <c r="J12" i="249"/>
  <c r="K12" i="189"/>
  <c r="K12" i="249"/>
  <c r="K23" i="189"/>
  <c r="J23" i="249"/>
  <c r="J22" i="189"/>
  <c r="F10" i="250"/>
  <c r="C77" i="296"/>
  <c r="C77" i="358"/>
  <c r="C77" i="236"/>
  <c r="C133" i="296"/>
  <c r="C133" i="358"/>
  <c r="C133" i="236"/>
  <c r="K133" i="236"/>
  <c r="B19" i="243"/>
  <c r="B19" i="303"/>
  <c r="B19" i="365"/>
  <c r="C48" i="309"/>
  <c r="C48" i="371"/>
  <c r="K48" i="188"/>
  <c r="E48" i="448"/>
  <c r="C48" i="248"/>
  <c r="C121" i="297"/>
  <c r="C121" i="359"/>
  <c r="K60" i="249"/>
  <c r="K25" i="276"/>
  <c r="K21" i="279"/>
  <c r="J25" i="244"/>
  <c r="K25" i="184"/>
  <c r="E25" i="444"/>
  <c r="J104" i="244"/>
  <c r="K104" i="184"/>
  <c r="D22" i="243"/>
  <c r="D22" i="303"/>
  <c r="K63" i="186"/>
  <c r="K63" i="246"/>
  <c r="C8" i="324"/>
  <c r="C8" i="386"/>
  <c r="K42" i="278"/>
  <c r="K49" i="258"/>
  <c r="K12" i="184"/>
  <c r="J12" i="244"/>
  <c r="J143" i="244"/>
  <c r="K143" i="184"/>
  <c r="J15" i="185"/>
  <c r="I29" i="245"/>
  <c r="I65" i="185"/>
  <c r="I65" i="245"/>
  <c r="F89" i="185"/>
  <c r="J110" i="245"/>
  <c r="K110" i="185"/>
  <c r="D110" i="306"/>
  <c r="D110" i="368"/>
  <c r="K134" i="185"/>
  <c r="K134" i="245"/>
  <c r="J151" i="245"/>
  <c r="D37" i="246"/>
  <c r="J52" i="246"/>
  <c r="K52" i="186"/>
  <c r="J68" i="246"/>
  <c r="J66" i="186"/>
  <c r="J83" i="246"/>
  <c r="K83" i="186"/>
  <c r="K98" i="186"/>
  <c r="E98" i="446"/>
  <c r="F22" i="248"/>
  <c r="J46" i="189"/>
  <c r="C15" i="295"/>
  <c r="C15" i="357"/>
  <c r="C15" i="235"/>
  <c r="C44" i="296"/>
  <c r="C44" i="358"/>
  <c r="C146" i="296"/>
  <c r="C146" i="358"/>
  <c r="C146" i="236"/>
  <c r="C130" i="296"/>
  <c r="C130" i="358"/>
  <c r="C130" i="236"/>
  <c r="K130" i="176"/>
  <c r="K126" i="245"/>
  <c r="D38" i="307"/>
  <c r="D38" i="369"/>
  <c r="K38" i="246"/>
  <c r="K132" i="244"/>
  <c r="F38" i="283"/>
  <c r="K77" i="247"/>
  <c r="D77" i="308"/>
  <c r="D77" i="370"/>
  <c r="D12" i="340"/>
  <c r="D12" i="402"/>
  <c r="C33" i="188"/>
  <c r="C31" i="448"/>
  <c r="G136" i="235"/>
  <c r="K33" i="177"/>
  <c r="D20" i="300"/>
  <c r="D20" i="362"/>
  <c r="H20" i="242"/>
  <c r="I20" i="242"/>
  <c r="H66" i="247"/>
  <c r="J53" i="250"/>
  <c r="F51" i="258"/>
  <c r="F57" i="198"/>
  <c r="F57" i="258"/>
  <c r="I28" i="260"/>
  <c r="I38" i="200"/>
  <c r="H22" i="265"/>
  <c r="H38" i="205"/>
  <c r="H38" i="265"/>
  <c r="H43" i="205"/>
  <c r="H43" i="265"/>
  <c r="J13" i="274"/>
  <c r="K13" i="214"/>
  <c r="K26" i="201"/>
  <c r="K26" i="261"/>
  <c r="J26" i="261"/>
  <c r="K29" i="201"/>
  <c r="J29" i="261"/>
  <c r="K12" i="203"/>
  <c r="K12" i="263"/>
  <c r="E10" i="463"/>
  <c r="K55" i="204"/>
  <c r="K55" i="264"/>
  <c r="J31" i="266"/>
  <c r="K31" i="206"/>
  <c r="K31" i="266"/>
  <c r="J12" i="264"/>
  <c r="K12" i="204"/>
  <c r="J35" i="262"/>
  <c r="K55" i="225"/>
  <c r="E55" i="485"/>
  <c r="J55" i="285"/>
  <c r="K50" i="221"/>
  <c r="E50" i="481"/>
  <c r="K46" i="224"/>
  <c r="D46" i="345"/>
  <c r="D46" i="407"/>
  <c r="E46" i="484"/>
  <c r="J46" i="284"/>
  <c r="E57" i="339"/>
  <c r="E41" i="340"/>
  <c r="E36" i="398"/>
  <c r="E41" i="398"/>
  <c r="E41" i="338"/>
  <c r="E36" i="396"/>
  <c r="E41" i="396"/>
  <c r="E15" i="302"/>
  <c r="E15" i="364"/>
  <c r="K98" i="176"/>
  <c r="K98" i="236"/>
  <c r="K9" i="236"/>
  <c r="B38" i="176"/>
  <c r="B38" i="178"/>
  <c r="B33" i="184"/>
  <c r="B35" i="187"/>
  <c r="B38" i="235"/>
  <c r="B35" i="247"/>
  <c r="B32" i="187"/>
  <c r="B32" i="186"/>
  <c r="B32" i="184"/>
  <c r="B35" i="176"/>
  <c r="D145" i="306"/>
  <c r="D145" i="368"/>
  <c r="C22" i="254"/>
  <c r="K118" i="246"/>
  <c r="D17" i="329"/>
  <c r="D17" i="391"/>
  <c r="D9" i="350"/>
  <c r="D9" i="412"/>
  <c r="K50" i="256"/>
  <c r="K56" i="275"/>
  <c r="D11" i="321"/>
  <c r="D11" i="383"/>
  <c r="E96" i="435"/>
  <c r="E164" i="435"/>
  <c r="E7" i="437"/>
  <c r="E96" i="436"/>
  <c r="E164" i="436"/>
  <c r="I529" i="498"/>
  <c r="I226" i="443"/>
  <c r="H226" i="499"/>
  <c r="I523" i="498"/>
  <c r="I220" i="443"/>
  <c r="H220" i="499"/>
  <c r="H220" i="500"/>
  <c r="F531" i="498"/>
  <c r="I474" i="498"/>
  <c r="I204" i="443"/>
  <c r="H204" i="499"/>
  <c r="I470" i="498"/>
  <c r="I200" i="443"/>
  <c r="H200" i="499"/>
  <c r="H200" i="500"/>
  <c r="F476" i="498"/>
  <c r="F206" i="443"/>
  <c r="E206" i="499"/>
  <c r="E206" i="500"/>
  <c r="I418" i="498"/>
  <c r="I182" i="443"/>
  <c r="H182" i="499"/>
  <c r="H182" i="500"/>
  <c r="I419" i="498"/>
  <c r="I183" i="443"/>
  <c r="H183" i="499"/>
  <c r="H183" i="500"/>
  <c r="I412" i="498"/>
  <c r="I176" i="443"/>
  <c r="H176" i="499"/>
  <c r="H176" i="500"/>
  <c r="I413" i="498"/>
  <c r="I177" i="443"/>
  <c r="H177" i="499"/>
  <c r="H177" i="500"/>
  <c r="F420" i="498"/>
  <c r="F184" i="443"/>
  <c r="E184" i="499"/>
  <c r="E184" i="500"/>
  <c r="F412" i="498"/>
  <c r="F176" i="443"/>
  <c r="E176" i="499"/>
  <c r="E176" i="500"/>
  <c r="I362" i="498"/>
  <c r="I160" i="443"/>
  <c r="H160" i="499"/>
  <c r="H160" i="500"/>
  <c r="I357" i="498"/>
  <c r="I155" i="443"/>
  <c r="H155" i="499"/>
  <c r="H155" i="500"/>
  <c r="F362" i="498"/>
  <c r="F364" i="498"/>
  <c r="F162" i="443"/>
  <c r="E162" i="499"/>
  <c r="E162" i="500"/>
  <c r="F356" i="498"/>
  <c r="F154" i="443"/>
  <c r="E154" i="499"/>
  <c r="E154" i="500"/>
  <c r="I300" i="498"/>
  <c r="I132" i="443"/>
  <c r="H132" i="499"/>
  <c r="H132" i="500"/>
  <c r="I301" i="498"/>
  <c r="I133" i="443"/>
  <c r="H133" i="499"/>
  <c r="H133" i="500"/>
  <c r="I302" i="498"/>
  <c r="I134" i="443"/>
  <c r="H134" i="499"/>
  <c r="H134" i="500"/>
  <c r="F300" i="498"/>
  <c r="F132" i="443"/>
  <c r="E132" i="499"/>
  <c r="B132" i="499"/>
  <c r="I243" i="498"/>
  <c r="I110" i="443"/>
  <c r="H110" i="499"/>
  <c r="H110" i="500"/>
  <c r="I244" i="498"/>
  <c r="I111" i="443"/>
  <c r="H111" i="499"/>
  <c r="H111" i="500"/>
  <c r="F249" i="498"/>
  <c r="F116" i="443"/>
  <c r="E116" i="499"/>
  <c r="E116" i="500"/>
  <c r="I192" i="498"/>
  <c r="I94" i="443"/>
  <c r="H94" i="499"/>
  <c r="H94" i="500"/>
  <c r="I186" i="498"/>
  <c r="I88" i="443"/>
  <c r="H88" i="499"/>
  <c r="I131" i="498"/>
  <c r="I66" i="443"/>
  <c r="H66" i="499"/>
  <c r="H66" i="500"/>
  <c r="F137" i="498"/>
  <c r="F72" i="443"/>
  <c r="E72" i="499"/>
  <c r="F139" i="498"/>
  <c r="F74" i="443"/>
  <c r="E74" i="499"/>
  <c r="E74" i="500"/>
  <c r="I76" i="498"/>
  <c r="I46" i="443"/>
  <c r="H46" i="499"/>
  <c r="H46" i="500"/>
  <c r="G78" i="498"/>
  <c r="G48" i="443"/>
  <c r="I19" i="498"/>
  <c r="I22" i="443"/>
  <c r="H22" i="499"/>
  <c r="H22" i="500"/>
  <c r="I20" i="498"/>
  <c r="I23" i="443"/>
  <c r="H23" i="499"/>
  <c r="H23" i="500"/>
  <c r="F21" i="498"/>
  <c r="F24" i="443"/>
  <c r="E24" i="499"/>
  <c r="E24" i="500"/>
  <c r="F19" i="498"/>
  <c r="F54" i="500"/>
  <c r="F186" i="500"/>
  <c r="F230" i="500"/>
  <c r="F98" i="500"/>
  <c r="F142" i="500"/>
  <c r="F32" i="500"/>
  <c r="F76" i="500"/>
  <c r="F120" i="500"/>
  <c r="F164" i="500"/>
  <c r="F208" i="500"/>
  <c r="D76" i="305"/>
  <c r="D76" i="367"/>
  <c r="K76" i="244"/>
  <c r="C15" i="184"/>
  <c r="C15" i="244"/>
  <c r="C82" i="445"/>
  <c r="C82" i="307"/>
  <c r="C82" i="369"/>
  <c r="C32" i="193"/>
  <c r="C51" i="194"/>
  <c r="C51" i="254"/>
  <c r="C57" i="126"/>
  <c r="C57" i="194"/>
  <c r="C8" i="457"/>
  <c r="C45" i="204"/>
  <c r="C36" i="144"/>
  <c r="C38" i="204"/>
  <c r="C32" i="273"/>
  <c r="J25" i="175"/>
  <c r="D25" i="434"/>
  <c r="H69" i="235"/>
  <c r="D114" i="434"/>
  <c r="J114" i="235"/>
  <c r="D154" i="434"/>
  <c r="D40" i="236"/>
  <c r="D54" i="435"/>
  <c r="J61" i="236"/>
  <c r="K61" i="236"/>
  <c r="K101" i="176"/>
  <c r="E101" i="435"/>
  <c r="D130" i="436"/>
  <c r="K130" i="177"/>
  <c r="F140" i="238"/>
  <c r="K159" i="178"/>
  <c r="E159" i="437"/>
  <c r="H5" i="244"/>
  <c r="H5" i="281"/>
  <c r="H5" i="213"/>
  <c r="H5" i="225"/>
  <c r="H5" i="206"/>
  <c r="H5" i="221"/>
  <c r="H5" i="224"/>
  <c r="H5" i="218"/>
  <c r="H5" i="197"/>
  <c r="H5" i="227"/>
  <c r="H5" i="219"/>
  <c r="H5" i="210"/>
  <c r="H5" i="222"/>
  <c r="H5" i="191"/>
  <c r="H5" i="215"/>
  <c r="H5" i="188"/>
  <c r="H5" i="228"/>
  <c r="H5" i="231"/>
  <c r="H5" i="194"/>
  <c r="H5" i="192"/>
  <c r="H5" i="223"/>
  <c r="H5" i="216"/>
  <c r="H5" i="196"/>
  <c r="H5" i="226"/>
  <c r="H5" i="203"/>
  <c r="H5" i="205"/>
  <c r="H5" i="220"/>
  <c r="H5" i="209"/>
  <c r="H5" i="198"/>
  <c r="D113" i="444"/>
  <c r="J113" i="244"/>
  <c r="D89" i="298"/>
  <c r="D89" i="360"/>
  <c r="K132" i="176"/>
  <c r="D5" i="230"/>
  <c r="J119" i="238"/>
  <c r="C37" i="124"/>
  <c r="C39" i="191"/>
  <c r="C37" i="451"/>
  <c r="D5" i="229"/>
  <c r="D5" i="222"/>
  <c r="D135" i="178"/>
  <c r="C46" i="448"/>
  <c r="C36" i="148"/>
  <c r="C128" i="121"/>
  <c r="C128" i="187"/>
  <c r="H5" i="189"/>
  <c r="H5" i="211"/>
  <c r="H5" i="200"/>
  <c r="H5" i="201"/>
  <c r="C45" i="323"/>
  <c r="C45" i="385"/>
  <c r="C45" i="262"/>
  <c r="E12" i="455"/>
  <c r="E23" i="452"/>
  <c r="D23" i="375"/>
  <c r="D25" i="323"/>
  <c r="D25" i="385"/>
  <c r="D48" i="351"/>
  <c r="D48" i="413"/>
  <c r="E24" i="488"/>
  <c r="C30" i="458"/>
  <c r="C30" i="319"/>
  <c r="C30" i="381"/>
  <c r="C51" i="210"/>
  <c r="C51" i="331"/>
  <c r="C26" i="474"/>
  <c r="J22" i="235"/>
  <c r="D43" i="434"/>
  <c r="K43" i="175"/>
  <c r="D137" i="434"/>
  <c r="D144" i="434"/>
  <c r="K144" i="175"/>
  <c r="E144" i="434"/>
  <c r="D158" i="434"/>
  <c r="K15" i="176"/>
  <c r="E15" i="435"/>
  <c r="D36" i="435"/>
  <c r="J51" i="236"/>
  <c r="J64" i="236"/>
  <c r="J72" i="236"/>
  <c r="J109" i="236"/>
  <c r="D14" i="436"/>
  <c r="K14" i="177"/>
  <c r="K28" i="177"/>
  <c r="E28" i="436"/>
  <c r="K141" i="177"/>
  <c r="K148" i="177"/>
  <c r="D148" i="297"/>
  <c r="D148" i="359"/>
  <c r="D155" i="436"/>
  <c r="K155" i="177"/>
  <c r="D107" i="437"/>
  <c r="K107" i="178"/>
  <c r="D130" i="437"/>
  <c r="K130" i="178"/>
  <c r="E130" i="437"/>
  <c r="D130" i="298"/>
  <c r="D130" i="360"/>
  <c r="D5" i="220"/>
  <c r="D5" i="205"/>
  <c r="D5" i="216"/>
  <c r="D5" i="244"/>
  <c r="D5" i="287"/>
  <c r="D5" i="215"/>
  <c r="D5" i="202"/>
  <c r="D5" i="191"/>
  <c r="D5" i="195"/>
  <c r="D5" i="228"/>
  <c r="D5" i="214"/>
  <c r="J23" i="244"/>
  <c r="D30" i="444"/>
  <c r="J30" i="244"/>
  <c r="K30" i="184"/>
  <c r="K30" i="244"/>
  <c r="D97" i="444"/>
  <c r="D40" i="316"/>
  <c r="D40" i="378"/>
  <c r="K115" i="178"/>
  <c r="E115" i="437"/>
  <c r="F128" i="186"/>
  <c r="F128" i="246"/>
  <c r="E78" i="235"/>
  <c r="D5" i="209"/>
  <c r="J107" i="238"/>
  <c r="K107" i="238"/>
  <c r="D5" i="197"/>
  <c r="D5" i="194"/>
  <c r="J28" i="237"/>
  <c r="C32" i="209"/>
  <c r="C30" i="469"/>
  <c r="K59" i="270"/>
  <c r="E27" i="465"/>
  <c r="K29" i="265"/>
  <c r="H5" i="217"/>
  <c r="H5" i="202"/>
  <c r="H5" i="207"/>
  <c r="H5" i="208"/>
  <c r="C57" i="149"/>
  <c r="C57" i="209"/>
  <c r="C57" i="330"/>
  <c r="C57" i="469"/>
  <c r="I160" i="176"/>
  <c r="I160" i="236"/>
  <c r="D57" i="312"/>
  <c r="D57" i="374"/>
  <c r="C25" i="175"/>
  <c r="C25" i="295"/>
  <c r="C25" i="357"/>
  <c r="C78" i="178"/>
  <c r="C67" i="132"/>
  <c r="C140" i="187"/>
  <c r="C140" i="447"/>
  <c r="C15" i="187"/>
  <c r="C15" i="308"/>
  <c r="C10" i="192"/>
  <c r="C8" i="313"/>
  <c r="C8" i="375"/>
  <c r="C22" i="223"/>
  <c r="C20" i="483"/>
  <c r="C36" i="170"/>
  <c r="C41" i="170"/>
  <c r="C43" i="230"/>
  <c r="B26" i="232"/>
  <c r="J102" i="235"/>
  <c r="I140" i="235"/>
  <c r="I160" i="235"/>
  <c r="D22" i="435"/>
  <c r="J22" i="236"/>
  <c r="D43" i="435"/>
  <c r="F63" i="236"/>
  <c r="J117" i="236"/>
  <c r="J128" i="236"/>
  <c r="D150" i="435"/>
  <c r="K150" i="176"/>
  <c r="E150" i="435"/>
  <c r="J150" i="236"/>
  <c r="D35" i="436"/>
  <c r="J35" i="237"/>
  <c r="K35" i="177"/>
  <c r="D60" i="436"/>
  <c r="J138" i="237"/>
  <c r="K138" i="237"/>
  <c r="K138" i="177"/>
  <c r="D82" i="437"/>
  <c r="H100" i="238"/>
  <c r="K134" i="178"/>
  <c r="F14" i="442"/>
  <c r="I14" i="183"/>
  <c r="G14" i="442"/>
  <c r="H22" i="243"/>
  <c r="I22" i="243"/>
  <c r="J101" i="244"/>
  <c r="D38" i="342"/>
  <c r="D38" i="404"/>
  <c r="D45" i="297"/>
  <c r="D45" i="359"/>
  <c r="D134" i="305"/>
  <c r="D134" i="367"/>
  <c r="J125" i="235"/>
  <c r="I20" i="182"/>
  <c r="G20" i="441"/>
  <c r="J115" i="238"/>
  <c r="K115" i="238"/>
  <c r="D132" i="305"/>
  <c r="D132" i="367"/>
  <c r="G128" i="184"/>
  <c r="G128" i="244"/>
  <c r="C41" i="146"/>
  <c r="C43" i="206"/>
  <c r="K105" i="176"/>
  <c r="E105" i="435"/>
  <c r="K79" i="178"/>
  <c r="E79" i="437"/>
  <c r="C36" i="171"/>
  <c r="C51" i="218"/>
  <c r="K113" i="244"/>
  <c r="D49" i="313"/>
  <c r="D49" i="375"/>
  <c r="J130" i="238"/>
  <c r="C57" i="162"/>
  <c r="C57" i="222"/>
  <c r="D5" i="217"/>
  <c r="D5" i="203"/>
  <c r="E10" i="469"/>
  <c r="K47" i="175"/>
  <c r="E47" i="434"/>
  <c r="K101" i="184"/>
  <c r="K101" i="244"/>
  <c r="J105" i="236"/>
  <c r="J54" i="236"/>
  <c r="H5" i="199"/>
  <c r="H5" i="214"/>
  <c r="H5" i="204"/>
  <c r="K62" i="184"/>
  <c r="K23" i="184"/>
  <c r="K23" i="244"/>
  <c r="D28" i="345"/>
  <c r="D28" i="407"/>
  <c r="C45" i="207"/>
  <c r="C30" i="472"/>
  <c r="C8" i="475"/>
  <c r="C26" i="481"/>
  <c r="C32" i="284"/>
  <c r="C26" i="350"/>
  <c r="C26" i="412"/>
  <c r="C45" i="490"/>
  <c r="C8" i="414"/>
  <c r="H18" i="66"/>
  <c r="J122" i="235"/>
  <c r="J134" i="235"/>
  <c r="K145" i="175"/>
  <c r="D33" i="435"/>
  <c r="J33" i="236"/>
  <c r="D106" i="435"/>
  <c r="J70" i="237"/>
  <c r="D47" i="445"/>
  <c r="D109" i="446"/>
  <c r="K11" i="186"/>
  <c r="D17" i="453"/>
  <c r="K19" i="193"/>
  <c r="E17" i="453"/>
  <c r="D24" i="453"/>
  <c r="J26" i="253"/>
  <c r="J46" i="254"/>
  <c r="K46" i="194"/>
  <c r="D23" i="456"/>
  <c r="J25" i="256"/>
  <c r="D33" i="473"/>
  <c r="K35" i="213"/>
  <c r="K53" i="214"/>
  <c r="J49" i="275"/>
  <c r="K49" i="215"/>
  <c r="E49" i="475"/>
  <c r="D76" i="295"/>
  <c r="D76" i="357"/>
  <c r="D74" i="415"/>
  <c r="K106" i="177"/>
  <c r="D118" i="436"/>
  <c r="J118" i="237"/>
  <c r="D15" i="437"/>
  <c r="K15" i="178"/>
  <c r="J15" i="238"/>
  <c r="D22" i="437"/>
  <c r="J22" i="238"/>
  <c r="K22" i="238"/>
  <c r="J51" i="238"/>
  <c r="K51" i="238"/>
  <c r="D64" i="437"/>
  <c r="J64" i="238"/>
  <c r="D72" i="437"/>
  <c r="K72" i="178"/>
  <c r="E72" i="437"/>
  <c r="G5" i="193"/>
  <c r="J19" i="244"/>
  <c r="J85" i="244"/>
  <c r="D145" i="444"/>
  <c r="J145" i="244"/>
  <c r="J26" i="245"/>
  <c r="M27" i="24"/>
  <c r="J69" i="175"/>
  <c r="J69" i="235"/>
  <c r="D119" i="435"/>
  <c r="D77" i="445"/>
  <c r="J77" i="245"/>
  <c r="D29" i="453"/>
  <c r="J31" i="253"/>
  <c r="D32" i="453"/>
  <c r="K34" i="193"/>
  <c r="D17" i="456"/>
  <c r="J19" i="256"/>
  <c r="D32" i="474"/>
  <c r="J34" i="274"/>
  <c r="K44" i="175"/>
  <c r="C28" i="436"/>
  <c r="C28" i="237"/>
  <c r="K28" i="237"/>
  <c r="C23" i="449"/>
  <c r="K25" i="189"/>
  <c r="G20" i="303"/>
  <c r="J34" i="253"/>
  <c r="J17" i="254"/>
  <c r="J16" i="251"/>
  <c r="D9" i="308"/>
  <c r="D9" i="370"/>
  <c r="D10" i="456"/>
  <c r="J12" i="256"/>
  <c r="J48" i="271"/>
  <c r="D33" i="472"/>
  <c r="K35" i="212"/>
  <c r="K73" i="187"/>
  <c r="D149" i="447"/>
  <c r="J149" i="247"/>
  <c r="J55" i="256"/>
  <c r="D24" i="460"/>
  <c r="J26" i="260"/>
  <c r="E51" i="262"/>
  <c r="E57" i="202"/>
  <c r="E57" i="262"/>
  <c r="D16" i="466"/>
  <c r="J18" i="266"/>
  <c r="K24" i="207"/>
  <c r="D22" i="328"/>
  <c r="J55" i="275"/>
  <c r="D10" i="286"/>
  <c r="D38" i="226"/>
  <c r="D38" i="286"/>
  <c r="D18" i="487"/>
  <c r="J20" i="287"/>
  <c r="J25" i="290"/>
  <c r="C57" i="152"/>
  <c r="C57" i="212"/>
  <c r="C57" i="472"/>
  <c r="C156" i="87"/>
  <c r="G18" i="66"/>
  <c r="K31" i="178"/>
  <c r="K13" i="185"/>
  <c r="K53" i="187"/>
  <c r="E53" i="447"/>
  <c r="H128" i="187"/>
  <c r="K57" i="189"/>
  <c r="E57" i="449"/>
  <c r="G39" i="190"/>
  <c r="H57" i="192"/>
  <c r="H57" i="252"/>
  <c r="K49" i="193"/>
  <c r="K15" i="196"/>
  <c r="E13" i="456"/>
  <c r="K24" i="196"/>
  <c r="G57" i="202"/>
  <c r="G57" i="262"/>
  <c r="K20" i="224"/>
  <c r="K20" i="284"/>
  <c r="J51" i="229"/>
  <c r="J28" i="230"/>
  <c r="D26" i="490"/>
  <c r="H38" i="222"/>
  <c r="J28" i="222"/>
  <c r="J28" i="282"/>
  <c r="K102" i="175"/>
  <c r="K127" i="185"/>
  <c r="K127" i="245"/>
  <c r="E9" i="482"/>
  <c r="E10" i="474"/>
  <c r="D10" i="335"/>
  <c r="D10" i="397"/>
  <c r="D30" i="454"/>
  <c r="E17" i="480"/>
  <c r="K19" i="280"/>
  <c r="D47" i="324"/>
  <c r="D47" i="386"/>
  <c r="K54" i="273"/>
  <c r="D116" i="308"/>
  <c r="D116" i="370"/>
  <c r="K124" i="247"/>
  <c r="I14" i="439"/>
  <c r="H14" i="362"/>
  <c r="D33" i="348"/>
  <c r="D33" i="410"/>
  <c r="K35" i="287"/>
  <c r="E101" i="434"/>
  <c r="D101" i="295"/>
  <c r="D101" i="357"/>
  <c r="D97" i="415"/>
  <c r="K101" i="235"/>
  <c r="F38" i="277"/>
  <c r="K47" i="252"/>
  <c r="E43" i="203"/>
  <c r="E43" i="263"/>
  <c r="E19" i="483"/>
  <c r="D19" i="344"/>
  <c r="D19" i="406"/>
  <c r="K21" i="283"/>
  <c r="E25" i="483"/>
  <c r="K27" i="283"/>
  <c r="E29" i="490"/>
  <c r="K31" i="290"/>
  <c r="E16" i="485"/>
  <c r="K18" i="285"/>
  <c r="D16" i="346"/>
  <c r="D16" i="408"/>
  <c r="D14" i="437"/>
  <c r="J14" i="238"/>
  <c r="D35" i="437"/>
  <c r="J35" i="238"/>
  <c r="D46" i="437"/>
  <c r="F8" i="442"/>
  <c r="I8" i="183"/>
  <c r="G8" i="442"/>
  <c r="H8" i="243"/>
  <c r="I8" i="243"/>
  <c r="F12" i="442"/>
  <c r="I12" i="183"/>
  <c r="G12" i="442"/>
  <c r="F20" i="442"/>
  <c r="H24" i="243"/>
  <c r="I24" i="243"/>
  <c r="D18" i="444"/>
  <c r="K18" i="184"/>
  <c r="D32" i="444"/>
  <c r="J32" i="244"/>
  <c r="K39" i="184"/>
  <c r="D71" i="444"/>
  <c r="J71" i="244"/>
  <c r="K14" i="237"/>
  <c r="K50" i="178"/>
  <c r="E50" i="437"/>
  <c r="J47" i="244"/>
  <c r="J18" i="244"/>
  <c r="C45" i="346"/>
  <c r="C45" i="408"/>
  <c r="K30" i="284"/>
  <c r="D27" i="314"/>
  <c r="D27" i="376"/>
  <c r="E31" i="468"/>
  <c r="K33" i="268"/>
  <c r="E25" i="470"/>
  <c r="K27" i="270"/>
  <c r="E28" i="476"/>
  <c r="D28" i="337"/>
  <c r="D28" i="399"/>
  <c r="K30" i="276"/>
  <c r="D17" i="320"/>
  <c r="D17" i="382"/>
  <c r="D10" i="344"/>
  <c r="D10" i="406"/>
  <c r="D73" i="236"/>
  <c r="D75" i="435"/>
  <c r="J75" i="236"/>
  <c r="K75" i="236"/>
  <c r="E78" i="236"/>
  <c r="K49" i="207"/>
  <c r="D49" i="328"/>
  <c r="D49" i="390"/>
  <c r="J45" i="207"/>
  <c r="J45" i="267"/>
  <c r="J49" i="267"/>
  <c r="D14" i="483"/>
  <c r="K16" i="223"/>
  <c r="E14" i="483"/>
  <c r="D14" i="344"/>
  <c r="D14" i="406"/>
  <c r="H28" i="283"/>
  <c r="H38" i="223"/>
  <c r="D40" i="483"/>
  <c r="K42" i="223"/>
  <c r="E40" i="483"/>
  <c r="K47" i="223"/>
  <c r="K47" i="283"/>
  <c r="D51" i="283"/>
  <c r="D57" i="223"/>
  <c r="D57" i="283"/>
  <c r="J54" i="283"/>
  <c r="D14" i="484"/>
  <c r="K16" i="224"/>
  <c r="D14" i="345"/>
  <c r="D14" i="407"/>
  <c r="K47" i="184"/>
  <c r="K47" i="244"/>
  <c r="G13" i="303"/>
  <c r="E34" i="461"/>
  <c r="K36" i="261"/>
  <c r="K71" i="184"/>
  <c r="K27" i="284"/>
  <c r="E23" i="449"/>
  <c r="C22" i="287"/>
  <c r="E53" i="437"/>
  <c r="J67" i="238"/>
  <c r="K67" i="238"/>
  <c r="D25" i="325"/>
  <c r="D25" i="387"/>
  <c r="E22" i="469"/>
  <c r="E34" i="459"/>
  <c r="D34" i="320"/>
  <c r="D34" i="382"/>
  <c r="K36" i="259"/>
  <c r="K34" i="269"/>
  <c r="E27" i="462"/>
  <c r="C81" i="434"/>
  <c r="C85" i="236"/>
  <c r="C69" i="176"/>
  <c r="C147" i="237"/>
  <c r="C78" i="437"/>
  <c r="C58" i="437"/>
  <c r="C78" i="444"/>
  <c r="C78" i="305"/>
  <c r="C78" i="367"/>
  <c r="C60" i="244"/>
  <c r="C22" i="244"/>
  <c r="C70" i="246"/>
  <c r="C22" i="446"/>
  <c r="C22" i="246"/>
  <c r="C75" i="447"/>
  <c r="C75" i="247"/>
  <c r="C75" i="308"/>
  <c r="C75" i="370"/>
  <c r="C46" i="191"/>
  <c r="C58" i="451"/>
  <c r="C20" i="451"/>
  <c r="C20" i="312"/>
  <c r="C20" i="374"/>
  <c r="C22" i="251"/>
  <c r="C26" i="460"/>
  <c r="C26" i="321"/>
  <c r="C26" i="383"/>
  <c r="C20" i="461"/>
  <c r="C20" i="384"/>
  <c r="C10" i="202"/>
  <c r="C36" i="142"/>
  <c r="C38" i="202"/>
  <c r="C36" i="462"/>
  <c r="C57" i="145"/>
  <c r="C57" i="205"/>
  <c r="C57" i="465"/>
  <c r="C32" i="207"/>
  <c r="C26" i="468"/>
  <c r="C8" i="469"/>
  <c r="C8" i="330"/>
  <c r="C8" i="392"/>
  <c r="C30" i="470"/>
  <c r="C32" i="270"/>
  <c r="C30" i="331"/>
  <c r="C30" i="393"/>
  <c r="C10" i="213"/>
  <c r="C30" i="335"/>
  <c r="C30" i="397"/>
  <c r="C32" i="274"/>
  <c r="C26" i="340"/>
  <c r="C26" i="402"/>
  <c r="C10" i="221"/>
  <c r="C8" i="481"/>
  <c r="C30" i="482"/>
  <c r="C57" i="164"/>
  <c r="C57" i="224"/>
  <c r="C57" i="484"/>
  <c r="C10" i="225"/>
  <c r="C10" i="285"/>
  <c r="C36" i="165"/>
  <c r="C51" i="287"/>
  <c r="C26" i="487"/>
  <c r="C26" i="348"/>
  <c r="C26" i="410"/>
  <c r="C28" i="287"/>
  <c r="C37" i="489"/>
  <c r="C39" i="289"/>
  <c r="C30" i="490"/>
  <c r="C28" i="291"/>
  <c r="C26" i="352"/>
  <c r="C26" i="414"/>
  <c r="F18" i="66"/>
  <c r="D41" i="434"/>
  <c r="D120" i="434"/>
  <c r="J120" i="235"/>
  <c r="D59" i="435"/>
  <c r="J110" i="238"/>
  <c r="D12" i="464"/>
  <c r="K14" i="204"/>
  <c r="K14" i="264"/>
  <c r="K49" i="204"/>
  <c r="I28" i="265"/>
  <c r="J48" i="265"/>
  <c r="F10" i="267"/>
  <c r="D19" i="470"/>
  <c r="J21" i="270"/>
  <c r="J59" i="271"/>
  <c r="J50" i="272"/>
  <c r="D28" i="474"/>
  <c r="J30" i="274"/>
  <c r="D13" i="476"/>
  <c r="K50" i="216"/>
  <c r="D12" i="477"/>
  <c r="J14" i="277"/>
  <c r="J24" i="278"/>
  <c r="D23" i="482"/>
  <c r="J25" i="282"/>
  <c r="D34" i="482"/>
  <c r="K36" i="222"/>
  <c r="K70" i="175"/>
  <c r="E70" i="434"/>
  <c r="C36" i="139"/>
  <c r="C10" i="261"/>
  <c r="C18" i="238"/>
  <c r="K11" i="216"/>
  <c r="D9" i="337"/>
  <c r="D9" i="399"/>
  <c r="J34" i="235"/>
  <c r="K34" i="235"/>
  <c r="K114" i="238"/>
  <c r="C40" i="297"/>
  <c r="C40" i="359"/>
  <c r="J35" i="270"/>
  <c r="J18" i="235"/>
  <c r="K45" i="176"/>
  <c r="J22" i="211"/>
  <c r="J22" i="271"/>
  <c r="D57" i="210"/>
  <c r="D57" i="270"/>
  <c r="C36" i="145"/>
  <c r="C38" i="205"/>
  <c r="C140" i="237"/>
  <c r="J12" i="279"/>
  <c r="I38" i="210"/>
  <c r="I43" i="210"/>
  <c r="I43" i="270"/>
  <c r="J24" i="270"/>
  <c r="J127" i="235"/>
  <c r="K17" i="176"/>
  <c r="K59" i="215"/>
  <c r="E59" i="475"/>
  <c r="D59" i="336"/>
  <c r="D59" i="398"/>
  <c r="C81" i="236"/>
  <c r="C28" i="263"/>
  <c r="J15" i="272"/>
  <c r="J20" i="275"/>
  <c r="K55" i="213"/>
  <c r="E55" i="473"/>
  <c r="D38" i="211"/>
  <c r="D38" i="271"/>
  <c r="J14" i="263"/>
  <c r="J59" i="236"/>
  <c r="J70" i="236"/>
  <c r="D30" i="181"/>
  <c r="J32" i="175"/>
  <c r="J32" i="235"/>
  <c r="D12" i="341"/>
  <c r="D12" i="403"/>
  <c r="E25" i="471"/>
  <c r="D25" i="332"/>
  <c r="D25" i="394"/>
  <c r="J63" i="247"/>
  <c r="J34" i="279"/>
  <c r="J24" i="247"/>
  <c r="K23" i="215"/>
  <c r="D90" i="435"/>
  <c r="J90" i="236"/>
  <c r="D24" i="436"/>
  <c r="K24" i="177"/>
  <c r="E24" i="436"/>
  <c r="D34" i="436"/>
  <c r="K34" i="177"/>
  <c r="D34" i="297"/>
  <c r="J74" i="237"/>
  <c r="D79" i="437"/>
  <c r="J78" i="178"/>
  <c r="D86" i="444"/>
  <c r="J86" i="244"/>
  <c r="D124" i="444"/>
  <c r="J124" i="244"/>
  <c r="J22" i="188"/>
  <c r="K52" i="193"/>
  <c r="E52" i="453"/>
  <c r="E32" i="455"/>
  <c r="D32" i="316"/>
  <c r="D32" i="378"/>
  <c r="D12" i="458"/>
  <c r="J14" i="258"/>
  <c r="J56" i="258"/>
  <c r="D19" i="461"/>
  <c r="K21" i="201"/>
  <c r="K21" i="261"/>
  <c r="G45" i="286"/>
  <c r="G57" i="226"/>
  <c r="G57" i="286"/>
  <c r="J47" i="286"/>
  <c r="K47" i="226"/>
  <c r="D51" i="286"/>
  <c r="D57" i="226"/>
  <c r="D57" i="286"/>
  <c r="D9" i="487"/>
  <c r="K11" i="227"/>
  <c r="D39" i="487"/>
  <c r="K41" i="227"/>
  <c r="J46" i="287"/>
  <c r="G51" i="287"/>
  <c r="G57" i="227"/>
  <c r="G57" i="287"/>
  <c r="C118" i="434"/>
  <c r="C89" i="435"/>
  <c r="C89" i="236"/>
  <c r="C84" i="435"/>
  <c r="C84" i="236"/>
  <c r="C79" i="435"/>
  <c r="C79" i="296"/>
  <c r="C79" i="358"/>
  <c r="K79" i="176"/>
  <c r="E79" i="435"/>
  <c r="C141" i="435"/>
  <c r="C141" i="296"/>
  <c r="C141" i="358"/>
  <c r="C141" i="236"/>
  <c r="C91" i="437"/>
  <c r="C91" i="298"/>
  <c r="C91" i="360"/>
  <c r="C82" i="437"/>
  <c r="C82" i="298"/>
  <c r="C82" i="360"/>
  <c r="C42" i="437"/>
  <c r="C42" i="298"/>
  <c r="C42" i="360"/>
  <c r="C42" i="238"/>
  <c r="C37" i="238"/>
  <c r="K14" i="178"/>
  <c r="C151" i="437"/>
  <c r="C151" i="238"/>
  <c r="K151" i="238"/>
  <c r="C7" i="438"/>
  <c r="G22" i="438"/>
  <c r="G22" i="299"/>
  <c r="G22" i="361"/>
  <c r="G17" i="438"/>
  <c r="I17" i="179"/>
  <c r="I17" i="438"/>
  <c r="G17" i="299"/>
  <c r="G17" i="361"/>
  <c r="A18" i="441"/>
  <c r="A18" i="302"/>
  <c r="A18" i="364"/>
  <c r="D23" i="442"/>
  <c r="D23" i="303"/>
  <c r="D20" i="442"/>
  <c r="D20" i="243"/>
  <c r="D17" i="442"/>
  <c r="D17" i="303"/>
  <c r="D17" i="365"/>
  <c r="G17" i="365"/>
  <c r="D15" i="442"/>
  <c r="D15" i="243"/>
  <c r="D13" i="442"/>
  <c r="D13" i="243"/>
  <c r="C77" i="444"/>
  <c r="C77" i="244"/>
  <c r="C72" i="444"/>
  <c r="C72" i="244"/>
  <c r="C67" i="444"/>
  <c r="C67" i="244"/>
  <c r="C56" i="444"/>
  <c r="C56" i="244"/>
  <c r="C33" i="444"/>
  <c r="C33" i="305"/>
  <c r="C33" i="367"/>
  <c r="C28" i="444"/>
  <c r="C28" i="305"/>
  <c r="C28" i="367"/>
  <c r="C19" i="444"/>
  <c r="C19" i="244"/>
  <c r="C150" i="444"/>
  <c r="C150" i="305"/>
  <c r="C150" i="367"/>
  <c r="C141" i="444"/>
  <c r="C141" i="305"/>
  <c r="C141" i="367"/>
  <c r="C136" i="444"/>
  <c r="C136" i="305"/>
  <c r="C136" i="367"/>
  <c r="C121" i="444"/>
  <c r="C121" i="305"/>
  <c r="C121" i="367"/>
  <c r="C117" i="444"/>
  <c r="C117" i="305"/>
  <c r="C117" i="367"/>
  <c r="C108" i="444"/>
  <c r="C108" i="305"/>
  <c r="C108" i="367"/>
  <c r="C104" i="444"/>
  <c r="C104" i="305"/>
  <c r="C104" i="367"/>
  <c r="C61" i="445"/>
  <c r="C61" i="306"/>
  <c r="C61" i="368"/>
  <c r="C56" i="445"/>
  <c r="C56" i="306"/>
  <c r="C56" i="368"/>
  <c r="C51" i="445"/>
  <c r="C51" i="306"/>
  <c r="C51" i="368"/>
  <c r="C46" i="445"/>
  <c r="C38" i="445"/>
  <c r="C38" i="245"/>
  <c r="K19" i="185"/>
  <c r="C148" i="445"/>
  <c r="C148" i="245"/>
  <c r="C138" i="445"/>
  <c r="C138" i="245"/>
  <c r="C134" i="445"/>
  <c r="C134" i="245"/>
  <c r="C123" i="445"/>
  <c r="C123" i="245"/>
  <c r="C106" i="445"/>
  <c r="C106" i="245"/>
  <c r="C102" i="445"/>
  <c r="K102" i="185"/>
  <c r="C98" i="445"/>
  <c r="C98" i="245"/>
  <c r="C94" i="445"/>
  <c r="C94" i="306"/>
  <c r="C94" i="368"/>
  <c r="K94" i="185"/>
  <c r="D94" i="306"/>
  <c r="D94" i="368"/>
  <c r="C85" i="446"/>
  <c r="C85" i="246"/>
  <c r="C80" i="446"/>
  <c r="C80" i="246"/>
  <c r="C74" i="446"/>
  <c r="C74" i="246"/>
  <c r="C63" i="446"/>
  <c r="C63" i="307"/>
  <c r="C63" i="369"/>
  <c r="C40" i="446"/>
  <c r="C40" i="307"/>
  <c r="C40" i="369"/>
  <c r="C17" i="446"/>
  <c r="C17" i="307"/>
  <c r="C17" i="369"/>
  <c r="C12" i="307"/>
  <c r="C12" i="369"/>
  <c r="C148" i="446"/>
  <c r="C148" i="307"/>
  <c r="C148" i="369"/>
  <c r="C143" i="446"/>
  <c r="C143" i="307"/>
  <c r="C143" i="369"/>
  <c r="C138" i="446"/>
  <c r="C138" i="307"/>
  <c r="C138" i="369"/>
  <c r="C123" i="446"/>
  <c r="K123" i="186"/>
  <c r="K123" i="246"/>
  <c r="C119" i="446"/>
  <c r="C119" i="307"/>
  <c r="C119" i="369"/>
  <c r="C115" i="446"/>
  <c r="C115" i="246"/>
  <c r="C102" i="307"/>
  <c r="C102" i="369"/>
  <c r="C99" i="446"/>
  <c r="C99" i="307"/>
  <c r="C99" i="369"/>
  <c r="C95" i="446"/>
  <c r="C95" i="307"/>
  <c r="C95" i="369"/>
  <c r="C88" i="447"/>
  <c r="C88" i="247"/>
  <c r="C62" i="447"/>
  <c r="C57" i="447"/>
  <c r="C57" i="308"/>
  <c r="C57" i="370"/>
  <c r="C52" i="447"/>
  <c r="C52" i="308"/>
  <c r="C52" i="370"/>
  <c r="C34" i="447"/>
  <c r="C30" i="447"/>
  <c r="C30" i="247"/>
  <c r="C127" i="447"/>
  <c r="C127" i="308"/>
  <c r="C127" i="370"/>
  <c r="C110" i="447"/>
  <c r="C110" i="308"/>
  <c r="C110" i="370"/>
  <c r="K110" i="187"/>
  <c r="C98" i="447"/>
  <c r="C98" i="247"/>
  <c r="C94" i="447"/>
  <c r="C94" i="308"/>
  <c r="C94" i="370"/>
  <c r="C32" i="448"/>
  <c r="C34" i="248"/>
  <c r="C47" i="309"/>
  <c r="C47" i="371"/>
  <c r="C51" i="310"/>
  <c r="C51" i="372"/>
  <c r="C23" i="450"/>
  <c r="C25" i="250"/>
  <c r="C14" i="450"/>
  <c r="K16" i="190"/>
  <c r="C16" i="250"/>
  <c r="C10" i="450"/>
  <c r="K12" i="190"/>
  <c r="K12" i="250"/>
  <c r="C12" i="250"/>
  <c r="C48" i="250"/>
  <c r="C39" i="451"/>
  <c r="C39" i="312"/>
  <c r="C39" i="374"/>
  <c r="C33" i="312"/>
  <c r="C33" i="374"/>
  <c r="C33" i="452"/>
  <c r="C33" i="313"/>
  <c r="C33" i="375"/>
  <c r="C28" i="452"/>
  <c r="C28" i="313"/>
  <c r="C28" i="375"/>
  <c r="C23" i="452"/>
  <c r="C23" i="313"/>
  <c r="C23" i="375"/>
  <c r="C18" i="452"/>
  <c r="C18" i="313"/>
  <c r="C18" i="375"/>
  <c r="C20" i="252"/>
  <c r="C14" i="452"/>
  <c r="C14" i="313"/>
  <c r="C14" i="375"/>
  <c r="C10" i="452"/>
  <c r="C10" i="313"/>
  <c r="C10" i="375"/>
  <c r="K56" i="192"/>
  <c r="E56" i="452"/>
  <c r="C52" i="252"/>
  <c r="C47" i="252"/>
  <c r="C38" i="453"/>
  <c r="C40" i="253"/>
  <c r="C32" i="453"/>
  <c r="C34" i="253"/>
  <c r="C17" i="453"/>
  <c r="C19" i="253"/>
  <c r="C17" i="314"/>
  <c r="C17" i="376"/>
  <c r="C9" i="453"/>
  <c r="K11" i="193"/>
  <c r="K11" i="253"/>
  <c r="C11" i="253"/>
  <c r="C50" i="253"/>
  <c r="K50" i="193"/>
  <c r="E50" i="453"/>
  <c r="C35" i="454"/>
  <c r="C21" i="454"/>
  <c r="C23" i="254"/>
  <c r="C16" i="454"/>
  <c r="C16" i="315"/>
  <c r="C16" i="377"/>
  <c r="K54" i="194"/>
  <c r="C19" i="455"/>
  <c r="K21" i="195"/>
  <c r="C11" i="455"/>
  <c r="C11" i="316"/>
  <c r="C11" i="378"/>
  <c r="C59" i="255"/>
  <c r="C53" i="316"/>
  <c r="C53" i="378"/>
  <c r="C48" i="255"/>
  <c r="C39" i="456"/>
  <c r="C41" i="256"/>
  <c r="C33" i="317"/>
  <c r="C33" i="379"/>
  <c r="C23" i="456"/>
  <c r="C23" i="317"/>
  <c r="C23" i="379"/>
  <c r="C38" i="457"/>
  <c r="C40" i="257"/>
  <c r="C27" i="457"/>
  <c r="C29" i="257"/>
  <c r="C22" i="457"/>
  <c r="C22" i="318"/>
  <c r="C22" i="380"/>
  <c r="C9" i="457"/>
  <c r="C11" i="257"/>
  <c r="C46" i="257"/>
  <c r="C46" i="318"/>
  <c r="C46" i="380"/>
  <c r="C31" i="458"/>
  <c r="C33" i="258"/>
  <c r="C25" i="458"/>
  <c r="C27" i="258"/>
  <c r="C21" i="458"/>
  <c r="C23" i="258"/>
  <c r="C16" i="458"/>
  <c r="C16" i="319"/>
  <c r="C16" i="381"/>
  <c r="C49" i="258"/>
  <c r="C40" i="459"/>
  <c r="C42" i="259"/>
  <c r="C34" i="459"/>
  <c r="C34" i="320"/>
  <c r="C34" i="382"/>
  <c r="C11" i="459"/>
  <c r="C11" i="320"/>
  <c r="C11" i="382"/>
  <c r="C39" i="460"/>
  <c r="C41" i="260"/>
  <c r="C33" i="460"/>
  <c r="C33" i="321"/>
  <c r="C33" i="383"/>
  <c r="C18" i="460"/>
  <c r="C18" i="321"/>
  <c r="C18" i="383"/>
  <c r="C10" i="460"/>
  <c r="C12" i="260"/>
  <c r="C56" i="321"/>
  <c r="C56" i="383"/>
  <c r="C47" i="321"/>
  <c r="C47" i="383"/>
  <c r="C34" i="261"/>
  <c r="C13" i="461"/>
  <c r="C15" i="261"/>
  <c r="C25" i="462"/>
  <c r="C25" i="323"/>
  <c r="C25" i="385"/>
  <c r="C21" i="462"/>
  <c r="C23" i="262"/>
  <c r="C16" i="462"/>
  <c r="C16" i="323"/>
  <c r="C16" i="385"/>
  <c r="C54" i="262"/>
  <c r="C49" i="262"/>
  <c r="C19" i="463"/>
  <c r="C21" i="263"/>
  <c r="C53" i="263"/>
  <c r="C53" i="324"/>
  <c r="C53" i="386"/>
  <c r="C48" i="324"/>
  <c r="C48" i="386"/>
  <c r="C39" i="464"/>
  <c r="C39" i="325"/>
  <c r="C39" i="387"/>
  <c r="C28" i="464"/>
  <c r="K30" i="204"/>
  <c r="C30" i="264"/>
  <c r="C23" i="464"/>
  <c r="C25" i="264"/>
  <c r="C56" i="264"/>
  <c r="C52" i="264"/>
  <c r="C47" i="264"/>
  <c r="C22" i="465"/>
  <c r="C22" i="326"/>
  <c r="C22" i="388"/>
  <c r="C17" i="465"/>
  <c r="C19" i="265"/>
  <c r="C9" i="465"/>
  <c r="C9" i="326"/>
  <c r="C9" i="388"/>
  <c r="C31" i="466"/>
  <c r="C31" i="327"/>
  <c r="C31" i="389"/>
  <c r="C25" i="466"/>
  <c r="C27" i="266"/>
  <c r="C16" i="466"/>
  <c r="K18" i="206"/>
  <c r="K18" i="266"/>
  <c r="D16" i="327"/>
  <c r="D16" i="389"/>
  <c r="C18" i="266"/>
  <c r="C40" i="467"/>
  <c r="C42" i="267"/>
  <c r="C24" i="467"/>
  <c r="C26" i="267"/>
  <c r="C24" i="328"/>
  <c r="C24" i="390"/>
  <c r="C19" i="467"/>
  <c r="C19" i="328"/>
  <c r="C19" i="390"/>
  <c r="C33" i="468"/>
  <c r="C33" i="329"/>
  <c r="C33" i="391"/>
  <c r="C14" i="468"/>
  <c r="C14" i="329"/>
  <c r="C14" i="391"/>
  <c r="C38" i="469"/>
  <c r="C38" i="330"/>
  <c r="C38" i="392"/>
  <c r="C32" i="469"/>
  <c r="C34" i="269"/>
  <c r="C27" i="469"/>
  <c r="C29" i="269"/>
  <c r="C13" i="469"/>
  <c r="C15" i="269"/>
  <c r="C13" i="330"/>
  <c r="C13" i="392"/>
  <c r="C9" i="469"/>
  <c r="C11" i="269"/>
  <c r="C55" i="269"/>
  <c r="C50" i="269"/>
  <c r="K46" i="209"/>
  <c r="C46" i="269"/>
  <c r="C35" i="470"/>
  <c r="C37" i="270"/>
  <c r="C25" i="470"/>
  <c r="C25" i="331"/>
  <c r="C25" i="393"/>
  <c r="C17" i="470"/>
  <c r="C17" i="331"/>
  <c r="C17" i="393"/>
  <c r="C49" i="331"/>
  <c r="C49" i="393"/>
  <c r="C35" i="471"/>
  <c r="C35" i="332"/>
  <c r="C35" i="394"/>
  <c r="C31" i="471"/>
  <c r="C31" i="332"/>
  <c r="C31" i="394"/>
  <c r="C12" i="471"/>
  <c r="C12" i="332"/>
  <c r="C12" i="394"/>
  <c r="C14" i="271"/>
  <c r="C54" i="332"/>
  <c r="C54" i="394"/>
  <c r="C54" i="271"/>
  <c r="K49" i="211"/>
  <c r="C34" i="472"/>
  <c r="C36" i="272"/>
  <c r="C29" i="472"/>
  <c r="C31" i="272"/>
  <c r="K31" i="272"/>
  <c r="C24" i="472"/>
  <c r="C24" i="333"/>
  <c r="C24" i="395"/>
  <c r="C19" i="472"/>
  <c r="C21" i="272"/>
  <c r="C15" i="472"/>
  <c r="C17" i="272"/>
  <c r="C11" i="472"/>
  <c r="C11" i="333"/>
  <c r="C11" i="395"/>
  <c r="C59" i="272"/>
  <c r="C48" i="272"/>
  <c r="C39" i="473"/>
  <c r="K41" i="213"/>
  <c r="C28" i="473"/>
  <c r="C28" i="334"/>
  <c r="C28" i="396"/>
  <c r="C23" i="473"/>
  <c r="C23" i="334"/>
  <c r="C23" i="396"/>
  <c r="C10" i="473"/>
  <c r="C10" i="334"/>
  <c r="C10" i="396"/>
  <c r="C56" i="334"/>
  <c r="C56" i="396"/>
  <c r="C47" i="334"/>
  <c r="C47" i="396"/>
  <c r="C38" i="474"/>
  <c r="C40" i="274"/>
  <c r="C32" i="474"/>
  <c r="K34" i="214"/>
  <c r="C34" i="274"/>
  <c r="C27" i="474"/>
  <c r="C27" i="335"/>
  <c r="C27" i="397"/>
  <c r="C22" i="474"/>
  <c r="C22" i="335"/>
  <c r="C22" i="397"/>
  <c r="C13" i="474"/>
  <c r="C15" i="274"/>
  <c r="C9" i="474"/>
  <c r="C9" i="335"/>
  <c r="C9" i="397"/>
  <c r="C55" i="274"/>
  <c r="C50" i="274"/>
  <c r="C25" i="475"/>
  <c r="C25" i="336"/>
  <c r="C25" i="398"/>
  <c r="C21" i="475"/>
  <c r="C21" i="336"/>
  <c r="C21" i="398"/>
  <c r="C54" i="336"/>
  <c r="C54" i="398"/>
  <c r="C49" i="275"/>
  <c r="C40" i="476"/>
  <c r="C42" i="276"/>
  <c r="C34" i="476"/>
  <c r="C34" i="337"/>
  <c r="C34" i="399"/>
  <c r="C29" i="476"/>
  <c r="K31" i="216"/>
  <c r="E29" i="476"/>
  <c r="C11" i="476"/>
  <c r="C13" i="276"/>
  <c r="C33" i="477"/>
  <c r="C33" i="338"/>
  <c r="C33" i="400"/>
  <c r="C23" i="477"/>
  <c r="C25" i="277"/>
  <c r="C56" i="338"/>
  <c r="C56" i="400"/>
  <c r="C27" i="478"/>
  <c r="C27" i="339"/>
  <c r="C27" i="401"/>
  <c r="C22" i="478"/>
  <c r="C22" i="339"/>
  <c r="C22" i="401"/>
  <c r="C13" i="478"/>
  <c r="C13" i="339"/>
  <c r="C13" i="401"/>
  <c r="C55" i="278"/>
  <c r="C31" i="479"/>
  <c r="C33" i="279"/>
  <c r="C25" i="479"/>
  <c r="C25" i="340"/>
  <c r="C25" i="402"/>
  <c r="C34" i="480"/>
  <c r="C36" i="280"/>
  <c r="C24" i="480"/>
  <c r="C26" i="280"/>
  <c r="C59" i="280"/>
  <c r="C39" i="481"/>
  <c r="C41" i="281"/>
  <c r="C10" i="481"/>
  <c r="C56" i="281"/>
  <c r="C27" i="482"/>
  <c r="K29" i="222"/>
  <c r="C9" i="482"/>
  <c r="C9" i="343"/>
  <c r="C9" i="405"/>
  <c r="C25" i="483"/>
  <c r="C27" i="283"/>
  <c r="K23" i="223"/>
  <c r="E21" i="483"/>
  <c r="C21" i="344"/>
  <c r="C21" i="406"/>
  <c r="C16" i="483"/>
  <c r="C16" i="344"/>
  <c r="C16" i="406"/>
  <c r="C12" i="483"/>
  <c r="K14" i="223"/>
  <c r="C54" i="344"/>
  <c r="C54" i="406"/>
  <c r="C34" i="484"/>
  <c r="C34" i="345"/>
  <c r="C34" i="407"/>
  <c r="C15" i="484"/>
  <c r="C17" i="284"/>
  <c r="C59" i="345"/>
  <c r="C59" i="407"/>
  <c r="K53" i="224"/>
  <c r="E53" i="484"/>
  <c r="C53" i="284"/>
  <c r="C48" i="345"/>
  <c r="C48" i="407"/>
  <c r="C23" i="485"/>
  <c r="C23" i="346"/>
  <c r="C23" i="408"/>
  <c r="C32" i="486"/>
  <c r="K34" i="226"/>
  <c r="K34" i="286"/>
  <c r="C27" i="486"/>
  <c r="C29" i="286"/>
  <c r="C17" i="486"/>
  <c r="C19" i="286"/>
  <c r="C13" i="486"/>
  <c r="C15" i="286"/>
  <c r="C46" i="347"/>
  <c r="C46" i="409"/>
  <c r="C46" i="286"/>
  <c r="C35" i="487"/>
  <c r="C37" i="287"/>
  <c r="C25" i="487"/>
  <c r="C27" i="287"/>
  <c r="C24" i="488"/>
  <c r="C24" i="349"/>
  <c r="C24" i="411"/>
  <c r="C11" i="488"/>
  <c r="C11" i="349"/>
  <c r="C11" i="411"/>
  <c r="K52" i="229"/>
  <c r="C52" i="289"/>
  <c r="C55" i="351"/>
  <c r="C55" i="413"/>
  <c r="C31" i="352"/>
  <c r="C31" i="414"/>
  <c r="D25" i="456"/>
  <c r="K27" i="196"/>
  <c r="E31" i="299"/>
  <c r="I31" i="299"/>
  <c r="C6" i="438"/>
  <c r="C6" i="239"/>
  <c r="E6" i="239"/>
  <c r="A5" i="75"/>
  <c r="E7" i="128"/>
  <c r="E30" i="128"/>
  <c r="A3" i="87"/>
  <c r="A4" i="128"/>
  <c r="C1" i="124"/>
  <c r="B2" i="63"/>
  <c r="C1" i="121"/>
  <c r="C20" i="309"/>
  <c r="C20" i="371"/>
  <c r="C32" i="262"/>
  <c r="C57" i="140"/>
  <c r="C57" i="200"/>
  <c r="K41" i="175"/>
  <c r="E41" i="434"/>
  <c r="K59" i="176"/>
  <c r="C26" i="351"/>
  <c r="C26" i="413"/>
  <c r="C8" i="322"/>
  <c r="C8" i="384"/>
  <c r="C18" i="298"/>
  <c r="C18" i="360"/>
  <c r="J52" i="176"/>
  <c r="C40" i="237"/>
  <c r="J10" i="204"/>
  <c r="C57" i="143"/>
  <c r="C57" i="203"/>
  <c r="C57" i="463"/>
  <c r="C39" i="261"/>
  <c r="C36" i="140"/>
  <c r="K36" i="203"/>
  <c r="E34" i="463"/>
  <c r="K34" i="206"/>
  <c r="J45" i="204"/>
  <c r="K35" i="210"/>
  <c r="K35" i="270"/>
  <c r="J142" i="235"/>
  <c r="E68" i="175"/>
  <c r="E68" i="235"/>
  <c r="I38" i="207"/>
  <c r="I43" i="207"/>
  <c r="I43" i="267"/>
  <c r="J45" i="203"/>
  <c r="C140" i="297"/>
  <c r="C140" i="359"/>
  <c r="C73" i="298"/>
  <c r="C73" i="360"/>
  <c r="H160" i="175"/>
  <c r="C57" i="155"/>
  <c r="C57" i="215"/>
  <c r="C57" i="475"/>
  <c r="I57" i="205"/>
  <c r="I57" i="265"/>
  <c r="I135" i="178"/>
  <c r="I135" i="238"/>
  <c r="K24" i="210"/>
  <c r="K18" i="203"/>
  <c r="E16" i="463"/>
  <c r="J17" i="236"/>
  <c r="K17" i="236"/>
  <c r="F57" i="212"/>
  <c r="F57" i="272"/>
  <c r="C37" i="317"/>
  <c r="C37" i="379"/>
  <c r="C26" i="324"/>
  <c r="C26" i="386"/>
  <c r="J63" i="175"/>
  <c r="D63" i="434"/>
  <c r="K111" i="236"/>
  <c r="J32" i="215"/>
  <c r="D30" i="475"/>
  <c r="K25" i="222"/>
  <c r="G57" i="216"/>
  <c r="G57" i="276"/>
  <c r="K50" i="212"/>
  <c r="E50" i="472"/>
  <c r="J55" i="273"/>
  <c r="J48" i="270"/>
  <c r="J14" i="264"/>
  <c r="J41" i="272"/>
  <c r="K30" i="214"/>
  <c r="E28" i="474"/>
  <c r="K30" i="274"/>
  <c r="J19" i="267"/>
  <c r="J56" i="235"/>
  <c r="K56" i="235"/>
  <c r="F68" i="175"/>
  <c r="F68" i="235"/>
  <c r="C57" i="171"/>
  <c r="J23" i="275"/>
  <c r="E135" i="178"/>
  <c r="E135" i="238"/>
  <c r="J73" i="175"/>
  <c r="D73" i="434"/>
  <c r="D87" i="435"/>
  <c r="K87" i="176"/>
  <c r="E87" i="435"/>
  <c r="D105" i="436"/>
  <c r="J105" i="237"/>
  <c r="D156" i="436"/>
  <c r="J156" i="237"/>
  <c r="K156" i="237"/>
  <c r="D20" i="437"/>
  <c r="J20" i="238"/>
  <c r="K20" i="238"/>
  <c r="K18" i="238"/>
  <c r="E119" i="445"/>
  <c r="K119" i="245"/>
  <c r="D50" i="446"/>
  <c r="J50" i="246"/>
  <c r="D10" i="447"/>
  <c r="K10" i="187"/>
  <c r="D114" i="247"/>
  <c r="D128" i="187"/>
  <c r="D128" i="247"/>
  <c r="J51" i="249"/>
  <c r="J48" i="268"/>
  <c r="D14" i="469"/>
  <c r="J16" i="269"/>
  <c r="D18" i="469"/>
  <c r="J20" i="269"/>
  <c r="D31" i="484"/>
  <c r="K33" i="224"/>
  <c r="D31" i="345"/>
  <c r="D31" i="407"/>
  <c r="B2" i="399"/>
  <c r="B2" i="400"/>
  <c r="B2" i="401"/>
  <c r="B2" i="402"/>
  <c r="B30" i="354"/>
  <c r="C84" i="434"/>
  <c r="C84" i="295"/>
  <c r="C84" i="357"/>
  <c r="C67" i="434"/>
  <c r="C67" i="235"/>
  <c r="C26" i="434"/>
  <c r="C26" i="235"/>
  <c r="C12" i="295"/>
  <c r="C12" i="357"/>
  <c r="C150" i="434"/>
  <c r="C150" i="235"/>
  <c r="C117" i="434"/>
  <c r="K117" i="175"/>
  <c r="C61" i="435"/>
  <c r="K61" i="176"/>
  <c r="C65" i="436"/>
  <c r="C65" i="237"/>
  <c r="C55" i="436"/>
  <c r="C55" i="237"/>
  <c r="C46" i="436"/>
  <c r="K46" i="177"/>
  <c r="C46" i="297"/>
  <c r="C46" i="359"/>
  <c r="C42" i="436"/>
  <c r="C42" i="237"/>
  <c r="C37" i="436"/>
  <c r="C37" i="237"/>
  <c r="K37" i="237"/>
  <c r="C23" i="436"/>
  <c r="C23" i="237"/>
  <c r="C23" i="297"/>
  <c r="C23" i="359"/>
  <c r="C102" i="436"/>
  <c r="K102" i="177"/>
  <c r="C102" i="297"/>
  <c r="C102" i="359"/>
  <c r="C106" i="436"/>
  <c r="C106" i="297"/>
  <c r="C106" i="359"/>
  <c r="C118" i="436"/>
  <c r="C118" i="237"/>
  <c r="C123" i="436"/>
  <c r="C123" i="237"/>
  <c r="K123" i="237"/>
  <c r="C131" i="436"/>
  <c r="C131" i="237"/>
  <c r="C80" i="437"/>
  <c r="C80" i="298"/>
  <c r="C80" i="360"/>
  <c r="C54" i="437"/>
  <c r="C54" i="298"/>
  <c r="C54" i="360"/>
  <c r="C45" i="437"/>
  <c r="K45" i="178"/>
  <c r="D45" i="298"/>
  <c r="D45" i="360"/>
  <c r="C36" i="437"/>
  <c r="C36" i="298"/>
  <c r="C36" i="360"/>
  <c r="C17" i="437"/>
  <c r="K17" i="178"/>
  <c r="C134" i="437"/>
  <c r="C134" i="238"/>
  <c r="G8" i="299"/>
  <c r="G8" i="361"/>
  <c r="G8" i="239"/>
  <c r="I8" i="239"/>
  <c r="C22" i="439"/>
  <c r="C22" i="240"/>
  <c r="E22" i="240"/>
  <c r="A9" i="441"/>
  <c r="A9" i="302"/>
  <c r="A9" i="364"/>
  <c r="A9" i="242"/>
  <c r="C17" i="441"/>
  <c r="C17" i="242"/>
  <c r="C14" i="441"/>
  <c r="C14" i="302"/>
  <c r="C14" i="364"/>
  <c r="C11" i="441"/>
  <c r="C11" i="242"/>
  <c r="C10" i="441"/>
  <c r="C10" i="302"/>
  <c r="C10" i="364"/>
  <c r="C9" i="441"/>
  <c r="C9" i="242"/>
  <c r="C23" i="303"/>
  <c r="C23" i="365"/>
  <c r="C23" i="243"/>
  <c r="C20" i="442"/>
  <c r="C20" i="303"/>
  <c r="C20" i="365"/>
  <c r="C16" i="442"/>
  <c r="C16" i="243"/>
  <c r="C12" i="442"/>
  <c r="C12" i="303"/>
  <c r="C12" i="365"/>
  <c r="C54" i="305"/>
  <c r="C54" i="367"/>
  <c r="C36" i="444"/>
  <c r="C36" i="305"/>
  <c r="C36" i="367"/>
  <c r="C32" i="444"/>
  <c r="C32" i="244"/>
  <c r="C13" i="444"/>
  <c r="C13" i="305"/>
  <c r="C13" i="367"/>
  <c r="C149" i="444"/>
  <c r="C149" i="305"/>
  <c r="C149" i="367"/>
  <c r="C144" i="444"/>
  <c r="C144" i="305"/>
  <c r="C144" i="367"/>
  <c r="C144" i="244"/>
  <c r="C124" i="444"/>
  <c r="K124" i="184"/>
  <c r="C124" i="244"/>
  <c r="C116" i="444"/>
  <c r="C116" i="305"/>
  <c r="C116" i="367"/>
  <c r="C103" i="444"/>
  <c r="C103" i="305"/>
  <c r="C103" i="367"/>
  <c r="C99" i="444"/>
  <c r="C99" i="305"/>
  <c r="C99" i="367"/>
  <c r="C95" i="444"/>
  <c r="C95" i="244"/>
  <c r="C64" i="445"/>
  <c r="C64" i="306"/>
  <c r="C64" i="368"/>
  <c r="C54" i="445"/>
  <c r="C54" i="245"/>
  <c r="C41" i="445"/>
  <c r="C41" i="306"/>
  <c r="C41" i="368"/>
  <c r="C41" i="245"/>
  <c r="C36" i="445"/>
  <c r="C36" i="306"/>
  <c r="C36" i="368"/>
  <c r="K36" i="185"/>
  <c r="D36" i="306"/>
  <c r="D36" i="368"/>
  <c r="C18" i="445"/>
  <c r="C18" i="306"/>
  <c r="C18" i="368"/>
  <c r="C13" i="445"/>
  <c r="C13" i="245"/>
  <c r="C126" i="445"/>
  <c r="C126" i="245"/>
  <c r="C122" i="445"/>
  <c r="C122" i="245"/>
  <c r="C118" i="445"/>
  <c r="C118" i="245"/>
  <c r="C109" i="445"/>
  <c r="K109" i="185"/>
  <c r="K109" i="245"/>
  <c r="C97" i="445"/>
  <c r="C97" i="245"/>
  <c r="C79" i="446"/>
  <c r="C79" i="246"/>
  <c r="C43" i="446"/>
  <c r="C43" i="246"/>
  <c r="C34" i="446"/>
  <c r="C34" i="307"/>
  <c r="C34" i="369"/>
  <c r="C151" i="446"/>
  <c r="C151" i="246"/>
  <c r="C137" i="446"/>
  <c r="C137" i="246"/>
  <c r="C105" i="446"/>
  <c r="C105" i="246"/>
  <c r="C98" i="446"/>
  <c r="C98" i="307"/>
  <c r="C98" i="369"/>
  <c r="C87" i="447"/>
  <c r="K87" i="247"/>
  <c r="C87" i="308"/>
  <c r="C87" i="370"/>
  <c r="C83" i="447"/>
  <c r="C83" i="247"/>
  <c r="C28" i="447"/>
  <c r="C28" i="308"/>
  <c r="C28" i="370"/>
  <c r="C24" i="447"/>
  <c r="C24" i="247"/>
  <c r="C158" i="447"/>
  <c r="C158" i="247"/>
  <c r="C142" i="447"/>
  <c r="C142" i="308"/>
  <c r="C142" i="370"/>
  <c r="C137" i="447"/>
  <c r="C137" i="247"/>
  <c r="C132" i="447"/>
  <c r="C132" i="308"/>
  <c r="C132" i="370"/>
  <c r="C122" i="247"/>
  <c r="C109" i="447"/>
  <c r="C109" i="247"/>
  <c r="C101" i="447"/>
  <c r="C101" i="247"/>
  <c r="K14" i="188"/>
  <c r="D12" i="309"/>
  <c r="D12" i="371"/>
  <c r="C14" i="248"/>
  <c r="C50" i="309"/>
  <c r="C50" i="371"/>
  <c r="C25" i="449"/>
  <c r="C25" i="310"/>
  <c r="C25" i="372"/>
  <c r="K27" i="189"/>
  <c r="D25" i="310"/>
  <c r="D25" i="372"/>
  <c r="C21" i="449"/>
  <c r="C21" i="310"/>
  <c r="C21" i="372"/>
  <c r="C16" i="449"/>
  <c r="K18" i="189"/>
  <c r="C18" i="249"/>
  <c r="C41" i="450"/>
  <c r="C41" i="311"/>
  <c r="C41" i="373"/>
  <c r="C27" i="450"/>
  <c r="C29" i="250"/>
  <c r="C56" i="250"/>
  <c r="C18" i="451"/>
  <c r="C18" i="312"/>
  <c r="C18" i="374"/>
  <c r="K20" i="191"/>
  <c r="K20" i="251"/>
  <c r="C14" i="451"/>
  <c r="K16" i="191"/>
  <c r="C14" i="312"/>
  <c r="C14" i="374"/>
  <c r="C53" i="312"/>
  <c r="C53" i="374"/>
  <c r="C27" i="452"/>
  <c r="C27" i="313"/>
  <c r="C27" i="375"/>
  <c r="C22" i="452"/>
  <c r="C22" i="313"/>
  <c r="C22" i="375"/>
  <c r="C49" i="253"/>
  <c r="C40" i="454"/>
  <c r="C40" i="315"/>
  <c r="C40" i="377"/>
  <c r="K42" i="194"/>
  <c r="C34" i="454"/>
  <c r="C36" i="254"/>
  <c r="C24" i="454"/>
  <c r="C24" i="315"/>
  <c r="C24" i="377"/>
  <c r="C19" i="454"/>
  <c r="C19" i="315"/>
  <c r="C19" i="377"/>
  <c r="C15" i="454"/>
  <c r="K17" i="194"/>
  <c r="E15" i="454"/>
  <c r="C15" i="315"/>
  <c r="C15" i="377"/>
  <c r="C11" i="454"/>
  <c r="K13" i="194"/>
  <c r="C11" i="315"/>
  <c r="C11" i="377"/>
  <c r="C48" i="254"/>
  <c r="C39" i="455"/>
  <c r="C39" i="316"/>
  <c r="C39" i="378"/>
  <c r="C23" i="455"/>
  <c r="C23" i="316"/>
  <c r="C23" i="378"/>
  <c r="C18" i="455"/>
  <c r="C18" i="316"/>
  <c r="C18" i="378"/>
  <c r="C14" i="455"/>
  <c r="C16" i="255"/>
  <c r="K16" i="195"/>
  <c r="C56" i="316"/>
  <c r="C56" i="378"/>
  <c r="C32" i="456"/>
  <c r="C32" i="317"/>
  <c r="C32" i="379"/>
  <c r="C22" i="456"/>
  <c r="C22" i="317"/>
  <c r="C22" i="379"/>
  <c r="C17" i="456"/>
  <c r="C19" i="256"/>
  <c r="C17" i="317"/>
  <c r="C17" i="379"/>
  <c r="C50" i="256"/>
  <c r="C35" i="457"/>
  <c r="K37" i="197"/>
  <c r="K33" i="197"/>
  <c r="D31" i="318"/>
  <c r="D31" i="380"/>
  <c r="C16" i="457"/>
  <c r="C18" i="257"/>
  <c r="C40" i="458"/>
  <c r="C42" i="258"/>
  <c r="C24" i="458"/>
  <c r="C26" i="258"/>
  <c r="C59" i="319"/>
  <c r="C59" i="381"/>
  <c r="C59" i="258"/>
  <c r="C53" i="319"/>
  <c r="C53" i="381"/>
  <c r="C23" i="459"/>
  <c r="C25" i="259"/>
  <c r="C18" i="459"/>
  <c r="C18" i="320"/>
  <c r="C18" i="382"/>
  <c r="C22" i="460"/>
  <c r="C22" i="321"/>
  <c r="C22" i="383"/>
  <c r="C55" i="260"/>
  <c r="C35" i="461"/>
  <c r="C25" i="461"/>
  <c r="K27" i="201"/>
  <c r="C21" i="461"/>
  <c r="C23" i="261"/>
  <c r="C60" i="261"/>
  <c r="C60" i="322"/>
  <c r="C60" i="384"/>
  <c r="C54" i="261"/>
  <c r="C19" i="462"/>
  <c r="C21" i="262"/>
  <c r="C11" i="462"/>
  <c r="C13" i="262"/>
  <c r="C33" i="463"/>
  <c r="C35" i="263"/>
  <c r="C28" i="463"/>
  <c r="C30" i="263"/>
  <c r="C23" i="463"/>
  <c r="C25" i="263"/>
  <c r="C10" i="463"/>
  <c r="C12" i="263"/>
  <c r="C22" i="464"/>
  <c r="C24" i="264"/>
  <c r="C17" i="464"/>
  <c r="C17" i="325"/>
  <c r="C17" i="387"/>
  <c r="C16" i="465"/>
  <c r="C18" i="265"/>
  <c r="C15" i="466"/>
  <c r="C15" i="327"/>
  <c r="C15" i="389"/>
  <c r="C11" i="466"/>
  <c r="K13" i="206"/>
  <c r="E11" i="466"/>
  <c r="C48" i="266"/>
  <c r="C18" i="467"/>
  <c r="C20" i="267"/>
  <c r="C14" i="467"/>
  <c r="C14" i="328"/>
  <c r="C14" i="390"/>
  <c r="C10" i="467"/>
  <c r="C12" i="267"/>
  <c r="C52" i="328"/>
  <c r="C52" i="390"/>
  <c r="C38" i="468"/>
  <c r="C38" i="329"/>
  <c r="C38" i="391"/>
  <c r="C17" i="468"/>
  <c r="C17" i="329"/>
  <c r="C17" i="391"/>
  <c r="C9" i="468"/>
  <c r="C9" i="329"/>
  <c r="C9" i="391"/>
  <c r="C31" i="469"/>
  <c r="C31" i="330"/>
  <c r="C31" i="392"/>
  <c r="C25" i="469"/>
  <c r="K27" i="209"/>
  <c r="E25" i="469"/>
  <c r="C21" i="469"/>
  <c r="C23" i="269"/>
  <c r="C24" i="470"/>
  <c r="C26" i="270"/>
  <c r="C24" i="331"/>
  <c r="C24" i="393"/>
  <c r="K48" i="210"/>
  <c r="C29" i="471"/>
  <c r="C29" i="332"/>
  <c r="C29" i="394"/>
  <c r="C19" i="471"/>
  <c r="C21" i="271"/>
  <c r="C59" i="271"/>
  <c r="C33" i="472"/>
  <c r="C33" i="333"/>
  <c r="C33" i="395"/>
  <c r="C47" i="272"/>
  <c r="C22" i="473"/>
  <c r="C24" i="273"/>
  <c r="C9" i="473"/>
  <c r="C9" i="334"/>
  <c r="C9" i="396"/>
  <c r="C21" i="474"/>
  <c r="C21" i="335"/>
  <c r="C21" i="397"/>
  <c r="C12" i="474"/>
  <c r="C12" i="335"/>
  <c r="C12" i="397"/>
  <c r="C60" i="274"/>
  <c r="C60" i="335"/>
  <c r="C60" i="397"/>
  <c r="C40" i="475"/>
  <c r="C42" i="275"/>
  <c r="C29" i="475"/>
  <c r="C31" i="275"/>
  <c r="K31" i="215"/>
  <c r="C15" i="475"/>
  <c r="C15" i="336"/>
  <c r="C15" i="398"/>
  <c r="C11" i="475"/>
  <c r="C11" i="336"/>
  <c r="C11" i="398"/>
  <c r="C53" i="275"/>
  <c r="C23" i="476"/>
  <c r="C25" i="276"/>
  <c r="C56" i="276"/>
  <c r="C27" i="477"/>
  <c r="C29" i="277"/>
  <c r="C17" i="477"/>
  <c r="C19" i="277"/>
  <c r="C50" i="338"/>
  <c r="C50" i="400"/>
  <c r="C35" i="478"/>
  <c r="C37" i="278"/>
  <c r="C16" i="478"/>
  <c r="K18" i="218"/>
  <c r="C54" i="339"/>
  <c r="C54" i="401"/>
  <c r="C40" i="479"/>
  <c r="C42" i="279"/>
  <c r="C29" i="479"/>
  <c r="K31" i="219"/>
  <c r="K31" i="279"/>
  <c r="C24" i="479"/>
  <c r="C24" i="340"/>
  <c r="C24" i="402"/>
  <c r="C15" i="479"/>
  <c r="C15" i="340"/>
  <c r="C15" i="402"/>
  <c r="C28" i="480"/>
  <c r="C30" i="280"/>
  <c r="C14" i="480"/>
  <c r="C16" i="280"/>
  <c r="C56" i="280"/>
  <c r="C52" i="280"/>
  <c r="C47" i="341"/>
  <c r="C47" i="403"/>
  <c r="C32" i="481"/>
  <c r="C34" i="281"/>
  <c r="C27" i="481"/>
  <c r="C29" i="281"/>
  <c r="C13" i="481"/>
  <c r="C15" i="281"/>
  <c r="K55" i="221"/>
  <c r="E55" i="481"/>
  <c r="C50" i="342"/>
  <c r="C50" i="404"/>
  <c r="C25" i="482"/>
  <c r="K27" i="222"/>
  <c r="D25" i="343"/>
  <c r="C40" i="483"/>
  <c r="C40" i="344"/>
  <c r="C40" i="406"/>
  <c r="C29" i="483"/>
  <c r="C29" i="344"/>
  <c r="C29" i="406"/>
  <c r="C24" i="483"/>
  <c r="C24" i="344"/>
  <c r="C24" i="406"/>
  <c r="C19" i="483"/>
  <c r="C21" i="283"/>
  <c r="C15" i="483"/>
  <c r="K17" i="223"/>
  <c r="K17" i="283"/>
  <c r="C11" i="483"/>
  <c r="C11" i="344"/>
  <c r="C11" i="406"/>
  <c r="C48" i="283"/>
  <c r="C23" i="484"/>
  <c r="C23" i="345"/>
  <c r="C23" i="407"/>
  <c r="C14" i="484"/>
  <c r="C14" i="345"/>
  <c r="C14" i="407"/>
  <c r="C52" i="284"/>
  <c r="C47" i="345"/>
  <c r="C47" i="407"/>
  <c r="C38" i="485"/>
  <c r="C38" i="346"/>
  <c r="C38" i="408"/>
  <c r="C32" i="485"/>
  <c r="C32" i="346"/>
  <c r="C32" i="408"/>
  <c r="C27" i="485"/>
  <c r="C27" i="346"/>
  <c r="C27" i="408"/>
  <c r="C22" i="485"/>
  <c r="C22" i="346"/>
  <c r="C22" i="408"/>
  <c r="C17" i="485"/>
  <c r="C17" i="346"/>
  <c r="C17" i="408"/>
  <c r="C13" i="485"/>
  <c r="C13" i="346"/>
  <c r="C13" i="408"/>
  <c r="C28" i="488"/>
  <c r="C28" i="349"/>
  <c r="C28" i="411"/>
  <c r="C23" i="488"/>
  <c r="C23" i="349"/>
  <c r="C23" i="411"/>
  <c r="C18" i="488"/>
  <c r="C18" i="349"/>
  <c r="C18" i="411"/>
  <c r="C10" i="488"/>
  <c r="C10" i="349"/>
  <c r="C10" i="411"/>
  <c r="C56" i="349"/>
  <c r="C56" i="411"/>
  <c r="C47" i="288"/>
  <c r="C38" i="489"/>
  <c r="C40" i="289"/>
  <c r="C22" i="489"/>
  <c r="K24" i="229"/>
  <c r="K24" i="289"/>
  <c r="C24" i="289"/>
  <c r="C17" i="489"/>
  <c r="C17" i="350"/>
  <c r="C17" i="412"/>
  <c r="C9" i="489"/>
  <c r="C11" i="289"/>
  <c r="C55" i="289"/>
  <c r="C50" i="289"/>
  <c r="C35" i="490"/>
  <c r="C35" i="351"/>
  <c r="C35" i="413"/>
  <c r="C31" i="490"/>
  <c r="C33" i="290"/>
  <c r="C25" i="490"/>
  <c r="C27" i="290"/>
  <c r="C21" i="490"/>
  <c r="C21" i="351"/>
  <c r="C21" i="413"/>
  <c r="K54" i="230"/>
  <c r="K31" i="231"/>
  <c r="E29" i="491"/>
  <c r="C31" i="291"/>
  <c r="C26" i="291"/>
  <c r="C15" i="352"/>
  <c r="C15" i="414"/>
  <c r="C11" i="352"/>
  <c r="C11" i="414"/>
  <c r="C53" i="291"/>
  <c r="C48" i="352"/>
  <c r="C48" i="414"/>
  <c r="K95" i="184"/>
  <c r="K157" i="184"/>
  <c r="K157" i="244"/>
  <c r="K97" i="185"/>
  <c r="K97" i="245"/>
  <c r="D124" i="445"/>
  <c r="J124" i="245"/>
  <c r="J78" i="186"/>
  <c r="D78" i="446"/>
  <c r="J140" i="186"/>
  <c r="J140" i="246"/>
  <c r="K39" i="187"/>
  <c r="E39" i="447"/>
  <c r="K57" i="187"/>
  <c r="K137" i="187"/>
  <c r="E137" i="447"/>
  <c r="D21" i="489"/>
  <c r="K23" i="229"/>
  <c r="K22" i="229"/>
  <c r="K37" i="230"/>
  <c r="C75" i="436"/>
  <c r="C75" i="297"/>
  <c r="C75" i="359"/>
  <c r="C31" i="436"/>
  <c r="C31" i="237"/>
  <c r="J106" i="235"/>
  <c r="K122" i="237"/>
  <c r="E20" i="240"/>
  <c r="D19" i="434"/>
  <c r="J19" i="235"/>
  <c r="K19" i="235"/>
  <c r="D68" i="178"/>
  <c r="D68" i="238"/>
  <c r="K10" i="184"/>
  <c r="J15" i="184"/>
  <c r="D15" i="444"/>
  <c r="D34" i="449"/>
  <c r="J36" i="249"/>
  <c r="F46" i="250"/>
  <c r="F58" i="190"/>
  <c r="F58" i="250"/>
  <c r="K40" i="197"/>
  <c r="K40" i="257"/>
  <c r="K17" i="203"/>
  <c r="K48" i="203"/>
  <c r="E48" i="463"/>
  <c r="K37" i="206"/>
  <c r="K37" i="266"/>
  <c r="K11" i="209"/>
  <c r="K11" i="269"/>
  <c r="K40" i="209"/>
  <c r="D38" i="330"/>
  <c r="D38" i="392"/>
  <c r="K54" i="214"/>
  <c r="K36" i="216"/>
  <c r="D34" i="337"/>
  <c r="I45" i="281"/>
  <c r="I57" i="221"/>
  <c r="I57" i="281"/>
  <c r="J56" i="284"/>
  <c r="J52" i="288"/>
  <c r="D11" i="489"/>
  <c r="J13" i="289"/>
  <c r="D22" i="489"/>
  <c r="J24" i="289"/>
  <c r="C41" i="435"/>
  <c r="C41" i="296"/>
  <c r="C41" i="358"/>
  <c r="C151" i="435"/>
  <c r="C151" i="236"/>
  <c r="K53" i="203"/>
  <c r="K53" i="263"/>
  <c r="K40" i="205"/>
  <c r="K54" i="211"/>
  <c r="E54" i="471"/>
  <c r="K60" i="211"/>
  <c r="E60" i="471"/>
  <c r="K53" i="228"/>
  <c r="E53" i="488"/>
  <c r="J54" i="257"/>
  <c r="J13" i="254"/>
  <c r="J50" i="267"/>
  <c r="J20" i="257"/>
  <c r="K23" i="216"/>
  <c r="J152" i="175"/>
  <c r="D152" i="434"/>
  <c r="K51" i="184"/>
  <c r="D51" i="305"/>
  <c r="D51" i="367"/>
  <c r="K110" i="184"/>
  <c r="E110" i="444"/>
  <c r="K116" i="184"/>
  <c r="K116" i="244"/>
  <c r="K120" i="184"/>
  <c r="E120" i="444"/>
  <c r="K148" i="185"/>
  <c r="K148" i="245"/>
  <c r="K60" i="200"/>
  <c r="E60" i="460"/>
  <c r="K49" i="202"/>
  <c r="E49" i="462"/>
  <c r="K13" i="207"/>
  <c r="E11" i="467"/>
  <c r="K13" i="267"/>
  <c r="K25" i="223"/>
  <c r="K22" i="223"/>
  <c r="K48" i="224"/>
  <c r="E48" i="484"/>
  <c r="K33" i="229"/>
  <c r="E31" i="489"/>
  <c r="E57" i="331"/>
  <c r="E57" i="347"/>
  <c r="E92" i="357"/>
  <c r="I32" i="362"/>
  <c r="D53" i="320"/>
  <c r="D53" i="382"/>
  <c r="D158" i="435"/>
  <c r="J158" i="236"/>
  <c r="D16" i="451"/>
  <c r="J18" i="251"/>
  <c r="K18" i="191"/>
  <c r="D28" i="452"/>
  <c r="K30" i="192"/>
  <c r="J47" i="252"/>
  <c r="D14" i="453"/>
  <c r="J16" i="253"/>
  <c r="H22" i="257"/>
  <c r="H38" i="197"/>
  <c r="D45" i="258"/>
  <c r="D57" i="198"/>
  <c r="D57" i="258"/>
  <c r="D32" i="461"/>
  <c r="K34" i="201"/>
  <c r="K34" i="261"/>
  <c r="J59" i="262"/>
  <c r="D15" i="464"/>
  <c r="J17" i="264"/>
  <c r="D19" i="464"/>
  <c r="K21" i="204"/>
  <c r="D13" i="469"/>
  <c r="K15" i="209"/>
  <c r="E13" i="469"/>
  <c r="K56" i="209"/>
  <c r="E56" i="469"/>
  <c r="D29" i="470"/>
  <c r="J31" i="270"/>
  <c r="J47" i="270"/>
  <c r="K47" i="210"/>
  <c r="D24" i="471"/>
  <c r="J26" i="271"/>
  <c r="J46" i="271"/>
  <c r="K46" i="211"/>
  <c r="E46" i="471"/>
  <c r="J56" i="271"/>
  <c r="I45" i="272"/>
  <c r="I57" i="212"/>
  <c r="I57" i="272"/>
  <c r="K49" i="212"/>
  <c r="E49" i="472"/>
  <c r="D15" i="473"/>
  <c r="K17" i="213"/>
  <c r="E15" i="473"/>
  <c r="J35" i="274"/>
  <c r="J32" i="214"/>
  <c r="D30" i="474"/>
  <c r="D31" i="475"/>
  <c r="J33" i="275"/>
  <c r="F45" i="275"/>
  <c r="F57" i="215"/>
  <c r="F57" i="275"/>
  <c r="D12" i="476"/>
  <c r="K14" i="216"/>
  <c r="D12" i="337"/>
  <c r="D12" i="399"/>
  <c r="D16" i="476"/>
  <c r="K18" i="216"/>
  <c r="D16" i="337"/>
  <c r="D16" i="399"/>
  <c r="E28" i="479"/>
  <c r="K30" i="279"/>
  <c r="D28" i="340"/>
  <c r="D28" i="402"/>
  <c r="E17" i="455"/>
  <c r="C30" i="315"/>
  <c r="C30" i="377"/>
  <c r="C8" i="458"/>
  <c r="C10" i="258"/>
  <c r="C51" i="271"/>
  <c r="C37" i="473"/>
  <c r="C37" i="334"/>
  <c r="C37" i="396"/>
  <c r="C20" i="480"/>
  <c r="I12" i="66"/>
  <c r="G46" i="250"/>
  <c r="K56" i="197"/>
  <c r="E56" i="457"/>
  <c r="K17" i="204"/>
  <c r="K20" i="201"/>
  <c r="D107" i="436"/>
  <c r="J107" i="237"/>
  <c r="D115" i="436"/>
  <c r="J115" i="237"/>
  <c r="K115" i="237"/>
  <c r="D122" i="436"/>
  <c r="K122" i="177"/>
  <c r="D138" i="436"/>
  <c r="J136" i="177"/>
  <c r="D40" i="339"/>
  <c r="D40" i="401"/>
  <c r="E17" i="484"/>
  <c r="K19" i="284"/>
  <c r="D12" i="435"/>
  <c r="J11" i="176"/>
  <c r="I40" i="236"/>
  <c r="I68" i="176"/>
  <c r="I68" i="236"/>
  <c r="F10" i="284"/>
  <c r="K40" i="224"/>
  <c r="D35" i="486"/>
  <c r="J37" i="286"/>
  <c r="D32" i="489"/>
  <c r="J34" i="289"/>
  <c r="C22" i="437"/>
  <c r="C22" i="298"/>
  <c r="C22" i="360"/>
  <c r="C25" i="438"/>
  <c r="C25" i="299"/>
  <c r="C25" i="361"/>
  <c r="C9" i="444"/>
  <c r="C9" i="244"/>
  <c r="C17" i="460"/>
  <c r="C17" i="321"/>
  <c r="C17" i="383"/>
  <c r="C24" i="471"/>
  <c r="K26" i="211"/>
  <c r="C17" i="473"/>
  <c r="K19" i="213"/>
  <c r="D82" i="434"/>
  <c r="J82" i="235"/>
  <c r="K101" i="178"/>
  <c r="E101" i="437"/>
  <c r="D117" i="446"/>
  <c r="J117" i="246"/>
  <c r="D9" i="451"/>
  <c r="J48" i="261"/>
  <c r="D51" i="262"/>
  <c r="D57" i="202"/>
  <c r="D57" i="262"/>
  <c r="I45" i="263"/>
  <c r="I57" i="203"/>
  <c r="I57" i="263"/>
  <c r="D15" i="468"/>
  <c r="D19" i="468"/>
  <c r="J21" i="268"/>
  <c r="D12" i="470"/>
  <c r="J14" i="270"/>
  <c r="H45" i="270"/>
  <c r="H57" i="210"/>
  <c r="H57" i="270"/>
  <c r="I45" i="274"/>
  <c r="I57" i="214"/>
  <c r="I57" i="274"/>
  <c r="D31" i="476"/>
  <c r="K33" i="216"/>
  <c r="F38" i="221"/>
  <c r="F43" i="221"/>
  <c r="F43" i="281"/>
  <c r="D10" i="483"/>
  <c r="J12" i="283"/>
  <c r="G57" i="223"/>
  <c r="G57" i="283"/>
  <c r="H51" i="283"/>
  <c r="H57" i="223"/>
  <c r="H57" i="283"/>
  <c r="E51" i="285"/>
  <c r="E57" i="225"/>
  <c r="E57" i="285"/>
  <c r="H57" i="229"/>
  <c r="H57" i="289"/>
  <c r="I22" i="291"/>
  <c r="I38" i="231"/>
  <c r="I38" i="291"/>
  <c r="C23" i="434"/>
  <c r="C23" i="235"/>
  <c r="K23" i="235"/>
  <c r="C82" i="296"/>
  <c r="C82" i="358"/>
  <c r="K82" i="176"/>
  <c r="D82" i="296"/>
  <c r="D82" i="358"/>
  <c r="C66" i="436"/>
  <c r="C66" i="297"/>
  <c r="C66" i="359"/>
  <c r="C38" i="459"/>
  <c r="C38" i="320"/>
  <c r="C38" i="382"/>
  <c r="K144" i="238"/>
  <c r="C32" i="305"/>
  <c r="C32" i="367"/>
  <c r="C81" i="305"/>
  <c r="C81" i="367"/>
  <c r="C18" i="270"/>
  <c r="C18" i="269"/>
  <c r="C56" i="329"/>
  <c r="C56" i="391"/>
  <c r="C31" i="266"/>
  <c r="C10" i="324"/>
  <c r="C10" i="386"/>
  <c r="C24" i="323"/>
  <c r="C24" i="385"/>
  <c r="C8" i="243"/>
  <c r="C13" i="243"/>
  <c r="C19" i="243"/>
  <c r="A8" i="243"/>
  <c r="C22" i="302"/>
  <c r="C22" i="364"/>
  <c r="C15" i="344"/>
  <c r="C15" i="406"/>
  <c r="K36" i="223"/>
  <c r="E34" i="483"/>
  <c r="C15" i="332"/>
  <c r="C15" i="394"/>
  <c r="C36" i="266"/>
  <c r="C27" i="325"/>
  <c r="C27" i="387"/>
  <c r="C18" i="261"/>
  <c r="A17" i="242"/>
  <c r="C130" i="238"/>
  <c r="K130" i="238"/>
  <c r="K36" i="231"/>
  <c r="E34" i="491"/>
  <c r="J17" i="282"/>
  <c r="C28" i="345"/>
  <c r="C28" i="407"/>
  <c r="C55" i="342"/>
  <c r="C55" i="404"/>
  <c r="C52" i="341"/>
  <c r="C52" i="403"/>
  <c r="C23" i="278"/>
  <c r="C32" i="338"/>
  <c r="C32" i="400"/>
  <c r="K41" i="220"/>
  <c r="C54" i="351"/>
  <c r="C54" i="413"/>
  <c r="K34" i="229"/>
  <c r="K34" i="289"/>
  <c r="C38" i="350"/>
  <c r="C38" i="412"/>
  <c r="K25" i="220"/>
  <c r="K19" i="219"/>
  <c r="K19" i="279"/>
  <c r="C12" i="276"/>
  <c r="C25" i="335"/>
  <c r="C25" i="397"/>
  <c r="C48" i="331"/>
  <c r="C48" i="393"/>
  <c r="C53" i="327"/>
  <c r="C53" i="389"/>
  <c r="C41" i="263"/>
  <c r="J53" i="280"/>
  <c r="C12" i="351"/>
  <c r="C12" i="413"/>
  <c r="C15" i="289"/>
  <c r="C52" i="345"/>
  <c r="C52" i="407"/>
  <c r="C60" i="282"/>
  <c r="C37" i="282"/>
  <c r="K12" i="212"/>
  <c r="K26" i="207"/>
  <c r="K26" i="267"/>
  <c r="K13" i="208"/>
  <c r="K21" i="205"/>
  <c r="E19" i="465"/>
  <c r="J50" i="251"/>
  <c r="J123" i="247"/>
  <c r="K36" i="184"/>
  <c r="E36" i="444"/>
  <c r="K64" i="184"/>
  <c r="D58" i="190"/>
  <c r="D58" i="250"/>
  <c r="K37" i="175"/>
  <c r="G57" i="229"/>
  <c r="G57" i="289"/>
  <c r="I57" i="210"/>
  <c r="I57" i="270"/>
  <c r="G38" i="219"/>
  <c r="G38" i="279"/>
  <c r="J11" i="177"/>
  <c r="D11" i="436"/>
  <c r="J121" i="177"/>
  <c r="D121" i="436"/>
  <c r="E9" i="180"/>
  <c r="E9" i="439"/>
  <c r="D58" i="445"/>
  <c r="K58" i="185"/>
  <c r="C27" i="244"/>
  <c r="C122" i="298"/>
  <c r="C122" i="360"/>
  <c r="C153" i="244"/>
  <c r="C13" i="338"/>
  <c r="C13" i="400"/>
  <c r="C18" i="337"/>
  <c r="C18" i="399"/>
  <c r="C26" i="275"/>
  <c r="C41" i="272"/>
  <c r="C16" i="331"/>
  <c r="C16" i="393"/>
  <c r="C33" i="265"/>
  <c r="C20" i="263"/>
  <c r="C31" i="322"/>
  <c r="C31" i="384"/>
  <c r="C18" i="244"/>
  <c r="C36" i="244"/>
  <c r="C76" i="244"/>
  <c r="C8" i="303"/>
  <c r="C8" i="365"/>
  <c r="C13" i="303"/>
  <c r="C13" i="365"/>
  <c r="C19" i="303"/>
  <c r="C19" i="365"/>
  <c r="A8" i="303"/>
  <c r="A8" i="365"/>
  <c r="C10" i="242"/>
  <c r="K13" i="223"/>
  <c r="K13" i="283"/>
  <c r="K26" i="223"/>
  <c r="C36" i="283"/>
  <c r="K12" i="207"/>
  <c r="C34" i="327"/>
  <c r="C34" i="389"/>
  <c r="K56" i="203"/>
  <c r="A17" i="302"/>
  <c r="A17" i="364"/>
  <c r="C130" i="298"/>
  <c r="C130" i="360"/>
  <c r="J19" i="286"/>
  <c r="K56" i="224"/>
  <c r="E56" i="484"/>
  <c r="K29" i="225"/>
  <c r="D27" i="346"/>
  <c r="D27" i="408"/>
  <c r="C53" i="283"/>
  <c r="K24" i="221"/>
  <c r="K24" i="281"/>
  <c r="C50" i="277"/>
  <c r="C11" i="302"/>
  <c r="C11" i="364"/>
  <c r="J41" i="280"/>
  <c r="K42" i="231"/>
  <c r="C34" i="289"/>
  <c r="C23" i="341"/>
  <c r="C23" i="403"/>
  <c r="C10" i="337"/>
  <c r="C10" i="399"/>
  <c r="K60" i="214"/>
  <c r="E60" i="474"/>
  <c r="K16" i="202"/>
  <c r="K25" i="228"/>
  <c r="E23" i="488"/>
  <c r="K52" i="224"/>
  <c r="E52" i="484"/>
  <c r="J26" i="280"/>
  <c r="C59" i="244"/>
  <c r="K55" i="229"/>
  <c r="E55" i="489"/>
  <c r="C13" i="350"/>
  <c r="C13" i="412"/>
  <c r="C50" i="285"/>
  <c r="C35" i="343"/>
  <c r="C35" i="405"/>
  <c r="C12" i="272"/>
  <c r="C9" i="305"/>
  <c r="C9" i="367"/>
  <c r="C19" i="302"/>
  <c r="C19" i="364"/>
  <c r="K151" i="176"/>
  <c r="E151" i="435"/>
  <c r="J36" i="274"/>
  <c r="J13" i="268"/>
  <c r="J21" i="265"/>
  <c r="J36" i="244"/>
  <c r="J64" i="244"/>
  <c r="J42" i="249"/>
  <c r="H38" i="225"/>
  <c r="I38" i="222"/>
  <c r="K34" i="219"/>
  <c r="D151" i="436"/>
  <c r="J151" i="237"/>
  <c r="D103" i="437"/>
  <c r="K103" i="178"/>
  <c r="H57" i="202"/>
  <c r="H57" i="262"/>
  <c r="J39" i="228"/>
  <c r="J39" i="288"/>
  <c r="J28" i="231"/>
  <c r="D26" i="491"/>
  <c r="C113" i="444"/>
  <c r="C113" i="305"/>
  <c r="C113" i="367"/>
  <c r="K109" i="187"/>
  <c r="K109" i="247"/>
  <c r="J14" i="248"/>
  <c r="J73" i="247"/>
  <c r="K13" i="184"/>
  <c r="K59" i="184"/>
  <c r="K59" i="244"/>
  <c r="D21" i="463"/>
  <c r="J23" i="263"/>
  <c r="C145" i="444"/>
  <c r="C145" i="244"/>
  <c r="D7" i="173"/>
  <c r="A215" i="498"/>
  <c r="A160" i="498"/>
  <c r="A103" i="498"/>
  <c r="A32" i="498"/>
  <c r="A441" i="498"/>
  <c r="A385" i="498"/>
  <c r="A329" i="498"/>
  <c r="A255" i="498"/>
  <c r="A198" i="498"/>
  <c r="A143" i="498"/>
  <c r="A424" i="498"/>
  <c r="B33" i="186"/>
  <c r="B33" i="187"/>
  <c r="B36" i="177"/>
  <c r="B33" i="185"/>
  <c r="A480" i="498"/>
  <c r="K19" i="204"/>
  <c r="J22" i="219"/>
  <c r="D20" i="479"/>
  <c r="J39" i="225"/>
  <c r="D37" i="485"/>
  <c r="E57" i="322"/>
  <c r="E57" i="330"/>
  <c r="E36" i="331"/>
  <c r="E41" i="331"/>
  <c r="E36" i="332"/>
  <c r="E41" i="332"/>
  <c r="E36" i="333"/>
  <c r="E41" i="333"/>
  <c r="E36" i="334"/>
  <c r="E41" i="334"/>
  <c r="E57" i="334"/>
  <c r="E36" i="335"/>
  <c r="E41" i="335"/>
  <c r="E36" i="343"/>
  <c r="E41" i="343"/>
  <c r="E36" i="344"/>
  <c r="E41" i="344"/>
  <c r="E57" i="346"/>
  <c r="E36" i="349"/>
  <c r="E41" i="349"/>
  <c r="E36" i="350"/>
  <c r="E41" i="350"/>
  <c r="E36" i="351"/>
  <c r="E41" i="351"/>
  <c r="E36" i="352"/>
  <c r="E41" i="352"/>
  <c r="G16" i="353"/>
  <c r="E160" i="359"/>
  <c r="E65" i="367"/>
  <c r="E89" i="367"/>
  <c r="E154" i="368"/>
  <c r="E155" i="368"/>
  <c r="E65" i="369"/>
  <c r="E90" i="369"/>
  <c r="E154" i="369"/>
  <c r="E89" i="370"/>
  <c r="E90" i="370"/>
  <c r="E57" i="384"/>
  <c r="E57" i="388"/>
  <c r="J8" i="416"/>
  <c r="J11" i="416"/>
  <c r="J14" i="416"/>
  <c r="H21" i="416"/>
  <c r="E21" i="416"/>
  <c r="I21" i="416"/>
  <c r="E9" i="445"/>
  <c r="K9" i="245"/>
  <c r="I38" i="269"/>
  <c r="C140" i="444"/>
  <c r="C140" i="244"/>
  <c r="K53" i="276"/>
  <c r="E35" i="474"/>
  <c r="G43" i="197"/>
  <c r="G43" i="257"/>
  <c r="G38" i="257"/>
  <c r="E31" i="482"/>
  <c r="K33" i="282"/>
  <c r="F73" i="236"/>
  <c r="F92" i="176"/>
  <c r="F92" i="236"/>
  <c r="J73" i="176"/>
  <c r="J73" i="236"/>
  <c r="K77" i="176"/>
  <c r="E77" i="435"/>
  <c r="D88" i="435"/>
  <c r="E100" i="236"/>
  <c r="E135" i="176"/>
  <c r="E135" i="236"/>
  <c r="D104" i="435"/>
  <c r="J100" i="176"/>
  <c r="J100" i="236"/>
  <c r="K104" i="176"/>
  <c r="E104" i="435"/>
  <c r="D120" i="435"/>
  <c r="J120" i="236"/>
  <c r="K120" i="176"/>
  <c r="D120" i="296"/>
  <c r="D120" i="358"/>
  <c r="G121" i="236"/>
  <c r="G135" i="176"/>
  <c r="G135" i="236"/>
  <c r="H136" i="236"/>
  <c r="H160" i="176"/>
  <c r="H160" i="236"/>
  <c r="G140" i="236"/>
  <c r="G160" i="176"/>
  <c r="F11" i="237"/>
  <c r="F68" i="177"/>
  <c r="D17" i="436"/>
  <c r="J17" i="237"/>
  <c r="K17" i="237"/>
  <c r="K17" i="177"/>
  <c r="D20" i="436"/>
  <c r="K20" i="177"/>
  <c r="E20" i="436"/>
  <c r="J20" i="237"/>
  <c r="J18" i="177"/>
  <c r="D26" i="436"/>
  <c r="J26" i="237"/>
  <c r="K26" i="177"/>
  <c r="D37" i="436"/>
  <c r="J37" i="237"/>
  <c r="K37" i="177"/>
  <c r="I40" i="237"/>
  <c r="I68" i="177"/>
  <c r="D52" i="237"/>
  <c r="D68" i="177"/>
  <c r="K55" i="177"/>
  <c r="D62" i="436"/>
  <c r="K62" i="177"/>
  <c r="D62" i="297"/>
  <c r="D62" i="359"/>
  <c r="D65" i="436"/>
  <c r="K65" i="177"/>
  <c r="E65" i="436"/>
  <c r="J65" i="237"/>
  <c r="D71" i="436"/>
  <c r="J71" i="237"/>
  <c r="D121" i="237"/>
  <c r="D135" i="177"/>
  <c r="D135" i="237"/>
  <c r="I136" i="237"/>
  <c r="I160" i="177"/>
  <c r="F152" i="237"/>
  <c r="F160" i="177"/>
  <c r="F160" i="237"/>
  <c r="D153" i="436"/>
  <c r="K153" i="177"/>
  <c r="D153" i="297"/>
  <c r="J152" i="177"/>
  <c r="J153" i="237"/>
  <c r="K153" i="237"/>
  <c r="D157" i="436"/>
  <c r="J157" i="237"/>
  <c r="D19" i="437"/>
  <c r="K19" i="178"/>
  <c r="E19" i="437"/>
  <c r="J18" i="178"/>
  <c r="D18" i="437"/>
  <c r="D23" i="437"/>
  <c r="J23" i="238"/>
  <c r="K23" i="178"/>
  <c r="E23" i="437"/>
  <c r="D26" i="437"/>
  <c r="J26" i="238"/>
  <c r="K26" i="178"/>
  <c r="J25" i="178"/>
  <c r="D30" i="437"/>
  <c r="K30" i="178"/>
  <c r="J30" i="238"/>
  <c r="D33" i="437"/>
  <c r="K33" i="178"/>
  <c r="D44" i="437"/>
  <c r="J44" i="238"/>
  <c r="K44" i="238"/>
  <c r="K44" i="178"/>
  <c r="E44" i="437"/>
  <c r="D55" i="437"/>
  <c r="J55" i="238"/>
  <c r="D65" i="437"/>
  <c r="J65" i="238"/>
  <c r="K65" i="238"/>
  <c r="K65" i="178"/>
  <c r="E65" i="437"/>
  <c r="J63" i="178"/>
  <c r="D63" i="437"/>
  <c r="I69" i="238"/>
  <c r="H85" i="238"/>
  <c r="H92" i="178"/>
  <c r="H92" i="238"/>
  <c r="D88" i="437"/>
  <c r="J88" i="238"/>
  <c r="K88" i="238"/>
  <c r="D112" i="437"/>
  <c r="J112" i="238"/>
  <c r="K112" i="238"/>
  <c r="K112" i="178"/>
  <c r="E112" i="437"/>
  <c r="D127" i="437"/>
  <c r="J127" i="238"/>
  <c r="K127" i="178"/>
  <c r="G140" i="238"/>
  <c r="D149" i="437"/>
  <c r="K149" i="178"/>
  <c r="E152" i="238"/>
  <c r="E160" i="178"/>
  <c r="D19" i="438"/>
  <c r="D29" i="179"/>
  <c r="D19" i="239"/>
  <c r="H29" i="438"/>
  <c r="D31" i="440"/>
  <c r="H30" i="179"/>
  <c r="H29" i="239"/>
  <c r="D24" i="439"/>
  <c r="D30" i="180"/>
  <c r="D30" i="240"/>
  <c r="D24" i="240"/>
  <c r="F13" i="441"/>
  <c r="I13" i="182"/>
  <c r="G13" i="441"/>
  <c r="F17" i="441"/>
  <c r="I17" i="182"/>
  <c r="G17" i="441"/>
  <c r="H17" i="242"/>
  <c r="I17" i="242"/>
  <c r="F21" i="441"/>
  <c r="I21" i="182"/>
  <c r="G21" i="441"/>
  <c r="F11" i="442"/>
  <c r="I11" i="183"/>
  <c r="G11" i="442"/>
  <c r="F19" i="442"/>
  <c r="H19" i="243"/>
  <c r="I19" i="243"/>
  <c r="I19" i="183"/>
  <c r="G19" i="442"/>
  <c r="E5" i="197"/>
  <c r="E5" i="195"/>
  <c r="E5" i="200"/>
  <c r="E5" i="188"/>
  <c r="E5" i="219"/>
  <c r="E5" i="192"/>
  <c r="E5" i="191"/>
  <c r="E5" i="199"/>
  <c r="E5" i="201"/>
  <c r="K38" i="184"/>
  <c r="J37" i="184"/>
  <c r="J37" i="244"/>
  <c r="J66" i="184"/>
  <c r="D77" i="444"/>
  <c r="J77" i="244"/>
  <c r="D79" i="444"/>
  <c r="J79" i="244"/>
  <c r="D93" i="244"/>
  <c r="D128" i="184"/>
  <c r="D96" i="444"/>
  <c r="J96" i="244"/>
  <c r="I154" i="184"/>
  <c r="I154" i="244"/>
  <c r="I129" i="244"/>
  <c r="H133" i="244"/>
  <c r="H154" i="184"/>
  <c r="H154" i="244"/>
  <c r="D142" i="444"/>
  <c r="J142" i="244"/>
  <c r="J140" i="184"/>
  <c r="D149" i="444"/>
  <c r="F8" i="245"/>
  <c r="F65" i="185"/>
  <c r="D20" i="445"/>
  <c r="K20" i="185"/>
  <c r="D20" i="306"/>
  <c r="D20" i="368"/>
  <c r="D23" i="445"/>
  <c r="J23" i="245"/>
  <c r="K23" i="185"/>
  <c r="E23" i="445"/>
  <c r="D35" i="445"/>
  <c r="J35" i="245"/>
  <c r="D38" i="445"/>
  <c r="J38" i="245"/>
  <c r="J37" i="185"/>
  <c r="H49" i="245"/>
  <c r="H65" i="185"/>
  <c r="E55" i="245"/>
  <c r="E65" i="185"/>
  <c r="E65" i="245"/>
  <c r="D57" i="445"/>
  <c r="K57" i="185"/>
  <c r="D63" i="445"/>
  <c r="J60" i="185"/>
  <c r="D60" i="445"/>
  <c r="K63" i="185"/>
  <c r="K63" i="245"/>
  <c r="D67" i="445"/>
  <c r="J66" i="185"/>
  <c r="J66" i="245"/>
  <c r="K67" i="185"/>
  <c r="J74" i="245"/>
  <c r="D79" i="445"/>
  <c r="K79" i="185"/>
  <c r="E79" i="445"/>
  <c r="J79" i="245"/>
  <c r="I114" i="245"/>
  <c r="I128" i="185"/>
  <c r="I128" i="245"/>
  <c r="D136" i="445"/>
  <c r="J136" i="245"/>
  <c r="D143" i="445"/>
  <c r="J143" i="245"/>
  <c r="D157" i="445"/>
  <c r="J157" i="245"/>
  <c r="D10" i="446"/>
  <c r="J8" i="186"/>
  <c r="J8" i="246"/>
  <c r="J10" i="246"/>
  <c r="D14" i="446"/>
  <c r="J14" i="246"/>
  <c r="K14" i="186"/>
  <c r="D17" i="446"/>
  <c r="J17" i="246"/>
  <c r="K17" i="186"/>
  <c r="J15" i="186"/>
  <c r="J15" i="246"/>
  <c r="F22" i="246"/>
  <c r="F65" i="186"/>
  <c r="D71" i="446"/>
  <c r="J71" i="246"/>
  <c r="K84" i="186"/>
  <c r="J82" i="186"/>
  <c r="G93" i="246"/>
  <c r="G128" i="186"/>
  <c r="G128" i="246"/>
  <c r="D95" i="446"/>
  <c r="K95" i="186"/>
  <c r="E95" i="446"/>
  <c r="J95" i="246"/>
  <c r="D99" i="446"/>
  <c r="J99" i="246"/>
  <c r="K99" i="186"/>
  <c r="E99" i="446"/>
  <c r="E114" i="246"/>
  <c r="E128" i="186"/>
  <c r="D116" i="446"/>
  <c r="K116" i="186"/>
  <c r="K116" i="246"/>
  <c r="J116" i="246"/>
  <c r="D129" i="246"/>
  <c r="D154" i="186"/>
  <c r="D154" i="246"/>
  <c r="F133" i="246"/>
  <c r="F154" i="186"/>
  <c r="F154" i="246"/>
  <c r="D138" i="446"/>
  <c r="K138" i="186"/>
  <c r="J138" i="246"/>
  <c r="D145" i="446"/>
  <c r="J145" i="246"/>
  <c r="D11" i="447"/>
  <c r="J11" i="247"/>
  <c r="K11" i="187"/>
  <c r="D25" i="447"/>
  <c r="K25" i="187"/>
  <c r="D25" i="308"/>
  <c r="D25" i="370"/>
  <c r="J25" i="247"/>
  <c r="D36" i="447"/>
  <c r="D43" i="447"/>
  <c r="J43" i="247"/>
  <c r="G66" i="247"/>
  <c r="G89" i="187"/>
  <c r="F89" i="187"/>
  <c r="F89" i="247"/>
  <c r="D107" i="447"/>
  <c r="K107" i="187"/>
  <c r="J107" i="247"/>
  <c r="D111" i="447"/>
  <c r="J111" i="247"/>
  <c r="K111" i="187"/>
  <c r="K111" i="247"/>
  <c r="F154" i="187"/>
  <c r="F155" i="187"/>
  <c r="F129" i="247"/>
  <c r="D14" i="448"/>
  <c r="K16" i="188"/>
  <c r="K16" i="248"/>
  <c r="J16" i="248"/>
  <c r="E46" i="248"/>
  <c r="K11" i="189"/>
  <c r="J10" i="189"/>
  <c r="D28" i="449"/>
  <c r="J30" i="249"/>
  <c r="J28" i="189"/>
  <c r="J28" i="249"/>
  <c r="I46" i="249"/>
  <c r="I58" i="189"/>
  <c r="I58" i="249"/>
  <c r="J35" i="250"/>
  <c r="J33" i="190"/>
  <c r="D31" i="450"/>
  <c r="K54" i="219"/>
  <c r="G10" i="280"/>
  <c r="G38" i="220"/>
  <c r="D40" i="480"/>
  <c r="J42" i="280"/>
  <c r="K47" i="220"/>
  <c r="E47" i="480"/>
  <c r="J51" i="220"/>
  <c r="D51" i="480"/>
  <c r="J54" i="280"/>
  <c r="K54" i="220"/>
  <c r="D13" i="481"/>
  <c r="J15" i="281"/>
  <c r="K15" i="221"/>
  <c r="E22" i="281"/>
  <c r="E38" i="221"/>
  <c r="E43" i="221"/>
  <c r="J46" i="281"/>
  <c r="D12" i="489"/>
  <c r="K14" i="229"/>
  <c r="J60" i="289"/>
  <c r="K60" i="229"/>
  <c r="E60" i="489"/>
  <c r="D24" i="490"/>
  <c r="K26" i="230"/>
  <c r="J26" i="290"/>
  <c r="D39" i="490"/>
  <c r="J41" i="290"/>
  <c r="K41" i="230"/>
  <c r="E39" i="490"/>
  <c r="J49" i="290"/>
  <c r="K59" i="231"/>
  <c r="K59" i="291"/>
  <c r="J59" i="291"/>
  <c r="D56" i="336"/>
  <c r="D56" i="398"/>
  <c r="K23" i="270"/>
  <c r="J26" i="249"/>
  <c r="J20" i="245"/>
  <c r="C45" i="263"/>
  <c r="K88" i="176"/>
  <c r="E58" i="189"/>
  <c r="E58" i="249"/>
  <c r="D53" i="337"/>
  <c r="D53" i="399"/>
  <c r="J45" i="230"/>
  <c r="H45" i="289"/>
  <c r="J22" i="190"/>
  <c r="D20" i="450"/>
  <c r="F57" i="230"/>
  <c r="F57" i="290"/>
  <c r="C20" i="315"/>
  <c r="C20" i="377"/>
  <c r="C140" i="305"/>
  <c r="C140" i="367"/>
  <c r="I39" i="189"/>
  <c r="H9" i="242"/>
  <c r="I9" i="242"/>
  <c r="J22" i="185"/>
  <c r="D22" i="445"/>
  <c r="K26" i="189"/>
  <c r="E24" i="449"/>
  <c r="G154" i="186"/>
  <c r="G154" i="246"/>
  <c r="J140" i="185"/>
  <c r="J140" i="245"/>
  <c r="D154" i="185"/>
  <c r="D154" i="245"/>
  <c r="K60" i="220"/>
  <c r="E60" i="480"/>
  <c r="K16" i="178"/>
  <c r="E16" i="437"/>
  <c r="H38" i="229"/>
  <c r="F10" i="281"/>
  <c r="K125" i="185"/>
  <c r="D31" i="343"/>
  <c r="D31" i="405"/>
  <c r="K10" i="186"/>
  <c r="K10" i="246"/>
  <c r="K23" i="231"/>
  <c r="E154" i="185"/>
  <c r="E154" i="245"/>
  <c r="J140" i="177"/>
  <c r="F100" i="238"/>
  <c r="E34" i="450"/>
  <c r="K36" i="250"/>
  <c r="D34" i="311"/>
  <c r="D34" i="373"/>
  <c r="D55" i="344"/>
  <c r="D55" i="406"/>
  <c r="K31" i="220"/>
  <c r="K31" i="280"/>
  <c r="K74" i="184"/>
  <c r="E9" i="483"/>
  <c r="F68" i="178"/>
  <c r="E19" i="478"/>
  <c r="K21" i="278"/>
  <c r="C55" i="444"/>
  <c r="E23" i="471"/>
  <c r="E12" i="481"/>
  <c r="D12" i="342"/>
  <c r="D12" i="404"/>
  <c r="D55" i="328"/>
  <c r="D55" i="390"/>
  <c r="E13" i="487"/>
  <c r="K15" i="287"/>
  <c r="D47" i="343"/>
  <c r="D47" i="405"/>
  <c r="J11" i="175"/>
  <c r="K12" i="175"/>
  <c r="I73" i="236"/>
  <c r="G78" i="236"/>
  <c r="D91" i="435"/>
  <c r="J91" i="236"/>
  <c r="I100" i="236"/>
  <c r="I135" i="176"/>
  <c r="I135" i="236"/>
  <c r="D108" i="435"/>
  <c r="J108" i="236"/>
  <c r="K108" i="236"/>
  <c r="D136" i="236"/>
  <c r="D160" i="176"/>
  <c r="D139" i="435"/>
  <c r="J139" i="236"/>
  <c r="K139" i="176"/>
  <c r="D139" i="296"/>
  <c r="D139" i="358"/>
  <c r="J136" i="176"/>
  <c r="J136" i="236"/>
  <c r="D146" i="435"/>
  <c r="J146" i="236"/>
  <c r="K146" i="176"/>
  <c r="D146" i="296"/>
  <c r="D146" i="358"/>
  <c r="D149" i="435"/>
  <c r="J149" i="236"/>
  <c r="K149" i="236"/>
  <c r="J147" i="176"/>
  <c r="J147" i="236"/>
  <c r="K149" i="176"/>
  <c r="E149" i="435"/>
  <c r="E152" i="236"/>
  <c r="E160" i="176"/>
  <c r="E160" i="236"/>
  <c r="J154" i="236"/>
  <c r="K154" i="236"/>
  <c r="J152" i="176"/>
  <c r="G18" i="237"/>
  <c r="G68" i="177"/>
  <c r="G68" i="237"/>
  <c r="D30" i="436"/>
  <c r="K30" i="177"/>
  <c r="E30" i="436"/>
  <c r="D44" i="436"/>
  <c r="J40" i="177"/>
  <c r="K44" i="177"/>
  <c r="J44" i="237"/>
  <c r="H92" i="177"/>
  <c r="F73" i="237"/>
  <c r="F92" i="177"/>
  <c r="F92" i="237"/>
  <c r="F166" i="237"/>
  <c r="D75" i="436"/>
  <c r="K75" i="177"/>
  <c r="I78" i="237"/>
  <c r="I92" i="177"/>
  <c r="D85" i="237"/>
  <c r="D92" i="177"/>
  <c r="D92" i="237"/>
  <c r="J85" i="177"/>
  <c r="D85" i="436"/>
  <c r="K88" i="177"/>
  <c r="D88" i="297"/>
  <c r="D103" i="436"/>
  <c r="J103" i="237"/>
  <c r="K103" i="237"/>
  <c r="K103" i="177"/>
  <c r="J100" i="177"/>
  <c r="D109" i="436"/>
  <c r="J109" i="237"/>
  <c r="K109" i="177"/>
  <c r="E109" i="436"/>
  <c r="D117" i="436"/>
  <c r="J117" i="237"/>
  <c r="D140" i="237"/>
  <c r="D160" i="177"/>
  <c r="D160" i="237"/>
  <c r="H140" i="237"/>
  <c r="H160" i="177"/>
  <c r="H160" i="237"/>
  <c r="J150" i="237"/>
  <c r="J147" i="177"/>
  <c r="D37" i="437"/>
  <c r="J37" i="238"/>
  <c r="H52" i="238"/>
  <c r="H68" i="178"/>
  <c r="H68" i="238"/>
  <c r="H165" i="238"/>
  <c r="E69" i="238"/>
  <c r="J73" i="178"/>
  <c r="D101" i="437"/>
  <c r="J101" i="238"/>
  <c r="D142" i="437"/>
  <c r="K142" i="178"/>
  <c r="D146" i="437"/>
  <c r="K146" i="178"/>
  <c r="E146" i="437"/>
  <c r="F23" i="442"/>
  <c r="H23" i="243"/>
  <c r="I23" i="183"/>
  <c r="G23" i="442"/>
  <c r="I5" i="190"/>
  <c r="I5" i="194"/>
  <c r="I5" i="199"/>
  <c r="I5" i="198"/>
  <c r="G8" i="244"/>
  <c r="D24" i="444"/>
  <c r="J24" i="244"/>
  <c r="K24" i="184"/>
  <c r="D28" i="444"/>
  <c r="F37" i="244"/>
  <c r="D42" i="444"/>
  <c r="K42" i="184"/>
  <c r="E42" i="444"/>
  <c r="D42" i="305"/>
  <c r="D42" i="367"/>
  <c r="I49" i="244"/>
  <c r="I65" i="184"/>
  <c r="I65" i="244"/>
  <c r="F89" i="244"/>
  <c r="H93" i="244"/>
  <c r="H128" i="184"/>
  <c r="D108" i="444"/>
  <c r="K108" i="184"/>
  <c r="E108" i="444"/>
  <c r="J108" i="244"/>
  <c r="I128" i="184"/>
  <c r="I128" i="244"/>
  <c r="I114" i="244"/>
  <c r="D136" i="444"/>
  <c r="K136" i="184"/>
  <c r="D9" i="445"/>
  <c r="J8" i="185"/>
  <c r="J9" i="245"/>
  <c r="D16" i="445"/>
  <c r="J16" i="245"/>
  <c r="K16" i="185"/>
  <c r="D27" i="445"/>
  <c r="J27" i="245"/>
  <c r="D31" i="445"/>
  <c r="K31" i="185"/>
  <c r="K31" i="245"/>
  <c r="J31" i="245"/>
  <c r="D46" i="445"/>
  <c r="J46" i="245"/>
  <c r="E52" i="445"/>
  <c r="K52" i="245"/>
  <c r="D52" i="306"/>
  <c r="D52" i="368"/>
  <c r="E70" i="245"/>
  <c r="I70" i="245"/>
  <c r="D86" i="445"/>
  <c r="D107" i="445"/>
  <c r="K107" i="185"/>
  <c r="H133" i="245"/>
  <c r="H154" i="185"/>
  <c r="H154" i="245"/>
  <c r="D150" i="445"/>
  <c r="K150" i="185"/>
  <c r="J150" i="245"/>
  <c r="J30" i="246"/>
  <c r="D34" i="446"/>
  <c r="J34" i="246"/>
  <c r="K34" i="186"/>
  <c r="D88" i="446"/>
  <c r="K88" i="186"/>
  <c r="D88" i="307"/>
  <c r="I8" i="247"/>
  <c r="I65" i="187"/>
  <c r="D32" i="447"/>
  <c r="D47" i="447"/>
  <c r="J47" i="247"/>
  <c r="K47" i="187"/>
  <c r="K47" i="247"/>
  <c r="D64" i="447"/>
  <c r="J64" i="247"/>
  <c r="K64" i="187"/>
  <c r="D64" i="308"/>
  <c r="D64" i="370"/>
  <c r="D71" i="447"/>
  <c r="D84" i="447"/>
  <c r="K84" i="187"/>
  <c r="D118" i="447"/>
  <c r="J118" i="247"/>
  <c r="D126" i="447"/>
  <c r="J126" i="247"/>
  <c r="K126" i="187"/>
  <c r="E126" i="447"/>
  <c r="D130" i="447"/>
  <c r="J130" i="247"/>
  <c r="K130" i="187"/>
  <c r="E154" i="187"/>
  <c r="E154" i="247"/>
  <c r="D144" i="447"/>
  <c r="K144" i="187"/>
  <c r="D147" i="447"/>
  <c r="D158" i="447"/>
  <c r="K158" i="187"/>
  <c r="K12" i="188"/>
  <c r="D10" i="309"/>
  <c r="D10" i="371"/>
  <c r="D18" i="448"/>
  <c r="J20" i="248"/>
  <c r="I28" i="248"/>
  <c r="I39" i="188"/>
  <c r="D39" i="448"/>
  <c r="K41" i="188"/>
  <c r="I46" i="248"/>
  <c r="I58" i="188"/>
  <c r="I58" i="248"/>
  <c r="K50" i="188"/>
  <c r="J50" i="248"/>
  <c r="J46" i="188"/>
  <c r="D46" i="448"/>
  <c r="K55" i="188"/>
  <c r="E55" i="448"/>
  <c r="J55" i="248"/>
  <c r="F10" i="249"/>
  <c r="F39" i="189"/>
  <c r="D13" i="449"/>
  <c r="J15" i="249"/>
  <c r="K15" i="189"/>
  <c r="E13" i="449"/>
  <c r="E39" i="189"/>
  <c r="E44" i="189"/>
  <c r="E44" i="249"/>
  <c r="E22" i="249"/>
  <c r="D35" i="449"/>
  <c r="J37" i="249"/>
  <c r="K37" i="189"/>
  <c r="D35" i="310"/>
  <c r="D35" i="372"/>
  <c r="D39" i="449"/>
  <c r="J41" i="249"/>
  <c r="K41" i="189"/>
  <c r="J40" i="189"/>
  <c r="J50" i="249"/>
  <c r="K50" i="189"/>
  <c r="E50" i="449"/>
  <c r="D10" i="250"/>
  <c r="D39" i="190"/>
  <c r="D44" i="190"/>
  <c r="D30" i="450"/>
  <c r="J32" i="250"/>
  <c r="K32" i="190"/>
  <c r="H51" i="279"/>
  <c r="H57" i="219"/>
  <c r="H57" i="279"/>
  <c r="J60" i="279"/>
  <c r="K60" i="219"/>
  <c r="D60" i="340"/>
  <c r="D18" i="480"/>
  <c r="J20" i="280"/>
  <c r="D32" i="480"/>
  <c r="K34" i="220"/>
  <c r="E32" i="480"/>
  <c r="G45" i="280"/>
  <c r="G57" i="220"/>
  <c r="G57" i="280"/>
  <c r="D9" i="481"/>
  <c r="J11" i="281"/>
  <c r="K11" i="221"/>
  <c r="E9" i="481"/>
  <c r="D17" i="481"/>
  <c r="J19" i="281"/>
  <c r="K19" i="221"/>
  <c r="D17" i="342"/>
  <c r="D17" i="404"/>
  <c r="D24" i="481"/>
  <c r="K26" i="221"/>
  <c r="J26" i="281"/>
  <c r="J28" i="221"/>
  <c r="D31" i="481"/>
  <c r="J33" i="281"/>
  <c r="K33" i="221"/>
  <c r="K33" i="281"/>
  <c r="D35" i="481"/>
  <c r="J37" i="281"/>
  <c r="K37" i="221"/>
  <c r="E35" i="481"/>
  <c r="D39" i="481"/>
  <c r="J41" i="281"/>
  <c r="J39" i="221"/>
  <c r="D37" i="481"/>
  <c r="F45" i="281"/>
  <c r="F57" i="221"/>
  <c r="F57" i="281"/>
  <c r="F45" i="288"/>
  <c r="F57" i="228"/>
  <c r="F57" i="288"/>
  <c r="G57" i="228"/>
  <c r="G57" i="288"/>
  <c r="G51" i="288"/>
  <c r="D22" i="289"/>
  <c r="D38" i="229"/>
  <c r="D38" i="289"/>
  <c r="D23" i="489"/>
  <c r="J25" i="289"/>
  <c r="J22" i="229"/>
  <c r="J22" i="289"/>
  <c r="D27" i="489"/>
  <c r="K29" i="229"/>
  <c r="J28" i="229"/>
  <c r="D26" i="489"/>
  <c r="J29" i="289"/>
  <c r="D33" i="489"/>
  <c r="J32" i="229"/>
  <c r="K35" i="229"/>
  <c r="J35" i="289"/>
  <c r="D57" i="229"/>
  <c r="D57" i="289"/>
  <c r="D45" i="289"/>
  <c r="J47" i="289"/>
  <c r="J45" i="229"/>
  <c r="D45" i="489"/>
  <c r="K47" i="229"/>
  <c r="E47" i="489"/>
  <c r="K54" i="229"/>
  <c r="E54" i="489"/>
  <c r="D28" i="490"/>
  <c r="J30" i="290"/>
  <c r="K30" i="230"/>
  <c r="E28" i="490"/>
  <c r="D31" i="490"/>
  <c r="K33" i="230"/>
  <c r="I45" i="290"/>
  <c r="I57" i="230"/>
  <c r="I57" i="290"/>
  <c r="K52" i="230"/>
  <c r="E52" i="490"/>
  <c r="J56" i="290"/>
  <c r="K17" i="231"/>
  <c r="E15" i="491"/>
  <c r="J32" i="231"/>
  <c r="D30" i="491"/>
  <c r="K33" i="231"/>
  <c r="K33" i="291"/>
  <c r="J37" i="291"/>
  <c r="K41" i="231"/>
  <c r="E39" i="491"/>
  <c r="J41" i="291"/>
  <c r="J39" i="231"/>
  <c r="D37" i="491"/>
  <c r="F45" i="291"/>
  <c r="F57" i="231"/>
  <c r="F57" i="291"/>
  <c r="J46" i="291"/>
  <c r="K46" i="231"/>
  <c r="K46" i="291"/>
  <c r="J51" i="231"/>
  <c r="K53" i="231"/>
  <c r="E32" i="300"/>
  <c r="I32" i="300"/>
  <c r="D18" i="301"/>
  <c r="I9" i="182"/>
  <c r="G9" i="441"/>
  <c r="J30" i="237"/>
  <c r="K38" i="185"/>
  <c r="K38" i="245"/>
  <c r="D31" i="181"/>
  <c r="K25" i="229"/>
  <c r="E23" i="489"/>
  <c r="D38" i="287"/>
  <c r="D43" i="227"/>
  <c r="D43" i="287"/>
  <c r="H75" i="246"/>
  <c r="D128" i="185"/>
  <c r="J149" i="244"/>
  <c r="D38" i="334"/>
  <c r="D38" i="396"/>
  <c r="K14" i="281"/>
  <c r="E38" i="466"/>
  <c r="K40" i="266"/>
  <c r="H21" i="242"/>
  <c r="I21" i="242"/>
  <c r="E39" i="190"/>
  <c r="G65" i="186"/>
  <c r="G65" i="246"/>
  <c r="E29" i="465"/>
  <c r="K31" i="265"/>
  <c r="E92" i="177"/>
  <c r="E92" i="237"/>
  <c r="J149" i="238"/>
  <c r="E59" i="447"/>
  <c r="K59" i="247"/>
  <c r="K136" i="185"/>
  <c r="D136" i="306"/>
  <c r="D136" i="368"/>
  <c r="E5" i="226"/>
  <c r="K13" i="260"/>
  <c r="D9" i="332"/>
  <c r="D9" i="394"/>
  <c r="D33" i="316"/>
  <c r="D33" i="378"/>
  <c r="J62" i="237"/>
  <c r="K62" i="237"/>
  <c r="D59" i="308"/>
  <c r="D59" i="370"/>
  <c r="G22" i="250"/>
  <c r="J41" i="248"/>
  <c r="K118" i="187"/>
  <c r="E65" i="187"/>
  <c r="J146" i="185"/>
  <c r="D146" i="445"/>
  <c r="E38" i="229"/>
  <c r="J39" i="220"/>
  <c r="J55" i="187"/>
  <c r="D55" i="447"/>
  <c r="F38" i="255"/>
  <c r="J103" i="246"/>
  <c r="J57" i="245"/>
  <c r="J54" i="289"/>
  <c r="G39" i="188"/>
  <c r="G39" i="248"/>
  <c r="K147" i="187"/>
  <c r="K24" i="286"/>
  <c r="J70" i="187"/>
  <c r="J70" i="247"/>
  <c r="H11" i="243"/>
  <c r="I11" i="243"/>
  <c r="D5" i="279"/>
  <c r="D22" i="372"/>
  <c r="D126" i="297"/>
  <c r="D126" i="359"/>
  <c r="E19" i="484"/>
  <c r="D19" i="407"/>
  <c r="K13" i="231"/>
  <c r="E11" i="491"/>
  <c r="J63" i="245"/>
  <c r="K27" i="185"/>
  <c r="D27" i="306"/>
  <c r="D27" i="368"/>
  <c r="D21" i="329"/>
  <c r="D21" i="391"/>
  <c r="K77" i="184"/>
  <c r="D77" i="305"/>
  <c r="D52" i="238"/>
  <c r="J136" i="244"/>
  <c r="H68" i="177"/>
  <c r="H68" i="237"/>
  <c r="J32" i="247"/>
  <c r="E25" i="478"/>
  <c r="D25" i="339"/>
  <c r="D25" i="401"/>
  <c r="K27" i="278"/>
  <c r="E13" i="467"/>
  <c r="K15" i="267"/>
  <c r="D13" i="328"/>
  <c r="D13" i="390"/>
  <c r="E16" i="460"/>
  <c r="D16" i="321"/>
  <c r="D16" i="383"/>
  <c r="K18" i="260"/>
  <c r="E14" i="447"/>
  <c r="D14" i="308"/>
  <c r="D14" i="370"/>
  <c r="I6" i="439"/>
  <c r="E35" i="483"/>
  <c r="D35" i="406"/>
  <c r="D41" i="306"/>
  <c r="D41" i="368"/>
  <c r="D39" i="340"/>
  <c r="D39" i="402"/>
  <c r="F5" i="275"/>
  <c r="K37" i="255"/>
  <c r="D53" i="343"/>
  <c r="D53" i="405"/>
  <c r="K17" i="261"/>
  <c r="E15" i="484"/>
  <c r="E142" i="447"/>
  <c r="D142" i="308"/>
  <c r="D142" i="370"/>
  <c r="K142" i="247"/>
  <c r="I29" i="439"/>
  <c r="H29" i="300"/>
  <c r="H29" i="362"/>
  <c r="E22" i="452"/>
  <c r="D22" i="313"/>
  <c r="D22" i="375"/>
  <c r="K24" i="252"/>
  <c r="K13" i="273"/>
  <c r="K55" i="249"/>
  <c r="E19" i="471"/>
  <c r="K21" i="271"/>
  <c r="D19" i="332"/>
  <c r="D19" i="394"/>
  <c r="E34" i="466"/>
  <c r="D34" i="327"/>
  <c r="D34" i="389"/>
  <c r="D26" i="299"/>
  <c r="D26" i="361"/>
  <c r="D34" i="318"/>
  <c r="D34" i="380"/>
  <c r="K54" i="252"/>
  <c r="K114" i="185"/>
  <c r="K114" i="245"/>
  <c r="D112" i="305"/>
  <c r="D112" i="367"/>
  <c r="E35" i="459"/>
  <c r="K46" i="235"/>
  <c r="K22" i="202"/>
  <c r="K22" i="262"/>
  <c r="E20" i="462"/>
  <c r="K59" i="253"/>
  <c r="E28" i="488"/>
  <c r="K30" i="288"/>
  <c r="J48" i="279"/>
  <c r="E35" i="488"/>
  <c r="D35" i="349"/>
  <c r="D35" i="411"/>
  <c r="E105" i="444"/>
  <c r="D105" i="305"/>
  <c r="D105" i="367"/>
  <c r="K105" i="244"/>
  <c r="C52" i="310"/>
  <c r="C52" i="372"/>
  <c r="C52" i="249"/>
  <c r="F45" i="257"/>
  <c r="F57" i="197"/>
  <c r="F57" i="257"/>
  <c r="J46" i="257"/>
  <c r="K46" i="197"/>
  <c r="E46" i="457"/>
  <c r="K50" i="197"/>
  <c r="J59" i="257"/>
  <c r="K59" i="197"/>
  <c r="E59" i="457"/>
  <c r="J50" i="259"/>
  <c r="K50" i="199"/>
  <c r="D12" i="460"/>
  <c r="K14" i="200"/>
  <c r="D16" i="460"/>
  <c r="J18" i="260"/>
  <c r="D38" i="460"/>
  <c r="J40" i="260"/>
  <c r="I45" i="260"/>
  <c r="I57" i="200"/>
  <c r="I57" i="260"/>
  <c r="K49" i="200"/>
  <c r="F51" i="260"/>
  <c r="F57" i="200"/>
  <c r="F57" i="260"/>
  <c r="J56" i="260"/>
  <c r="D15" i="461"/>
  <c r="J17" i="261"/>
  <c r="D28" i="463"/>
  <c r="J28" i="203"/>
  <c r="D26" i="463"/>
  <c r="K30" i="203"/>
  <c r="D28" i="324"/>
  <c r="D28" i="386"/>
  <c r="E31" i="463"/>
  <c r="D31" i="324"/>
  <c r="D31" i="386"/>
  <c r="J50" i="263"/>
  <c r="K50" i="203"/>
  <c r="G51" i="263"/>
  <c r="D9" i="464"/>
  <c r="K11" i="204"/>
  <c r="E9" i="464"/>
  <c r="D34" i="464"/>
  <c r="J36" i="264"/>
  <c r="K36" i="204"/>
  <c r="D34" i="325"/>
  <c r="D34" i="387"/>
  <c r="H45" i="264"/>
  <c r="H57" i="204"/>
  <c r="H57" i="264"/>
  <c r="K48" i="204"/>
  <c r="J48" i="264"/>
  <c r="I51" i="264"/>
  <c r="I57" i="204"/>
  <c r="I57" i="264"/>
  <c r="G45" i="277"/>
  <c r="G57" i="217"/>
  <c r="G57" i="277"/>
  <c r="D9" i="478"/>
  <c r="K11" i="218"/>
  <c r="E9" i="478"/>
  <c r="D17" i="478"/>
  <c r="K19" i="218"/>
  <c r="D17" i="339"/>
  <c r="D17" i="401"/>
  <c r="I22" i="278"/>
  <c r="I38" i="218"/>
  <c r="D12" i="479"/>
  <c r="D16" i="479"/>
  <c r="J18" i="279"/>
  <c r="E45" i="279"/>
  <c r="E57" i="219"/>
  <c r="E57" i="279"/>
  <c r="I45" i="279"/>
  <c r="E64" i="445"/>
  <c r="D124" i="437"/>
  <c r="K124" i="178"/>
  <c r="D124" i="298"/>
  <c r="D124" i="360"/>
  <c r="D132" i="437"/>
  <c r="J132" i="238"/>
  <c r="K132" i="178"/>
  <c r="E132" i="437"/>
  <c r="D105" i="444"/>
  <c r="J105" i="244"/>
  <c r="D21" i="445"/>
  <c r="J21" i="245"/>
  <c r="D28" i="445"/>
  <c r="K28" i="185"/>
  <c r="E28" i="445"/>
  <c r="D137" i="445"/>
  <c r="J137" i="245"/>
  <c r="D46" i="446"/>
  <c r="J46" i="246"/>
  <c r="D96" i="447"/>
  <c r="J96" i="247"/>
  <c r="D112" i="447"/>
  <c r="J112" i="247"/>
  <c r="D33" i="448"/>
  <c r="K35" i="188"/>
  <c r="D24" i="451"/>
  <c r="D15" i="452"/>
  <c r="J17" i="252"/>
  <c r="G51" i="252"/>
  <c r="K52" i="192"/>
  <c r="D52" i="313"/>
  <c r="D52" i="375"/>
  <c r="E52" i="452"/>
  <c r="D18" i="453"/>
  <c r="J20" i="253"/>
  <c r="J20" i="255"/>
  <c r="D13" i="466"/>
  <c r="J15" i="266"/>
  <c r="D40" i="467"/>
  <c r="K42" i="207"/>
  <c r="K46" i="207"/>
  <c r="E46" i="467"/>
  <c r="J46" i="267"/>
  <c r="J56" i="267"/>
  <c r="D22" i="469"/>
  <c r="J24" i="269"/>
  <c r="D23" i="470"/>
  <c r="J25" i="270"/>
  <c r="K25" i="210"/>
  <c r="D11" i="471"/>
  <c r="K13" i="211"/>
  <c r="K13" i="271"/>
  <c r="D27" i="473"/>
  <c r="J29" i="273"/>
  <c r="J28" i="213"/>
  <c r="D10" i="475"/>
  <c r="J12" i="275"/>
  <c r="K48" i="223"/>
  <c r="D15" i="484"/>
  <c r="J17" i="284"/>
  <c r="D19" i="484"/>
  <c r="J21" i="284"/>
  <c r="D21" i="484"/>
  <c r="K23" i="224"/>
  <c r="D32" i="486"/>
  <c r="H10" i="288"/>
  <c r="H38" i="228"/>
  <c r="H38" i="288"/>
  <c r="D10" i="490"/>
  <c r="K12" i="230"/>
  <c r="E10" i="490"/>
  <c r="E10" i="291"/>
  <c r="E38" i="231"/>
  <c r="E43" i="231"/>
  <c r="E43" i="291"/>
  <c r="K34" i="231"/>
  <c r="K47" i="231"/>
  <c r="I31" i="300"/>
  <c r="K86" i="236"/>
  <c r="J14" i="235"/>
  <c r="J35" i="235"/>
  <c r="E100" i="235"/>
  <c r="E135" i="175"/>
  <c r="D108" i="434"/>
  <c r="J108" i="235"/>
  <c r="D102" i="444"/>
  <c r="K102" i="184"/>
  <c r="D29" i="451"/>
  <c r="J31" i="251"/>
  <c r="J46" i="253"/>
  <c r="K46" i="193"/>
  <c r="E46" i="453"/>
  <c r="J49" i="253"/>
  <c r="K53" i="195"/>
  <c r="K59" i="195"/>
  <c r="E59" i="455"/>
  <c r="D16" i="456"/>
  <c r="J18" i="256"/>
  <c r="D10" i="462"/>
  <c r="K12" i="202"/>
  <c r="J55" i="265"/>
  <c r="D10" i="466"/>
  <c r="K12" i="206"/>
  <c r="D21" i="466"/>
  <c r="K23" i="206"/>
  <c r="D15" i="467"/>
  <c r="J17" i="267"/>
  <c r="D45" i="267"/>
  <c r="D57" i="207"/>
  <c r="D57" i="267"/>
  <c r="D28" i="468"/>
  <c r="K30" i="208"/>
  <c r="E28" i="468"/>
  <c r="D27" i="469"/>
  <c r="J29" i="269"/>
  <c r="K29" i="209"/>
  <c r="E27" i="469"/>
  <c r="I45" i="271"/>
  <c r="I57" i="211"/>
  <c r="I57" i="271"/>
  <c r="H51" i="272"/>
  <c r="H57" i="212"/>
  <c r="H57" i="272"/>
  <c r="D28" i="473"/>
  <c r="K30" i="213"/>
  <c r="F51" i="273"/>
  <c r="F57" i="213"/>
  <c r="F57" i="273"/>
  <c r="K52" i="214"/>
  <c r="D52" i="335"/>
  <c r="D52" i="397"/>
  <c r="D24" i="476"/>
  <c r="J26" i="276"/>
  <c r="D16" i="477"/>
  <c r="J18" i="277"/>
  <c r="J48" i="281"/>
  <c r="J12" i="282"/>
  <c r="F22" i="282"/>
  <c r="F38" i="222"/>
  <c r="F43" i="222"/>
  <c r="F43" i="282"/>
  <c r="J39" i="222"/>
  <c r="D37" i="482"/>
  <c r="K42" i="222"/>
  <c r="D27" i="483"/>
  <c r="K29" i="223"/>
  <c r="K29" i="283"/>
  <c r="D38" i="483"/>
  <c r="K40" i="223"/>
  <c r="K40" i="283"/>
  <c r="K52" i="223"/>
  <c r="E52" i="483"/>
  <c r="J59" i="286"/>
  <c r="D34" i="487"/>
  <c r="J36" i="287"/>
  <c r="F24" i="441"/>
  <c r="H24" i="242"/>
  <c r="I24" i="242"/>
  <c r="I24" i="182"/>
  <c r="G24" i="441"/>
  <c r="D88" i="444"/>
  <c r="K88" i="184"/>
  <c r="E88" i="444"/>
  <c r="D32" i="450"/>
  <c r="J34" i="250"/>
  <c r="D36" i="450"/>
  <c r="J38" i="250"/>
  <c r="D32" i="456"/>
  <c r="J34" i="256"/>
  <c r="K34" i="196"/>
  <c r="D23" i="457"/>
  <c r="K25" i="197"/>
  <c r="D11" i="458"/>
  <c r="K13" i="198"/>
  <c r="J55" i="258"/>
  <c r="K55" i="198"/>
  <c r="E55" i="458"/>
  <c r="F45" i="280"/>
  <c r="F57" i="220"/>
  <c r="F57" i="280"/>
  <c r="D28" i="483"/>
  <c r="J30" i="283"/>
  <c r="F45" i="283"/>
  <c r="F57" i="223"/>
  <c r="F57" i="283"/>
  <c r="D7" i="432"/>
  <c r="D5" i="441"/>
  <c r="D5" i="442"/>
  <c r="C8" i="437"/>
  <c r="C97" i="437"/>
  <c r="C8" i="436"/>
  <c r="C97" i="436"/>
  <c r="G18" i="443"/>
  <c r="D18" i="443"/>
  <c r="E5" i="441"/>
  <c r="E5" i="442"/>
  <c r="C8" i="435"/>
  <c r="C97" i="435"/>
  <c r="C8" i="434"/>
  <c r="A6" i="433"/>
  <c r="A13" i="433"/>
  <c r="J53" i="283"/>
  <c r="J59" i="287"/>
  <c r="J51" i="230"/>
  <c r="D51" i="490"/>
  <c r="A4" i="235"/>
  <c r="B1" i="246"/>
  <c r="C1" i="242"/>
  <c r="B1" i="236"/>
  <c r="A4" i="237"/>
  <c r="A6" i="234"/>
  <c r="A4" i="236"/>
  <c r="A4" i="238"/>
  <c r="J156" i="236"/>
  <c r="J28" i="207"/>
  <c r="D26" i="467"/>
  <c r="J32" i="221"/>
  <c r="J52" i="291"/>
  <c r="B1" i="237"/>
  <c r="C1" i="243"/>
  <c r="K1" i="248"/>
  <c r="K143" i="177"/>
  <c r="E143" i="436"/>
  <c r="B1" i="303"/>
  <c r="J1" i="300"/>
  <c r="B1" i="296"/>
  <c r="A6" i="294"/>
  <c r="K35" i="207"/>
  <c r="K46" i="217"/>
  <c r="B24" i="497"/>
  <c r="K75" i="176"/>
  <c r="J22" i="209"/>
  <c r="E5" i="346"/>
  <c r="A49" i="498"/>
  <c r="A86" i="498"/>
  <c r="A272" i="498"/>
  <c r="A312" i="498"/>
  <c r="A497" i="498"/>
  <c r="H47" i="498"/>
  <c r="H151" i="498"/>
  <c r="H400" i="498"/>
  <c r="H344" i="498"/>
  <c r="H141" i="443"/>
  <c r="I417" i="498"/>
  <c r="I181" i="443"/>
  <c r="H181" i="499"/>
  <c r="H263" i="498"/>
  <c r="H439" i="498"/>
  <c r="H118" i="498"/>
  <c r="H223" i="498"/>
  <c r="H287" i="498"/>
  <c r="H119" i="443"/>
  <c r="H393" i="498"/>
  <c r="H157" i="443"/>
  <c r="H512" i="498"/>
  <c r="H207" i="443"/>
  <c r="H550" i="498"/>
  <c r="E229" i="443"/>
  <c r="H64" i="498"/>
  <c r="H111" i="498"/>
  <c r="H47" i="443"/>
  <c r="H168" i="498"/>
  <c r="H69" i="443"/>
  <c r="H175" i="498"/>
  <c r="H280" i="498"/>
  <c r="H113" i="443"/>
  <c r="H383" i="498"/>
  <c r="E225" i="443"/>
  <c r="H57" i="498"/>
  <c r="H230" i="498"/>
  <c r="I305" i="498"/>
  <c r="I137" i="443"/>
  <c r="H137" i="499"/>
  <c r="H432" i="498"/>
  <c r="I476" i="498"/>
  <c r="I206" i="443"/>
  <c r="H206" i="499"/>
  <c r="H206" i="500"/>
  <c r="H488" i="498"/>
  <c r="H567" i="498"/>
  <c r="H94" i="498"/>
  <c r="H213" i="498"/>
  <c r="E97" i="443"/>
  <c r="E94" i="443"/>
  <c r="E26" i="498"/>
  <c r="H101" i="498"/>
  <c r="H158" i="498"/>
  <c r="F191" i="498"/>
  <c r="F93" i="443"/>
  <c r="E93" i="499"/>
  <c r="E93" i="500"/>
  <c r="I248" i="498"/>
  <c r="I115" i="443"/>
  <c r="H115" i="499"/>
  <c r="H115" i="500"/>
  <c r="H206" i="498"/>
  <c r="E117" i="443"/>
  <c r="H270" i="498"/>
  <c r="E138" i="443"/>
  <c r="H327" i="498"/>
  <c r="F469" i="498"/>
  <c r="F199" i="443"/>
  <c r="E199" i="499"/>
  <c r="E199" i="500"/>
  <c r="H505" i="498"/>
  <c r="H201" i="443"/>
  <c r="H337" i="498"/>
  <c r="H135" i="443"/>
  <c r="H543" i="498"/>
  <c r="H320" i="498"/>
  <c r="H376" i="498"/>
  <c r="H449" i="498"/>
  <c r="F248" i="498"/>
  <c r="F115" i="443"/>
  <c r="E115" i="499"/>
  <c r="E181" i="443"/>
  <c r="H456" i="498"/>
  <c r="H560" i="498"/>
  <c r="F5" i="269"/>
  <c r="K36" i="281"/>
  <c r="C66" i="308"/>
  <c r="C66" i="370"/>
  <c r="K14" i="282"/>
  <c r="K56" i="247"/>
  <c r="C22" i="273"/>
  <c r="D9" i="311"/>
  <c r="D9" i="373"/>
  <c r="D23" i="311"/>
  <c r="D23" i="373"/>
  <c r="D60" i="313"/>
  <c r="D60" i="375"/>
  <c r="D38" i="267"/>
  <c r="K37" i="262"/>
  <c r="K115" i="244"/>
  <c r="D17" i="317"/>
  <c r="D17" i="379"/>
  <c r="D17" i="341"/>
  <c r="D17" i="403"/>
  <c r="K26" i="282"/>
  <c r="K17" i="288"/>
  <c r="K17" i="281"/>
  <c r="D43" i="221"/>
  <c r="D43" i="281"/>
  <c r="D17" i="395"/>
  <c r="D56" i="332"/>
  <c r="D56" i="394"/>
  <c r="D56" i="347"/>
  <c r="D56" i="409"/>
  <c r="K31" i="262"/>
  <c r="D40" i="346"/>
  <c r="D40" i="408"/>
  <c r="K34" i="277"/>
  <c r="D53" i="328"/>
  <c r="D53" i="390"/>
  <c r="C26" i="319"/>
  <c r="C26" i="381"/>
  <c r="K23" i="252"/>
  <c r="K48" i="236"/>
  <c r="D60" i="324"/>
  <c r="D60" i="386"/>
  <c r="K60" i="263"/>
  <c r="E35" i="447"/>
  <c r="F5" i="250"/>
  <c r="F43" i="208"/>
  <c r="F43" i="268"/>
  <c r="K28" i="219"/>
  <c r="K28" i="279"/>
  <c r="D12" i="343"/>
  <c r="D12" i="405"/>
  <c r="D33" i="329"/>
  <c r="D33" i="391"/>
  <c r="F5" i="281"/>
  <c r="D54" i="333"/>
  <c r="D54" i="395"/>
  <c r="K41" i="289"/>
  <c r="D38" i="320"/>
  <c r="D38" i="382"/>
  <c r="D60" i="351"/>
  <c r="D60" i="413"/>
  <c r="D115" i="305"/>
  <c r="D115" i="367"/>
  <c r="D17" i="323"/>
  <c r="D17" i="385"/>
  <c r="K13" i="256"/>
  <c r="D14" i="350"/>
  <c r="D14" i="412"/>
  <c r="D24" i="343"/>
  <c r="D24" i="405"/>
  <c r="D82" i="297"/>
  <c r="D82" i="359"/>
  <c r="K18" i="283"/>
  <c r="K56" i="277"/>
  <c r="D31" i="323"/>
  <c r="D31" i="385"/>
  <c r="K55" i="283"/>
  <c r="E154" i="436"/>
  <c r="E19" i="456"/>
  <c r="D19" i="317"/>
  <c r="D19" i="379"/>
  <c r="D16" i="305"/>
  <c r="D16" i="367"/>
  <c r="F5" i="290"/>
  <c r="J22" i="285"/>
  <c r="F5" i="274"/>
  <c r="D118" i="307"/>
  <c r="D118" i="369"/>
  <c r="K35" i="268"/>
  <c r="F5" i="287"/>
  <c r="C20" i="334"/>
  <c r="C20" i="396"/>
  <c r="D34" i="332"/>
  <c r="D34" i="394"/>
  <c r="K40" i="285"/>
  <c r="C51" i="328"/>
  <c r="C51" i="390"/>
  <c r="K54" i="281"/>
  <c r="D35" i="314"/>
  <c r="D35" i="376"/>
  <c r="K29" i="279"/>
  <c r="D134" i="297"/>
  <c r="D134" i="359"/>
  <c r="C55" i="305"/>
  <c r="C55" i="367"/>
  <c r="K60" i="287"/>
  <c r="K20" i="269"/>
  <c r="K16" i="289"/>
  <c r="D28" i="327"/>
  <c r="D28" i="389"/>
  <c r="D27" i="326"/>
  <c r="D27" i="388"/>
  <c r="D52" i="338"/>
  <c r="D52" i="400"/>
  <c r="K41" i="271"/>
  <c r="D54" i="344"/>
  <c r="D54" i="406"/>
  <c r="K37" i="283"/>
  <c r="J51" i="269"/>
  <c r="D39" i="350"/>
  <c r="D39" i="412"/>
  <c r="D15" i="349"/>
  <c r="D15" i="411"/>
  <c r="K21" i="284"/>
  <c r="K19" i="287"/>
  <c r="D33" i="313"/>
  <c r="D33" i="375"/>
  <c r="K36" i="257"/>
  <c r="C45" i="333"/>
  <c r="C45" i="395"/>
  <c r="D29" i="326"/>
  <c r="D29" i="388"/>
  <c r="D38" i="296"/>
  <c r="D38" i="358"/>
  <c r="D54" i="313"/>
  <c r="D54" i="375"/>
  <c r="D15" i="342"/>
  <c r="D15" i="404"/>
  <c r="D144" i="305"/>
  <c r="D144" i="367"/>
  <c r="K52" i="279"/>
  <c r="E14" i="482"/>
  <c r="D14" i="343"/>
  <c r="D14" i="405"/>
  <c r="E40" i="461"/>
  <c r="K42" i="261"/>
  <c r="D59" i="347"/>
  <c r="D59" i="409"/>
  <c r="E15" i="456"/>
  <c r="K17" i="256"/>
  <c r="E20" i="447"/>
  <c r="E45" i="446"/>
  <c r="K45" i="246"/>
  <c r="D134" i="436"/>
  <c r="J134" i="237"/>
  <c r="D159" i="436"/>
  <c r="J159" i="237"/>
  <c r="K159" i="237"/>
  <c r="K159" i="177"/>
  <c r="D77" i="434"/>
  <c r="J77" i="235"/>
  <c r="D156" i="434"/>
  <c r="J156" i="235"/>
  <c r="K156" i="175"/>
  <c r="D156" i="295"/>
  <c r="D156" i="357"/>
  <c r="D150" i="415"/>
  <c r="D157" i="435"/>
  <c r="J157" i="236"/>
  <c r="K157" i="236"/>
  <c r="D19" i="436"/>
  <c r="J19" i="237"/>
  <c r="G121" i="237"/>
  <c r="G135" i="177"/>
  <c r="G135" i="237"/>
  <c r="D127" i="436"/>
  <c r="J127" i="237"/>
  <c r="K127" i="237"/>
  <c r="K127" i="177"/>
  <c r="E40" i="457"/>
  <c r="D40" i="318"/>
  <c r="D40" i="380"/>
  <c r="E22" i="483"/>
  <c r="D22" i="344"/>
  <c r="D22" i="406"/>
  <c r="C146" i="446"/>
  <c r="D154" i="435"/>
  <c r="K154" i="176"/>
  <c r="D87" i="444"/>
  <c r="J87" i="244"/>
  <c r="D23" i="446"/>
  <c r="J23" i="246"/>
  <c r="H46" i="248"/>
  <c r="H58" i="188"/>
  <c r="H58" i="248"/>
  <c r="K54" i="188"/>
  <c r="E54" i="448"/>
  <c r="D11" i="449"/>
  <c r="J13" i="249"/>
  <c r="K13" i="189"/>
  <c r="D15" i="449"/>
  <c r="K17" i="189"/>
  <c r="J50" i="250"/>
  <c r="G10" i="254"/>
  <c r="G38" i="194"/>
  <c r="D24" i="454"/>
  <c r="K26" i="194"/>
  <c r="J26" i="254"/>
  <c r="D28" i="454"/>
  <c r="J30" i="254"/>
  <c r="D24" i="455"/>
  <c r="J26" i="255"/>
  <c r="D28" i="455"/>
  <c r="J28" i="195"/>
  <c r="J28" i="255"/>
  <c r="D45" i="260"/>
  <c r="D57" i="200"/>
  <c r="D57" i="260"/>
  <c r="D35" i="466"/>
  <c r="J37" i="266"/>
  <c r="I45" i="266"/>
  <c r="I57" i="206"/>
  <c r="I57" i="266"/>
  <c r="J49" i="266"/>
  <c r="K49" i="206"/>
  <c r="D49" i="327"/>
  <c r="D49" i="389"/>
  <c r="G10" i="267"/>
  <c r="G38" i="207"/>
  <c r="G43" i="207"/>
  <c r="G43" i="267"/>
  <c r="H45" i="268"/>
  <c r="H57" i="208"/>
  <c r="H57" i="268"/>
  <c r="D10" i="469"/>
  <c r="J12" i="269"/>
  <c r="D16" i="472"/>
  <c r="J18" i="272"/>
  <c r="E51" i="272"/>
  <c r="E57" i="212"/>
  <c r="E57" i="272"/>
  <c r="D10" i="473"/>
  <c r="K12" i="213"/>
  <c r="D19" i="474"/>
  <c r="J21" i="274"/>
  <c r="D16" i="475"/>
  <c r="K18" i="215"/>
  <c r="D22" i="275"/>
  <c r="D38" i="215"/>
  <c r="D27" i="475"/>
  <c r="K29" i="215"/>
  <c r="I38" i="215"/>
  <c r="I43" i="215"/>
  <c r="I43" i="275"/>
  <c r="D38" i="475"/>
  <c r="J40" i="275"/>
  <c r="K40" i="215"/>
  <c r="D40" i="476"/>
  <c r="J42" i="276"/>
  <c r="K42" i="216"/>
  <c r="E40" i="476"/>
  <c r="G10" i="278"/>
  <c r="G38" i="218"/>
  <c r="D10" i="478"/>
  <c r="K12" i="218"/>
  <c r="K12" i="278"/>
  <c r="D18" i="478"/>
  <c r="K20" i="218"/>
  <c r="D21" i="478"/>
  <c r="J22" i="218"/>
  <c r="D31" i="478"/>
  <c r="J32" i="218"/>
  <c r="J32" i="278"/>
  <c r="D30" i="478"/>
  <c r="J33" i="278"/>
  <c r="D32" i="279"/>
  <c r="D38" i="219"/>
  <c r="D33" i="479"/>
  <c r="G45" i="279"/>
  <c r="G57" i="219"/>
  <c r="G57" i="279"/>
  <c r="J45" i="219"/>
  <c r="D45" i="479"/>
  <c r="J51" i="219"/>
  <c r="D51" i="479"/>
  <c r="H10" i="280"/>
  <c r="H38" i="220"/>
  <c r="H43" i="220"/>
  <c r="D32" i="280"/>
  <c r="D38" i="220"/>
  <c r="D38" i="280"/>
  <c r="D33" i="480"/>
  <c r="J32" i="220"/>
  <c r="D30" i="480"/>
  <c r="G10" i="281"/>
  <c r="G38" i="221"/>
  <c r="G43" i="221"/>
  <c r="J53" i="281"/>
  <c r="G32" i="283"/>
  <c r="G38" i="223"/>
  <c r="J46" i="283"/>
  <c r="K46" i="223"/>
  <c r="E46" i="483"/>
  <c r="J50" i="283"/>
  <c r="D22" i="484"/>
  <c r="J22" i="224"/>
  <c r="D20" i="484"/>
  <c r="H51" i="284"/>
  <c r="D13" i="485"/>
  <c r="J15" i="285"/>
  <c r="K15" i="225"/>
  <c r="K15" i="285"/>
  <c r="D19" i="486"/>
  <c r="K21" i="226"/>
  <c r="E19" i="486"/>
  <c r="F22" i="286"/>
  <c r="F38" i="226"/>
  <c r="D29" i="487"/>
  <c r="J31" i="287"/>
  <c r="I22" i="289"/>
  <c r="G28" i="289"/>
  <c r="G38" i="229"/>
  <c r="G38" i="289"/>
  <c r="I45" i="289"/>
  <c r="I57" i="229"/>
  <c r="I57" i="289"/>
  <c r="J36" i="291"/>
  <c r="I30" i="361"/>
  <c r="D38" i="363"/>
  <c r="I31" i="361"/>
  <c r="D36" i="363"/>
  <c r="C132" i="436"/>
  <c r="C132" i="237"/>
  <c r="C132" i="297"/>
  <c r="C132" i="359"/>
  <c r="C157" i="436"/>
  <c r="G6" i="439"/>
  <c r="G6" i="240"/>
  <c r="I6" i="240"/>
  <c r="G22" i="439"/>
  <c r="G22" i="300"/>
  <c r="G22" i="362"/>
  <c r="G13" i="300"/>
  <c r="G13" i="362"/>
  <c r="G13" i="240"/>
  <c r="I13" i="240"/>
  <c r="A14" i="441"/>
  <c r="A14" i="302"/>
  <c r="A14" i="364"/>
  <c r="D20" i="441"/>
  <c r="D19" i="441"/>
  <c r="D19" i="302"/>
  <c r="D19" i="364"/>
  <c r="G19" i="364"/>
  <c r="D16" i="441"/>
  <c r="D16" i="302"/>
  <c r="D16" i="242"/>
  <c r="D11" i="441"/>
  <c r="D11" i="242"/>
  <c r="C7" i="441"/>
  <c r="A9" i="442"/>
  <c r="A9" i="243"/>
  <c r="A9" i="303"/>
  <c r="A9" i="365"/>
  <c r="D21" i="442"/>
  <c r="D21" i="303"/>
  <c r="D21" i="243"/>
  <c r="D19" i="442"/>
  <c r="D19" i="303"/>
  <c r="D19" i="365"/>
  <c r="G19" i="365"/>
  <c r="D19" i="243"/>
  <c r="D16" i="442"/>
  <c r="D16" i="303"/>
  <c r="D16" i="243"/>
  <c r="D12" i="442"/>
  <c r="D12" i="303"/>
  <c r="D12" i="243"/>
  <c r="C64" i="447"/>
  <c r="C64" i="247"/>
  <c r="C59" i="447"/>
  <c r="C59" i="247"/>
  <c r="C50" i="447"/>
  <c r="C50" i="247"/>
  <c r="C45" i="447"/>
  <c r="C45" i="308"/>
  <c r="C45" i="370"/>
  <c r="C45" i="247"/>
  <c r="C32" i="247"/>
  <c r="C23" i="447"/>
  <c r="C23" i="308"/>
  <c r="C23" i="370"/>
  <c r="C18" i="447"/>
  <c r="C18" i="308"/>
  <c r="C18" i="370"/>
  <c r="C18" i="247"/>
  <c r="C157" i="447"/>
  <c r="C157" i="247"/>
  <c r="C150" i="447"/>
  <c r="C150" i="308"/>
  <c r="C150" i="370"/>
  <c r="C145" i="447"/>
  <c r="C145" i="308"/>
  <c r="C145" i="370"/>
  <c r="C141" i="447"/>
  <c r="C141" i="247"/>
  <c r="C136" i="447"/>
  <c r="C136" i="308"/>
  <c r="C136" i="370"/>
  <c r="C136" i="247"/>
  <c r="C121" i="447"/>
  <c r="C121" i="247"/>
  <c r="K121" i="187"/>
  <c r="C39" i="454"/>
  <c r="C41" i="254"/>
  <c r="K41" i="194"/>
  <c r="C39" i="315"/>
  <c r="C39" i="377"/>
  <c r="C33" i="454"/>
  <c r="K35" i="194"/>
  <c r="E33" i="454"/>
  <c r="C28" i="454"/>
  <c r="C30" i="254"/>
  <c r="C23" i="454"/>
  <c r="K25" i="194"/>
  <c r="C14" i="454"/>
  <c r="C16" i="254"/>
  <c r="C56" i="315"/>
  <c r="C56" i="377"/>
  <c r="C56" i="254"/>
  <c r="C49" i="283"/>
  <c r="C49" i="344"/>
  <c r="C49" i="406"/>
  <c r="C29" i="484"/>
  <c r="C29" i="345"/>
  <c r="C29" i="407"/>
  <c r="C19" i="484"/>
  <c r="C21" i="284"/>
  <c r="C39" i="485"/>
  <c r="C39" i="346"/>
  <c r="C39" i="408"/>
  <c r="C28" i="485"/>
  <c r="C30" i="285"/>
  <c r="C18" i="485"/>
  <c r="C18" i="346"/>
  <c r="C18" i="408"/>
  <c r="C10" i="485"/>
  <c r="C10" i="346"/>
  <c r="C10" i="408"/>
  <c r="C56" i="346"/>
  <c r="C56" i="408"/>
  <c r="C52" i="285"/>
  <c r="C9" i="486"/>
  <c r="C9" i="347"/>
  <c r="C9" i="409"/>
  <c r="C55" i="347"/>
  <c r="C55" i="409"/>
  <c r="C50" i="286"/>
  <c r="C31" i="487"/>
  <c r="C33" i="287"/>
  <c r="C16" i="487"/>
  <c r="C18" i="287"/>
  <c r="C19" i="488"/>
  <c r="C19" i="349"/>
  <c r="C19" i="411"/>
  <c r="C33" i="489"/>
  <c r="C35" i="289"/>
  <c r="C10" i="489"/>
  <c r="C10" i="350"/>
  <c r="C10" i="412"/>
  <c r="C52" i="350"/>
  <c r="C52" i="412"/>
  <c r="C38" i="490"/>
  <c r="C38" i="351"/>
  <c r="C38" i="413"/>
  <c r="C17" i="490"/>
  <c r="C17" i="351"/>
  <c r="C17" i="413"/>
  <c r="C13" i="490"/>
  <c r="C37" i="291"/>
  <c r="K27" i="231"/>
  <c r="C18" i="291"/>
  <c r="C60" i="291"/>
  <c r="K60" i="231"/>
  <c r="K54" i="231"/>
  <c r="K51" i="231"/>
  <c r="D51" i="352"/>
  <c r="D51" i="414"/>
  <c r="C49" i="291"/>
  <c r="B2" i="149"/>
  <c r="B2" i="151"/>
  <c r="D25" i="452"/>
  <c r="K27" i="192"/>
  <c r="K27" i="252"/>
  <c r="D25" i="460"/>
  <c r="K27" i="200"/>
  <c r="D25" i="468"/>
  <c r="K27" i="208"/>
  <c r="D25" i="472"/>
  <c r="K27" i="212"/>
  <c r="D25" i="476"/>
  <c r="K27" i="216"/>
  <c r="D25" i="480"/>
  <c r="J27" i="280"/>
  <c r="K27" i="220"/>
  <c r="D25" i="484"/>
  <c r="J27" i="284"/>
  <c r="D25" i="488"/>
  <c r="J27" i="288"/>
  <c r="A2" i="24"/>
  <c r="J60" i="284"/>
  <c r="K24" i="283"/>
  <c r="E14" i="465"/>
  <c r="K16" i="265"/>
  <c r="C37" i="457"/>
  <c r="C39" i="257"/>
  <c r="C45" i="336"/>
  <c r="C45" i="398"/>
  <c r="C45" i="275"/>
  <c r="C51" i="291"/>
  <c r="F15" i="442"/>
  <c r="I15" i="183"/>
  <c r="G15" i="442"/>
  <c r="H5" i="212"/>
  <c r="H5" i="193"/>
  <c r="D20" i="444"/>
  <c r="K20" i="184"/>
  <c r="D76" i="444"/>
  <c r="J75" i="184"/>
  <c r="D75" i="444"/>
  <c r="J76" i="244"/>
  <c r="H28" i="252"/>
  <c r="H38" i="192"/>
  <c r="D35" i="452"/>
  <c r="J37" i="252"/>
  <c r="D39" i="452"/>
  <c r="K139" i="185"/>
  <c r="J52" i="262"/>
  <c r="D18" i="466"/>
  <c r="J20" i="266"/>
  <c r="J54" i="274"/>
  <c r="H22" i="279"/>
  <c r="H38" i="219"/>
  <c r="D23" i="480"/>
  <c r="J22" i="220"/>
  <c r="I28" i="283"/>
  <c r="I38" i="223"/>
  <c r="F45" i="285"/>
  <c r="F57" i="225"/>
  <c r="F57" i="285"/>
  <c r="C148" i="434"/>
  <c r="K148" i="175"/>
  <c r="D148" i="295"/>
  <c r="D148" i="357"/>
  <c r="D142" i="415"/>
  <c r="C91" i="436"/>
  <c r="K91" i="177"/>
  <c r="C105" i="437"/>
  <c r="C105" i="238"/>
  <c r="K105" i="238"/>
  <c r="C153" i="445"/>
  <c r="C153" i="245"/>
  <c r="C124" i="445"/>
  <c r="K124" i="185"/>
  <c r="E124" i="445"/>
  <c r="C81" i="446"/>
  <c r="K81" i="186"/>
  <c r="E81" i="446"/>
  <c r="C76" i="446"/>
  <c r="K76" i="186"/>
  <c r="C50" i="446"/>
  <c r="K50" i="186"/>
  <c r="C41" i="446"/>
  <c r="K41" i="186"/>
  <c r="C18" i="446"/>
  <c r="K18" i="186"/>
  <c r="C153" i="446"/>
  <c r="K153" i="186"/>
  <c r="C107" i="446"/>
  <c r="K107" i="186"/>
  <c r="C15" i="452"/>
  <c r="C15" i="313"/>
  <c r="C15" i="375"/>
  <c r="K17" i="192"/>
  <c r="C39" i="453"/>
  <c r="K41" i="193"/>
  <c r="E39" i="453"/>
  <c r="C18" i="453"/>
  <c r="K20" i="193"/>
  <c r="E18" i="453"/>
  <c r="K47" i="193"/>
  <c r="E47" i="453"/>
  <c r="C14" i="463"/>
  <c r="C14" i="324"/>
  <c r="C14" i="386"/>
  <c r="C32" i="464"/>
  <c r="K34" i="204"/>
  <c r="C35" i="465"/>
  <c r="K37" i="205"/>
  <c r="K56" i="212"/>
  <c r="E56" i="472"/>
  <c r="K56" i="272"/>
  <c r="C27" i="473"/>
  <c r="K29" i="213"/>
  <c r="C13" i="473"/>
  <c r="K15" i="213"/>
  <c r="D13" i="334"/>
  <c r="D13" i="396"/>
  <c r="C31" i="474"/>
  <c r="K33" i="214"/>
  <c r="K49" i="214"/>
  <c r="E49" i="474"/>
  <c r="C19" i="475"/>
  <c r="K21" i="215"/>
  <c r="K21" i="275"/>
  <c r="C39" i="476"/>
  <c r="K41" i="216"/>
  <c r="C14" i="476"/>
  <c r="K16" i="216"/>
  <c r="K52" i="216"/>
  <c r="C9" i="477"/>
  <c r="K11" i="217"/>
  <c r="E9" i="477"/>
  <c r="C18" i="480"/>
  <c r="K20" i="220"/>
  <c r="C10" i="480"/>
  <c r="K12" i="220"/>
  <c r="C21" i="482"/>
  <c r="K23" i="222"/>
  <c r="C139" i="245"/>
  <c r="C72" i="237"/>
  <c r="C41" i="276"/>
  <c r="C59" i="275"/>
  <c r="C54" i="335"/>
  <c r="C54" i="397"/>
  <c r="C50" i="273"/>
  <c r="C17" i="334"/>
  <c r="C17" i="396"/>
  <c r="C40" i="331"/>
  <c r="C40" i="393"/>
  <c r="C24" i="268"/>
  <c r="C42" i="266"/>
  <c r="C16" i="326"/>
  <c r="C16" i="388"/>
  <c r="C19" i="264"/>
  <c r="C34" i="264"/>
  <c r="C116" i="246"/>
  <c r="C76" i="307"/>
  <c r="C76" i="369"/>
  <c r="C120" i="306"/>
  <c r="C120" i="368"/>
  <c r="E15" i="240"/>
  <c r="G25" i="239"/>
  <c r="I25" i="239"/>
  <c r="C18" i="282"/>
  <c r="C33" i="282"/>
  <c r="C50" i="281"/>
  <c r="C11" i="281"/>
  <c r="C13" i="342"/>
  <c r="C13" i="404"/>
  <c r="C47" i="280"/>
  <c r="C18" i="341"/>
  <c r="C18" i="403"/>
  <c r="C41" i="280"/>
  <c r="C26" i="279"/>
  <c r="C49" i="339"/>
  <c r="C49" i="401"/>
  <c r="C12" i="339"/>
  <c r="C12" i="401"/>
  <c r="C46" i="277"/>
  <c r="C15" i="277"/>
  <c r="C24" i="277"/>
  <c r="C40" i="277"/>
  <c r="C23" i="274"/>
  <c r="C33" i="274"/>
  <c r="C22" i="334"/>
  <c r="C22" i="396"/>
  <c r="C38" i="334"/>
  <c r="C38" i="396"/>
  <c r="C23" i="333"/>
  <c r="C23" i="395"/>
  <c r="C39" i="333"/>
  <c r="C39" i="395"/>
  <c r="C36" i="271"/>
  <c r="K53" i="210"/>
  <c r="E53" i="470"/>
  <c r="C31" i="270"/>
  <c r="C16" i="330"/>
  <c r="C16" i="392"/>
  <c r="C29" i="327"/>
  <c r="C29" i="389"/>
  <c r="C35" i="326"/>
  <c r="C35" i="388"/>
  <c r="C16" i="263"/>
  <c r="C52" i="314"/>
  <c r="C52" i="376"/>
  <c r="C107" i="246"/>
  <c r="C139" i="246"/>
  <c r="C153" i="246"/>
  <c r="C41" i="246"/>
  <c r="K18" i="222"/>
  <c r="K18" i="282"/>
  <c r="K14" i="218"/>
  <c r="C13" i="275"/>
  <c r="C55" i="273"/>
  <c r="C17" i="271"/>
  <c r="C10" i="328"/>
  <c r="C10" i="390"/>
  <c r="C48" i="252"/>
  <c r="C104" i="236"/>
  <c r="K104" i="236"/>
  <c r="D29" i="351"/>
  <c r="D29" i="413"/>
  <c r="K24" i="227"/>
  <c r="K24" i="287"/>
  <c r="C55" i="281"/>
  <c r="C22" i="342"/>
  <c r="C22" i="404"/>
  <c r="C21" i="339"/>
  <c r="C21" i="401"/>
  <c r="C34" i="277"/>
  <c r="C36" i="275"/>
  <c r="C48" i="327"/>
  <c r="C48" i="389"/>
  <c r="K25" i="204"/>
  <c r="C143" i="295"/>
  <c r="C143" i="357"/>
  <c r="C25" i="280"/>
  <c r="C40" i="340"/>
  <c r="C40" i="402"/>
  <c r="C52" i="276"/>
  <c r="C29" i="273"/>
  <c r="C48" i="270"/>
  <c r="C36" i="270"/>
  <c r="C59" i="266"/>
  <c r="C30" i="253"/>
  <c r="C10" i="307"/>
  <c r="C10" i="369"/>
  <c r="C50" i="307"/>
  <c r="C50" i="369"/>
  <c r="C86" i="307"/>
  <c r="C86" i="369"/>
  <c r="G21" i="299"/>
  <c r="G21" i="361"/>
  <c r="K16" i="220"/>
  <c r="E14" i="480"/>
  <c r="K33" i="218"/>
  <c r="K37" i="222"/>
  <c r="K34" i="221"/>
  <c r="C35" i="276"/>
  <c r="C52" i="272"/>
  <c r="C10" i="333"/>
  <c r="C10" i="395"/>
  <c r="C13" i="247"/>
  <c r="C25" i="239"/>
  <c r="K17" i="215"/>
  <c r="K48" i="192"/>
  <c r="K116" i="185"/>
  <c r="E116" i="445"/>
  <c r="K50" i="213"/>
  <c r="K124" i="186"/>
  <c r="F38" i="231"/>
  <c r="F43" i="231"/>
  <c r="F43" i="291"/>
  <c r="D89" i="435"/>
  <c r="J89" i="236"/>
  <c r="D124" i="435"/>
  <c r="K124" i="176"/>
  <c r="D124" i="296"/>
  <c r="D124" i="358"/>
  <c r="D27" i="436"/>
  <c r="K27" i="177"/>
  <c r="E27" i="436"/>
  <c r="D38" i="436"/>
  <c r="J38" i="237"/>
  <c r="K38" i="237"/>
  <c r="K38" i="177"/>
  <c r="D38" i="297"/>
  <c r="D38" i="359"/>
  <c r="K66" i="177"/>
  <c r="E66" i="436"/>
  <c r="E25" i="179"/>
  <c r="E24" i="179"/>
  <c r="E24" i="438"/>
  <c r="E22" i="180"/>
  <c r="E22" i="439"/>
  <c r="D109" i="444"/>
  <c r="J109" i="244"/>
  <c r="K109" i="184"/>
  <c r="D119" i="446"/>
  <c r="J119" i="246"/>
  <c r="K119" i="186"/>
  <c r="D124" i="447"/>
  <c r="J124" i="247"/>
  <c r="E132" i="447"/>
  <c r="D12" i="451"/>
  <c r="J14" i="251"/>
  <c r="D40" i="451"/>
  <c r="J42" i="251"/>
  <c r="D22" i="456"/>
  <c r="J24" i="256"/>
  <c r="D38" i="457"/>
  <c r="J40" i="257"/>
  <c r="D9" i="458"/>
  <c r="K11" i="198"/>
  <c r="D12" i="462"/>
  <c r="J14" i="262"/>
  <c r="K14" i="202"/>
  <c r="D16" i="462"/>
  <c r="K18" i="202"/>
  <c r="E32" i="262"/>
  <c r="E38" i="202"/>
  <c r="D12" i="466"/>
  <c r="J14" i="266"/>
  <c r="K14" i="206"/>
  <c r="E12" i="466"/>
  <c r="D38" i="467"/>
  <c r="J39" i="207"/>
  <c r="D37" i="467"/>
  <c r="K40" i="207"/>
  <c r="E45" i="267"/>
  <c r="E57" i="207"/>
  <c r="E57" i="267"/>
  <c r="H51" i="267"/>
  <c r="H57" i="207"/>
  <c r="H57" i="267"/>
  <c r="J59" i="268"/>
  <c r="D45" i="269"/>
  <c r="D57" i="209"/>
  <c r="D57" i="269"/>
  <c r="D31" i="470"/>
  <c r="K33" i="210"/>
  <c r="D31" i="331"/>
  <c r="D31" i="393"/>
  <c r="J46" i="270"/>
  <c r="K46" i="210"/>
  <c r="E46" i="470"/>
  <c r="D38" i="474"/>
  <c r="K40" i="214"/>
  <c r="K40" i="274"/>
  <c r="J49" i="274"/>
  <c r="K54" i="215"/>
  <c r="D54" i="336"/>
  <c r="D54" i="398"/>
  <c r="D34" i="476"/>
  <c r="J36" i="276"/>
  <c r="D33" i="477"/>
  <c r="J35" i="277"/>
  <c r="D23" i="483"/>
  <c r="J22" i="223"/>
  <c r="D20" i="483"/>
  <c r="D33" i="485"/>
  <c r="J32" i="225"/>
  <c r="H51" i="285"/>
  <c r="H57" i="225"/>
  <c r="H57" i="285"/>
  <c r="D31" i="488"/>
  <c r="J32" i="228"/>
  <c r="K33" i="228"/>
  <c r="K33" i="288"/>
  <c r="J14" i="291"/>
  <c r="C144" i="437"/>
  <c r="C144" i="298"/>
  <c r="C144" i="360"/>
  <c r="K144" i="178"/>
  <c r="E144" i="437"/>
  <c r="C108" i="437"/>
  <c r="C115" i="447"/>
  <c r="C115" i="308"/>
  <c r="C115" i="370"/>
  <c r="K53" i="201"/>
  <c r="K48" i="201"/>
  <c r="C39" i="462"/>
  <c r="K41" i="202"/>
  <c r="D25" i="482"/>
  <c r="J27" i="282"/>
  <c r="D25" i="486"/>
  <c r="J27" i="286"/>
  <c r="D25" i="490"/>
  <c r="J27" i="290"/>
  <c r="F1" i="497"/>
  <c r="A4" i="78"/>
  <c r="B2" i="78"/>
  <c r="D1" i="2"/>
  <c r="E1" i="87"/>
  <c r="C1" i="123"/>
  <c r="C1" i="120"/>
  <c r="F1" i="73"/>
  <c r="B1" i="1"/>
  <c r="B2" i="89"/>
  <c r="B2" i="77"/>
  <c r="O1" i="24"/>
  <c r="C1" i="122"/>
  <c r="C1" i="119"/>
  <c r="B1" i="132"/>
  <c r="A4" i="495"/>
  <c r="B3" i="1"/>
  <c r="B3" i="130"/>
  <c r="B3" i="131"/>
  <c r="B3" i="132"/>
  <c r="B2" i="64"/>
  <c r="B2" i="62"/>
  <c r="E2" i="128"/>
  <c r="D1" i="88"/>
  <c r="C1" i="79"/>
  <c r="C1" i="3"/>
  <c r="B1" i="131"/>
  <c r="I16" i="240"/>
  <c r="K30" i="231"/>
  <c r="E28" i="491"/>
  <c r="C104" i="296"/>
  <c r="C104" i="358"/>
  <c r="C27" i="240"/>
  <c r="E27" i="240"/>
  <c r="K20" i="206"/>
  <c r="K20" i="266"/>
  <c r="C111" i="245"/>
  <c r="K52" i="202"/>
  <c r="C54" i="246"/>
  <c r="C135" i="245"/>
  <c r="I21" i="179"/>
  <c r="H21" i="299"/>
  <c r="H21" i="361"/>
  <c r="C33" i="337"/>
  <c r="C33" i="399"/>
  <c r="C37" i="274"/>
  <c r="C52" i="333"/>
  <c r="C52" i="395"/>
  <c r="C49" i="269"/>
  <c r="C13" i="308"/>
  <c r="C13" i="370"/>
  <c r="C66" i="237"/>
  <c r="K66" i="237"/>
  <c r="K23" i="218"/>
  <c r="D21" i="339"/>
  <c r="D86" i="435"/>
  <c r="K86" i="176"/>
  <c r="D89" i="437"/>
  <c r="J89" i="238"/>
  <c r="D26" i="446"/>
  <c r="J26" i="246"/>
  <c r="K26" i="186"/>
  <c r="K26" i="246"/>
  <c r="D81" i="446"/>
  <c r="J81" i="246"/>
  <c r="H114" i="246"/>
  <c r="H128" i="186"/>
  <c r="H128" i="246"/>
  <c r="D121" i="447"/>
  <c r="J121" i="247"/>
  <c r="J54" i="260"/>
  <c r="K54" i="200"/>
  <c r="E54" i="460"/>
  <c r="J47" i="265"/>
  <c r="D31" i="467"/>
  <c r="J32" i="207"/>
  <c r="D35" i="467"/>
  <c r="K37" i="207"/>
  <c r="D28" i="469"/>
  <c r="J28" i="209"/>
  <c r="J30" i="269"/>
  <c r="D34" i="469"/>
  <c r="J36" i="269"/>
  <c r="K36" i="209"/>
  <c r="J52" i="269"/>
  <c r="H10" i="270"/>
  <c r="H38" i="210"/>
  <c r="H38" i="270"/>
  <c r="D28" i="471"/>
  <c r="J30" i="271"/>
  <c r="I22" i="277"/>
  <c r="I38" i="217"/>
  <c r="D10" i="480"/>
  <c r="J12" i="280"/>
  <c r="J56" i="281"/>
  <c r="G22" i="282"/>
  <c r="G38" i="222"/>
  <c r="D22" i="482"/>
  <c r="J22" i="222"/>
  <c r="E28" i="282"/>
  <c r="E38" i="222"/>
  <c r="D33" i="482"/>
  <c r="K35" i="222"/>
  <c r="K35" i="282"/>
  <c r="J32" i="222"/>
  <c r="D30" i="482"/>
  <c r="H45" i="282"/>
  <c r="H57" i="222"/>
  <c r="H57" i="282"/>
  <c r="E51" i="282"/>
  <c r="E57" i="222"/>
  <c r="E57" i="282"/>
  <c r="D9" i="483"/>
  <c r="J48" i="285"/>
  <c r="J45" i="225"/>
  <c r="D22" i="490"/>
  <c r="J22" i="230"/>
  <c r="D20" i="490"/>
  <c r="J54" i="291"/>
  <c r="K62" i="175"/>
  <c r="D62" i="295"/>
  <c r="D62" i="357"/>
  <c r="D60" i="415"/>
  <c r="K39" i="175"/>
  <c r="E11" i="442"/>
  <c r="E11" i="303"/>
  <c r="E11" i="365"/>
  <c r="C79" i="444"/>
  <c r="K79" i="184"/>
  <c r="C158" i="444"/>
  <c r="K158" i="184"/>
  <c r="K158" i="244"/>
  <c r="C86" i="445"/>
  <c r="C53" i="254"/>
  <c r="C28" i="455"/>
  <c r="K30" i="195"/>
  <c r="C9" i="456"/>
  <c r="K11" i="196"/>
  <c r="K11" i="256"/>
  <c r="K54" i="197"/>
  <c r="E54" i="457"/>
  <c r="C14" i="461"/>
  <c r="K16" i="201"/>
  <c r="K16" i="261"/>
  <c r="K118" i="177"/>
  <c r="E118" i="436"/>
  <c r="J142" i="238"/>
  <c r="K142" i="238"/>
  <c r="K27" i="186"/>
  <c r="D27" i="307"/>
  <c r="D27" i="369"/>
  <c r="K59" i="186"/>
  <c r="J12" i="266"/>
  <c r="J16" i="272"/>
  <c r="J55" i="276"/>
  <c r="J23" i="281"/>
  <c r="J24" i="286"/>
  <c r="J27" i="281"/>
  <c r="J27" i="283"/>
  <c r="J27" i="285"/>
  <c r="J27" i="287"/>
  <c r="J27" i="289"/>
  <c r="J27" i="291"/>
  <c r="K99" i="184"/>
  <c r="K48" i="190"/>
  <c r="E48" i="450"/>
  <c r="J53" i="255"/>
  <c r="K41" i="196"/>
  <c r="J55" i="259"/>
  <c r="J28" i="200"/>
  <c r="J20" i="261"/>
  <c r="J34" i="261"/>
  <c r="J49" i="269"/>
  <c r="J20" i="271"/>
  <c r="J14" i="273"/>
  <c r="J17" i="273"/>
  <c r="J17" i="275"/>
  <c r="J41" i="276"/>
  <c r="J54" i="277"/>
  <c r="J14" i="281"/>
  <c r="K46" i="221"/>
  <c r="K46" i="281"/>
  <c r="J17" i="285"/>
  <c r="J34" i="285"/>
  <c r="J21" i="290"/>
  <c r="C37" i="295"/>
  <c r="C37" i="357"/>
  <c r="C159" i="295"/>
  <c r="C159" i="357"/>
  <c r="C114" i="295"/>
  <c r="C114" i="357"/>
  <c r="C88" i="298"/>
  <c r="C88" i="360"/>
  <c r="C16" i="306"/>
  <c r="C16" i="368"/>
  <c r="C83" i="308"/>
  <c r="C83" i="370"/>
  <c r="J39" i="203"/>
  <c r="J51" i="205"/>
  <c r="D51" i="465"/>
  <c r="K29" i="217"/>
  <c r="K29" i="277"/>
  <c r="F57" i="217"/>
  <c r="F57" i="277"/>
  <c r="J51" i="228"/>
  <c r="D51" i="488"/>
  <c r="I38" i="230"/>
  <c r="E11" i="239"/>
  <c r="B30" i="497"/>
  <c r="B1" i="315"/>
  <c r="E27" i="481"/>
  <c r="D27" i="342"/>
  <c r="D27" i="404"/>
  <c r="K52" i="246"/>
  <c r="E6" i="439"/>
  <c r="D6" i="300"/>
  <c r="D6" i="362"/>
  <c r="E16" i="459"/>
  <c r="J22" i="281"/>
  <c r="D35" i="373"/>
  <c r="E35" i="460"/>
  <c r="K37" i="260"/>
  <c r="E11" i="459"/>
  <c r="D11" i="320"/>
  <c r="D11" i="382"/>
  <c r="K13" i="259"/>
  <c r="E29" i="448"/>
  <c r="K40" i="291"/>
  <c r="E40" i="445"/>
  <c r="D40" i="306"/>
  <c r="D40" i="368"/>
  <c r="E12" i="452"/>
  <c r="K37" i="251"/>
  <c r="D13" i="329"/>
  <c r="D13" i="391"/>
  <c r="B22" i="365"/>
  <c r="E25" i="465"/>
  <c r="K33" i="277"/>
  <c r="E25" i="458"/>
  <c r="K27" i="258"/>
  <c r="D56" i="308"/>
  <c r="D56" i="370"/>
  <c r="E10" i="456"/>
  <c r="D10" i="317"/>
  <c r="D10" i="379"/>
  <c r="E31" i="452"/>
  <c r="K33" i="252"/>
  <c r="D31" i="313"/>
  <c r="D31" i="375"/>
  <c r="K32" i="192"/>
  <c r="K53" i="262"/>
  <c r="D53" i="323"/>
  <c r="D53" i="385"/>
  <c r="D9" i="352"/>
  <c r="D9" i="414"/>
  <c r="K122" i="246"/>
  <c r="D15" i="295"/>
  <c r="D15" i="357"/>
  <c r="D13" i="415"/>
  <c r="D122" i="307"/>
  <c r="D122" i="369"/>
  <c r="E80" i="446"/>
  <c r="D101" i="306"/>
  <c r="D101" i="368"/>
  <c r="E110" i="437"/>
  <c r="G30" i="439"/>
  <c r="E17" i="449"/>
  <c r="D17" i="310"/>
  <c r="D17" i="372"/>
  <c r="K19" i="249"/>
  <c r="E19" i="469"/>
  <c r="E111" i="446"/>
  <c r="K111" i="246"/>
  <c r="D50" i="306"/>
  <c r="D50" i="368"/>
  <c r="E115" i="447"/>
  <c r="D115" i="308"/>
  <c r="D115" i="370"/>
  <c r="K115" i="247"/>
  <c r="C55" i="445"/>
  <c r="C55" i="306"/>
  <c r="C55" i="368"/>
  <c r="E47" i="436"/>
  <c r="D47" i="297"/>
  <c r="D47" i="359"/>
  <c r="E35" i="489"/>
  <c r="D64" i="357"/>
  <c r="D62" i="415"/>
  <c r="D56" i="316"/>
  <c r="D56" i="378"/>
  <c r="E19" i="474"/>
  <c r="D19" i="335"/>
  <c r="D19" i="397"/>
  <c r="E24" i="465"/>
  <c r="D24" i="326"/>
  <c r="D24" i="388"/>
  <c r="E16" i="470"/>
  <c r="K18" i="270"/>
  <c r="E24" i="485"/>
  <c r="D24" i="408"/>
  <c r="E39" i="470"/>
  <c r="D39" i="331"/>
  <c r="D39" i="393"/>
  <c r="K41" i="270"/>
  <c r="E117" i="437"/>
  <c r="K20" i="264"/>
  <c r="F5" i="282"/>
  <c r="D48" i="297"/>
  <c r="D48" i="359"/>
  <c r="D5" i="262"/>
  <c r="D18" i="346"/>
  <c r="D18" i="408"/>
  <c r="D38" i="269"/>
  <c r="D124" i="308"/>
  <c r="D124" i="370"/>
  <c r="D149" i="297"/>
  <c r="D149" i="359"/>
  <c r="E46" i="437"/>
  <c r="D46" i="298"/>
  <c r="D46" i="360"/>
  <c r="E76" i="444"/>
  <c r="E15" i="450"/>
  <c r="K17" i="250"/>
  <c r="D26" i="466"/>
  <c r="C8" i="456"/>
  <c r="C8" i="317"/>
  <c r="C8" i="379"/>
  <c r="E29" i="452"/>
  <c r="K31" i="252"/>
  <c r="K50" i="250"/>
  <c r="E35" i="448"/>
  <c r="E22" i="482"/>
  <c r="D22" i="343"/>
  <c r="D22" i="405"/>
  <c r="K81" i="244"/>
  <c r="E26" i="439"/>
  <c r="D26" i="300"/>
  <c r="D26" i="362"/>
  <c r="D54" i="338"/>
  <c r="D54" i="400"/>
  <c r="E23" i="460"/>
  <c r="K25" i="260"/>
  <c r="J63" i="235"/>
  <c r="D131" i="298"/>
  <c r="D131" i="360"/>
  <c r="H32" i="240"/>
  <c r="K20" i="285"/>
  <c r="D37" i="471"/>
  <c r="E15" i="476"/>
  <c r="K17" i="276"/>
  <c r="D34" i="351"/>
  <c r="D34" i="413"/>
  <c r="E153" i="447"/>
  <c r="K153" i="247"/>
  <c r="J51" i="264"/>
  <c r="K21" i="274"/>
  <c r="E34" i="454"/>
  <c r="K53" i="283"/>
  <c r="E27" i="457"/>
  <c r="K29" i="257"/>
  <c r="E17" i="482"/>
  <c r="K19" i="282"/>
  <c r="E38" i="269"/>
  <c r="K19" i="261"/>
  <c r="D150" i="296"/>
  <c r="D150" i="358"/>
  <c r="C32" i="285"/>
  <c r="K55" i="267"/>
  <c r="K146" i="235"/>
  <c r="D16" i="344"/>
  <c r="D16" i="406"/>
  <c r="D146" i="295"/>
  <c r="D146" i="357"/>
  <c r="E25" i="467"/>
  <c r="K27" i="267"/>
  <c r="E15" i="485"/>
  <c r="K17" i="285"/>
  <c r="D15" i="346"/>
  <c r="D15" i="408"/>
  <c r="E32" i="485"/>
  <c r="K34" i="285"/>
  <c r="D50" i="328"/>
  <c r="D50" i="390"/>
  <c r="K50" i="267"/>
  <c r="K36" i="266"/>
  <c r="K16" i="283"/>
  <c r="C30" i="346"/>
  <c r="C30" i="408"/>
  <c r="E15" i="490"/>
  <c r="D15" i="351"/>
  <c r="D15" i="413"/>
  <c r="C70" i="307"/>
  <c r="C70" i="369"/>
  <c r="K148" i="237"/>
  <c r="G100" i="238"/>
  <c r="G135" i="178"/>
  <c r="D13" i="299"/>
  <c r="D13" i="361"/>
  <c r="I15" i="439"/>
  <c r="H15" i="300"/>
  <c r="H15" i="362"/>
  <c r="D48" i="444"/>
  <c r="D12" i="445"/>
  <c r="K12" i="185"/>
  <c r="K50" i="187"/>
  <c r="K50" i="247"/>
  <c r="D117" i="447"/>
  <c r="K117" i="187"/>
  <c r="D127" i="447"/>
  <c r="J127" i="247"/>
  <c r="D28" i="448"/>
  <c r="K30" i="188"/>
  <c r="E28" i="448"/>
  <c r="J54" i="249"/>
  <c r="D23" i="458"/>
  <c r="K25" i="198"/>
  <c r="E23" i="458"/>
  <c r="D27" i="458"/>
  <c r="K29" i="198"/>
  <c r="K29" i="258"/>
  <c r="D33" i="462"/>
  <c r="J32" i="202"/>
  <c r="D30" i="462"/>
  <c r="D40" i="462"/>
  <c r="K42" i="202"/>
  <c r="K42" i="262"/>
  <c r="F51" i="262"/>
  <c r="F57" i="202"/>
  <c r="F57" i="262"/>
  <c r="D17" i="463"/>
  <c r="J19" i="263"/>
  <c r="D32" i="463"/>
  <c r="K34" i="203"/>
  <c r="K32" i="203"/>
  <c r="F51" i="264"/>
  <c r="F57" i="204"/>
  <c r="F57" i="264"/>
  <c r="D39" i="465"/>
  <c r="J39" i="205"/>
  <c r="K41" i="205"/>
  <c r="E39" i="465"/>
  <c r="J59" i="265"/>
  <c r="K59" i="205"/>
  <c r="E14" i="466"/>
  <c r="D14" i="327"/>
  <c r="D14" i="389"/>
  <c r="J54" i="266"/>
  <c r="K54" i="206"/>
  <c r="D12" i="467"/>
  <c r="J14" i="267"/>
  <c r="D16" i="467"/>
  <c r="J18" i="267"/>
  <c r="D40" i="468"/>
  <c r="J42" i="268"/>
  <c r="K42" i="208"/>
  <c r="E40" i="468"/>
  <c r="D40" i="469"/>
  <c r="J42" i="269"/>
  <c r="K42" i="209"/>
  <c r="J39" i="209"/>
  <c r="G10" i="270"/>
  <c r="G38" i="210"/>
  <c r="F22" i="271"/>
  <c r="F38" i="211"/>
  <c r="D21" i="471"/>
  <c r="K23" i="211"/>
  <c r="G51" i="271"/>
  <c r="G57" i="211"/>
  <c r="G57" i="271"/>
  <c r="D15" i="472"/>
  <c r="J17" i="272"/>
  <c r="K17" i="212"/>
  <c r="D15" i="333"/>
  <c r="D15" i="395"/>
  <c r="D19" i="472"/>
  <c r="K21" i="212"/>
  <c r="E19" i="472"/>
  <c r="D22" i="472"/>
  <c r="J24" i="272"/>
  <c r="D28" i="472"/>
  <c r="J28" i="212"/>
  <c r="K30" i="212"/>
  <c r="F10" i="273"/>
  <c r="F38" i="213"/>
  <c r="D21" i="473"/>
  <c r="J23" i="273"/>
  <c r="I10" i="274"/>
  <c r="G45" i="275"/>
  <c r="G57" i="215"/>
  <c r="G57" i="275"/>
  <c r="D14" i="477"/>
  <c r="J16" i="277"/>
  <c r="D17" i="477"/>
  <c r="J19" i="277"/>
  <c r="K19" i="217"/>
  <c r="D51" i="278"/>
  <c r="D57" i="218"/>
  <c r="D57" i="278"/>
  <c r="J54" i="278"/>
  <c r="K54" i="218"/>
  <c r="H28" i="284"/>
  <c r="H38" i="224"/>
  <c r="D29" i="484"/>
  <c r="J31" i="284"/>
  <c r="G51" i="285"/>
  <c r="G57" i="225"/>
  <c r="G57" i="285"/>
  <c r="J51" i="225"/>
  <c r="J51" i="285"/>
  <c r="D51" i="485"/>
  <c r="D28" i="487"/>
  <c r="J30" i="287"/>
  <c r="D10" i="488"/>
  <c r="J12" i="288"/>
  <c r="K12" i="228"/>
  <c r="E10" i="488"/>
  <c r="D18" i="488"/>
  <c r="K20" i="228"/>
  <c r="K29" i="228"/>
  <c r="J46" i="288"/>
  <c r="K46" i="228"/>
  <c r="E46" i="488"/>
  <c r="K59" i="228"/>
  <c r="E59" i="488"/>
  <c r="K59" i="288"/>
  <c r="D12" i="490"/>
  <c r="K14" i="230"/>
  <c r="J50" i="290"/>
  <c r="E51" i="291"/>
  <c r="E57" i="231"/>
  <c r="E57" i="291"/>
  <c r="E25" i="450"/>
  <c r="D25" i="311"/>
  <c r="D25" i="373"/>
  <c r="K127" i="187"/>
  <c r="D127" i="308"/>
  <c r="D127" i="370"/>
  <c r="D60" i="434"/>
  <c r="K60" i="175"/>
  <c r="E60" i="434"/>
  <c r="D157" i="434"/>
  <c r="J157" i="235"/>
  <c r="K157" i="175"/>
  <c r="D39" i="436"/>
  <c r="J39" i="237"/>
  <c r="D57" i="310"/>
  <c r="D57" i="372"/>
  <c r="E38" i="193"/>
  <c r="E96" i="359"/>
  <c r="E164" i="359"/>
  <c r="E7" i="360"/>
  <c r="I2" i="361"/>
  <c r="I2" i="362"/>
  <c r="G4" i="364"/>
  <c r="G4" i="365"/>
  <c r="E4" i="367"/>
  <c r="E4" i="368"/>
  <c r="E4" i="369"/>
  <c r="E4" i="370"/>
  <c r="E4" i="371"/>
  <c r="E4" i="372"/>
  <c r="E4" i="373"/>
  <c r="E4" i="374"/>
  <c r="B2" i="192"/>
  <c r="B2" i="193"/>
  <c r="B2" i="194"/>
  <c r="B2" i="195"/>
  <c r="B24" i="172"/>
  <c r="C86" i="434"/>
  <c r="C86" i="295"/>
  <c r="C86" i="357"/>
  <c r="C29" i="435"/>
  <c r="C29" i="296"/>
  <c r="C29" i="358"/>
  <c r="C51" i="437"/>
  <c r="C51" i="298"/>
  <c r="C51" i="360"/>
  <c r="C21" i="438"/>
  <c r="E21" i="179"/>
  <c r="C15" i="438"/>
  <c r="E15" i="179"/>
  <c r="D15" i="299"/>
  <c r="D15" i="361"/>
  <c r="C24" i="179"/>
  <c r="C29" i="73"/>
  <c r="C28" i="439"/>
  <c r="E28" i="180"/>
  <c r="C23" i="439"/>
  <c r="E23" i="180"/>
  <c r="E23" i="439"/>
  <c r="C15" i="439"/>
  <c r="E15" i="180"/>
  <c r="E15" i="439"/>
  <c r="C11" i="439"/>
  <c r="K51" i="178"/>
  <c r="E51" i="437"/>
  <c r="K49" i="177"/>
  <c r="D20" i="435"/>
  <c r="J20" i="236"/>
  <c r="K20" i="236"/>
  <c r="D36" i="436"/>
  <c r="J36" i="237"/>
  <c r="K107" i="177"/>
  <c r="E107" i="436"/>
  <c r="D151" i="437"/>
  <c r="J151" i="238"/>
  <c r="D157" i="444"/>
  <c r="J157" i="244"/>
  <c r="D84" i="446"/>
  <c r="J84" i="246"/>
  <c r="G93" i="247"/>
  <c r="D11" i="453"/>
  <c r="J13" i="253"/>
  <c r="D40" i="461"/>
  <c r="J42" i="261"/>
  <c r="C15" i="300"/>
  <c r="C15" i="362"/>
  <c r="C126" i="236"/>
  <c r="C15" i="239"/>
  <c r="E15" i="239"/>
  <c r="C117" i="298"/>
  <c r="C117" i="360"/>
  <c r="K48" i="290"/>
  <c r="D40" i="322"/>
  <c r="D40" i="384"/>
  <c r="D31" i="297"/>
  <c r="D31" i="359"/>
  <c r="C142" i="237"/>
  <c r="C21" i="239"/>
  <c r="E21" i="239"/>
  <c r="C54" i="297"/>
  <c r="C54" i="359"/>
  <c r="K109" i="178"/>
  <c r="D109" i="298"/>
  <c r="D109" i="360"/>
  <c r="J43" i="235"/>
  <c r="D18" i="318"/>
  <c r="D18" i="380"/>
  <c r="K24" i="176"/>
  <c r="D24" i="296"/>
  <c r="D24" i="358"/>
  <c r="K51" i="175"/>
  <c r="B2" i="248"/>
  <c r="D57" i="435"/>
  <c r="J57" i="236"/>
  <c r="J148" i="238"/>
  <c r="K148" i="238"/>
  <c r="K147" i="238"/>
  <c r="E5" i="217"/>
  <c r="E5" i="218"/>
  <c r="I5" i="225"/>
  <c r="K147" i="184"/>
  <c r="E147" i="444"/>
  <c r="D17" i="445"/>
  <c r="J17" i="245"/>
  <c r="D14" i="454"/>
  <c r="J16" i="254"/>
  <c r="D31" i="454"/>
  <c r="K33" i="194"/>
  <c r="C23" i="240"/>
  <c r="E23" i="240"/>
  <c r="C109" i="298"/>
  <c r="C109" i="360"/>
  <c r="C122" i="238"/>
  <c r="B2" i="244"/>
  <c r="C47" i="298"/>
  <c r="C47" i="360"/>
  <c r="C117" i="238"/>
  <c r="K119" i="177"/>
  <c r="J51" i="235"/>
  <c r="C7" i="240"/>
  <c r="E7" i="240"/>
  <c r="D66" i="434"/>
  <c r="J66" i="235"/>
  <c r="D17" i="437"/>
  <c r="J17" i="238"/>
  <c r="D120" i="437"/>
  <c r="J120" i="238"/>
  <c r="K120" i="238"/>
  <c r="D80" i="447"/>
  <c r="K80" i="187"/>
  <c r="J57" i="249"/>
  <c r="G45" i="253"/>
  <c r="G57" i="193"/>
  <c r="G57" i="253"/>
  <c r="D32" i="455"/>
  <c r="J34" i="255"/>
  <c r="K57" i="175"/>
  <c r="E57" i="434"/>
  <c r="K158" i="175"/>
  <c r="K33" i="176"/>
  <c r="E33" i="435"/>
  <c r="J41" i="237"/>
  <c r="K41" i="237"/>
  <c r="J16" i="238"/>
  <c r="J19" i="238"/>
  <c r="K19" i="238"/>
  <c r="H12" i="243"/>
  <c r="H15" i="243"/>
  <c r="I15" i="243"/>
  <c r="J72" i="244"/>
  <c r="J68" i="245"/>
  <c r="J94" i="245"/>
  <c r="J32" i="246"/>
  <c r="K85" i="186"/>
  <c r="K85" i="246"/>
  <c r="J88" i="246"/>
  <c r="D19" i="450"/>
  <c r="J21" i="250"/>
  <c r="J41" i="252"/>
  <c r="J52" i="252"/>
  <c r="D9" i="456"/>
  <c r="J11" i="256"/>
  <c r="J40" i="256"/>
  <c r="J42" i="256"/>
  <c r="J56" i="256"/>
  <c r="D33" i="463"/>
  <c r="J35" i="263"/>
  <c r="D40" i="463"/>
  <c r="J42" i="263"/>
  <c r="J59" i="264"/>
  <c r="D22" i="465"/>
  <c r="J24" i="265"/>
  <c r="D31" i="466"/>
  <c r="K33" i="206"/>
  <c r="E31" i="466"/>
  <c r="D11" i="470"/>
  <c r="J13" i="270"/>
  <c r="D11" i="477"/>
  <c r="J13" i="277"/>
  <c r="D29" i="478"/>
  <c r="J31" i="278"/>
  <c r="J30" i="291"/>
  <c r="D13" i="441"/>
  <c r="D13" i="302"/>
  <c r="C56" i="310"/>
  <c r="C56" i="372"/>
  <c r="C49" i="265"/>
  <c r="H25" i="183"/>
  <c r="E154" i="184"/>
  <c r="E154" i="244"/>
  <c r="D151" i="447"/>
  <c r="K151" i="187"/>
  <c r="D151" i="308"/>
  <c r="D151" i="370"/>
  <c r="D21" i="460"/>
  <c r="J22" i="200"/>
  <c r="D20" i="460"/>
  <c r="D38" i="469"/>
  <c r="J40" i="269"/>
  <c r="K55" i="211"/>
  <c r="E55" i="471"/>
  <c r="D10" i="472"/>
  <c r="J12" i="272"/>
  <c r="J56" i="272"/>
  <c r="D33" i="483"/>
  <c r="K35" i="223"/>
  <c r="K35" i="283"/>
  <c r="D17" i="484"/>
  <c r="J19" i="284"/>
  <c r="J48" i="284"/>
  <c r="D24" i="485"/>
  <c r="J26" i="285"/>
  <c r="J53" i="287"/>
  <c r="D14" i="490"/>
  <c r="J16" i="290"/>
  <c r="J50" i="291"/>
  <c r="C22" i="435"/>
  <c r="C22" i="296"/>
  <c r="C22" i="358"/>
  <c r="C103" i="296"/>
  <c r="C103" i="358"/>
  <c r="C31" i="437"/>
  <c r="C31" i="238"/>
  <c r="K133" i="238"/>
  <c r="H128" i="185"/>
  <c r="H128" i="245"/>
  <c r="D22" i="449"/>
  <c r="J24" i="249"/>
  <c r="D24" i="450"/>
  <c r="J26" i="250"/>
  <c r="D33" i="458"/>
  <c r="J35" i="258"/>
  <c r="J49" i="263"/>
  <c r="D38" i="464"/>
  <c r="J40" i="264"/>
  <c r="J59" i="266"/>
  <c r="D33" i="467"/>
  <c r="J35" i="267"/>
  <c r="D10" i="471"/>
  <c r="J12" i="271"/>
  <c r="J52" i="271"/>
  <c r="J56" i="273"/>
  <c r="D32" i="475"/>
  <c r="J34" i="275"/>
  <c r="J59" i="278"/>
  <c r="J53" i="282"/>
  <c r="D9" i="484"/>
  <c r="J11" i="284"/>
  <c r="D39" i="485"/>
  <c r="J41" i="285"/>
  <c r="J49" i="287"/>
  <c r="D11" i="490"/>
  <c r="J13" i="290"/>
  <c r="E68" i="295"/>
  <c r="E93" i="295"/>
  <c r="B20" i="301"/>
  <c r="C26" i="435"/>
  <c r="C26" i="236"/>
  <c r="C114" i="435"/>
  <c r="C114" i="296"/>
  <c r="C114" i="358"/>
  <c r="C44" i="437"/>
  <c r="C44" i="298"/>
  <c r="C44" i="360"/>
  <c r="C21" i="441"/>
  <c r="C21" i="302"/>
  <c r="C21" i="364"/>
  <c r="C15" i="441"/>
  <c r="C15" i="242"/>
  <c r="C119" i="445"/>
  <c r="C119" i="306"/>
  <c r="C119" i="368"/>
  <c r="C7" i="442"/>
  <c r="C7" i="303"/>
  <c r="C7" i="365"/>
  <c r="C57" i="445"/>
  <c r="C57" i="306"/>
  <c r="C57" i="368"/>
  <c r="C156" i="437"/>
  <c r="C156" i="298"/>
  <c r="C156" i="360"/>
  <c r="D18" i="482"/>
  <c r="J20" i="282"/>
  <c r="C89" i="434"/>
  <c r="C89" i="295"/>
  <c r="C89" i="357"/>
  <c r="C116" i="435"/>
  <c r="C116" i="296"/>
  <c r="C116" i="358"/>
  <c r="C65" i="437"/>
  <c r="C65" i="298"/>
  <c r="C65" i="360"/>
  <c r="C15" i="437"/>
  <c r="C15" i="238"/>
  <c r="E22" i="441"/>
  <c r="E22" i="302"/>
  <c r="E22" i="364"/>
  <c r="E18" i="441"/>
  <c r="E18" i="302"/>
  <c r="E18" i="364"/>
  <c r="E14" i="441"/>
  <c r="E14" i="302"/>
  <c r="E14" i="364"/>
  <c r="C40" i="480"/>
  <c r="C40" i="341"/>
  <c r="C40" i="403"/>
  <c r="J18" i="278"/>
  <c r="J23" i="278"/>
  <c r="J26" i="278"/>
  <c r="J35" i="279"/>
  <c r="J54" i="279"/>
  <c r="J55" i="280"/>
  <c r="J48" i="282"/>
  <c r="J41" i="286"/>
  <c r="J59" i="289"/>
  <c r="J34" i="291"/>
  <c r="C67" i="295"/>
  <c r="C67" i="357"/>
  <c r="C131" i="296"/>
  <c r="C131" i="358"/>
  <c r="C105" i="297"/>
  <c r="C105" i="359"/>
  <c r="G6" i="299"/>
  <c r="G6" i="361"/>
  <c r="A15" i="302"/>
  <c r="A15" i="364"/>
  <c r="C94" i="444"/>
  <c r="C94" i="244"/>
  <c r="C26" i="446"/>
  <c r="C26" i="307"/>
  <c r="C26" i="369"/>
  <c r="C21" i="246"/>
  <c r="C100" i="307"/>
  <c r="C100" i="369"/>
  <c r="C21" i="456"/>
  <c r="C21" i="317"/>
  <c r="C21" i="379"/>
  <c r="C35" i="473"/>
  <c r="C35" i="334"/>
  <c r="C35" i="396"/>
  <c r="C59" i="295"/>
  <c r="C59" i="357"/>
  <c r="C51" i="295"/>
  <c r="C51" i="357"/>
  <c r="C27" i="295"/>
  <c r="C27" i="357"/>
  <c r="C155" i="295"/>
  <c r="C155" i="357"/>
  <c r="C128" i="295"/>
  <c r="C128" i="357"/>
  <c r="C80" i="296"/>
  <c r="C80" i="358"/>
  <c r="C15" i="296"/>
  <c r="C15" i="358"/>
  <c r="C119" i="296"/>
  <c r="C119" i="358"/>
  <c r="C55" i="297"/>
  <c r="C55" i="359"/>
  <c r="C38" i="297"/>
  <c r="C38" i="359"/>
  <c r="C21" i="297"/>
  <c r="C21" i="359"/>
  <c r="C13" i="297"/>
  <c r="C13" i="359"/>
  <c r="C149" i="297"/>
  <c r="C149" i="359"/>
  <c r="I25" i="179"/>
  <c r="I25" i="438"/>
  <c r="I14" i="179"/>
  <c r="C17" i="302"/>
  <c r="C17" i="364"/>
  <c r="C14" i="242"/>
  <c r="A19" i="243"/>
  <c r="C14" i="303"/>
  <c r="C14" i="365"/>
  <c r="C11" i="444"/>
  <c r="C11" i="305"/>
  <c r="C11" i="367"/>
  <c r="C104" i="306"/>
  <c r="C104" i="368"/>
  <c r="C21" i="452"/>
  <c r="C21" i="313"/>
  <c r="C21" i="375"/>
  <c r="K12" i="432"/>
  <c r="M12" i="432"/>
  <c r="E57" i="412"/>
  <c r="C36" i="448"/>
  <c r="K61" i="191"/>
  <c r="C28" i="468"/>
  <c r="C28" i="329"/>
  <c r="C28" i="391"/>
  <c r="C35" i="479"/>
  <c r="C37" i="279"/>
  <c r="C27" i="333"/>
  <c r="C27" i="395"/>
  <c r="C56" i="277"/>
  <c r="C25" i="289"/>
  <c r="B17" i="431"/>
  <c r="D86" i="295"/>
  <c r="D86" i="357"/>
  <c r="D84" i="415"/>
  <c r="D40" i="345"/>
  <c r="D40" i="407"/>
  <c r="K55" i="272"/>
  <c r="D24" i="341"/>
  <c r="D24" i="403"/>
  <c r="E15" i="448"/>
  <c r="D15" i="309"/>
  <c r="D15" i="371"/>
  <c r="K17" i="248"/>
  <c r="D30" i="477"/>
  <c r="E19" i="459"/>
  <c r="K21" i="259"/>
  <c r="K42" i="281"/>
  <c r="E12" i="450"/>
  <c r="K15" i="260"/>
  <c r="K55" i="291"/>
  <c r="D55" i="352"/>
  <c r="D55" i="414"/>
  <c r="I38" i="270"/>
  <c r="D56" i="327"/>
  <c r="D56" i="389"/>
  <c r="K56" i="266"/>
  <c r="D33" i="341"/>
  <c r="D33" i="403"/>
  <c r="E118" i="434"/>
  <c r="I18" i="439"/>
  <c r="H18" i="362"/>
  <c r="D19" i="337"/>
  <c r="D19" i="399"/>
  <c r="D10" i="365"/>
  <c r="G10" i="365"/>
  <c r="D34" i="295"/>
  <c r="D34" i="357"/>
  <c r="D32" i="415"/>
  <c r="E22" i="488"/>
  <c r="K24" i="288"/>
  <c r="E19" i="453"/>
  <c r="E24" i="464"/>
  <c r="D5" i="281"/>
  <c r="D5" i="274"/>
  <c r="E128" i="436"/>
  <c r="D128" i="297"/>
  <c r="D128" i="359"/>
  <c r="E31" i="487"/>
  <c r="K33" i="287"/>
  <c r="D31" i="348"/>
  <c r="D31" i="410"/>
  <c r="K142" i="245"/>
  <c r="D142" i="297"/>
  <c r="D142" i="359"/>
  <c r="K42" i="286"/>
  <c r="C26" i="471"/>
  <c r="C28" i="271"/>
  <c r="E34" i="480"/>
  <c r="D34" i="341"/>
  <c r="D34" i="403"/>
  <c r="D19" i="310"/>
  <c r="D19" i="372"/>
  <c r="E25" i="463"/>
  <c r="D25" i="324"/>
  <c r="D25" i="386"/>
  <c r="K27" i="263"/>
  <c r="D11" i="346"/>
  <c r="D11" i="408"/>
  <c r="D105" i="437"/>
  <c r="K105" i="178"/>
  <c r="D116" i="437"/>
  <c r="J116" i="238"/>
  <c r="K116" i="238"/>
  <c r="K116" i="178"/>
  <c r="D116" i="298"/>
  <c r="D116" i="360"/>
  <c r="D122" i="437"/>
  <c r="J122" i="238"/>
  <c r="K122" i="238"/>
  <c r="K121" i="238"/>
  <c r="H140" i="238"/>
  <c r="H160" i="178"/>
  <c r="K156" i="178"/>
  <c r="E29" i="439"/>
  <c r="D29" i="300"/>
  <c r="D29" i="362"/>
  <c r="F8" i="441"/>
  <c r="I8" i="182"/>
  <c r="G8" i="441"/>
  <c r="H8" i="242"/>
  <c r="I8" i="242"/>
  <c r="F12" i="441"/>
  <c r="I12" i="182"/>
  <c r="G12" i="441"/>
  <c r="H12" i="242"/>
  <c r="F16" i="441"/>
  <c r="H16" i="242"/>
  <c r="I16" i="242"/>
  <c r="E8" i="244"/>
  <c r="E65" i="184"/>
  <c r="E65" i="244"/>
  <c r="D35" i="444"/>
  <c r="K35" i="184"/>
  <c r="D46" i="444"/>
  <c r="J46" i="244"/>
  <c r="K46" i="184"/>
  <c r="D53" i="444"/>
  <c r="J53" i="244"/>
  <c r="D56" i="444"/>
  <c r="J56" i="244"/>
  <c r="K56" i="184"/>
  <c r="D63" i="444"/>
  <c r="J63" i="244"/>
  <c r="J60" i="184"/>
  <c r="D60" i="444"/>
  <c r="D100" i="444"/>
  <c r="J100" i="244"/>
  <c r="K100" i="184"/>
  <c r="K100" i="244"/>
  <c r="D106" i="444"/>
  <c r="K106" i="184"/>
  <c r="K106" i="244"/>
  <c r="J106" i="244"/>
  <c r="D111" i="444"/>
  <c r="J111" i="244"/>
  <c r="K111" i="184"/>
  <c r="J93" i="184"/>
  <c r="J93" i="244"/>
  <c r="E114" i="244"/>
  <c r="E128" i="184"/>
  <c r="D125" i="444"/>
  <c r="J125" i="244"/>
  <c r="K125" i="184"/>
  <c r="G133" i="244"/>
  <c r="G154" i="184"/>
  <c r="G154" i="244"/>
  <c r="D135" i="444"/>
  <c r="J135" i="244"/>
  <c r="K135" i="184"/>
  <c r="E135" i="444"/>
  <c r="D139" i="444"/>
  <c r="J139" i="244"/>
  <c r="D141" i="444"/>
  <c r="K141" i="184"/>
  <c r="D141" i="305"/>
  <c r="D141" i="367"/>
  <c r="D34" i="445"/>
  <c r="J29" i="185"/>
  <c r="D29" i="445"/>
  <c r="J34" i="245"/>
  <c r="K34" i="185"/>
  <c r="D45" i="445"/>
  <c r="J45" i="245"/>
  <c r="K45" i="185"/>
  <c r="D48" i="445"/>
  <c r="J48" i="245"/>
  <c r="K48" i="185"/>
  <c r="E48" i="445"/>
  <c r="K51" i="185"/>
  <c r="E51" i="445"/>
  <c r="J49" i="185"/>
  <c r="D56" i="445"/>
  <c r="K56" i="185"/>
  <c r="J55" i="185"/>
  <c r="J56" i="245"/>
  <c r="D59" i="445"/>
  <c r="K59" i="185"/>
  <c r="D61" i="445"/>
  <c r="K61" i="185"/>
  <c r="J61" i="245"/>
  <c r="G93" i="245"/>
  <c r="G128" i="185"/>
  <c r="D98" i="445"/>
  <c r="J98" i="245"/>
  <c r="J93" i="185"/>
  <c r="D93" i="445"/>
  <c r="D120" i="445"/>
  <c r="J120" i="245"/>
  <c r="K120" i="185"/>
  <c r="I129" i="245"/>
  <c r="I154" i="185"/>
  <c r="I154" i="245"/>
  <c r="D152" i="445"/>
  <c r="J152" i="245"/>
  <c r="D19" i="446"/>
  <c r="J19" i="246"/>
  <c r="H65" i="186"/>
  <c r="D24" i="446"/>
  <c r="J22" i="186"/>
  <c r="J22" i="246"/>
  <c r="J24" i="246"/>
  <c r="K24" i="186"/>
  <c r="E24" i="446"/>
  <c r="I29" i="246"/>
  <c r="I65" i="186"/>
  <c r="D38" i="446"/>
  <c r="J38" i="246"/>
  <c r="D42" i="446"/>
  <c r="K42" i="186"/>
  <c r="K42" i="246"/>
  <c r="J42" i="246"/>
  <c r="G66" i="246"/>
  <c r="G89" i="186"/>
  <c r="D72" i="446"/>
  <c r="J72" i="246"/>
  <c r="K72" i="186"/>
  <c r="E72" i="446"/>
  <c r="J70" i="186"/>
  <c r="E75" i="246"/>
  <c r="E89" i="186"/>
  <c r="I75" i="246"/>
  <c r="I89" i="186"/>
  <c r="I89" i="246"/>
  <c r="F82" i="246"/>
  <c r="F89" i="186"/>
  <c r="F89" i="246"/>
  <c r="D106" i="446"/>
  <c r="J106" i="246"/>
  <c r="K106" i="186"/>
  <c r="E106" i="446"/>
  <c r="K106" i="246"/>
  <c r="D110" i="446"/>
  <c r="K110" i="186"/>
  <c r="E110" i="446"/>
  <c r="D114" i="246"/>
  <c r="D128" i="186"/>
  <c r="D128" i="246"/>
  <c r="D135" i="446"/>
  <c r="K135" i="186"/>
  <c r="K135" i="246"/>
  <c r="E135" i="446"/>
  <c r="D147" i="446"/>
  <c r="J147" i="246"/>
  <c r="D151" i="446"/>
  <c r="J151" i="246"/>
  <c r="K151" i="186"/>
  <c r="E9" i="447"/>
  <c r="D12" i="447"/>
  <c r="J12" i="247"/>
  <c r="K12" i="187"/>
  <c r="J8" i="187"/>
  <c r="D8" i="447"/>
  <c r="D22" i="247"/>
  <c r="D65" i="187"/>
  <c r="D65" i="247"/>
  <c r="F37" i="247"/>
  <c r="F65" i="187"/>
  <c r="F90" i="187"/>
  <c r="F90" i="247"/>
  <c r="D42" i="447"/>
  <c r="J42" i="247"/>
  <c r="H55" i="247"/>
  <c r="H65" i="187"/>
  <c r="D79" i="447"/>
  <c r="J79" i="247"/>
  <c r="D82" i="247"/>
  <c r="D133" i="247"/>
  <c r="G133" i="247"/>
  <c r="G154" i="187"/>
  <c r="G154" i="247"/>
  <c r="D135" i="447"/>
  <c r="J135" i="247"/>
  <c r="J133" i="187"/>
  <c r="J25" i="248"/>
  <c r="D30" i="448"/>
  <c r="J32" i="248"/>
  <c r="K32" i="188"/>
  <c r="K32" i="248"/>
  <c r="D36" i="448"/>
  <c r="J38" i="248"/>
  <c r="D30" i="449"/>
  <c r="J32" i="249"/>
  <c r="K32" i="189"/>
  <c r="D32" i="449"/>
  <c r="J34" i="249"/>
  <c r="K34" i="189"/>
  <c r="D36" i="449"/>
  <c r="J38" i="249"/>
  <c r="K38" i="189"/>
  <c r="D36" i="310"/>
  <c r="D36" i="372"/>
  <c r="D29" i="450"/>
  <c r="J31" i="250"/>
  <c r="K31" i="190"/>
  <c r="J28" i="190"/>
  <c r="J28" i="250"/>
  <c r="D33" i="450"/>
  <c r="K35" i="190"/>
  <c r="K35" i="250"/>
  <c r="F22" i="251"/>
  <c r="F39" i="191"/>
  <c r="F39" i="251"/>
  <c r="H33" i="251"/>
  <c r="H39" i="191"/>
  <c r="H44" i="191"/>
  <c r="H44" i="251"/>
  <c r="D34" i="451"/>
  <c r="J36" i="251"/>
  <c r="J33" i="191"/>
  <c r="J33" i="251"/>
  <c r="D41" i="451"/>
  <c r="G46" i="251"/>
  <c r="D35" i="345"/>
  <c r="D35" i="407"/>
  <c r="D50" i="317"/>
  <c r="D50" i="379"/>
  <c r="D14" i="331"/>
  <c r="D14" i="393"/>
  <c r="K17" i="278"/>
  <c r="K49" i="277"/>
  <c r="K14" i="277"/>
  <c r="C25" i="237"/>
  <c r="K145" i="245"/>
  <c r="D17" i="311"/>
  <c r="D17" i="373"/>
  <c r="K106" i="247"/>
  <c r="J28" i="268"/>
  <c r="D5" i="278"/>
  <c r="J32" i="266"/>
  <c r="F43" i="199"/>
  <c r="F43" i="259"/>
  <c r="F38" i="259"/>
  <c r="D5" i="264"/>
  <c r="D19" i="320"/>
  <c r="D19" i="382"/>
  <c r="D30" i="459"/>
  <c r="J32" i="259"/>
  <c r="E9" i="457"/>
  <c r="K11" i="257"/>
  <c r="D9" i="318"/>
  <c r="D9" i="380"/>
  <c r="D133" i="359"/>
  <c r="E28" i="477"/>
  <c r="D28" i="338"/>
  <c r="D28" i="400"/>
  <c r="E17" i="465"/>
  <c r="K19" i="265"/>
  <c r="E53" i="444"/>
  <c r="K53" i="244"/>
  <c r="K53" i="260"/>
  <c r="D53" i="321"/>
  <c r="D53" i="383"/>
  <c r="E117" i="444"/>
  <c r="D117" i="305"/>
  <c r="D117" i="367"/>
  <c r="E29" i="454"/>
  <c r="D29" i="315"/>
  <c r="D29" i="377"/>
  <c r="E24" i="459"/>
  <c r="D24" i="320"/>
  <c r="D24" i="382"/>
  <c r="E74" i="436"/>
  <c r="D74" i="297"/>
  <c r="D74" i="359"/>
  <c r="E11" i="470"/>
  <c r="K13" i="270"/>
  <c r="E23" i="484"/>
  <c r="K25" i="284"/>
  <c r="D155" i="298"/>
  <c r="D155" i="360"/>
  <c r="D54" i="310"/>
  <c r="D54" i="372"/>
  <c r="D60" i="411"/>
  <c r="K60" i="288"/>
  <c r="E21" i="490"/>
  <c r="D21" i="351"/>
  <c r="D21" i="413"/>
  <c r="K23" i="249"/>
  <c r="C38" i="206"/>
  <c r="C28" i="266"/>
  <c r="D142" i="307"/>
  <c r="D142" i="369"/>
  <c r="H38" i="256"/>
  <c r="D49" i="338"/>
  <c r="D49" i="400"/>
  <c r="J28" i="254"/>
  <c r="H28" i="299"/>
  <c r="H28" i="361"/>
  <c r="D87" i="307"/>
  <c r="D87" i="369"/>
  <c r="D46" i="343"/>
  <c r="D46" i="405"/>
  <c r="K49" i="268"/>
  <c r="K22" i="213"/>
  <c r="D53" i="296"/>
  <c r="D53" i="358"/>
  <c r="E20" i="434"/>
  <c r="D20" i="295"/>
  <c r="D20" i="357"/>
  <c r="D18" i="415"/>
  <c r="D16" i="415"/>
  <c r="D113" i="298"/>
  <c r="D113" i="360"/>
  <c r="D24" i="325"/>
  <c r="D24" i="387"/>
  <c r="E13" i="471"/>
  <c r="D27" i="413"/>
  <c r="K49" i="287"/>
  <c r="D59" i="341"/>
  <c r="D59" i="403"/>
  <c r="D21" i="402"/>
  <c r="E11" i="465"/>
  <c r="K13" i="265"/>
  <c r="K23" i="257"/>
  <c r="D21" i="334"/>
  <c r="D21" i="396"/>
  <c r="D41" i="358"/>
  <c r="E34" i="475"/>
  <c r="D34" i="336"/>
  <c r="D34" i="398"/>
  <c r="K36" i="275"/>
  <c r="E121" i="444"/>
  <c r="E100" i="446"/>
  <c r="K100" i="246"/>
  <c r="D59" i="317"/>
  <c r="D59" i="379"/>
  <c r="E31" i="453"/>
  <c r="K33" i="253"/>
  <c r="D82" i="298"/>
  <c r="D82" i="360"/>
  <c r="E29" i="486"/>
  <c r="D48" i="352"/>
  <c r="D48" i="414"/>
  <c r="K48" i="291"/>
  <c r="E148" i="436"/>
  <c r="D15" i="311"/>
  <c r="D15" i="373"/>
  <c r="D38" i="400"/>
  <c r="K26" i="285"/>
  <c r="E19" i="450"/>
  <c r="D19" i="311"/>
  <c r="D19" i="373"/>
  <c r="D30" i="472"/>
  <c r="J32" i="272"/>
  <c r="D52" i="341"/>
  <c r="D52" i="403"/>
  <c r="E41" i="436"/>
  <c r="D41" i="297"/>
  <c r="D41" i="359"/>
  <c r="C129" i="447"/>
  <c r="C129" i="247"/>
  <c r="C51" i="257"/>
  <c r="K50" i="287"/>
  <c r="K19" i="269"/>
  <c r="E23" i="456"/>
  <c r="D23" i="317"/>
  <c r="D23" i="379"/>
  <c r="E48" i="447"/>
  <c r="K48" i="247"/>
  <c r="K56" i="286"/>
  <c r="D50" i="340"/>
  <c r="D50" i="402"/>
  <c r="D59" i="332"/>
  <c r="D59" i="394"/>
  <c r="E12" i="463"/>
  <c r="D15" i="347"/>
  <c r="D15" i="409"/>
  <c r="D15" i="296"/>
  <c r="D15" i="358"/>
  <c r="E47" i="447"/>
  <c r="K14" i="238"/>
  <c r="K56" i="237"/>
  <c r="K37" i="278"/>
  <c r="D35" i="339"/>
  <c r="D35" i="401"/>
  <c r="K48" i="260"/>
  <c r="C51" i="269"/>
  <c r="C51" i="330"/>
  <c r="C51" i="392"/>
  <c r="E15" i="477"/>
  <c r="K17" i="277"/>
  <c r="E32" i="468"/>
  <c r="D32" i="329"/>
  <c r="D32" i="391"/>
  <c r="K34" i="268"/>
  <c r="E13" i="484"/>
  <c r="D13" i="345"/>
  <c r="D13" i="407"/>
  <c r="K15" i="284"/>
  <c r="D101" i="308"/>
  <c r="D101" i="370"/>
  <c r="D29" i="323"/>
  <c r="D29" i="385"/>
  <c r="D41" i="295"/>
  <c r="D41" i="357"/>
  <c r="D39" i="415"/>
  <c r="E34" i="467"/>
  <c r="D34" i="328"/>
  <c r="D34" i="390"/>
  <c r="E112" i="445"/>
  <c r="D112" i="306"/>
  <c r="D112" i="368"/>
  <c r="E38" i="476"/>
  <c r="D38" i="337"/>
  <c r="D38" i="399"/>
  <c r="D40" i="317"/>
  <c r="D40" i="379"/>
  <c r="E34" i="455"/>
  <c r="D34" i="316"/>
  <c r="D34" i="378"/>
  <c r="K47" i="262"/>
  <c r="E33" i="449"/>
  <c r="D33" i="310"/>
  <c r="D33" i="372"/>
  <c r="E87" i="436"/>
  <c r="D87" i="297"/>
  <c r="D87" i="359"/>
  <c r="C30" i="466"/>
  <c r="C32" i="266"/>
  <c r="E18" i="455"/>
  <c r="H5" i="256"/>
  <c r="H5" i="250"/>
  <c r="H5" i="271"/>
  <c r="D15" i="338"/>
  <c r="D15" i="400"/>
  <c r="C8" i="483"/>
  <c r="C8" i="344"/>
  <c r="C8" i="406"/>
  <c r="C10" i="283"/>
  <c r="E16" i="481"/>
  <c r="D16" i="342"/>
  <c r="D16" i="404"/>
  <c r="K18" i="281"/>
  <c r="E9" i="472"/>
  <c r="K11" i="272"/>
  <c r="E19" i="467"/>
  <c r="D19" i="328"/>
  <c r="D19" i="390"/>
  <c r="E11" i="486"/>
  <c r="D11" i="347"/>
  <c r="D11" i="409"/>
  <c r="K47" i="264"/>
  <c r="E13" i="446"/>
  <c r="E150" i="437"/>
  <c r="D59" i="323"/>
  <c r="D59" i="385"/>
  <c r="D34" i="323"/>
  <c r="D34" i="385"/>
  <c r="E116" i="444"/>
  <c r="C37" i="476"/>
  <c r="C37" i="337"/>
  <c r="C37" i="399"/>
  <c r="C45" i="286"/>
  <c r="C45" i="347"/>
  <c r="C45" i="409"/>
  <c r="I73" i="235"/>
  <c r="I92" i="175"/>
  <c r="I166" i="175"/>
  <c r="D124" i="434"/>
  <c r="K124" i="175"/>
  <c r="K124" i="235"/>
  <c r="J124" i="235"/>
  <c r="D128" i="434"/>
  <c r="J128" i="235"/>
  <c r="K128" i="175"/>
  <c r="D132" i="434"/>
  <c r="D67" i="435"/>
  <c r="J67" i="236"/>
  <c r="D77" i="435"/>
  <c r="J77" i="236"/>
  <c r="K77" i="236"/>
  <c r="D80" i="435"/>
  <c r="J80" i="236"/>
  <c r="K80" i="176"/>
  <c r="D80" i="296"/>
  <c r="D80" i="358"/>
  <c r="D112" i="435"/>
  <c r="J112" i="236"/>
  <c r="K112" i="236"/>
  <c r="K112" i="176"/>
  <c r="D112" i="296"/>
  <c r="D112" i="358"/>
  <c r="E112" i="435"/>
  <c r="D116" i="435"/>
  <c r="J116" i="236"/>
  <c r="K116" i="236"/>
  <c r="D142" i="435"/>
  <c r="J142" i="236"/>
  <c r="K142" i="236"/>
  <c r="K142" i="176"/>
  <c r="E142" i="435"/>
  <c r="D159" i="435"/>
  <c r="K159" i="176"/>
  <c r="J159" i="236"/>
  <c r="K159" i="236"/>
  <c r="D47" i="436"/>
  <c r="J47" i="237"/>
  <c r="D51" i="436"/>
  <c r="J51" i="237"/>
  <c r="K51" i="237"/>
  <c r="D54" i="436"/>
  <c r="J54" i="237"/>
  <c r="K54" i="237"/>
  <c r="K54" i="177"/>
  <c r="K52" i="177"/>
  <c r="D64" i="436"/>
  <c r="J67" i="237"/>
  <c r="D80" i="436"/>
  <c r="J80" i="237"/>
  <c r="K80" i="237"/>
  <c r="K80" i="177"/>
  <c r="E80" i="436"/>
  <c r="D83" i="436"/>
  <c r="J83" i="237"/>
  <c r="D86" i="436"/>
  <c r="J86" i="237"/>
  <c r="K86" i="237"/>
  <c r="D90" i="436"/>
  <c r="J90" i="237"/>
  <c r="K90" i="237"/>
  <c r="K90" i="177"/>
  <c r="D124" i="436"/>
  <c r="K124" i="177"/>
  <c r="J124" i="237"/>
  <c r="K124" i="237"/>
  <c r="D128" i="436"/>
  <c r="J128" i="237"/>
  <c r="D132" i="436"/>
  <c r="K132" i="177"/>
  <c r="D139" i="436"/>
  <c r="K139" i="177"/>
  <c r="D146" i="436"/>
  <c r="J146" i="237"/>
  <c r="K146" i="177"/>
  <c r="D42" i="437"/>
  <c r="J42" i="238"/>
  <c r="K42" i="238"/>
  <c r="K42" i="178"/>
  <c r="D87" i="437"/>
  <c r="K116" i="247"/>
  <c r="K153" i="238"/>
  <c r="J32" i="273"/>
  <c r="D18" i="334"/>
  <c r="D18" i="396"/>
  <c r="K30" i="266"/>
  <c r="D16" i="318"/>
  <c r="D16" i="380"/>
  <c r="K56" i="253"/>
  <c r="K31" i="248"/>
  <c r="H7" i="300"/>
  <c r="H7" i="362"/>
  <c r="D50" i="311"/>
  <c r="D50" i="373"/>
  <c r="J22" i="250"/>
  <c r="K11" i="250"/>
  <c r="K17" i="253"/>
  <c r="K29" i="249"/>
  <c r="D53" i="344"/>
  <c r="D53" i="406"/>
  <c r="K31" i="281"/>
  <c r="D38" i="351"/>
  <c r="D38" i="413"/>
  <c r="D35" i="308"/>
  <c r="D35" i="370"/>
  <c r="K42" i="285"/>
  <c r="J28" i="275"/>
  <c r="D31" i="338"/>
  <c r="D31" i="400"/>
  <c r="D13" i="306"/>
  <c r="D13" i="368"/>
  <c r="D25" i="331"/>
  <c r="D25" i="393"/>
  <c r="D12" i="335"/>
  <c r="D12" i="397"/>
  <c r="K55" i="279"/>
  <c r="E155" i="367"/>
  <c r="K154" i="238"/>
  <c r="E19" i="477"/>
  <c r="D19" i="338"/>
  <c r="D19" i="400"/>
  <c r="D18" i="348"/>
  <c r="D18" i="410"/>
  <c r="J83" i="236"/>
  <c r="D32" i="315"/>
  <c r="D32" i="377"/>
  <c r="E151" i="437"/>
  <c r="D151" i="298"/>
  <c r="D151" i="360"/>
  <c r="D47" i="315"/>
  <c r="D47" i="377"/>
  <c r="C37" i="462"/>
  <c r="C37" i="323"/>
  <c r="C37" i="385"/>
  <c r="C20" i="474"/>
  <c r="C20" i="335"/>
  <c r="C20" i="397"/>
  <c r="D23" i="434"/>
  <c r="J23" i="235"/>
  <c r="D74" i="434"/>
  <c r="J74" i="235"/>
  <c r="D87" i="434"/>
  <c r="D118" i="434"/>
  <c r="J118" i="235"/>
  <c r="D148" i="434"/>
  <c r="J148" i="235"/>
  <c r="E68" i="176"/>
  <c r="D31" i="436"/>
  <c r="J31" i="237"/>
  <c r="D48" i="436"/>
  <c r="J48" i="237"/>
  <c r="D87" i="436"/>
  <c r="J87" i="237"/>
  <c r="K87" i="237"/>
  <c r="D150" i="436"/>
  <c r="K150" i="177"/>
  <c r="E150" i="436"/>
  <c r="D43" i="437"/>
  <c r="J43" i="238"/>
  <c r="K43" i="238"/>
  <c r="D47" i="437"/>
  <c r="K47" i="178"/>
  <c r="D47" i="298"/>
  <c r="D47" i="360"/>
  <c r="D54" i="437"/>
  <c r="J54" i="238"/>
  <c r="K54" i="238"/>
  <c r="K54" i="178"/>
  <c r="D61" i="437"/>
  <c r="K61" i="178"/>
  <c r="D91" i="437"/>
  <c r="J91" i="238"/>
  <c r="K91" i="238"/>
  <c r="D123" i="437"/>
  <c r="J123" i="238"/>
  <c r="F10" i="442"/>
  <c r="I10" i="183"/>
  <c r="G10" i="442"/>
  <c r="H10" i="243"/>
  <c r="I10" i="243"/>
  <c r="D16" i="444"/>
  <c r="J16" i="244"/>
  <c r="D50" i="444"/>
  <c r="J50" i="244"/>
  <c r="K57" i="184"/>
  <c r="D68" i="444"/>
  <c r="J68" i="244"/>
  <c r="D130" i="444"/>
  <c r="J130" i="244"/>
  <c r="D42" i="445"/>
  <c r="J42" i="245"/>
  <c r="D130" i="445"/>
  <c r="J130" i="245"/>
  <c r="K130" i="185"/>
  <c r="D30" i="446"/>
  <c r="K30" i="186"/>
  <c r="D39" i="446"/>
  <c r="J39" i="246"/>
  <c r="K39" i="186"/>
  <c r="D73" i="446"/>
  <c r="J73" i="246"/>
  <c r="D76" i="446"/>
  <c r="J76" i="246"/>
  <c r="D136" i="446"/>
  <c r="J136" i="246"/>
  <c r="D141" i="446"/>
  <c r="J141" i="246"/>
  <c r="D62" i="447"/>
  <c r="D72" i="447"/>
  <c r="J72" i="247"/>
  <c r="D9" i="448"/>
  <c r="J11" i="248"/>
  <c r="D27" i="448"/>
  <c r="J29" i="248"/>
  <c r="J28" i="188"/>
  <c r="K19" i="259"/>
  <c r="C30" i="486"/>
  <c r="C30" i="347"/>
  <c r="C30" i="409"/>
  <c r="D24" i="434"/>
  <c r="J24" i="235"/>
  <c r="K24" i="235"/>
  <c r="D72" i="434"/>
  <c r="J72" i="235"/>
  <c r="K72" i="235"/>
  <c r="D75" i="434"/>
  <c r="J75" i="235"/>
  <c r="D88" i="434"/>
  <c r="J88" i="235"/>
  <c r="K88" i="235"/>
  <c r="J107" i="235"/>
  <c r="D115" i="434"/>
  <c r="J115" i="235"/>
  <c r="D119" i="434"/>
  <c r="K119" i="175"/>
  <c r="K119" i="235"/>
  <c r="D130" i="434"/>
  <c r="K130" i="175"/>
  <c r="D45" i="436"/>
  <c r="J45" i="237"/>
  <c r="K45" i="237"/>
  <c r="D49" i="436"/>
  <c r="J49" i="237"/>
  <c r="D88" i="436"/>
  <c r="J88" i="237"/>
  <c r="K88" i="237"/>
  <c r="D119" i="436"/>
  <c r="J119" i="237"/>
  <c r="K119" i="237"/>
  <c r="F121" i="237"/>
  <c r="F135" i="177"/>
  <c r="F165" i="177"/>
  <c r="D137" i="436"/>
  <c r="J137" i="237"/>
  <c r="K137" i="237"/>
  <c r="D144" i="436"/>
  <c r="J144" i="237"/>
  <c r="K144" i="237"/>
  <c r="J48" i="238"/>
  <c r="J75" i="238"/>
  <c r="D131" i="437"/>
  <c r="J131" i="238"/>
  <c r="K131" i="238"/>
  <c r="F10" i="441"/>
  <c r="H10" i="242"/>
  <c r="I10" i="242"/>
  <c r="F14" i="441"/>
  <c r="I14" i="182"/>
  <c r="G14" i="441"/>
  <c r="I5" i="244"/>
  <c r="I5" i="256"/>
  <c r="I5" i="208"/>
  <c r="I5" i="192"/>
  <c r="I5" i="228"/>
  <c r="I5" i="202"/>
  <c r="I5" i="213"/>
  <c r="I5" i="189"/>
  <c r="I5" i="191"/>
  <c r="I5" i="203"/>
  <c r="I5" i="210"/>
  <c r="I5" i="195"/>
  <c r="I5" i="226"/>
  <c r="D27" i="444"/>
  <c r="K27" i="184"/>
  <c r="J33" i="244"/>
  <c r="D44" i="444"/>
  <c r="K44" i="184"/>
  <c r="D51" i="444"/>
  <c r="J51" i="244"/>
  <c r="D61" i="444"/>
  <c r="J61" i="244"/>
  <c r="D74" i="444"/>
  <c r="J74" i="244"/>
  <c r="D116" i="444"/>
  <c r="J116" i="244"/>
  <c r="D39" i="445"/>
  <c r="J39" i="245"/>
  <c r="D73" i="445"/>
  <c r="J73" i="245"/>
  <c r="D103" i="445"/>
  <c r="K103" i="185"/>
  <c r="K103" i="245"/>
  <c r="D118" i="445"/>
  <c r="J118" i="245"/>
  <c r="K118" i="185"/>
  <c r="D40" i="446"/>
  <c r="J40" i="246"/>
  <c r="D74" i="446"/>
  <c r="J74" i="246"/>
  <c r="D14" i="447"/>
  <c r="J14" i="247"/>
  <c r="D20" i="447"/>
  <c r="J20" i="247"/>
  <c r="J40" i="247"/>
  <c r="K44" i="187"/>
  <c r="D44" i="308"/>
  <c r="D44" i="370"/>
  <c r="D99" i="447"/>
  <c r="K99" i="187"/>
  <c r="E99" i="447"/>
  <c r="D103" i="447"/>
  <c r="J103" i="247"/>
  <c r="D16" i="449"/>
  <c r="J18" i="249"/>
  <c r="D15" i="450"/>
  <c r="J17" i="250"/>
  <c r="E105" i="436"/>
  <c r="D105" i="297"/>
  <c r="D105" i="359"/>
  <c r="C55" i="447"/>
  <c r="C55" i="247"/>
  <c r="C55" i="308"/>
  <c r="C55" i="370"/>
  <c r="C37" i="470"/>
  <c r="C39" i="270"/>
  <c r="C20" i="476"/>
  <c r="C20" i="337"/>
  <c r="C20" i="399"/>
  <c r="D42" i="434"/>
  <c r="J42" i="235"/>
  <c r="K42" i="235"/>
  <c r="J89" i="235"/>
  <c r="K89" i="235"/>
  <c r="D112" i="434"/>
  <c r="J112" i="235"/>
  <c r="D123" i="434"/>
  <c r="J123" i="235"/>
  <c r="D76" i="435"/>
  <c r="J76" i="236"/>
  <c r="K76" i="236"/>
  <c r="D79" i="435"/>
  <c r="J78" i="176"/>
  <c r="J79" i="236"/>
  <c r="K79" i="236"/>
  <c r="D103" i="435"/>
  <c r="J103" i="236"/>
  <c r="D134" i="435"/>
  <c r="J134" i="236"/>
  <c r="K134" i="236"/>
  <c r="K134" i="176"/>
  <c r="D141" i="435"/>
  <c r="J141" i="236"/>
  <c r="K141" i="176"/>
  <c r="D141" i="296"/>
  <c r="D141" i="358"/>
  <c r="D46" i="436"/>
  <c r="J46" i="237"/>
  <c r="K46" i="237"/>
  <c r="D50" i="436"/>
  <c r="J50" i="237"/>
  <c r="K50" i="237"/>
  <c r="K50" i="177"/>
  <c r="D53" i="436"/>
  <c r="J53" i="237"/>
  <c r="D79" i="436"/>
  <c r="K79" i="177"/>
  <c r="D89" i="436"/>
  <c r="K89" i="177"/>
  <c r="D89" i="297"/>
  <c r="D145" i="436"/>
  <c r="J145" i="237"/>
  <c r="K145" i="237"/>
  <c r="D27" i="437"/>
  <c r="J27" i="238"/>
  <c r="K27" i="238"/>
  <c r="K27" i="178"/>
  <c r="E27" i="437"/>
  <c r="D76" i="437"/>
  <c r="J76" i="238"/>
  <c r="K76" i="238"/>
  <c r="K76" i="178"/>
  <c r="D83" i="437"/>
  <c r="J83" i="238"/>
  <c r="J108" i="238"/>
  <c r="K108" i="238"/>
  <c r="D128" i="437"/>
  <c r="J128" i="238"/>
  <c r="D139" i="437"/>
  <c r="J139" i="238"/>
  <c r="K139" i="238"/>
  <c r="J45" i="244"/>
  <c r="D95" i="444"/>
  <c r="J95" i="244"/>
  <c r="D144" i="444"/>
  <c r="J144" i="244"/>
  <c r="D10" i="445"/>
  <c r="K10" i="185"/>
  <c r="E10" i="445"/>
  <c r="D13" i="445"/>
  <c r="J13" i="245"/>
  <c r="D81" i="445"/>
  <c r="D97" i="445"/>
  <c r="J97" i="245"/>
  <c r="D104" i="445"/>
  <c r="J104" i="245"/>
  <c r="D119" i="445"/>
  <c r="J119" i="245"/>
  <c r="D126" i="445"/>
  <c r="J126" i="245"/>
  <c r="D41" i="446"/>
  <c r="J41" i="246"/>
  <c r="D125" i="446"/>
  <c r="J125" i="246"/>
  <c r="D131" i="446"/>
  <c r="J131" i="246"/>
  <c r="D157" i="446"/>
  <c r="J157" i="246"/>
  <c r="D17" i="447"/>
  <c r="J17" i="247"/>
  <c r="D67" i="447"/>
  <c r="K67" i="187"/>
  <c r="K67" i="247"/>
  <c r="J56" i="248"/>
  <c r="J55" i="252"/>
  <c r="F51" i="253"/>
  <c r="F57" i="193"/>
  <c r="F57" i="253"/>
  <c r="D10" i="454"/>
  <c r="K12" i="194"/>
  <c r="J12" i="254"/>
  <c r="J47" i="254"/>
  <c r="D28" i="456"/>
  <c r="K30" i="196"/>
  <c r="E28" i="456"/>
  <c r="D22" i="458"/>
  <c r="J22" i="198"/>
  <c r="D20" i="458"/>
  <c r="D9" i="460"/>
  <c r="J11" i="260"/>
  <c r="D10" i="262"/>
  <c r="D38" i="202"/>
  <c r="D43" i="202"/>
  <c r="D43" i="262"/>
  <c r="G10" i="262"/>
  <c r="G38" i="202"/>
  <c r="D9" i="463"/>
  <c r="K11" i="203"/>
  <c r="E9" i="463"/>
  <c r="D13" i="463"/>
  <c r="K15" i="203"/>
  <c r="H22" i="263"/>
  <c r="H38" i="203"/>
  <c r="I10" i="266"/>
  <c r="I38" i="206"/>
  <c r="D11" i="466"/>
  <c r="J10" i="206"/>
  <c r="D28" i="467"/>
  <c r="J30" i="267"/>
  <c r="H51" i="269"/>
  <c r="H57" i="209"/>
  <c r="H57" i="269"/>
  <c r="D32" i="470"/>
  <c r="J34" i="270"/>
  <c r="J32" i="210"/>
  <c r="D32" i="471"/>
  <c r="J34" i="271"/>
  <c r="K34" i="211"/>
  <c r="K32" i="211"/>
  <c r="E10" i="272"/>
  <c r="E38" i="212"/>
  <c r="D24" i="472"/>
  <c r="J26" i="272"/>
  <c r="D33" i="474"/>
  <c r="K35" i="214"/>
  <c r="F10" i="275"/>
  <c r="F38" i="215"/>
  <c r="F38" i="275"/>
  <c r="H28" i="275"/>
  <c r="H38" i="215"/>
  <c r="J56" i="275"/>
  <c r="D39" i="479"/>
  <c r="J41" i="279"/>
  <c r="J39" i="219"/>
  <c r="D37" i="479"/>
  <c r="D24" i="484"/>
  <c r="J26" i="284"/>
  <c r="D40" i="484"/>
  <c r="J42" i="284"/>
  <c r="K49" i="224"/>
  <c r="J51" i="224"/>
  <c r="D51" i="484"/>
  <c r="J53" i="286"/>
  <c r="D16" i="487"/>
  <c r="J18" i="287"/>
  <c r="G28" i="287"/>
  <c r="G38" i="227"/>
  <c r="G43" i="227"/>
  <c r="G43" i="287"/>
  <c r="G28" i="290"/>
  <c r="G38" i="230"/>
  <c r="C143" i="436"/>
  <c r="C143" i="237"/>
  <c r="C151" i="436"/>
  <c r="K151" i="177"/>
  <c r="D151" i="297"/>
  <c r="C156" i="436"/>
  <c r="K156" i="177"/>
  <c r="E156" i="436"/>
  <c r="G26" i="438"/>
  <c r="I26" i="179"/>
  <c r="H26" i="299"/>
  <c r="G19" i="438"/>
  <c r="I19" i="179"/>
  <c r="G12" i="438"/>
  <c r="I12" i="179"/>
  <c r="I12" i="438"/>
  <c r="E13" i="442"/>
  <c r="E13" i="303"/>
  <c r="E13" i="365"/>
  <c r="C27" i="449"/>
  <c r="C29" i="249"/>
  <c r="C21" i="451"/>
  <c r="K23" i="191"/>
  <c r="D131" i="87"/>
  <c r="D136" i="447"/>
  <c r="K136" i="187"/>
  <c r="E136" i="447"/>
  <c r="J147" i="247"/>
  <c r="J150" i="247"/>
  <c r="K20" i="188"/>
  <c r="J26" i="248"/>
  <c r="J49" i="248"/>
  <c r="J16" i="249"/>
  <c r="D12" i="450"/>
  <c r="J14" i="250"/>
  <c r="D21" i="451"/>
  <c r="J23" i="251"/>
  <c r="D16" i="452"/>
  <c r="J18" i="252"/>
  <c r="J48" i="255"/>
  <c r="D28" i="457"/>
  <c r="J30" i="257"/>
  <c r="D13" i="458"/>
  <c r="J15" i="258"/>
  <c r="J59" i="258"/>
  <c r="D27" i="460"/>
  <c r="J29" i="260"/>
  <c r="D14" i="465"/>
  <c r="J16" i="265"/>
  <c r="K50" i="211"/>
  <c r="E50" i="471"/>
  <c r="J56" i="274"/>
  <c r="D18" i="477"/>
  <c r="D24" i="488"/>
  <c r="J26" i="288"/>
  <c r="D35" i="488"/>
  <c r="J37" i="288"/>
  <c r="C23" i="435"/>
  <c r="C23" i="296"/>
  <c r="C23" i="358"/>
  <c r="C139" i="436"/>
  <c r="C139" i="297"/>
  <c r="C139" i="359"/>
  <c r="C23" i="438"/>
  <c r="C23" i="239"/>
  <c r="E23" i="239"/>
  <c r="B10" i="441"/>
  <c r="B10" i="242"/>
  <c r="C111" i="444"/>
  <c r="C111" i="305"/>
  <c r="C111" i="367"/>
  <c r="C56" i="446"/>
  <c r="C56" i="307"/>
  <c r="C56" i="369"/>
  <c r="C61" i="447"/>
  <c r="C61" i="308"/>
  <c r="C61" i="370"/>
  <c r="D10" i="450"/>
  <c r="J12" i="250"/>
  <c r="D28" i="450"/>
  <c r="J30" i="250"/>
  <c r="J51" i="250"/>
  <c r="D13" i="452"/>
  <c r="D29" i="452"/>
  <c r="J31" i="252"/>
  <c r="D38" i="453"/>
  <c r="K40" i="193"/>
  <c r="K39" i="193"/>
  <c r="E37" i="453"/>
  <c r="E38" i="453"/>
  <c r="J47" i="266"/>
  <c r="D15" i="470"/>
  <c r="J17" i="270"/>
  <c r="D12" i="472"/>
  <c r="J14" i="272"/>
  <c r="D11" i="475"/>
  <c r="J13" i="275"/>
  <c r="D12" i="480"/>
  <c r="J14" i="280"/>
  <c r="D33" i="481"/>
  <c r="J35" i="281"/>
  <c r="D27" i="482"/>
  <c r="J29" i="282"/>
  <c r="D27" i="486"/>
  <c r="J29" i="286"/>
  <c r="C38" i="434"/>
  <c r="C38" i="295"/>
  <c r="C38" i="357"/>
  <c r="C42" i="435"/>
  <c r="C42" i="296"/>
  <c r="C42" i="358"/>
  <c r="E10" i="441"/>
  <c r="E10" i="302"/>
  <c r="E10" i="364"/>
  <c r="C30" i="444"/>
  <c r="C30" i="244"/>
  <c r="D135" i="175"/>
  <c r="D135" i="235"/>
  <c r="D110" i="447"/>
  <c r="J110" i="247"/>
  <c r="J48" i="250"/>
  <c r="D33" i="454"/>
  <c r="J35" i="254"/>
  <c r="D16" i="461"/>
  <c r="J18" i="261"/>
  <c r="D38" i="463"/>
  <c r="J40" i="263"/>
  <c r="D24" i="464"/>
  <c r="J26" i="264"/>
  <c r="J55" i="264"/>
  <c r="D38" i="465"/>
  <c r="J40" i="265"/>
  <c r="D10" i="467"/>
  <c r="J12" i="267"/>
  <c r="D17" i="473"/>
  <c r="J19" i="273"/>
  <c r="D14" i="479"/>
  <c r="K16" i="219"/>
  <c r="D14" i="340"/>
  <c r="D14" i="402"/>
  <c r="J50" i="282"/>
  <c r="J53" i="288"/>
  <c r="K59" i="230"/>
  <c r="E59" i="490"/>
  <c r="C87" i="435"/>
  <c r="C87" i="296"/>
  <c r="C87" i="358"/>
  <c r="C33" i="436"/>
  <c r="C33" i="237"/>
  <c r="K33" i="237"/>
  <c r="K32" i="237"/>
  <c r="A19" i="441"/>
  <c r="A19" i="302"/>
  <c r="A19" i="364"/>
  <c r="B12" i="442"/>
  <c r="B12" i="243"/>
  <c r="C9" i="442"/>
  <c r="C9" i="243"/>
  <c r="C35" i="452"/>
  <c r="K37" i="192"/>
  <c r="D35" i="313"/>
  <c r="D35" i="375"/>
  <c r="K24" i="195"/>
  <c r="D22" i="316"/>
  <c r="D22" i="378"/>
  <c r="C29" i="462"/>
  <c r="C29" i="323"/>
  <c r="C29" i="385"/>
  <c r="J19" i="252"/>
  <c r="J11" i="253"/>
  <c r="J33" i="253"/>
  <c r="J36" i="253"/>
  <c r="J53" i="253"/>
  <c r="J56" i="253"/>
  <c r="J25" i="254"/>
  <c r="J14" i="255"/>
  <c r="J30" i="255"/>
  <c r="J17" i="257"/>
  <c r="J53" i="257"/>
  <c r="J56" i="257"/>
  <c r="J25" i="258"/>
  <c r="J12" i="262"/>
  <c r="J34" i="262"/>
  <c r="J42" i="262"/>
  <c r="J54" i="262"/>
  <c r="J25" i="263"/>
  <c r="J30" i="263"/>
  <c r="J28" i="205"/>
  <c r="D26" i="465"/>
  <c r="J15" i="269"/>
  <c r="J18" i="271"/>
  <c r="J29" i="272"/>
  <c r="K48" i="212"/>
  <c r="D48" i="333"/>
  <c r="D48" i="395"/>
  <c r="J12" i="273"/>
  <c r="J59" i="275"/>
  <c r="J31" i="276"/>
  <c r="J14" i="278"/>
  <c r="J36" i="278"/>
  <c r="J52" i="278"/>
  <c r="J14" i="279"/>
  <c r="J40" i="280"/>
  <c r="D10" i="481"/>
  <c r="J12" i="281"/>
  <c r="J31" i="281"/>
  <c r="J35" i="282"/>
  <c r="J11" i="283"/>
  <c r="J18" i="283"/>
  <c r="J21" i="283"/>
  <c r="D34" i="486"/>
  <c r="J36" i="286"/>
  <c r="D13" i="487"/>
  <c r="J15" i="287"/>
  <c r="J55" i="287"/>
  <c r="J14" i="288"/>
  <c r="D32" i="488"/>
  <c r="J34" i="288"/>
  <c r="J23" i="289"/>
  <c r="J54" i="290"/>
  <c r="C46" i="434"/>
  <c r="C46" i="295"/>
  <c r="C46" i="357"/>
  <c r="C158" i="434"/>
  <c r="C158" i="295"/>
  <c r="C158" i="357"/>
  <c r="C141" i="434"/>
  <c r="C141" i="295"/>
  <c r="C141" i="357"/>
  <c r="C134" i="235"/>
  <c r="C109" i="434"/>
  <c r="C109" i="295"/>
  <c r="C109" i="357"/>
  <c r="C53" i="296"/>
  <c r="C53" i="358"/>
  <c r="C139" i="296"/>
  <c r="C139" i="358"/>
  <c r="C61" i="436"/>
  <c r="C61" i="297"/>
  <c r="C61" i="359"/>
  <c r="C19" i="436"/>
  <c r="C19" i="237"/>
  <c r="C119" i="297"/>
  <c r="C119" i="359"/>
  <c r="C67" i="298"/>
  <c r="C67" i="360"/>
  <c r="G13" i="439"/>
  <c r="I13" i="180"/>
  <c r="D17" i="441"/>
  <c r="D17" i="302"/>
  <c r="B10" i="442"/>
  <c r="B10" i="303"/>
  <c r="B10" i="365"/>
  <c r="C139" i="445"/>
  <c r="C139" i="306"/>
  <c r="C139" i="368"/>
  <c r="C76" i="447"/>
  <c r="C76" i="247"/>
  <c r="C24" i="459"/>
  <c r="C24" i="320"/>
  <c r="C24" i="382"/>
  <c r="C56" i="263"/>
  <c r="C11" i="478"/>
  <c r="C11" i="339"/>
  <c r="C11" i="401"/>
  <c r="C29" i="480"/>
  <c r="C29" i="341"/>
  <c r="C29" i="403"/>
  <c r="K53" i="225"/>
  <c r="D27" i="477"/>
  <c r="J29" i="277"/>
  <c r="D27" i="478"/>
  <c r="J29" i="278"/>
  <c r="D40" i="482"/>
  <c r="J42" i="282"/>
  <c r="D31" i="483"/>
  <c r="J33" i="283"/>
  <c r="D31" i="486"/>
  <c r="J18" i="291"/>
  <c r="C79" i="434"/>
  <c r="C79" i="235"/>
  <c r="K79" i="235"/>
  <c r="C137" i="436"/>
  <c r="C137" i="297"/>
  <c r="C137" i="359"/>
  <c r="C105" i="444"/>
  <c r="C105" i="305"/>
  <c r="C105" i="367"/>
  <c r="C44" i="446"/>
  <c r="C44" i="307"/>
  <c r="C44" i="369"/>
  <c r="K60" i="205"/>
  <c r="E60" i="465"/>
  <c r="C52" i="332"/>
  <c r="C52" i="394"/>
  <c r="C29" i="488"/>
  <c r="C29" i="349"/>
  <c r="C29" i="411"/>
  <c r="D16" i="465"/>
  <c r="K18" i="205"/>
  <c r="D31" i="465"/>
  <c r="K33" i="205"/>
  <c r="D22" i="468"/>
  <c r="K24" i="208"/>
  <c r="J59" i="280"/>
  <c r="D22" i="483"/>
  <c r="J24" i="283"/>
  <c r="J56" i="285"/>
  <c r="J56" i="286"/>
  <c r="D28" i="488"/>
  <c r="J30" i="288"/>
  <c r="J48" i="288"/>
  <c r="E135" i="296"/>
  <c r="E165" i="296"/>
  <c r="C30" i="435"/>
  <c r="C30" i="296"/>
  <c r="C30" i="358"/>
  <c r="C24" i="436"/>
  <c r="C24" i="297"/>
  <c r="C24" i="359"/>
  <c r="C119" i="437"/>
  <c r="C119" i="238"/>
  <c r="K119" i="238"/>
  <c r="E12" i="441"/>
  <c r="E12" i="302"/>
  <c r="E12" i="364"/>
  <c r="D7" i="243"/>
  <c r="C33" i="467"/>
  <c r="C35" i="267"/>
  <c r="K52" i="207"/>
  <c r="E52" i="467"/>
  <c r="D25" i="455"/>
  <c r="J27" i="255"/>
  <c r="D25" i="459"/>
  <c r="J27" i="259"/>
  <c r="D25" i="463"/>
  <c r="J27" i="263"/>
  <c r="D25" i="467"/>
  <c r="J27" i="267"/>
  <c r="D25" i="471"/>
  <c r="J27" i="271"/>
  <c r="E57" i="349"/>
  <c r="E135" i="360"/>
  <c r="E161" i="360"/>
  <c r="E160" i="360"/>
  <c r="E166" i="360"/>
  <c r="E37" i="372"/>
  <c r="E42" i="372"/>
  <c r="E58" i="372"/>
  <c r="E37" i="373"/>
  <c r="E42" i="373"/>
  <c r="E37" i="374"/>
  <c r="E42" i="374"/>
  <c r="E36" i="375"/>
  <c r="E41" i="375"/>
  <c r="E36" i="376"/>
  <c r="E41" i="376"/>
  <c r="E57" i="378"/>
  <c r="E36" i="381"/>
  <c r="E41" i="381"/>
  <c r="E36" i="382"/>
  <c r="E41" i="382"/>
  <c r="E36" i="383"/>
  <c r="E41" i="383"/>
  <c r="E36" i="384"/>
  <c r="E41" i="384"/>
  <c r="E36" i="385"/>
  <c r="E41" i="385"/>
  <c r="E36" i="386"/>
  <c r="E41" i="386"/>
  <c r="E36" i="387"/>
  <c r="E41" i="387"/>
  <c r="E36" i="388"/>
  <c r="E41" i="388"/>
  <c r="E36" i="389"/>
  <c r="E41" i="389"/>
  <c r="E36" i="390"/>
  <c r="E41" i="390"/>
  <c r="E36" i="391"/>
  <c r="E41" i="391"/>
  <c r="E36" i="392"/>
  <c r="E41" i="392"/>
  <c r="E36" i="393"/>
  <c r="E41" i="393"/>
  <c r="E36" i="395"/>
  <c r="E41" i="395"/>
  <c r="E36" i="403"/>
  <c r="E41" i="403"/>
  <c r="E36" i="405"/>
  <c r="E41" i="405"/>
  <c r="E57" i="409"/>
  <c r="C156" i="295"/>
  <c r="C156" i="357"/>
  <c r="C148" i="235"/>
  <c r="C144" i="295"/>
  <c r="C144" i="357"/>
  <c r="C133" i="295"/>
  <c r="C133" i="357"/>
  <c r="K105" i="175"/>
  <c r="E105" i="434"/>
  <c r="C120" i="297"/>
  <c r="C120" i="359"/>
  <c r="A11" i="302"/>
  <c r="A11" i="364"/>
  <c r="K61" i="189"/>
  <c r="E61" i="449"/>
  <c r="C24" i="457"/>
  <c r="C24" i="318"/>
  <c r="C24" i="380"/>
  <c r="C32" i="460"/>
  <c r="C32" i="321"/>
  <c r="C32" i="383"/>
  <c r="K46" i="204"/>
  <c r="C54" i="329"/>
  <c r="C54" i="391"/>
  <c r="C9" i="472"/>
  <c r="C9" i="333"/>
  <c r="C9" i="395"/>
  <c r="C28" i="476"/>
  <c r="C28" i="337"/>
  <c r="C28" i="399"/>
  <c r="A3" i="437"/>
  <c r="A3" i="436"/>
  <c r="I57" i="227"/>
  <c r="I57" i="287"/>
  <c r="E92" i="298"/>
  <c r="D19" i="301"/>
  <c r="E19" i="301"/>
  <c r="E57" i="413"/>
  <c r="C9" i="460"/>
  <c r="K11" i="200"/>
  <c r="K11" i="260"/>
  <c r="K60" i="207"/>
  <c r="E60" i="467"/>
  <c r="K60" i="267"/>
  <c r="C40" i="474"/>
  <c r="C42" i="274"/>
  <c r="C9" i="476"/>
  <c r="C11" i="276"/>
  <c r="C12" i="479"/>
  <c r="C12" i="340"/>
  <c r="C12" i="402"/>
  <c r="D25" i="457"/>
  <c r="J27" i="257"/>
  <c r="D25" i="461"/>
  <c r="J27" i="261"/>
  <c r="D25" i="465"/>
  <c r="J27" i="265"/>
  <c r="D25" i="469"/>
  <c r="J27" i="269"/>
  <c r="D25" i="473"/>
  <c r="J27" i="273"/>
  <c r="J27" i="256"/>
  <c r="J27" i="258"/>
  <c r="J27" i="260"/>
  <c r="J27" i="262"/>
  <c r="J27" i="264"/>
  <c r="J27" i="266"/>
  <c r="J27" i="268"/>
  <c r="J27" i="270"/>
  <c r="J27" i="272"/>
  <c r="E6" i="179"/>
  <c r="D6" i="299"/>
  <c r="D6" i="361"/>
  <c r="B36" i="235"/>
  <c r="B36" i="237"/>
  <c r="K12" i="264"/>
  <c r="E104" i="444"/>
  <c r="D104" i="305"/>
  <c r="D104" i="367"/>
  <c r="J33" i="248"/>
  <c r="E13" i="480"/>
  <c r="D27" i="399"/>
  <c r="E102" i="437"/>
  <c r="D123" i="360"/>
  <c r="K21" i="244"/>
  <c r="E22" i="458"/>
  <c r="D22" i="319"/>
  <c r="D22" i="381"/>
  <c r="D31" i="295"/>
  <c r="D31" i="357"/>
  <c r="D29" i="415"/>
  <c r="D42" i="308"/>
  <c r="D42" i="370"/>
  <c r="E40" i="450"/>
  <c r="G18" i="303"/>
  <c r="G18" i="365"/>
  <c r="D53" i="349"/>
  <c r="D53" i="411"/>
  <c r="K19" i="286"/>
  <c r="E29" i="484"/>
  <c r="K31" i="284"/>
  <c r="D60" i="344"/>
  <c r="D60" i="406"/>
  <c r="E23" i="469"/>
  <c r="D23" i="330"/>
  <c r="D23" i="392"/>
  <c r="J45" i="269"/>
  <c r="J57" i="209"/>
  <c r="E75" i="436"/>
  <c r="D75" i="297"/>
  <c r="D75" i="359"/>
  <c r="E17" i="447"/>
  <c r="D17" i="308"/>
  <c r="D17" i="370"/>
  <c r="E38" i="458"/>
  <c r="D38" i="319"/>
  <c r="D38" i="381"/>
  <c r="K130" i="246"/>
  <c r="E11" i="445"/>
  <c r="K20" i="263"/>
  <c r="K25" i="261"/>
  <c r="E27" i="452"/>
  <c r="D37" i="483"/>
  <c r="K121" i="245"/>
  <c r="C26" i="454"/>
  <c r="C28" i="254"/>
  <c r="E76" i="435"/>
  <c r="E38" i="489"/>
  <c r="K40" i="289"/>
  <c r="J10" i="263"/>
  <c r="H38" i="254"/>
  <c r="H43" i="194"/>
  <c r="H43" i="254"/>
  <c r="E34" i="465"/>
  <c r="K36" i="265"/>
  <c r="D15" i="297"/>
  <c r="D15" i="359"/>
  <c r="D19" i="307"/>
  <c r="D19" i="369"/>
  <c r="K19" i="246"/>
  <c r="D48" i="323"/>
  <c r="D48" i="385"/>
  <c r="E15" i="462"/>
  <c r="D15" i="323"/>
  <c r="D15" i="385"/>
  <c r="E25" i="453"/>
  <c r="K27" i="253"/>
  <c r="D25" i="314"/>
  <c r="D25" i="376"/>
  <c r="D46" i="351"/>
  <c r="D46" i="413"/>
  <c r="E14" i="458"/>
  <c r="K16" i="258"/>
  <c r="J33" i="250"/>
  <c r="E11" i="455"/>
  <c r="K13" i="255"/>
  <c r="D11" i="316"/>
  <c r="D11" i="378"/>
  <c r="C26" i="461"/>
  <c r="C28" i="261"/>
  <c r="E24" i="475"/>
  <c r="D24" i="336"/>
  <c r="D24" i="398"/>
  <c r="K26" i="275"/>
  <c r="K5" i="250"/>
  <c r="K5" i="277"/>
  <c r="K5" i="258"/>
  <c r="K5" i="279"/>
  <c r="K5" i="252"/>
  <c r="K5" i="287"/>
  <c r="K5" i="267"/>
  <c r="K5" i="265"/>
  <c r="K5" i="254"/>
  <c r="K5" i="273"/>
  <c r="K5" i="257"/>
  <c r="K5" i="283"/>
  <c r="K5" i="276"/>
  <c r="K5" i="288"/>
  <c r="K5" i="259"/>
  <c r="K5" i="275"/>
  <c r="K5" i="274"/>
  <c r="K5" i="264"/>
  <c r="K5" i="284"/>
  <c r="K5" i="286"/>
  <c r="K5" i="261"/>
  <c r="K5" i="262"/>
  <c r="K5" i="291"/>
  <c r="K5" i="272"/>
  <c r="K5" i="285"/>
  <c r="K5" i="255"/>
  <c r="E18" i="454"/>
  <c r="D18" i="315"/>
  <c r="D18" i="377"/>
  <c r="K20" i="254"/>
  <c r="E18" i="483"/>
  <c r="K20" i="283"/>
  <c r="E33" i="463"/>
  <c r="K35" i="263"/>
  <c r="E18" i="484"/>
  <c r="D18" i="345"/>
  <c r="D18" i="407"/>
  <c r="E13" i="482"/>
  <c r="K15" i="282"/>
  <c r="K47" i="290"/>
  <c r="D22" i="332"/>
  <c r="D22" i="394"/>
  <c r="E40" i="470"/>
  <c r="K42" i="270"/>
  <c r="E12" i="454"/>
  <c r="K14" i="254"/>
  <c r="D12" i="315"/>
  <c r="D12" i="377"/>
  <c r="D31" i="438"/>
  <c r="D31" i="239"/>
  <c r="E39" i="474"/>
  <c r="K41" i="274"/>
  <c r="D39" i="335"/>
  <c r="D39" i="397"/>
  <c r="E16" i="475"/>
  <c r="D39" i="437"/>
  <c r="J39" i="238"/>
  <c r="K39" i="238"/>
  <c r="J32" i="178"/>
  <c r="D32" i="437"/>
  <c r="K39" i="178"/>
  <c r="G40" i="238"/>
  <c r="G68" i="178"/>
  <c r="G68" i="238"/>
  <c r="D57" i="437"/>
  <c r="J57" i="238"/>
  <c r="K57" i="238"/>
  <c r="K57" i="178"/>
  <c r="E57" i="437"/>
  <c r="D60" i="437"/>
  <c r="J60" i="238"/>
  <c r="K60" i="238"/>
  <c r="K60" i="178"/>
  <c r="E60" i="437"/>
  <c r="E63" i="238"/>
  <c r="E68" i="178"/>
  <c r="C35" i="486"/>
  <c r="K37" i="226"/>
  <c r="E35" i="486"/>
  <c r="C37" i="286"/>
  <c r="C35" i="347"/>
  <c r="C35" i="409"/>
  <c r="C31" i="486"/>
  <c r="C31" i="347"/>
  <c r="C31" i="409"/>
  <c r="C33" i="286"/>
  <c r="C25" i="486"/>
  <c r="C25" i="347"/>
  <c r="C25" i="409"/>
  <c r="K27" i="226"/>
  <c r="C27" i="286"/>
  <c r="C21" i="486"/>
  <c r="K23" i="226"/>
  <c r="C23" i="286"/>
  <c r="C16" i="486"/>
  <c r="C18" i="286"/>
  <c r="K18" i="226"/>
  <c r="E16" i="486"/>
  <c r="C16" i="347"/>
  <c r="C16" i="409"/>
  <c r="C12" i="486"/>
  <c r="C12" i="347"/>
  <c r="C12" i="409"/>
  <c r="C14" i="286"/>
  <c r="K14" i="226"/>
  <c r="C60" i="347"/>
  <c r="C60" i="409"/>
  <c r="K60" i="226"/>
  <c r="C60" i="286"/>
  <c r="C54" i="347"/>
  <c r="C54" i="409"/>
  <c r="K54" i="226"/>
  <c r="E54" i="486"/>
  <c r="C54" i="286"/>
  <c r="C49" i="286"/>
  <c r="K49" i="226"/>
  <c r="E49" i="486"/>
  <c r="C49" i="347"/>
  <c r="C49" i="409"/>
  <c r="C40" i="487"/>
  <c r="C42" i="287"/>
  <c r="C40" i="348"/>
  <c r="C40" i="410"/>
  <c r="C34" i="487"/>
  <c r="K36" i="227"/>
  <c r="K36" i="287"/>
  <c r="C34" i="348"/>
  <c r="C34" i="410"/>
  <c r="C36" i="287"/>
  <c r="C29" i="487"/>
  <c r="K31" i="227"/>
  <c r="C31" i="287"/>
  <c r="C29" i="348"/>
  <c r="C29" i="410"/>
  <c r="C24" i="487"/>
  <c r="K26" i="227"/>
  <c r="C24" i="348"/>
  <c r="C24" i="410"/>
  <c r="C26" i="287"/>
  <c r="C19" i="487"/>
  <c r="C19" i="348"/>
  <c r="C19" i="410"/>
  <c r="C21" i="287"/>
  <c r="C15" i="487"/>
  <c r="C15" i="348"/>
  <c r="C15" i="410"/>
  <c r="C17" i="287"/>
  <c r="C11" i="487"/>
  <c r="C11" i="348"/>
  <c r="C11" i="410"/>
  <c r="K13" i="227"/>
  <c r="C59" i="287"/>
  <c r="K59" i="227"/>
  <c r="E59" i="487"/>
  <c r="C59" i="348"/>
  <c r="C59" i="410"/>
  <c r="C53" i="287"/>
  <c r="K53" i="227"/>
  <c r="E53" i="487"/>
  <c r="C53" i="348"/>
  <c r="C53" i="410"/>
  <c r="C48" i="287"/>
  <c r="C48" i="348"/>
  <c r="C48" i="410"/>
  <c r="K48" i="227"/>
  <c r="E48" i="487"/>
  <c r="C39" i="488"/>
  <c r="C39" i="349"/>
  <c r="C39" i="411"/>
  <c r="K41" i="228"/>
  <c r="C41" i="288"/>
  <c r="C33" i="488"/>
  <c r="C35" i="288"/>
  <c r="K35" i="228"/>
  <c r="E33" i="488"/>
  <c r="C33" i="349"/>
  <c r="C33" i="411"/>
  <c r="C28" i="489"/>
  <c r="C30" i="289"/>
  <c r="K30" i="229"/>
  <c r="C19" i="489"/>
  <c r="C21" i="289"/>
  <c r="C19" i="350"/>
  <c r="C19" i="412"/>
  <c r="C15" i="489"/>
  <c r="K17" i="229"/>
  <c r="C15" i="350"/>
  <c r="C15" i="412"/>
  <c r="C17" i="289"/>
  <c r="C11" i="489"/>
  <c r="K13" i="229"/>
  <c r="C11" i="350"/>
  <c r="C11" i="412"/>
  <c r="C13" i="289"/>
  <c r="E123" i="436"/>
  <c r="D123" i="297"/>
  <c r="D123" i="359"/>
  <c r="D24" i="298"/>
  <c r="D24" i="360"/>
  <c r="E53" i="436"/>
  <c r="D53" i="297"/>
  <c r="D53" i="359"/>
  <c r="K17" i="274"/>
  <c r="E35" i="437"/>
  <c r="D57" i="371"/>
  <c r="E27" i="459"/>
  <c r="D27" i="320"/>
  <c r="D27" i="382"/>
  <c r="E103" i="446"/>
  <c r="K103" i="246"/>
  <c r="K56" i="254"/>
  <c r="E39" i="463"/>
  <c r="K39" i="206"/>
  <c r="E17" i="490"/>
  <c r="D17" i="351"/>
  <c r="D17" i="413"/>
  <c r="K104" i="244"/>
  <c r="K41" i="263"/>
  <c r="D9" i="306"/>
  <c r="D9" i="368"/>
  <c r="K24" i="258"/>
  <c r="K50" i="281"/>
  <c r="K5" i="289"/>
  <c r="D34" i="326"/>
  <c r="D34" i="388"/>
  <c r="D40" i="327"/>
  <c r="D40" i="389"/>
  <c r="E138" i="444"/>
  <c r="E134" i="447"/>
  <c r="K134" i="247"/>
  <c r="E43" i="435"/>
  <c r="D43" i="296"/>
  <c r="D43" i="358"/>
  <c r="K17" i="262"/>
  <c r="E17" i="476"/>
  <c r="D159" i="298"/>
  <c r="D159" i="360"/>
  <c r="D10" i="364"/>
  <c r="G10" i="364"/>
  <c r="E21" i="437"/>
  <c r="D21" i="298"/>
  <c r="D21" i="360"/>
  <c r="E116" i="436"/>
  <c r="D116" i="297"/>
  <c r="D116" i="359"/>
  <c r="F38" i="288"/>
  <c r="E22" i="485"/>
  <c r="K24" i="285"/>
  <c r="D22" i="346"/>
  <c r="D22" i="408"/>
  <c r="D26" i="459"/>
  <c r="D30" i="458"/>
  <c r="J32" i="258"/>
  <c r="E13" i="454"/>
  <c r="D13" i="315"/>
  <c r="D13" i="377"/>
  <c r="K15" i="254"/>
  <c r="D27" i="331"/>
  <c r="D27" i="393"/>
  <c r="K135" i="247"/>
  <c r="J32" i="268"/>
  <c r="E24" i="466"/>
  <c r="K26" i="266"/>
  <c r="K64" i="247"/>
  <c r="E10" i="439"/>
  <c r="D10" i="300"/>
  <c r="D10" i="362"/>
  <c r="K5" i="263"/>
  <c r="C69" i="238"/>
  <c r="K29" i="270"/>
  <c r="D55" i="318"/>
  <c r="D55" i="380"/>
  <c r="K17" i="271"/>
  <c r="E12" i="459"/>
  <c r="D12" i="320"/>
  <c r="D12" i="382"/>
  <c r="E10" i="489"/>
  <c r="K11" i="290"/>
  <c r="D9" i="351"/>
  <c r="D9" i="413"/>
  <c r="E38" i="482"/>
  <c r="D38" i="343"/>
  <c r="D38" i="405"/>
  <c r="K40" i="282"/>
  <c r="J10" i="271"/>
  <c r="K60" i="264"/>
  <c r="D60" i="325"/>
  <c r="D60" i="387"/>
  <c r="D59" i="315"/>
  <c r="D59" i="377"/>
  <c r="K59" i="254"/>
  <c r="D27" i="339"/>
  <c r="D27" i="401"/>
  <c r="K5" i="248"/>
  <c r="K46" i="290"/>
  <c r="D11" i="349"/>
  <c r="D11" i="411"/>
  <c r="K55" i="286"/>
  <c r="D55" i="347"/>
  <c r="D55" i="409"/>
  <c r="D39" i="346"/>
  <c r="D39" i="408"/>
  <c r="E32" i="478"/>
  <c r="D33" i="338"/>
  <c r="D33" i="400"/>
  <c r="E32" i="470"/>
  <c r="E39" i="469"/>
  <c r="K41" i="269"/>
  <c r="D39" i="330"/>
  <c r="D39" i="392"/>
  <c r="E9" i="449"/>
  <c r="D30" i="469"/>
  <c r="J32" i="269"/>
  <c r="K33" i="246"/>
  <c r="E144" i="445"/>
  <c r="E14" i="456"/>
  <c r="D14" i="317"/>
  <c r="D14" i="379"/>
  <c r="K16" i="256"/>
  <c r="J52" i="178"/>
  <c r="E24" i="448"/>
  <c r="K26" i="248"/>
  <c r="D24" i="309"/>
  <c r="D24" i="371"/>
  <c r="K41" i="278"/>
  <c r="D37" i="460"/>
  <c r="J39" i="260"/>
  <c r="E10" i="451"/>
  <c r="K12" i="251"/>
  <c r="D10" i="312"/>
  <c r="D10" i="374"/>
  <c r="E34" i="451"/>
  <c r="K36" i="251"/>
  <c r="E51" i="436"/>
  <c r="D51" i="297"/>
  <c r="D51" i="359"/>
  <c r="E35" i="469"/>
  <c r="K37" i="269"/>
  <c r="D35" i="330"/>
  <c r="D35" i="392"/>
  <c r="D20" i="456"/>
  <c r="J22" i="256"/>
  <c r="D44" i="306"/>
  <c r="D44" i="368"/>
  <c r="K30" i="285"/>
  <c r="K56" i="276"/>
  <c r="I38" i="273"/>
  <c r="D12" i="329"/>
  <c r="D12" i="391"/>
  <c r="E40" i="451"/>
  <c r="K42" i="251"/>
  <c r="D40" i="312"/>
  <c r="D40" i="374"/>
  <c r="D27" i="317"/>
  <c r="D27" i="379"/>
  <c r="E23" i="478"/>
  <c r="K25" i="278"/>
  <c r="C49" i="447"/>
  <c r="C49" i="308"/>
  <c r="C49" i="370"/>
  <c r="E25" i="448"/>
  <c r="K27" i="248"/>
  <c r="D25" i="309"/>
  <c r="D25" i="371"/>
  <c r="K47" i="256"/>
  <c r="C8" i="485"/>
  <c r="C8" i="346"/>
  <c r="C8" i="408"/>
  <c r="E155" i="308"/>
  <c r="E18" i="486"/>
  <c r="D18" i="347"/>
  <c r="D18" i="409"/>
  <c r="E29" i="467"/>
  <c r="K31" i="267"/>
  <c r="E40" i="458"/>
  <c r="D40" i="319"/>
  <c r="D40" i="381"/>
  <c r="K42" i="258"/>
  <c r="C100" i="236"/>
  <c r="E17" i="466"/>
  <c r="K19" i="266"/>
  <c r="D17" i="327"/>
  <c r="D17" i="389"/>
  <c r="E112" i="436"/>
  <c r="D112" i="297"/>
  <c r="D112" i="359"/>
  <c r="E54" i="445"/>
  <c r="D54" i="306"/>
  <c r="D54" i="368"/>
  <c r="E58" i="444"/>
  <c r="D58" i="305"/>
  <c r="D58" i="367"/>
  <c r="E23" i="479"/>
  <c r="K25" i="279"/>
  <c r="E23" i="468"/>
  <c r="D23" i="329"/>
  <c r="D23" i="391"/>
  <c r="K25" i="268"/>
  <c r="E15" i="480"/>
  <c r="K17" i="280"/>
  <c r="D15" i="341"/>
  <c r="D15" i="403"/>
  <c r="E12" i="458"/>
  <c r="D12" i="319"/>
  <c r="D12" i="381"/>
  <c r="K14" i="258"/>
  <c r="E80" i="445"/>
  <c r="D80" i="306"/>
  <c r="D80" i="368"/>
  <c r="K80" i="245"/>
  <c r="C20" i="479"/>
  <c r="E113" i="435"/>
  <c r="D113" i="296"/>
  <c r="D113" i="358"/>
  <c r="C28" i="350"/>
  <c r="C28" i="412"/>
  <c r="C21" i="347"/>
  <c r="C21" i="409"/>
  <c r="E23" i="490"/>
  <c r="D26" i="482"/>
  <c r="K17" i="272"/>
  <c r="D15" i="315"/>
  <c r="D15" i="377"/>
  <c r="H15" i="242"/>
  <c r="F15" i="441"/>
  <c r="I15" i="182"/>
  <c r="G15" i="441"/>
  <c r="H25" i="182"/>
  <c r="I5" i="287"/>
  <c r="J17" i="244"/>
  <c r="D21" i="444"/>
  <c r="J21" i="244"/>
  <c r="D34" i="444"/>
  <c r="J34" i="244"/>
  <c r="J29" i="184"/>
  <c r="D52" i="444"/>
  <c r="J49" i="184"/>
  <c r="J52" i="244"/>
  <c r="K52" i="184"/>
  <c r="D58" i="444"/>
  <c r="J55" i="184"/>
  <c r="J58" i="244"/>
  <c r="D69" i="444"/>
  <c r="K69" i="184"/>
  <c r="I89" i="184"/>
  <c r="I89" i="244"/>
  <c r="E82" i="244"/>
  <c r="H82" i="244"/>
  <c r="H89" i="184"/>
  <c r="H89" i="244"/>
  <c r="D153" i="444"/>
  <c r="K153" i="184"/>
  <c r="I30" i="299"/>
  <c r="D38" i="301"/>
  <c r="C50" i="434"/>
  <c r="C50" i="295"/>
  <c r="C50" i="357"/>
  <c r="K50" i="175"/>
  <c r="D50" i="295"/>
  <c r="C50" i="235"/>
  <c r="C22" i="295"/>
  <c r="C22" i="357"/>
  <c r="K22" i="175"/>
  <c r="C153" i="434"/>
  <c r="C153" i="295"/>
  <c r="C153" i="357"/>
  <c r="K153" i="175"/>
  <c r="C153" i="235"/>
  <c r="C144" i="435"/>
  <c r="C144" i="236"/>
  <c r="C144" i="296"/>
  <c r="C144" i="358"/>
  <c r="K144" i="176"/>
  <c r="E144" i="435"/>
  <c r="D144" i="296"/>
  <c r="D144" i="358"/>
  <c r="C71" i="436"/>
  <c r="C71" i="237"/>
  <c r="K71" i="237"/>
  <c r="C71" i="297"/>
  <c r="C71" i="359"/>
  <c r="K71" i="177"/>
  <c r="K35" i="262"/>
  <c r="D11" i="335"/>
  <c r="D11" i="397"/>
  <c r="E146" i="435"/>
  <c r="K13" i="248"/>
  <c r="K115" i="235"/>
  <c r="D53" i="333"/>
  <c r="D53" i="395"/>
  <c r="D144" i="297"/>
  <c r="D144" i="359"/>
  <c r="D37" i="486"/>
  <c r="J39" i="286"/>
  <c r="D48" i="334"/>
  <c r="D48" i="396"/>
  <c r="K50" i="258"/>
  <c r="E153" i="445"/>
  <c r="D153" i="306"/>
  <c r="D153" i="368"/>
  <c r="J51" i="286"/>
  <c r="E126" i="446"/>
  <c r="D126" i="307"/>
  <c r="D126" i="369"/>
  <c r="K126" i="246"/>
  <c r="E77" i="437"/>
  <c r="D77" i="298"/>
  <c r="D77" i="360"/>
  <c r="E16" i="456"/>
  <c r="D16" i="317"/>
  <c r="D16" i="379"/>
  <c r="E27" i="448"/>
  <c r="C133" i="447"/>
  <c r="B36" i="245"/>
  <c r="B36" i="246"/>
  <c r="B36" i="244"/>
  <c r="B39" i="238"/>
  <c r="B36" i="247"/>
  <c r="D29" i="322"/>
  <c r="D29" i="384"/>
  <c r="K52" i="271"/>
  <c r="D52" i="332"/>
  <c r="D52" i="394"/>
  <c r="E40" i="488"/>
  <c r="K42" i="288"/>
  <c r="J45" i="268"/>
  <c r="K49" i="257"/>
  <c r="D50" i="342"/>
  <c r="D50" i="404"/>
  <c r="B35" i="236"/>
  <c r="K27" i="273"/>
  <c r="E38" i="273"/>
  <c r="E7" i="298"/>
  <c r="K24" i="276"/>
  <c r="H26" i="300"/>
  <c r="H26" i="362"/>
  <c r="K42" i="247"/>
  <c r="D60" i="330"/>
  <c r="D60" i="392"/>
  <c r="K5" i="269"/>
  <c r="K5" i="280"/>
  <c r="D33" i="324"/>
  <c r="D33" i="386"/>
  <c r="K34" i="278"/>
  <c r="E118" i="447"/>
  <c r="E38" i="445"/>
  <c r="K47" i="275"/>
  <c r="D53" i="312"/>
  <c r="D53" i="374"/>
  <c r="K25" i="269"/>
  <c r="G43" i="277"/>
  <c r="G38" i="277"/>
  <c r="E33" i="475"/>
  <c r="E62" i="437"/>
  <c r="D62" i="298"/>
  <c r="D62" i="360"/>
  <c r="E9" i="489"/>
  <c r="K11" i="289"/>
  <c r="D17" i="349"/>
  <c r="D17" i="411"/>
  <c r="D30" i="487"/>
  <c r="K5" i="271"/>
  <c r="C26" i="322"/>
  <c r="C26" i="384"/>
  <c r="E100" i="445"/>
  <c r="D100" i="306"/>
  <c r="D100" i="368"/>
  <c r="D30" i="455"/>
  <c r="D38" i="315"/>
  <c r="D38" i="377"/>
  <c r="D85" i="306"/>
  <c r="D85" i="368"/>
  <c r="E134" i="444"/>
  <c r="C8" i="321"/>
  <c r="C8" i="383"/>
  <c r="K39" i="225"/>
  <c r="E37" i="485"/>
  <c r="B39" i="237"/>
  <c r="D34" i="312"/>
  <c r="D34" i="374"/>
  <c r="D135" i="308"/>
  <c r="D135" i="370"/>
  <c r="K84" i="245"/>
  <c r="E137" i="446"/>
  <c r="D137" i="307"/>
  <c r="D137" i="369"/>
  <c r="E24" i="453"/>
  <c r="D50" i="321"/>
  <c r="D50" i="383"/>
  <c r="K5" i="268"/>
  <c r="K5" i="260"/>
  <c r="D11" i="306"/>
  <c r="D11" i="368"/>
  <c r="E42" i="436"/>
  <c r="D42" i="297"/>
  <c r="D42" i="359"/>
  <c r="K31" i="261"/>
  <c r="D49" i="318"/>
  <c r="D49" i="380"/>
  <c r="K52" i="269"/>
  <c r="D40" i="349"/>
  <c r="D40" i="411"/>
  <c r="K14" i="268"/>
  <c r="D60" i="327"/>
  <c r="D60" i="389"/>
  <c r="K144" i="245"/>
  <c r="K34" i="273"/>
  <c r="B21" i="364"/>
  <c r="D29" i="345"/>
  <c r="D29" i="407"/>
  <c r="K17" i="247"/>
  <c r="K37" i="276"/>
  <c r="D48" i="411"/>
  <c r="E133" i="435"/>
  <c r="D133" i="296"/>
  <c r="D133" i="358"/>
  <c r="E38" i="486"/>
  <c r="D38" i="347"/>
  <c r="D38" i="409"/>
  <c r="K40" i="286"/>
  <c r="E74" i="446"/>
  <c r="K74" i="246"/>
  <c r="K53" i="288"/>
  <c r="K23" i="287"/>
  <c r="E8" i="438"/>
  <c r="E32" i="459"/>
  <c r="K34" i="259"/>
  <c r="C28" i="275"/>
  <c r="C22" i="445"/>
  <c r="C22" i="245"/>
  <c r="K41" i="281"/>
  <c r="E38" i="478"/>
  <c r="K39" i="218"/>
  <c r="K39" i="278"/>
  <c r="K46" i="272"/>
  <c r="K22" i="212"/>
  <c r="K22" i="272"/>
  <c r="E10" i="471"/>
  <c r="K12" i="271"/>
  <c r="E13" i="462"/>
  <c r="I43" i="203"/>
  <c r="I43" i="263"/>
  <c r="E40" i="448"/>
  <c r="D40" i="309"/>
  <c r="D40" i="371"/>
  <c r="K42" i="248"/>
  <c r="K48" i="277"/>
  <c r="E29" i="463"/>
  <c r="D29" i="324"/>
  <c r="D29" i="386"/>
  <c r="E21" i="456"/>
  <c r="K23" i="256"/>
  <c r="E112" i="446"/>
  <c r="D26" i="485"/>
  <c r="J28" i="285"/>
  <c r="E34" i="458"/>
  <c r="K36" i="258"/>
  <c r="D34" i="319"/>
  <c r="D34" i="381"/>
  <c r="F43" i="210"/>
  <c r="F43" i="270"/>
  <c r="F38" i="270"/>
  <c r="K18" i="268"/>
  <c r="E14" i="463"/>
  <c r="K16" i="263"/>
  <c r="D14" i="324"/>
  <c r="D14" i="386"/>
  <c r="D60" i="310"/>
  <c r="D60" i="372"/>
  <c r="C49" i="247"/>
  <c r="D34" i="321"/>
  <c r="D34" i="383"/>
  <c r="D114" i="446"/>
  <c r="C51" i="288"/>
  <c r="K43" i="251"/>
  <c r="E41" i="449"/>
  <c r="K43" i="249"/>
  <c r="D41" i="310"/>
  <c r="D41" i="372"/>
  <c r="E16" i="448"/>
  <c r="D16" i="309"/>
  <c r="D16" i="371"/>
  <c r="K18" i="248"/>
  <c r="C41" i="142"/>
  <c r="E18" i="489"/>
  <c r="K20" i="289"/>
  <c r="E9" i="488"/>
  <c r="K11" i="288"/>
  <c r="D9" i="349"/>
  <c r="D9" i="411"/>
  <c r="K46" i="279"/>
  <c r="D46" i="340"/>
  <c r="D46" i="402"/>
  <c r="K21" i="229"/>
  <c r="K35" i="273"/>
  <c r="D33" i="334"/>
  <c r="D33" i="396"/>
  <c r="C51" i="255"/>
  <c r="C133" i="445"/>
  <c r="C133" i="245"/>
  <c r="C133" i="306"/>
  <c r="C133" i="368"/>
  <c r="K5" i="266"/>
  <c r="E23" i="472"/>
  <c r="K25" i="272"/>
  <c r="E54" i="421"/>
  <c r="E71" i="421"/>
  <c r="E22" i="450"/>
  <c r="D22" i="311"/>
  <c r="D22" i="373"/>
  <c r="E28" i="437"/>
  <c r="D28" i="298"/>
  <c r="D28" i="360"/>
  <c r="E157" i="446"/>
  <c r="K157" i="246"/>
  <c r="D60" i="333"/>
  <c r="D60" i="395"/>
  <c r="K55" i="270"/>
  <c r="D55" i="331"/>
  <c r="D55" i="393"/>
  <c r="E14" i="469"/>
  <c r="K16" i="269"/>
  <c r="D14" i="330"/>
  <c r="D14" i="392"/>
  <c r="K42" i="227"/>
  <c r="E12" i="484"/>
  <c r="E22" i="480"/>
  <c r="E19" i="445"/>
  <c r="J25" i="235"/>
  <c r="C26" i="452"/>
  <c r="C26" i="313"/>
  <c r="C26" i="375"/>
  <c r="C30" i="489"/>
  <c r="C26" i="343"/>
  <c r="C26" i="405"/>
  <c r="E25" i="485"/>
  <c r="D25" i="346"/>
  <c r="D25" i="408"/>
  <c r="K27" i="285"/>
  <c r="G11" i="303"/>
  <c r="B11" i="365"/>
  <c r="K49" i="280"/>
  <c r="D49" i="341"/>
  <c r="D49" i="403"/>
  <c r="K42" i="244"/>
  <c r="D115" i="295"/>
  <c r="D115" i="357"/>
  <c r="D111" i="415"/>
  <c r="D33" i="306"/>
  <c r="D33" i="368"/>
  <c r="K29" i="259"/>
  <c r="D79" i="298"/>
  <c r="D79" i="360"/>
  <c r="C38" i="231"/>
  <c r="D27" i="309"/>
  <c r="D27" i="371"/>
  <c r="K5" i="290"/>
  <c r="K5" i="251"/>
  <c r="K48" i="262"/>
  <c r="D40" i="331"/>
  <c r="D40" i="393"/>
  <c r="J51" i="281"/>
  <c r="E38" i="481"/>
  <c r="D20" i="489"/>
  <c r="E29" i="478"/>
  <c r="H7" i="299"/>
  <c r="H7" i="361"/>
  <c r="E12" i="438"/>
  <c r="D27" i="335"/>
  <c r="D27" i="397"/>
  <c r="D20" i="470"/>
  <c r="E84" i="446"/>
  <c r="K5" i="282"/>
  <c r="D59" i="324"/>
  <c r="D59" i="386"/>
  <c r="E83" i="444"/>
  <c r="K83" i="244"/>
  <c r="K28" i="218"/>
  <c r="E26" i="478"/>
  <c r="E34" i="479"/>
  <c r="K36" i="279"/>
  <c r="D34" i="340"/>
  <c r="D34" i="402"/>
  <c r="D20" i="452"/>
  <c r="D119" i="360"/>
  <c r="D105" i="307"/>
  <c r="D105" i="369"/>
  <c r="I22" i="439"/>
  <c r="H22" i="300"/>
  <c r="H22" i="362"/>
  <c r="K5" i="281"/>
  <c r="K5" i="278"/>
  <c r="D14" i="319"/>
  <c r="D14" i="381"/>
  <c r="E22" i="461"/>
  <c r="C45" i="282"/>
  <c r="K44" i="245"/>
  <c r="D144" i="306"/>
  <c r="D144" i="368"/>
  <c r="K39" i="214"/>
  <c r="D38" i="350"/>
  <c r="D38" i="412"/>
  <c r="K40" i="287"/>
  <c r="D32" i="334"/>
  <c r="D32" i="396"/>
  <c r="E54" i="434"/>
  <c r="E33" i="485"/>
  <c r="D33" i="346"/>
  <c r="D33" i="408"/>
  <c r="E31" i="483"/>
  <c r="K33" i="283"/>
  <c r="E32" i="482"/>
  <c r="K34" i="282"/>
  <c r="E14" i="477"/>
  <c r="D14" i="338"/>
  <c r="D14" i="400"/>
  <c r="E18" i="471"/>
  <c r="D50" i="298"/>
  <c r="D50" i="360"/>
  <c r="E150" i="446"/>
  <c r="D150" i="307"/>
  <c r="D150" i="369"/>
  <c r="K14" i="291"/>
  <c r="D55" i="351"/>
  <c r="D55" i="413"/>
  <c r="D24" i="345"/>
  <c r="D24" i="407"/>
  <c r="E16" i="479"/>
  <c r="D16" i="340"/>
  <c r="D16" i="402"/>
  <c r="E24" i="476"/>
  <c r="D24" i="337"/>
  <c r="D24" i="399"/>
  <c r="E38" i="472"/>
  <c r="K40" i="272"/>
  <c r="D38" i="333"/>
  <c r="D38" i="395"/>
  <c r="K56" i="282"/>
  <c r="D56" i="343"/>
  <c r="D56" i="405"/>
  <c r="D23" i="340"/>
  <c r="D23" i="402"/>
  <c r="D137" i="297"/>
  <c r="D137" i="359"/>
  <c r="D61" i="295"/>
  <c r="D61" i="357"/>
  <c r="D59" i="415"/>
  <c r="E117" i="445"/>
  <c r="D117" i="306"/>
  <c r="D117" i="368"/>
  <c r="K117" i="245"/>
  <c r="E10" i="453"/>
  <c r="D10" i="314"/>
  <c r="D10" i="376"/>
  <c r="K12" i="253"/>
  <c r="D43" i="229"/>
  <c r="D43" i="289"/>
  <c r="E29" i="488"/>
  <c r="D29" i="349"/>
  <c r="D29" i="411"/>
  <c r="J39" i="281"/>
  <c r="D55" i="324"/>
  <c r="D55" i="386"/>
  <c r="E22" i="459"/>
  <c r="D22" i="320"/>
  <c r="D22" i="382"/>
  <c r="C32" i="261"/>
  <c r="E24" i="450"/>
  <c r="D24" i="311"/>
  <c r="D24" i="373"/>
  <c r="D18" i="344"/>
  <c r="D18" i="406"/>
  <c r="C45" i="276"/>
  <c r="K54" i="245"/>
  <c r="K54" i="256"/>
  <c r="D54" i="317"/>
  <c r="D54" i="379"/>
  <c r="D53" i="309"/>
  <c r="D53" i="371"/>
  <c r="C51" i="272"/>
  <c r="C51" i="333"/>
  <c r="C51" i="395"/>
  <c r="D55" i="336"/>
  <c r="D55" i="398"/>
  <c r="D53" i="360"/>
  <c r="D20" i="471"/>
  <c r="C8" i="476"/>
  <c r="K46" i="268"/>
  <c r="D46" i="329"/>
  <c r="D46" i="391"/>
  <c r="E14" i="449"/>
  <c r="K16" i="249"/>
  <c r="D14" i="310"/>
  <c r="D14" i="372"/>
  <c r="E61" i="446"/>
  <c r="K61" i="246"/>
  <c r="E56" i="446"/>
  <c r="D56" i="307"/>
  <c r="D56" i="369"/>
  <c r="K56" i="246"/>
  <c r="K60" i="277"/>
  <c r="D60" i="338"/>
  <c r="D60" i="400"/>
  <c r="E18" i="470"/>
  <c r="D18" i="331"/>
  <c r="D18" i="393"/>
  <c r="E17" i="451"/>
  <c r="D54" i="340"/>
  <c r="D54" i="402"/>
  <c r="D54" i="323"/>
  <c r="D54" i="385"/>
  <c r="E12" i="479"/>
  <c r="K14" i="279"/>
  <c r="K35" i="269"/>
  <c r="E33" i="460"/>
  <c r="D33" i="321"/>
  <c r="D33" i="383"/>
  <c r="K35" i="260"/>
  <c r="J85" i="237"/>
  <c r="J58" i="178"/>
  <c r="D75" i="445"/>
  <c r="J75" i="245"/>
  <c r="D136" i="435"/>
  <c r="D32" i="434"/>
  <c r="E28" i="464"/>
  <c r="C75" i="185"/>
  <c r="C129" i="446"/>
  <c r="C129" i="246"/>
  <c r="C129" i="307"/>
  <c r="C129" i="369"/>
  <c r="C30" i="456"/>
  <c r="C32" i="256"/>
  <c r="C30" i="317"/>
  <c r="C30" i="379"/>
  <c r="C45" i="197"/>
  <c r="C45" i="457"/>
  <c r="C57" i="137"/>
  <c r="C57" i="197"/>
  <c r="C57" i="257"/>
  <c r="C22" i="197"/>
  <c r="C20" i="457"/>
  <c r="C51" i="199"/>
  <c r="C51" i="459"/>
  <c r="C57" i="139"/>
  <c r="C57" i="199"/>
  <c r="C53" i="268"/>
  <c r="K53" i="208"/>
  <c r="E53" i="468"/>
  <c r="C53" i="329"/>
  <c r="C53" i="391"/>
  <c r="C37" i="468"/>
  <c r="C37" i="329"/>
  <c r="C37" i="391"/>
  <c r="C8" i="468"/>
  <c r="C8" i="329"/>
  <c r="C8" i="391"/>
  <c r="C10" i="268"/>
  <c r="C37" i="469"/>
  <c r="C39" i="269"/>
  <c r="C37" i="330"/>
  <c r="C37" i="392"/>
  <c r="C20" i="469"/>
  <c r="C22" i="269"/>
  <c r="C20" i="330"/>
  <c r="C20" i="392"/>
  <c r="C22" i="210"/>
  <c r="C36" i="150"/>
  <c r="C10" i="214"/>
  <c r="C10" i="274"/>
  <c r="C36" i="154"/>
  <c r="C30" i="476"/>
  <c r="C30" i="337"/>
  <c r="C30" i="399"/>
  <c r="C32" i="276"/>
  <c r="C68" i="445"/>
  <c r="K68" i="185"/>
  <c r="K68" i="245"/>
  <c r="C53" i="445"/>
  <c r="C53" i="306"/>
  <c r="C53" i="368"/>
  <c r="C48" i="445"/>
  <c r="C48" i="245"/>
  <c r="C48" i="306"/>
  <c r="C48" i="368"/>
  <c r="C44" i="445"/>
  <c r="C44" i="245"/>
  <c r="C44" i="306"/>
  <c r="C44" i="368"/>
  <c r="C143" i="445"/>
  <c r="C143" i="306"/>
  <c r="C143" i="368"/>
  <c r="C143" i="245"/>
  <c r="K143" i="185"/>
  <c r="C51" i="446"/>
  <c r="C51" i="307"/>
  <c r="C51" i="369"/>
  <c r="K51" i="186"/>
  <c r="C23" i="446"/>
  <c r="K23" i="186"/>
  <c r="D23" i="307"/>
  <c r="D23" i="369"/>
  <c r="C23" i="246"/>
  <c r="C23" i="307"/>
  <c r="C23" i="369"/>
  <c r="C141" i="446"/>
  <c r="K141" i="186"/>
  <c r="E141" i="446"/>
  <c r="C141" i="246"/>
  <c r="C141" i="307"/>
  <c r="C141" i="369"/>
  <c r="C136" i="446"/>
  <c r="K136" i="186"/>
  <c r="C136" i="307"/>
  <c r="C136" i="369"/>
  <c r="C136" i="246"/>
  <c r="C131" i="446"/>
  <c r="K131" i="186"/>
  <c r="E131" i="446"/>
  <c r="C131" i="307"/>
  <c r="C131" i="369"/>
  <c r="C131" i="246"/>
  <c r="C125" i="446"/>
  <c r="K125" i="186"/>
  <c r="C125" i="307"/>
  <c r="C125" i="369"/>
  <c r="C125" i="246"/>
  <c r="C121" i="446"/>
  <c r="K121" i="186"/>
  <c r="K121" i="246"/>
  <c r="C121" i="307"/>
  <c r="C121" i="369"/>
  <c r="C121" i="246"/>
  <c r="C117" i="446"/>
  <c r="C117" i="246"/>
  <c r="K117" i="186"/>
  <c r="E117" i="446"/>
  <c r="C117" i="369"/>
  <c r="C112" i="446"/>
  <c r="C112" i="246"/>
  <c r="C108" i="446"/>
  <c r="K108" i="186"/>
  <c r="C108" i="307"/>
  <c r="C108" i="369"/>
  <c r="C108" i="246"/>
  <c r="C104" i="446"/>
  <c r="K104" i="186"/>
  <c r="E104" i="446"/>
  <c r="C104" i="307"/>
  <c r="C104" i="369"/>
  <c r="C104" i="246"/>
  <c r="C46" i="447"/>
  <c r="C46" i="247"/>
  <c r="C42" i="447"/>
  <c r="C42" i="308"/>
  <c r="C42" i="370"/>
  <c r="C42" i="247"/>
  <c r="C38" i="447"/>
  <c r="K38" i="187"/>
  <c r="C38" i="308"/>
  <c r="C38" i="370"/>
  <c r="C38" i="247"/>
  <c r="C33" i="447"/>
  <c r="C33" i="308"/>
  <c r="C33" i="370"/>
  <c r="C33" i="247"/>
  <c r="K33" i="187"/>
  <c r="C148" i="447"/>
  <c r="C148" i="308"/>
  <c r="C148" i="370"/>
  <c r="C148" i="247"/>
  <c r="K148" i="187"/>
  <c r="C143" i="447"/>
  <c r="C143" i="247"/>
  <c r="K143" i="187"/>
  <c r="K143" i="247"/>
  <c r="C143" i="308"/>
  <c r="C143" i="370"/>
  <c r="C138" i="447"/>
  <c r="K138" i="187"/>
  <c r="E138" i="447"/>
  <c r="C138" i="247"/>
  <c r="C134" i="447"/>
  <c r="C134" i="247"/>
  <c r="C134" i="308"/>
  <c r="C134" i="370"/>
  <c r="C123" i="447"/>
  <c r="C123" i="308"/>
  <c r="C123" i="370"/>
  <c r="K123" i="187"/>
  <c r="C123" i="247"/>
  <c r="C119" i="447"/>
  <c r="K119" i="187"/>
  <c r="E119" i="447"/>
  <c r="C119" i="308"/>
  <c r="C119" i="370"/>
  <c r="C119" i="247"/>
  <c r="D34" i="317"/>
  <c r="D34" i="379"/>
  <c r="D19" i="340"/>
  <c r="D19" i="402"/>
  <c r="D47" i="313"/>
  <c r="D47" i="375"/>
  <c r="K40" i="259"/>
  <c r="K31" i="269"/>
  <c r="K143" i="246"/>
  <c r="D29" i="343"/>
  <c r="D29" i="405"/>
  <c r="K54" i="276"/>
  <c r="D35" i="323"/>
  <c r="D35" i="385"/>
  <c r="K96" i="245"/>
  <c r="D25" i="348"/>
  <c r="D25" i="410"/>
  <c r="D41" i="308"/>
  <c r="D41" i="370"/>
  <c r="D38" i="324"/>
  <c r="D38" i="386"/>
  <c r="D22" i="349"/>
  <c r="D22" i="411"/>
  <c r="K55" i="268"/>
  <c r="D25" i="320"/>
  <c r="D25" i="382"/>
  <c r="K50" i="282"/>
  <c r="K56" i="268"/>
  <c r="E152" i="445"/>
  <c r="D152" i="306"/>
  <c r="D152" i="368"/>
  <c r="C26" i="464"/>
  <c r="C28" i="264"/>
  <c r="H38" i="282"/>
  <c r="H43" i="222"/>
  <c r="H43" i="282"/>
  <c r="E12" i="451"/>
  <c r="C20" i="462"/>
  <c r="C22" i="262"/>
  <c r="D39" i="321"/>
  <c r="D39" i="383"/>
  <c r="D47" i="323"/>
  <c r="D47" i="385"/>
  <c r="D19" i="296"/>
  <c r="D19" i="358"/>
  <c r="K51" i="248"/>
  <c r="H30" i="239"/>
  <c r="H13" i="299"/>
  <c r="H13" i="361"/>
  <c r="E35" i="487"/>
  <c r="K37" i="287"/>
  <c r="E19" i="482"/>
  <c r="K33" i="262"/>
  <c r="D13" i="314"/>
  <c r="D13" i="376"/>
  <c r="K24" i="270"/>
  <c r="C20" i="481"/>
  <c r="C22" i="281"/>
  <c r="K59" i="274"/>
  <c r="E33" i="471"/>
  <c r="D33" i="332"/>
  <c r="D33" i="394"/>
  <c r="D55" i="329"/>
  <c r="D55" i="391"/>
  <c r="D30" i="439"/>
  <c r="D31" i="180"/>
  <c r="H33" i="180"/>
  <c r="E23" i="473"/>
  <c r="D23" i="334"/>
  <c r="D23" i="396"/>
  <c r="K21" i="266"/>
  <c r="D90" i="296"/>
  <c r="D90" i="358"/>
  <c r="E98" i="445"/>
  <c r="K98" i="245"/>
  <c r="E39" i="445"/>
  <c r="K39" i="245"/>
  <c r="D120" i="298"/>
  <c r="D120" i="360"/>
  <c r="E57" i="436"/>
  <c r="E35" i="480"/>
  <c r="D35" i="341"/>
  <c r="D35" i="403"/>
  <c r="K48" i="279"/>
  <c r="D13" i="342"/>
  <c r="D13" i="404"/>
  <c r="E19" i="454"/>
  <c r="K21" i="254"/>
  <c r="D17" i="343"/>
  <c r="D17" i="405"/>
  <c r="E22" i="437"/>
  <c r="D22" i="298"/>
  <c r="D22" i="360"/>
  <c r="D110" i="296"/>
  <c r="D110" i="358"/>
  <c r="E111" i="447"/>
  <c r="D111" i="308"/>
  <c r="D111" i="370"/>
  <c r="J129" i="245"/>
  <c r="D56" i="295"/>
  <c r="D56" i="357"/>
  <c r="D54" i="415"/>
  <c r="K27" i="259"/>
  <c r="E28" i="478"/>
  <c r="D28" i="339"/>
  <c r="D28" i="401"/>
  <c r="D10" i="328"/>
  <c r="D10" i="390"/>
  <c r="E22" i="457"/>
  <c r="D22" i="318"/>
  <c r="D22" i="380"/>
  <c r="E99" i="444"/>
  <c r="D72" i="298"/>
  <c r="D72" i="360"/>
  <c r="E34" i="449"/>
  <c r="D34" i="310"/>
  <c r="D34" i="372"/>
  <c r="K36" i="249"/>
  <c r="C51" i="263"/>
  <c r="C32" i="265"/>
  <c r="C37" i="467"/>
  <c r="C37" i="328"/>
  <c r="C37" i="390"/>
  <c r="C26" i="488"/>
  <c r="C26" i="349"/>
  <c r="C26" i="411"/>
  <c r="C8" i="489"/>
  <c r="C20" i="352"/>
  <c r="C20" i="414"/>
  <c r="G32" i="235"/>
  <c r="G68" i="175"/>
  <c r="D84" i="435"/>
  <c r="J84" i="236"/>
  <c r="K84" i="236"/>
  <c r="K84" i="176"/>
  <c r="J81" i="176"/>
  <c r="D81" i="435"/>
  <c r="D110" i="435"/>
  <c r="J110" i="236"/>
  <c r="D113" i="435"/>
  <c r="J113" i="236"/>
  <c r="K113" i="236"/>
  <c r="D143" i="435"/>
  <c r="J143" i="236"/>
  <c r="J140" i="176"/>
  <c r="D21" i="436"/>
  <c r="K21" i="177"/>
  <c r="E21" i="436"/>
  <c r="D29" i="436"/>
  <c r="J29" i="237"/>
  <c r="J25" i="177"/>
  <c r="D33" i="436"/>
  <c r="J32" i="177"/>
  <c r="D55" i="436"/>
  <c r="J55" i="237"/>
  <c r="K55" i="237"/>
  <c r="H121" i="237"/>
  <c r="H135" i="177"/>
  <c r="H161" i="177"/>
  <c r="H161" i="237"/>
  <c r="D12" i="437"/>
  <c r="J12" i="238"/>
  <c r="J11" i="178"/>
  <c r="I25" i="238"/>
  <c r="D155" i="437"/>
  <c r="J155" i="238"/>
  <c r="K155" i="238"/>
  <c r="I11" i="439"/>
  <c r="H11" i="300"/>
  <c r="H11" i="362"/>
  <c r="D22" i="464"/>
  <c r="J22" i="204"/>
  <c r="J22" i="264"/>
  <c r="D27" i="464"/>
  <c r="J28" i="204"/>
  <c r="D26" i="464"/>
  <c r="K29" i="204"/>
  <c r="K28" i="204"/>
  <c r="D32" i="464"/>
  <c r="J34" i="264"/>
  <c r="J32" i="204"/>
  <c r="D30" i="464"/>
  <c r="D40" i="464"/>
  <c r="K42" i="204"/>
  <c r="K35" i="205"/>
  <c r="J49" i="265"/>
  <c r="K49" i="205"/>
  <c r="E49" i="465"/>
  <c r="J48" i="266"/>
  <c r="E57" i="206"/>
  <c r="E57" i="266"/>
  <c r="E51" i="266"/>
  <c r="I51" i="267"/>
  <c r="I57" i="207"/>
  <c r="I57" i="267"/>
  <c r="D39" i="468"/>
  <c r="K41" i="208"/>
  <c r="F45" i="270"/>
  <c r="F57" i="210"/>
  <c r="F57" i="270"/>
  <c r="J49" i="270"/>
  <c r="J45" i="210"/>
  <c r="K49" i="210"/>
  <c r="E49" i="470"/>
  <c r="I32" i="272"/>
  <c r="D34" i="472"/>
  <c r="J36" i="272"/>
  <c r="K36" i="212"/>
  <c r="J53" i="273"/>
  <c r="J51" i="213"/>
  <c r="D51" i="473"/>
  <c r="K53" i="213"/>
  <c r="E53" i="473"/>
  <c r="D16" i="474"/>
  <c r="J18" i="274"/>
  <c r="D40" i="475"/>
  <c r="K42" i="215"/>
  <c r="J42" i="275"/>
  <c r="K48" i="215"/>
  <c r="J48" i="275"/>
  <c r="J49" i="276"/>
  <c r="K49" i="216"/>
  <c r="K45" i="216"/>
  <c r="F10" i="278"/>
  <c r="F38" i="218"/>
  <c r="J59" i="279"/>
  <c r="K59" i="219"/>
  <c r="E59" i="479"/>
  <c r="D9" i="480"/>
  <c r="J11" i="280"/>
  <c r="K11" i="220"/>
  <c r="J10" i="220"/>
  <c r="D8" i="480"/>
  <c r="F22" i="280"/>
  <c r="F38" i="220"/>
  <c r="D9" i="482"/>
  <c r="J11" i="282"/>
  <c r="D17" i="482"/>
  <c r="J19" i="282"/>
  <c r="G45" i="282"/>
  <c r="G57" i="222"/>
  <c r="G57" i="282"/>
  <c r="J49" i="282"/>
  <c r="J45" i="222"/>
  <c r="D45" i="482"/>
  <c r="K49" i="222"/>
  <c r="E49" i="482"/>
  <c r="J52" i="282"/>
  <c r="K52" i="222"/>
  <c r="K55" i="222"/>
  <c r="J49" i="283"/>
  <c r="K49" i="223"/>
  <c r="E49" i="483"/>
  <c r="J45" i="223"/>
  <c r="D45" i="483"/>
  <c r="D32" i="484"/>
  <c r="J34" i="284"/>
  <c r="K34" i="224"/>
  <c r="F51" i="284"/>
  <c r="F57" i="224"/>
  <c r="F57" i="284"/>
  <c r="D12" i="486"/>
  <c r="J14" i="286"/>
  <c r="D24" i="487"/>
  <c r="J26" i="287"/>
  <c r="D15" i="488"/>
  <c r="J17" i="288"/>
  <c r="D21" i="488"/>
  <c r="K23" i="228"/>
  <c r="D21" i="349"/>
  <c r="D21" i="411"/>
  <c r="D16" i="489"/>
  <c r="K18" i="229"/>
  <c r="E16" i="489"/>
  <c r="J18" i="289"/>
  <c r="D24" i="489"/>
  <c r="J26" i="289"/>
  <c r="K26" i="229"/>
  <c r="E24" i="489"/>
  <c r="E51" i="290"/>
  <c r="E57" i="230"/>
  <c r="E57" i="290"/>
  <c r="J33" i="291"/>
  <c r="J49" i="291"/>
  <c r="K49" i="231"/>
  <c r="D49" i="352"/>
  <c r="D49" i="414"/>
  <c r="J45" i="231"/>
  <c r="C74" i="434"/>
  <c r="C74" i="295"/>
  <c r="C74" i="357"/>
  <c r="C74" i="235"/>
  <c r="K74" i="175"/>
  <c r="C64" i="434"/>
  <c r="C64" i="295"/>
  <c r="C64" i="357"/>
  <c r="C64" i="235"/>
  <c r="C50" i="435"/>
  <c r="C50" i="296"/>
  <c r="C50" i="358"/>
  <c r="G25" i="439"/>
  <c r="I25" i="180"/>
  <c r="G25" i="240"/>
  <c r="I25" i="240"/>
  <c r="G25" i="300"/>
  <c r="G25" i="362"/>
  <c r="G21" i="439"/>
  <c r="G21" i="240"/>
  <c r="I21" i="240"/>
  <c r="I21" i="180"/>
  <c r="G21" i="300"/>
  <c r="G21" i="362"/>
  <c r="A7" i="441"/>
  <c r="A7" i="302"/>
  <c r="A7" i="364"/>
  <c r="A21" i="442"/>
  <c r="A21" i="303"/>
  <c r="A21" i="365"/>
  <c r="A21" i="243"/>
  <c r="A14" i="442"/>
  <c r="A14" i="243"/>
  <c r="E20" i="442"/>
  <c r="E20" i="243"/>
  <c r="C86" i="444"/>
  <c r="K86" i="184"/>
  <c r="C86" i="305"/>
  <c r="C86" i="367"/>
  <c r="C86" i="244"/>
  <c r="C54" i="444"/>
  <c r="C54" i="244"/>
  <c r="C50" i="244"/>
  <c r="C9" i="478"/>
  <c r="C11" i="278"/>
  <c r="C9" i="339"/>
  <c r="C9" i="401"/>
  <c r="C33" i="479"/>
  <c r="C35" i="279"/>
  <c r="C33" i="340"/>
  <c r="C33" i="402"/>
  <c r="K35" i="219"/>
  <c r="K35" i="279"/>
  <c r="K53" i="219"/>
  <c r="E53" i="479"/>
  <c r="C53" i="340"/>
  <c r="C53" i="402"/>
  <c r="C48" i="279"/>
  <c r="C25" i="480"/>
  <c r="C25" i="341"/>
  <c r="C25" i="403"/>
  <c r="C21" i="480"/>
  <c r="C21" i="341"/>
  <c r="C21" i="403"/>
  <c r="C23" i="280"/>
  <c r="C16" i="480"/>
  <c r="K18" i="220"/>
  <c r="C16" i="341"/>
  <c r="C16" i="403"/>
  <c r="C18" i="280"/>
  <c r="D32" i="327"/>
  <c r="D32" i="389"/>
  <c r="D11" i="434"/>
  <c r="J11" i="235"/>
  <c r="E83" i="445"/>
  <c r="K83" i="245"/>
  <c r="E11" i="446"/>
  <c r="C70" i="447"/>
  <c r="C70" i="247"/>
  <c r="K18" i="284"/>
  <c r="D59" i="328"/>
  <c r="D59" i="390"/>
  <c r="D49" i="309"/>
  <c r="D49" i="371"/>
  <c r="K49" i="248"/>
  <c r="E13" i="447"/>
  <c r="K13" i="247"/>
  <c r="D147" i="435"/>
  <c r="C52" i="312"/>
  <c r="C52" i="374"/>
  <c r="E115" i="445"/>
  <c r="D115" i="306"/>
  <c r="D115" i="368"/>
  <c r="E34" i="478"/>
  <c r="K36" i="278"/>
  <c r="E14" i="454"/>
  <c r="D14" i="315"/>
  <c r="D14" i="377"/>
  <c r="E11" i="475"/>
  <c r="K13" i="275"/>
  <c r="K144" i="246"/>
  <c r="E145" i="436"/>
  <c r="D145" i="297"/>
  <c r="D145" i="359"/>
  <c r="K117" i="235"/>
  <c r="D17" i="331"/>
  <c r="D17" i="393"/>
  <c r="D100" i="435"/>
  <c r="E20" i="437"/>
  <c r="D20" i="298"/>
  <c r="D20" i="360"/>
  <c r="K45" i="238"/>
  <c r="E25" i="481"/>
  <c r="K27" i="281"/>
  <c r="K48" i="285"/>
  <c r="D48" i="346"/>
  <c r="D48" i="408"/>
  <c r="E10" i="438"/>
  <c r="E23" i="451"/>
  <c r="D23" i="312"/>
  <c r="D23" i="374"/>
  <c r="D73" i="308"/>
  <c r="D73" i="370"/>
  <c r="D39" i="314"/>
  <c r="D39" i="376"/>
  <c r="C121" i="436"/>
  <c r="C121" i="237"/>
  <c r="C85" i="436"/>
  <c r="C85" i="297"/>
  <c r="C85" i="359"/>
  <c r="C20" i="486"/>
  <c r="C22" i="286"/>
  <c r="D84" i="436"/>
  <c r="K84" i="177"/>
  <c r="D84" i="297"/>
  <c r="D84" i="359"/>
  <c r="G85" i="237"/>
  <c r="D111" i="436"/>
  <c r="J111" i="237"/>
  <c r="K111" i="237"/>
  <c r="K111" i="177"/>
  <c r="D137" i="437"/>
  <c r="K137" i="178"/>
  <c r="J136" i="178"/>
  <c r="D145" i="437"/>
  <c r="J145" i="238"/>
  <c r="K145" i="238"/>
  <c r="K145" i="178"/>
  <c r="D145" i="298"/>
  <c r="D77" i="446"/>
  <c r="J75" i="186"/>
  <c r="D75" i="446"/>
  <c r="D148" i="446"/>
  <c r="J146" i="186"/>
  <c r="D146" i="446"/>
  <c r="K148" i="186"/>
  <c r="D152" i="446"/>
  <c r="J152" i="246"/>
  <c r="K152" i="186"/>
  <c r="K152" i="246"/>
  <c r="D18" i="447"/>
  <c r="J18" i="247"/>
  <c r="K18" i="187"/>
  <c r="D33" i="447"/>
  <c r="J33" i="247"/>
  <c r="D38" i="447"/>
  <c r="D54" i="447"/>
  <c r="K54" i="187"/>
  <c r="D85" i="447"/>
  <c r="K85" i="187"/>
  <c r="D105" i="447"/>
  <c r="J105" i="247"/>
  <c r="K105" i="187"/>
  <c r="D138" i="447"/>
  <c r="J138" i="247"/>
  <c r="D157" i="447"/>
  <c r="J157" i="247"/>
  <c r="K157" i="187"/>
  <c r="J48" i="248"/>
  <c r="J60" i="248"/>
  <c r="K60" i="188"/>
  <c r="E60" i="448"/>
  <c r="D10" i="249"/>
  <c r="D39" i="189"/>
  <c r="G52" i="249"/>
  <c r="G58" i="189"/>
  <c r="G58" i="249"/>
  <c r="D21" i="450"/>
  <c r="J23" i="250"/>
  <c r="K23" i="190"/>
  <c r="D39" i="450"/>
  <c r="K41" i="190"/>
  <c r="D39" i="311"/>
  <c r="D39" i="373"/>
  <c r="J40" i="190"/>
  <c r="D38" i="450"/>
  <c r="J41" i="250"/>
  <c r="H58" i="190"/>
  <c r="H58" i="250"/>
  <c r="H46" i="250"/>
  <c r="D32" i="451"/>
  <c r="J34" i="251"/>
  <c r="J51" i="251"/>
  <c r="D22" i="452"/>
  <c r="J24" i="252"/>
  <c r="J53" i="252"/>
  <c r="K53" i="192"/>
  <c r="E53" i="452"/>
  <c r="J51" i="192"/>
  <c r="D51" i="452"/>
  <c r="K59" i="192"/>
  <c r="E59" i="452"/>
  <c r="D24" i="456"/>
  <c r="J26" i="256"/>
  <c r="K26" i="196"/>
  <c r="D24" i="317"/>
  <c r="D24" i="379"/>
  <c r="F28" i="256"/>
  <c r="F38" i="196"/>
  <c r="D19" i="457"/>
  <c r="J21" i="257"/>
  <c r="K21" i="197"/>
  <c r="K21" i="257"/>
  <c r="D28" i="257"/>
  <c r="D29" i="458"/>
  <c r="J31" i="258"/>
  <c r="K31" i="198"/>
  <c r="D28" i="459"/>
  <c r="J30" i="259"/>
  <c r="G32" i="261"/>
  <c r="G38" i="201"/>
  <c r="G43" i="201"/>
  <c r="G43" i="261"/>
  <c r="D23" i="462"/>
  <c r="J22" i="202"/>
  <c r="J22" i="262"/>
  <c r="D28" i="462"/>
  <c r="J30" i="262"/>
  <c r="K30" i="202"/>
  <c r="K28" i="202"/>
  <c r="J46" i="262"/>
  <c r="J45" i="202"/>
  <c r="D45" i="462"/>
  <c r="K46" i="202"/>
  <c r="E46" i="462"/>
  <c r="D19" i="463"/>
  <c r="J21" i="263"/>
  <c r="K21" i="203"/>
  <c r="G20" i="438"/>
  <c r="C21" i="457"/>
  <c r="C21" i="318"/>
  <c r="C21" i="380"/>
  <c r="C23" i="257"/>
  <c r="K48" i="254"/>
  <c r="K36" i="256"/>
  <c r="K46" i="280"/>
  <c r="D64" i="307"/>
  <c r="D64" i="369"/>
  <c r="C85" i="295"/>
  <c r="C85" i="357"/>
  <c r="K114" i="235"/>
  <c r="K15" i="270"/>
  <c r="K31" i="282"/>
  <c r="D48" i="310"/>
  <c r="D48" i="372"/>
  <c r="D113" i="305"/>
  <c r="D113" i="367"/>
  <c r="D54" i="337"/>
  <c r="D54" i="399"/>
  <c r="D23" i="343"/>
  <c r="D23" i="405"/>
  <c r="D96" i="306"/>
  <c r="D96" i="368"/>
  <c r="K39" i="203"/>
  <c r="K41" i="247"/>
  <c r="K40" i="263"/>
  <c r="D11" i="331"/>
  <c r="D11" i="393"/>
  <c r="D50" i="343"/>
  <c r="D50" i="405"/>
  <c r="H161" i="175"/>
  <c r="H161" i="235"/>
  <c r="D47" i="319"/>
  <c r="D47" i="381"/>
  <c r="D48" i="340"/>
  <c r="D48" i="402"/>
  <c r="D56" i="329"/>
  <c r="D56" i="391"/>
  <c r="E102" i="446"/>
  <c r="E9" i="470"/>
  <c r="E27" i="447"/>
  <c r="K27" i="247"/>
  <c r="E115" i="436"/>
  <c r="D115" i="297"/>
  <c r="D115" i="359"/>
  <c r="E18" i="467"/>
  <c r="K20" i="267"/>
  <c r="K41" i="260"/>
  <c r="E11" i="461"/>
  <c r="K13" i="261"/>
  <c r="E29" i="456"/>
  <c r="D29" i="317"/>
  <c r="D29" i="379"/>
  <c r="E45" i="435"/>
  <c r="D45" i="296"/>
  <c r="D45" i="358"/>
  <c r="C20" i="465"/>
  <c r="C22" i="265"/>
  <c r="C8" i="463"/>
  <c r="C10" i="263"/>
  <c r="K26" i="291"/>
  <c r="K50" i="264"/>
  <c r="K19" i="247"/>
  <c r="E18" i="452"/>
  <c r="K20" i="252"/>
  <c r="K48" i="282"/>
  <c r="E18" i="482"/>
  <c r="K20" i="282"/>
  <c r="E13" i="478"/>
  <c r="D13" i="339"/>
  <c r="D13" i="401"/>
  <c r="E36" i="446"/>
  <c r="K36" i="246"/>
  <c r="E24" i="457"/>
  <c r="D24" i="318"/>
  <c r="D24" i="380"/>
  <c r="K52" i="281"/>
  <c r="E34" i="452"/>
  <c r="E23" i="462"/>
  <c r="D23" i="323"/>
  <c r="D23" i="385"/>
  <c r="C8" i="471"/>
  <c r="C8" i="332"/>
  <c r="C8" i="394"/>
  <c r="D32" i="328"/>
  <c r="D32" i="390"/>
  <c r="E9" i="479"/>
  <c r="D9" i="340"/>
  <c r="D9" i="402"/>
  <c r="E12" i="470"/>
  <c r="K14" i="270"/>
  <c r="C140" i="235"/>
  <c r="C15" i="446"/>
  <c r="C15" i="246"/>
  <c r="C38" i="450"/>
  <c r="C38" i="311"/>
  <c r="C38" i="373"/>
  <c r="C8" i="312"/>
  <c r="C8" i="374"/>
  <c r="C8" i="452"/>
  <c r="C10" i="252"/>
  <c r="C45" i="332"/>
  <c r="C45" i="394"/>
  <c r="C45" i="271"/>
  <c r="C20" i="471"/>
  <c r="C20" i="332"/>
  <c r="C20" i="394"/>
  <c r="C22" i="271"/>
  <c r="C22" i="212"/>
  <c r="C36" i="152"/>
  <c r="C38" i="212"/>
  <c r="C38" i="272"/>
  <c r="C37" i="480"/>
  <c r="C37" i="341"/>
  <c r="C37" i="403"/>
  <c r="C30" i="481"/>
  <c r="C30" i="342"/>
  <c r="C30" i="404"/>
  <c r="C32" i="281"/>
  <c r="C37" i="482"/>
  <c r="C8" i="482"/>
  <c r="C8" i="343"/>
  <c r="C8" i="405"/>
  <c r="C20" i="484"/>
  <c r="C20" i="345"/>
  <c r="C20" i="407"/>
  <c r="C22" i="284"/>
  <c r="C20" i="485"/>
  <c r="C22" i="285"/>
  <c r="C20" i="346"/>
  <c r="C20" i="408"/>
  <c r="D59" i="434"/>
  <c r="J59" i="235"/>
  <c r="K59" i="235"/>
  <c r="K59" i="175"/>
  <c r="E59" i="434"/>
  <c r="D72" i="436"/>
  <c r="G73" i="238"/>
  <c r="G92" i="178"/>
  <c r="K12" i="245"/>
  <c r="D55" i="245"/>
  <c r="D65" i="185"/>
  <c r="D88" i="445"/>
  <c r="J88" i="245"/>
  <c r="K88" i="185"/>
  <c r="D106" i="445"/>
  <c r="K106" i="185"/>
  <c r="J106" i="245"/>
  <c r="D33" i="446"/>
  <c r="J33" i="246"/>
  <c r="C55" i="437"/>
  <c r="C55" i="238"/>
  <c r="K55" i="238"/>
  <c r="K55" i="178"/>
  <c r="C55" i="298"/>
  <c r="C55" i="360"/>
  <c r="C149" i="437"/>
  <c r="C149" i="298"/>
  <c r="C149" i="360"/>
  <c r="C149" i="238"/>
  <c r="K149" i="238"/>
  <c r="C126" i="437"/>
  <c r="C126" i="298"/>
  <c r="C126" i="360"/>
  <c r="K126" i="178"/>
  <c r="E126" i="437"/>
  <c r="C17" i="448"/>
  <c r="K19" i="188"/>
  <c r="E17" i="448"/>
  <c r="C19" i="248"/>
  <c r="C13" i="448"/>
  <c r="K15" i="188"/>
  <c r="C15" i="248"/>
  <c r="C9" i="448"/>
  <c r="C11" i="248"/>
  <c r="K11" i="188"/>
  <c r="C9" i="309"/>
  <c r="C9" i="371"/>
  <c r="C56" i="248"/>
  <c r="C51" i="248"/>
  <c r="C36" i="451"/>
  <c r="C36" i="312"/>
  <c r="C36" i="374"/>
  <c r="C38" i="251"/>
  <c r="K38" i="191"/>
  <c r="C13" i="452"/>
  <c r="C15" i="252"/>
  <c r="C9" i="452"/>
  <c r="C9" i="313"/>
  <c r="C9" i="375"/>
  <c r="C11" i="252"/>
  <c r="K55" i="192"/>
  <c r="E55" i="452"/>
  <c r="C55" i="313"/>
  <c r="C55" i="375"/>
  <c r="K50" i="192"/>
  <c r="E50" i="452"/>
  <c r="C50" i="313"/>
  <c r="C50" i="375"/>
  <c r="C50" i="252"/>
  <c r="C27" i="454"/>
  <c r="K29" i="194"/>
  <c r="C29" i="254"/>
  <c r="K24" i="194"/>
  <c r="C22" i="454"/>
  <c r="C22" i="315"/>
  <c r="C22" i="377"/>
  <c r="C24" i="254"/>
  <c r="C24" i="460"/>
  <c r="K26" i="200"/>
  <c r="C24" i="321"/>
  <c r="C24" i="383"/>
  <c r="C26" i="260"/>
  <c r="C19" i="460"/>
  <c r="C12" i="461"/>
  <c r="K14" i="201"/>
  <c r="C12" i="322"/>
  <c r="C12" i="384"/>
  <c r="C55" i="322"/>
  <c r="C55" i="384"/>
  <c r="K55" i="201"/>
  <c r="C55" i="261"/>
  <c r="C50" i="261"/>
  <c r="K50" i="201"/>
  <c r="K50" i="261"/>
  <c r="C50" i="322"/>
  <c r="C50" i="384"/>
  <c r="C13" i="470"/>
  <c r="C15" i="270"/>
  <c r="C13" i="331"/>
  <c r="C13" i="393"/>
  <c r="E15" i="457"/>
  <c r="D15" i="318"/>
  <c r="D15" i="380"/>
  <c r="E15" i="465"/>
  <c r="K17" i="265"/>
  <c r="J39" i="279"/>
  <c r="C58" i="436"/>
  <c r="C58" i="297"/>
  <c r="C58" i="359"/>
  <c r="C25" i="298"/>
  <c r="C25" i="360"/>
  <c r="F14" i="62"/>
  <c r="F14" i="493"/>
  <c r="C30" i="477"/>
  <c r="C32" i="277"/>
  <c r="C37" i="484"/>
  <c r="C39" i="284"/>
  <c r="D38" i="434"/>
  <c r="J38" i="235"/>
  <c r="K38" i="235"/>
  <c r="K38" i="175"/>
  <c r="D38" i="295"/>
  <c r="D38" i="357"/>
  <c r="D36" i="415"/>
  <c r="D48" i="434"/>
  <c r="J48" i="235"/>
  <c r="D70" i="434"/>
  <c r="J70" i="235"/>
  <c r="K70" i="235"/>
  <c r="D91" i="434"/>
  <c r="D129" i="434"/>
  <c r="D138" i="434"/>
  <c r="J138" i="235"/>
  <c r="D146" i="434"/>
  <c r="J146" i="235"/>
  <c r="D47" i="435"/>
  <c r="J47" i="236"/>
  <c r="D114" i="435"/>
  <c r="K114" i="176"/>
  <c r="E114" i="435"/>
  <c r="D127" i="435"/>
  <c r="J127" i="236"/>
  <c r="D131" i="435"/>
  <c r="J131" i="236"/>
  <c r="D22" i="436"/>
  <c r="K22" i="177"/>
  <c r="J22" i="237"/>
  <c r="K22" i="237"/>
  <c r="D56" i="436"/>
  <c r="K56" i="177"/>
  <c r="D116" i="436"/>
  <c r="J116" i="237"/>
  <c r="K116" i="237"/>
  <c r="D129" i="436"/>
  <c r="J129" i="237"/>
  <c r="K129" i="237"/>
  <c r="K129" i="177"/>
  <c r="D129" i="297"/>
  <c r="E136" i="237"/>
  <c r="E160" i="177"/>
  <c r="D102" i="437"/>
  <c r="J102" i="238"/>
  <c r="H23" i="299"/>
  <c r="H23" i="361"/>
  <c r="I23" i="438"/>
  <c r="I20" i="439"/>
  <c r="H20" i="300"/>
  <c r="H20" i="362"/>
  <c r="F9" i="442"/>
  <c r="H9" i="243"/>
  <c r="D41" i="444"/>
  <c r="J41" i="244"/>
  <c r="D103" i="444"/>
  <c r="J103" i="244"/>
  <c r="K103" i="184"/>
  <c r="E103" i="444"/>
  <c r="D150" i="444"/>
  <c r="J150" i="244"/>
  <c r="K150" i="184"/>
  <c r="D150" i="305"/>
  <c r="D150" i="367"/>
  <c r="D52" i="445"/>
  <c r="J52" i="245"/>
  <c r="D111" i="445"/>
  <c r="K111" i="185"/>
  <c r="D111" i="306"/>
  <c r="D111" i="368"/>
  <c r="D147" i="445"/>
  <c r="J147" i="245"/>
  <c r="K158" i="185"/>
  <c r="E158" i="445"/>
  <c r="J23" i="247"/>
  <c r="D51" i="447"/>
  <c r="J51" i="247"/>
  <c r="D95" i="447"/>
  <c r="J95" i="247"/>
  <c r="K95" i="187"/>
  <c r="D22" i="448"/>
  <c r="J24" i="248"/>
  <c r="K24" i="188"/>
  <c r="D33" i="449"/>
  <c r="J33" i="189"/>
  <c r="J49" i="249"/>
  <c r="K49" i="189"/>
  <c r="E49" i="449"/>
  <c r="J41" i="251"/>
  <c r="D35" i="453"/>
  <c r="J37" i="253"/>
  <c r="J54" i="253"/>
  <c r="J51" i="193"/>
  <c r="J57" i="193"/>
  <c r="D51" i="453"/>
  <c r="D21" i="454"/>
  <c r="J22" i="194"/>
  <c r="D20" i="454"/>
  <c r="D21" i="455"/>
  <c r="J23" i="255"/>
  <c r="K23" i="195"/>
  <c r="K23" i="255"/>
  <c r="D19" i="456"/>
  <c r="J21" i="256"/>
  <c r="H45" i="256"/>
  <c r="H57" i="196"/>
  <c r="H57" i="256"/>
  <c r="J48" i="256"/>
  <c r="K48" i="196"/>
  <c r="E48" i="456"/>
  <c r="D13" i="457"/>
  <c r="J15" i="257"/>
  <c r="D22" i="457"/>
  <c r="J24" i="257"/>
  <c r="J47" i="258"/>
  <c r="J53" i="258"/>
  <c r="K53" i="198"/>
  <c r="E53" i="458"/>
  <c r="J52" i="259"/>
  <c r="J51" i="199"/>
  <c r="J46" i="261"/>
  <c r="J45" i="201"/>
  <c r="D45" i="461"/>
  <c r="J50" i="261"/>
  <c r="J52" i="261"/>
  <c r="D38" i="462"/>
  <c r="J39" i="202"/>
  <c r="J39" i="262"/>
  <c r="H10" i="264"/>
  <c r="H38" i="204"/>
  <c r="H43" i="204"/>
  <c r="H43" i="264"/>
  <c r="J46" i="265"/>
  <c r="J45" i="205"/>
  <c r="D45" i="465"/>
  <c r="K46" i="205"/>
  <c r="E46" i="465"/>
  <c r="G45" i="267"/>
  <c r="G57" i="207"/>
  <c r="G57" i="267"/>
  <c r="F51" i="267"/>
  <c r="F57" i="207"/>
  <c r="F57" i="267"/>
  <c r="D19" i="471"/>
  <c r="J21" i="271"/>
  <c r="K33" i="211"/>
  <c r="K33" i="271"/>
  <c r="E51" i="271"/>
  <c r="E57" i="211"/>
  <c r="E57" i="271"/>
  <c r="D10" i="272"/>
  <c r="D38" i="212"/>
  <c r="D11" i="472"/>
  <c r="J13" i="272"/>
  <c r="K13" i="212"/>
  <c r="E11" i="472"/>
  <c r="J49" i="273"/>
  <c r="H32" i="274"/>
  <c r="D13" i="475"/>
  <c r="J15" i="275"/>
  <c r="D35" i="475"/>
  <c r="K37" i="215"/>
  <c r="K37" i="275"/>
  <c r="D11" i="476"/>
  <c r="J13" i="276"/>
  <c r="J10" i="216"/>
  <c r="F45" i="276"/>
  <c r="F57" i="216"/>
  <c r="F57" i="276"/>
  <c r="D28" i="477"/>
  <c r="J30" i="277"/>
  <c r="J28" i="217"/>
  <c r="D28" i="478"/>
  <c r="J30" i="278"/>
  <c r="J28" i="218"/>
  <c r="J28" i="278"/>
  <c r="J49" i="278"/>
  <c r="K49" i="218"/>
  <c r="E49" i="478"/>
  <c r="J53" i="278"/>
  <c r="J51" i="218"/>
  <c r="F51" i="279"/>
  <c r="F57" i="219"/>
  <c r="F57" i="279"/>
  <c r="J50" i="280"/>
  <c r="D45" i="282"/>
  <c r="D57" i="222"/>
  <c r="D57" i="282"/>
  <c r="D32" i="483"/>
  <c r="K34" i="223"/>
  <c r="J32" i="223"/>
  <c r="D35" i="483"/>
  <c r="J37" i="283"/>
  <c r="G22" i="284"/>
  <c r="G38" i="224"/>
  <c r="J50" i="284"/>
  <c r="J45" i="224"/>
  <c r="D45" i="484"/>
  <c r="D17" i="485"/>
  <c r="K19" i="225"/>
  <c r="E17" i="485"/>
  <c r="J59" i="285"/>
  <c r="D11" i="487"/>
  <c r="J13" i="287"/>
  <c r="D17" i="487"/>
  <c r="J19" i="287"/>
  <c r="J56" i="287"/>
  <c r="D32" i="291"/>
  <c r="D38" i="231"/>
  <c r="D43" i="231"/>
  <c r="D43" i="291"/>
  <c r="D45" i="291"/>
  <c r="D57" i="231"/>
  <c r="D57" i="291"/>
  <c r="C77" i="295"/>
  <c r="C77" i="357"/>
  <c r="C31" i="434"/>
  <c r="C31" i="295"/>
  <c r="C31" i="357"/>
  <c r="C123" i="434"/>
  <c r="C123" i="295"/>
  <c r="C123" i="357"/>
  <c r="K123" i="175"/>
  <c r="C91" i="435"/>
  <c r="C91" i="236"/>
  <c r="K91" i="236"/>
  <c r="C153" i="435"/>
  <c r="C153" i="296"/>
  <c r="C153" i="358"/>
  <c r="C86" i="436"/>
  <c r="K86" i="177"/>
  <c r="C103" i="436"/>
  <c r="C103" i="297"/>
  <c r="C103" i="359"/>
  <c r="C128" i="436"/>
  <c r="C128" i="237"/>
  <c r="K128" i="237"/>
  <c r="C64" i="437"/>
  <c r="C64" i="298"/>
  <c r="C64" i="360"/>
  <c r="C59" i="437"/>
  <c r="K59" i="178"/>
  <c r="C59" i="298"/>
  <c r="C59" i="360"/>
  <c r="C14" i="437"/>
  <c r="C14" i="298"/>
  <c r="C14" i="360"/>
  <c r="C139" i="437"/>
  <c r="K139" i="178"/>
  <c r="E139" i="437"/>
  <c r="C129" i="437"/>
  <c r="C129" i="298"/>
  <c r="C129" i="360"/>
  <c r="G23" i="438"/>
  <c r="G23" i="299"/>
  <c r="G23" i="361"/>
  <c r="G9" i="439"/>
  <c r="I9" i="180"/>
  <c r="H9" i="300"/>
  <c r="A13" i="441"/>
  <c r="A13" i="302"/>
  <c r="A13" i="364"/>
  <c r="A13" i="242"/>
  <c r="C13" i="441"/>
  <c r="C13" i="302"/>
  <c r="C13" i="364"/>
  <c r="C8" i="441"/>
  <c r="C8" i="302"/>
  <c r="C8" i="364"/>
  <c r="B7" i="441"/>
  <c r="B7" i="242"/>
  <c r="D8" i="442"/>
  <c r="D25" i="442"/>
  <c r="D8" i="243"/>
  <c r="D8" i="303"/>
  <c r="C58" i="444"/>
  <c r="C58" i="305"/>
  <c r="C58" i="367"/>
  <c r="C58" i="244"/>
  <c r="C142" i="444"/>
  <c r="K142" i="184"/>
  <c r="E142" i="444"/>
  <c r="K96" i="184"/>
  <c r="E96" i="444"/>
  <c r="C87" i="445"/>
  <c r="K87" i="185"/>
  <c r="C83" i="445"/>
  <c r="C83" i="306"/>
  <c r="C83" i="368"/>
  <c r="C12" i="445"/>
  <c r="C12" i="306"/>
  <c r="C12" i="368"/>
  <c r="C157" i="445"/>
  <c r="K157" i="185"/>
  <c r="C151" i="445"/>
  <c r="C151" i="245"/>
  <c r="C151" i="306"/>
  <c r="C151" i="368"/>
  <c r="C147" i="445"/>
  <c r="C147" i="245"/>
  <c r="K147" i="185"/>
  <c r="C147" i="306"/>
  <c r="C147" i="368"/>
  <c r="C63" i="447"/>
  <c r="C63" i="308"/>
  <c r="C63" i="370"/>
  <c r="K63" i="187"/>
  <c r="E63" i="447"/>
  <c r="C47" i="312"/>
  <c r="C47" i="374"/>
  <c r="C47" i="251"/>
  <c r="C16" i="453"/>
  <c r="C16" i="314"/>
  <c r="C16" i="376"/>
  <c r="C12" i="453"/>
  <c r="K14" i="193"/>
  <c r="C33" i="458"/>
  <c r="C35" i="258"/>
  <c r="K35" i="198"/>
  <c r="E33" i="458"/>
  <c r="C21" i="459"/>
  <c r="C21" i="320"/>
  <c r="C21" i="382"/>
  <c r="C28" i="460"/>
  <c r="K30" i="200"/>
  <c r="C13" i="464"/>
  <c r="K15" i="204"/>
  <c r="E13" i="464"/>
  <c r="C50" i="264"/>
  <c r="C50" i="325"/>
  <c r="C50" i="387"/>
  <c r="C32" i="465"/>
  <c r="C32" i="326"/>
  <c r="C32" i="388"/>
  <c r="C34" i="265"/>
  <c r="C28" i="465"/>
  <c r="K30" i="205"/>
  <c r="C23" i="465"/>
  <c r="C23" i="326"/>
  <c r="C23" i="388"/>
  <c r="C25" i="265"/>
  <c r="C12" i="465"/>
  <c r="C12" i="326"/>
  <c r="C12" i="388"/>
  <c r="C14" i="265"/>
  <c r="K55" i="205"/>
  <c r="C55" i="265"/>
  <c r="C55" i="326"/>
  <c r="C55" i="388"/>
  <c r="K50" i="205"/>
  <c r="E50" i="465"/>
  <c r="K47" i="205"/>
  <c r="E47" i="465"/>
  <c r="C38" i="466"/>
  <c r="C38" i="327"/>
  <c r="C38" i="389"/>
  <c r="C40" i="266"/>
  <c r="C22" i="466"/>
  <c r="C24" i="266"/>
  <c r="C22" i="327"/>
  <c r="C22" i="389"/>
  <c r="C17" i="466"/>
  <c r="C19" i="266"/>
  <c r="C17" i="327"/>
  <c r="C17" i="389"/>
  <c r="C9" i="466"/>
  <c r="C9" i="327"/>
  <c r="C9" i="389"/>
  <c r="C11" i="266"/>
  <c r="K55" i="206"/>
  <c r="E55" i="466"/>
  <c r="C18" i="475"/>
  <c r="C18" i="336"/>
  <c r="C18" i="398"/>
  <c r="C38" i="476"/>
  <c r="C40" i="276"/>
  <c r="C55" i="343"/>
  <c r="C55" i="405"/>
  <c r="K28" i="228"/>
  <c r="C159" i="130"/>
  <c r="H31" i="239"/>
  <c r="D36" i="298"/>
  <c r="D36" i="360"/>
  <c r="E68" i="177"/>
  <c r="C36" i="162"/>
  <c r="C41" i="162"/>
  <c r="K24" i="284"/>
  <c r="C146" i="247"/>
  <c r="D15" i="326"/>
  <c r="D15" i="388"/>
  <c r="K54" i="260"/>
  <c r="K27" i="265"/>
  <c r="K59" i="225"/>
  <c r="D59" i="346"/>
  <c r="D59" i="408"/>
  <c r="K13" i="216"/>
  <c r="K21" i="256"/>
  <c r="C64" i="238"/>
  <c r="K64" i="238"/>
  <c r="K63" i="238"/>
  <c r="C77" i="235"/>
  <c r="K77" i="235"/>
  <c r="C15" i="330"/>
  <c r="C15" i="392"/>
  <c r="C50" i="326"/>
  <c r="C50" i="388"/>
  <c r="C38" i="326"/>
  <c r="C38" i="388"/>
  <c r="C18" i="259"/>
  <c r="C28" i="319"/>
  <c r="C28" i="381"/>
  <c r="K42" i="256"/>
  <c r="G23" i="239"/>
  <c r="I23" i="239"/>
  <c r="E12" i="472"/>
  <c r="D12" i="333"/>
  <c r="D12" i="395"/>
  <c r="C40" i="256"/>
  <c r="C55" i="327"/>
  <c r="C55" i="389"/>
  <c r="C28" i="326"/>
  <c r="C28" i="388"/>
  <c r="C72" i="306"/>
  <c r="C72" i="368"/>
  <c r="D34" i="359"/>
  <c r="K54" i="284"/>
  <c r="C58" i="246"/>
  <c r="E43" i="436"/>
  <c r="D43" i="297"/>
  <c r="D43" i="359"/>
  <c r="D19" i="325"/>
  <c r="D19" i="387"/>
  <c r="J40" i="262"/>
  <c r="E39" i="449"/>
  <c r="E21" i="445"/>
  <c r="K21" i="245"/>
  <c r="K131" i="176"/>
  <c r="K77" i="185"/>
  <c r="K77" i="245"/>
  <c r="K41" i="184"/>
  <c r="K158" i="178"/>
  <c r="D158" i="298"/>
  <c r="D158" i="360"/>
  <c r="C22" i="276"/>
  <c r="E12" i="448"/>
  <c r="K14" i="248"/>
  <c r="E64" i="444"/>
  <c r="I160" i="178"/>
  <c r="D142" i="296"/>
  <c r="D142" i="358"/>
  <c r="C57" i="161"/>
  <c r="C57" i="221"/>
  <c r="C57" i="281"/>
  <c r="J22" i="279"/>
  <c r="J28" i="267"/>
  <c r="J51" i="265"/>
  <c r="C152" i="298"/>
  <c r="C152" i="360"/>
  <c r="C85" i="437"/>
  <c r="C85" i="238"/>
  <c r="C140" i="186"/>
  <c r="C154" i="120"/>
  <c r="C154" i="186"/>
  <c r="C15" i="447"/>
  <c r="C33" i="250"/>
  <c r="C8" i="377"/>
  <c r="C57" i="136"/>
  <c r="C57" i="196"/>
  <c r="C26" i="456"/>
  <c r="C37" i="320"/>
  <c r="C37" i="382"/>
  <c r="C8" i="328"/>
  <c r="C8" i="390"/>
  <c r="C51" i="332"/>
  <c r="C51" i="394"/>
  <c r="C51" i="334"/>
  <c r="C51" i="396"/>
  <c r="C22" i="274"/>
  <c r="C20" i="475"/>
  <c r="C20" i="336"/>
  <c r="C20" i="398"/>
  <c r="C22" i="275"/>
  <c r="C37" i="487"/>
  <c r="C37" i="348"/>
  <c r="C37" i="410"/>
  <c r="C45" i="290"/>
  <c r="C20" i="490"/>
  <c r="C20" i="351"/>
  <c r="C20" i="413"/>
  <c r="C22" i="290"/>
  <c r="D54" i="434"/>
  <c r="J54" i="235"/>
  <c r="D61" i="434"/>
  <c r="J61" i="235"/>
  <c r="K61" i="235"/>
  <c r="D64" i="434"/>
  <c r="J64" i="235"/>
  <c r="D67" i="434"/>
  <c r="K67" i="175"/>
  <c r="D67" i="295"/>
  <c r="D67" i="357"/>
  <c r="D65" i="415"/>
  <c r="D84" i="434"/>
  <c r="J84" i="235"/>
  <c r="D126" i="434"/>
  <c r="J126" i="235"/>
  <c r="D143" i="434"/>
  <c r="J143" i="235"/>
  <c r="D150" i="434"/>
  <c r="J150" i="235"/>
  <c r="K150" i="175"/>
  <c r="E150" i="434"/>
  <c r="D153" i="434"/>
  <c r="J153" i="235"/>
  <c r="D23" i="435"/>
  <c r="J23" i="236"/>
  <c r="K23" i="176"/>
  <c r="D23" i="296"/>
  <c r="D23" i="358"/>
  <c r="D26" i="435"/>
  <c r="J26" i="236"/>
  <c r="K26" i="236"/>
  <c r="J37" i="236"/>
  <c r="K37" i="236"/>
  <c r="K37" i="176"/>
  <c r="D37" i="296"/>
  <c r="D37" i="358"/>
  <c r="D44" i="435"/>
  <c r="J44" i="236"/>
  <c r="D48" i="435"/>
  <c r="K48" i="176"/>
  <c r="D48" i="296"/>
  <c r="D48" i="358"/>
  <c r="D74" i="435"/>
  <c r="J74" i="236"/>
  <c r="D113" i="436"/>
  <c r="J113" i="237"/>
  <c r="K113" i="237"/>
  <c r="D126" i="436"/>
  <c r="J126" i="237"/>
  <c r="K126" i="237"/>
  <c r="D158" i="436"/>
  <c r="J158" i="237"/>
  <c r="K158" i="237"/>
  <c r="D24" i="437"/>
  <c r="J24" i="238"/>
  <c r="K24" i="238"/>
  <c r="D31" i="437"/>
  <c r="J31" i="238"/>
  <c r="D34" i="437"/>
  <c r="J34" i="238"/>
  <c r="D62" i="437"/>
  <c r="J62" i="238"/>
  <c r="K64" i="178"/>
  <c r="E64" i="437"/>
  <c r="D71" i="437"/>
  <c r="J71" i="238"/>
  <c r="D118" i="437"/>
  <c r="J118" i="238"/>
  <c r="D133" i="437"/>
  <c r="K133" i="178"/>
  <c r="E133" i="437"/>
  <c r="D14" i="444"/>
  <c r="J14" i="244"/>
  <c r="K14" i="184"/>
  <c r="K14" i="244"/>
  <c r="D32" i="445"/>
  <c r="J32" i="245"/>
  <c r="D138" i="445"/>
  <c r="J138" i="245"/>
  <c r="K138" i="185"/>
  <c r="D138" i="306"/>
  <c r="D138" i="368"/>
  <c r="D27" i="446"/>
  <c r="J27" i="246"/>
  <c r="D44" i="446"/>
  <c r="J44" i="246"/>
  <c r="D47" i="446"/>
  <c r="J47" i="246"/>
  <c r="K47" i="186"/>
  <c r="K47" i="246"/>
  <c r="D111" i="446"/>
  <c r="J111" i="246"/>
  <c r="H129" i="246"/>
  <c r="H154" i="186"/>
  <c r="D57" i="447"/>
  <c r="J57" i="247"/>
  <c r="I133" i="247"/>
  <c r="D141" i="447"/>
  <c r="J141" i="247"/>
  <c r="K141" i="187"/>
  <c r="D145" i="447"/>
  <c r="J145" i="247"/>
  <c r="K145" i="187"/>
  <c r="D17" i="448"/>
  <c r="J19" i="248"/>
  <c r="G52" i="248"/>
  <c r="G58" i="188"/>
  <c r="G58" i="248"/>
  <c r="F46" i="249"/>
  <c r="F58" i="189"/>
  <c r="F58" i="249"/>
  <c r="H28" i="250"/>
  <c r="J54" i="250"/>
  <c r="J19" i="251"/>
  <c r="K30" i="191"/>
  <c r="K30" i="251"/>
  <c r="J53" i="254"/>
  <c r="K53" i="194"/>
  <c r="E53" i="454"/>
  <c r="D13" i="456"/>
  <c r="J15" i="256"/>
  <c r="J50" i="260"/>
  <c r="F10" i="261"/>
  <c r="F38" i="201"/>
  <c r="D34" i="462"/>
  <c r="J36" i="262"/>
  <c r="D10" i="263"/>
  <c r="D38" i="203"/>
  <c r="D43" i="203"/>
  <c r="D43" i="263"/>
  <c r="D27" i="463"/>
  <c r="J29" i="263"/>
  <c r="K29" i="203"/>
  <c r="D27" i="324"/>
  <c r="D27" i="386"/>
  <c r="D24" i="465"/>
  <c r="J26" i="265"/>
  <c r="J56" i="265"/>
  <c r="K56" i="205"/>
  <c r="E56" i="465"/>
  <c r="H28" i="268"/>
  <c r="H38" i="208"/>
  <c r="H43" i="208"/>
  <c r="J46" i="273"/>
  <c r="K46" i="213"/>
  <c r="E46" i="473"/>
  <c r="J52" i="275"/>
  <c r="J51" i="215"/>
  <c r="D51" i="475"/>
  <c r="J57" i="215"/>
  <c r="D57" i="475"/>
  <c r="I10" i="276"/>
  <c r="I38" i="216"/>
  <c r="G22" i="276"/>
  <c r="G38" i="216"/>
  <c r="G43" i="216"/>
  <c r="G43" i="276"/>
  <c r="D21" i="479"/>
  <c r="J23" i="279"/>
  <c r="D35" i="480"/>
  <c r="J37" i="280"/>
  <c r="H45" i="280"/>
  <c r="H57" i="220"/>
  <c r="H57" i="280"/>
  <c r="D19" i="481"/>
  <c r="J21" i="281"/>
  <c r="K21" i="221"/>
  <c r="E19" i="481"/>
  <c r="G45" i="281"/>
  <c r="G57" i="221"/>
  <c r="G57" i="281"/>
  <c r="H51" i="281"/>
  <c r="H57" i="221"/>
  <c r="H57" i="281"/>
  <c r="E10" i="283"/>
  <c r="E38" i="223"/>
  <c r="E38" i="283"/>
  <c r="D24" i="483"/>
  <c r="J26" i="283"/>
  <c r="J56" i="283"/>
  <c r="K56" i="223"/>
  <c r="E56" i="483"/>
  <c r="D10" i="484"/>
  <c r="K12" i="224"/>
  <c r="E10" i="484"/>
  <c r="D28" i="484"/>
  <c r="J30" i="284"/>
  <c r="J28" i="224"/>
  <c r="D26" i="484"/>
  <c r="D11" i="485"/>
  <c r="J13" i="285"/>
  <c r="D39" i="488"/>
  <c r="J41" i="288"/>
  <c r="J47" i="288"/>
  <c r="J45" i="228"/>
  <c r="K50" i="228"/>
  <c r="D22" i="290"/>
  <c r="D38" i="230"/>
  <c r="F28" i="290"/>
  <c r="F38" i="230"/>
  <c r="F38" i="290"/>
  <c r="D38" i="490"/>
  <c r="J39" i="230"/>
  <c r="D37" i="490"/>
  <c r="J22" i="231"/>
  <c r="D20" i="491"/>
  <c r="H28" i="291"/>
  <c r="H38" i="231"/>
  <c r="H43" i="231"/>
  <c r="K4" i="247"/>
  <c r="I4" i="242"/>
  <c r="K4" i="246"/>
  <c r="K4" i="244"/>
  <c r="I4" i="243"/>
  <c r="I16" i="418"/>
  <c r="I18" i="418"/>
  <c r="H18" i="418"/>
  <c r="C88" i="434"/>
  <c r="C88" i="295"/>
  <c r="C88" i="357"/>
  <c r="C55" i="434"/>
  <c r="C55" i="295"/>
  <c r="C55" i="357"/>
  <c r="C55" i="235"/>
  <c r="K55" i="175"/>
  <c r="C20" i="434"/>
  <c r="C20" i="235"/>
  <c r="K20" i="235"/>
  <c r="K18" i="235"/>
  <c r="C20" i="295"/>
  <c r="C20" i="357"/>
  <c r="C111" i="434"/>
  <c r="C111" i="295"/>
  <c r="C111" i="357"/>
  <c r="C20" i="435"/>
  <c r="C20" i="296"/>
  <c r="C20" i="358"/>
  <c r="K20" i="176"/>
  <c r="D20" i="296"/>
  <c r="D20" i="358"/>
  <c r="C113" i="435"/>
  <c r="C113" i="296"/>
  <c r="C113" i="358"/>
  <c r="C12" i="436"/>
  <c r="C12" i="297"/>
  <c r="C12" i="359"/>
  <c r="G12" i="439"/>
  <c r="I12" i="180"/>
  <c r="G12" i="300"/>
  <c r="G12" i="362"/>
  <c r="C68" i="444"/>
  <c r="K68" i="184"/>
  <c r="C19" i="445"/>
  <c r="C19" i="306"/>
  <c r="C19" i="368"/>
  <c r="C19" i="245"/>
  <c r="C73" i="446"/>
  <c r="C73" i="246"/>
  <c r="K73" i="186"/>
  <c r="E73" i="446"/>
  <c r="C73" i="307"/>
  <c r="C73" i="369"/>
  <c r="C9" i="446"/>
  <c r="K9" i="186"/>
  <c r="D9" i="307"/>
  <c r="D9" i="369"/>
  <c r="C24" i="453"/>
  <c r="C26" i="253"/>
  <c r="K55" i="195"/>
  <c r="E55" i="455"/>
  <c r="C55" i="316"/>
  <c r="C55" i="378"/>
  <c r="C55" i="255"/>
  <c r="K56" i="196"/>
  <c r="E56" i="456"/>
  <c r="C56" i="317"/>
  <c r="C56" i="379"/>
  <c r="K52" i="196"/>
  <c r="E52" i="456"/>
  <c r="C52" i="317"/>
  <c r="C52" i="379"/>
  <c r="C38" i="458"/>
  <c r="C40" i="258"/>
  <c r="C33" i="459"/>
  <c r="K35" i="199"/>
  <c r="K35" i="259"/>
  <c r="C28" i="459"/>
  <c r="K30" i="199"/>
  <c r="K28" i="199"/>
  <c r="C11" i="463"/>
  <c r="C13" i="263"/>
  <c r="K13" i="203"/>
  <c r="E11" i="463"/>
  <c r="C11" i="324"/>
  <c r="C11" i="386"/>
  <c r="C21" i="467"/>
  <c r="K23" i="207"/>
  <c r="E21" i="467"/>
  <c r="C16" i="467"/>
  <c r="K18" i="207"/>
  <c r="E16" i="467"/>
  <c r="C12" i="467"/>
  <c r="K14" i="207"/>
  <c r="E12" i="467"/>
  <c r="C27" i="468"/>
  <c r="C27" i="329"/>
  <c r="C27" i="391"/>
  <c r="C29" i="268"/>
  <c r="C14" i="473"/>
  <c r="C14" i="334"/>
  <c r="C14" i="396"/>
  <c r="C16" i="273"/>
  <c r="C18" i="474"/>
  <c r="K20" i="214"/>
  <c r="C14" i="474"/>
  <c r="K16" i="214"/>
  <c r="C56" i="274"/>
  <c r="C56" i="335"/>
  <c r="C56" i="397"/>
  <c r="D53" i="332"/>
  <c r="D53" i="394"/>
  <c r="D53" i="330"/>
  <c r="D53" i="392"/>
  <c r="D53" i="325"/>
  <c r="D53" i="387"/>
  <c r="E25" i="451"/>
  <c r="D25" i="312"/>
  <c r="D25" i="374"/>
  <c r="E15" i="483"/>
  <c r="E16" i="476"/>
  <c r="K18" i="276"/>
  <c r="E35" i="463"/>
  <c r="K37" i="263"/>
  <c r="D22" i="342"/>
  <c r="D22" i="404"/>
  <c r="K41" i="191"/>
  <c r="K41" i="251"/>
  <c r="K47" i="291"/>
  <c r="E148" i="445"/>
  <c r="E152" i="444"/>
  <c r="K152" i="244"/>
  <c r="K113" i="177"/>
  <c r="E113" i="436"/>
  <c r="E157" i="435"/>
  <c r="D157" i="296"/>
  <c r="D157" i="358"/>
  <c r="D50" i="334"/>
  <c r="D50" i="396"/>
  <c r="J50" i="252"/>
  <c r="E76" i="437"/>
  <c r="J51" i="198"/>
  <c r="D51" i="458"/>
  <c r="D30" i="467"/>
  <c r="J32" i="267"/>
  <c r="C38" i="448"/>
  <c r="C38" i="309"/>
  <c r="C38" i="371"/>
  <c r="C20" i="460"/>
  <c r="C20" i="321"/>
  <c r="C20" i="383"/>
  <c r="C37" i="465"/>
  <c r="C37" i="326"/>
  <c r="C37" i="388"/>
  <c r="C45" i="220"/>
  <c r="C45" i="480"/>
  <c r="C57" i="160"/>
  <c r="C8" i="342"/>
  <c r="C8" i="404"/>
  <c r="C20" i="482"/>
  <c r="C22" i="282"/>
  <c r="C30" i="483"/>
  <c r="C30" i="344"/>
  <c r="C30" i="406"/>
  <c r="C20" i="350"/>
  <c r="C20" i="412"/>
  <c r="C22" i="289"/>
  <c r="D12" i="434"/>
  <c r="J12" i="235"/>
  <c r="D15" i="434"/>
  <c r="J15" i="235"/>
  <c r="K15" i="235"/>
  <c r="D21" i="434"/>
  <c r="J21" i="235"/>
  <c r="K21" i="235"/>
  <c r="K21" i="175"/>
  <c r="D21" i="295"/>
  <c r="D21" i="357"/>
  <c r="D19" i="415"/>
  <c r="D36" i="434"/>
  <c r="J36" i="235"/>
  <c r="K36" i="235"/>
  <c r="D50" i="434"/>
  <c r="J50" i="235"/>
  <c r="D104" i="434"/>
  <c r="J104" i="235"/>
  <c r="J131" i="235"/>
  <c r="D49" i="435"/>
  <c r="K49" i="176"/>
  <c r="D66" i="435"/>
  <c r="J66" i="236"/>
  <c r="K66" i="236"/>
  <c r="J125" i="236"/>
  <c r="D13" i="436"/>
  <c r="J13" i="237"/>
  <c r="K13" i="237"/>
  <c r="K13" i="177"/>
  <c r="E13" i="436"/>
  <c r="D24" i="297"/>
  <c r="D24" i="359"/>
  <c r="D42" i="436"/>
  <c r="J42" i="237"/>
  <c r="D131" i="436"/>
  <c r="J131" i="237"/>
  <c r="K131" i="237"/>
  <c r="K131" i="177"/>
  <c r="D21" i="437"/>
  <c r="J21" i="238"/>
  <c r="K21" i="238"/>
  <c r="D28" i="437"/>
  <c r="J28" i="238"/>
  <c r="K28" i="238"/>
  <c r="D74" i="437"/>
  <c r="J74" i="238"/>
  <c r="K74" i="238"/>
  <c r="D109" i="437"/>
  <c r="J109" i="238"/>
  <c r="K109" i="238"/>
  <c r="D160" i="178"/>
  <c r="D158" i="437"/>
  <c r="J158" i="238"/>
  <c r="K158" i="238"/>
  <c r="D21" i="299"/>
  <c r="D21" i="361"/>
  <c r="E25" i="438"/>
  <c r="D25" i="299"/>
  <c r="D25" i="361"/>
  <c r="D17" i="439"/>
  <c r="D12" i="440"/>
  <c r="D12" i="181"/>
  <c r="D32" i="180"/>
  <c r="D32" i="240"/>
  <c r="I19" i="439"/>
  <c r="H19" i="300"/>
  <c r="H19" i="362"/>
  <c r="F18" i="441"/>
  <c r="F25" i="441"/>
  <c r="H18" i="242"/>
  <c r="I18" i="242"/>
  <c r="F22" i="441"/>
  <c r="I22" i="182"/>
  <c r="G22" i="441"/>
  <c r="H22" i="242"/>
  <c r="I22" i="242"/>
  <c r="D84" i="444"/>
  <c r="K84" i="184"/>
  <c r="K82" i="184"/>
  <c r="K82" i="244"/>
  <c r="D118" i="444"/>
  <c r="J118" i="244"/>
  <c r="K118" i="184"/>
  <c r="D122" i="444"/>
  <c r="J122" i="244"/>
  <c r="K122" i="184"/>
  <c r="K122" i="244"/>
  <c r="D158" i="444"/>
  <c r="J158" i="244"/>
  <c r="D14" i="445"/>
  <c r="J14" i="245"/>
  <c r="K14" i="185"/>
  <c r="K14" i="245"/>
  <c r="D76" i="445"/>
  <c r="K76" i="185"/>
  <c r="D76" i="306"/>
  <c r="D76" i="368"/>
  <c r="D96" i="445"/>
  <c r="J96" i="245"/>
  <c r="D109" i="445"/>
  <c r="J109" i="245"/>
  <c r="D116" i="445"/>
  <c r="J116" i="245"/>
  <c r="D108" i="446"/>
  <c r="J108" i="246"/>
  <c r="D120" i="446"/>
  <c r="J120" i="246"/>
  <c r="K120" i="186"/>
  <c r="D48" i="447"/>
  <c r="J48" i="247"/>
  <c r="D88" i="447"/>
  <c r="J88" i="247"/>
  <c r="K88" i="187"/>
  <c r="D108" i="447"/>
  <c r="J108" i="247"/>
  <c r="D10" i="448"/>
  <c r="J12" i="248"/>
  <c r="G10" i="249"/>
  <c r="G39" i="189"/>
  <c r="G39" i="249"/>
  <c r="D17" i="449"/>
  <c r="J19" i="249"/>
  <c r="D16" i="450"/>
  <c r="J18" i="250"/>
  <c r="D35" i="451"/>
  <c r="J37" i="251"/>
  <c r="D15" i="453"/>
  <c r="J17" i="253"/>
  <c r="E22" i="255"/>
  <c r="E38" i="195"/>
  <c r="E38" i="255"/>
  <c r="J49" i="255"/>
  <c r="K49" i="195"/>
  <c r="E49" i="455"/>
  <c r="D11" i="457"/>
  <c r="J13" i="257"/>
  <c r="D29" i="457"/>
  <c r="J31" i="257"/>
  <c r="I10" i="258"/>
  <c r="I38" i="198"/>
  <c r="D18" i="458"/>
  <c r="J20" i="258"/>
  <c r="K20" i="198"/>
  <c r="D35" i="458"/>
  <c r="K37" i="198"/>
  <c r="K37" i="258"/>
  <c r="J48" i="259"/>
  <c r="J47" i="260"/>
  <c r="K47" i="200"/>
  <c r="D34" i="461"/>
  <c r="J36" i="261"/>
  <c r="E45" i="263"/>
  <c r="E57" i="203"/>
  <c r="E57" i="263"/>
  <c r="J48" i="263"/>
  <c r="J52" i="264"/>
  <c r="K52" i="204"/>
  <c r="K52" i="264"/>
  <c r="K53" i="205"/>
  <c r="J52" i="266"/>
  <c r="J51" i="206"/>
  <c r="D51" i="466"/>
  <c r="K52" i="206"/>
  <c r="E52" i="466"/>
  <c r="D13" i="467"/>
  <c r="J15" i="267"/>
  <c r="D12" i="469"/>
  <c r="J14" i="269"/>
  <c r="D27" i="470"/>
  <c r="J29" i="270"/>
  <c r="E51" i="270"/>
  <c r="E57" i="210"/>
  <c r="E57" i="270"/>
  <c r="D38" i="471"/>
  <c r="J40" i="271"/>
  <c r="K40" i="211"/>
  <c r="D38" i="332"/>
  <c r="D38" i="394"/>
  <c r="D24" i="473"/>
  <c r="K26" i="213"/>
  <c r="E24" i="473"/>
  <c r="D35" i="473"/>
  <c r="J37" i="273"/>
  <c r="D40" i="473"/>
  <c r="K42" i="213"/>
  <c r="J39" i="213"/>
  <c r="D37" i="473"/>
  <c r="D22" i="474"/>
  <c r="J24" i="274"/>
  <c r="K24" i="214"/>
  <c r="E22" i="474"/>
  <c r="H51" i="274"/>
  <c r="H57" i="214"/>
  <c r="H57" i="274"/>
  <c r="D32" i="476"/>
  <c r="J34" i="276"/>
  <c r="J53" i="276"/>
  <c r="J51" i="216"/>
  <c r="D51" i="476"/>
  <c r="D11" i="478"/>
  <c r="J13" i="278"/>
  <c r="D11" i="479"/>
  <c r="K13" i="219"/>
  <c r="K16" i="279"/>
  <c r="D40" i="479"/>
  <c r="J42" i="279"/>
  <c r="K42" i="219"/>
  <c r="D28" i="481"/>
  <c r="J30" i="281"/>
  <c r="J60" i="282"/>
  <c r="K60" i="222"/>
  <c r="E60" i="482"/>
  <c r="D21" i="485"/>
  <c r="J23" i="285"/>
  <c r="K23" i="225"/>
  <c r="F28" i="285"/>
  <c r="F38" i="225"/>
  <c r="D14" i="486"/>
  <c r="K16" i="226"/>
  <c r="D14" i="347"/>
  <c r="D14" i="409"/>
  <c r="H45" i="286"/>
  <c r="H57" i="226"/>
  <c r="H57" i="286"/>
  <c r="E45" i="289"/>
  <c r="E57" i="229"/>
  <c r="E57" i="289"/>
  <c r="J10" i="231"/>
  <c r="J38" i="231"/>
  <c r="J21" i="291"/>
  <c r="K21" i="231"/>
  <c r="E32" i="362"/>
  <c r="D18" i="363"/>
  <c r="C44" i="434"/>
  <c r="C44" i="295"/>
  <c r="C44" i="357"/>
  <c r="C146" i="434"/>
  <c r="C146" i="295"/>
  <c r="C146" i="357"/>
  <c r="C102" i="434"/>
  <c r="C102" i="295"/>
  <c r="C102" i="357"/>
  <c r="C102" i="235"/>
  <c r="C124" i="296"/>
  <c r="C124" i="358"/>
  <c r="C60" i="436"/>
  <c r="C60" i="297"/>
  <c r="C60" i="359"/>
  <c r="K60" i="177"/>
  <c r="E60" i="436"/>
  <c r="C36" i="436"/>
  <c r="C36" i="297"/>
  <c r="C36" i="359"/>
  <c r="C122" i="436"/>
  <c r="C122" i="297"/>
  <c r="C122" i="359"/>
  <c r="C86" i="437"/>
  <c r="K86" i="178"/>
  <c r="C28" i="438"/>
  <c r="E28" i="179"/>
  <c r="D28" i="299"/>
  <c r="C28" i="299"/>
  <c r="C28" i="361"/>
  <c r="C20" i="438"/>
  <c r="E20" i="179"/>
  <c r="E20" i="438"/>
  <c r="C20" i="299"/>
  <c r="C20" i="361"/>
  <c r="C20" i="239"/>
  <c r="E20" i="239"/>
  <c r="C10" i="438"/>
  <c r="C10" i="299"/>
  <c r="C10" i="361"/>
  <c r="C10" i="239"/>
  <c r="E10" i="239"/>
  <c r="G16" i="438"/>
  <c r="I16" i="179"/>
  <c r="G16" i="299"/>
  <c r="G16" i="361"/>
  <c r="G16" i="239"/>
  <c r="I16" i="239"/>
  <c r="A11" i="442"/>
  <c r="A11" i="243"/>
  <c r="C17" i="442"/>
  <c r="C17" i="243"/>
  <c r="C83" i="444"/>
  <c r="C83" i="244"/>
  <c r="C34" i="444"/>
  <c r="K34" i="184"/>
  <c r="C27" i="445"/>
  <c r="C27" i="245"/>
  <c r="C27" i="306"/>
  <c r="C27" i="368"/>
  <c r="C23" i="445"/>
  <c r="C23" i="306"/>
  <c r="C23" i="368"/>
  <c r="C20" i="446"/>
  <c r="C20" i="307"/>
  <c r="C20" i="369"/>
  <c r="K20" i="186"/>
  <c r="K20" i="246"/>
  <c r="C16" i="446"/>
  <c r="K16" i="186"/>
  <c r="E16" i="446"/>
  <c r="C81" i="447"/>
  <c r="C81" i="247"/>
  <c r="C72" i="447"/>
  <c r="K72" i="187"/>
  <c r="D72" i="308"/>
  <c r="D72" i="370"/>
  <c r="C113" i="447"/>
  <c r="C113" i="308"/>
  <c r="C113" i="370"/>
  <c r="K113" i="187"/>
  <c r="C40" i="449"/>
  <c r="C40" i="310"/>
  <c r="C40" i="372"/>
  <c r="K42" i="189"/>
  <c r="E40" i="449"/>
  <c r="C12" i="449"/>
  <c r="K14" i="189"/>
  <c r="C12" i="310"/>
  <c r="C12" i="372"/>
  <c r="C59" i="315"/>
  <c r="C59" i="377"/>
  <c r="C59" i="254"/>
  <c r="C34" i="455"/>
  <c r="C34" i="316"/>
  <c r="C34" i="378"/>
  <c r="C29" i="455"/>
  <c r="C31" i="255"/>
  <c r="K31" i="195"/>
  <c r="E29" i="455"/>
  <c r="C24" i="455"/>
  <c r="K26" i="195"/>
  <c r="C26" i="255"/>
  <c r="C24" i="316"/>
  <c r="C24" i="378"/>
  <c r="C17" i="457"/>
  <c r="C17" i="318"/>
  <c r="C17" i="380"/>
  <c r="K19" i="197"/>
  <c r="C13" i="457"/>
  <c r="C15" i="257"/>
  <c r="K15" i="197"/>
  <c r="K15" i="257"/>
  <c r="C13" i="318"/>
  <c r="C13" i="380"/>
  <c r="C55" i="318"/>
  <c r="C55" i="380"/>
  <c r="C55" i="257"/>
  <c r="C53" i="259"/>
  <c r="C53" i="320"/>
  <c r="C53" i="382"/>
  <c r="K48" i="199"/>
  <c r="E48" i="459"/>
  <c r="C38" i="462"/>
  <c r="K40" i="202"/>
  <c r="K39" i="202"/>
  <c r="E37" i="462"/>
  <c r="C32" i="462"/>
  <c r="C34" i="262"/>
  <c r="K34" i="202"/>
  <c r="C32" i="323"/>
  <c r="C32" i="385"/>
  <c r="C39" i="467"/>
  <c r="K41" i="207"/>
  <c r="K41" i="267"/>
  <c r="C29" i="467"/>
  <c r="C31" i="267"/>
  <c r="C29" i="328"/>
  <c r="C29" i="390"/>
  <c r="C23" i="471"/>
  <c r="C25" i="271"/>
  <c r="C40" i="472"/>
  <c r="K42" i="212"/>
  <c r="E40" i="472"/>
  <c r="C16" i="472"/>
  <c r="C16" i="333"/>
  <c r="C16" i="395"/>
  <c r="K18" i="212"/>
  <c r="C18" i="272"/>
  <c r="K18" i="291"/>
  <c r="D55" i="342"/>
  <c r="D55" i="404"/>
  <c r="D49" i="333"/>
  <c r="D49" i="395"/>
  <c r="D53" i="324"/>
  <c r="D53" i="386"/>
  <c r="D39" i="341"/>
  <c r="D39" i="403"/>
  <c r="K19" i="291"/>
  <c r="D54" i="351"/>
  <c r="D54" i="413"/>
  <c r="K13" i="282"/>
  <c r="D24" i="338"/>
  <c r="D24" i="400"/>
  <c r="D55" i="350"/>
  <c r="D55" i="412"/>
  <c r="D11" i="338"/>
  <c r="D11" i="400"/>
  <c r="D10" i="333"/>
  <c r="D10" i="395"/>
  <c r="D151" i="296"/>
  <c r="D151" i="358"/>
  <c r="D56" i="333"/>
  <c r="D56" i="395"/>
  <c r="D15" i="317"/>
  <c r="D15" i="379"/>
  <c r="K130" i="235"/>
  <c r="D144" i="298"/>
  <c r="D144" i="360"/>
  <c r="K56" i="260"/>
  <c r="K124" i="244"/>
  <c r="D146" i="298"/>
  <c r="D146" i="360"/>
  <c r="J22" i="283"/>
  <c r="K31" i="250"/>
  <c r="J32" i="274"/>
  <c r="K23" i="264"/>
  <c r="J39" i="282"/>
  <c r="D52" i="340"/>
  <c r="D52" i="402"/>
  <c r="E38" i="291"/>
  <c r="J28" i="272"/>
  <c r="C58" i="295"/>
  <c r="C58" i="357"/>
  <c r="C82" i="305"/>
  <c r="C82" i="367"/>
  <c r="C36" i="126"/>
  <c r="C41" i="126"/>
  <c r="C45" i="196"/>
  <c r="C45" i="456"/>
  <c r="C39" i="262"/>
  <c r="C32" i="263"/>
  <c r="C26" i="335"/>
  <c r="C26" i="397"/>
  <c r="C51" i="275"/>
  <c r="C39" i="276"/>
  <c r="C51" i="338"/>
  <c r="C51" i="400"/>
  <c r="C32" i="286"/>
  <c r="C26" i="347"/>
  <c r="C26" i="409"/>
  <c r="C51" i="348"/>
  <c r="C51" i="410"/>
  <c r="J16" i="235"/>
  <c r="J20" i="235"/>
  <c r="K28" i="175"/>
  <c r="E28" i="434"/>
  <c r="K29" i="175"/>
  <c r="D29" i="295"/>
  <c r="J37" i="235"/>
  <c r="K37" i="235"/>
  <c r="J39" i="235"/>
  <c r="J49" i="235"/>
  <c r="K49" i="235"/>
  <c r="J55" i="235"/>
  <c r="J60" i="235"/>
  <c r="J62" i="235"/>
  <c r="K83" i="175"/>
  <c r="E83" i="434"/>
  <c r="J105" i="235"/>
  <c r="J130" i="235"/>
  <c r="J132" i="235"/>
  <c r="J139" i="235"/>
  <c r="J151" i="235"/>
  <c r="J24" i="236"/>
  <c r="J36" i="236"/>
  <c r="K36" i="236"/>
  <c r="J43" i="236"/>
  <c r="J45" i="236"/>
  <c r="K45" i="236"/>
  <c r="J50" i="236"/>
  <c r="K50" i="236"/>
  <c r="K65" i="176"/>
  <c r="E65" i="435"/>
  <c r="J115" i="236"/>
  <c r="J124" i="236"/>
  <c r="J126" i="236"/>
  <c r="K126" i="236"/>
  <c r="J132" i="236"/>
  <c r="K132" i="236"/>
  <c r="J148" i="236"/>
  <c r="J151" i="236"/>
  <c r="K19" i="177"/>
  <c r="J34" i="237"/>
  <c r="K34" i="237"/>
  <c r="J43" i="237"/>
  <c r="K43" i="237"/>
  <c r="J57" i="237"/>
  <c r="J59" i="237"/>
  <c r="J64" i="237"/>
  <c r="K64" i="237"/>
  <c r="K76" i="177"/>
  <c r="J82" i="237"/>
  <c r="K82" i="237"/>
  <c r="J112" i="237"/>
  <c r="K112" i="237"/>
  <c r="K120" i="177"/>
  <c r="E120" i="436"/>
  <c r="J130" i="237"/>
  <c r="J132" i="237"/>
  <c r="K132" i="237"/>
  <c r="J139" i="237"/>
  <c r="K139" i="237"/>
  <c r="K136" i="237"/>
  <c r="J143" i="237"/>
  <c r="J29" i="238"/>
  <c r="K29" i="238"/>
  <c r="K25" i="238"/>
  <c r="J33" i="238"/>
  <c r="K33" i="238"/>
  <c r="J50" i="238"/>
  <c r="K50" i="238"/>
  <c r="J59" i="238"/>
  <c r="K59" i="238"/>
  <c r="K58" i="238"/>
  <c r="J61" i="238"/>
  <c r="K61" i="238"/>
  <c r="D80" i="437"/>
  <c r="K80" i="178"/>
  <c r="D80" i="298"/>
  <c r="D80" i="360"/>
  <c r="K88" i="178"/>
  <c r="D88" i="298"/>
  <c r="J124" i="238"/>
  <c r="K124" i="238"/>
  <c r="J126" i="238"/>
  <c r="K126" i="238"/>
  <c r="J134" i="238"/>
  <c r="J141" i="238"/>
  <c r="J143" i="238"/>
  <c r="K143" i="238"/>
  <c r="J146" i="238"/>
  <c r="K146" i="238"/>
  <c r="H17" i="299"/>
  <c r="H17" i="361"/>
  <c r="D23" i="299"/>
  <c r="D23" i="361"/>
  <c r="D24" i="239"/>
  <c r="E16" i="439"/>
  <c r="D16" i="300"/>
  <c r="D16" i="362"/>
  <c r="H17" i="240"/>
  <c r="H23" i="300"/>
  <c r="H23" i="362"/>
  <c r="H24" i="300"/>
  <c r="H24" i="362"/>
  <c r="D27" i="300"/>
  <c r="D27" i="362"/>
  <c r="H13" i="242"/>
  <c r="I13" i="242"/>
  <c r="I16" i="182"/>
  <c r="G16" i="441"/>
  <c r="J9" i="244"/>
  <c r="D38" i="444"/>
  <c r="J38" i="244"/>
  <c r="J42" i="244"/>
  <c r="D59" i="444"/>
  <c r="J59" i="244"/>
  <c r="J62" i="244"/>
  <c r="J67" i="244"/>
  <c r="D99" i="444"/>
  <c r="J99" i="244"/>
  <c r="K102" i="244"/>
  <c r="K123" i="184"/>
  <c r="D123" i="305"/>
  <c r="D123" i="367"/>
  <c r="J151" i="244"/>
  <c r="K18" i="185"/>
  <c r="K18" i="245"/>
  <c r="J28" i="245"/>
  <c r="J59" i="245"/>
  <c r="D100" i="445"/>
  <c r="J100" i="245"/>
  <c r="J103" i="245"/>
  <c r="J105" i="245"/>
  <c r="J107" i="245"/>
  <c r="D122" i="445"/>
  <c r="J122" i="245"/>
  <c r="J125" i="245"/>
  <c r="J127" i="245"/>
  <c r="J139" i="245"/>
  <c r="D148" i="445"/>
  <c r="J148" i="245"/>
  <c r="J16" i="246"/>
  <c r="D45" i="446"/>
  <c r="J45" i="246"/>
  <c r="J48" i="246"/>
  <c r="J58" i="246"/>
  <c r="K71" i="186"/>
  <c r="J104" i="246"/>
  <c r="K115" i="186"/>
  <c r="K115" i="246"/>
  <c r="J123" i="246"/>
  <c r="J153" i="246"/>
  <c r="D153" i="446"/>
  <c r="J16" i="247"/>
  <c r="D39" i="447"/>
  <c r="J39" i="247"/>
  <c r="J46" i="247"/>
  <c r="J52" i="247"/>
  <c r="J77" i="247"/>
  <c r="D116" i="447"/>
  <c r="J116" i="247"/>
  <c r="J120" i="247"/>
  <c r="J125" i="247"/>
  <c r="J132" i="247"/>
  <c r="D139" i="447"/>
  <c r="J139" i="247"/>
  <c r="D18" i="449"/>
  <c r="J20" i="249"/>
  <c r="D14" i="450"/>
  <c r="J16" i="250"/>
  <c r="J19" i="250"/>
  <c r="D22" i="450"/>
  <c r="J24" i="250"/>
  <c r="D36" i="451"/>
  <c r="J38" i="251"/>
  <c r="J54" i="251"/>
  <c r="J21" i="252"/>
  <c r="D23" i="452"/>
  <c r="J25" i="252"/>
  <c r="J33" i="252"/>
  <c r="J42" i="252"/>
  <c r="J48" i="252"/>
  <c r="J12" i="253"/>
  <c r="J42" i="253"/>
  <c r="J33" i="254"/>
  <c r="J41" i="254"/>
  <c r="J19" i="255"/>
  <c r="J29" i="255"/>
  <c r="J31" i="255"/>
  <c r="J49" i="256"/>
  <c r="J52" i="256"/>
  <c r="D35" i="457"/>
  <c r="J37" i="257"/>
  <c r="D40" i="457"/>
  <c r="J42" i="257"/>
  <c r="J52" i="257"/>
  <c r="D15" i="458"/>
  <c r="J17" i="258"/>
  <c r="J29" i="258"/>
  <c r="J19" i="259"/>
  <c r="J19" i="260"/>
  <c r="J52" i="260"/>
  <c r="K15" i="201"/>
  <c r="D22" i="461"/>
  <c r="J24" i="261"/>
  <c r="J12" i="263"/>
  <c r="D31" i="463"/>
  <c r="J32" i="203"/>
  <c r="J33" i="263"/>
  <c r="J56" i="263"/>
  <c r="J56" i="264"/>
  <c r="D15" i="465"/>
  <c r="J17" i="265"/>
  <c r="D11" i="467"/>
  <c r="J13" i="267"/>
  <c r="D27" i="467"/>
  <c r="J29" i="267"/>
  <c r="D32" i="467"/>
  <c r="J34" i="267"/>
  <c r="J37" i="267"/>
  <c r="J41" i="267"/>
  <c r="J55" i="268"/>
  <c r="D9" i="469"/>
  <c r="J11" i="269"/>
  <c r="D24" i="469"/>
  <c r="K26" i="209"/>
  <c r="D29" i="469"/>
  <c r="J31" i="269"/>
  <c r="D17" i="471"/>
  <c r="J19" i="271"/>
  <c r="J54" i="271"/>
  <c r="D9" i="472"/>
  <c r="J11" i="272"/>
  <c r="J59" i="273"/>
  <c r="J59" i="274"/>
  <c r="J19" i="275"/>
  <c r="J18" i="276"/>
  <c r="J21" i="276"/>
  <c r="J24" i="276"/>
  <c r="J59" i="276"/>
  <c r="J11" i="278"/>
  <c r="J34" i="278"/>
  <c r="J11" i="279"/>
  <c r="D38" i="479"/>
  <c r="J40" i="279"/>
  <c r="J52" i="279"/>
  <c r="J31" i="280"/>
  <c r="J35" i="280"/>
  <c r="J48" i="280"/>
  <c r="D11" i="481"/>
  <c r="J13" i="281"/>
  <c r="J16" i="281"/>
  <c r="D38" i="481"/>
  <c r="J40" i="281"/>
  <c r="D14" i="482"/>
  <c r="J16" i="282"/>
  <c r="J31" i="282"/>
  <c r="D32" i="482"/>
  <c r="J34" i="282"/>
  <c r="J37" i="282"/>
  <c r="J13" i="283"/>
  <c r="J16" i="283"/>
  <c r="D18" i="484"/>
  <c r="J20" i="284"/>
  <c r="J24" i="284"/>
  <c r="J53" i="284"/>
  <c r="J11" i="285"/>
  <c r="J36" i="285"/>
  <c r="D9" i="486"/>
  <c r="J11" i="286"/>
  <c r="J24" i="287"/>
  <c r="J54" i="287"/>
  <c r="D10" i="489"/>
  <c r="J12" i="289"/>
  <c r="D31" i="489"/>
  <c r="J33" i="289"/>
  <c r="K42" i="229"/>
  <c r="K48" i="229"/>
  <c r="D48" i="350"/>
  <c r="D48" i="412"/>
  <c r="J52" i="290"/>
  <c r="J15" i="291"/>
  <c r="J47" i="291"/>
  <c r="J53" i="291"/>
  <c r="J56" i="291"/>
  <c r="C83" i="295"/>
  <c r="C83" i="357"/>
  <c r="C72" i="434"/>
  <c r="C72" i="295"/>
  <c r="C72" i="357"/>
  <c r="C57" i="295"/>
  <c r="C57" i="357"/>
  <c r="C54" i="434"/>
  <c r="C54" i="295"/>
  <c r="C54" i="357"/>
  <c r="C49" i="434"/>
  <c r="C49" i="295"/>
  <c r="C49" i="357"/>
  <c r="C43" i="434"/>
  <c r="C43" i="295"/>
  <c r="C43" i="357"/>
  <c r="C19" i="434"/>
  <c r="C19" i="295"/>
  <c r="C19" i="357"/>
  <c r="C138" i="295"/>
  <c r="C138" i="357"/>
  <c r="C131" i="295"/>
  <c r="C131" i="357"/>
  <c r="C127" i="295"/>
  <c r="C127" i="357"/>
  <c r="C116" i="235"/>
  <c r="C90" i="435"/>
  <c r="C90" i="296"/>
  <c r="C90" i="358"/>
  <c r="C71" i="296"/>
  <c r="C71" i="358"/>
  <c r="C57" i="296"/>
  <c r="C57" i="358"/>
  <c r="C45" i="296"/>
  <c r="C45" i="358"/>
  <c r="C27" i="435"/>
  <c r="C27" i="236"/>
  <c r="C19" i="435"/>
  <c r="C19" i="296"/>
  <c r="C19" i="358"/>
  <c r="C159" i="296"/>
  <c r="C159" i="358"/>
  <c r="C137" i="435"/>
  <c r="C137" i="296"/>
  <c r="C137" i="358"/>
  <c r="C123" i="435"/>
  <c r="C123" i="296"/>
  <c r="C123" i="358"/>
  <c r="C108" i="435"/>
  <c r="C108" i="296"/>
  <c r="C108" i="358"/>
  <c r="C79" i="297"/>
  <c r="C79" i="359"/>
  <c r="C74" i="436"/>
  <c r="C74" i="237"/>
  <c r="K74" i="237"/>
  <c r="C41" i="297"/>
  <c r="C41" i="359"/>
  <c r="C27" i="297"/>
  <c r="C27" i="359"/>
  <c r="C84" i="437"/>
  <c r="C84" i="298"/>
  <c r="C84" i="360"/>
  <c r="C30" i="298"/>
  <c r="C30" i="360"/>
  <c r="C13" i="437"/>
  <c r="C13" i="298"/>
  <c r="C13" i="360"/>
  <c r="C125" i="437"/>
  <c r="C125" i="298"/>
  <c r="C125" i="360"/>
  <c r="C103" i="437"/>
  <c r="C103" i="238"/>
  <c r="K103" i="238"/>
  <c r="I22" i="179"/>
  <c r="H22" i="299"/>
  <c r="G9" i="438"/>
  <c r="I9" i="179"/>
  <c r="C29" i="439"/>
  <c r="C29" i="300"/>
  <c r="C29" i="362"/>
  <c r="C16" i="240"/>
  <c r="E16" i="240"/>
  <c r="C7" i="300"/>
  <c r="C7" i="362"/>
  <c r="G28" i="439"/>
  <c r="I28" i="180"/>
  <c r="H28" i="300"/>
  <c r="H28" i="362"/>
  <c r="G16" i="439"/>
  <c r="I16" i="180"/>
  <c r="G16" i="300"/>
  <c r="G16" i="362"/>
  <c r="I8" i="180"/>
  <c r="H8" i="300"/>
  <c r="H8" i="362"/>
  <c r="D18" i="441"/>
  <c r="D18" i="242"/>
  <c r="C16" i="441"/>
  <c r="C16" i="302"/>
  <c r="C16" i="364"/>
  <c r="D11" i="302"/>
  <c r="E7" i="441"/>
  <c r="A17" i="442"/>
  <c r="A17" i="243"/>
  <c r="B22" i="243"/>
  <c r="B9" i="303"/>
  <c r="G9" i="303"/>
  <c r="C71" i="305"/>
  <c r="C71" i="367"/>
  <c r="C61" i="444"/>
  <c r="C61" i="305"/>
  <c r="C61" i="367"/>
  <c r="C67" i="445"/>
  <c r="C67" i="306"/>
  <c r="C67" i="368"/>
  <c r="C35" i="306"/>
  <c r="C35" i="368"/>
  <c r="C26" i="445"/>
  <c r="C26" i="306"/>
  <c r="C26" i="368"/>
  <c r="C68" i="446"/>
  <c r="C68" i="307"/>
  <c r="C68" i="369"/>
  <c r="C53" i="307"/>
  <c r="C53" i="369"/>
  <c r="C158" i="446"/>
  <c r="C158" i="307"/>
  <c r="C158" i="369"/>
  <c r="K147" i="186"/>
  <c r="E147" i="446"/>
  <c r="C130" i="446"/>
  <c r="C130" i="307"/>
  <c r="C130" i="369"/>
  <c r="C120" i="446"/>
  <c r="C120" i="307"/>
  <c r="C120" i="369"/>
  <c r="C9" i="247"/>
  <c r="K86" i="187"/>
  <c r="K86" i="247"/>
  <c r="K71" i="187"/>
  <c r="C41" i="447"/>
  <c r="C41" i="308"/>
  <c r="C41" i="370"/>
  <c r="C94" i="247"/>
  <c r="C12" i="448"/>
  <c r="C12" i="309"/>
  <c r="C12" i="371"/>
  <c r="C28" i="449"/>
  <c r="C28" i="310"/>
  <c r="C28" i="372"/>
  <c r="C32" i="450"/>
  <c r="K34" i="190"/>
  <c r="C31" i="452"/>
  <c r="C31" i="313"/>
  <c r="C31" i="375"/>
  <c r="C27" i="252"/>
  <c r="C28" i="453"/>
  <c r="K30" i="193"/>
  <c r="K28" i="193"/>
  <c r="C31" i="456"/>
  <c r="C31" i="317"/>
  <c r="C31" i="379"/>
  <c r="C49" i="318"/>
  <c r="C49" i="380"/>
  <c r="C19" i="458"/>
  <c r="K21" i="198"/>
  <c r="D19" i="319"/>
  <c r="D19" i="381"/>
  <c r="C22" i="463"/>
  <c r="C22" i="324"/>
  <c r="C22" i="386"/>
  <c r="C18" i="469"/>
  <c r="C20" i="269"/>
  <c r="C56" i="330"/>
  <c r="C56" i="392"/>
  <c r="C21" i="473"/>
  <c r="C21" i="334"/>
  <c r="C21" i="396"/>
  <c r="C17" i="476"/>
  <c r="C19" i="276"/>
  <c r="C54" i="277"/>
  <c r="C34" i="478"/>
  <c r="C36" i="278"/>
  <c r="C50" i="339"/>
  <c r="C50" i="401"/>
  <c r="C48" i="341"/>
  <c r="C48" i="403"/>
  <c r="C21" i="483"/>
  <c r="C23" i="283"/>
  <c r="D117" i="437"/>
  <c r="J117" i="238"/>
  <c r="K117" i="238"/>
  <c r="D154" i="437"/>
  <c r="K154" i="178"/>
  <c r="E154" i="437"/>
  <c r="I26" i="438"/>
  <c r="H26" i="361"/>
  <c r="F13" i="442"/>
  <c r="H13" i="243"/>
  <c r="I13" i="243"/>
  <c r="J13" i="244"/>
  <c r="D13" i="444"/>
  <c r="D120" i="444"/>
  <c r="J120" i="244"/>
  <c r="D51" i="445"/>
  <c r="J51" i="245"/>
  <c r="D95" i="445"/>
  <c r="J95" i="245"/>
  <c r="D113" i="445"/>
  <c r="K113" i="185"/>
  <c r="K113" i="245"/>
  <c r="D51" i="446"/>
  <c r="J51" i="246"/>
  <c r="D107" i="446"/>
  <c r="J107" i="246"/>
  <c r="D132" i="446"/>
  <c r="J132" i="246"/>
  <c r="D144" i="446"/>
  <c r="J144" i="246"/>
  <c r="J15" i="187"/>
  <c r="D15" i="447"/>
  <c r="D35" i="447"/>
  <c r="J35" i="247"/>
  <c r="D87" i="447"/>
  <c r="J87" i="247"/>
  <c r="D104" i="447"/>
  <c r="J104" i="247"/>
  <c r="D137" i="447"/>
  <c r="J137" i="247"/>
  <c r="J57" i="248"/>
  <c r="D12" i="449"/>
  <c r="J14" i="249"/>
  <c r="D18" i="454"/>
  <c r="J20" i="254"/>
  <c r="D12" i="457"/>
  <c r="K14" i="197"/>
  <c r="D24" i="457"/>
  <c r="J26" i="257"/>
  <c r="D38" i="459"/>
  <c r="J40" i="259"/>
  <c r="D10" i="460"/>
  <c r="J12" i="260"/>
  <c r="D23" i="460"/>
  <c r="J25" i="260"/>
  <c r="J53" i="263"/>
  <c r="D14" i="466"/>
  <c r="J16" i="266"/>
  <c r="D32" i="468"/>
  <c r="J34" i="268"/>
  <c r="D21" i="469"/>
  <c r="J23" i="269"/>
  <c r="J50" i="269"/>
  <c r="J59" i="272"/>
  <c r="D16" i="473"/>
  <c r="J18" i="273"/>
  <c r="D18" i="474"/>
  <c r="J20" i="274"/>
  <c r="J55" i="274"/>
  <c r="J50" i="275"/>
  <c r="D15" i="477"/>
  <c r="J17" i="277"/>
  <c r="J47" i="277"/>
  <c r="D15" i="478"/>
  <c r="J17" i="278"/>
  <c r="D15" i="479"/>
  <c r="J17" i="279"/>
  <c r="D23" i="479"/>
  <c r="J25" i="279"/>
  <c r="D21" i="480"/>
  <c r="J23" i="280"/>
  <c r="J59" i="281"/>
  <c r="D11" i="482"/>
  <c r="J13" i="282"/>
  <c r="D16" i="484"/>
  <c r="J18" i="284"/>
  <c r="D19" i="485"/>
  <c r="J21" i="285"/>
  <c r="D23" i="485"/>
  <c r="J25" i="285"/>
  <c r="D27" i="485"/>
  <c r="J29" i="285"/>
  <c r="D16" i="486"/>
  <c r="J18" i="286"/>
  <c r="J50" i="286"/>
  <c r="D31" i="487"/>
  <c r="J33" i="287"/>
  <c r="J52" i="287"/>
  <c r="D23" i="488"/>
  <c r="J25" i="288"/>
  <c r="D27" i="488"/>
  <c r="J29" i="288"/>
  <c r="D15" i="490"/>
  <c r="J17" i="290"/>
  <c r="D27" i="490"/>
  <c r="J29" i="290"/>
  <c r="D35" i="490"/>
  <c r="J37" i="290"/>
  <c r="D40" i="490"/>
  <c r="J42" i="290"/>
  <c r="J12" i="291"/>
  <c r="D37" i="363"/>
  <c r="B27" i="172"/>
  <c r="B2" i="204"/>
  <c r="B2" i="205"/>
  <c r="B2" i="206"/>
  <c r="B2" i="207"/>
  <c r="C66" i="434"/>
  <c r="C66" i="295"/>
  <c r="C66" i="357"/>
  <c r="C113" i="434"/>
  <c r="C113" i="295"/>
  <c r="C113" i="357"/>
  <c r="C86" i="435"/>
  <c r="C86" i="296"/>
  <c r="C86" i="358"/>
  <c r="C75" i="435"/>
  <c r="C75" i="296"/>
  <c r="C75" i="358"/>
  <c r="C39" i="435"/>
  <c r="C39" i="296"/>
  <c r="C39" i="358"/>
  <c r="C14" i="435"/>
  <c r="C14" i="296"/>
  <c r="C14" i="358"/>
  <c r="C150" i="435"/>
  <c r="C150" i="296"/>
  <c r="C150" i="358"/>
  <c r="C124" i="436"/>
  <c r="C124" i="297"/>
  <c r="C124" i="359"/>
  <c r="C33" i="437"/>
  <c r="C33" i="298"/>
  <c r="C33" i="360"/>
  <c r="C146" i="437"/>
  <c r="C146" i="298"/>
  <c r="C146" i="360"/>
  <c r="C137" i="437"/>
  <c r="C137" i="298"/>
  <c r="C137" i="360"/>
  <c r="C113" i="437"/>
  <c r="C113" i="298"/>
  <c r="C113" i="360"/>
  <c r="G27" i="438"/>
  <c r="I27" i="179"/>
  <c r="H27" i="299"/>
  <c r="H27" i="361"/>
  <c r="G8" i="438"/>
  <c r="I8" i="179"/>
  <c r="I8" i="438"/>
  <c r="G10" i="439"/>
  <c r="I10" i="180"/>
  <c r="E22" i="442"/>
  <c r="I22" i="183"/>
  <c r="E15" i="442"/>
  <c r="E15" i="303"/>
  <c r="C135" i="444"/>
  <c r="C135" i="305"/>
  <c r="C135" i="367"/>
  <c r="C85" i="445"/>
  <c r="C85" i="245"/>
  <c r="C14" i="445"/>
  <c r="C14" i="245"/>
  <c r="C127" i="445"/>
  <c r="C127" i="245"/>
  <c r="C48" i="446"/>
  <c r="K48" i="186"/>
  <c r="C31" i="308"/>
  <c r="C31" i="370"/>
  <c r="C55" i="249"/>
  <c r="C18" i="450"/>
  <c r="K20" i="190"/>
  <c r="C32" i="451"/>
  <c r="K34" i="191"/>
  <c r="C52" i="254"/>
  <c r="K60" i="196"/>
  <c r="E60" i="456"/>
  <c r="C34" i="457"/>
  <c r="C36" i="257"/>
  <c r="C53" i="257"/>
  <c r="C52" i="324"/>
  <c r="C52" i="386"/>
  <c r="C21" i="465"/>
  <c r="K23" i="205"/>
  <c r="K56" i="207"/>
  <c r="K23" i="209"/>
  <c r="D21" i="330"/>
  <c r="D21" i="392"/>
  <c r="C16" i="475"/>
  <c r="C16" i="336"/>
  <c r="C16" i="398"/>
  <c r="C14" i="481"/>
  <c r="C14" i="342"/>
  <c r="C14" i="404"/>
  <c r="C33" i="485"/>
  <c r="C33" i="346"/>
  <c r="C33" i="408"/>
  <c r="D21" i="343"/>
  <c r="D21" i="405"/>
  <c r="E8" i="439"/>
  <c r="D8" i="300"/>
  <c r="D8" i="362"/>
  <c r="D18" i="240"/>
  <c r="D18" i="439"/>
  <c r="D10" i="444"/>
  <c r="J10" i="244"/>
  <c r="D31" i="444"/>
  <c r="J31" i="244"/>
  <c r="D94" i="444"/>
  <c r="K94" i="184"/>
  <c r="K94" i="244"/>
  <c r="D132" i="444"/>
  <c r="J132" i="244"/>
  <c r="D152" i="444"/>
  <c r="J152" i="244"/>
  <c r="D20" i="446"/>
  <c r="J20" i="246"/>
  <c r="D36" i="446"/>
  <c r="J36" i="246"/>
  <c r="D59" i="446"/>
  <c r="J59" i="246"/>
  <c r="D105" i="446"/>
  <c r="J105" i="246"/>
  <c r="D124" i="446"/>
  <c r="J124" i="246"/>
  <c r="D53" i="447"/>
  <c r="J53" i="247"/>
  <c r="J101" i="247"/>
  <c r="D101" i="447"/>
  <c r="D13" i="448"/>
  <c r="J15" i="248"/>
  <c r="D9" i="449"/>
  <c r="J11" i="249"/>
  <c r="D27" i="451"/>
  <c r="J29" i="251"/>
  <c r="D40" i="454"/>
  <c r="J42" i="254"/>
  <c r="D12" i="456"/>
  <c r="J14" i="256"/>
  <c r="J55" i="261"/>
  <c r="D18" i="462"/>
  <c r="J20" i="262"/>
  <c r="D22" i="462"/>
  <c r="J24" i="262"/>
  <c r="D27" i="462"/>
  <c r="J29" i="262"/>
  <c r="J49" i="262"/>
  <c r="K56" i="202"/>
  <c r="E56" i="462"/>
  <c r="D15" i="463"/>
  <c r="J17" i="263"/>
  <c r="D35" i="463"/>
  <c r="J37" i="263"/>
  <c r="D39" i="463"/>
  <c r="J41" i="263"/>
  <c r="D17" i="464"/>
  <c r="J19" i="264"/>
  <c r="D21" i="464"/>
  <c r="J23" i="264"/>
  <c r="D35" i="464"/>
  <c r="K37" i="204"/>
  <c r="D35" i="325"/>
  <c r="D35" i="387"/>
  <c r="D21" i="465"/>
  <c r="J23" i="265"/>
  <c r="D28" i="465"/>
  <c r="J30" i="265"/>
  <c r="J52" i="265"/>
  <c r="D16" i="470"/>
  <c r="J18" i="270"/>
  <c r="D34" i="470"/>
  <c r="J36" i="270"/>
  <c r="D33" i="471"/>
  <c r="J35" i="271"/>
  <c r="J49" i="271"/>
  <c r="D38" i="472"/>
  <c r="J40" i="272"/>
  <c r="J55" i="272"/>
  <c r="D23" i="473"/>
  <c r="J25" i="273"/>
  <c r="D15" i="474"/>
  <c r="J17" i="274"/>
  <c r="D31" i="474"/>
  <c r="J33" i="274"/>
  <c r="D28" i="476"/>
  <c r="J30" i="276"/>
  <c r="D13" i="478"/>
  <c r="J15" i="278"/>
  <c r="D13" i="479"/>
  <c r="J15" i="279"/>
  <c r="D28" i="479"/>
  <c r="J30" i="279"/>
  <c r="D14" i="480"/>
  <c r="J16" i="280"/>
  <c r="D22" i="481"/>
  <c r="J24" i="281"/>
  <c r="J55" i="281"/>
  <c r="D18" i="483"/>
  <c r="J20" i="283"/>
  <c r="D34" i="483"/>
  <c r="J36" i="283"/>
  <c r="D39" i="483"/>
  <c r="J41" i="283"/>
  <c r="J55" i="283"/>
  <c r="D13" i="484"/>
  <c r="J15" i="284"/>
  <c r="D34" i="484"/>
  <c r="J36" i="284"/>
  <c r="J47" i="285"/>
  <c r="D21" i="486"/>
  <c r="J23" i="286"/>
  <c r="D11" i="488"/>
  <c r="J13" i="288"/>
  <c r="D34" i="488"/>
  <c r="J36" i="288"/>
  <c r="J49" i="288"/>
  <c r="J29" i="291"/>
  <c r="J35" i="291"/>
  <c r="C82" i="434"/>
  <c r="C82" i="295"/>
  <c r="C82" i="357"/>
  <c r="C56" i="434"/>
  <c r="C56" i="295"/>
  <c r="C56" i="357"/>
  <c r="C16" i="434"/>
  <c r="C16" i="295"/>
  <c r="C16" i="357"/>
  <c r="C137" i="434"/>
  <c r="C137" i="295"/>
  <c r="C137" i="357"/>
  <c r="C130" i="434"/>
  <c r="C130" i="295"/>
  <c r="C130" i="357"/>
  <c r="C126" i="434"/>
  <c r="C126" i="295"/>
  <c r="C126" i="357"/>
  <c r="C70" i="435"/>
  <c r="C70" i="296"/>
  <c r="C70" i="358"/>
  <c r="C35" i="435"/>
  <c r="C35" i="296"/>
  <c r="C35" i="358"/>
  <c r="C158" i="435"/>
  <c r="C158" i="296"/>
  <c r="C158" i="358"/>
  <c r="C106" i="435"/>
  <c r="C106" i="296"/>
  <c r="C106" i="358"/>
  <c r="C87" i="436"/>
  <c r="C87" i="297"/>
  <c r="C87" i="359"/>
  <c r="C77" i="436"/>
  <c r="C77" i="297"/>
  <c r="C77" i="359"/>
  <c r="C50" i="436"/>
  <c r="C50" i="297"/>
  <c r="C50" i="359"/>
  <c r="C16" i="436"/>
  <c r="C16" i="237"/>
  <c r="C141" i="436"/>
  <c r="C141" i="237"/>
  <c r="C87" i="437"/>
  <c r="C87" i="238"/>
  <c r="C159" i="437"/>
  <c r="C159" i="298"/>
  <c r="C159" i="360"/>
  <c r="C101" i="437"/>
  <c r="C101" i="298"/>
  <c r="C101" i="360"/>
  <c r="E11" i="179"/>
  <c r="C11" i="438"/>
  <c r="C27" i="439"/>
  <c r="C27" i="300"/>
  <c r="C27" i="362"/>
  <c r="C19" i="439"/>
  <c r="C12" i="439"/>
  <c r="E12" i="180"/>
  <c r="D12" i="300"/>
  <c r="D12" i="362"/>
  <c r="A15" i="442"/>
  <c r="A15" i="303"/>
  <c r="A15" i="365"/>
  <c r="E7" i="442"/>
  <c r="E7" i="243"/>
  <c r="C69" i="444"/>
  <c r="C69" i="305"/>
  <c r="C69" i="367"/>
  <c r="C35" i="444"/>
  <c r="C35" i="305"/>
  <c r="C35" i="367"/>
  <c r="C97" i="444"/>
  <c r="C97" i="305"/>
  <c r="C97" i="367"/>
  <c r="C33" i="445"/>
  <c r="C33" i="306"/>
  <c r="C33" i="368"/>
  <c r="C24" i="445"/>
  <c r="C24" i="306"/>
  <c r="C24" i="368"/>
  <c r="C64" i="446"/>
  <c r="C64" i="307"/>
  <c r="C64" i="369"/>
  <c r="C52" i="446"/>
  <c r="C52" i="307"/>
  <c r="C52" i="369"/>
  <c r="C132" i="446"/>
  <c r="C132" i="246"/>
  <c r="C126" i="446"/>
  <c r="C126" i="307"/>
  <c r="C126" i="369"/>
  <c r="C109" i="446"/>
  <c r="K109" i="186"/>
  <c r="C47" i="447"/>
  <c r="C47" i="308"/>
  <c r="C47" i="370"/>
  <c r="C149" i="447"/>
  <c r="C149" i="247"/>
  <c r="C13" i="449"/>
  <c r="C13" i="310"/>
  <c r="C13" i="372"/>
  <c r="K11" i="191"/>
  <c r="C48" i="312"/>
  <c r="C48" i="374"/>
  <c r="K50" i="194"/>
  <c r="E50" i="454"/>
  <c r="C39" i="458"/>
  <c r="C39" i="319"/>
  <c r="C39" i="381"/>
  <c r="C52" i="319"/>
  <c r="C52" i="381"/>
  <c r="C49" i="259"/>
  <c r="C34" i="463"/>
  <c r="C34" i="324"/>
  <c r="C34" i="386"/>
  <c r="C9" i="467"/>
  <c r="K11" i="207"/>
  <c r="K11" i="267"/>
  <c r="C12" i="469"/>
  <c r="K14" i="209"/>
  <c r="E12" i="469"/>
  <c r="C40" i="471"/>
  <c r="C40" i="332"/>
  <c r="C40" i="394"/>
  <c r="C53" i="274"/>
  <c r="C52" i="338"/>
  <c r="C52" i="400"/>
  <c r="C17" i="478"/>
  <c r="C17" i="339"/>
  <c r="C17" i="401"/>
  <c r="C22" i="482"/>
  <c r="C24" i="282"/>
  <c r="C39" i="484"/>
  <c r="K41" i="224"/>
  <c r="K12" i="231"/>
  <c r="K49" i="230"/>
  <c r="K49" i="290"/>
  <c r="K18" i="209"/>
  <c r="K31" i="210"/>
  <c r="K31" i="270"/>
  <c r="C54" i="270"/>
  <c r="C30" i="271"/>
  <c r="C56" i="271"/>
  <c r="C40" i="272"/>
  <c r="C19" i="272"/>
  <c r="C31" i="334"/>
  <c r="C31" i="396"/>
  <c r="C21" i="274"/>
  <c r="C47" i="275"/>
  <c r="C29" i="276"/>
  <c r="C35" i="338"/>
  <c r="C35" i="400"/>
  <c r="C18" i="338"/>
  <c r="C18" i="400"/>
  <c r="C42" i="278"/>
  <c r="C17" i="278"/>
  <c r="C31" i="340"/>
  <c r="C31" i="402"/>
  <c r="C54" i="279"/>
  <c r="C34" i="341"/>
  <c r="C34" i="403"/>
  <c r="C34" i="282"/>
  <c r="C33" i="283"/>
  <c r="C40" i="345"/>
  <c r="C40" i="407"/>
  <c r="C38" i="345"/>
  <c r="C38" i="407"/>
  <c r="C40" i="286"/>
  <c r="C48" i="349"/>
  <c r="C48" i="411"/>
  <c r="C9" i="352"/>
  <c r="C9" i="414"/>
  <c r="C30" i="434"/>
  <c r="C62" i="434"/>
  <c r="C82" i="435"/>
  <c r="C150" i="437"/>
  <c r="B14" i="442"/>
  <c r="D35" i="478"/>
  <c r="J27" i="248"/>
  <c r="J27" i="249"/>
  <c r="J27" i="252"/>
  <c r="J27" i="275"/>
  <c r="J27" i="277"/>
  <c r="J27" i="279"/>
  <c r="J30" i="245"/>
  <c r="B8" i="242"/>
  <c r="B25" i="242"/>
  <c r="A37" i="433"/>
  <c r="A34" i="440"/>
  <c r="C119" i="434"/>
  <c r="C151" i="434"/>
  <c r="C67" i="435"/>
  <c r="C145" i="435"/>
  <c r="C76" i="436"/>
  <c r="C114" i="436"/>
  <c r="D11" i="463"/>
  <c r="C38" i="435"/>
  <c r="C56" i="436"/>
  <c r="C72" i="436"/>
  <c r="C142" i="436"/>
  <c r="A8" i="441"/>
  <c r="C15" i="442"/>
  <c r="C23" i="442"/>
  <c r="J33" i="257"/>
  <c r="J11" i="258"/>
  <c r="J11" i="259"/>
  <c r="J14" i="259"/>
  <c r="J26" i="259"/>
  <c r="J47" i="259"/>
  <c r="J53" i="259"/>
  <c r="J14" i="260"/>
  <c r="J23" i="260"/>
  <c r="J34" i="260"/>
  <c r="J49" i="260"/>
  <c r="K11" i="201"/>
  <c r="J14" i="261"/>
  <c r="J16" i="261"/>
  <c r="J16" i="262"/>
  <c r="J31" i="262"/>
  <c r="J41" i="262"/>
  <c r="J26" i="263"/>
  <c r="J21" i="264"/>
  <c r="J25" i="264"/>
  <c r="K33" i="204"/>
  <c r="K33" i="264"/>
  <c r="J49" i="264"/>
  <c r="J53" i="264"/>
  <c r="J14" i="265"/>
  <c r="J33" i="265"/>
  <c r="J50" i="265"/>
  <c r="J21" i="266"/>
  <c r="J53" i="266"/>
  <c r="J55" i="266"/>
  <c r="J21" i="267"/>
  <c r="J26" i="267"/>
  <c r="J40" i="267"/>
  <c r="J52" i="267"/>
  <c r="J55" i="267"/>
  <c r="J56" i="268"/>
  <c r="J53" i="269"/>
  <c r="J56" i="269"/>
  <c r="J20" i="270"/>
  <c r="J33" i="270"/>
  <c r="J13" i="271"/>
  <c r="J16" i="271"/>
  <c r="J37" i="271"/>
  <c r="J41" i="271"/>
  <c r="J21" i="272"/>
  <c r="J34" i="272"/>
  <c r="J49" i="272"/>
  <c r="J15" i="273"/>
  <c r="J30" i="273"/>
  <c r="J33" i="273"/>
  <c r="J41" i="273"/>
  <c r="K52" i="213"/>
  <c r="D52" i="334"/>
  <c r="D52" i="396"/>
  <c r="J54" i="273"/>
  <c r="J11" i="274"/>
  <c r="J14" i="274"/>
  <c r="J52" i="274"/>
  <c r="J16" i="275"/>
  <c r="J18" i="275"/>
  <c r="J26" i="275"/>
  <c r="J31" i="275"/>
  <c r="J53" i="275"/>
  <c r="K12" i="216"/>
  <c r="J14" i="276"/>
  <c r="J17" i="276"/>
  <c r="J23" i="276"/>
  <c r="J33" i="276"/>
  <c r="J52" i="276"/>
  <c r="J54" i="276"/>
  <c r="J21" i="277"/>
  <c r="J23" i="277"/>
  <c r="J33" i="277"/>
  <c r="J41" i="277"/>
  <c r="J12" i="278"/>
  <c r="J35" i="278"/>
  <c r="J50" i="278"/>
  <c r="J19" i="279"/>
  <c r="K47" i="219"/>
  <c r="E47" i="479"/>
  <c r="J49" i="279"/>
  <c r="J53" i="279"/>
  <c r="J18" i="280"/>
  <c r="J25" i="280"/>
  <c r="K30" i="220"/>
  <c r="J34" i="280"/>
  <c r="J47" i="280"/>
  <c r="J17" i="281"/>
  <c r="J20" i="281"/>
  <c r="J34" i="281"/>
  <c r="J47" i="281"/>
  <c r="J18" i="282"/>
  <c r="J23" i="282"/>
  <c r="J26" i="282"/>
  <c r="J30" i="282"/>
  <c r="J40" i="282"/>
  <c r="J59" i="282"/>
  <c r="J17" i="283"/>
  <c r="J23" i="283"/>
  <c r="J25" i="283"/>
  <c r="J52" i="283"/>
  <c r="J23" i="284"/>
  <c r="J25" i="284"/>
  <c r="J49" i="284"/>
  <c r="J52" i="284"/>
  <c r="J54" i="284"/>
  <c r="J59" i="284"/>
  <c r="J18" i="285"/>
  <c r="J33" i="285"/>
  <c r="J35" i="285"/>
  <c r="J34" i="286"/>
  <c r="J14" i="287"/>
  <c r="J16" i="287"/>
  <c r="J18" i="288"/>
  <c r="J33" i="288"/>
  <c r="J40" i="288"/>
  <c r="J42" i="288"/>
  <c r="K54" i="228"/>
  <c r="E54" i="488"/>
  <c r="J59" i="288"/>
  <c r="J14" i="289"/>
  <c r="J17" i="289"/>
  <c r="J30" i="289"/>
  <c r="J41" i="289"/>
  <c r="J55" i="289"/>
  <c r="J12" i="290"/>
  <c r="J14" i="290"/>
  <c r="J19" i="290"/>
  <c r="J33" i="290"/>
  <c r="J53" i="290"/>
  <c r="J55" i="290"/>
  <c r="J17" i="291"/>
  <c r="J19" i="291"/>
  <c r="J23" i="291"/>
  <c r="J42" i="291"/>
  <c r="C80" i="295"/>
  <c r="C80" i="357"/>
  <c r="C76" i="295"/>
  <c r="C76" i="357"/>
  <c r="C60" i="295"/>
  <c r="C60" i="357"/>
  <c r="C53" i="295"/>
  <c r="C53" i="357"/>
  <c r="C28" i="295"/>
  <c r="C28" i="357"/>
  <c r="C21" i="295"/>
  <c r="C21" i="357"/>
  <c r="C12" i="235"/>
  <c r="K12" i="235"/>
  <c r="C157" i="235"/>
  <c r="C149" i="295"/>
  <c r="C149" i="357"/>
  <c r="C145" i="295"/>
  <c r="C145" i="357"/>
  <c r="C129" i="295"/>
  <c r="C129" i="357"/>
  <c r="C125" i="295"/>
  <c r="C125" i="357"/>
  <c r="C122" i="295"/>
  <c r="C122" i="357"/>
  <c r="C117" i="295"/>
  <c r="C117" i="357"/>
  <c r="C110" i="295"/>
  <c r="C110" i="357"/>
  <c r="C101" i="295"/>
  <c r="C101" i="357"/>
  <c r="C84" i="296"/>
  <c r="C84" i="358"/>
  <c r="C49" i="236"/>
  <c r="K49" i="236"/>
  <c r="C157" i="296"/>
  <c r="C157" i="358"/>
  <c r="C149" i="296"/>
  <c r="C149" i="358"/>
  <c r="C126" i="296"/>
  <c r="C126" i="358"/>
  <c r="C90" i="297"/>
  <c r="C90" i="359"/>
  <c r="C84" i="237"/>
  <c r="K84" i="237"/>
  <c r="C59" i="237"/>
  <c r="C49" i="297"/>
  <c r="C49" i="359"/>
  <c r="C35" i="237"/>
  <c r="K35" i="237"/>
  <c r="C104" i="237"/>
  <c r="K104" i="237"/>
  <c r="C109" i="237"/>
  <c r="K109" i="237"/>
  <c r="C112" i="237"/>
  <c r="C125" i="297"/>
  <c r="C125" i="359"/>
  <c r="C127" i="297"/>
  <c r="C127" i="359"/>
  <c r="C148" i="297"/>
  <c r="C148" i="359"/>
  <c r="C89" i="238"/>
  <c r="K89" i="238"/>
  <c r="C77" i="298"/>
  <c r="C77" i="360"/>
  <c r="C47" i="238"/>
  <c r="K47" i="238"/>
  <c r="C45" i="298"/>
  <c r="C45" i="360"/>
  <c r="C41" i="298"/>
  <c r="C41" i="360"/>
  <c r="C17" i="238"/>
  <c r="K17" i="238"/>
  <c r="C154" i="298"/>
  <c r="C154" i="360"/>
  <c r="C145" i="298"/>
  <c r="C145" i="360"/>
  <c r="C141" i="298"/>
  <c r="C141" i="360"/>
  <c r="C116" i="298"/>
  <c r="C116" i="360"/>
  <c r="G19" i="299"/>
  <c r="G19" i="361"/>
  <c r="C11" i="300"/>
  <c r="C11" i="362"/>
  <c r="G20" i="300"/>
  <c r="G20" i="362"/>
  <c r="A22" i="242"/>
  <c r="A20" i="302"/>
  <c r="A20" i="364"/>
  <c r="A16" i="302"/>
  <c r="A16" i="364"/>
  <c r="A12" i="302"/>
  <c r="A12" i="364"/>
  <c r="B17" i="242"/>
  <c r="E15" i="242"/>
  <c r="I15" i="242"/>
  <c r="B13" i="242"/>
  <c r="E11" i="242"/>
  <c r="I11" i="242"/>
  <c r="C9" i="302"/>
  <c r="C9" i="364"/>
  <c r="A20" i="243"/>
  <c r="E23" i="243"/>
  <c r="I23" i="243"/>
  <c r="E21" i="243"/>
  <c r="I21" i="243"/>
  <c r="C21" i="303"/>
  <c r="C21" i="365"/>
  <c r="E19" i="303"/>
  <c r="E19" i="365"/>
  <c r="C18" i="303"/>
  <c r="C18" i="365"/>
  <c r="C87" i="305"/>
  <c r="C87" i="367"/>
  <c r="C85" i="305"/>
  <c r="C85" i="367"/>
  <c r="C81" i="244"/>
  <c r="C59" i="305"/>
  <c r="C59" i="367"/>
  <c r="C57" i="305"/>
  <c r="C57" i="367"/>
  <c r="C45" i="305"/>
  <c r="C45" i="367"/>
  <c r="C39" i="305"/>
  <c r="C39" i="367"/>
  <c r="C21" i="305"/>
  <c r="C21" i="367"/>
  <c r="C153" i="305"/>
  <c r="C153" i="367"/>
  <c r="C147" i="305"/>
  <c r="C147" i="367"/>
  <c r="C123" i="305"/>
  <c r="C123" i="367"/>
  <c r="C71" i="306"/>
  <c r="C71" i="368"/>
  <c r="C43" i="306"/>
  <c r="C43" i="368"/>
  <c r="C101" i="306"/>
  <c r="C101" i="368"/>
  <c r="C94" i="245"/>
  <c r="C72" i="307"/>
  <c r="C72" i="369"/>
  <c r="K40" i="186"/>
  <c r="D40" i="307"/>
  <c r="D40" i="369"/>
  <c r="C142" i="307"/>
  <c r="C142" i="369"/>
  <c r="C118" i="246"/>
  <c r="C101" i="246"/>
  <c r="C51" i="308"/>
  <c r="C51" i="370"/>
  <c r="K24" i="187"/>
  <c r="C132" i="247"/>
  <c r="C105" i="308"/>
  <c r="C105" i="370"/>
  <c r="C99" i="308"/>
  <c r="C99" i="370"/>
  <c r="K56" i="190"/>
  <c r="E56" i="450"/>
  <c r="C51" i="251"/>
  <c r="K18" i="192"/>
  <c r="C59" i="252"/>
  <c r="K36" i="193"/>
  <c r="E34" i="453"/>
  <c r="C13" i="253"/>
  <c r="C55" i="314"/>
  <c r="C55" i="376"/>
  <c r="K30" i="194"/>
  <c r="E28" i="454"/>
  <c r="C21" i="315"/>
  <c r="C21" i="377"/>
  <c r="K29" i="195"/>
  <c r="K28" i="195"/>
  <c r="E26" i="455"/>
  <c r="E27" i="455"/>
  <c r="C9" i="316"/>
  <c r="C9" i="378"/>
  <c r="C40" i="317"/>
  <c r="C40" i="379"/>
  <c r="C37" i="256"/>
  <c r="C13" i="317"/>
  <c r="C13" i="379"/>
  <c r="K31" i="197"/>
  <c r="C23" i="319"/>
  <c r="C23" i="381"/>
  <c r="C21" i="319"/>
  <c r="C21" i="381"/>
  <c r="C12" i="320"/>
  <c r="C12" i="382"/>
  <c r="C56" i="320"/>
  <c r="C56" i="382"/>
  <c r="C54" i="320"/>
  <c r="C54" i="382"/>
  <c r="C39" i="321"/>
  <c r="C39" i="383"/>
  <c r="K40" i="200"/>
  <c r="D38" i="321"/>
  <c r="D38" i="383"/>
  <c r="C27" i="321"/>
  <c r="C27" i="383"/>
  <c r="K23" i="201"/>
  <c r="E21" i="461"/>
  <c r="C40" i="323"/>
  <c r="C40" i="385"/>
  <c r="C22" i="325"/>
  <c r="C22" i="387"/>
  <c r="C53" i="266"/>
  <c r="K30" i="207"/>
  <c r="C33" i="330"/>
  <c r="C33" i="392"/>
  <c r="C38" i="331"/>
  <c r="C38" i="393"/>
  <c r="C34" i="331"/>
  <c r="C34" i="393"/>
  <c r="C22" i="331"/>
  <c r="C22" i="393"/>
  <c r="C9" i="331"/>
  <c r="C9" i="393"/>
  <c r="C53" i="331"/>
  <c r="C53" i="393"/>
  <c r="C35" i="271"/>
  <c r="C14" i="332"/>
  <c r="C14" i="394"/>
  <c r="C47" i="271"/>
  <c r="C24" i="272"/>
  <c r="C16" i="334"/>
  <c r="C16" i="396"/>
  <c r="C26" i="274"/>
  <c r="C39" i="336"/>
  <c r="C39" i="398"/>
  <c r="C18" i="277"/>
  <c r="C10" i="338"/>
  <c r="C10" i="400"/>
  <c r="C55" i="339"/>
  <c r="C55" i="401"/>
  <c r="C15" i="341"/>
  <c r="C15" i="403"/>
  <c r="C18" i="342"/>
  <c r="C18" i="404"/>
  <c r="C10" i="342"/>
  <c r="C10" i="404"/>
  <c r="C13" i="343"/>
  <c r="C13" i="405"/>
  <c r="C50" i="343"/>
  <c r="C50" i="405"/>
  <c r="C48" i="284"/>
  <c r="C47" i="346"/>
  <c r="C47" i="408"/>
  <c r="C21" i="288"/>
  <c r="C12" i="289"/>
  <c r="J27" i="250"/>
  <c r="J27" i="251"/>
  <c r="J27" i="253"/>
  <c r="J27" i="276"/>
  <c r="J27" i="278"/>
  <c r="C155" i="298"/>
  <c r="C155" i="360"/>
  <c r="B35" i="185"/>
  <c r="K22" i="221"/>
  <c r="E20" i="481"/>
  <c r="D43" i="226"/>
  <c r="D43" i="286"/>
  <c r="E22" i="467"/>
  <c r="D22" i="390"/>
  <c r="E47" i="445"/>
  <c r="D47" i="306"/>
  <c r="D47" i="368"/>
  <c r="K47" i="245"/>
  <c r="C15" i="444"/>
  <c r="J51" i="284"/>
  <c r="E27" i="488"/>
  <c r="D10" i="341"/>
  <c r="D10" i="403"/>
  <c r="E25" i="472"/>
  <c r="D161" i="177"/>
  <c r="D161" i="237"/>
  <c r="K40" i="284"/>
  <c r="E17" i="464"/>
  <c r="K36" i="244"/>
  <c r="E30" i="450"/>
  <c r="K13" i="266"/>
  <c r="J38" i="209"/>
  <c r="J38" i="269"/>
  <c r="D16" i="339"/>
  <c r="D16" i="401"/>
  <c r="D5" i="261"/>
  <c r="E22" i="456"/>
  <c r="K24" i="256"/>
  <c r="D22" i="317"/>
  <c r="D22" i="379"/>
  <c r="C51" i="393"/>
  <c r="C38" i="208"/>
  <c r="C38" i="268"/>
  <c r="C41" i="148"/>
  <c r="C43" i="208"/>
  <c r="C41" i="329"/>
  <c r="C41" i="391"/>
  <c r="H5" i="255"/>
  <c r="H5" i="253"/>
  <c r="H5" i="263"/>
  <c r="H5" i="279"/>
  <c r="H5" i="259"/>
  <c r="H5" i="278"/>
  <c r="H5" i="270"/>
  <c r="C41" i="144"/>
  <c r="C43" i="204"/>
  <c r="C41" i="464"/>
  <c r="D106" i="307"/>
  <c r="D106" i="369"/>
  <c r="E31" i="300"/>
  <c r="I33" i="300"/>
  <c r="D166" i="177"/>
  <c r="K30" i="252"/>
  <c r="D60" i="402"/>
  <c r="D136" i="305"/>
  <c r="D136" i="367"/>
  <c r="D36" i="305"/>
  <c r="D36" i="367"/>
  <c r="C97" i="235"/>
  <c r="D39" i="308"/>
  <c r="D39" i="370"/>
  <c r="K24" i="267"/>
  <c r="D102" i="295"/>
  <c r="D102" i="357"/>
  <c r="D98" i="415"/>
  <c r="D32" i="314"/>
  <c r="D32" i="376"/>
  <c r="C51" i="273"/>
  <c r="C38" i="230"/>
  <c r="C26" i="486"/>
  <c r="C20" i="464"/>
  <c r="C20" i="325"/>
  <c r="C20" i="387"/>
  <c r="E28" i="452"/>
  <c r="D17" i="334"/>
  <c r="D17" i="396"/>
  <c r="K34" i="256"/>
  <c r="D13" i="181"/>
  <c r="J11" i="237"/>
  <c r="D11" i="327"/>
  <c r="D11" i="389"/>
  <c r="C97" i="238"/>
  <c r="K39" i="247"/>
  <c r="K25" i="249"/>
  <c r="D49" i="314"/>
  <c r="D49" i="376"/>
  <c r="K46" i="254"/>
  <c r="D17" i="314"/>
  <c r="D17" i="376"/>
  <c r="C32" i="269"/>
  <c r="C46" i="248"/>
  <c r="C46" i="309"/>
  <c r="C46" i="371"/>
  <c r="C45" i="325"/>
  <c r="C45" i="387"/>
  <c r="C45" i="264"/>
  <c r="E23" i="483"/>
  <c r="E21" i="476"/>
  <c r="K23" i="276"/>
  <c r="D21" i="337"/>
  <c r="D21" i="399"/>
  <c r="D60" i="332"/>
  <c r="D60" i="394"/>
  <c r="K60" i="271"/>
  <c r="D9" i="330"/>
  <c r="D9" i="392"/>
  <c r="E157" i="444"/>
  <c r="D157" i="305"/>
  <c r="D157" i="367"/>
  <c r="E22" i="489"/>
  <c r="C38" i="200"/>
  <c r="C36" i="460"/>
  <c r="C41" i="140"/>
  <c r="B1" i="427"/>
  <c r="B1" i="2"/>
  <c r="F6" i="63"/>
  <c r="B1" i="426"/>
  <c r="B74" i="134"/>
  <c r="D52" i="350"/>
  <c r="D52" i="412"/>
  <c r="E19" i="455"/>
  <c r="K21" i="255"/>
  <c r="D19" i="316"/>
  <c r="D19" i="378"/>
  <c r="E10" i="450"/>
  <c r="D55" i="334"/>
  <c r="D55" i="396"/>
  <c r="K36" i="277"/>
  <c r="C8" i="480"/>
  <c r="E71" i="444"/>
  <c r="D71" i="305"/>
  <c r="D71" i="367"/>
  <c r="K71" i="244"/>
  <c r="E22" i="455"/>
  <c r="D66" i="297"/>
  <c r="D66" i="359"/>
  <c r="D60" i="295"/>
  <c r="D60" i="357"/>
  <c r="D58" i="415"/>
  <c r="E109" i="437"/>
  <c r="D27" i="297"/>
  <c r="D27" i="359"/>
  <c r="D20" i="323"/>
  <c r="D20" i="385"/>
  <c r="D38" i="344"/>
  <c r="D38" i="406"/>
  <c r="D150" i="306"/>
  <c r="D150" i="368"/>
  <c r="D26" i="340"/>
  <c r="D26" i="402"/>
  <c r="E44" i="444"/>
  <c r="I5" i="266"/>
  <c r="I5" i="291"/>
  <c r="I5" i="281"/>
  <c r="I5" i="252"/>
  <c r="J15" i="244"/>
  <c r="K18" i="178"/>
  <c r="E67" i="445"/>
  <c r="J22" i="245"/>
  <c r="J22" i="284"/>
  <c r="D86" i="296"/>
  <c r="D86" i="358"/>
  <c r="E12" i="478"/>
  <c r="D19" i="298"/>
  <c r="D19" i="360"/>
  <c r="D22" i="350"/>
  <c r="D22" i="412"/>
  <c r="E35" i="490"/>
  <c r="D101" i="298"/>
  <c r="D101" i="360"/>
  <c r="K51" i="244"/>
  <c r="K20" i="245"/>
  <c r="C7" i="62"/>
  <c r="D7" i="62"/>
  <c r="E7" i="62"/>
  <c r="A23" i="496"/>
  <c r="D32" i="322"/>
  <c r="D32" i="384"/>
  <c r="D23" i="298"/>
  <c r="D23" i="360"/>
  <c r="J73" i="235"/>
  <c r="D19" i="322"/>
  <c r="D19" i="384"/>
  <c r="K120" i="244"/>
  <c r="D120" i="305"/>
  <c r="D120" i="367"/>
  <c r="D34" i="399"/>
  <c r="E35" i="457"/>
  <c r="D35" i="318"/>
  <c r="D35" i="380"/>
  <c r="K37" i="257"/>
  <c r="E40" i="454"/>
  <c r="K42" i="254"/>
  <c r="D40" i="315"/>
  <c r="D40" i="377"/>
  <c r="E16" i="449"/>
  <c r="D87" i="296"/>
  <c r="D87" i="358"/>
  <c r="E25" i="456"/>
  <c r="E32" i="486"/>
  <c r="D32" i="347"/>
  <c r="D32" i="409"/>
  <c r="K46" i="269"/>
  <c r="E39" i="487"/>
  <c r="C30" i="467"/>
  <c r="C30" i="328"/>
  <c r="C30" i="390"/>
  <c r="C32" i="267"/>
  <c r="D28" i="300"/>
  <c r="D28" i="362"/>
  <c r="D118" i="297"/>
  <c r="D118" i="359"/>
  <c r="K14" i="276"/>
  <c r="D44" i="298"/>
  <c r="D44" i="360"/>
  <c r="J78" i="246"/>
  <c r="J37" i="245"/>
  <c r="D67" i="306"/>
  <c r="D67" i="368"/>
  <c r="E38" i="483"/>
  <c r="J146" i="245"/>
  <c r="E26" i="479"/>
  <c r="D30" i="297"/>
  <c r="D30" i="359"/>
  <c r="I5" i="274"/>
  <c r="I5" i="257"/>
  <c r="I5" i="267"/>
  <c r="I5" i="258"/>
  <c r="I5" i="268"/>
  <c r="K22" i="216"/>
  <c r="K30" i="290"/>
  <c r="D29" i="340"/>
  <c r="D29" i="402"/>
  <c r="D76" i="307"/>
  <c r="D76" i="369"/>
  <c r="J60" i="245"/>
  <c r="J22" i="290"/>
  <c r="D65" i="297"/>
  <c r="D65" i="359"/>
  <c r="E51" i="444"/>
  <c r="C8" i="132"/>
  <c r="C96" i="132"/>
  <c r="D6" i="63"/>
  <c r="D6" i="64"/>
  <c r="F6" i="64"/>
  <c r="E32" i="461"/>
  <c r="G155" i="186"/>
  <c r="G155" i="246"/>
  <c r="E19" i="461"/>
  <c r="E90" i="367"/>
  <c r="D31" i="350"/>
  <c r="D31" i="412"/>
  <c r="K40" i="265"/>
  <c r="E95" i="444"/>
  <c r="D95" i="305"/>
  <c r="D95" i="367"/>
  <c r="K95" i="244"/>
  <c r="K55" i="281"/>
  <c r="K31" i="275"/>
  <c r="D25" i="330"/>
  <c r="D25" i="392"/>
  <c r="D11" i="315"/>
  <c r="D11" i="377"/>
  <c r="E23" i="482"/>
  <c r="K25" i="282"/>
  <c r="H160" i="235"/>
  <c r="E12" i="483"/>
  <c r="K14" i="283"/>
  <c r="D12" i="344"/>
  <c r="D12" i="406"/>
  <c r="E9" i="453"/>
  <c r="D9" i="314"/>
  <c r="D9" i="376"/>
  <c r="K36" i="282"/>
  <c r="K50" i="276"/>
  <c r="D49" i="325"/>
  <c r="D49" i="387"/>
  <c r="K49" i="264"/>
  <c r="C47" i="329"/>
  <c r="C47" i="391"/>
  <c r="C47" i="268"/>
  <c r="K47" i="208"/>
  <c r="C45" i="284"/>
  <c r="C45" i="345"/>
  <c r="C45" i="407"/>
  <c r="C46" i="251"/>
  <c r="E28" i="439"/>
  <c r="E12" i="476"/>
  <c r="K99" i="247"/>
  <c r="J32" i="280"/>
  <c r="K32" i="201"/>
  <c r="K32" i="261"/>
  <c r="D60" i="350"/>
  <c r="D60" i="412"/>
  <c r="F166" i="177"/>
  <c r="D140" i="445"/>
  <c r="I5" i="261"/>
  <c r="I5" i="264"/>
  <c r="I5" i="276"/>
  <c r="I5" i="262"/>
  <c r="J39" i="291"/>
  <c r="E29" i="479"/>
  <c r="K34" i="291"/>
  <c r="K15" i="269"/>
  <c r="G16" i="303"/>
  <c r="H4" i="66"/>
  <c r="D28" i="342"/>
  <c r="D28" i="404"/>
  <c r="D50" i="333"/>
  <c r="D50" i="395"/>
  <c r="D166" i="237"/>
  <c r="F93" i="177"/>
  <c r="F93" i="237"/>
  <c r="D48" i="345"/>
  <c r="D48" i="407"/>
  <c r="K48" i="284"/>
  <c r="D60" i="321"/>
  <c r="D60" i="383"/>
  <c r="K60" i="260"/>
  <c r="E38" i="469"/>
  <c r="K40" i="269"/>
  <c r="E15" i="463"/>
  <c r="D15" i="324"/>
  <c r="D15" i="386"/>
  <c r="K17" i="263"/>
  <c r="E18" i="451"/>
  <c r="D18" i="312"/>
  <c r="D18" i="374"/>
  <c r="E124" i="444"/>
  <c r="D124" i="305"/>
  <c r="D124" i="367"/>
  <c r="E61" i="435"/>
  <c r="D61" i="296"/>
  <c r="D61" i="358"/>
  <c r="E10" i="447"/>
  <c r="K10" i="247"/>
  <c r="D10" i="308"/>
  <c r="D10" i="370"/>
  <c r="J32" i="275"/>
  <c r="D22" i="331"/>
  <c r="D22" i="393"/>
  <c r="E59" i="435"/>
  <c r="D59" i="296"/>
  <c r="D59" i="358"/>
  <c r="K23" i="283"/>
  <c r="E32" i="474"/>
  <c r="D29" i="395"/>
  <c r="E14" i="450"/>
  <c r="D14" i="311"/>
  <c r="D14" i="373"/>
  <c r="K16" i="250"/>
  <c r="D47" i="347"/>
  <c r="D47" i="409"/>
  <c r="C41" i="165"/>
  <c r="C38" i="225"/>
  <c r="C36" i="485"/>
  <c r="C10" i="262"/>
  <c r="C20" i="456"/>
  <c r="C22" i="256"/>
  <c r="C20" i="317"/>
  <c r="C20" i="379"/>
  <c r="J39" i="267"/>
  <c r="D81" i="307"/>
  <c r="D81" i="369"/>
  <c r="K81" i="246"/>
  <c r="E25" i="480"/>
  <c r="E58" i="445"/>
  <c r="D24" i="328"/>
  <c r="D24" i="390"/>
  <c r="D32" i="350"/>
  <c r="D32" i="412"/>
  <c r="E82" i="435"/>
  <c r="F38" i="281"/>
  <c r="D15" i="313"/>
  <c r="D15" i="375"/>
  <c r="E15" i="452"/>
  <c r="K17" i="252"/>
  <c r="E147" i="447"/>
  <c r="J51" i="291"/>
  <c r="J32" i="291"/>
  <c r="D54" i="350"/>
  <c r="D54" i="412"/>
  <c r="K54" i="289"/>
  <c r="D38" i="449"/>
  <c r="J40" i="249"/>
  <c r="F39" i="249"/>
  <c r="F44" i="189"/>
  <c r="F44" i="249"/>
  <c r="E39" i="448"/>
  <c r="K41" i="248"/>
  <c r="D39" i="309"/>
  <c r="D39" i="371"/>
  <c r="K126" i="247"/>
  <c r="D8" i="445"/>
  <c r="J8" i="245"/>
  <c r="E88" i="436"/>
  <c r="D88" i="359"/>
  <c r="I92" i="237"/>
  <c r="D160" i="236"/>
  <c r="J57" i="230"/>
  <c r="D57" i="490"/>
  <c r="K39" i="230"/>
  <c r="K41" i="290"/>
  <c r="D39" i="351"/>
  <c r="D39" i="413"/>
  <c r="J51" i="280"/>
  <c r="D9" i="310"/>
  <c r="D9" i="372"/>
  <c r="K11" i="249"/>
  <c r="E14" i="448"/>
  <c r="D14" i="309"/>
  <c r="D14" i="371"/>
  <c r="K95" i="246"/>
  <c r="D95" i="307"/>
  <c r="D95" i="369"/>
  <c r="F65" i="245"/>
  <c r="J85" i="238"/>
  <c r="D65" i="298"/>
  <c r="D65" i="360"/>
  <c r="D152" i="436"/>
  <c r="J152" i="237"/>
  <c r="D68" i="237"/>
  <c r="D165" i="177"/>
  <c r="J1" i="498"/>
  <c r="A4" i="176"/>
  <c r="K1" i="191"/>
  <c r="K1" i="190"/>
  <c r="A4" i="178"/>
  <c r="B52" i="134"/>
  <c r="K1" i="188"/>
  <c r="C1" i="182"/>
  <c r="B1" i="177"/>
  <c r="B1" i="176"/>
  <c r="B1" i="175"/>
  <c r="C1" i="183"/>
  <c r="K1" i="194"/>
  <c r="D14" i="323"/>
  <c r="D14" i="385"/>
  <c r="E14" i="462"/>
  <c r="K16" i="262"/>
  <c r="D56" i="345"/>
  <c r="D56" i="407"/>
  <c r="K56" i="284"/>
  <c r="E30" i="448"/>
  <c r="D30" i="309"/>
  <c r="D30" i="371"/>
  <c r="D9" i="325"/>
  <c r="D9" i="387"/>
  <c r="K11" i="264"/>
  <c r="J93" i="245"/>
  <c r="D25" i="313"/>
  <c r="D25" i="375"/>
  <c r="E25" i="452"/>
  <c r="K27" i="291"/>
  <c r="E23" i="454"/>
  <c r="A4" i="440"/>
  <c r="A10" i="440"/>
  <c r="E24" i="471"/>
  <c r="D24" i="332"/>
  <c r="D24" i="394"/>
  <c r="K26" i="271"/>
  <c r="E109" i="447"/>
  <c r="E32" i="479"/>
  <c r="D32" i="340"/>
  <c r="D32" i="402"/>
  <c r="K34" i="279"/>
  <c r="D60" i="335"/>
  <c r="D60" i="397"/>
  <c r="K60" i="274"/>
  <c r="E24" i="483"/>
  <c r="K26" i="283"/>
  <c r="D24" i="344"/>
  <c r="D24" i="406"/>
  <c r="K21" i="265"/>
  <c r="E10" i="472"/>
  <c r="K12" i="272"/>
  <c r="K36" i="291"/>
  <c r="D34" i="352"/>
  <c r="D34" i="414"/>
  <c r="E31" i="476"/>
  <c r="D31" i="337"/>
  <c r="D31" i="399"/>
  <c r="K33" i="276"/>
  <c r="D56" i="330"/>
  <c r="D56" i="392"/>
  <c r="D88" i="369"/>
  <c r="F68" i="237"/>
  <c r="D149" i="298"/>
  <c r="D149" i="360"/>
  <c r="J18" i="238"/>
  <c r="D109" i="297"/>
  <c r="D109" i="359"/>
  <c r="J57" i="225"/>
  <c r="D57" i="485"/>
  <c r="K30" i="263"/>
  <c r="D63" i="306"/>
  <c r="D63" i="368"/>
  <c r="K50" i="249"/>
  <c r="K42" i="291"/>
  <c r="E13" i="444"/>
  <c r="D13" i="305"/>
  <c r="D13" i="367"/>
  <c r="K13" i="244"/>
  <c r="D52" i="345"/>
  <c r="D52" i="407"/>
  <c r="K51" i="224"/>
  <c r="E11" i="468"/>
  <c r="D11" i="329"/>
  <c r="D11" i="391"/>
  <c r="K13" i="268"/>
  <c r="E23" i="480"/>
  <c r="K25" i="280"/>
  <c r="D23" i="341"/>
  <c r="D23" i="403"/>
  <c r="E39" i="480"/>
  <c r="K41" i="280"/>
  <c r="I43" i="231"/>
  <c r="I43" i="291"/>
  <c r="E18" i="461"/>
  <c r="K46" i="271"/>
  <c r="D46" i="332"/>
  <c r="D46" i="394"/>
  <c r="K56" i="269"/>
  <c r="E28" i="463"/>
  <c r="E63" i="445"/>
  <c r="D50" i="310"/>
  <c r="D50" i="372"/>
  <c r="H38" i="285"/>
  <c r="H43" i="225"/>
  <c r="H43" i="285"/>
  <c r="D23" i="349"/>
  <c r="D23" i="411"/>
  <c r="G43" i="219"/>
  <c r="G43" i="279"/>
  <c r="E15" i="464"/>
  <c r="K17" i="264"/>
  <c r="D15" i="325"/>
  <c r="D15" i="387"/>
  <c r="E16" i="451"/>
  <c r="K18" i="251"/>
  <c r="D16" i="312"/>
  <c r="D16" i="374"/>
  <c r="E75" i="435"/>
  <c r="D75" i="296"/>
  <c r="D75" i="358"/>
  <c r="D30" i="481"/>
  <c r="J32" i="281"/>
  <c r="J51" i="290"/>
  <c r="E23" i="457"/>
  <c r="D23" i="318"/>
  <c r="D23" i="380"/>
  <c r="K25" i="257"/>
  <c r="D27" i="330"/>
  <c r="D27" i="392"/>
  <c r="K29" i="269"/>
  <c r="K35" i="248"/>
  <c r="K50" i="263"/>
  <c r="E77" i="444"/>
  <c r="D77" i="367"/>
  <c r="D37" i="480"/>
  <c r="J39" i="280"/>
  <c r="E44" i="190"/>
  <c r="E44" i="250"/>
  <c r="E39" i="250"/>
  <c r="K51" i="230"/>
  <c r="E51" i="490"/>
  <c r="K52" i="290"/>
  <c r="D52" i="351"/>
  <c r="D52" i="413"/>
  <c r="D9" i="342"/>
  <c r="D9" i="404"/>
  <c r="K11" i="281"/>
  <c r="K34" i="280"/>
  <c r="I39" i="248"/>
  <c r="I44" i="188"/>
  <c r="I44" i="248"/>
  <c r="E16" i="445"/>
  <c r="D16" i="306"/>
  <c r="D16" i="368"/>
  <c r="K16" i="245"/>
  <c r="K24" i="244"/>
  <c r="D24" i="351"/>
  <c r="D24" i="413"/>
  <c r="E25" i="447"/>
  <c r="K25" i="247"/>
  <c r="E116" i="446"/>
  <c r="D116" i="307"/>
  <c r="D116" i="369"/>
  <c r="E57" i="445"/>
  <c r="K57" i="245"/>
  <c r="D57" i="306"/>
  <c r="D57" i="368"/>
  <c r="E30" i="437"/>
  <c r="D30" i="298"/>
  <c r="D30" i="360"/>
  <c r="D20" i="297"/>
  <c r="D20" i="359"/>
  <c r="K52" i="283"/>
  <c r="K51" i="223"/>
  <c r="E51" i="483"/>
  <c r="D52" i="344"/>
  <c r="D52" i="406"/>
  <c r="D27" i="344"/>
  <c r="D27" i="406"/>
  <c r="F38" i="282"/>
  <c r="D21" i="327"/>
  <c r="D21" i="389"/>
  <c r="K53" i="255"/>
  <c r="E102" i="444"/>
  <c r="D102" i="305"/>
  <c r="D102" i="367"/>
  <c r="E135" i="235"/>
  <c r="E165" i="235"/>
  <c r="D48" i="344"/>
  <c r="D48" i="406"/>
  <c r="D48" i="325"/>
  <c r="D48" i="387"/>
  <c r="K48" i="264"/>
  <c r="D59" i="318"/>
  <c r="D59" i="380"/>
  <c r="K59" i="257"/>
  <c r="G44" i="188"/>
  <c r="G44" i="248"/>
  <c r="E43" i="229"/>
  <c r="E43" i="289"/>
  <c r="E38" i="289"/>
  <c r="E136" i="445"/>
  <c r="K136" i="245"/>
  <c r="D23" i="350"/>
  <c r="D23" i="412"/>
  <c r="K25" i="289"/>
  <c r="K53" i="291"/>
  <c r="K41" i="291"/>
  <c r="D31" i="352"/>
  <c r="D31" i="414"/>
  <c r="D31" i="351"/>
  <c r="D31" i="413"/>
  <c r="E17" i="481"/>
  <c r="K19" i="281"/>
  <c r="D44" i="250"/>
  <c r="K34" i="246"/>
  <c r="D108" i="305"/>
  <c r="D108" i="367"/>
  <c r="K108" i="244"/>
  <c r="E142" i="437"/>
  <c r="D142" i="298"/>
  <c r="D142" i="360"/>
  <c r="E38" i="281"/>
  <c r="E43" i="281"/>
  <c r="E107" i="447"/>
  <c r="K107" i="247"/>
  <c r="D107" i="308"/>
  <c r="D107" i="370"/>
  <c r="D138" i="307"/>
  <c r="D138" i="369"/>
  <c r="D79" i="306"/>
  <c r="D79" i="368"/>
  <c r="E153" i="436"/>
  <c r="D153" i="359"/>
  <c r="C8" i="295"/>
  <c r="C8" i="297"/>
  <c r="E98" i="296"/>
  <c r="C97" i="298"/>
  <c r="E98" i="297"/>
  <c r="E5" i="302"/>
  <c r="G5" i="302"/>
  <c r="A37" i="294"/>
  <c r="A34" i="301"/>
  <c r="C97" i="296"/>
  <c r="C97" i="297"/>
  <c r="E98" i="298"/>
  <c r="E5" i="303"/>
  <c r="A25" i="294"/>
  <c r="A22" i="301"/>
  <c r="C8" i="298"/>
  <c r="A13" i="294"/>
  <c r="A10" i="301"/>
  <c r="A4" i="301"/>
  <c r="A31" i="294"/>
  <c r="A28" i="301"/>
  <c r="D5" i="302"/>
  <c r="D5" i="303"/>
  <c r="A19" i="294"/>
  <c r="A16" i="301"/>
  <c r="C8" i="296"/>
  <c r="C97" i="295"/>
  <c r="A25" i="234"/>
  <c r="A22" i="241"/>
  <c r="C8" i="235"/>
  <c r="C8" i="236"/>
  <c r="B1" i="450"/>
  <c r="E1" i="446"/>
  <c r="B1" i="442"/>
  <c r="B2" i="493"/>
  <c r="B1" i="449"/>
  <c r="B1" i="445"/>
  <c r="B1" i="441"/>
  <c r="B2" i="496"/>
  <c r="B1" i="448"/>
  <c r="B1" i="444"/>
  <c r="B2" i="495"/>
  <c r="J1" i="438"/>
  <c r="B1" i="437"/>
  <c r="B1" i="435"/>
  <c r="B1" i="434"/>
  <c r="B1" i="451"/>
  <c r="B1" i="447"/>
  <c r="J1" i="443"/>
  <c r="B2" i="494"/>
  <c r="J1" i="439"/>
  <c r="B1" i="436"/>
  <c r="E11" i="458"/>
  <c r="D11" i="319"/>
  <c r="D11" i="381"/>
  <c r="K13" i="258"/>
  <c r="E23" i="470"/>
  <c r="D46" i="328"/>
  <c r="D46" i="390"/>
  <c r="K46" i="267"/>
  <c r="D28" i="306"/>
  <c r="D28" i="368"/>
  <c r="K28" i="245"/>
  <c r="I43" i="218"/>
  <c r="I43" i="278"/>
  <c r="I38" i="278"/>
  <c r="E12" i="460"/>
  <c r="D12" i="321"/>
  <c r="D12" i="383"/>
  <c r="K14" i="260"/>
  <c r="K46" i="257"/>
  <c r="E35" i="449"/>
  <c r="K37" i="249"/>
  <c r="E107" i="445"/>
  <c r="K107" i="245"/>
  <c r="D107" i="306"/>
  <c r="D107" i="368"/>
  <c r="D73" i="437"/>
  <c r="D147" i="436"/>
  <c r="J147" i="237"/>
  <c r="I165" i="236"/>
  <c r="I161" i="176"/>
  <c r="I161" i="236"/>
  <c r="E125" i="445"/>
  <c r="D125" i="306"/>
  <c r="D125" i="368"/>
  <c r="K125" i="245"/>
  <c r="K54" i="280"/>
  <c r="D54" i="341"/>
  <c r="D54" i="403"/>
  <c r="E11" i="447"/>
  <c r="D11" i="308"/>
  <c r="D11" i="370"/>
  <c r="K11" i="247"/>
  <c r="E128" i="246"/>
  <c r="K14" i="246"/>
  <c r="H30" i="438"/>
  <c r="I68" i="237"/>
  <c r="D46" i="338"/>
  <c r="D46" i="400"/>
  <c r="K46" i="277"/>
  <c r="K55" i="258"/>
  <c r="E40" i="482"/>
  <c r="K42" i="282"/>
  <c r="D40" i="343"/>
  <c r="D40" i="405"/>
  <c r="D28" i="329"/>
  <c r="D28" i="391"/>
  <c r="E10" i="462"/>
  <c r="K12" i="262"/>
  <c r="D10" i="323"/>
  <c r="D10" i="385"/>
  <c r="D59" i="316"/>
  <c r="D59" i="378"/>
  <c r="K59" i="255"/>
  <c r="D10" i="351"/>
  <c r="D10" i="413"/>
  <c r="K12" i="290"/>
  <c r="H43" i="228"/>
  <c r="H43" i="288"/>
  <c r="E21" i="484"/>
  <c r="D21" i="345"/>
  <c r="D21" i="407"/>
  <c r="K23" i="284"/>
  <c r="K22" i="224"/>
  <c r="E40" i="467"/>
  <c r="K42" i="267"/>
  <c r="D40" i="328"/>
  <c r="D40" i="390"/>
  <c r="D46" i="352"/>
  <c r="D46" i="414"/>
  <c r="D31" i="342"/>
  <c r="D31" i="404"/>
  <c r="E130" i="447"/>
  <c r="E139" i="435"/>
  <c r="E74" i="444"/>
  <c r="D74" i="305"/>
  <c r="D74" i="367"/>
  <c r="K74" i="244"/>
  <c r="K60" i="280"/>
  <c r="D60" i="341"/>
  <c r="D60" i="403"/>
  <c r="D47" i="341"/>
  <c r="D47" i="403"/>
  <c r="K47" i="280"/>
  <c r="F155" i="186"/>
  <c r="F155" i="246"/>
  <c r="E17" i="446"/>
  <c r="K17" i="246"/>
  <c r="D17" i="307"/>
  <c r="D17" i="369"/>
  <c r="D66" i="445"/>
  <c r="F417" i="498"/>
  <c r="F181" i="443"/>
  <c r="E181" i="499"/>
  <c r="E181" i="500"/>
  <c r="F306" i="498"/>
  <c r="F138" i="443"/>
  <c r="E138" i="499"/>
  <c r="E138" i="500"/>
  <c r="E27" i="477"/>
  <c r="D27" i="338"/>
  <c r="D27" i="400"/>
  <c r="K28" i="217"/>
  <c r="K28" i="277"/>
  <c r="D48" i="311"/>
  <c r="D48" i="373"/>
  <c r="D54" i="318"/>
  <c r="D54" i="380"/>
  <c r="K54" i="257"/>
  <c r="E81" i="445"/>
  <c r="D81" i="306"/>
  <c r="D81" i="368"/>
  <c r="K81" i="245"/>
  <c r="E79" i="444"/>
  <c r="D79" i="305"/>
  <c r="D79" i="367"/>
  <c r="K79" i="244"/>
  <c r="D28" i="352"/>
  <c r="D28" i="414"/>
  <c r="D31" i="349"/>
  <c r="D31" i="411"/>
  <c r="K11" i="258"/>
  <c r="E124" i="435"/>
  <c r="F38" i="291"/>
  <c r="D48" i="313"/>
  <c r="D48" i="375"/>
  <c r="E32" i="481"/>
  <c r="D32" i="342"/>
  <c r="D32" i="404"/>
  <c r="K34" i="281"/>
  <c r="E21" i="482"/>
  <c r="E39" i="476"/>
  <c r="D49" i="335"/>
  <c r="D49" i="397"/>
  <c r="E13" i="473"/>
  <c r="K15" i="273"/>
  <c r="D47" i="314"/>
  <c r="D47" i="376"/>
  <c r="K47" i="253"/>
  <c r="E39" i="454"/>
  <c r="K41" i="254"/>
  <c r="D39" i="315"/>
  <c r="D39" i="377"/>
  <c r="D46" i="344"/>
  <c r="D46" i="406"/>
  <c r="K46" i="283"/>
  <c r="H38" i="280"/>
  <c r="H43" i="280"/>
  <c r="J45" i="279"/>
  <c r="J57" i="219"/>
  <c r="D57" i="479"/>
  <c r="D26" i="455"/>
  <c r="D54" i="309"/>
  <c r="D54" i="371"/>
  <c r="K54" i="248"/>
  <c r="D154" i="296"/>
  <c r="D154" i="358"/>
  <c r="E156" i="434"/>
  <c r="K156" i="235"/>
  <c r="D150" i="297"/>
  <c r="D150" i="359"/>
  <c r="E47" i="437"/>
  <c r="J32" i="282"/>
  <c r="D50" i="297"/>
  <c r="D50" i="359"/>
  <c r="K24" i="246"/>
  <c r="D135" i="307"/>
  <c r="D135" i="369"/>
  <c r="C36" i="466"/>
  <c r="E15" i="472"/>
  <c r="K141" i="244"/>
  <c r="D51" i="298"/>
  <c r="D51" i="360"/>
  <c r="I38" i="290"/>
  <c r="I43" i="230"/>
  <c r="I43" i="290"/>
  <c r="E39" i="456"/>
  <c r="D39" i="317"/>
  <c r="D39" i="379"/>
  <c r="K41" i="256"/>
  <c r="E59" i="446"/>
  <c r="D59" i="307"/>
  <c r="D59" i="369"/>
  <c r="K59" i="246"/>
  <c r="E62" i="434"/>
  <c r="D33" i="343"/>
  <c r="D33" i="405"/>
  <c r="I43" i="217"/>
  <c r="I43" i="277"/>
  <c r="I38" i="277"/>
  <c r="E35" i="467"/>
  <c r="K37" i="267"/>
  <c r="D35" i="328"/>
  <c r="D35" i="390"/>
  <c r="D48" i="322"/>
  <c r="D48" i="384"/>
  <c r="D30" i="488"/>
  <c r="J32" i="288"/>
  <c r="E38" i="474"/>
  <c r="E31" i="470"/>
  <c r="K33" i="270"/>
  <c r="E38" i="262"/>
  <c r="E43" i="202"/>
  <c r="E43" i="262"/>
  <c r="E12" i="462"/>
  <c r="D12" i="323"/>
  <c r="D12" i="385"/>
  <c r="K14" i="262"/>
  <c r="E109" i="444"/>
  <c r="D109" i="305"/>
  <c r="D109" i="367"/>
  <c r="K109" i="244"/>
  <c r="K124" i="246"/>
  <c r="E15" i="475"/>
  <c r="D15" i="336"/>
  <c r="D15" i="398"/>
  <c r="K17" i="275"/>
  <c r="E22" i="487"/>
  <c r="D22" i="348"/>
  <c r="D22" i="410"/>
  <c r="E107" i="446"/>
  <c r="K107" i="246"/>
  <c r="D107" i="307"/>
  <c r="D107" i="369"/>
  <c r="E18" i="446"/>
  <c r="K18" i="246"/>
  <c r="D18" i="307"/>
  <c r="D18" i="369"/>
  <c r="E50" i="446"/>
  <c r="D50" i="307"/>
  <c r="D50" i="369"/>
  <c r="K50" i="246"/>
  <c r="D124" i="306"/>
  <c r="D124" i="368"/>
  <c r="K124" i="245"/>
  <c r="D20" i="480"/>
  <c r="J22" i="280"/>
  <c r="J75" i="244"/>
  <c r="K27" i="276"/>
  <c r="K27" i="268"/>
  <c r="K35" i="254"/>
  <c r="D33" i="315"/>
  <c r="D33" i="377"/>
  <c r="G43" i="229"/>
  <c r="G43" i="289"/>
  <c r="E18" i="478"/>
  <c r="I38" i="275"/>
  <c r="D43" i="215"/>
  <c r="D43" i="275"/>
  <c r="D38" i="275"/>
  <c r="G38" i="267"/>
  <c r="G38" i="254"/>
  <c r="G43" i="194"/>
  <c r="G43" i="254"/>
  <c r="E11" i="449"/>
  <c r="D11" i="310"/>
  <c r="D11" i="372"/>
  <c r="K13" i="249"/>
  <c r="K22" i="227"/>
  <c r="K22" i="287"/>
  <c r="D24" i="307"/>
  <c r="D24" i="369"/>
  <c r="E141" i="444"/>
  <c r="D85" i="307"/>
  <c r="D85" i="369"/>
  <c r="K39" i="216"/>
  <c r="K39" i="276"/>
  <c r="J51" i="288"/>
  <c r="E27" i="446"/>
  <c r="K27" i="246"/>
  <c r="D14" i="322"/>
  <c r="D14" i="384"/>
  <c r="D158" i="305"/>
  <c r="D158" i="367"/>
  <c r="I21" i="438"/>
  <c r="D12" i="327"/>
  <c r="D12" i="389"/>
  <c r="K14" i="266"/>
  <c r="D132" i="308"/>
  <c r="D132" i="370"/>
  <c r="K132" i="247"/>
  <c r="D119" i="307"/>
  <c r="D119" i="369"/>
  <c r="E35" i="482"/>
  <c r="E23" i="464"/>
  <c r="D9" i="338"/>
  <c r="D9" i="400"/>
  <c r="K11" i="277"/>
  <c r="D14" i="337"/>
  <c r="D14" i="399"/>
  <c r="E19" i="475"/>
  <c r="D19" i="336"/>
  <c r="D19" i="398"/>
  <c r="E31" i="474"/>
  <c r="K33" i="274"/>
  <c r="D31" i="335"/>
  <c r="D31" i="397"/>
  <c r="K29" i="273"/>
  <c r="E35" i="465"/>
  <c r="K37" i="265"/>
  <c r="D35" i="326"/>
  <c r="D35" i="388"/>
  <c r="D18" i="314"/>
  <c r="D18" i="376"/>
  <c r="H38" i="252"/>
  <c r="H43" i="192"/>
  <c r="H43" i="252"/>
  <c r="D12" i="365"/>
  <c r="G12" i="365"/>
  <c r="G25" i="365"/>
  <c r="G12" i="303"/>
  <c r="G43" i="223"/>
  <c r="G43" i="283"/>
  <c r="G38" i="283"/>
  <c r="G43" i="281"/>
  <c r="J51" i="279"/>
  <c r="D43" i="219"/>
  <c r="D43" i="279"/>
  <c r="D38" i="279"/>
  <c r="E38" i="475"/>
  <c r="K40" i="275"/>
  <c r="D38" i="336"/>
  <c r="D38" i="398"/>
  <c r="G165" i="177"/>
  <c r="D49" i="345"/>
  <c r="D49" i="407"/>
  <c r="J28" i="288"/>
  <c r="D59" i="351"/>
  <c r="D59" i="413"/>
  <c r="J32" i="270"/>
  <c r="D136" i="308"/>
  <c r="D136" i="370"/>
  <c r="K34" i="264"/>
  <c r="K19" i="237"/>
  <c r="E85" i="446"/>
  <c r="K20" i="280"/>
  <c r="D26" i="460"/>
  <c r="J28" i="260"/>
  <c r="E38" i="282"/>
  <c r="E43" i="222"/>
  <c r="E43" i="282"/>
  <c r="G43" i="222"/>
  <c r="G43" i="282"/>
  <c r="G38" i="282"/>
  <c r="H43" i="210"/>
  <c r="H43" i="270"/>
  <c r="E34" i="469"/>
  <c r="D34" i="330"/>
  <c r="D34" i="392"/>
  <c r="K36" i="269"/>
  <c r="D26" i="469"/>
  <c r="J28" i="269"/>
  <c r="D54" i="321"/>
  <c r="D54" i="383"/>
  <c r="K23" i="278"/>
  <c r="D21" i="401"/>
  <c r="E39" i="462"/>
  <c r="D39" i="323"/>
  <c r="D39" i="385"/>
  <c r="K41" i="262"/>
  <c r="K51" i="201"/>
  <c r="K51" i="261"/>
  <c r="D46" i="331"/>
  <c r="D46" i="393"/>
  <c r="K46" i="270"/>
  <c r="E38" i="467"/>
  <c r="D38" i="328"/>
  <c r="D38" i="390"/>
  <c r="K40" i="267"/>
  <c r="E16" i="462"/>
  <c r="K18" i="262"/>
  <c r="D16" i="323"/>
  <c r="D16" i="385"/>
  <c r="D116" i="306"/>
  <c r="D116" i="368"/>
  <c r="K116" i="245"/>
  <c r="E153" i="446"/>
  <c r="D153" i="307"/>
  <c r="D153" i="369"/>
  <c r="K153" i="246"/>
  <c r="E41" i="446"/>
  <c r="K41" i="246"/>
  <c r="D41" i="307"/>
  <c r="D41" i="369"/>
  <c r="E76" i="446"/>
  <c r="K76" i="246"/>
  <c r="E91" i="436"/>
  <c r="D91" i="297"/>
  <c r="D91" i="359"/>
  <c r="I38" i="283"/>
  <c r="I43" i="223"/>
  <c r="I43" i="283"/>
  <c r="H38" i="279"/>
  <c r="H43" i="219"/>
  <c r="H43" i="279"/>
  <c r="E139" i="445"/>
  <c r="K139" i="245"/>
  <c r="D139" i="306"/>
  <c r="D139" i="368"/>
  <c r="E25" i="460"/>
  <c r="K54" i="291"/>
  <c r="K51" i="291"/>
  <c r="D54" i="352"/>
  <c r="D54" i="414"/>
  <c r="K121" i="247"/>
  <c r="F38" i="286"/>
  <c r="F43" i="226"/>
  <c r="F43" i="286"/>
  <c r="D13" i="346"/>
  <c r="D13" i="408"/>
  <c r="D10" i="339"/>
  <c r="D10" i="401"/>
  <c r="E27" i="475"/>
  <c r="D27" i="336"/>
  <c r="D27" i="398"/>
  <c r="K29" i="275"/>
  <c r="E10" i="473"/>
  <c r="E24" i="454"/>
  <c r="K26" i="254"/>
  <c r="D24" i="315"/>
  <c r="D24" i="377"/>
  <c r="I14" i="438"/>
  <c r="H14" i="299"/>
  <c r="H14" i="361"/>
  <c r="D13" i="364"/>
  <c r="G13" i="364"/>
  <c r="G13" i="302"/>
  <c r="D15" i="300"/>
  <c r="D15" i="362"/>
  <c r="E96" i="360"/>
  <c r="E164" i="360"/>
  <c r="K14" i="290"/>
  <c r="D12" i="351"/>
  <c r="D12" i="413"/>
  <c r="D46" i="349"/>
  <c r="D46" i="411"/>
  <c r="K46" i="288"/>
  <c r="E18" i="488"/>
  <c r="D26" i="472"/>
  <c r="E32" i="463"/>
  <c r="D32" i="324"/>
  <c r="D32" i="386"/>
  <c r="K34" i="263"/>
  <c r="D30" i="470"/>
  <c r="K136" i="247"/>
  <c r="K48" i="245"/>
  <c r="I155" i="185"/>
  <c r="I155" i="245"/>
  <c r="K55" i="184"/>
  <c r="E165" i="295"/>
  <c r="E33" i="483"/>
  <c r="E31" i="454"/>
  <c r="K32" i="194"/>
  <c r="D30" i="315"/>
  <c r="D30" i="377"/>
  <c r="K33" i="254"/>
  <c r="D31" i="315"/>
  <c r="D31" i="377"/>
  <c r="E38" i="253"/>
  <c r="E43" i="193"/>
  <c r="E43" i="253"/>
  <c r="E127" i="447"/>
  <c r="H38" i="284"/>
  <c r="H43" i="224"/>
  <c r="H43" i="284"/>
  <c r="F38" i="273"/>
  <c r="F43" i="213"/>
  <c r="F43" i="273"/>
  <c r="F43" i="211"/>
  <c r="F43" i="271"/>
  <c r="F38" i="271"/>
  <c r="D40" i="329"/>
  <c r="D40" i="391"/>
  <c r="K42" i="268"/>
  <c r="D59" i="326"/>
  <c r="D59" i="388"/>
  <c r="E40" i="462"/>
  <c r="D40" i="323"/>
  <c r="D40" i="385"/>
  <c r="E27" i="458"/>
  <c r="D27" i="319"/>
  <c r="D27" i="381"/>
  <c r="E50" i="447"/>
  <c r="D48" i="306"/>
  <c r="D48" i="368"/>
  <c r="K21" i="272"/>
  <c r="K33" i="266"/>
  <c r="D23" i="300"/>
  <c r="D23" i="362"/>
  <c r="C29" i="179"/>
  <c r="E157" i="434"/>
  <c r="D157" i="295"/>
  <c r="D157" i="357"/>
  <c r="D151" i="415"/>
  <c r="K157" i="235"/>
  <c r="D59" i="349"/>
  <c r="D59" i="411"/>
  <c r="D10" i="349"/>
  <c r="D10" i="411"/>
  <c r="K12" i="288"/>
  <c r="K19" i="277"/>
  <c r="E40" i="469"/>
  <c r="D40" i="330"/>
  <c r="D40" i="392"/>
  <c r="K42" i="269"/>
  <c r="K39" i="209"/>
  <c r="E37" i="469"/>
  <c r="E50" i="436"/>
  <c r="K133" i="187"/>
  <c r="K133" i="247"/>
  <c r="D93" i="444"/>
  <c r="H155" i="185"/>
  <c r="H155" i="245"/>
  <c r="D55" i="332"/>
  <c r="D55" i="394"/>
  <c r="K55" i="271"/>
  <c r="E80" i="447"/>
  <c r="D80" i="308"/>
  <c r="D80" i="370"/>
  <c r="K80" i="247"/>
  <c r="C24" i="438"/>
  <c r="C24" i="299"/>
  <c r="C24" i="361"/>
  <c r="C24" i="239"/>
  <c r="K54" i="278"/>
  <c r="E28" i="472"/>
  <c r="D28" i="333"/>
  <c r="D28" i="395"/>
  <c r="K30" i="272"/>
  <c r="K23" i="271"/>
  <c r="G43" i="210"/>
  <c r="G43" i="270"/>
  <c r="G38" i="270"/>
  <c r="D39" i="326"/>
  <c r="D39" i="388"/>
  <c r="K41" i="265"/>
  <c r="J32" i="262"/>
  <c r="D23" i="319"/>
  <c r="D23" i="381"/>
  <c r="K25" i="258"/>
  <c r="D28" i="309"/>
  <c r="D28" i="371"/>
  <c r="E16" i="465"/>
  <c r="K18" i="265"/>
  <c r="D16" i="326"/>
  <c r="D16" i="388"/>
  <c r="D60" i="326"/>
  <c r="D60" i="388"/>
  <c r="K60" i="265"/>
  <c r="D17" i="364"/>
  <c r="G17" i="364"/>
  <c r="J28" i="265"/>
  <c r="E151" i="436"/>
  <c r="D151" i="359"/>
  <c r="D10" i="306"/>
  <c r="D10" i="368"/>
  <c r="D89" i="359"/>
  <c r="D78" i="435"/>
  <c r="J78" i="236"/>
  <c r="E118" i="445"/>
  <c r="D118" i="306"/>
  <c r="D118" i="368"/>
  <c r="K118" i="245"/>
  <c r="E68" i="236"/>
  <c r="E165" i="236"/>
  <c r="E165" i="176"/>
  <c r="D31" i="451"/>
  <c r="E32" i="449"/>
  <c r="K12" i="247"/>
  <c r="H65" i="246"/>
  <c r="E120" i="445"/>
  <c r="D120" i="306"/>
  <c r="D120" i="368"/>
  <c r="K120" i="245"/>
  <c r="E61" i="445"/>
  <c r="D61" i="306"/>
  <c r="D61" i="368"/>
  <c r="K61" i="245"/>
  <c r="D49" i="445"/>
  <c r="J49" i="245"/>
  <c r="D135" i="305"/>
  <c r="D135" i="367"/>
  <c r="K135" i="244"/>
  <c r="J60" i="244"/>
  <c r="E46" i="444"/>
  <c r="E156" i="437"/>
  <c r="D156" i="298"/>
  <c r="D156" i="360"/>
  <c r="G10" i="303"/>
  <c r="E35" i="452"/>
  <c r="K37" i="252"/>
  <c r="F43" i="215"/>
  <c r="F43" i="275"/>
  <c r="K34" i="271"/>
  <c r="E130" i="445"/>
  <c r="D130" i="306"/>
  <c r="D130" i="368"/>
  <c r="K130" i="245"/>
  <c r="E61" i="437"/>
  <c r="D61" i="298"/>
  <c r="D61" i="360"/>
  <c r="I92" i="235"/>
  <c r="I166" i="235"/>
  <c r="H39" i="251"/>
  <c r="E30" i="449"/>
  <c r="D30" i="310"/>
  <c r="D30" i="372"/>
  <c r="K32" i="249"/>
  <c r="D133" i="447"/>
  <c r="J133" i="247"/>
  <c r="F65" i="247"/>
  <c r="J8" i="247"/>
  <c r="D70" i="446"/>
  <c r="J70" i="246"/>
  <c r="G89" i="246"/>
  <c r="G90" i="186"/>
  <c r="G90" i="246"/>
  <c r="E111" i="444"/>
  <c r="E106" i="444"/>
  <c r="E56" i="444"/>
  <c r="E35" i="444"/>
  <c r="K35" i="244"/>
  <c r="D35" i="305"/>
  <c r="D35" i="367"/>
  <c r="J22" i="258"/>
  <c r="B36" i="238"/>
  <c r="B33" i="245"/>
  <c r="B36" i="236"/>
  <c r="B36" i="295"/>
  <c r="B33" i="308"/>
  <c r="B33" i="247"/>
  <c r="B33" i="246"/>
  <c r="D46" i="325"/>
  <c r="D46" i="387"/>
  <c r="K45" i="204"/>
  <c r="K46" i="264"/>
  <c r="E31" i="465"/>
  <c r="K33" i="265"/>
  <c r="D31" i="326"/>
  <c r="D31" i="388"/>
  <c r="E33" i="474"/>
  <c r="K32" i="214"/>
  <c r="D30" i="335"/>
  <c r="D30" i="397"/>
  <c r="D8" i="466"/>
  <c r="H43" i="203"/>
  <c r="H43" i="263"/>
  <c r="H38" i="263"/>
  <c r="D9" i="324"/>
  <c r="D9" i="386"/>
  <c r="K11" i="263"/>
  <c r="E27" i="444"/>
  <c r="D27" i="305"/>
  <c r="D27" i="367"/>
  <c r="K27" i="244"/>
  <c r="I5" i="269"/>
  <c r="I5" i="282"/>
  <c r="I5" i="290"/>
  <c r="I5" i="259"/>
  <c r="E30" i="446"/>
  <c r="E54" i="437"/>
  <c r="D54" i="298"/>
  <c r="D54" i="360"/>
  <c r="E42" i="437"/>
  <c r="D42" i="298"/>
  <c r="D42" i="360"/>
  <c r="E132" i="436"/>
  <c r="D132" i="297"/>
  <c r="D132" i="359"/>
  <c r="E128" i="434"/>
  <c r="K128" i="235"/>
  <c r="D128" i="295"/>
  <c r="D128" i="357"/>
  <c r="D124" i="415"/>
  <c r="D124" i="295"/>
  <c r="D124" i="357"/>
  <c r="D120" i="415"/>
  <c r="E89" i="246"/>
  <c r="G128" i="245"/>
  <c r="D51" i="306"/>
  <c r="D51" i="368"/>
  <c r="K51" i="245"/>
  <c r="D45" i="306"/>
  <c r="D45" i="368"/>
  <c r="E125" i="444"/>
  <c r="E100" i="444"/>
  <c r="D100" i="305"/>
  <c r="D100" i="367"/>
  <c r="D52" i="328"/>
  <c r="D52" i="390"/>
  <c r="K52" i="267"/>
  <c r="E22" i="468"/>
  <c r="K24" i="268"/>
  <c r="D22" i="329"/>
  <c r="D22" i="391"/>
  <c r="K53" i="285"/>
  <c r="K50" i="271"/>
  <c r="D50" i="332"/>
  <c r="D50" i="394"/>
  <c r="E18" i="448"/>
  <c r="D18" i="309"/>
  <c r="D18" i="371"/>
  <c r="K20" i="248"/>
  <c r="I43" i="206"/>
  <c r="I43" i="266"/>
  <c r="I38" i="266"/>
  <c r="K15" i="263"/>
  <c r="E103" i="445"/>
  <c r="D103" i="306"/>
  <c r="D103" i="368"/>
  <c r="E139" i="436"/>
  <c r="D139" i="297"/>
  <c r="D139" i="359"/>
  <c r="E116" i="437"/>
  <c r="K59" i="237"/>
  <c r="K136" i="177"/>
  <c r="D136" i="297"/>
  <c r="D136" i="359"/>
  <c r="D60" i="328"/>
  <c r="D60" i="390"/>
  <c r="K61" i="249"/>
  <c r="D61" i="310"/>
  <c r="D61" i="372"/>
  <c r="I13" i="439"/>
  <c r="H13" i="300"/>
  <c r="H13" i="362"/>
  <c r="D38" i="314"/>
  <c r="D38" i="376"/>
  <c r="E21" i="451"/>
  <c r="K22" i="191"/>
  <c r="K23" i="251"/>
  <c r="D21" i="312"/>
  <c r="D21" i="374"/>
  <c r="D156" i="297"/>
  <c r="D156" i="359"/>
  <c r="G38" i="287"/>
  <c r="K12" i="254"/>
  <c r="E134" i="435"/>
  <c r="D134" i="296"/>
  <c r="D134" i="358"/>
  <c r="E130" i="434"/>
  <c r="D130" i="295"/>
  <c r="D130" i="357"/>
  <c r="D126" i="415"/>
  <c r="E39" i="446"/>
  <c r="K39" i="246"/>
  <c r="D39" i="307"/>
  <c r="D39" i="369"/>
  <c r="K57" i="244"/>
  <c r="E124" i="436"/>
  <c r="D124" i="297"/>
  <c r="D124" i="359"/>
  <c r="K121" i="177"/>
  <c r="E121" i="436"/>
  <c r="E90" i="436"/>
  <c r="D90" i="297"/>
  <c r="D90" i="359"/>
  <c r="E29" i="450"/>
  <c r="I65" i="246"/>
  <c r="I90" i="186"/>
  <c r="I90" i="246"/>
  <c r="E59" i="445"/>
  <c r="K59" i="245"/>
  <c r="D59" i="306"/>
  <c r="D59" i="368"/>
  <c r="E56" i="445"/>
  <c r="K56" i="245"/>
  <c r="D56" i="306"/>
  <c r="D56" i="368"/>
  <c r="D24" i="299"/>
  <c r="D24" i="361"/>
  <c r="E105" i="437"/>
  <c r="D105" i="298"/>
  <c r="D105" i="360"/>
  <c r="K29" i="255"/>
  <c r="K28" i="255"/>
  <c r="D27" i="316"/>
  <c r="D27" i="378"/>
  <c r="E9" i="461"/>
  <c r="E9" i="467"/>
  <c r="D9" i="328"/>
  <c r="D9" i="390"/>
  <c r="K14" i="257"/>
  <c r="D147" i="307"/>
  <c r="D147" i="369"/>
  <c r="I28" i="439"/>
  <c r="D65" i="296"/>
  <c r="D65" i="358"/>
  <c r="J51" i="266"/>
  <c r="D120" i="307"/>
  <c r="D120" i="369"/>
  <c r="E21" i="434"/>
  <c r="F43" i="230"/>
  <c r="F43" i="290"/>
  <c r="E23" i="435"/>
  <c r="D55" i="327"/>
  <c r="D55" i="389"/>
  <c r="E28" i="465"/>
  <c r="K30" i="265"/>
  <c r="D28" i="326"/>
  <c r="D28" i="388"/>
  <c r="K28" i="205"/>
  <c r="K15" i="264"/>
  <c r="E147" i="445"/>
  <c r="D139" i="298"/>
  <c r="D139" i="360"/>
  <c r="D38" i="291"/>
  <c r="J51" i="278"/>
  <c r="E22" i="448"/>
  <c r="D22" i="309"/>
  <c r="D22" i="371"/>
  <c r="K24" i="248"/>
  <c r="G38" i="261"/>
  <c r="J51" i="252"/>
  <c r="J57" i="192"/>
  <c r="J57" i="252"/>
  <c r="D57" i="452"/>
  <c r="E21" i="450"/>
  <c r="D21" i="311"/>
  <c r="D21" i="373"/>
  <c r="K23" i="250"/>
  <c r="K22" i="190"/>
  <c r="K22" i="250"/>
  <c r="E157" i="447"/>
  <c r="K157" i="247"/>
  <c r="D157" i="308"/>
  <c r="D157" i="370"/>
  <c r="E145" i="437"/>
  <c r="D145" i="360"/>
  <c r="D53" i="340"/>
  <c r="D53" i="402"/>
  <c r="K51" i="219"/>
  <c r="E51" i="479"/>
  <c r="I25" i="439"/>
  <c r="H25" i="300"/>
  <c r="H25" i="362"/>
  <c r="K49" i="291"/>
  <c r="E39" i="468"/>
  <c r="D39" i="329"/>
  <c r="D39" i="391"/>
  <c r="K41" i="268"/>
  <c r="E27" i="464"/>
  <c r="D26" i="325"/>
  <c r="D26" i="387"/>
  <c r="K29" i="264"/>
  <c r="D27" i="325"/>
  <c r="D27" i="387"/>
  <c r="J160" i="176"/>
  <c r="E108" i="446"/>
  <c r="K108" i="246"/>
  <c r="D108" i="307"/>
  <c r="D108" i="369"/>
  <c r="E51" i="446"/>
  <c r="K51" i="246"/>
  <c r="D51" i="307"/>
  <c r="D51" i="369"/>
  <c r="C41" i="154"/>
  <c r="C38" i="214"/>
  <c r="C38" i="274"/>
  <c r="K22" i="289"/>
  <c r="E71" i="436"/>
  <c r="D71" i="297"/>
  <c r="D71" i="359"/>
  <c r="E22" i="434"/>
  <c r="D22" i="295"/>
  <c r="D22" i="357"/>
  <c r="D20" i="415"/>
  <c r="K50" i="235"/>
  <c r="E52" i="444"/>
  <c r="D52" i="305"/>
  <c r="D52" i="367"/>
  <c r="K52" i="244"/>
  <c r="D52" i="437"/>
  <c r="J52" i="238"/>
  <c r="G165" i="178"/>
  <c r="K36" i="253"/>
  <c r="K56" i="250"/>
  <c r="D56" i="311"/>
  <c r="D56" i="373"/>
  <c r="D54" i="349"/>
  <c r="D54" i="411"/>
  <c r="E12" i="439"/>
  <c r="E35" i="464"/>
  <c r="K56" i="262"/>
  <c r="E21" i="465"/>
  <c r="K60" i="256"/>
  <c r="I27" i="438"/>
  <c r="D113" i="306"/>
  <c r="D113" i="368"/>
  <c r="E13" i="461"/>
  <c r="D13" i="322"/>
  <c r="D13" i="384"/>
  <c r="K15" i="261"/>
  <c r="E88" i="437"/>
  <c r="D88" i="360"/>
  <c r="D40" i="333"/>
  <c r="D40" i="395"/>
  <c r="K42" i="272"/>
  <c r="J39" i="273"/>
  <c r="D52" i="325"/>
  <c r="D52" i="387"/>
  <c r="K51" i="204"/>
  <c r="K20" i="258"/>
  <c r="G44" i="189"/>
  <c r="G44" i="249"/>
  <c r="D118" i="305"/>
  <c r="D118" i="367"/>
  <c r="D32" i="439"/>
  <c r="D13" i="297"/>
  <c r="D13" i="359"/>
  <c r="C57" i="220"/>
  <c r="C57" i="480"/>
  <c r="E18" i="474"/>
  <c r="D18" i="335"/>
  <c r="D18" i="397"/>
  <c r="K20" i="274"/>
  <c r="K56" i="256"/>
  <c r="D56" i="317"/>
  <c r="D56" i="379"/>
  <c r="K55" i="255"/>
  <c r="E9" i="446"/>
  <c r="K9" i="246"/>
  <c r="I12" i="439"/>
  <c r="H12" i="300"/>
  <c r="H12" i="362"/>
  <c r="E20" i="435"/>
  <c r="E55" i="434"/>
  <c r="D55" i="295"/>
  <c r="D55" i="357"/>
  <c r="D53" i="415"/>
  <c r="D19" i="342"/>
  <c r="D19" i="404"/>
  <c r="K21" i="281"/>
  <c r="K56" i="265"/>
  <c r="D38" i="263"/>
  <c r="D53" i="315"/>
  <c r="D53" i="377"/>
  <c r="K53" i="254"/>
  <c r="K141" i="247"/>
  <c r="E41" i="444"/>
  <c r="D41" i="305"/>
  <c r="D41" i="367"/>
  <c r="K41" i="244"/>
  <c r="E131" i="435"/>
  <c r="D131" i="296"/>
  <c r="D131" i="358"/>
  <c r="E26" i="488"/>
  <c r="D26" i="477"/>
  <c r="J28" i="277"/>
  <c r="E35" i="475"/>
  <c r="D35" i="336"/>
  <c r="D35" i="398"/>
  <c r="E31" i="471"/>
  <c r="D31" i="332"/>
  <c r="D31" i="394"/>
  <c r="D37" i="462"/>
  <c r="J22" i="254"/>
  <c r="E111" i="445"/>
  <c r="E150" i="444"/>
  <c r="I9" i="243"/>
  <c r="D129" i="359"/>
  <c r="D114" i="296"/>
  <c r="D114" i="358"/>
  <c r="E38" i="434"/>
  <c r="E22" i="454"/>
  <c r="D22" i="315"/>
  <c r="D22" i="377"/>
  <c r="K24" i="254"/>
  <c r="K22" i="194"/>
  <c r="K22" i="254"/>
  <c r="E36" i="451"/>
  <c r="D65" i="245"/>
  <c r="E37" i="463"/>
  <c r="K39" i="263"/>
  <c r="D37" i="324"/>
  <c r="D37" i="386"/>
  <c r="E19" i="463"/>
  <c r="D19" i="324"/>
  <c r="D19" i="386"/>
  <c r="K21" i="263"/>
  <c r="J57" i="202"/>
  <c r="D57" i="462"/>
  <c r="J45" i="262"/>
  <c r="E19" i="457"/>
  <c r="D19" i="318"/>
  <c r="D19" i="380"/>
  <c r="D53" i="313"/>
  <c r="D53" i="375"/>
  <c r="K53" i="252"/>
  <c r="J40" i="250"/>
  <c r="D44" i="189"/>
  <c r="D44" i="249"/>
  <c r="D39" i="249"/>
  <c r="E105" i="447"/>
  <c r="E18" i="447"/>
  <c r="K18" i="247"/>
  <c r="D18" i="308"/>
  <c r="D18" i="370"/>
  <c r="K23" i="288"/>
  <c r="D49" i="343"/>
  <c r="D49" i="405"/>
  <c r="K49" i="282"/>
  <c r="K45" i="222"/>
  <c r="E45" i="482"/>
  <c r="F38" i="278"/>
  <c r="F43" i="218"/>
  <c r="F43" i="278"/>
  <c r="E34" i="472"/>
  <c r="K36" i="272"/>
  <c r="D34" i="333"/>
  <c r="D34" i="395"/>
  <c r="K49" i="265"/>
  <c r="D49" i="326"/>
  <c r="D49" i="388"/>
  <c r="E33" i="465"/>
  <c r="D33" i="326"/>
  <c r="D33" i="388"/>
  <c r="K35" i="265"/>
  <c r="J32" i="264"/>
  <c r="J28" i="264"/>
  <c r="D32" i="436"/>
  <c r="J32" i="237"/>
  <c r="E123" i="447"/>
  <c r="D123" i="308"/>
  <c r="D123" i="370"/>
  <c r="K123" i="247"/>
  <c r="E33" i="447"/>
  <c r="D33" i="308"/>
  <c r="D33" i="370"/>
  <c r="K33" i="247"/>
  <c r="K117" i="246"/>
  <c r="D53" i="329"/>
  <c r="D53" i="391"/>
  <c r="K53" i="268"/>
  <c r="C51" i="259"/>
  <c r="C45" i="318"/>
  <c r="C45" i="380"/>
  <c r="C45" i="257"/>
  <c r="D58" i="437"/>
  <c r="J58" i="238"/>
  <c r="C38" i="291"/>
  <c r="E153" i="434"/>
  <c r="K153" i="235"/>
  <c r="D153" i="295"/>
  <c r="D153" i="357"/>
  <c r="D147" i="415"/>
  <c r="E50" i="434"/>
  <c r="D50" i="357"/>
  <c r="D48" i="415"/>
  <c r="K26" i="287"/>
  <c r="E29" i="487"/>
  <c r="D29" i="348"/>
  <c r="D29" i="410"/>
  <c r="K31" i="287"/>
  <c r="E12" i="486"/>
  <c r="D12" i="347"/>
  <c r="D12" i="409"/>
  <c r="K14" i="286"/>
  <c r="E25" i="486"/>
  <c r="K27" i="286"/>
  <c r="D25" i="347"/>
  <c r="D25" i="409"/>
  <c r="D57" i="298"/>
  <c r="D57" i="360"/>
  <c r="D18" i="311"/>
  <c r="D18" i="373"/>
  <c r="D40" i="350"/>
  <c r="D40" i="412"/>
  <c r="D29" i="357"/>
  <c r="D27" i="415"/>
  <c r="K73" i="246"/>
  <c r="J22" i="291"/>
  <c r="D10" i="345"/>
  <c r="D10" i="407"/>
  <c r="K12" i="284"/>
  <c r="H154" i="246"/>
  <c r="D133" i="298"/>
  <c r="D133" i="360"/>
  <c r="C140" i="446"/>
  <c r="C140" i="307"/>
  <c r="C140" i="369"/>
  <c r="C140" i="246"/>
  <c r="E158" i="437"/>
  <c r="C160" i="176"/>
  <c r="D55" i="326"/>
  <c r="D55" i="388"/>
  <c r="D63" i="308"/>
  <c r="D63" i="370"/>
  <c r="E87" i="445"/>
  <c r="E123" i="434"/>
  <c r="K123" i="235"/>
  <c r="D123" i="295"/>
  <c r="D123" i="357"/>
  <c r="D119" i="415"/>
  <c r="J45" i="284"/>
  <c r="J57" i="224"/>
  <c r="D57" i="484"/>
  <c r="E95" i="447"/>
  <c r="E24" i="460"/>
  <c r="D24" i="321"/>
  <c r="D24" i="383"/>
  <c r="K26" i="260"/>
  <c r="K45" i="202"/>
  <c r="D46" i="323"/>
  <c r="D46" i="385"/>
  <c r="K46" i="262"/>
  <c r="F43" i="196"/>
  <c r="F43" i="256"/>
  <c r="F38" i="256"/>
  <c r="E85" i="447"/>
  <c r="D85" i="308"/>
  <c r="D85" i="370"/>
  <c r="K85" i="247"/>
  <c r="E152" i="446"/>
  <c r="D152" i="307"/>
  <c r="D152" i="369"/>
  <c r="E137" i="437"/>
  <c r="D137" i="298"/>
  <c r="D137" i="360"/>
  <c r="K49" i="283"/>
  <c r="D49" i="344"/>
  <c r="D49" i="406"/>
  <c r="D11" i="437"/>
  <c r="J11" i="238"/>
  <c r="E84" i="435"/>
  <c r="D84" i="296"/>
  <c r="D84" i="358"/>
  <c r="D31" i="439"/>
  <c r="D31" i="240"/>
  <c r="D10" i="337"/>
  <c r="D10" i="399"/>
  <c r="K50" i="254"/>
  <c r="K42" i="249"/>
  <c r="D40" i="310"/>
  <c r="D40" i="372"/>
  <c r="E20" i="446"/>
  <c r="E28" i="438"/>
  <c r="D28" i="361"/>
  <c r="D60" i="297"/>
  <c r="D60" i="359"/>
  <c r="E122" i="444"/>
  <c r="D52" i="317"/>
  <c r="D52" i="379"/>
  <c r="K52" i="256"/>
  <c r="K51" i="196"/>
  <c r="E51" i="456"/>
  <c r="D38" i="290"/>
  <c r="D43" i="230"/>
  <c r="D43" i="290"/>
  <c r="K56" i="283"/>
  <c r="E27" i="463"/>
  <c r="K28" i="203"/>
  <c r="E26" i="463"/>
  <c r="K29" i="263"/>
  <c r="E145" i="447"/>
  <c r="D145" i="308"/>
  <c r="D145" i="370"/>
  <c r="K145" i="247"/>
  <c r="D64" i="298"/>
  <c r="D64" i="360"/>
  <c r="K63" i="178"/>
  <c r="E63" i="437"/>
  <c r="I160" i="238"/>
  <c r="I161" i="178"/>
  <c r="I161" i="238"/>
  <c r="D47" i="326"/>
  <c r="D47" i="388"/>
  <c r="K47" i="265"/>
  <c r="D119" i="308"/>
  <c r="D119" i="370"/>
  <c r="K119" i="247"/>
  <c r="E148" i="447"/>
  <c r="D148" i="308"/>
  <c r="D148" i="370"/>
  <c r="K148" i="247"/>
  <c r="D131" i="307"/>
  <c r="D131" i="369"/>
  <c r="E136" i="446"/>
  <c r="D136" i="307"/>
  <c r="D136" i="369"/>
  <c r="K136" i="246"/>
  <c r="K141" i="246"/>
  <c r="E23" i="446"/>
  <c r="K23" i="246"/>
  <c r="D26" i="339"/>
  <c r="D26" i="401"/>
  <c r="E40" i="487"/>
  <c r="K42" i="287"/>
  <c r="D40" i="348"/>
  <c r="D40" i="410"/>
  <c r="E19" i="489"/>
  <c r="K21" i="289"/>
  <c r="D19" i="350"/>
  <c r="D19" i="412"/>
  <c r="E153" i="444"/>
  <c r="D153" i="305"/>
  <c r="D153" i="367"/>
  <c r="K153" i="244"/>
  <c r="E69" i="444"/>
  <c r="D69" i="305"/>
  <c r="D69" i="367"/>
  <c r="K69" i="244"/>
  <c r="D55" i="444"/>
  <c r="J55" i="244"/>
  <c r="D49" i="444"/>
  <c r="J49" i="244"/>
  <c r="D29" i="444"/>
  <c r="J29" i="244"/>
  <c r="E37" i="466"/>
  <c r="E11" i="489"/>
  <c r="E15" i="489"/>
  <c r="D15" i="350"/>
  <c r="D15" i="412"/>
  <c r="K17" i="289"/>
  <c r="D48" i="348"/>
  <c r="D48" i="410"/>
  <c r="K48" i="287"/>
  <c r="E11" i="487"/>
  <c r="K13" i="287"/>
  <c r="D11" i="348"/>
  <c r="D11" i="410"/>
  <c r="D16" i="347"/>
  <c r="D16" i="409"/>
  <c r="K18" i="286"/>
  <c r="K23" i="286"/>
  <c r="D35" i="347"/>
  <c r="D35" i="409"/>
  <c r="D60" i="298"/>
  <c r="D60" i="360"/>
  <c r="E39" i="437"/>
  <c r="D39" i="298"/>
  <c r="D39" i="360"/>
  <c r="E32" i="450"/>
  <c r="I22" i="438"/>
  <c r="H22" i="361"/>
  <c r="C38" i="194"/>
  <c r="E39" i="467"/>
  <c r="D39" i="328"/>
  <c r="D39" i="390"/>
  <c r="K39" i="207"/>
  <c r="E37" i="467"/>
  <c r="D48" i="320"/>
  <c r="D48" i="382"/>
  <c r="K48" i="259"/>
  <c r="D17" i="318"/>
  <c r="D17" i="380"/>
  <c r="D16" i="307"/>
  <c r="D16" i="369"/>
  <c r="I16" i="438"/>
  <c r="H16" i="299"/>
  <c r="H16" i="361"/>
  <c r="D84" i="305"/>
  <c r="D84" i="367"/>
  <c r="D11" i="324"/>
  <c r="D11" i="386"/>
  <c r="E47" i="446"/>
  <c r="D47" i="307"/>
  <c r="D47" i="369"/>
  <c r="C38" i="222"/>
  <c r="C43" i="222"/>
  <c r="C41" i="482"/>
  <c r="K50" i="265"/>
  <c r="D50" i="326"/>
  <c r="D50" i="388"/>
  <c r="D142" i="305"/>
  <c r="D142" i="367"/>
  <c r="K142" i="244"/>
  <c r="K34" i="283"/>
  <c r="D43" i="212"/>
  <c r="D43" i="272"/>
  <c r="D38" i="272"/>
  <c r="K53" i="258"/>
  <c r="D53" i="319"/>
  <c r="D53" i="381"/>
  <c r="D158" i="306"/>
  <c r="D158" i="368"/>
  <c r="K158" i="245"/>
  <c r="D103" i="305"/>
  <c r="D103" i="367"/>
  <c r="K103" i="244"/>
  <c r="K106" i="245"/>
  <c r="K31" i="258"/>
  <c r="J146" i="246"/>
  <c r="D138" i="308"/>
  <c r="D138" i="370"/>
  <c r="D104" i="307"/>
  <c r="D104" i="369"/>
  <c r="K104" i="246"/>
  <c r="D20" i="333"/>
  <c r="D20" i="395"/>
  <c r="D37" i="339"/>
  <c r="D37" i="401"/>
  <c r="E28" i="467"/>
  <c r="K41" i="284"/>
  <c r="E32" i="451"/>
  <c r="K34" i="251"/>
  <c r="D32" i="312"/>
  <c r="D32" i="374"/>
  <c r="K48" i="246"/>
  <c r="G22" i="442"/>
  <c r="E19" i="458"/>
  <c r="D76" i="297"/>
  <c r="D76" i="359"/>
  <c r="K18" i="272"/>
  <c r="E34" i="444"/>
  <c r="K34" i="244"/>
  <c r="D34" i="305"/>
  <c r="D34" i="367"/>
  <c r="D22" i="335"/>
  <c r="D22" i="397"/>
  <c r="K45" i="200"/>
  <c r="K49" i="255"/>
  <c r="D160" i="238"/>
  <c r="D161" i="178"/>
  <c r="D161" i="238"/>
  <c r="E131" i="436"/>
  <c r="D131" i="297"/>
  <c r="D131" i="359"/>
  <c r="C45" i="341"/>
  <c r="C45" i="403"/>
  <c r="E68" i="444"/>
  <c r="D68" i="305"/>
  <c r="D68" i="367"/>
  <c r="K68" i="244"/>
  <c r="H38" i="291"/>
  <c r="H43" i="291"/>
  <c r="J39" i="290"/>
  <c r="G38" i="276"/>
  <c r="J51" i="275"/>
  <c r="E67" i="434"/>
  <c r="E77" i="445"/>
  <c r="E28" i="460"/>
  <c r="K30" i="260"/>
  <c r="D28" i="321"/>
  <c r="D28" i="383"/>
  <c r="E12" i="453"/>
  <c r="K14" i="253"/>
  <c r="D12" i="314"/>
  <c r="D12" i="376"/>
  <c r="E157" i="445"/>
  <c r="K96" i="244"/>
  <c r="D8" i="365"/>
  <c r="G8" i="365"/>
  <c r="G8" i="303"/>
  <c r="I9" i="439"/>
  <c r="H9" i="362"/>
  <c r="E59" i="437"/>
  <c r="D59" i="298"/>
  <c r="D59" i="360"/>
  <c r="E86" i="436"/>
  <c r="D86" i="297"/>
  <c r="D86" i="359"/>
  <c r="D26" i="478"/>
  <c r="D8" i="476"/>
  <c r="J10" i="276"/>
  <c r="D46" i="326"/>
  <c r="D46" i="388"/>
  <c r="K46" i="265"/>
  <c r="K45" i="205"/>
  <c r="D21" i="316"/>
  <c r="D21" i="378"/>
  <c r="D31" i="449"/>
  <c r="J33" i="249"/>
  <c r="E56" i="436"/>
  <c r="D56" i="297"/>
  <c r="D56" i="359"/>
  <c r="E12" i="461"/>
  <c r="K14" i="261"/>
  <c r="D12" i="322"/>
  <c r="D12" i="384"/>
  <c r="K55" i="252"/>
  <c r="D55" i="313"/>
  <c r="D55" i="375"/>
  <c r="E9" i="448"/>
  <c r="K11" i="248"/>
  <c r="D9" i="309"/>
  <c r="D9" i="371"/>
  <c r="E13" i="448"/>
  <c r="D13" i="309"/>
  <c r="D13" i="371"/>
  <c r="K15" i="248"/>
  <c r="E55" i="437"/>
  <c r="D55" i="298"/>
  <c r="D55" i="360"/>
  <c r="K88" i="245"/>
  <c r="D59" i="295"/>
  <c r="D59" i="357"/>
  <c r="D57" i="415"/>
  <c r="K58" i="175"/>
  <c r="E58" i="434"/>
  <c r="C41" i="152"/>
  <c r="C58" i="152"/>
  <c r="C58" i="212"/>
  <c r="C58" i="333"/>
  <c r="C58" i="395"/>
  <c r="E30" i="461"/>
  <c r="D20" i="462"/>
  <c r="E24" i="456"/>
  <c r="K26" i="256"/>
  <c r="D59" i="313"/>
  <c r="D59" i="375"/>
  <c r="E39" i="450"/>
  <c r="K41" i="250"/>
  <c r="J75" i="246"/>
  <c r="E111" i="436"/>
  <c r="D111" i="297"/>
  <c r="D111" i="359"/>
  <c r="E16" i="480"/>
  <c r="E33" i="479"/>
  <c r="J45" i="282"/>
  <c r="J10" i="280"/>
  <c r="D59" i="340"/>
  <c r="D59" i="402"/>
  <c r="K59" i="279"/>
  <c r="E40" i="475"/>
  <c r="D53" i="334"/>
  <c r="D53" i="396"/>
  <c r="K53" i="273"/>
  <c r="K49" i="270"/>
  <c r="D47" i="340"/>
  <c r="D47" i="402"/>
  <c r="E31" i="464"/>
  <c r="E29" i="470"/>
  <c r="H8" i="299"/>
  <c r="H8" i="361"/>
  <c r="D28" i="314"/>
  <c r="D28" i="376"/>
  <c r="C45" i="256"/>
  <c r="E32" i="462"/>
  <c r="D29" i="316"/>
  <c r="D29" i="378"/>
  <c r="D20" i="299"/>
  <c r="D20" i="361"/>
  <c r="K16" i="286"/>
  <c r="E21" i="485"/>
  <c r="K22" i="225"/>
  <c r="E20" i="485"/>
  <c r="D11" i="340"/>
  <c r="D11" i="402"/>
  <c r="J51" i="276"/>
  <c r="K52" i="266"/>
  <c r="E35" i="458"/>
  <c r="D113" i="297"/>
  <c r="D113" i="359"/>
  <c r="E39" i="451"/>
  <c r="K40" i="191"/>
  <c r="E14" i="474"/>
  <c r="K16" i="274"/>
  <c r="D14" i="335"/>
  <c r="D14" i="397"/>
  <c r="D16" i="328"/>
  <c r="D16" i="390"/>
  <c r="E28" i="459"/>
  <c r="D28" i="320"/>
  <c r="D28" i="382"/>
  <c r="K30" i="259"/>
  <c r="E43" i="223"/>
  <c r="E43" i="283"/>
  <c r="H38" i="268"/>
  <c r="H43" i="268"/>
  <c r="E138" i="445"/>
  <c r="K138" i="245"/>
  <c r="E48" i="435"/>
  <c r="K13" i="276"/>
  <c r="D33" i="319"/>
  <c r="D33" i="381"/>
  <c r="K35" i="258"/>
  <c r="G38" i="284"/>
  <c r="G43" i="224"/>
  <c r="G43" i="284"/>
  <c r="D30" i="483"/>
  <c r="J32" i="283"/>
  <c r="D49" i="339"/>
  <c r="D49" i="401"/>
  <c r="K49" i="278"/>
  <c r="J45" i="265"/>
  <c r="F38" i="263"/>
  <c r="F43" i="203"/>
  <c r="F43" i="263"/>
  <c r="J45" i="261"/>
  <c r="K48" i="256"/>
  <c r="D48" i="317"/>
  <c r="D48" i="379"/>
  <c r="K49" i="249"/>
  <c r="D49" i="310"/>
  <c r="D49" i="372"/>
  <c r="E160" i="237"/>
  <c r="E166" i="177"/>
  <c r="E22" i="436"/>
  <c r="D22" i="297"/>
  <c r="D22" i="359"/>
  <c r="E27" i="454"/>
  <c r="K28" i="194"/>
  <c r="K28" i="254"/>
  <c r="D27" i="315"/>
  <c r="D27" i="377"/>
  <c r="K29" i="254"/>
  <c r="K50" i="252"/>
  <c r="D50" i="313"/>
  <c r="D50" i="375"/>
  <c r="K121" i="178"/>
  <c r="E121" i="437"/>
  <c r="C20" i="472"/>
  <c r="C22" i="272"/>
  <c r="C20" i="333"/>
  <c r="C20" i="395"/>
  <c r="E28" i="462"/>
  <c r="D60" i="309"/>
  <c r="D60" i="371"/>
  <c r="K60" i="248"/>
  <c r="E54" i="447"/>
  <c r="K54" i="247"/>
  <c r="D54" i="308"/>
  <c r="D54" i="370"/>
  <c r="E148" i="446"/>
  <c r="D148" i="307"/>
  <c r="D148" i="369"/>
  <c r="K148" i="246"/>
  <c r="E86" i="444"/>
  <c r="D86" i="305"/>
  <c r="D86" i="367"/>
  <c r="K86" i="244"/>
  <c r="I21" i="439"/>
  <c r="H21" i="300"/>
  <c r="H21" i="362"/>
  <c r="E74" i="434"/>
  <c r="J45" i="291"/>
  <c r="J57" i="231"/>
  <c r="E32" i="484"/>
  <c r="K34" i="284"/>
  <c r="D32" i="345"/>
  <c r="D32" i="407"/>
  <c r="J45" i="283"/>
  <c r="E9" i="480"/>
  <c r="D9" i="341"/>
  <c r="D9" i="403"/>
  <c r="K11" i="280"/>
  <c r="K49" i="276"/>
  <c r="D48" i="336"/>
  <c r="D48" i="398"/>
  <c r="J51" i="273"/>
  <c r="E40" i="464"/>
  <c r="D20" i="464"/>
  <c r="H165" i="177"/>
  <c r="D25" i="436"/>
  <c r="J25" i="237"/>
  <c r="J81" i="236"/>
  <c r="G68" i="235"/>
  <c r="D143" i="308"/>
  <c r="D143" i="370"/>
  <c r="E38" i="447"/>
  <c r="D38" i="308"/>
  <c r="D38" i="370"/>
  <c r="K38" i="247"/>
  <c r="E143" i="445"/>
  <c r="D143" i="306"/>
  <c r="D143" i="368"/>
  <c r="K143" i="245"/>
  <c r="C20" i="470"/>
  <c r="C20" i="331"/>
  <c r="C20" i="393"/>
  <c r="C22" i="270"/>
  <c r="C75" i="445"/>
  <c r="C75" i="306"/>
  <c r="C75" i="368"/>
  <c r="C75" i="245"/>
  <c r="C43" i="202"/>
  <c r="I2" i="299"/>
  <c r="I2" i="300"/>
  <c r="G4" i="302"/>
  <c r="G4" i="303"/>
  <c r="E4" i="305"/>
  <c r="E4" i="306"/>
  <c r="E4" i="307"/>
  <c r="E4" i="308"/>
  <c r="E4" i="309"/>
  <c r="E4" i="310"/>
  <c r="E4" i="311"/>
  <c r="E4" i="312"/>
  <c r="E96" i="298"/>
  <c r="E164" i="298"/>
  <c r="E18" i="437"/>
  <c r="D18" i="298"/>
  <c r="D18" i="360"/>
  <c r="E30" i="463"/>
  <c r="E28" i="489"/>
  <c r="D28" i="350"/>
  <c r="D28" i="412"/>
  <c r="K30" i="289"/>
  <c r="K35" i="288"/>
  <c r="D33" i="349"/>
  <c r="D33" i="411"/>
  <c r="E39" i="488"/>
  <c r="D53" i="348"/>
  <c r="D53" i="410"/>
  <c r="K59" i="287"/>
  <c r="D59" i="348"/>
  <c r="D59" i="410"/>
  <c r="D49" i="347"/>
  <c r="D49" i="409"/>
  <c r="K49" i="286"/>
  <c r="D54" i="347"/>
  <c r="D54" i="409"/>
  <c r="K54" i="286"/>
  <c r="K60" i="286"/>
  <c r="C36" i="351"/>
  <c r="C36" i="413"/>
  <c r="C38" i="264"/>
  <c r="C43" i="225"/>
  <c r="C43" i="200"/>
  <c r="B34" i="172"/>
  <c r="D37" i="351"/>
  <c r="D37" i="413"/>
  <c r="K22" i="284"/>
  <c r="D26" i="338"/>
  <c r="D26" i="400"/>
  <c r="C29" i="299"/>
  <c r="C29" i="361"/>
  <c r="D37" i="330"/>
  <c r="D37" i="392"/>
  <c r="K39" i="269"/>
  <c r="E20" i="451"/>
  <c r="K22" i="251"/>
  <c r="D20" i="312"/>
  <c r="D20" i="374"/>
  <c r="D45" i="325"/>
  <c r="D45" i="387"/>
  <c r="K45" i="264"/>
  <c r="D121" i="298"/>
  <c r="D121" i="360"/>
  <c r="C36" i="474"/>
  <c r="E20" i="450"/>
  <c r="E26" i="454"/>
  <c r="C154" i="446"/>
  <c r="C43" i="212"/>
  <c r="C41" i="472"/>
  <c r="C58" i="472"/>
  <c r="C57" i="341"/>
  <c r="C57" i="403"/>
  <c r="E26" i="464"/>
  <c r="K28" i="265"/>
  <c r="C38" i="282"/>
  <c r="J57" i="291"/>
  <c r="D20" i="346"/>
  <c r="D20" i="408"/>
  <c r="K22" i="285"/>
  <c r="J57" i="275"/>
  <c r="C58" i="162"/>
  <c r="C58" i="222"/>
  <c r="C58" i="282"/>
  <c r="K57" i="204"/>
  <c r="K57" i="264"/>
  <c r="B26" i="292"/>
  <c r="B25" i="232"/>
  <c r="B126" i="134"/>
  <c r="B154" i="134"/>
  <c r="B183" i="134"/>
  <c r="B129" i="134"/>
  <c r="B157" i="134"/>
  <c r="B186" i="134"/>
  <c r="B28" i="232"/>
  <c r="B29" i="292"/>
  <c r="B32" i="232"/>
  <c r="B133" i="134"/>
  <c r="B161" i="134"/>
  <c r="B190" i="134"/>
  <c r="B33" i="292"/>
  <c r="B1" i="305"/>
  <c r="B1" i="295"/>
  <c r="E5" i="309"/>
  <c r="E5" i="341"/>
  <c r="E5" i="318"/>
  <c r="E5" i="350"/>
  <c r="E5" i="319"/>
  <c r="E5" i="335"/>
  <c r="E5" i="351"/>
  <c r="F5" i="302"/>
  <c r="E5" i="320"/>
  <c r="E5" i="336"/>
  <c r="E4" i="299"/>
  <c r="I4" i="299"/>
  <c r="E5" i="321"/>
  <c r="E5" i="352"/>
  <c r="E5" i="338"/>
  <c r="E5" i="317"/>
  <c r="E5" i="349"/>
  <c r="E5" i="326"/>
  <c r="A3" i="295"/>
  <c r="E5" i="307"/>
  <c r="E5" i="323"/>
  <c r="E5" i="339"/>
  <c r="E5" i="308"/>
  <c r="E5" i="324"/>
  <c r="E5" i="340"/>
  <c r="E5" i="345"/>
  <c r="E5" i="313"/>
  <c r="J2" i="499"/>
  <c r="B1" i="353"/>
  <c r="J1" i="299"/>
  <c r="B1" i="298"/>
  <c r="B1" i="297"/>
  <c r="E5" i="325"/>
  <c r="E9" i="295"/>
  <c r="E5" i="334"/>
  <c r="E9" i="297"/>
  <c r="E5" i="311"/>
  <c r="E5" i="327"/>
  <c r="E5" i="343"/>
  <c r="E5" i="312"/>
  <c r="E5" i="328"/>
  <c r="E5" i="344"/>
  <c r="E5" i="330"/>
  <c r="E5" i="337"/>
  <c r="E5" i="305"/>
  <c r="E5" i="306"/>
  <c r="B1" i="312"/>
  <c r="B1" i="311"/>
  <c r="B1" i="310"/>
  <c r="B1" i="309"/>
  <c r="B1" i="308"/>
  <c r="E1" i="307"/>
  <c r="B1" i="306"/>
  <c r="B1" i="302"/>
  <c r="F5" i="303"/>
  <c r="E5" i="333"/>
  <c r="E5" i="310"/>
  <c r="E5" i="342"/>
  <c r="E4" i="300"/>
  <c r="I4" i="300"/>
  <c r="E5" i="315"/>
  <c r="E5" i="331"/>
  <c r="E5" i="347"/>
  <c r="E9" i="298"/>
  <c r="E5" i="316"/>
  <c r="E5" i="332"/>
  <c r="E5" i="348"/>
  <c r="E5" i="314"/>
  <c r="E5" i="329"/>
  <c r="E9" i="296"/>
  <c r="E5" i="322"/>
  <c r="B130" i="134"/>
  <c r="B158" i="134"/>
  <c r="B187" i="134"/>
  <c r="B29" i="232"/>
  <c r="B30" i="292"/>
  <c r="B31" i="292"/>
  <c r="B131" i="134"/>
  <c r="B159" i="134"/>
  <c r="B188" i="134"/>
  <c r="B30" i="232"/>
  <c r="C149" i="443"/>
  <c r="C61" i="443"/>
  <c r="C215" i="443"/>
  <c r="C127" i="443"/>
  <c r="C39" i="443"/>
  <c r="C171" i="443"/>
  <c r="C83" i="443"/>
  <c r="C193" i="443"/>
  <c r="C105" i="443"/>
  <c r="C17" i="443"/>
  <c r="B23" i="232"/>
  <c r="B124" i="134"/>
  <c r="B152" i="134"/>
  <c r="B181" i="134"/>
  <c r="B24" i="292"/>
  <c r="B27" i="232"/>
  <c r="B28" i="292"/>
  <c r="B128" i="134"/>
  <c r="B156" i="134"/>
  <c r="B185" i="134"/>
  <c r="B31" i="232"/>
  <c r="B132" i="134"/>
  <c r="B160" i="134"/>
  <c r="B189" i="134"/>
  <c r="B32" i="292"/>
  <c r="K1" i="250"/>
  <c r="J1" i="240"/>
  <c r="B1" i="244"/>
  <c r="B1" i="245"/>
  <c r="K1" i="251"/>
  <c r="B1" i="235"/>
  <c r="J1" i="239"/>
  <c r="B1" i="238"/>
  <c r="B1" i="247"/>
  <c r="K1" i="249"/>
  <c r="C149" i="500"/>
  <c r="C61" i="500"/>
  <c r="C127" i="500"/>
  <c r="C39" i="500"/>
  <c r="C83" i="500"/>
  <c r="C193" i="500"/>
  <c r="C105" i="500"/>
  <c r="C17" i="500"/>
  <c r="C171" i="500"/>
  <c r="I17" i="500"/>
  <c r="I39" i="500"/>
  <c r="I61" i="500"/>
  <c r="I83" i="500"/>
  <c r="I105" i="500"/>
  <c r="I127" i="500"/>
  <c r="I149" i="500"/>
  <c r="I171" i="500"/>
  <c r="I193" i="500"/>
  <c r="D7" i="355"/>
  <c r="C149" i="499"/>
  <c r="C61" i="499"/>
  <c r="C83" i="499"/>
  <c r="C127" i="499"/>
  <c r="C39" i="499"/>
  <c r="C105" i="499"/>
  <c r="C17" i="499"/>
  <c r="C193" i="499"/>
  <c r="C171" i="499"/>
  <c r="I4" i="500"/>
  <c r="C295" i="498"/>
  <c r="C69" i="498"/>
  <c r="C463" i="498"/>
  <c r="C238" i="498"/>
  <c r="C14" i="498"/>
  <c r="C126" i="498"/>
  <c r="C407" i="498"/>
  <c r="C181" i="498"/>
  <c r="C351" i="498"/>
  <c r="B1" i="378"/>
  <c r="I26" i="498"/>
  <c r="I29" i="443"/>
  <c r="H29" i="499"/>
  <c r="H29" i="500"/>
  <c r="H29" i="443"/>
  <c r="F18" i="498"/>
  <c r="E30" i="443"/>
  <c r="F27" i="498"/>
  <c r="F30" i="443"/>
  <c r="E30" i="499"/>
  <c r="E28" i="443"/>
  <c r="C78" i="498"/>
  <c r="C48" i="443"/>
  <c r="D304" i="498"/>
  <c r="D136" i="443"/>
  <c r="D130" i="443"/>
  <c r="D130" i="499"/>
  <c r="D136" i="499"/>
  <c r="C130" i="500"/>
  <c r="C136" i="499"/>
  <c r="I130" i="499"/>
  <c r="D31" i="500"/>
  <c r="I31" i="499"/>
  <c r="C31" i="500"/>
  <c r="I31" i="500"/>
  <c r="C29" i="498"/>
  <c r="C32" i="443"/>
  <c r="G23" i="498"/>
  <c r="G26" i="443"/>
  <c r="C20" i="443"/>
  <c r="C20" i="499"/>
  <c r="C26" i="499"/>
  <c r="I7" i="500"/>
  <c r="I130" i="500"/>
  <c r="I475" i="498"/>
  <c r="I205" i="443"/>
  <c r="H205" i="499"/>
  <c r="H205" i="500"/>
  <c r="I356" i="498"/>
  <c r="B356" i="498"/>
  <c r="B154" i="443"/>
  <c r="I303" i="498"/>
  <c r="H139" i="443"/>
  <c r="I308" i="498"/>
  <c r="I140" i="443"/>
  <c r="H140" i="499"/>
  <c r="H140" i="500"/>
  <c r="I242" i="498"/>
  <c r="I109" i="443"/>
  <c r="H109" i="499"/>
  <c r="H109" i="500"/>
  <c r="F415" i="498"/>
  <c r="E66" i="443"/>
  <c r="E69" i="443"/>
  <c r="F81" i="498"/>
  <c r="F51" i="443"/>
  <c r="E51" i="499"/>
  <c r="E51" i="500"/>
  <c r="H28" i="443"/>
  <c r="I25" i="498"/>
  <c r="F20" i="498"/>
  <c r="E23" i="443"/>
  <c r="F525" i="498"/>
  <c r="F222" i="443"/>
  <c r="E222" i="499"/>
  <c r="I468" i="498"/>
  <c r="I471" i="498"/>
  <c r="I201" i="443"/>
  <c r="H201" i="499"/>
  <c r="H201" i="500"/>
  <c r="I477" i="498"/>
  <c r="I207" i="443"/>
  <c r="H207" i="499"/>
  <c r="H207" i="500"/>
  <c r="D422" i="498"/>
  <c r="D186" i="443"/>
  <c r="I355" i="498"/>
  <c r="I153" i="443"/>
  <c r="H153" i="499"/>
  <c r="H153" i="500"/>
  <c r="I358" i="498"/>
  <c r="G360" i="498"/>
  <c r="G158" i="443"/>
  <c r="D360" i="498"/>
  <c r="D158" i="443"/>
  <c r="C304" i="498"/>
  <c r="C136" i="443"/>
  <c r="C310" i="498"/>
  <c r="C142" i="443"/>
  <c r="G304" i="498"/>
  <c r="G136" i="443"/>
  <c r="I252" i="498"/>
  <c r="D108" i="443"/>
  <c r="D108" i="499"/>
  <c r="D108" i="500"/>
  <c r="C190" i="498"/>
  <c r="C92" i="443"/>
  <c r="G94" i="443"/>
  <c r="G94" i="499"/>
  <c r="G94" i="500"/>
  <c r="G190" i="498"/>
  <c r="G92" i="443"/>
  <c r="C86" i="443"/>
  <c r="C86" i="499"/>
  <c r="C86" i="500"/>
  <c r="C92" i="500"/>
  <c r="I132" i="498"/>
  <c r="I67" i="443"/>
  <c r="H67" i="499"/>
  <c r="F131" i="498"/>
  <c r="D141" i="498"/>
  <c r="D76" i="443"/>
  <c r="F136" i="498"/>
  <c r="B136" i="498"/>
  <c r="B71" i="443"/>
  <c r="I137" i="498"/>
  <c r="I72" i="443"/>
  <c r="H72" i="499"/>
  <c r="B72" i="499"/>
  <c r="B72" i="500"/>
  <c r="I134" i="498"/>
  <c r="I69" i="443"/>
  <c r="H69" i="499"/>
  <c r="H69" i="500"/>
  <c r="F132" i="498"/>
  <c r="F138" i="498"/>
  <c r="F73" i="443"/>
  <c r="E73" i="499"/>
  <c r="E73" i="500"/>
  <c r="I80" i="498"/>
  <c r="I50" i="443"/>
  <c r="H50" i="499"/>
  <c r="H50" i="500"/>
  <c r="C84" i="498"/>
  <c r="C54" i="443"/>
  <c r="I75" i="498"/>
  <c r="I45" i="443"/>
  <c r="H45" i="499"/>
  <c r="H45" i="500"/>
  <c r="C57" i="324"/>
  <c r="C57" i="386"/>
  <c r="C57" i="263"/>
  <c r="C59" i="329"/>
  <c r="C59" i="391"/>
  <c r="K59" i="208"/>
  <c r="C59" i="268"/>
  <c r="C57" i="265"/>
  <c r="C57" i="269"/>
  <c r="C57" i="392"/>
  <c r="C58" i="312"/>
  <c r="C58" i="374"/>
  <c r="C57" i="282"/>
  <c r="F192" i="498"/>
  <c r="F94" i="443"/>
  <c r="E94" i="499"/>
  <c r="H137" i="500"/>
  <c r="C32" i="218"/>
  <c r="J133" i="184"/>
  <c r="D18" i="446"/>
  <c r="C78" i="187"/>
  <c r="D122" i="435"/>
  <c r="J87" i="245"/>
  <c r="D38" i="205"/>
  <c r="J22" i="217"/>
  <c r="D21" i="477"/>
  <c r="E57" i="325"/>
  <c r="E36" i="336"/>
  <c r="E41" i="336"/>
  <c r="E57" i="387"/>
  <c r="E57" i="403"/>
  <c r="C19" i="485"/>
  <c r="K21" i="225"/>
  <c r="F140" i="498"/>
  <c r="B140" i="498"/>
  <c r="B75" i="443"/>
  <c r="E75" i="443"/>
  <c r="F193" i="498"/>
  <c r="F95" i="443"/>
  <c r="E95" i="499"/>
  <c r="E95" i="443"/>
  <c r="K14" i="205"/>
  <c r="D12" i="326"/>
  <c r="D12" i="388"/>
  <c r="K60" i="224"/>
  <c r="C22" i="500"/>
  <c r="I22" i="500"/>
  <c r="D110" i="443"/>
  <c r="D110" i="499"/>
  <c r="D110" i="500"/>
  <c r="F243" i="498"/>
  <c r="D247" i="498"/>
  <c r="D114" i="443"/>
  <c r="D112" i="443"/>
  <c r="D112" i="499"/>
  <c r="D112" i="500"/>
  <c r="F245" i="498"/>
  <c r="F112" i="443"/>
  <c r="E112" i="499"/>
  <c r="D115" i="443"/>
  <c r="D115" i="499"/>
  <c r="D115" i="500"/>
  <c r="D253" i="498"/>
  <c r="D120" i="443"/>
  <c r="D14" i="474"/>
  <c r="J16" i="274"/>
  <c r="D36" i="301"/>
  <c r="E36" i="301"/>
  <c r="E36" i="325"/>
  <c r="E41" i="325"/>
  <c r="C38" i="479"/>
  <c r="K40" i="219"/>
  <c r="K15" i="219"/>
  <c r="C30" i="500"/>
  <c r="I30" i="500"/>
  <c r="I30" i="499"/>
  <c r="G196" i="443"/>
  <c r="G196" i="499"/>
  <c r="G472" i="498"/>
  <c r="G202" i="443"/>
  <c r="I466" i="498"/>
  <c r="C152" i="443"/>
  <c r="C152" i="499"/>
  <c r="I152" i="499"/>
  <c r="I158" i="499"/>
  <c r="C360" i="498"/>
  <c r="C158" i="443"/>
  <c r="I108" i="499"/>
  <c r="C108" i="500"/>
  <c r="I108" i="500"/>
  <c r="D86" i="500"/>
  <c r="D92" i="500"/>
  <c r="D92" i="499"/>
  <c r="G64" i="443"/>
  <c r="G64" i="499"/>
  <c r="G64" i="500"/>
  <c r="G135" i="498"/>
  <c r="G70" i="443"/>
  <c r="I129" i="498"/>
  <c r="D69" i="443"/>
  <c r="D69" i="499"/>
  <c r="D69" i="500"/>
  <c r="F134" i="498"/>
  <c r="G65" i="443"/>
  <c r="G65" i="499"/>
  <c r="G65" i="500"/>
  <c r="I130" i="498"/>
  <c r="I65" i="443"/>
  <c r="H65" i="499"/>
  <c r="H65" i="500"/>
  <c r="G86" i="500"/>
  <c r="E221" i="443"/>
  <c r="C28" i="500"/>
  <c r="I28" i="500"/>
  <c r="I28" i="499"/>
  <c r="H30" i="443"/>
  <c r="I27" i="498"/>
  <c r="E137" i="443"/>
  <c r="F305" i="498"/>
  <c r="F137" i="443"/>
  <c r="E137" i="499"/>
  <c r="B137" i="499"/>
  <c r="E137" i="500"/>
  <c r="E159" i="443"/>
  <c r="F361" i="498"/>
  <c r="E198" i="443"/>
  <c r="F468" i="498"/>
  <c r="E204" i="443"/>
  <c r="F474" i="498"/>
  <c r="B474" i="498"/>
  <c r="B204" i="443"/>
  <c r="C94" i="500"/>
  <c r="I94" i="500"/>
  <c r="I94" i="499"/>
  <c r="D160" i="443"/>
  <c r="D160" i="499"/>
  <c r="D160" i="500"/>
  <c r="D366" i="498"/>
  <c r="D164" i="443"/>
  <c r="G157" i="443"/>
  <c r="G157" i="499"/>
  <c r="G157" i="500"/>
  <c r="I359" i="498"/>
  <c r="I157" i="443"/>
  <c r="H157" i="499"/>
  <c r="H157" i="500"/>
  <c r="G162" i="443"/>
  <c r="G162" i="499"/>
  <c r="I364" i="498"/>
  <c r="G366" i="498"/>
  <c r="G164" i="443"/>
  <c r="G205" i="443"/>
  <c r="G205" i="499"/>
  <c r="G205" i="500"/>
  <c r="G208" i="500"/>
  <c r="G478" i="498"/>
  <c r="G208" i="443"/>
  <c r="D219" i="443"/>
  <c r="D219" i="499"/>
  <c r="D219" i="500"/>
  <c r="C24" i="500"/>
  <c r="I24" i="500"/>
  <c r="I24" i="499"/>
  <c r="I136" i="498"/>
  <c r="H71" i="443"/>
  <c r="E65" i="443"/>
  <c r="F130" i="498"/>
  <c r="F65" i="443"/>
  <c r="E65" i="499"/>
  <c r="E65" i="500"/>
  <c r="H96" i="443"/>
  <c r="I194" i="498"/>
  <c r="E91" i="443"/>
  <c r="F189" i="498"/>
  <c r="F91" i="443"/>
  <c r="E91" i="499"/>
  <c r="E91" i="500"/>
  <c r="E111" i="443"/>
  <c r="F244" i="498"/>
  <c r="H163" i="443"/>
  <c r="I365" i="498"/>
  <c r="I163" i="443"/>
  <c r="H163" i="499"/>
  <c r="H163" i="500"/>
  <c r="E177" i="443"/>
  <c r="F413" i="498"/>
  <c r="F177" i="443"/>
  <c r="E177" i="499"/>
  <c r="H225" i="443"/>
  <c r="I528" i="498"/>
  <c r="E226" i="443"/>
  <c r="F529" i="498"/>
  <c r="D27" i="443"/>
  <c r="D27" i="499"/>
  <c r="G21" i="443"/>
  <c r="G21" i="499"/>
  <c r="G21" i="500"/>
  <c r="I18" i="498"/>
  <c r="I21" i="443"/>
  <c r="H21" i="499"/>
  <c r="H21" i="500"/>
  <c r="F354" i="498"/>
  <c r="F152" i="443"/>
  <c r="E152" i="499"/>
  <c r="F298" i="498"/>
  <c r="F130" i="443"/>
  <c r="E130" i="499"/>
  <c r="I43" i="499"/>
  <c r="C43" i="500"/>
  <c r="I43" i="500"/>
  <c r="I45" i="499"/>
  <c r="C45" i="500"/>
  <c r="I45" i="500"/>
  <c r="C47" i="500"/>
  <c r="I47" i="500"/>
  <c r="I47" i="499"/>
  <c r="C52" i="500"/>
  <c r="I52" i="500"/>
  <c r="I52" i="499"/>
  <c r="C66" i="500"/>
  <c r="I66" i="500"/>
  <c r="I66" i="499"/>
  <c r="D93" i="500"/>
  <c r="I187" i="498"/>
  <c r="I89" i="443"/>
  <c r="H89" i="499"/>
  <c r="C156" i="500"/>
  <c r="I156" i="500"/>
  <c r="I156" i="499"/>
  <c r="C159" i="443"/>
  <c r="C159" i="499"/>
  <c r="C366" i="498"/>
  <c r="C164" i="443"/>
  <c r="C199" i="500"/>
  <c r="I199" i="500"/>
  <c r="I199" i="499"/>
  <c r="C201" i="500"/>
  <c r="I201" i="500"/>
  <c r="I201" i="499"/>
  <c r="C204" i="443"/>
  <c r="C204" i="499"/>
  <c r="C208" i="499"/>
  <c r="C478" i="498"/>
  <c r="C208" i="443"/>
  <c r="C206" i="500"/>
  <c r="I206" i="500"/>
  <c r="I206" i="499"/>
  <c r="G197" i="443"/>
  <c r="G197" i="499"/>
  <c r="G197" i="500"/>
  <c r="I467" i="498"/>
  <c r="I197" i="443"/>
  <c r="H197" i="499"/>
  <c r="H197" i="500"/>
  <c r="G221" i="443"/>
  <c r="G221" i="499"/>
  <c r="G221" i="500"/>
  <c r="G224" i="500"/>
  <c r="I524" i="498"/>
  <c r="I221" i="443"/>
  <c r="H221" i="499"/>
  <c r="H221" i="500"/>
  <c r="G226" i="443"/>
  <c r="G226" i="499"/>
  <c r="G533" i="498"/>
  <c r="G230" i="443"/>
  <c r="C87" i="500"/>
  <c r="I87" i="500"/>
  <c r="I87" i="499"/>
  <c r="C89" i="500"/>
  <c r="I89" i="500"/>
  <c r="I89" i="499"/>
  <c r="C91" i="500"/>
  <c r="I91" i="500"/>
  <c r="I91" i="499"/>
  <c r="C93" i="500"/>
  <c r="I93" i="500"/>
  <c r="I98" i="500"/>
  <c r="I93" i="499"/>
  <c r="C98" i="499"/>
  <c r="C95" i="500"/>
  <c r="I95" i="500"/>
  <c r="I95" i="499"/>
  <c r="C97" i="500"/>
  <c r="I97" i="500"/>
  <c r="I97" i="499"/>
  <c r="E43" i="443"/>
  <c r="F129" i="498"/>
  <c r="B129" i="498"/>
  <c r="E64" i="443"/>
  <c r="E87" i="443"/>
  <c r="E96" i="443"/>
  <c r="F194" i="498"/>
  <c r="F96" i="443"/>
  <c r="E96" i="499"/>
  <c r="E96" i="500"/>
  <c r="E119" i="443"/>
  <c r="F252" i="498"/>
  <c r="B252" i="498"/>
  <c r="B119" i="443"/>
  <c r="F307" i="498"/>
  <c r="F139" i="443"/>
  <c r="E139" i="499"/>
  <c r="E163" i="443"/>
  <c r="F365" i="498"/>
  <c r="F163" i="443"/>
  <c r="E163" i="499"/>
  <c r="E178" i="443"/>
  <c r="F414" i="498"/>
  <c r="F178" i="443"/>
  <c r="E178" i="499"/>
  <c r="B178" i="499"/>
  <c r="B178" i="500"/>
  <c r="E182" i="443"/>
  <c r="F418" i="498"/>
  <c r="H222" i="443"/>
  <c r="I525" i="498"/>
  <c r="E218" i="443"/>
  <c r="C25" i="500"/>
  <c r="I25" i="500"/>
  <c r="I25" i="499"/>
  <c r="G27" i="443"/>
  <c r="G27" i="499"/>
  <c r="G29" i="498"/>
  <c r="G32" i="443"/>
  <c r="G31" i="443"/>
  <c r="G31" i="499"/>
  <c r="G31" i="500"/>
  <c r="I28" i="498"/>
  <c r="I31" i="443"/>
  <c r="H31" i="499"/>
  <c r="H31" i="500"/>
  <c r="H86" i="443"/>
  <c r="I184" i="498"/>
  <c r="H218" i="443"/>
  <c r="I521" i="498"/>
  <c r="C196" i="443"/>
  <c r="C196" i="499"/>
  <c r="C472" i="498"/>
  <c r="C202" i="443"/>
  <c r="G108" i="443"/>
  <c r="G108" i="499"/>
  <c r="I241" i="498"/>
  <c r="C64" i="443"/>
  <c r="C64" i="499"/>
  <c r="C70" i="499"/>
  <c r="C64" i="500"/>
  <c r="I64" i="500"/>
  <c r="C135" i="498"/>
  <c r="C70" i="443"/>
  <c r="D43" i="443"/>
  <c r="D43" i="499"/>
  <c r="D43" i="500"/>
  <c r="F73" i="498"/>
  <c r="F43" i="443"/>
  <c r="E43" i="499"/>
  <c r="B43" i="499"/>
  <c r="B43" i="500"/>
  <c r="D78" i="498"/>
  <c r="D48" i="443"/>
  <c r="D45" i="443"/>
  <c r="D45" i="499"/>
  <c r="D47" i="443"/>
  <c r="D47" i="499"/>
  <c r="D47" i="500"/>
  <c r="D50" i="443"/>
  <c r="D50" i="499"/>
  <c r="F80" i="498"/>
  <c r="F50" i="443"/>
  <c r="E50" i="499"/>
  <c r="F82" i="498"/>
  <c r="D52" i="443"/>
  <c r="D52" i="499"/>
  <c r="D52" i="500"/>
  <c r="G84" i="498"/>
  <c r="G54" i="443"/>
  <c r="G49" i="443"/>
  <c r="G49" i="499"/>
  <c r="G49" i="500"/>
  <c r="G54" i="500"/>
  <c r="I79" i="498"/>
  <c r="I49" i="443"/>
  <c r="H49" i="499"/>
  <c r="H49" i="500"/>
  <c r="G53" i="443"/>
  <c r="G53" i="499"/>
  <c r="G53" i="500"/>
  <c r="C196" i="498"/>
  <c r="C98" i="443"/>
  <c r="D97" i="443"/>
  <c r="D97" i="499"/>
  <c r="D97" i="500"/>
  <c r="D98" i="500"/>
  <c r="D98" i="499"/>
  <c r="F195" i="498"/>
  <c r="F97" i="443"/>
  <c r="E97" i="499"/>
  <c r="B97" i="499"/>
  <c r="B97" i="500"/>
  <c r="D196" i="498"/>
  <c r="D98" i="443"/>
  <c r="G113" i="443"/>
  <c r="G113" i="499"/>
  <c r="G113" i="500"/>
  <c r="G114" i="500"/>
  <c r="I246" i="498"/>
  <c r="G118" i="443"/>
  <c r="G118" i="499"/>
  <c r="G118" i="500"/>
  <c r="G253" i="498"/>
  <c r="G120" i="443"/>
  <c r="I251" i="498"/>
  <c r="C132" i="500"/>
  <c r="I132" i="499"/>
  <c r="C134" i="500"/>
  <c r="I134" i="500"/>
  <c r="I134" i="499"/>
  <c r="C142" i="499"/>
  <c r="I137" i="499"/>
  <c r="C137" i="500"/>
  <c r="I137" i="500"/>
  <c r="C139" i="500"/>
  <c r="I139" i="500"/>
  <c r="I139" i="499"/>
  <c r="C141" i="500"/>
  <c r="I141" i="500"/>
  <c r="I141" i="499"/>
  <c r="G138" i="443"/>
  <c r="G138" i="499"/>
  <c r="G138" i="500"/>
  <c r="G142" i="500"/>
  <c r="G310" i="498"/>
  <c r="G142" i="443"/>
  <c r="C153" i="500"/>
  <c r="I153" i="500"/>
  <c r="I153" i="499"/>
  <c r="G178" i="443"/>
  <c r="G178" i="499"/>
  <c r="G180" i="499"/>
  <c r="I414" i="498"/>
  <c r="I178" i="443"/>
  <c r="H178" i="499"/>
  <c r="H178" i="500"/>
  <c r="G183" i="443"/>
  <c r="G183" i="499"/>
  <c r="G186" i="499"/>
  <c r="G422" i="498"/>
  <c r="G186" i="443"/>
  <c r="D197" i="443"/>
  <c r="D197" i="499"/>
  <c r="D197" i="500"/>
  <c r="F467" i="498"/>
  <c r="F197" i="443"/>
  <c r="E197" i="499"/>
  <c r="E197" i="500"/>
  <c r="D225" i="443"/>
  <c r="D225" i="499"/>
  <c r="D225" i="500"/>
  <c r="D533" i="498"/>
  <c r="D230" i="443"/>
  <c r="D227" i="443"/>
  <c r="D227" i="499"/>
  <c r="D227" i="500"/>
  <c r="F530" i="498"/>
  <c r="B530" i="498"/>
  <c r="D229" i="443"/>
  <c r="D229" i="499"/>
  <c r="D229" i="500"/>
  <c r="F532" i="498"/>
  <c r="F229" i="443"/>
  <c r="E229" i="499"/>
  <c r="E229" i="500"/>
  <c r="E51" i="443"/>
  <c r="G89" i="443"/>
  <c r="G89" i="499"/>
  <c r="D29" i="498"/>
  <c r="D32" i="443"/>
  <c r="H91" i="443"/>
  <c r="I189" i="498"/>
  <c r="I91" i="443"/>
  <c r="H91" i="499"/>
  <c r="H91" i="500"/>
  <c r="F186" i="498"/>
  <c r="F88" i="443"/>
  <c r="E88" i="499"/>
  <c r="E88" i="500"/>
  <c r="E88" i="443"/>
  <c r="F188" i="498"/>
  <c r="F90" i="443"/>
  <c r="E90" i="499"/>
  <c r="E90" i="443"/>
  <c r="E133" i="443"/>
  <c r="F301" i="498"/>
  <c r="B301" i="498"/>
  <c r="B133" i="443"/>
  <c r="E140" i="443"/>
  <c r="F308" i="498"/>
  <c r="H161" i="443"/>
  <c r="I363" i="498"/>
  <c r="E155" i="443"/>
  <c r="F357" i="498"/>
  <c r="F155" i="443"/>
  <c r="E155" i="499"/>
  <c r="E155" i="500"/>
  <c r="F363" i="498"/>
  <c r="H185" i="443"/>
  <c r="I421" i="498"/>
  <c r="I185" i="443"/>
  <c r="H185" i="499"/>
  <c r="H185" i="500"/>
  <c r="E185" i="443"/>
  <c r="F421" i="498"/>
  <c r="F185" i="443"/>
  <c r="E185" i="499"/>
  <c r="B185" i="499"/>
  <c r="B185" i="500"/>
  <c r="E196" i="443"/>
  <c r="F466" i="498"/>
  <c r="E200" i="443"/>
  <c r="F470" i="498"/>
  <c r="F526" i="498"/>
  <c r="F223" i="443"/>
  <c r="E223" i="499"/>
  <c r="F410" i="498"/>
  <c r="F416" i="498"/>
  <c r="F180" i="443"/>
  <c r="D135" i="498"/>
  <c r="D70" i="443"/>
  <c r="C46" i="500"/>
  <c r="I46" i="500"/>
  <c r="I46" i="499"/>
  <c r="C49" i="500"/>
  <c r="I49" i="500"/>
  <c r="I49" i="499"/>
  <c r="C53" i="500"/>
  <c r="I53" i="500"/>
  <c r="I53" i="499"/>
  <c r="C65" i="500"/>
  <c r="I65" i="500"/>
  <c r="I65" i="499"/>
  <c r="G68" i="443"/>
  <c r="G68" i="499"/>
  <c r="G68" i="500"/>
  <c r="G70" i="500"/>
  <c r="I133" i="498"/>
  <c r="I68" i="443"/>
  <c r="H68" i="499"/>
  <c r="H68" i="500"/>
  <c r="G73" i="443"/>
  <c r="G73" i="499"/>
  <c r="G76" i="499"/>
  <c r="G141" i="498"/>
  <c r="G76" i="443"/>
  <c r="I138" i="498"/>
  <c r="I73" i="443"/>
  <c r="H73" i="499"/>
  <c r="D87" i="443"/>
  <c r="D87" i="499"/>
  <c r="D87" i="500"/>
  <c r="F185" i="498"/>
  <c r="F87" i="443"/>
  <c r="E87" i="499"/>
  <c r="I177" i="499"/>
  <c r="C177" i="500"/>
  <c r="I177" i="500"/>
  <c r="C182" i="443"/>
  <c r="C182" i="499"/>
  <c r="C422" i="498"/>
  <c r="C186" i="443"/>
  <c r="C184" i="500"/>
  <c r="I184" i="500"/>
  <c r="I184" i="499"/>
  <c r="G175" i="443"/>
  <c r="G175" i="499"/>
  <c r="G175" i="500"/>
  <c r="I411" i="498"/>
  <c r="I175" i="443"/>
  <c r="H175" i="499"/>
  <c r="H175" i="500"/>
  <c r="C23" i="500"/>
  <c r="I23" i="500"/>
  <c r="I23" i="499"/>
  <c r="C88" i="500"/>
  <c r="I88" i="500"/>
  <c r="I88" i="499"/>
  <c r="C90" i="500"/>
  <c r="I90" i="500"/>
  <c r="I90" i="499"/>
  <c r="I96" i="499"/>
  <c r="I98" i="499"/>
  <c r="C96" i="500"/>
  <c r="I96" i="500"/>
  <c r="I77" i="498"/>
  <c r="I47" i="443"/>
  <c r="H47" i="499"/>
  <c r="H47" i="500"/>
  <c r="I191" i="498"/>
  <c r="B191" i="498"/>
  <c r="B93" i="443"/>
  <c r="I249" i="498"/>
  <c r="I309" i="498"/>
  <c r="I469" i="498"/>
  <c r="I199" i="443"/>
  <c r="I522" i="498"/>
  <c r="I219" i="443"/>
  <c r="H219" i="499"/>
  <c r="H219" i="500"/>
  <c r="I530" i="498"/>
  <c r="I227" i="443"/>
  <c r="H227" i="499"/>
  <c r="H227" i="500"/>
  <c r="F39" i="500"/>
  <c r="F127" i="500"/>
  <c r="D196" i="500"/>
  <c r="D202" i="500"/>
  <c r="D202" i="499"/>
  <c r="D174" i="500"/>
  <c r="D180" i="500"/>
  <c r="D180" i="499"/>
  <c r="G152" i="500"/>
  <c r="C116" i="500"/>
  <c r="I116" i="499"/>
  <c r="I131" i="499"/>
  <c r="C131" i="500"/>
  <c r="I131" i="500"/>
  <c r="C133" i="500"/>
  <c r="I133" i="499"/>
  <c r="I135" i="499"/>
  <c r="C135" i="500"/>
  <c r="I135" i="500"/>
  <c r="C138" i="500"/>
  <c r="I138" i="500"/>
  <c r="I142" i="500"/>
  <c r="I138" i="499"/>
  <c r="I140" i="499"/>
  <c r="C140" i="500"/>
  <c r="I140" i="500"/>
  <c r="C155" i="500"/>
  <c r="I155" i="500"/>
  <c r="I155" i="499"/>
  <c r="C157" i="500"/>
  <c r="I157" i="500"/>
  <c r="I157" i="499"/>
  <c r="C160" i="500"/>
  <c r="I160" i="500"/>
  <c r="I160" i="499"/>
  <c r="C175" i="500"/>
  <c r="I175" i="500"/>
  <c r="I175" i="499"/>
  <c r="D416" i="498"/>
  <c r="D180" i="443"/>
  <c r="C178" i="500"/>
  <c r="I178" i="500"/>
  <c r="I178" i="499"/>
  <c r="C181" i="500"/>
  <c r="I181" i="500"/>
  <c r="I181" i="499"/>
  <c r="C183" i="500"/>
  <c r="I183" i="500"/>
  <c r="I183" i="499"/>
  <c r="I185" i="499"/>
  <c r="C185" i="500"/>
  <c r="I185" i="500"/>
  <c r="G181" i="500"/>
  <c r="G186" i="500"/>
  <c r="C198" i="500"/>
  <c r="I198" i="500"/>
  <c r="I198" i="499"/>
  <c r="I200" i="499"/>
  <c r="C200" i="500"/>
  <c r="I200" i="500"/>
  <c r="I203" i="499"/>
  <c r="C203" i="500"/>
  <c r="I205" i="499"/>
  <c r="C205" i="500"/>
  <c r="I205" i="500"/>
  <c r="C207" i="500"/>
  <c r="I207" i="500"/>
  <c r="I207" i="499"/>
  <c r="G203" i="500"/>
  <c r="C220" i="500"/>
  <c r="I220" i="500"/>
  <c r="I220" i="499"/>
  <c r="G527" i="498"/>
  <c r="G224" i="443"/>
  <c r="G42" i="443"/>
  <c r="G42" i="499"/>
  <c r="G48" i="499"/>
  <c r="D64" i="443"/>
  <c r="D64" i="499"/>
  <c r="D64" i="500"/>
  <c r="G218" i="500"/>
  <c r="G174" i="500"/>
  <c r="C112" i="500"/>
  <c r="I112" i="500"/>
  <c r="C115" i="500"/>
  <c r="I115" i="500"/>
  <c r="I115" i="499"/>
  <c r="I120" i="499"/>
  <c r="C120" i="499"/>
  <c r="C118" i="500"/>
  <c r="I118" i="500"/>
  <c r="I118" i="499"/>
  <c r="G137" i="500"/>
  <c r="C154" i="500"/>
  <c r="I154" i="500"/>
  <c r="I154" i="499"/>
  <c r="C162" i="500"/>
  <c r="I162" i="500"/>
  <c r="I162" i="499"/>
  <c r="D181" i="500"/>
  <c r="D186" i="500"/>
  <c r="D186" i="499"/>
  <c r="C197" i="500"/>
  <c r="I197" i="500"/>
  <c r="I197" i="499"/>
  <c r="D203" i="500"/>
  <c r="D208" i="500"/>
  <c r="D208" i="499"/>
  <c r="C219" i="500"/>
  <c r="I219" i="500"/>
  <c r="I219" i="499"/>
  <c r="D527" i="498"/>
  <c r="D224" i="443"/>
  <c r="C222" i="500"/>
  <c r="I222" i="500"/>
  <c r="I222" i="499"/>
  <c r="C225" i="500"/>
  <c r="I225" i="500"/>
  <c r="I230" i="500"/>
  <c r="I225" i="499"/>
  <c r="C229" i="500"/>
  <c r="I229" i="500"/>
  <c r="I229" i="499"/>
  <c r="G225" i="500"/>
  <c r="E219" i="443"/>
  <c r="F17" i="500"/>
  <c r="F105" i="500"/>
  <c r="I354" i="498"/>
  <c r="I152" i="443"/>
  <c r="H152" i="499"/>
  <c r="I410" i="498"/>
  <c r="I174" i="443"/>
  <c r="H174" i="499"/>
  <c r="H174" i="500"/>
  <c r="C218" i="500"/>
  <c r="C224" i="499"/>
  <c r="D152" i="500"/>
  <c r="D158" i="500"/>
  <c r="D158" i="499"/>
  <c r="G130" i="500"/>
  <c r="G136" i="500"/>
  <c r="G136" i="499"/>
  <c r="C113" i="500"/>
  <c r="I113" i="500"/>
  <c r="C253" i="498"/>
  <c r="C120" i="443"/>
  <c r="C117" i="500"/>
  <c r="I117" i="500"/>
  <c r="I117" i="499"/>
  <c r="C119" i="500"/>
  <c r="I119" i="500"/>
  <c r="I119" i="499"/>
  <c r="G115" i="500"/>
  <c r="D137" i="500"/>
  <c r="D142" i="500"/>
  <c r="D142" i="499"/>
  <c r="D159" i="500"/>
  <c r="I161" i="499"/>
  <c r="C161" i="500"/>
  <c r="I161" i="500"/>
  <c r="C163" i="500"/>
  <c r="I163" i="500"/>
  <c r="I163" i="499"/>
  <c r="G159" i="500"/>
  <c r="C176" i="500"/>
  <c r="I176" i="500"/>
  <c r="I176" i="499"/>
  <c r="G416" i="498"/>
  <c r="G180" i="443"/>
  <c r="C527" i="498"/>
  <c r="C224" i="443"/>
  <c r="C221" i="500"/>
  <c r="I221" i="500"/>
  <c r="I221" i="499"/>
  <c r="C223" i="500"/>
  <c r="I223" i="500"/>
  <c r="I223" i="499"/>
  <c r="I226" i="499"/>
  <c r="C226" i="500"/>
  <c r="I226" i="500"/>
  <c r="C228" i="500"/>
  <c r="I228" i="500"/>
  <c r="I228" i="499"/>
  <c r="A5" i="500"/>
  <c r="A5" i="499"/>
  <c r="F17" i="498"/>
  <c r="F20" i="443"/>
  <c r="E20" i="499"/>
  <c r="E20" i="500"/>
  <c r="I156" i="443"/>
  <c r="H156" i="499"/>
  <c r="H156" i="500"/>
  <c r="F69" i="443"/>
  <c r="E69" i="499"/>
  <c r="B69" i="499"/>
  <c r="B69" i="500"/>
  <c r="E12" i="465"/>
  <c r="I203" i="500"/>
  <c r="I218" i="500"/>
  <c r="F119" i="443"/>
  <c r="E119" i="499"/>
  <c r="E119" i="500"/>
  <c r="I30" i="443"/>
  <c r="H30" i="499"/>
  <c r="H30" i="500"/>
  <c r="E175" i="443"/>
  <c r="I113" i="443"/>
  <c r="H113" i="499"/>
  <c r="H113" i="500"/>
  <c r="E86" i="443"/>
  <c r="F184" i="498"/>
  <c r="E42" i="443"/>
  <c r="F72" i="498"/>
  <c r="F42" i="443"/>
  <c r="H223" i="443"/>
  <c r="I526" i="498"/>
  <c r="I223" i="443"/>
  <c r="H223" i="499"/>
  <c r="I109" i="499"/>
  <c r="C109" i="500"/>
  <c r="I109" i="500"/>
  <c r="C110" i="500"/>
  <c r="I110" i="500"/>
  <c r="I110" i="499"/>
  <c r="I114" i="499"/>
  <c r="C247" i="498"/>
  <c r="C114" i="443"/>
  <c r="I113" i="499"/>
  <c r="G247" i="498"/>
  <c r="G114" i="443"/>
  <c r="D111" i="500"/>
  <c r="B109" i="497"/>
  <c r="I111" i="499"/>
  <c r="C111" i="500"/>
  <c r="I111" i="500"/>
  <c r="C114" i="499"/>
  <c r="D23" i="500"/>
  <c r="D23" i="498"/>
  <c r="D26" i="443"/>
  <c r="G24" i="443"/>
  <c r="G24" i="499"/>
  <c r="H27" i="443"/>
  <c r="H29" i="498"/>
  <c r="H32" i="443"/>
  <c r="I24" i="498"/>
  <c r="I27" i="443"/>
  <c r="H27" i="499"/>
  <c r="H27" i="500"/>
  <c r="C75" i="500"/>
  <c r="I75" i="500"/>
  <c r="I75" i="499"/>
  <c r="I139" i="498"/>
  <c r="B73" i="497"/>
  <c r="C68" i="500"/>
  <c r="I68" i="500"/>
  <c r="I68" i="499"/>
  <c r="C69" i="500"/>
  <c r="I69" i="500"/>
  <c r="I69" i="499"/>
  <c r="D68" i="500"/>
  <c r="B67" i="497"/>
  <c r="C67" i="500"/>
  <c r="I67" i="500"/>
  <c r="I67" i="499"/>
  <c r="C141" i="498"/>
  <c r="C76" i="443"/>
  <c r="C74" i="443"/>
  <c r="C74" i="499"/>
  <c r="I74" i="499"/>
  <c r="D71" i="500"/>
  <c r="C71" i="500"/>
  <c r="I71" i="500"/>
  <c r="I71" i="499"/>
  <c r="D42" i="500"/>
  <c r="I42" i="499"/>
  <c r="C42" i="500"/>
  <c r="C21" i="500"/>
  <c r="I21" i="500"/>
  <c r="I21" i="499"/>
  <c r="B7" i="303"/>
  <c r="B7" i="365"/>
  <c r="C7" i="242"/>
  <c r="B25" i="182"/>
  <c r="B25" i="302"/>
  <c r="B25" i="364"/>
  <c r="B1" i="358"/>
  <c r="C58" i="343"/>
  <c r="C58" i="405"/>
  <c r="F200" i="443"/>
  <c r="E200" i="499"/>
  <c r="B200" i="499"/>
  <c r="B200" i="500"/>
  <c r="C60" i="329"/>
  <c r="C60" i="391"/>
  <c r="D99" i="308"/>
  <c r="D99" i="370"/>
  <c r="I43" i="219"/>
  <c r="I43" i="279"/>
  <c r="I38" i="279"/>
  <c r="D43" i="214"/>
  <c r="D43" i="274"/>
  <c r="E10" i="455"/>
  <c r="K12" i="255"/>
  <c r="D10" i="316"/>
  <c r="D10" i="378"/>
  <c r="E119" i="444"/>
  <c r="D119" i="305"/>
  <c r="D119" i="367"/>
  <c r="C152" i="436"/>
  <c r="D24" i="335"/>
  <c r="D24" i="397"/>
  <c r="D54" i="322"/>
  <c r="D54" i="384"/>
  <c r="E25" i="479"/>
  <c r="K27" i="279"/>
  <c r="I100" i="235"/>
  <c r="I135" i="175"/>
  <c r="D30" i="435"/>
  <c r="K30" i="176"/>
  <c r="D30" i="296"/>
  <c r="D30" i="358"/>
  <c r="D39" i="435"/>
  <c r="K39" i="176"/>
  <c r="E39" i="435"/>
  <c r="J39" i="236"/>
  <c r="K39" i="236"/>
  <c r="D65" i="435"/>
  <c r="J65" i="236"/>
  <c r="J63" i="176"/>
  <c r="D63" i="435"/>
  <c r="D137" i="435"/>
  <c r="K137" i="176"/>
  <c r="D137" i="296"/>
  <c r="D137" i="358"/>
  <c r="D23" i="436"/>
  <c r="J23" i="237"/>
  <c r="D110" i="436"/>
  <c r="J110" i="237"/>
  <c r="K110" i="237"/>
  <c r="K110" i="177"/>
  <c r="D86" i="437"/>
  <c r="J86" i="238"/>
  <c r="K86" i="238"/>
  <c r="F136" i="238"/>
  <c r="F160" i="178"/>
  <c r="D11" i="444"/>
  <c r="J11" i="244"/>
  <c r="K11" i="184"/>
  <c r="E11" i="444"/>
  <c r="D82" i="244"/>
  <c r="D89" i="184"/>
  <c r="D89" i="244"/>
  <c r="D98" i="444"/>
  <c r="J98" i="244"/>
  <c r="E11" i="477"/>
  <c r="K13" i="277"/>
  <c r="B87" i="134"/>
  <c r="B18" i="431"/>
  <c r="E110" i="445"/>
  <c r="K110" i="245"/>
  <c r="D26" i="462"/>
  <c r="J28" i="262"/>
  <c r="E35" i="453"/>
  <c r="K37" i="253"/>
  <c r="D50" i="327"/>
  <c r="D50" i="389"/>
  <c r="C26" i="450"/>
  <c r="C26" i="311"/>
  <c r="C26" i="373"/>
  <c r="C26" i="453"/>
  <c r="C26" i="314"/>
  <c r="C26" i="376"/>
  <c r="C30" i="455"/>
  <c r="C32" i="255"/>
  <c r="K158" i="235"/>
  <c r="D35" i="342"/>
  <c r="D35" i="404"/>
  <c r="D132" i="298"/>
  <c r="D132" i="360"/>
  <c r="J63" i="238"/>
  <c r="E12" i="489"/>
  <c r="E27" i="485"/>
  <c r="E16" i="466"/>
  <c r="E10" i="448"/>
  <c r="E158" i="447"/>
  <c r="K60" i="184"/>
  <c r="E60" i="444"/>
  <c r="E39" i="473"/>
  <c r="D57" i="308"/>
  <c r="D57" i="370"/>
  <c r="D29" i="342"/>
  <c r="D29" i="404"/>
  <c r="H5" i="277"/>
  <c r="I43" i="211"/>
  <c r="I43" i="271"/>
  <c r="K119" i="244"/>
  <c r="J32" i="176"/>
  <c r="J40" i="176"/>
  <c r="J40" i="236"/>
  <c r="D148" i="436"/>
  <c r="K18" i="273"/>
  <c r="K104" i="245"/>
  <c r="E17" i="468"/>
  <c r="K19" i="268"/>
  <c r="I43" i="201"/>
  <c r="I43" i="261"/>
  <c r="E17" i="472"/>
  <c r="K19" i="272"/>
  <c r="E21" i="452"/>
  <c r="K22" i="192"/>
  <c r="D21" i="313"/>
  <c r="D21" i="375"/>
  <c r="E27" i="449"/>
  <c r="D27" i="310"/>
  <c r="D27" i="372"/>
  <c r="K41" i="238"/>
  <c r="D54" i="342"/>
  <c r="D54" i="404"/>
  <c r="D43" i="194"/>
  <c r="D43" i="254"/>
  <c r="D38" i="254"/>
  <c r="E25" i="457"/>
  <c r="K27" i="257"/>
  <c r="D25" i="318"/>
  <c r="D25" i="380"/>
  <c r="C85" i="235"/>
  <c r="C85" i="434"/>
  <c r="C69" i="434"/>
  <c r="C69" i="295"/>
  <c r="C69" i="357"/>
  <c r="C78" i="297"/>
  <c r="C78" i="359"/>
  <c r="C78" i="237"/>
  <c r="C147" i="178"/>
  <c r="C147" i="298"/>
  <c r="C147" i="360"/>
  <c r="C158" i="132"/>
  <c r="C73" i="437"/>
  <c r="C73" i="238"/>
  <c r="C40" i="437"/>
  <c r="C40" i="238"/>
  <c r="C40" i="298"/>
  <c r="C40" i="360"/>
  <c r="E30" i="73"/>
  <c r="G30" i="179"/>
  <c r="G30" i="438"/>
  <c r="C31" i="73"/>
  <c r="C31" i="179"/>
  <c r="E5" i="62"/>
  <c r="E5" i="493"/>
  <c r="C5" i="494"/>
  <c r="C5" i="495"/>
  <c r="C70" i="445"/>
  <c r="C70" i="306"/>
  <c r="C70" i="368"/>
  <c r="C60" i="445"/>
  <c r="C60" i="306"/>
  <c r="C60" i="368"/>
  <c r="C60" i="245"/>
  <c r="C133" i="446"/>
  <c r="C133" i="246"/>
  <c r="C55" i="446"/>
  <c r="C55" i="307"/>
  <c r="C55" i="369"/>
  <c r="C55" i="246"/>
  <c r="C20" i="477"/>
  <c r="C20" i="338"/>
  <c r="C20" i="400"/>
  <c r="C22" i="277"/>
  <c r="C45" i="279"/>
  <c r="C45" i="340"/>
  <c r="C45" i="402"/>
  <c r="C30" i="479"/>
  <c r="C30" i="340"/>
  <c r="C30" i="402"/>
  <c r="C8" i="479"/>
  <c r="C10" i="279"/>
  <c r="C8" i="340"/>
  <c r="C8" i="402"/>
  <c r="C51" i="343"/>
  <c r="C51" i="405"/>
  <c r="C51" i="225"/>
  <c r="C51" i="485"/>
  <c r="C57" i="165"/>
  <c r="C57" i="225"/>
  <c r="C20" i="487"/>
  <c r="C20" i="348"/>
  <c r="C20" i="410"/>
  <c r="C8" i="488"/>
  <c r="C8" i="349"/>
  <c r="C8" i="411"/>
  <c r="C10" i="288"/>
  <c r="D77" i="296"/>
  <c r="D77" i="358"/>
  <c r="D24" i="342"/>
  <c r="D24" i="404"/>
  <c r="D38" i="305"/>
  <c r="D38" i="367"/>
  <c r="K11" i="287"/>
  <c r="K28" i="214"/>
  <c r="D26" i="335"/>
  <c r="D26" i="397"/>
  <c r="H97" i="443"/>
  <c r="I195" i="498"/>
  <c r="I97" i="443"/>
  <c r="H97" i="499"/>
  <c r="H97" i="500"/>
  <c r="C140" i="308"/>
  <c r="C140" i="370"/>
  <c r="I68" i="175"/>
  <c r="I68" i="235"/>
  <c r="C140" i="247"/>
  <c r="E62" i="444"/>
  <c r="D160" i="175"/>
  <c r="J25" i="176"/>
  <c r="D25" i="435"/>
  <c r="J25" i="236"/>
  <c r="D114" i="295"/>
  <c r="D114" i="357"/>
  <c r="D110" i="415"/>
  <c r="G17" i="300"/>
  <c r="G17" i="362"/>
  <c r="F128" i="184"/>
  <c r="F155" i="184"/>
  <c r="F155" i="244"/>
  <c r="E31" i="461"/>
  <c r="K33" i="261"/>
  <c r="D31" i="322"/>
  <c r="D31" i="384"/>
  <c r="E31" i="473"/>
  <c r="K33" i="273"/>
  <c r="D31" i="334"/>
  <c r="D31" i="396"/>
  <c r="D59" i="314"/>
  <c r="D59" i="376"/>
  <c r="K23" i="177"/>
  <c r="D40" i="305"/>
  <c r="D40" i="367"/>
  <c r="E16" i="457"/>
  <c r="K18" i="257"/>
  <c r="K98" i="184"/>
  <c r="E98" i="444"/>
  <c r="E35" i="473"/>
  <c r="D35" i="334"/>
  <c r="D35" i="396"/>
  <c r="E38" i="490"/>
  <c r="K40" i="290"/>
  <c r="K137" i="236"/>
  <c r="E25" i="489"/>
  <c r="K27" i="289"/>
  <c r="D25" i="350"/>
  <c r="D25" i="412"/>
  <c r="C8" i="464"/>
  <c r="C10" i="264"/>
  <c r="C8" i="466"/>
  <c r="C10" i="266"/>
  <c r="C8" i="470"/>
  <c r="C8" i="331"/>
  <c r="C8" i="393"/>
  <c r="C37" i="475"/>
  <c r="C39" i="275"/>
  <c r="D19" i="295"/>
  <c r="D19" i="357"/>
  <c r="D17" i="415"/>
  <c r="E19" i="434"/>
  <c r="E92" i="175"/>
  <c r="E92" i="235"/>
  <c r="E69" i="235"/>
  <c r="D115" i="435"/>
  <c r="K115" i="176"/>
  <c r="E115" i="435"/>
  <c r="C51" i="206"/>
  <c r="C57" i="146"/>
  <c r="C57" i="206"/>
  <c r="C57" i="466"/>
  <c r="C58" i="466"/>
  <c r="G19" i="89"/>
  <c r="F7" i="442"/>
  <c r="H7" i="243"/>
  <c r="K145" i="244"/>
  <c r="E145" i="444"/>
  <c r="E12" i="474"/>
  <c r="K14" i="274"/>
  <c r="E32" i="454"/>
  <c r="K34" i="254"/>
  <c r="C36" i="149"/>
  <c r="C38" i="209"/>
  <c r="D65" i="87"/>
  <c r="K49" i="203"/>
  <c r="E49" i="463"/>
  <c r="K47" i="206"/>
  <c r="C27" i="467"/>
  <c r="K29" i="207"/>
  <c r="D27" i="328"/>
  <c r="D27" i="390"/>
  <c r="C32" i="475"/>
  <c r="K34" i="215"/>
  <c r="D32" i="336"/>
  <c r="D32" i="398"/>
  <c r="K50" i="231"/>
  <c r="I21" i="498"/>
  <c r="J19" i="245"/>
  <c r="K21" i="192"/>
  <c r="K21" i="252"/>
  <c r="K55" i="216"/>
  <c r="E55" i="476"/>
  <c r="K49" i="229"/>
  <c r="E49" i="489"/>
  <c r="K49" i="289"/>
  <c r="K60" i="221"/>
  <c r="E60" i="481"/>
  <c r="J56" i="278"/>
  <c r="J26" i="277"/>
  <c r="J25" i="271"/>
  <c r="K53" i="190"/>
  <c r="E53" i="450"/>
  <c r="K59" i="229"/>
  <c r="E59" i="489"/>
  <c r="J49" i="289"/>
  <c r="K16" i="227"/>
  <c r="K16" i="287"/>
  <c r="K35" i="226"/>
  <c r="K35" i="286"/>
  <c r="K18" i="204"/>
  <c r="E16" i="464"/>
  <c r="J48" i="276"/>
  <c r="J50" i="273"/>
  <c r="E65" i="305"/>
  <c r="E57" i="328"/>
  <c r="K23" i="220"/>
  <c r="E21" i="480"/>
  <c r="K22" i="220"/>
  <c r="D20" i="341"/>
  <c r="D20" i="403"/>
  <c r="K19" i="211"/>
  <c r="K19" i="271"/>
  <c r="C17" i="471"/>
  <c r="E174" i="443"/>
  <c r="I218" i="499"/>
  <c r="I224" i="499"/>
  <c r="G519" i="498"/>
  <c r="G408" i="498"/>
  <c r="G296" i="498"/>
  <c r="G182" i="498"/>
  <c r="G70" i="498"/>
  <c r="D519" i="498"/>
  <c r="D408" i="498"/>
  <c r="D296" i="498"/>
  <c r="D182" i="498"/>
  <c r="D70" i="498"/>
  <c r="D352" i="498"/>
  <c r="D127" i="498"/>
  <c r="G464" i="498"/>
  <c r="G239" i="498"/>
  <c r="G15" i="498"/>
  <c r="D464" i="498"/>
  <c r="D239" i="498"/>
  <c r="D15" i="498"/>
  <c r="G127" i="498"/>
  <c r="F187" i="498"/>
  <c r="I361" i="498"/>
  <c r="F358" i="498"/>
  <c r="F473" i="498"/>
  <c r="F203" i="443"/>
  <c r="E203" i="499"/>
  <c r="G216" i="500"/>
  <c r="G172" i="500"/>
  <c r="G128" i="500"/>
  <c r="G84" i="500"/>
  <c r="G40" i="500"/>
  <c r="D216" i="500"/>
  <c r="D172" i="500"/>
  <c r="D128" i="500"/>
  <c r="D84" i="500"/>
  <c r="D40" i="500"/>
  <c r="D194" i="500"/>
  <c r="D106" i="500"/>
  <c r="D18" i="500"/>
  <c r="G150" i="500"/>
  <c r="G62" i="500"/>
  <c r="D150" i="500"/>
  <c r="D62" i="500"/>
  <c r="G194" i="500"/>
  <c r="G106" i="500"/>
  <c r="G18" i="500"/>
  <c r="F299" i="498"/>
  <c r="G352" i="498"/>
  <c r="B16" i="431"/>
  <c r="F75" i="498"/>
  <c r="B75" i="498"/>
  <c r="B45" i="443"/>
  <c r="E49" i="443"/>
  <c r="D310" i="498"/>
  <c r="D142" i="443"/>
  <c r="H159" i="443"/>
  <c r="D472" i="498"/>
  <c r="D202" i="443"/>
  <c r="E203" i="443"/>
  <c r="G194" i="443"/>
  <c r="G150" i="443"/>
  <c r="G106" i="443"/>
  <c r="G62" i="443"/>
  <c r="D194" i="443"/>
  <c r="D150" i="443"/>
  <c r="D106" i="443"/>
  <c r="D62" i="443"/>
  <c r="D216" i="443"/>
  <c r="D128" i="443"/>
  <c r="D40" i="443"/>
  <c r="G172" i="443"/>
  <c r="G84" i="443"/>
  <c r="D172" i="443"/>
  <c r="D84" i="443"/>
  <c r="G216" i="443"/>
  <c r="G128" i="443"/>
  <c r="G40" i="443"/>
  <c r="F149" i="500"/>
  <c r="H64" i="443"/>
  <c r="H174" i="443"/>
  <c r="I72" i="498"/>
  <c r="I42" i="443"/>
  <c r="H42" i="499"/>
  <c r="H42" i="500"/>
  <c r="F528" i="498"/>
  <c r="F533" i="498"/>
  <c r="F230" i="443"/>
  <c r="B528" i="498"/>
  <c r="D190" i="498"/>
  <c r="D92" i="443"/>
  <c r="H115" i="443"/>
  <c r="D478" i="498"/>
  <c r="D208" i="443"/>
  <c r="G194" i="499"/>
  <c r="G150" i="499"/>
  <c r="G106" i="499"/>
  <c r="G62" i="499"/>
  <c r="G18" i="499"/>
  <c r="D194" i="499"/>
  <c r="D150" i="499"/>
  <c r="D106" i="499"/>
  <c r="D62" i="499"/>
  <c r="D18" i="499"/>
  <c r="D172" i="499"/>
  <c r="D84" i="499"/>
  <c r="G216" i="499"/>
  <c r="G128" i="499"/>
  <c r="G40" i="499"/>
  <c r="D216" i="499"/>
  <c r="D128" i="499"/>
  <c r="D40" i="499"/>
  <c r="G172" i="499"/>
  <c r="G84" i="499"/>
  <c r="F171" i="500"/>
  <c r="H108" i="443"/>
  <c r="H196" i="443"/>
  <c r="C174" i="443"/>
  <c r="C174" i="499"/>
  <c r="C174" i="500"/>
  <c r="I174" i="500"/>
  <c r="G87" i="443"/>
  <c r="G87" i="499"/>
  <c r="G87" i="500"/>
  <c r="I307" i="498"/>
  <c r="B307" i="498"/>
  <c r="B139" i="443"/>
  <c r="G139" i="443"/>
  <c r="G139" i="499"/>
  <c r="I250" i="498"/>
  <c r="I117" i="443"/>
  <c r="H117" i="499"/>
  <c r="H117" i="500"/>
  <c r="B94" i="497"/>
  <c r="H40" i="498"/>
  <c r="G179" i="443"/>
  <c r="G179" i="499"/>
  <c r="G179" i="500"/>
  <c r="B52" i="497"/>
  <c r="B136" i="497"/>
  <c r="B151" i="497"/>
  <c r="I4" i="498"/>
  <c r="I5" i="443"/>
  <c r="G5" i="443"/>
  <c r="G5" i="500"/>
  <c r="F225" i="443"/>
  <c r="E225" i="499"/>
  <c r="E225" i="500"/>
  <c r="E230" i="500"/>
  <c r="K55" i="276"/>
  <c r="D11" i="305"/>
  <c r="D11" i="367"/>
  <c r="D53" i="311"/>
  <c r="D53" i="373"/>
  <c r="K53" i="250"/>
  <c r="E32" i="475"/>
  <c r="K22" i="252"/>
  <c r="K60" i="244"/>
  <c r="C41" i="466"/>
  <c r="G5" i="499"/>
  <c r="F160" i="238"/>
  <c r="H23" i="498"/>
  <c r="H26" i="443"/>
  <c r="I17" i="498"/>
  <c r="H20" i="443"/>
  <c r="E27" i="443"/>
  <c r="F24" i="498"/>
  <c r="B24" i="498"/>
  <c r="G20" i="500"/>
  <c r="D20" i="500"/>
  <c r="G7" i="441"/>
  <c r="G25" i="441"/>
  <c r="E7" i="302"/>
  <c r="E7" i="364"/>
  <c r="E7" i="179"/>
  <c r="E7" i="438"/>
  <c r="C7" i="299"/>
  <c r="C7" i="361"/>
  <c r="K1" i="255"/>
  <c r="C1" i="125"/>
  <c r="C1" i="105"/>
  <c r="P11" i="94"/>
  <c r="Q11" i="94"/>
  <c r="K1" i="195"/>
  <c r="B1" i="313"/>
  <c r="D14" i="76"/>
  <c r="C41" i="327"/>
  <c r="C41" i="389"/>
  <c r="C43" i="266"/>
  <c r="I86" i="443"/>
  <c r="H86" i="499"/>
  <c r="C158" i="499"/>
  <c r="D49" i="350"/>
  <c r="D49" i="412"/>
  <c r="D59" i="350"/>
  <c r="D59" i="412"/>
  <c r="F227" i="443"/>
  <c r="E227" i="499"/>
  <c r="E227" i="500"/>
  <c r="I71" i="443"/>
  <c r="H71" i="499"/>
  <c r="H71" i="500"/>
  <c r="I64" i="443"/>
  <c r="H64" i="499"/>
  <c r="K60" i="284"/>
  <c r="I24" i="443"/>
  <c r="H24" i="499"/>
  <c r="H24" i="500"/>
  <c r="D55" i="337"/>
  <c r="D55" i="399"/>
  <c r="G7" i="303"/>
  <c r="I132" i="500"/>
  <c r="E20" i="443"/>
  <c r="C60" i="268"/>
  <c r="K60" i="208"/>
  <c r="D52" i="297"/>
  <c r="D52" i="359"/>
  <c r="E52" i="436"/>
  <c r="H9" i="299"/>
  <c r="H9" i="361"/>
  <c r="I9" i="438"/>
  <c r="E40" i="489"/>
  <c r="K39" i="229"/>
  <c r="E37" i="489"/>
  <c r="K42" i="289"/>
  <c r="K26" i="269"/>
  <c r="K114" i="186"/>
  <c r="K114" i="246"/>
  <c r="D115" i="307"/>
  <c r="D115" i="369"/>
  <c r="E115" i="446"/>
  <c r="K123" i="244"/>
  <c r="D24" i="308"/>
  <c r="D24" i="370"/>
  <c r="E39" i="484"/>
  <c r="K39" i="224"/>
  <c r="E37" i="484"/>
  <c r="D39" i="345"/>
  <c r="D39" i="407"/>
  <c r="D32" i="311"/>
  <c r="D32" i="373"/>
  <c r="K34" i="250"/>
  <c r="K33" i="190"/>
  <c r="E31" i="450"/>
  <c r="J43" i="209"/>
  <c r="J43" i="269"/>
  <c r="D36" i="469"/>
  <c r="K23" i="265"/>
  <c r="D21" i="326"/>
  <c r="D21" i="388"/>
  <c r="E12" i="457"/>
  <c r="D12" i="318"/>
  <c r="D12" i="380"/>
  <c r="J15" i="247"/>
  <c r="D154" i="298"/>
  <c r="D154" i="360"/>
  <c r="E20" i="476"/>
  <c r="E18" i="450"/>
  <c r="K20" i="250"/>
  <c r="E28" i="480"/>
  <c r="D51" i="344"/>
  <c r="D51" i="406"/>
  <c r="E38" i="436"/>
  <c r="E32" i="456"/>
  <c r="D32" i="317"/>
  <c r="D32" i="379"/>
  <c r="J28" i="273"/>
  <c r="D26" i="473"/>
  <c r="D15" i="352"/>
  <c r="D15" i="414"/>
  <c r="K17" i="291"/>
  <c r="K67" i="245"/>
  <c r="D29" i="438"/>
  <c r="D13" i="440"/>
  <c r="D30" i="179"/>
  <c r="D29" i="239"/>
  <c r="D13" i="241"/>
  <c r="D25" i="437"/>
  <c r="J25" i="238"/>
  <c r="K28" i="225"/>
  <c r="K29" i="285"/>
  <c r="E31" i="484"/>
  <c r="K33" i="284"/>
  <c r="K53" i="284"/>
  <c r="C41" i="145"/>
  <c r="C69" i="296"/>
  <c r="C69" i="358"/>
  <c r="C69" i="236"/>
  <c r="E13" i="452"/>
  <c r="D13" i="313"/>
  <c r="D13" i="375"/>
  <c r="H128" i="247"/>
  <c r="D33" i="333"/>
  <c r="D33" i="395"/>
  <c r="E33" i="472"/>
  <c r="K35" i="272"/>
  <c r="D49" i="336"/>
  <c r="D49" i="398"/>
  <c r="K49" i="275"/>
  <c r="D34" i="309"/>
  <c r="D34" i="371"/>
  <c r="K36" i="248"/>
  <c r="E34" i="448"/>
  <c r="D38" i="316"/>
  <c r="D38" i="378"/>
  <c r="E38" i="455"/>
  <c r="K40" i="255"/>
  <c r="K39" i="195"/>
  <c r="K39" i="255"/>
  <c r="K46" i="276"/>
  <c r="D112" i="295"/>
  <c r="D112" i="357"/>
  <c r="D108" i="415"/>
  <c r="E112" i="434"/>
  <c r="K112" i="235"/>
  <c r="E23" i="474"/>
  <c r="D23" i="335"/>
  <c r="D23" i="397"/>
  <c r="E16" i="487"/>
  <c r="K18" i="287"/>
  <c r="D16" i="348"/>
  <c r="D16" i="410"/>
  <c r="D9" i="347"/>
  <c r="D9" i="409"/>
  <c r="E9" i="486"/>
  <c r="K41" i="285"/>
  <c r="E39" i="485"/>
  <c r="D15" i="345"/>
  <c r="D15" i="407"/>
  <c r="E34" i="484"/>
  <c r="F43" i="197"/>
  <c r="F43" i="257"/>
  <c r="E35" i="450"/>
  <c r="K37" i="250"/>
  <c r="D55" i="315"/>
  <c r="D55" i="377"/>
  <c r="E139" i="447"/>
  <c r="D139" i="308"/>
  <c r="D139" i="370"/>
  <c r="K18" i="250"/>
  <c r="E16" i="450"/>
  <c r="D16" i="311"/>
  <c r="D16" i="373"/>
  <c r="K53" i="248"/>
  <c r="D40" i="338"/>
  <c r="D40" i="400"/>
  <c r="K42" i="277"/>
  <c r="E40" i="477"/>
  <c r="K31" i="247"/>
  <c r="D12" i="324"/>
  <c r="D12" i="386"/>
  <c r="K14" i="263"/>
  <c r="E31" i="459"/>
  <c r="D31" i="320"/>
  <c r="D31" i="382"/>
  <c r="K33" i="259"/>
  <c r="E131" i="447"/>
  <c r="D131" i="308"/>
  <c r="D131" i="370"/>
  <c r="K131" i="247"/>
  <c r="K61" i="250"/>
  <c r="D61" i="311"/>
  <c r="D61" i="373"/>
  <c r="D26" i="450"/>
  <c r="D30" i="311"/>
  <c r="D30" i="373"/>
  <c r="K32" i="250"/>
  <c r="D17" i="325"/>
  <c r="D17" i="387"/>
  <c r="K19" i="264"/>
  <c r="D14" i="312"/>
  <c r="D14" i="374"/>
  <c r="E14" i="451"/>
  <c r="E46" i="436"/>
  <c r="D46" i="297"/>
  <c r="D46" i="359"/>
  <c r="D110" i="308"/>
  <c r="D110" i="370"/>
  <c r="E110" i="447"/>
  <c r="K110" i="247"/>
  <c r="J22" i="248"/>
  <c r="D20" i="448"/>
  <c r="K59" i="275"/>
  <c r="D127" i="306"/>
  <c r="D127" i="368"/>
  <c r="E127" i="445"/>
  <c r="E106" i="436"/>
  <c r="D106" i="297"/>
  <c r="D106" i="359"/>
  <c r="D48" i="309"/>
  <c r="D48" i="371"/>
  <c r="D25" i="306"/>
  <c r="D25" i="368"/>
  <c r="K25" i="245"/>
  <c r="E126" i="444"/>
  <c r="K126" i="244"/>
  <c r="J22" i="288"/>
  <c r="C51" i="317"/>
  <c r="C51" i="379"/>
  <c r="C51" i="256"/>
  <c r="G43" i="225"/>
  <c r="G43" i="285"/>
  <c r="G38" i="285"/>
  <c r="E79" i="446"/>
  <c r="K79" i="246"/>
  <c r="K78" i="186"/>
  <c r="E78" i="446"/>
  <c r="K147" i="244"/>
  <c r="D43" i="220"/>
  <c r="D43" i="280"/>
  <c r="D54" i="297"/>
  <c r="D54" i="359"/>
  <c r="C10" i="281"/>
  <c r="K49" i="262"/>
  <c r="D42" i="307"/>
  <c r="D42" i="369"/>
  <c r="K15" i="252"/>
  <c r="D53" i="345"/>
  <c r="D53" i="407"/>
  <c r="K55" i="290"/>
  <c r="K32" i="222"/>
  <c r="I38" i="267"/>
  <c r="K47" i="259"/>
  <c r="D37" i="453"/>
  <c r="K34" i="272"/>
  <c r="K25" i="281"/>
  <c r="K44" i="244"/>
  <c r="D44" i="305"/>
  <c r="D44" i="367"/>
  <c r="K101" i="246"/>
  <c r="E151" i="446"/>
  <c r="E119" i="436"/>
  <c r="D119" i="297"/>
  <c r="D119" i="359"/>
  <c r="K16" i="251"/>
  <c r="E15" i="449"/>
  <c r="K17" i="249"/>
  <c r="D15" i="310"/>
  <c r="D15" i="372"/>
  <c r="K136" i="244"/>
  <c r="E136" i="444"/>
  <c r="K26" i="249"/>
  <c r="D24" i="310"/>
  <c r="D24" i="372"/>
  <c r="K14" i="289"/>
  <c r="D12" i="350"/>
  <c r="D12" i="412"/>
  <c r="D66" i="444"/>
  <c r="J66" i="244"/>
  <c r="D104" i="296"/>
  <c r="D104" i="358"/>
  <c r="E59" i="444"/>
  <c r="K49" i="272"/>
  <c r="K42" i="283"/>
  <c r="D40" i="344"/>
  <c r="D40" i="406"/>
  <c r="D101" i="305"/>
  <c r="D101" i="367"/>
  <c r="D30" i="305"/>
  <c r="D30" i="367"/>
  <c r="E30" i="444"/>
  <c r="J15" i="245"/>
  <c r="D15" i="445"/>
  <c r="D13" i="338"/>
  <c r="D13" i="400"/>
  <c r="B32" i="245"/>
  <c r="B35" i="238"/>
  <c r="B32" i="247"/>
  <c r="E28" i="475"/>
  <c r="K28" i="215"/>
  <c r="K30" i="275"/>
  <c r="D28" i="336"/>
  <c r="D28" i="398"/>
  <c r="E12" i="477"/>
  <c r="E27" i="438"/>
  <c r="D27" i="299"/>
  <c r="D27" i="361"/>
  <c r="E85" i="445"/>
  <c r="K85" i="245"/>
  <c r="K50" i="290"/>
  <c r="D50" i="351"/>
  <c r="D50" i="413"/>
  <c r="K35" i="281"/>
  <c r="K140" i="184"/>
  <c r="K40" i="189"/>
  <c r="K40" i="253"/>
  <c r="K51" i="207"/>
  <c r="B33" i="244"/>
  <c r="D155" i="186"/>
  <c r="D155" i="246"/>
  <c r="K127" i="247"/>
  <c r="E12" i="490"/>
  <c r="E21" i="478"/>
  <c r="E33" i="482"/>
  <c r="K23" i="291"/>
  <c r="I165" i="176"/>
  <c r="K28" i="209"/>
  <c r="K28" i="269"/>
  <c r="J55" i="247"/>
  <c r="K35" i="267"/>
  <c r="D21" i="344"/>
  <c r="D21" i="406"/>
  <c r="H93" i="178"/>
  <c r="H93" i="238"/>
  <c r="D11" i="352"/>
  <c r="D11" i="414"/>
  <c r="K13" i="291"/>
  <c r="D57" i="295"/>
  <c r="D57" i="357"/>
  <c r="D55" i="415"/>
  <c r="D76" i="298"/>
  <c r="D76" i="360"/>
  <c r="E42" i="446"/>
  <c r="C69" i="435"/>
  <c r="D79" i="307"/>
  <c r="D79" i="369"/>
  <c r="D33" i="336"/>
  <c r="D33" i="398"/>
  <c r="E25" i="445"/>
  <c r="E32" i="472"/>
  <c r="K55" i="254"/>
  <c r="D145" i="295"/>
  <c r="D145" i="357"/>
  <c r="K43" i="246"/>
  <c r="E23" i="481"/>
  <c r="C57" i="284"/>
  <c r="I5" i="265"/>
  <c r="I5" i="271"/>
  <c r="I5" i="289"/>
  <c r="I5" i="278"/>
  <c r="K139" i="247"/>
  <c r="K25" i="274"/>
  <c r="K11" i="286"/>
  <c r="K15" i="238"/>
  <c r="K33" i="278"/>
  <c r="E31" i="478"/>
  <c r="D31" i="339"/>
  <c r="D31" i="401"/>
  <c r="D19" i="347"/>
  <c r="D19" i="409"/>
  <c r="K21" i="286"/>
  <c r="D126" i="305"/>
  <c r="D126" i="367"/>
  <c r="D39" i="332"/>
  <c r="D39" i="394"/>
  <c r="D33" i="350"/>
  <c r="D33" i="412"/>
  <c r="K35" i="289"/>
  <c r="H165" i="178"/>
  <c r="H166" i="177"/>
  <c r="H93" i="177"/>
  <c r="H93" i="237"/>
  <c r="H92" i="237"/>
  <c r="H166" i="237"/>
  <c r="G89" i="247"/>
  <c r="D82" i="446"/>
  <c r="J82" i="246"/>
  <c r="E120" i="435"/>
  <c r="E32" i="466"/>
  <c r="K34" i="266"/>
  <c r="E47" i="444"/>
  <c r="D47" i="305"/>
  <c r="D47" i="367"/>
  <c r="E35" i="436"/>
  <c r="D35" i="297"/>
  <c r="D35" i="359"/>
  <c r="C146" i="444"/>
  <c r="F228" i="443"/>
  <c r="E228" i="499"/>
  <c r="E228" i="500"/>
  <c r="K53" i="278"/>
  <c r="D53" i="339"/>
  <c r="D53" i="401"/>
  <c r="D46" i="337"/>
  <c r="D46" i="399"/>
  <c r="D52" i="336"/>
  <c r="D52" i="398"/>
  <c r="K51" i="215"/>
  <c r="E51" i="475"/>
  <c r="K52" i="275"/>
  <c r="E22" i="438"/>
  <c r="D22" i="299"/>
  <c r="D22" i="361"/>
  <c r="K17" i="260"/>
  <c r="E53" i="435"/>
  <c r="E25" i="454"/>
  <c r="K27" i="254"/>
  <c r="D25" i="315"/>
  <c r="D25" i="377"/>
  <c r="E11" i="457"/>
  <c r="D11" i="318"/>
  <c r="D11" i="380"/>
  <c r="K13" i="257"/>
  <c r="K15" i="255"/>
  <c r="E13" i="455"/>
  <c r="D13" i="316"/>
  <c r="D13" i="378"/>
  <c r="K42" i="253"/>
  <c r="E40" i="453"/>
  <c r="D40" i="314"/>
  <c r="D40" i="376"/>
  <c r="B22" i="364"/>
  <c r="G22" i="302"/>
  <c r="D121" i="306"/>
  <c r="D121" i="368"/>
  <c r="E121" i="445"/>
  <c r="E9" i="462"/>
  <c r="K11" i="262"/>
  <c r="D9" i="323"/>
  <c r="D9" i="385"/>
  <c r="K26" i="270"/>
  <c r="E24" i="470"/>
  <c r="D24" i="331"/>
  <c r="D24" i="393"/>
  <c r="E29" i="449"/>
  <c r="K31" i="249"/>
  <c r="E12" i="445"/>
  <c r="D12" i="306"/>
  <c r="D12" i="368"/>
  <c r="K41" i="253"/>
  <c r="D28" i="334"/>
  <c r="D28" i="396"/>
  <c r="E28" i="473"/>
  <c r="K30" i="273"/>
  <c r="D39" i="352"/>
  <c r="D39" i="414"/>
  <c r="K39" i="231"/>
  <c r="E37" i="491"/>
  <c r="K47" i="289"/>
  <c r="D30" i="489"/>
  <c r="J32" i="289"/>
  <c r="H38" i="289"/>
  <c r="H43" i="229"/>
  <c r="H43" i="289"/>
  <c r="J18" i="237"/>
  <c r="D18" i="436"/>
  <c r="I38" i="282"/>
  <c r="I43" i="222"/>
  <c r="I43" i="282"/>
  <c r="K52" i="284"/>
  <c r="D16" i="324"/>
  <c r="D16" i="386"/>
  <c r="K18" i="263"/>
  <c r="C57" i="336"/>
  <c r="C57" i="398"/>
  <c r="C57" i="275"/>
  <c r="D23" i="365"/>
  <c r="G23" i="365"/>
  <c r="D78" i="437"/>
  <c r="J78" i="238"/>
  <c r="D43" i="211"/>
  <c r="D43" i="271"/>
  <c r="E14" i="484"/>
  <c r="K16" i="284"/>
  <c r="K73" i="247"/>
  <c r="E73" i="447"/>
  <c r="D23" i="310"/>
  <c r="D23" i="372"/>
  <c r="K22" i="189"/>
  <c r="C25" i="434"/>
  <c r="E14" i="436"/>
  <c r="D14" i="297"/>
  <c r="D14" i="359"/>
  <c r="D55" i="346"/>
  <c r="D55" i="408"/>
  <c r="K55" i="285"/>
  <c r="E29" i="466"/>
  <c r="D29" i="327"/>
  <c r="D29" i="389"/>
  <c r="E134" i="445"/>
  <c r="D25" i="305"/>
  <c r="D25" i="367"/>
  <c r="K11" i="273"/>
  <c r="D9" i="334"/>
  <c r="D9" i="396"/>
  <c r="D11" i="323"/>
  <c r="D11" i="385"/>
  <c r="K13" i="262"/>
  <c r="K48" i="278"/>
  <c r="K25" i="287"/>
  <c r="D43" i="210"/>
  <c r="D43" i="270"/>
  <c r="K14" i="273"/>
  <c r="K16" i="238"/>
  <c r="K28" i="221"/>
  <c r="K28" i="281"/>
  <c r="K29" i="281"/>
  <c r="E67" i="436"/>
  <c r="D67" i="297"/>
  <c r="D67" i="359"/>
  <c r="D139" i="295"/>
  <c r="D139" i="357"/>
  <c r="D135" i="415"/>
  <c r="K139" i="235"/>
  <c r="E139" i="434"/>
  <c r="K41" i="264"/>
  <c r="D39" i="325"/>
  <c r="D39" i="387"/>
  <c r="K31" i="289"/>
  <c r="D29" i="350"/>
  <c r="D29" i="412"/>
  <c r="C136" i="434"/>
  <c r="K35" i="285"/>
  <c r="K42" i="284"/>
  <c r="E40" i="484"/>
  <c r="E21" i="479"/>
  <c r="K22" i="219"/>
  <c r="E20" i="479"/>
  <c r="K75" i="238"/>
  <c r="K53" i="256"/>
  <c r="D53" i="317"/>
  <c r="D53" i="379"/>
  <c r="D52" i="346"/>
  <c r="D52" i="408"/>
  <c r="D55" i="339"/>
  <c r="D55" i="401"/>
  <c r="K55" i="278"/>
  <c r="D52" i="319"/>
  <c r="D52" i="381"/>
  <c r="K11" i="270"/>
  <c r="D9" i="331"/>
  <c r="D9" i="393"/>
  <c r="J51" i="262"/>
  <c r="K50" i="245"/>
  <c r="E50" i="445"/>
  <c r="K18" i="277"/>
  <c r="E16" i="477"/>
  <c r="D16" i="338"/>
  <c r="D16" i="400"/>
  <c r="K151" i="237"/>
  <c r="D16" i="343"/>
  <c r="D16" i="405"/>
  <c r="E16" i="482"/>
  <c r="D18" i="341"/>
  <c r="D18" i="403"/>
  <c r="E18" i="480"/>
  <c r="D25" i="333"/>
  <c r="D25" i="395"/>
  <c r="K27" i="272"/>
  <c r="K49" i="260"/>
  <c r="K75" i="184"/>
  <c r="K77" i="244"/>
  <c r="K118" i="247"/>
  <c r="D118" i="308"/>
  <c r="D118" i="370"/>
  <c r="D158" i="308"/>
  <c r="D158" i="370"/>
  <c r="K158" i="247"/>
  <c r="E88" i="435"/>
  <c r="D88" i="296"/>
  <c r="D88" i="358"/>
  <c r="K15" i="281"/>
  <c r="E13" i="481"/>
  <c r="H65" i="245"/>
  <c r="K12" i="267"/>
  <c r="E10" i="467"/>
  <c r="E37" i="434"/>
  <c r="D37" i="295"/>
  <c r="D37" i="357"/>
  <c r="D35" i="415"/>
  <c r="E122" i="436"/>
  <c r="D122" i="297"/>
  <c r="D122" i="359"/>
  <c r="D8" i="464"/>
  <c r="J10" i="264"/>
  <c r="C8" i="130"/>
  <c r="C97" i="130"/>
  <c r="C8" i="131"/>
  <c r="C96" i="131"/>
  <c r="K54" i="254"/>
  <c r="C20" i="344"/>
  <c r="C20" i="406"/>
  <c r="C22" i="283"/>
  <c r="D5" i="280"/>
  <c r="D5" i="252"/>
  <c r="D5" i="275"/>
  <c r="D5" i="260"/>
  <c r="D5" i="290"/>
  <c r="D5" i="265"/>
  <c r="D5" i="286"/>
  <c r="D5" i="251"/>
  <c r="D5" i="291"/>
  <c r="D5" i="268"/>
  <c r="D5" i="285"/>
  <c r="D83" i="307"/>
  <c r="D83" i="369"/>
  <c r="K83" i="246"/>
  <c r="E41" i="445"/>
  <c r="K41" i="245"/>
  <c r="K49" i="281"/>
  <c r="E27" i="479"/>
  <c r="D27" i="340"/>
  <c r="D27" i="402"/>
  <c r="E22" i="476"/>
  <c r="D22" i="337"/>
  <c r="D22" i="399"/>
  <c r="D34" i="335"/>
  <c r="D34" i="397"/>
  <c r="E34" i="474"/>
  <c r="K36" i="274"/>
  <c r="K35" i="238"/>
  <c r="E27" i="487"/>
  <c r="D27" i="348"/>
  <c r="D27" i="410"/>
  <c r="E11" i="469"/>
  <c r="D11" i="330"/>
  <c r="D11" i="392"/>
  <c r="J45" i="255"/>
  <c r="E33" i="455"/>
  <c r="K35" i="255"/>
  <c r="E9" i="454"/>
  <c r="D9" i="315"/>
  <c r="D9" i="377"/>
  <c r="K11" i="254"/>
  <c r="D26" i="479"/>
  <c r="J28" i="279"/>
  <c r="K11" i="255"/>
  <c r="B34" i="236"/>
  <c r="B34" i="237"/>
  <c r="B31" i="245"/>
  <c r="B31" i="246"/>
  <c r="E166" i="359"/>
  <c r="E13" i="472"/>
  <c r="K15" i="272"/>
  <c r="D13" i="333"/>
  <c r="D13" i="395"/>
  <c r="D49" i="329"/>
  <c r="D49" i="391"/>
  <c r="D60" i="320"/>
  <c r="D60" i="382"/>
  <c r="K60" i="259"/>
  <c r="E39" i="481"/>
  <c r="D39" i="342"/>
  <c r="D39" i="404"/>
  <c r="K26" i="280"/>
  <c r="E24" i="480"/>
  <c r="E27" i="478"/>
  <c r="K29" i="278"/>
  <c r="K102" i="236"/>
  <c r="C45" i="198"/>
  <c r="C45" i="458"/>
  <c r="C57" i="138"/>
  <c r="C57" i="198"/>
  <c r="C57" i="258"/>
  <c r="C8" i="459"/>
  <c r="C10" i="259"/>
  <c r="C8" i="320"/>
  <c r="C8" i="382"/>
  <c r="C51" i="201"/>
  <c r="C51" i="461"/>
  <c r="C57" i="141"/>
  <c r="C57" i="201"/>
  <c r="C57" i="261"/>
  <c r="C26" i="465"/>
  <c r="C28" i="265"/>
  <c r="C26" i="326"/>
  <c r="C26" i="388"/>
  <c r="C37" i="474"/>
  <c r="C37" i="335"/>
  <c r="C37" i="397"/>
  <c r="C30" i="475"/>
  <c r="C32" i="275"/>
  <c r="C57" i="157"/>
  <c r="C57" i="217"/>
  <c r="C57" i="338"/>
  <c r="C45" i="217"/>
  <c r="C45" i="477"/>
  <c r="C10" i="217"/>
  <c r="C10" i="277"/>
  <c r="C36" i="157"/>
  <c r="C38" i="217"/>
  <c r="C26" i="480"/>
  <c r="C26" i="341"/>
  <c r="C26" i="403"/>
  <c r="C39" i="281"/>
  <c r="C37" i="342"/>
  <c r="C37" i="404"/>
  <c r="C37" i="481"/>
  <c r="E32" i="458"/>
  <c r="K34" i="258"/>
  <c r="D56" i="321"/>
  <c r="D56" i="383"/>
  <c r="D52" i="322"/>
  <c r="D52" i="384"/>
  <c r="C58" i="176"/>
  <c r="C58" i="296"/>
  <c r="C58" i="358"/>
  <c r="C136" i="297"/>
  <c r="C136" i="359"/>
  <c r="C136" i="436"/>
  <c r="C136" i="237"/>
  <c r="C81" i="298"/>
  <c r="C81" i="360"/>
  <c r="C81" i="437"/>
  <c r="C81" i="238"/>
  <c r="C63" i="298"/>
  <c r="C63" i="360"/>
  <c r="C63" i="437"/>
  <c r="C63" i="238"/>
  <c r="C133" i="184"/>
  <c r="C133" i="305"/>
  <c r="C133" i="367"/>
  <c r="C154" i="3"/>
  <c r="C154" i="184"/>
  <c r="C75" i="446"/>
  <c r="C75" i="246"/>
  <c r="C75" i="307"/>
  <c r="C75" i="369"/>
  <c r="K11" i="274"/>
  <c r="E18" i="487"/>
  <c r="E34" i="462"/>
  <c r="K139" i="246"/>
  <c r="K48" i="267"/>
  <c r="E13" i="468"/>
  <c r="C78" i="445"/>
  <c r="D29" i="338"/>
  <c r="D29" i="400"/>
  <c r="K54" i="272"/>
  <c r="B113" i="134"/>
  <c r="B12" i="232"/>
  <c r="E43" i="205"/>
  <c r="E43" i="265"/>
  <c r="C30" i="454"/>
  <c r="C57" i="159"/>
  <c r="C57" i="219"/>
  <c r="C57" i="479"/>
  <c r="C52" i="238"/>
  <c r="C36" i="147"/>
  <c r="C38" i="207"/>
  <c r="D15" i="328"/>
  <c r="D15" i="390"/>
  <c r="D38" i="331"/>
  <c r="D38" i="393"/>
  <c r="E10" i="483"/>
  <c r="K49" i="250"/>
  <c r="C57" i="147"/>
  <c r="C57" i="207"/>
  <c r="C57" i="328"/>
  <c r="C57" i="390"/>
  <c r="C29" i="307"/>
  <c r="C29" i="369"/>
  <c r="C36" i="151"/>
  <c r="C41" i="151"/>
  <c r="C58" i="151"/>
  <c r="C58" i="211"/>
  <c r="C38" i="211"/>
  <c r="C36" i="471"/>
  <c r="C57" i="127"/>
  <c r="C38" i="449"/>
  <c r="C57" i="151"/>
  <c r="C57" i="211"/>
  <c r="C57" i="332"/>
  <c r="C57" i="394"/>
  <c r="C57" i="144"/>
  <c r="C57" i="204"/>
  <c r="C57" i="264"/>
  <c r="K31" i="251"/>
  <c r="E142" i="446"/>
  <c r="K142" i="246"/>
  <c r="K87" i="246"/>
  <c r="E16" i="461"/>
  <c r="D9" i="335"/>
  <c r="D9" i="397"/>
  <c r="C45" i="327"/>
  <c r="C45" i="389"/>
  <c r="E22" i="477"/>
  <c r="K24" i="277"/>
  <c r="D22" i="338"/>
  <c r="D22" i="400"/>
  <c r="C30" i="336"/>
  <c r="C30" i="398"/>
  <c r="D54" i="329"/>
  <c r="D54" i="391"/>
  <c r="D48" i="330"/>
  <c r="D48" i="392"/>
  <c r="D48" i="328"/>
  <c r="D48" i="390"/>
  <c r="E139" i="446"/>
  <c r="D49" i="311"/>
  <c r="D49" i="373"/>
  <c r="K31" i="277"/>
  <c r="I44" i="190"/>
  <c r="I44" i="250"/>
  <c r="B111" i="134"/>
  <c r="B10" i="232"/>
  <c r="B112" i="134"/>
  <c r="B11" i="232"/>
  <c r="B110" i="134"/>
  <c r="B9" i="232"/>
  <c r="C51" i="340"/>
  <c r="C51" i="402"/>
  <c r="D10" i="330"/>
  <c r="D10" i="392"/>
  <c r="C22" i="268"/>
  <c r="C52" i="298"/>
  <c r="C52" i="360"/>
  <c r="C36" i="161"/>
  <c r="C38" i="221"/>
  <c r="C38" i="281"/>
  <c r="C51" i="264"/>
  <c r="E15" i="467"/>
  <c r="C36" i="155"/>
  <c r="C26" i="338"/>
  <c r="C26" i="400"/>
  <c r="C29" i="446"/>
  <c r="C91" i="132"/>
  <c r="C164" i="132"/>
  <c r="C28" i="267"/>
  <c r="D29" i="312"/>
  <c r="D29" i="374"/>
  <c r="D19" i="323"/>
  <c r="D19" i="385"/>
  <c r="F5" i="283"/>
  <c r="K112" i="247"/>
  <c r="D51" i="310"/>
  <c r="D51" i="372"/>
  <c r="D32" i="319"/>
  <c r="D32" i="381"/>
  <c r="K27" i="235"/>
  <c r="I16" i="66"/>
  <c r="D21" i="435"/>
  <c r="J21" i="236"/>
  <c r="K21" i="236"/>
  <c r="D16" i="436"/>
  <c r="J16" i="237"/>
  <c r="K16" i="237"/>
  <c r="K16" i="177"/>
  <c r="E16" i="436"/>
  <c r="D13" i="437"/>
  <c r="K13" i="178"/>
  <c r="D96" i="446"/>
  <c r="J96" i="246"/>
  <c r="D97" i="447"/>
  <c r="K97" i="187"/>
  <c r="E97" i="447"/>
  <c r="K97" i="247"/>
  <c r="B24" i="232"/>
  <c r="J79" i="246"/>
  <c r="J13" i="238"/>
  <c r="K13" i="238"/>
  <c r="K21" i="176"/>
  <c r="E21" i="435"/>
  <c r="K153" i="176"/>
  <c r="E153" i="435"/>
  <c r="D153" i="296"/>
  <c r="D153" i="358"/>
  <c r="J85" i="246"/>
  <c r="C73" i="295"/>
  <c r="C73" i="357"/>
  <c r="C73" i="434"/>
  <c r="C60" i="247"/>
  <c r="C60" i="447"/>
  <c r="C60" i="308"/>
  <c r="C60" i="370"/>
  <c r="C39" i="258"/>
  <c r="C37" i="319"/>
  <c r="C37" i="381"/>
  <c r="C37" i="458"/>
  <c r="C20" i="458"/>
  <c r="C20" i="319"/>
  <c r="C20" i="381"/>
  <c r="C20" i="327"/>
  <c r="C20" i="389"/>
  <c r="C20" i="466"/>
  <c r="C30" i="471"/>
  <c r="C32" i="271"/>
  <c r="C39" i="277"/>
  <c r="C37" i="477"/>
  <c r="C51" i="281"/>
  <c r="C37" i="352"/>
  <c r="C37" i="414"/>
  <c r="D79" i="434"/>
  <c r="K79" i="175"/>
  <c r="E79" i="434"/>
  <c r="D116" i="434"/>
  <c r="J116" i="235"/>
  <c r="D14" i="435"/>
  <c r="J14" i="236"/>
  <c r="D108" i="436"/>
  <c r="K108" i="177"/>
  <c r="D108" i="297"/>
  <c r="D108" i="359"/>
  <c r="J108" i="237"/>
  <c r="K108" i="237"/>
  <c r="D29" i="437"/>
  <c r="K29" i="178"/>
  <c r="D29" i="298"/>
  <c r="D29" i="360"/>
  <c r="D56" i="437"/>
  <c r="K56" i="178"/>
  <c r="E56" i="437"/>
  <c r="D9" i="447"/>
  <c r="J9" i="247"/>
  <c r="D31" i="447"/>
  <c r="J31" i="247"/>
  <c r="D45" i="447"/>
  <c r="K45" i="187"/>
  <c r="K45" i="247"/>
  <c r="J53" i="274"/>
  <c r="J51" i="214"/>
  <c r="J32" i="216"/>
  <c r="D30" i="476"/>
  <c r="K34" i="216"/>
  <c r="E32" i="476"/>
  <c r="D51" i="276"/>
  <c r="D57" i="216"/>
  <c r="D57" i="276"/>
  <c r="D33" i="478"/>
  <c r="K35" i="218"/>
  <c r="E33" i="478"/>
  <c r="D33" i="339"/>
  <c r="D33" i="401"/>
  <c r="D40" i="478"/>
  <c r="J42" i="278"/>
  <c r="D16" i="481"/>
  <c r="J18" i="281"/>
  <c r="D38" i="488"/>
  <c r="K40" i="228"/>
  <c r="K91" i="178"/>
  <c r="E91" i="437"/>
  <c r="G160" i="175"/>
  <c r="K114" i="177"/>
  <c r="D114" i="297"/>
  <c r="D114" i="359"/>
  <c r="C57" i="166"/>
  <c r="C57" i="226"/>
  <c r="C57" i="486"/>
  <c r="J97" i="247"/>
  <c r="F135" i="176"/>
  <c r="F135" i="236"/>
  <c r="J153" i="236"/>
  <c r="K153" i="236"/>
  <c r="K47" i="274"/>
  <c r="C136" i="437"/>
  <c r="C136" i="238"/>
  <c r="C26" i="449"/>
  <c r="C26" i="310"/>
  <c r="C26" i="372"/>
  <c r="C10" i="255"/>
  <c r="C8" i="455"/>
  <c r="C39" i="264"/>
  <c r="C37" i="464"/>
  <c r="C39" i="285"/>
  <c r="C37" i="485"/>
  <c r="C26" i="485"/>
  <c r="C26" i="346"/>
  <c r="C26" i="408"/>
  <c r="C51" i="350"/>
  <c r="C51" i="412"/>
  <c r="C37" i="490"/>
  <c r="C39" i="290"/>
  <c r="C37" i="351"/>
  <c r="C37" i="413"/>
  <c r="D46" i="434"/>
  <c r="K46" i="175"/>
  <c r="E46" i="434"/>
  <c r="D76" i="434"/>
  <c r="J76" i="235"/>
  <c r="K76" i="235"/>
  <c r="D113" i="434"/>
  <c r="J113" i="235"/>
  <c r="K113" i="175"/>
  <c r="K113" i="235"/>
  <c r="E113" i="434"/>
  <c r="J121" i="176"/>
  <c r="D121" i="435"/>
  <c r="K122" i="176"/>
  <c r="E122" i="435"/>
  <c r="J122" i="236"/>
  <c r="K122" i="236"/>
  <c r="D144" i="435"/>
  <c r="J144" i="236"/>
  <c r="K144" i="236"/>
  <c r="I121" i="237"/>
  <c r="I135" i="177"/>
  <c r="D84" i="437"/>
  <c r="J84" i="238"/>
  <c r="K84" i="238"/>
  <c r="K77" i="186"/>
  <c r="J77" i="246"/>
  <c r="E140" i="246"/>
  <c r="E154" i="186"/>
  <c r="E155" i="186"/>
  <c r="E155" i="246"/>
  <c r="D143" i="447"/>
  <c r="J143" i="247"/>
  <c r="K50" i="195"/>
  <c r="E50" i="455"/>
  <c r="D27" i="457"/>
  <c r="J28" i="197"/>
  <c r="D26" i="457"/>
  <c r="D28" i="458"/>
  <c r="K30" i="198"/>
  <c r="K30" i="258"/>
  <c r="K56" i="199"/>
  <c r="D10" i="461"/>
  <c r="K12" i="201"/>
  <c r="E10" i="461"/>
  <c r="J10" i="201"/>
  <c r="I10" i="262"/>
  <c r="I38" i="202"/>
  <c r="K54" i="203"/>
  <c r="E54" i="463"/>
  <c r="D27" i="466"/>
  <c r="K29" i="206"/>
  <c r="D33" i="466"/>
  <c r="J35" i="266"/>
  <c r="K35" i="206"/>
  <c r="E33" i="466"/>
  <c r="E28" i="469"/>
  <c r="D28" i="330"/>
  <c r="D28" i="392"/>
  <c r="J59" i="269"/>
  <c r="K21" i="210"/>
  <c r="D19" i="331"/>
  <c r="D19" i="393"/>
  <c r="J10" i="210"/>
  <c r="J10" i="270"/>
  <c r="J82" i="236"/>
  <c r="K82" i="236"/>
  <c r="K126" i="175"/>
  <c r="E126" i="434"/>
  <c r="K96" i="186"/>
  <c r="E96" i="446"/>
  <c r="C78" i="434"/>
  <c r="C78" i="235"/>
  <c r="C152" i="435"/>
  <c r="C152" i="296"/>
  <c r="C152" i="358"/>
  <c r="C81" i="436"/>
  <c r="C81" i="237"/>
  <c r="C82" i="444"/>
  <c r="C82" i="244"/>
  <c r="C10" i="254"/>
  <c r="C8" i="454"/>
  <c r="C28" i="273"/>
  <c r="C26" i="473"/>
  <c r="D57" i="434"/>
  <c r="J57" i="235"/>
  <c r="F78" i="235"/>
  <c r="F92" i="175"/>
  <c r="F160" i="176"/>
  <c r="D148" i="435"/>
  <c r="K148" i="176"/>
  <c r="D77" i="436"/>
  <c r="J77" i="237"/>
  <c r="K77" i="237"/>
  <c r="D114" i="437"/>
  <c r="K114" i="178"/>
  <c r="K4" i="184"/>
  <c r="K4" i="187"/>
  <c r="K4" i="186"/>
  <c r="D12" i="241"/>
  <c r="J47" i="253"/>
  <c r="K52" i="200"/>
  <c r="D52" i="321"/>
  <c r="C107" i="245"/>
  <c r="C150" i="297"/>
  <c r="C150" i="359"/>
  <c r="C52" i="265"/>
  <c r="K21" i="208"/>
  <c r="K21" i="268"/>
  <c r="K52" i="205"/>
  <c r="C159" i="235"/>
  <c r="C29" i="238"/>
  <c r="C49" i="298"/>
  <c r="C49" i="360"/>
  <c r="C150" i="237"/>
  <c r="K150" i="237"/>
  <c r="G27" i="439"/>
  <c r="I27" i="180"/>
  <c r="I30" i="180"/>
  <c r="E89" i="305"/>
  <c r="E90" i="305"/>
  <c r="E36" i="327"/>
  <c r="E41" i="327"/>
  <c r="E57" i="341"/>
  <c r="E21" i="417"/>
  <c r="G98" i="178"/>
  <c r="G98" i="238"/>
  <c r="G9" i="238"/>
  <c r="F74" i="498"/>
  <c r="F44" i="443"/>
  <c r="E44" i="443"/>
  <c r="H51" i="443"/>
  <c r="I81" i="498"/>
  <c r="I51" i="443"/>
  <c r="H51" i="499"/>
  <c r="H51" i="500"/>
  <c r="E108" i="443"/>
  <c r="F241" i="498"/>
  <c r="F108" i="443"/>
  <c r="E108" i="499"/>
  <c r="H138" i="443"/>
  <c r="I306" i="498"/>
  <c r="I310" i="498"/>
  <c r="I142" i="443"/>
  <c r="I531" i="498"/>
  <c r="B531" i="498"/>
  <c r="B228" i="443"/>
  <c r="H228" i="443"/>
  <c r="D49" i="443"/>
  <c r="D49" i="499"/>
  <c r="D49" i="500"/>
  <c r="D54" i="500"/>
  <c r="F79" i="498"/>
  <c r="F49" i="443"/>
  <c r="E49" i="499"/>
  <c r="D84" i="498"/>
  <c r="D54" i="443"/>
  <c r="F25" i="498"/>
  <c r="G131" i="443"/>
  <c r="G131" i="499"/>
  <c r="G131" i="500"/>
  <c r="I299" i="498"/>
  <c r="I131" i="443"/>
  <c r="H131" i="499"/>
  <c r="H112" i="443"/>
  <c r="I420" i="498"/>
  <c r="B420" i="498"/>
  <c r="B184" i="443"/>
  <c r="E98" i="295"/>
  <c r="G5" i="303"/>
  <c r="I38" i="499"/>
  <c r="G6" i="443"/>
  <c r="I5" i="498"/>
  <c r="I6" i="443"/>
  <c r="H6" i="500"/>
  <c r="C58" i="145"/>
  <c r="C58" i="205"/>
  <c r="C43" i="205"/>
  <c r="K39" i="284"/>
  <c r="D37" i="345"/>
  <c r="D37" i="407"/>
  <c r="G160" i="235"/>
  <c r="C41" i="147"/>
  <c r="C58" i="147"/>
  <c r="C58" i="207"/>
  <c r="C45" i="319"/>
  <c r="C45" i="381"/>
  <c r="E26" i="469"/>
  <c r="E38" i="449"/>
  <c r="K40" i="249"/>
  <c r="D38" i="310"/>
  <c r="D38" i="372"/>
  <c r="K140" i="244"/>
  <c r="D78" i="307"/>
  <c r="D78" i="369"/>
  <c r="D114" i="307"/>
  <c r="D114" i="369"/>
  <c r="C51" i="261"/>
  <c r="E26" i="485"/>
  <c r="H32" i="179"/>
  <c r="K60" i="268"/>
  <c r="F166" i="176"/>
  <c r="F160" i="236"/>
  <c r="F166" i="236"/>
  <c r="J28" i="257"/>
  <c r="E108" i="436"/>
  <c r="H27" i="300"/>
  <c r="H27" i="362"/>
  <c r="E19" i="468"/>
  <c r="D10" i="322"/>
  <c r="D10" i="384"/>
  <c r="E154" i="246"/>
  <c r="J32" i="276"/>
  <c r="D27" i="327"/>
  <c r="D27" i="389"/>
  <c r="K28" i="206"/>
  <c r="D26" i="327"/>
  <c r="D26" i="389"/>
  <c r="E27" i="466"/>
  <c r="K29" i="266"/>
  <c r="D113" i="295"/>
  <c r="D113" i="357"/>
  <c r="D109" i="415"/>
  <c r="D56" i="298"/>
  <c r="D56" i="360"/>
  <c r="K52" i="178"/>
  <c r="C92" i="132"/>
  <c r="C93" i="178"/>
  <c r="D41" i="469"/>
  <c r="D58" i="469"/>
  <c r="K28" i="266"/>
  <c r="G120" i="499"/>
  <c r="G120" i="500"/>
  <c r="C164" i="499"/>
  <c r="F226" i="443"/>
  <c r="E226" i="499"/>
  <c r="E226" i="500"/>
  <c r="B529" i="498"/>
  <c r="B226" i="443"/>
  <c r="D164" i="499"/>
  <c r="H199" i="499"/>
  <c r="H199" i="500"/>
  <c r="G108" i="500"/>
  <c r="F64" i="443"/>
  <c r="E64" i="499"/>
  <c r="B64" i="499"/>
  <c r="C43" i="207"/>
  <c r="C41" i="467"/>
  <c r="K51" i="200"/>
  <c r="E51" i="460"/>
  <c r="I16" i="499"/>
  <c r="I93" i="175"/>
  <c r="I93" i="235"/>
  <c r="D30" i="343"/>
  <c r="D30" i="405"/>
  <c r="I104" i="499"/>
  <c r="K22" i="249"/>
  <c r="C41" i="149"/>
  <c r="C58" i="149"/>
  <c r="C58" i="209"/>
  <c r="D161" i="175"/>
  <c r="D161" i="235"/>
  <c r="I42" i="500"/>
  <c r="I48" i="500"/>
  <c r="B17" i="498"/>
  <c r="B20" i="443"/>
  <c r="I133" i="500"/>
  <c r="I136" i="500"/>
  <c r="B227" i="443"/>
  <c r="I64" i="499"/>
  <c r="I70" i="499"/>
  <c r="I162" i="443"/>
  <c r="H162" i="499"/>
  <c r="H162" i="500"/>
  <c r="B364" i="498"/>
  <c r="B162" i="443"/>
  <c r="K14" i="265"/>
  <c r="F75" i="443"/>
  <c r="E75" i="499"/>
  <c r="E75" i="500"/>
  <c r="C57" i="400"/>
  <c r="C133" i="244"/>
  <c r="D56" i="320"/>
  <c r="D56" i="382"/>
  <c r="I20" i="443"/>
  <c r="H20" i="499"/>
  <c r="F156" i="443"/>
  <c r="E156" i="499"/>
  <c r="B358" i="498"/>
  <c r="B156" i="443"/>
  <c r="I170" i="499"/>
  <c r="C114" i="500"/>
  <c r="D160" i="235"/>
  <c r="E20" i="480"/>
  <c r="K29" i="267"/>
  <c r="E27" i="467"/>
  <c r="C74" i="500"/>
  <c r="I74" i="500"/>
  <c r="B130" i="498"/>
  <c r="B65" i="443"/>
  <c r="I225" i="443"/>
  <c r="H225" i="499"/>
  <c r="D43" i="205"/>
  <c r="D43" i="265"/>
  <c r="D38" i="265"/>
  <c r="D59" i="329"/>
  <c r="D59" i="391"/>
  <c r="A3" i="297"/>
  <c r="D130" i="500"/>
  <c r="D136" i="500"/>
  <c r="K39" i="219"/>
  <c r="D37" i="340"/>
  <c r="D37" i="402"/>
  <c r="E38" i="479"/>
  <c r="F23" i="443"/>
  <c r="E23" i="499"/>
  <c r="E23" i="500"/>
  <c r="I154" i="443"/>
  <c r="H154" i="499"/>
  <c r="H154" i="500"/>
  <c r="B134" i="498"/>
  <c r="B69" i="443"/>
  <c r="F67" i="443"/>
  <c r="E67" i="499"/>
  <c r="E67" i="500"/>
  <c r="E159" i="435"/>
  <c r="D159" i="296"/>
  <c r="D159" i="358"/>
  <c r="E151" i="447"/>
  <c r="K151" i="247"/>
  <c r="D37" i="469"/>
  <c r="J39" i="269"/>
  <c r="K88" i="246"/>
  <c r="E88" i="446"/>
  <c r="D8" i="446"/>
  <c r="E57" i="447"/>
  <c r="K55" i="187"/>
  <c r="E55" i="447"/>
  <c r="K57" i="247"/>
  <c r="D44" i="295"/>
  <c r="D44" i="357"/>
  <c r="D42" i="415"/>
  <c r="E44" i="434"/>
  <c r="C68" i="178"/>
  <c r="C68" i="298"/>
  <c r="E158" i="436"/>
  <c r="K55" i="259"/>
  <c r="K31" i="238"/>
  <c r="E51" i="434"/>
  <c r="D51" i="295"/>
  <c r="D51" i="357"/>
  <c r="D49" i="415"/>
  <c r="D28" i="316"/>
  <c r="D28" i="378"/>
  <c r="K23" i="266"/>
  <c r="E21" i="466"/>
  <c r="J28" i="281"/>
  <c r="D26" i="481"/>
  <c r="D31" i="306"/>
  <c r="D31" i="368"/>
  <c r="E31" i="445"/>
  <c r="K21" i="264"/>
  <c r="E19" i="464"/>
  <c r="E25" i="461"/>
  <c r="D25" i="322"/>
  <c r="D25" i="384"/>
  <c r="K27" i="261"/>
  <c r="C57" i="345"/>
  <c r="C57" i="407"/>
  <c r="D155" i="297"/>
  <c r="D155" i="359"/>
  <c r="E155" i="436"/>
  <c r="G43" i="214"/>
  <c r="G43" i="274"/>
  <c r="K34" i="287"/>
  <c r="E32" i="487"/>
  <c r="K32" i="227"/>
  <c r="K32" i="287"/>
  <c r="D32" i="348"/>
  <c r="D32" i="410"/>
  <c r="D24" i="329"/>
  <c r="D24" i="391"/>
  <c r="K26" i="268"/>
  <c r="K11" i="268"/>
  <c r="K94" i="247"/>
  <c r="E85" i="444"/>
  <c r="D85" i="305"/>
  <c r="D85" i="367"/>
  <c r="K85" i="244"/>
  <c r="E32" i="488"/>
  <c r="K34" i="288"/>
  <c r="D32" i="349"/>
  <c r="D32" i="411"/>
  <c r="E18" i="457"/>
  <c r="K20" i="257"/>
  <c r="E144" i="444"/>
  <c r="K144" i="244"/>
  <c r="C26" i="448"/>
  <c r="C26" i="309"/>
  <c r="C26" i="371"/>
  <c r="C28" i="248"/>
  <c r="C31" i="311"/>
  <c r="C31" i="373"/>
  <c r="C31" i="450"/>
  <c r="C10" i="190"/>
  <c r="C37" i="123"/>
  <c r="C39" i="190"/>
  <c r="C39" i="250"/>
  <c r="C40" i="251"/>
  <c r="C38" i="312"/>
  <c r="C38" i="374"/>
  <c r="C38" i="451"/>
  <c r="C37" i="452"/>
  <c r="C37" i="313"/>
  <c r="C37" i="375"/>
  <c r="C39" i="252"/>
  <c r="C57" i="125"/>
  <c r="C51" i="193"/>
  <c r="D78" i="238"/>
  <c r="D92" i="178"/>
  <c r="E82" i="437"/>
  <c r="E85" i="238"/>
  <c r="E92" i="178"/>
  <c r="E92" i="238"/>
  <c r="F121" i="238"/>
  <c r="F135" i="178"/>
  <c r="D125" i="437"/>
  <c r="J125" i="238"/>
  <c r="K125" i="238"/>
  <c r="K125" i="178"/>
  <c r="D125" i="298"/>
  <c r="D125" i="360"/>
  <c r="G146" i="245"/>
  <c r="G154" i="185"/>
  <c r="G155" i="185"/>
  <c r="D158" i="445"/>
  <c r="J158" i="245"/>
  <c r="D8" i="246"/>
  <c r="D65" i="186"/>
  <c r="D65" i="246"/>
  <c r="E22" i="246"/>
  <c r="E65" i="186"/>
  <c r="K31" i="186"/>
  <c r="E31" i="446"/>
  <c r="D31" i="446"/>
  <c r="J29" i="186"/>
  <c r="D29" i="446"/>
  <c r="J31" i="246"/>
  <c r="D54" i="446"/>
  <c r="J54" i="246"/>
  <c r="K54" i="186"/>
  <c r="D54" i="307"/>
  <c r="D54" i="369"/>
  <c r="J49" i="186"/>
  <c r="D49" i="446"/>
  <c r="H78" i="246"/>
  <c r="H89" i="186"/>
  <c r="H89" i="246"/>
  <c r="D97" i="446"/>
  <c r="J97" i="246"/>
  <c r="J93" i="186"/>
  <c r="I129" i="246"/>
  <c r="I154" i="186"/>
  <c r="J129" i="186"/>
  <c r="J129" i="246"/>
  <c r="K132" i="186"/>
  <c r="D134" i="446"/>
  <c r="J134" i="246"/>
  <c r="K134" i="186"/>
  <c r="E134" i="446"/>
  <c r="J133" i="186"/>
  <c r="D158" i="446"/>
  <c r="K158" i="186"/>
  <c r="K158" i="246"/>
  <c r="J158" i="246"/>
  <c r="D26" i="447"/>
  <c r="K26" i="187"/>
  <c r="J26" i="247"/>
  <c r="J22" i="187"/>
  <c r="D46" i="447"/>
  <c r="K46" i="187"/>
  <c r="E46" i="447"/>
  <c r="J37" i="187"/>
  <c r="G49" i="247"/>
  <c r="G65" i="187"/>
  <c r="D50" i="447"/>
  <c r="J50" i="247"/>
  <c r="J49" i="187"/>
  <c r="D83" i="447"/>
  <c r="J83" i="247"/>
  <c r="K83" i="187"/>
  <c r="K83" i="247"/>
  <c r="J82" i="187"/>
  <c r="K101" i="247"/>
  <c r="E101" i="447"/>
  <c r="D129" i="247"/>
  <c r="D154" i="187"/>
  <c r="H140" i="247"/>
  <c r="H154" i="187"/>
  <c r="H154" i="247"/>
  <c r="J61" i="248"/>
  <c r="K61" i="188"/>
  <c r="J53" i="249"/>
  <c r="J52" i="189"/>
  <c r="K53" i="189"/>
  <c r="K53" i="249"/>
  <c r="H10" i="250"/>
  <c r="H39" i="190"/>
  <c r="H39" i="250"/>
  <c r="J13" i="250"/>
  <c r="J10" i="190"/>
  <c r="J10" i="250"/>
  <c r="D11" i="450"/>
  <c r="K13" i="190"/>
  <c r="E11" i="450"/>
  <c r="I10" i="252"/>
  <c r="I38" i="192"/>
  <c r="I38" i="252"/>
  <c r="J59" i="252"/>
  <c r="J60" i="253"/>
  <c r="K60" i="193"/>
  <c r="F10" i="254"/>
  <c r="F38" i="194"/>
  <c r="F43" i="194"/>
  <c r="F43" i="254"/>
  <c r="I38" i="194"/>
  <c r="I28" i="254"/>
  <c r="E57" i="194"/>
  <c r="E57" i="254"/>
  <c r="E45" i="254"/>
  <c r="D15" i="455"/>
  <c r="J17" i="255"/>
  <c r="J10" i="195"/>
  <c r="D8" i="455"/>
  <c r="I5" i="255"/>
  <c r="I5" i="250"/>
  <c r="I5" i="283"/>
  <c r="I5" i="280"/>
  <c r="I5" i="279"/>
  <c r="D55" i="445"/>
  <c r="J55" i="245"/>
  <c r="D32" i="325"/>
  <c r="D32" i="387"/>
  <c r="E32" i="464"/>
  <c r="J22" i="278"/>
  <c r="D20" i="478"/>
  <c r="B1" i="185"/>
  <c r="K1" i="193"/>
  <c r="E103" i="437"/>
  <c r="D103" i="298"/>
  <c r="D103" i="360"/>
  <c r="D64" i="305"/>
  <c r="D64" i="367"/>
  <c r="K64" i="244"/>
  <c r="E12" i="464"/>
  <c r="D12" i="325"/>
  <c r="D12" i="387"/>
  <c r="D57" i="307"/>
  <c r="D57" i="369"/>
  <c r="K57" i="246"/>
  <c r="E57" i="446"/>
  <c r="H43" i="209"/>
  <c r="H43" i="269"/>
  <c r="K59" i="261"/>
  <c r="D59" i="322"/>
  <c r="D59" i="384"/>
  <c r="K28" i="196"/>
  <c r="K28" i="256"/>
  <c r="K30" i="256"/>
  <c r="D28" i="317"/>
  <c r="D28" i="379"/>
  <c r="K29" i="288"/>
  <c r="D27" i="349"/>
  <c r="D27" i="411"/>
  <c r="E27" i="445"/>
  <c r="K27" i="245"/>
  <c r="D70" i="447"/>
  <c r="K36" i="247"/>
  <c r="K94" i="245"/>
  <c r="K42" i="280"/>
  <c r="D40" i="341"/>
  <c r="D40" i="403"/>
  <c r="D28" i="255"/>
  <c r="D38" i="195"/>
  <c r="D43" i="195"/>
  <c r="G39" i="255"/>
  <c r="G43" i="195"/>
  <c r="G43" i="255"/>
  <c r="J54" i="255"/>
  <c r="J51" i="195"/>
  <c r="J57" i="195"/>
  <c r="D57" i="455"/>
  <c r="K54" i="195"/>
  <c r="D18" i="456"/>
  <c r="J20" i="256"/>
  <c r="K20" i="196"/>
  <c r="J10" i="196"/>
  <c r="I28" i="256"/>
  <c r="I38" i="196"/>
  <c r="G45" i="256"/>
  <c r="G57" i="196"/>
  <c r="G57" i="256"/>
  <c r="J45" i="196"/>
  <c r="D45" i="456"/>
  <c r="J46" i="256"/>
  <c r="K46" i="196"/>
  <c r="E46" i="456"/>
  <c r="I57" i="196"/>
  <c r="I57" i="256"/>
  <c r="I51" i="256"/>
  <c r="D10" i="457"/>
  <c r="J12" i="257"/>
  <c r="K12" i="197"/>
  <c r="D10" i="318"/>
  <c r="D10" i="380"/>
  <c r="J10" i="197"/>
  <c r="D8" i="457"/>
  <c r="D39" i="457"/>
  <c r="J39" i="197"/>
  <c r="J39" i="257"/>
  <c r="K41" i="197"/>
  <c r="J41" i="257"/>
  <c r="H57" i="197"/>
  <c r="H57" i="257"/>
  <c r="H45" i="257"/>
  <c r="K47" i="197"/>
  <c r="E47" i="457"/>
  <c r="J45" i="197"/>
  <c r="G10" i="258"/>
  <c r="G38" i="198"/>
  <c r="G38" i="258"/>
  <c r="K12" i="198"/>
  <c r="E10" i="458"/>
  <c r="J10" i="198"/>
  <c r="J12" i="258"/>
  <c r="D21" i="458"/>
  <c r="K23" i="198"/>
  <c r="J23" i="258"/>
  <c r="G45" i="258"/>
  <c r="G57" i="198"/>
  <c r="G57" i="258"/>
  <c r="D10" i="259"/>
  <c r="D38" i="199"/>
  <c r="D43" i="199"/>
  <c r="D43" i="259"/>
  <c r="D21" i="459"/>
  <c r="J22" i="199"/>
  <c r="J23" i="259"/>
  <c r="I28" i="259"/>
  <c r="I38" i="199"/>
  <c r="I43" i="199"/>
  <c r="I43" i="259"/>
  <c r="J31" i="259"/>
  <c r="D29" i="459"/>
  <c r="K42" i="199"/>
  <c r="K42" i="259"/>
  <c r="J39" i="199"/>
  <c r="D40" i="459"/>
  <c r="J42" i="259"/>
  <c r="H51" i="259"/>
  <c r="H57" i="199"/>
  <c r="H57" i="259"/>
  <c r="D14" i="460"/>
  <c r="J16" i="260"/>
  <c r="K16" i="200"/>
  <c r="J10" i="200"/>
  <c r="J10" i="260"/>
  <c r="D29" i="460"/>
  <c r="J31" i="260"/>
  <c r="D32" i="460"/>
  <c r="K34" i="200"/>
  <c r="E32" i="460"/>
  <c r="J32" i="200"/>
  <c r="H39" i="260"/>
  <c r="J59" i="260"/>
  <c r="K59" i="200"/>
  <c r="D22" i="261"/>
  <c r="D38" i="201"/>
  <c r="D38" i="261"/>
  <c r="D28" i="461"/>
  <c r="J28" i="201"/>
  <c r="D26" i="461"/>
  <c r="K30" i="201"/>
  <c r="J30" i="261"/>
  <c r="D35" i="461"/>
  <c r="J37" i="261"/>
  <c r="D39" i="461"/>
  <c r="J39" i="201"/>
  <c r="D37" i="461"/>
  <c r="K41" i="201"/>
  <c r="E39" i="461"/>
  <c r="E51" i="261"/>
  <c r="E57" i="201"/>
  <c r="E57" i="261"/>
  <c r="K56" i="201"/>
  <c r="J56" i="261"/>
  <c r="F28" i="262"/>
  <c r="F38" i="202"/>
  <c r="F38" i="262"/>
  <c r="I45" i="262"/>
  <c r="I57" i="202"/>
  <c r="I57" i="262"/>
  <c r="J22" i="203"/>
  <c r="J22" i="263"/>
  <c r="J24" i="263"/>
  <c r="K24" i="203"/>
  <c r="G45" i="263"/>
  <c r="G57" i="203"/>
  <c r="G57" i="263"/>
  <c r="D22" i="264"/>
  <c r="D38" i="204"/>
  <c r="K56" i="264"/>
  <c r="D56" i="325"/>
  <c r="D56" i="387"/>
  <c r="F10" i="265"/>
  <c r="F38" i="205"/>
  <c r="F38" i="265"/>
  <c r="D13" i="465"/>
  <c r="J15" i="265"/>
  <c r="K15" i="205"/>
  <c r="J10" i="205"/>
  <c r="D23" i="465"/>
  <c r="J25" i="265"/>
  <c r="K25" i="205"/>
  <c r="E23" i="465"/>
  <c r="J22" i="205"/>
  <c r="D20" i="465"/>
  <c r="G28" i="265"/>
  <c r="G38" i="205"/>
  <c r="I32" i="265"/>
  <c r="I38" i="205"/>
  <c r="J32" i="205"/>
  <c r="D30" i="465"/>
  <c r="D33" i="465"/>
  <c r="F51" i="265"/>
  <c r="F57" i="205"/>
  <c r="F57" i="265"/>
  <c r="G22" i="266"/>
  <c r="G38" i="206"/>
  <c r="J45" i="206"/>
  <c r="J45" i="266"/>
  <c r="K48" i="206"/>
  <c r="D14" i="467"/>
  <c r="J16" i="267"/>
  <c r="K16" i="207"/>
  <c r="J10" i="207"/>
  <c r="J38" i="207"/>
  <c r="H22" i="267"/>
  <c r="H38" i="207"/>
  <c r="G28" i="268"/>
  <c r="G38" i="208"/>
  <c r="G43" i="208"/>
  <c r="G43" i="268"/>
  <c r="D51" i="268"/>
  <c r="D57" i="208"/>
  <c r="D57" i="268"/>
  <c r="J51" i="208"/>
  <c r="D51" i="468"/>
  <c r="J53" i="268"/>
  <c r="E29" i="469"/>
  <c r="D29" i="330"/>
  <c r="D29" i="392"/>
  <c r="D28" i="470"/>
  <c r="K30" i="210"/>
  <c r="J30" i="270"/>
  <c r="J28" i="210"/>
  <c r="J28" i="270"/>
  <c r="E24" i="472"/>
  <c r="K26" i="272"/>
  <c r="D24" i="333"/>
  <c r="D24" i="395"/>
  <c r="G28" i="273"/>
  <c r="G38" i="213"/>
  <c r="G43" i="213"/>
  <c r="G43" i="273"/>
  <c r="J36" i="273"/>
  <c r="D34" i="473"/>
  <c r="K36" i="213"/>
  <c r="D17" i="474"/>
  <c r="J19" i="274"/>
  <c r="J10" i="214"/>
  <c r="D8" i="474"/>
  <c r="K19" i="214"/>
  <c r="D21" i="474"/>
  <c r="J23" i="274"/>
  <c r="I28" i="274"/>
  <c r="I38" i="214"/>
  <c r="D29" i="474"/>
  <c r="J31" i="274"/>
  <c r="G22" i="275"/>
  <c r="G38" i="215"/>
  <c r="D22" i="475"/>
  <c r="J24" i="275"/>
  <c r="K24" i="215"/>
  <c r="J22" i="215"/>
  <c r="J22" i="275"/>
  <c r="I45" i="275"/>
  <c r="I57" i="215"/>
  <c r="I57" i="275"/>
  <c r="E51" i="275"/>
  <c r="E57" i="215"/>
  <c r="E57" i="275"/>
  <c r="F28" i="276"/>
  <c r="F38" i="216"/>
  <c r="F38" i="276"/>
  <c r="D32" i="276"/>
  <c r="D38" i="216"/>
  <c r="D38" i="276"/>
  <c r="J60" i="276"/>
  <c r="K60" i="216"/>
  <c r="E60" i="476"/>
  <c r="K20" i="217"/>
  <c r="J10" i="217"/>
  <c r="D8" i="477"/>
  <c r="J20" i="277"/>
  <c r="K25" i="217"/>
  <c r="K25" i="277"/>
  <c r="J25" i="277"/>
  <c r="K37" i="217"/>
  <c r="J37" i="277"/>
  <c r="E45" i="277"/>
  <c r="E57" i="217"/>
  <c r="E57" i="277"/>
  <c r="D51" i="277"/>
  <c r="D57" i="217"/>
  <c r="D57" i="277"/>
  <c r="J10" i="218"/>
  <c r="K13" i="218"/>
  <c r="K16" i="218"/>
  <c r="E14" i="478"/>
  <c r="J16" i="278"/>
  <c r="K24" i="218"/>
  <c r="D22" i="478"/>
  <c r="J60" i="278"/>
  <c r="K60" i="218"/>
  <c r="D60" i="339"/>
  <c r="D24" i="479"/>
  <c r="K26" i="219"/>
  <c r="K26" i="279"/>
  <c r="I51" i="279"/>
  <c r="I57" i="219"/>
  <c r="I57" i="279"/>
  <c r="D11" i="480"/>
  <c r="K13" i="220"/>
  <c r="E11" i="480"/>
  <c r="J13" i="280"/>
  <c r="D27" i="480"/>
  <c r="K29" i="220"/>
  <c r="J29" i="280"/>
  <c r="J28" i="220"/>
  <c r="K33" i="220"/>
  <c r="D31" i="480"/>
  <c r="J33" i="280"/>
  <c r="K48" i="220"/>
  <c r="E48" i="480"/>
  <c r="J45" i="220"/>
  <c r="K55" i="220"/>
  <c r="K55" i="280"/>
  <c r="D14" i="481"/>
  <c r="K16" i="221"/>
  <c r="H39" i="281"/>
  <c r="H43" i="221"/>
  <c r="H43" i="281"/>
  <c r="K47" i="221"/>
  <c r="D47" i="342"/>
  <c r="J45" i="221"/>
  <c r="D45" i="481"/>
  <c r="J51" i="222"/>
  <c r="J19" i="283"/>
  <c r="D17" i="483"/>
  <c r="D11" i="484"/>
  <c r="K13" i="224"/>
  <c r="J10" i="224"/>
  <c r="D8" i="484"/>
  <c r="J13" i="284"/>
  <c r="F28" i="284"/>
  <c r="F38" i="224"/>
  <c r="K35" i="224"/>
  <c r="D33" i="484"/>
  <c r="J35" i="284"/>
  <c r="J40" i="284"/>
  <c r="J39" i="224"/>
  <c r="D10" i="285"/>
  <c r="D38" i="225"/>
  <c r="D43" i="225"/>
  <c r="D43" i="285"/>
  <c r="G10" i="286"/>
  <c r="G38" i="226"/>
  <c r="G38" i="286"/>
  <c r="D13" i="486"/>
  <c r="J10" i="226"/>
  <c r="D8" i="486"/>
  <c r="K15" i="226"/>
  <c r="K15" i="286"/>
  <c r="J15" i="286"/>
  <c r="D23" i="486"/>
  <c r="K25" i="226"/>
  <c r="J25" i="286"/>
  <c r="J22" i="226"/>
  <c r="H28" i="286"/>
  <c r="H38" i="226"/>
  <c r="J32" i="226"/>
  <c r="D30" i="486"/>
  <c r="J33" i="286"/>
  <c r="K33" i="226"/>
  <c r="J48" i="286"/>
  <c r="K48" i="226"/>
  <c r="E48" i="486"/>
  <c r="J45" i="226"/>
  <c r="I51" i="286"/>
  <c r="I57" i="226"/>
  <c r="I57" i="286"/>
  <c r="F10" i="287"/>
  <c r="F38" i="227"/>
  <c r="F38" i="287"/>
  <c r="D15" i="487"/>
  <c r="J17" i="287"/>
  <c r="J10" i="227"/>
  <c r="H28" i="287"/>
  <c r="H38" i="227"/>
  <c r="D16" i="488"/>
  <c r="K18" i="228"/>
  <c r="E16" i="488"/>
  <c r="J10" i="228"/>
  <c r="D8" i="488"/>
  <c r="J21" i="288"/>
  <c r="D19" i="488"/>
  <c r="K21" i="228"/>
  <c r="J55" i="288"/>
  <c r="K55" i="228"/>
  <c r="D13" i="489"/>
  <c r="J15" i="289"/>
  <c r="J10" i="229"/>
  <c r="K15" i="229"/>
  <c r="F22" i="289"/>
  <c r="F38" i="229"/>
  <c r="D34" i="489"/>
  <c r="J36" i="289"/>
  <c r="K36" i="229"/>
  <c r="K56" i="229"/>
  <c r="J56" i="289"/>
  <c r="D19" i="490"/>
  <c r="K21" i="230"/>
  <c r="D19" i="351"/>
  <c r="J10" i="230"/>
  <c r="J10" i="290"/>
  <c r="D32" i="490"/>
  <c r="J34" i="290"/>
  <c r="J32" i="230"/>
  <c r="D30" i="490"/>
  <c r="E40" i="490"/>
  <c r="D40" i="351"/>
  <c r="D40" i="413"/>
  <c r="J20" i="291"/>
  <c r="J25" i="291"/>
  <c r="K25" i="231"/>
  <c r="D23" i="352"/>
  <c r="D23" i="414"/>
  <c r="K56" i="231"/>
  <c r="C108" i="434"/>
  <c r="C108" i="295"/>
  <c r="C108" i="357"/>
  <c r="K108" i="175"/>
  <c r="E108" i="434"/>
  <c r="C108" i="235"/>
  <c r="C57" i="435"/>
  <c r="K57" i="176"/>
  <c r="D57" i="296"/>
  <c r="D57" i="358"/>
  <c r="C57" i="236"/>
  <c r="K57" i="236"/>
  <c r="C47" i="435"/>
  <c r="K47" i="176"/>
  <c r="C47" i="296"/>
  <c r="C47" i="358"/>
  <c r="C35" i="236"/>
  <c r="K35" i="236"/>
  <c r="K35" i="176"/>
  <c r="C143" i="435"/>
  <c r="K143" i="176"/>
  <c r="D143" i="296"/>
  <c r="D143" i="358"/>
  <c r="C143" i="236"/>
  <c r="K143" i="236"/>
  <c r="C143" i="296"/>
  <c r="C143" i="358"/>
  <c r="C139" i="236"/>
  <c r="K139" i="236"/>
  <c r="C139" i="435"/>
  <c r="C115" i="435"/>
  <c r="C115" i="296"/>
  <c r="C115" i="358"/>
  <c r="C115" i="236"/>
  <c r="K115" i="236"/>
  <c r="K103" i="176"/>
  <c r="C103" i="236"/>
  <c r="K103" i="236"/>
  <c r="C84" i="436"/>
  <c r="C84" i="297"/>
  <c r="C84" i="359"/>
  <c r="C76" i="297"/>
  <c r="C76" i="359"/>
  <c r="C76" i="237"/>
  <c r="K76" i="237"/>
  <c r="K73" i="237"/>
  <c r="C59" i="436"/>
  <c r="K59" i="177"/>
  <c r="D59" i="297"/>
  <c r="D59" i="359"/>
  <c r="C59" i="297"/>
  <c r="C59" i="359"/>
  <c r="C49" i="436"/>
  <c r="C49" i="237"/>
  <c r="K49" i="237"/>
  <c r="C39" i="436"/>
  <c r="K39" i="177"/>
  <c r="E39" i="436"/>
  <c r="C39" i="237"/>
  <c r="K39" i="237"/>
  <c r="C39" i="297"/>
  <c r="C39" i="359"/>
  <c r="C36" i="237"/>
  <c r="K36" i="237"/>
  <c r="K36" i="177"/>
  <c r="D36" i="297"/>
  <c r="D36" i="359"/>
  <c r="C29" i="436"/>
  <c r="C29" i="237"/>
  <c r="K29" i="237"/>
  <c r="C29" i="297"/>
  <c r="C29" i="359"/>
  <c r="K29" i="177"/>
  <c r="C117" i="436"/>
  <c r="C117" i="237"/>
  <c r="K117" i="237"/>
  <c r="C117" i="297"/>
  <c r="C117" i="359"/>
  <c r="C146" i="436"/>
  <c r="C146" i="237"/>
  <c r="K146" i="237"/>
  <c r="C157" i="237"/>
  <c r="K157" i="237"/>
  <c r="C157" i="297"/>
  <c r="C157" i="359"/>
  <c r="K157" i="177"/>
  <c r="E157" i="436"/>
  <c r="C83" i="437"/>
  <c r="C83" i="238"/>
  <c r="K83" i="238"/>
  <c r="K83" i="178"/>
  <c r="C71" i="437"/>
  <c r="K71" i="178"/>
  <c r="E71" i="437"/>
  <c r="C71" i="238"/>
  <c r="K71" i="238"/>
  <c r="C34" i="437"/>
  <c r="C34" i="238"/>
  <c r="K34" i="238"/>
  <c r="C34" i="298"/>
  <c r="C34" i="360"/>
  <c r="K34" i="178"/>
  <c r="E34" i="437"/>
  <c r="C23" i="437"/>
  <c r="C23" i="298"/>
  <c r="C23" i="360"/>
  <c r="C23" i="238"/>
  <c r="K23" i="238"/>
  <c r="C157" i="298"/>
  <c r="C157" i="360"/>
  <c r="K157" i="178"/>
  <c r="C157" i="437"/>
  <c r="C141" i="437"/>
  <c r="C141" i="238"/>
  <c r="K141" i="238"/>
  <c r="K140" i="238"/>
  <c r="K141" i="178"/>
  <c r="E141" i="437"/>
  <c r="C128" i="437"/>
  <c r="K128" i="178"/>
  <c r="E128" i="437"/>
  <c r="C128" i="238"/>
  <c r="K128" i="238"/>
  <c r="C128" i="298"/>
  <c r="C128" i="360"/>
  <c r="C118" i="437"/>
  <c r="C118" i="238"/>
  <c r="K118" i="238"/>
  <c r="C118" i="298"/>
  <c r="C118" i="360"/>
  <c r="K118" i="178"/>
  <c r="E118" i="437"/>
  <c r="C9" i="438"/>
  <c r="E9" i="179"/>
  <c r="C9" i="299"/>
  <c r="C9" i="361"/>
  <c r="C9" i="239"/>
  <c r="E9" i="239"/>
  <c r="G20" i="299"/>
  <c r="G20" i="361"/>
  <c r="G20" i="239"/>
  <c r="I20" i="239"/>
  <c r="I20" i="179"/>
  <c r="G10" i="438"/>
  <c r="I10" i="179"/>
  <c r="H10" i="299"/>
  <c r="G10" i="239"/>
  <c r="I10" i="239"/>
  <c r="I18" i="239"/>
  <c r="G10" i="299"/>
  <c r="G10" i="361"/>
  <c r="C25" i="439"/>
  <c r="E25" i="180"/>
  <c r="E25" i="439"/>
  <c r="C25" i="240"/>
  <c r="E25" i="240"/>
  <c r="E24" i="240"/>
  <c r="C25" i="300"/>
  <c r="C25" i="362"/>
  <c r="C14" i="439"/>
  <c r="C14" i="240"/>
  <c r="E14" i="240"/>
  <c r="C14" i="300"/>
  <c r="C14" i="362"/>
  <c r="D20" i="302"/>
  <c r="D20" i="364"/>
  <c r="G20" i="364"/>
  <c r="D20" i="242"/>
  <c r="B17" i="441"/>
  <c r="B17" i="302"/>
  <c r="D12" i="441"/>
  <c r="D25" i="441"/>
  <c r="D12" i="302"/>
  <c r="D12" i="364"/>
  <c r="G12" i="364"/>
  <c r="D25" i="182"/>
  <c r="D25" i="302"/>
  <c r="D25" i="364"/>
  <c r="D12" i="242"/>
  <c r="E21" i="442"/>
  <c r="E21" i="303"/>
  <c r="E21" i="365"/>
  <c r="I21" i="183"/>
  <c r="E25" i="183"/>
  <c r="E25" i="303"/>
  <c r="E25" i="365"/>
  <c r="D14" i="442"/>
  <c r="D14" i="243"/>
  <c r="D25" i="243"/>
  <c r="D25" i="183"/>
  <c r="D25" i="303"/>
  <c r="D25" i="365"/>
  <c r="C11" i="442"/>
  <c r="C11" i="303"/>
  <c r="C11" i="365"/>
  <c r="B9" i="442"/>
  <c r="B25" i="442"/>
  <c r="B9" i="243"/>
  <c r="B25" i="243"/>
  <c r="B25" i="183"/>
  <c r="B25" i="303"/>
  <c r="B25" i="365"/>
  <c r="K50" i="184"/>
  <c r="C50" i="305"/>
  <c r="C50" i="367"/>
  <c r="C50" i="444"/>
  <c r="C41" i="444"/>
  <c r="C41" i="244"/>
  <c r="C41" i="305"/>
  <c r="C41" i="367"/>
  <c r="C17" i="444"/>
  <c r="C17" i="244"/>
  <c r="C17" i="305"/>
  <c r="C17" i="367"/>
  <c r="C151" i="305"/>
  <c r="C151" i="367"/>
  <c r="C151" i="244"/>
  <c r="C151" i="444"/>
  <c r="C130" i="444"/>
  <c r="C130" i="244"/>
  <c r="C130" i="305"/>
  <c r="C130" i="367"/>
  <c r="C110" i="444"/>
  <c r="C110" i="305"/>
  <c r="C110" i="367"/>
  <c r="C110" i="244"/>
  <c r="C97" i="244"/>
  <c r="K97" i="184"/>
  <c r="K97" i="244"/>
  <c r="C81" i="245"/>
  <c r="C81" i="306"/>
  <c r="C81" i="368"/>
  <c r="C81" i="445"/>
  <c r="C71" i="445"/>
  <c r="C71" i="245"/>
  <c r="K71" i="185"/>
  <c r="D71" i="306"/>
  <c r="D71" i="368"/>
  <c r="C46" i="245"/>
  <c r="C46" i="306"/>
  <c r="C46" i="368"/>
  <c r="K46" i="185"/>
  <c r="D46" i="306"/>
  <c r="D46" i="368"/>
  <c r="C30" i="445"/>
  <c r="C30" i="245"/>
  <c r="K30" i="185"/>
  <c r="E30" i="445"/>
  <c r="C30" i="306"/>
  <c r="C30" i="368"/>
  <c r="C158" i="445"/>
  <c r="C158" i="306"/>
  <c r="C158" i="368"/>
  <c r="C158" i="245"/>
  <c r="C141" i="445"/>
  <c r="C141" i="306"/>
  <c r="C141" i="368"/>
  <c r="K141" i="185"/>
  <c r="D141" i="306"/>
  <c r="D141" i="368"/>
  <c r="C141" i="245"/>
  <c r="C108" i="445"/>
  <c r="C108" i="245"/>
  <c r="K108" i="185"/>
  <c r="D108" i="306"/>
  <c r="D108" i="368"/>
  <c r="C108" i="306"/>
  <c r="C108" i="368"/>
  <c r="K105" i="185"/>
  <c r="C105" i="445"/>
  <c r="C105" i="306"/>
  <c r="C105" i="368"/>
  <c r="C95" i="245"/>
  <c r="K95" i="185"/>
  <c r="C95" i="306"/>
  <c r="C95" i="368"/>
  <c r="C71" i="446"/>
  <c r="C71" i="307"/>
  <c r="C71" i="369"/>
  <c r="C71" i="246"/>
  <c r="K62" i="186"/>
  <c r="K62" i="246"/>
  <c r="C62" i="307"/>
  <c r="C62" i="369"/>
  <c r="C62" i="446"/>
  <c r="C62" i="246"/>
  <c r="C35" i="307"/>
  <c r="C35" i="369"/>
  <c r="K35" i="186"/>
  <c r="C35" i="246"/>
  <c r="C25" i="446"/>
  <c r="C25" i="246"/>
  <c r="C25" i="307"/>
  <c r="C25" i="369"/>
  <c r="K25" i="186"/>
  <c r="E25" i="446"/>
  <c r="C145" i="446"/>
  <c r="C145" i="246"/>
  <c r="C145" i="307"/>
  <c r="C145" i="369"/>
  <c r="K145" i="186"/>
  <c r="C113" i="307"/>
  <c r="C113" i="369"/>
  <c r="C113" i="246"/>
  <c r="K113" i="186"/>
  <c r="C97" i="446"/>
  <c r="C97" i="307"/>
  <c r="C97" i="369"/>
  <c r="C97" i="246"/>
  <c r="K97" i="186"/>
  <c r="C94" i="246"/>
  <c r="C94" i="446"/>
  <c r="C94" i="307"/>
  <c r="C94" i="369"/>
  <c r="C86" i="447"/>
  <c r="C86" i="247"/>
  <c r="C86" i="308"/>
  <c r="C86" i="370"/>
  <c r="C79" i="447"/>
  <c r="C79" i="247"/>
  <c r="C79" i="308"/>
  <c r="C79" i="370"/>
  <c r="K79" i="187"/>
  <c r="C54" i="447"/>
  <c r="C54" i="308"/>
  <c r="C54" i="370"/>
  <c r="K51" i="187"/>
  <c r="K51" i="247"/>
  <c r="C51" i="447"/>
  <c r="C51" i="247"/>
  <c r="C32" i="447"/>
  <c r="K32" i="187"/>
  <c r="C32" i="308"/>
  <c r="C32" i="370"/>
  <c r="C152" i="447"/>
  <c r="C152" i="247"/>
  <c r="C152" i="308"/>
  <c r="C152" i="370"/>
  <c r="K152" i="187"/>
  <c r="K152" i="247"/>
  <c r="K149" i="187"/>
  <c r="C149" i="308"/>
  <c r="C149" i="370"/>
  <c r="C125" i="247"/>
  <c r="K125" i="187"/>
  <c r="D125" i="308"/>
  <c r="C125" i="447"/>
  <c r="C122" i="308"/>
  <c r="C122" i="370"/>
  <c r="K122" i="187"/>
  <c r="E122" i="447"/>
  <c r="C122" i="447"/>
  <c r="C108" i="447"/>
  <c r="K108" i="187"/>
  <c r="D108" i="308"/>
  <c r="D108" i="370"/>
  <c r="C108" i="308"/>
  <c r="C108" i="370"/>
  <c r="C108" i="247"/>
  <c r="C36" i="309"/>
  <c r="C36" i="371"/>
  <c r="C38" i="248"/>
  <c r="K38" i="188"/>
  <c r="E36" i="448"/>
  <c r="C14" i="448"/>
  <c r="C16" i="248"/>
  <c r="C14" i="309"/>
  <c r="C14" i="371"/>
  <c r="C47" i="248"/>
  <c r="C30" i="249"/>
  <c r="K30" i="189"/>
  <c r="C39" i="450"/>
  <c r="C41" i="250"/>
  <c r="C39" i="311"/>
  <c r="C39" i="373"/>
  <c r="C51" i="250"/>
  <c r="C51" i="311"/>
  <c r="C51" i="373"/>
  <c r="K51" i="190"/>
  <c r="C28" i="451"/>
  <c r="C30" i="251"/>
  <c r="C28" i="312"/>
  <c r="C28" i="374"/>
  <c r="C39" i="452"/>
  <c r="C39" i="313"/>
  <c r="C39" i="375"/>
  <c r="C41" i="252"/>
  <c r="K41" i="192"/>
  <c r="C53" i="313"/>
  <c r="C53" i="375"/>
  <c r="C53" i="252"/>
  <c r="C46" i="314"/>
  <c r="C46" i="376"/>
  <c r="C46" i="253"/>
  <c r="C35" i="315"/>
  <c r="C35" i="377"/>
  <c r="K37" i="194"/>
  <c r="C37" i="254"/>
  <c r="C17" i="454"/>
  <c r="C19" i="254"/>
  <c r="C17" i="315"/>
  <c r="C17" i="377"/>
  <c r="K19" i="194"/>
  <c r="C31" i="455"/>
  <c r="C33" i="255"/>
  <c r="C31" i="316"/>
  <c r="C31" i="378"/>
  <c r="C15" i="455"/>
  <c r="C17" i="255"/>
  <c r="C15" i="316"/>
  <c r="C15" i="378"/>
  <c r="K17" i="195"/>
  <c r="C49" i="316"/>
  <c r="C49" i="378"/>
  <c r="C49" i="255"/>
  <c r="C46" i="316"/>
  <c r="C46" i="378"/>
  <c r="C46" i="255"/>
  <c r="K46" i="195"/>
  <c r="C38" i="317"/>
  <c r="C38" i="379"/>
  <c r="C38" i="456"/>
  <c r="K40" i="196"/>
  <c r="K39" i="196"/>
  <c r="C35" i="256"/>
  <c r="K35" i="196"/>
  <c r="E33" i="456"/>
  <c r="C55" i="256"/>
  <c r="C55" i="317"/>
  <c r="C55" i="379"/>
  <c r="K55" i="196"/>
  <c r="C31" i="318"/>
  <c r="C31" i="380"/>
  <c r="C33" i="257"/>
  <c r="C31" i="457"/>
  <c r="K52" i="197"/>
  <c r="E52" i="457"/>
  <c r="C52" i="318"/>
  <c r="C52" i="380"/>
  <c r="C52" i="257"/>
  <c r="C15" i="458"/>
  <c r="C15" i="319"/>
  <c r="C15" i="381"/>
  <c r="C17" i="258"/>
  <c r="K17" i="198"/>
  <c r="K17" i="258"/>
  <c r="C54" i="258"/>
  <c r="K54" i="198"/>
  <c r="E54" i="458"/>
  <c r="C54" i="319"/>
  <c r="C54" i="381"/>
  <c r="K23" i="199"/>
  <c r="C23" i="259"/>
  <c r="C10" i="459"/>
  <c r="C10" i="320"/>
  <c r="C10" i="382"/>
  <c r="C12" i="259"/>
  <c r="K12" i="199"/>
  <c r="K59" i="199"/>
  <c r="C59" i="259"/>
  <c r="C59" i="320"/>
  <c r="C59" i="382"/>
  <c r="C29" i="460"/>
  <c r="C31" i="260"/>
  <c r="C29" i="321"/>
  <c r="C29" i="383"/>
  <c r="K31" i="200"/>
  <c r="E29" i="460"/>
  <c r="K31" i="260"/>
  <c r="K29" i="200"/>
  <c r="C27" i="460"/>
  <c r="C29" i="260"/>
  <c r="C19" i="321"/>
  <c r="C19" i="383"/>
  <c r="K21" i="200"/>
  <c r="C21" i="260"/>
  <c r="C37" i="261"/>
  <c r="K37" i="201"/>
  <c r="K37" i="261"/>
  <c r="C35" i="322"/>
  <c r="C35" i="384"/>
  <c r="C38" i="464"/>
  <c r="C40" i="264"/>
  <c r="C38" i="325"/>
  <c r="C38" i="387"/>
  <c r="C33" i="325"/>
  <c r="C33" i="387"/>
  <c r="C33" i="464"/>
  <c r="C35" i="264"/>
  <c r="C14" i="464"/>
  <c r="K16" i="204"/>
  <c r="C14" i="325"/>
  <c r="C14" i="387"/>
  <c r="C16" i="264"/>
  <c r="C15" i="468"/>
  <c r="C15" i="329"/>
  <c r="C15" i="391"/>
  <c r="K17" i="208"/>
  <c r="C17" i="268"/>
  <c r="K48" i="208"/>
  <c r="E48" i="468"/>
  <c r="C48" i="268"/>
  <c r="C48" i="329"/>
  <c r="C48" i="391"/>
  <c r="C16" i="474"/>
  <c r="C16" i="335"/>
  <c r="C16" i="397"/>
  <c r="K18" i="214"/>
  <c r="C18" i="274"/>
  <c r="C46" i="274"/>
  <c r="K46" i="214"/>
  <c r="C46" i="335"/>
  <c r="C46" i="397"/>
  <c r="C33" i="275"/>
  <c r="C31" i="475"/>
  <c r="K33" i="215"/>
  <c r="C31" i="336"/>
  <c r="C31" i="398"/>
  <c r="C10" i="482"/>
  <c r="C12" i="282"/>
  <c r="C10" i="343"/>
  <c r="C10" i="405"/>
  <c r="K12" i="222"/>
  <c r="C54" i="282"/>
  <c r="K54" i="222"/>
  <c r="C54" i="343"/>
  <c r="C54" i="405"/>
  <c r="C39" i="483"/>
  <c r="C39" i="344"/>
  <c r="C39" i="406"/>
  <c r="C41" i="283"/>
  <c r="C13" i="483"/>
  <c r="C15" i="283"/>
  <c r="C13" i="344"/>
  <c r="C13" i="406"/>
  <c r="K15" i="223"/>
  <c r="E13" i="483"/>
  <c r="C9" i="484"/>
  <c r="K11" i="224"/>
  <c r="D9" i="345"/>
  <c r="D9" i="407"/>
  <c r="C11" i="284"/>
  <c r="C9" i="345"/>
  <c r="C9" i="407"/>
  <c r="C32" i="490"/>
  <c r="C32" i="351"/>
  <c r="C32" i="413"/>
  <c r="K34" i="230"/>
  <c r="C34" i="290"/>
  <c r="C18" i="490"/>
  <c r="C20" i="290"/>
  <c r="K20" i="230"/>
  <c r="C18" i="351"/>
  <c r="C18" i="413"/>
  <c r="C15" i="290"/>
  <c r="K15" i="230"/>
  <c r="K15" i="290"/>
  <c r="C15" i="291"/>
  <c r="K15" i="231"/>
  <c r="C13" i="352"/>
  <c r="C13" i="414"/>
  <c r="C59" i="352"/>
  <c r="C59" i="414"/>
  <c r="C59" i="291"/>
  <c r="B24" i="365"/>
  <c r="G24" i="303"/>
  <c r="C29" i="184"/>
  <c r="C29" i="305"/>
  <c r="C29" i="367"/>
  <c r="C65" i="3"/>
  <c r="C65" i="184"/>
  <c r="D25" i="477"/>
  <c r="K27" i="217"/>
  <c r="E25" i="490"/>
  <c r="D25" i="351"/>
  <c r="D25" i="413"/>
  <c r="K27" i="290"/>
  <c r="D98" i="176"/>
  <c r="D98" i="236"/>
  <c r="D9" i="236"/>
  <c r="H98" i="177"/>
  <c r="H98" i="237"/>
  <c r="H9" i="237"/>
  <c r="C155" i="297"/>
  <c r="C155" i="359"/>
  <c r="C155" i="237"/>
  <c r="K155" i="237"/>
  <c r="D31" i="471"/>
  <c r="J47" i="257"/>
  <c r="J10" i="222"/>
  <c r="D8" i="482"/>
  <c r="I38" i="212"/>
  <c r="I38" i="272"/>
  <c r="I43" i="212"/>
  <c r="I43" i="272"/>
  <c r="D48" i="331"/>
  <c r="D48" i="393"/>
  <c r="D38" i="306"/>
  <c r="D38" i="368"/>
  <c r="K40" i="204"/>
  <c r="D10" i="458"/>
  <c r="K143" i="237"/>
  <c r="D47" i="308"/>
  <c r="D47" i="370"/>
  <c r="J51" i="289"/>
  <c r="C36" i="327"/>
  <c r="C36" i="389"/>
  <c r="C38" i="266"/>
  <c r="C71" i="298"/>
  <c r="C71" i="360"/>
  <c r="C103" i="435"/>
  <c r="E158" i="434"/>
  <c r="D158" i="295"/>
  <c r="D158" i="357"/>
  <c r="D152" i="415"/>
  <c r="J10" i="223"/>
  <c r="D8" i="483"/>
  <c r="D53" i="331"/>
  <c r="D53" i="393"/>
  <c r="C95" i="445"/>
  <c r="C13" i="351"/>
  <c r="C13" i="413"/>
  <c r="I38" i="229"/>
  <c r="H57" i="224"/>
  <c r="H57" i="284"/>
  <c r="J32" i="219"/>
  <c r="J32" i="279"/>
  <c r="D14" i="316"/>
  <c r="D14" i="378"/>
  <c r="A13" i="234"/>
  <c r="A10" i="241"/>
  <c r="K19" i="223"/>
  <c r="D57" i="219"/>
  <c r="D57" i="279"/>
  <c r="K37" i="281"/>
  <c r="E28" i="481"/>
  <c r="J10" i="221"/>
  <c r="J38" i="221"/>
  <c r="D36" i="481"/>
  <c r="E39" i="249"/>
  <c r="K12" i="248"/>
  <c r="E64" i="447"/>
  <c r="K117" i="177"/>
  <c r="D117" i="297"/>
  <c r="K45" i="220"/>
  <c r="E26" i="437"/>
  <c r="D26" i="298"/>
  <c r="D26" i="360"/>
  <c r="J28" i="291"/>
  <c r="H57" i="206"/>
  <c r="H57" i="266"/>
  <c r="C11" i="243"/>
  <c r="D38" i="484"/>
  <c r="K17" i="273"/>
  <c r="K37" i="211"/>
  <c r="B19" i="363"/>
  <c r="D35" i="351"/>
  <c r="D35" i="413"/>
  <c r="K37" i="290"/>
  <c r="E31" i="457"/>
  <c r="C113" i="446"/>
  <c r="H38" i="206"/>
  <c r="H43" i="206"/>
  <c r="H43" i="266"/>
  <c r="D27" i="343"/>
  <c r="D27" i="405"/>
  <c r="C32" i="461"/>
  <c r="K56" i="252"/>
  <c r="D56" i="313"/>
  <c r="D56" i="375"/>
  <c r="D102" i="306"/>
  <c r="D102" i="368"/>
  <c r="K48" i="255"/>
  <c r="H155" i="187"/>
  <c r="H155" i="247"/>
  <c r="I38" i="260"/>
  <c r="I43" i="200"/>
  <c r="I43" i="260"/>
  <c r="K23" i="214"/>
  <c r="D30" i="456"/>
  <c r="J32" i="256"/>
  <c r="E28" i="277"/>
  <c r="E18" i="464"/>
  <c r="D18" i="325"/>
  <c r="D18" i="387"/>
  <c r="J22" i="214"/>
  <c r="J22" i="274"/>
  <c r="K120" i="235"/>
  <c r="E120" i="434"/>
  <c r="D120" i="295"/>
  <c r="D120" i="357"/>
  <c r="D116" i="415"/>
  <c r="K13" i="285"/>
  <c r="K15" i="262"/>
  <c r="D13" i="323"/>
  <c r="D13" i="385"/>
  <c r="K55" i="253"/>
  <c r="F43" i="209"/>
  <c r="F43" i="269"/>
  <c r="D38" i="322"/>
  <c r="D38" i="384"/>
  <c r="K40" i="261"/>
  <c r="K55" i="262"/>
  <c r="D55" i="323"/>
  <c r="D55" i="385"/>
  <c r="D13" i="321"/>
  <c r="D13" i="383"/>
  <c r="E13" i="460"/>
  <c r="K35" i="261"/>
  <c r="E33" i="461"/>
  <c r="D33" i="322"/>
  <c r="D33" i="384"/>
  <c r="K94" i="186"/>
  <c r="K94" i="246"/>
  <c r="E16" i="454"/>
  <c r="K18" i="254"/>
  <c r="D16" i="315"/>
  <c r="D16" i="377"/>
  <c r="K41" i="223"/>
  <c r="D39" i="344"/>
  <c r="K46" i="261"/>
  <c r="D46" i="322"/>
  <c r="D46" i="384"/>
  <c r="J54" i="282"/>
  <c r="D12" i="345"/>
  <c r="D12" i="407"/>
  <c r="K14" i="284"/>
  <c r="C10" i="289"/>
  <c r="C8" i="350"/>
  <c r="C8" i="412"/>
  <c r="E55" i="436"/>
  <c r="D55" i="297"/>
  <c r="D55" i="359"/>
  <c r="K56" i="257"/>
  <c r="D56" i="318"/>
  <c r="D56" i="380"/>
  <c r="F38" i="206"/>
  <c r="F38" i="266"/>
  <c r="K30" i="264"/>
  <c r="D28" i="325"/>
  <c r="D28" i="387"/>
  <c r="E138" i="436"/>
  <c r="D138" i="297"/>
  <c r="D138" i="359"/>
  <c r="D144" i="295"/>
  <c r="D144" i="357"/>
  <c r="D140" i="415"/>
  <c r="K144" i="235"/>
  <c r="J41" i="261"/>
  <c r="C47" i="236"/>
  <c r="K47" i="236"/>
  <c r="H43" i="212"/>
  <c r="H43" i="272"/>
  <c r="J10" i="269"/>
  <c r="D8" i="469"/>
  <c r="E40" i="466"/>
  <c r="K42" i="266"/>
  <c r="D27" i="332"/>
  <c r="D27" i="394"/>
  <c r="E27" i="471"/>
  <c r="K29" i="271"/>
  <c r="K35" i="204"/>
  <c r="E33" i="464"/>
  <c r="D102" i="307"/>
  <c r="D102" i="369"/>
  <c r="K102" i="246"/>
  <c r="K37" i="248"/>
  <c r="D35" i="309"/>
  <c r="D35" i="371"/>
  <c r="K55" i="260"/>
  <c r="D55" i="321"/>
  <c r="D55" i="383"/>
  <c r="K40" i="270"/>
  <c r="E38" i="470"/>
  <c r="K39" i="210"/>
  <c r="E37" i="470"/>
  <c r="E38" i="230"/>
  <c r="D29" i="347"/>
  <c r="D29" i="409"/>
  <c r="K31" i="286"/>
  <c r="K46" i="266"/>
  <c r="D46" i="327"/>
  <c r="D46" i="389"/>
  <c r="E15" i="470"/>
  <c r="K17" i="270"/>
  <c r="D15" i="331"/>
  <c r="D15" i="393"/>
  <c r="K56" i="221"/>
  <c r="E56" i="481"/>
  <c r="K20" i="231"/>
  <c r="E18" i="491"/>
  <c r="H38" i="214"/>
  <c r="J32" i="211"/>
  <c r="F32" i="263"/>
  <c r="D38" i="197"/>
  <c r="K74" i="235"/>
  <c r="J32" i="224"/>
  <c r="J35" i="265"/>
  <c r="K17" i="227"/>
  <c r="D15" i="348"/>
  <c r="D15" i="410"/>
  <c r="D35" i="477"/>
  <c r="D14" i="478"/>
  <c r="K31" i="199"/>
  <c r="E29" i="459"/>
  <c r="K42" i="290"/>
  <c r="C146" i="297"/>
  <c r="C146" i="359"/>
  <c r="E11" i="180"/>
  <c r="D11" i="300"/>
  <c r="D11" i="362"/>
  <c r="D23" i="477"/>
  <c r="D22" i="463"/>
  <c r="K11" i="276"/>
  <c r="J26" i="279"/>
  <c r="K151" i="184"/>
  <c r="G22" i="291"/>
  <c r="E25" i="239"/>
  <c r="E24" i="239"/>
  <c r="C125" i="308"/>
  <c r="C125" i="370"/>
  <c r="D14" i="303"/>
  <c r="G14" i="303"/>
  <c r="D16" i="334"/>
  <c r="D16" i="396"/>
  <c r="J51" i="223"/>
  <c r="D51" i="483"/>
  <c r="E93" i="357"/>
  <c r="B20" i="363"/>
  <c r="I38" i="221"/>
  <c r="I38" i="281"/>
  <c r="D51" i="280"/>
  <c r="D15" i="446"/>
  <c r="D57" i="225"/>
  <c r="D57" i="285"/>
  <c r="C155" i="436"/>
  <c r="C29" i="235"/>
  <c r="K130" i="184"/>
  <c r="C105" i="245"/>
  <c r="C157" i="238"/>
  <c r="E38" i="204"/>
  <c r="C33" i="456"/>
  <c r="K50" i="253"/>
  <c r="D50" i="314"/>
  <c r="D50" i="376"/>
  <c r="C35" i="446"/>
  <c r="K46" i="227"/>
  <c r="D46" i="348"/>
  <c r="D46" i="410"/>
  <c r="D116" i="296"/>
  <c r="D116" i="358"/>
  <c r="C30" i="453"/>
  <c r="C30" i="314"/>
  <c r="C30" i="376"/>
  <c r="C32" i="253"/>
  <c r="E21" i="449"/>
  <c r="D21" i="310"/>
  <c r="D21" i="372"/>
  <c r="D51" i="256"/>
  <c r="K33" i="195"/>
  <c r="E31" i="455"/>
  <c r="D21" i="338"/>
  <c r="D21" i="400"/>
  <c r="K31" i="214"/>
  <c r="E29" i="474"/>
  <c r="D104" i="295"/>
  <c r="D104" i="357"/>
  <c r="D100" i="415"/>
  <c r="I22" i="240"/>
  <c r="E14" i="180"/>
  <c r="E14" i="439"/>
  <c r="D14" i="300"/>
  <c r="D14" i="362"/>
  <c r="C25" i="297"/>
  <c r="C25" i="359"/>
  <c r="C25" i="436"/>
  <c r="D57" i="311"/>
  <c r="D57" i="373"/>
  <c r="K57" i="250"/>
  <c r="E11" i="488"/>
  <c r="K13" i="288"/>
  <c r="C83" i="298"/>
  <c r="C83" i="360"/>
  <c r="D28" i="346"/>
  <c r="D28" i="408"/>
  <c r="E28" i="485"/>
  <c r="K52" i="277"/>
  <c r="D96" i="308"/>
  <c r="D96" i="370"/>
  <c r="K96" i="247"/>
  <c r="D38" i="352"/>
  <c r="D38" i="414"/>
  <c r="K159" i="235"/>
  <c r="D159" i="295"/>
  <c r="D159" i="357"/>
  <c r="D153" i="415"/>
  <c r="C54" i="247"/>
  <c r="C26" i="245"/>
  <c r="E10" i="240"/>
  <c r="K56" i="271"/>
  <c r="E38" i="477"/>
  <c r="I13" i="239"/>
  <c r="E35" i="470"/>
  <c r="K37" i="270"/>
  <c r="C152" i="175"/>
  <c r="C152" i="295"/>
  <c r="C152" i="357"/>
  <c r="C159" i="1"/>
  <c r="B14" i="76"/>
  <c r="E14" i="76"/>
  <c r="C78" i="435"/>
  <c r="C78" i="236"/>
  <c r="C146" i="445"/>
  <c r="C146" i="306"/>
  <c r="C146" i="368"/>
  <c r="C114" i="446"/>
  <c r="C114" i="307"/>
  <c r="C114" i="369"/>
  <c r="C37" i="471"/>
  <c r="C37" i="332"/>
  <c r="C37" i="394"/>
  <c r="C26" i="476"/>
  <c r="C26" i="337"/>
  <c r="C26" i="399"/>
  <c r="C37" i="479"/>
  <c r="C37" i="340"/>
  <c r="C37" i="402"/>
  <c r="C26" i="484"/>
  <c r="C26" i="345"/>
  <c r="C26" i="407"/>
  <c r="C30" i="488"/>
  <c r="C30" i="349"/>
  <c r="C30" i="411"/>
  <c r="C45" i="289"/>
  <c r="C45" i="350"/>
  <c r="C45" i="412"/>
  <c r="D83" i="434"/>
  <c r="J83" i="235"/>
  <c r="K83" i="235"/>
  <c r="J81" i="175"/>
  <c r="J81" i="235"/>
  <c r="D159" i="434"/>
  <c r="J159" i="235"/>
  <c r="D13" i="435"/>
  <c r="J13" i="236"/>
  <c r="K13" i="236"/>
  <c r="K13" i="176"/>
  <c r="E13" i="435"/>
  <c r="D19" i="435"/>
  <c r="J19" i="236"/>
  <c r="K19" i="236"/>
  <c r="D27" i="435"/>
  <c r="J27" i="236"/>
  <c r="D42" i="435"/>
  <c r="J42" i="236"/>
  <c r="K42" i="236"/>
  <c r="K42" i="176"/>
  <c r="E29" i="473"/>
  <c r="K37" i="284"/>
  <c r="D31" i="327"/>
  <c r="D31" i="389"/>
  <c r="D50" i="339"/>
  <c r="D50" i="401"/>
  <c r="D28" i="351"/>
  <c r="D28" i="413"/>
  <c r="E34" i="490"/>
  <c r="D115" i="298"/>
  <c r="D115" i="360"/>
  <c r="D56" i="338"/>
  <c r="D56" i="400"/>
  <c r="C28" i="258"/>
  <c r="D49" i="330"/>
  <c r="D49" i="392"/>
  <c r="E45" i="437"/>
  <c r="E43" i="447"/>
  <c r="J114" i="247"/>
  <c r="J52" i="175"/>
  <c r="D52" i="434"/>
  <c r="C30" i="343"/>
  <c r="C30" i="405"/>
  <c r="C114" i="247"/>
  <c r="K22" i="196"/>
  <c r="E20" i="456"/>
  <c r="C58" i="235"/>
  <c r="J140" i="175"/>
  <c r="J140" i="235"/>
  <c r="G68" i="176"/>
  <c r="C121" i="178"/>
  <c r="C121" i="238"/>
  <c r="C73" i="297"/>
  <c r="C73" i="359"/>
  <c r="K40" i="244"/>
  <c r="C36" i="156"/>
  <c r="C38" i="216"/>
  <c r="C38" i="276"/>
  <c r="C20" i="468"/>
  <c r="C45" i="344"/>
  <c r="C45" i="406"/>
  <c r="C39" i="279"/>
  <c r="C114" i="246"/>
  <c r="C82" i="308"/>
  <c r="C82" i="370"/>
  <c r="C146" i="245"/>
  <c r="C28" i="284"/>
  <c r="K52" i="286"/>
  <c r="D52" i="347"/>
  <c r="D52" i="409"/>
  <c r="E12" i="436"/>
  <c r="K47" i="267"/>
  <c r="C78" i="296"/>
  <c r="C78" i="358"/>
  <c r="E34" i="471"/>
  <c r="K36" i="271"/>
  <c r="I7" i="242"/>
  <c r="K48" i="271"/>
  <c r="D48" i="332"/>
  <c r="D48" i="394"/>
  <c r="E25" i="475"/>
  <c r="K27" i="275"/>
  <c r="D25" i="336"/>
  <c r="D25" i="398"/>
  <c r="C30" i="468"/>
  <c r="C32" i="268"/>
  <c r="K53" i="280"/>
  <c r="D35" i="329"/>
  <c r="D35" i="391"/>
  <c r="K64" i="245"/>
  <c r="D38" i="278"/>
  <c r="C57" i="163"/>
  <c r="K27" i="176"/>
  <c r="C28" i="283"/>
  <c r="J18" i="176"/>
  <c r="J18" i="236"/>
  <c r="C36" i="163"/>
  <c r="C36" i="159"/>
  <c r="C91" i="131"/>
  <c r="D21" i="331"/>
  <c r="D21" i="393"/>
  <c r="C39" i="271"/>
  <c r="C82" i="247"/>
  <c r="C57" i="169"/>
  <c r="I43" i="226"/>
  <c r="I43" i="286"/>
  <c r="I38" i="286"/>
  <c r="E15" i="466"/>
  <c r="D35" i="331"/>
  <c r="D35" i="393"/>
  <c r="K23" i="253"/>
  <c r="E19" i="444"/>
  <c r="K19" i="244"/>
  <c r="E43" i="198"/>
  <c r="E43" i="258"/>
  <c r="E21" i="481"/>
  <c r="K23" i="281"/>
  <c r="E39" i="466"/>
  <c r="D39" i="327"/>
  <c r="D39" i="389"/>
  <c r="E9" i="459"/>
  <c r="K11" i="259"/>
  <c r="C28" i="195"/>
  <c r="C36" i="127"/>
  <c r="C26" i="462"/>
  <c r="C28" i="262"/>
  <c r="C26" i="323"/>
  <c r="C26" i="385"/>
  <c r="C30" i="463"/>
  <c r="C30" i="324"/>
  <c r="C30" i="386"/>
  <c r="C20" i="463"/>
  <c r="C22" i="263"/>
  <c r="C20" i="324"/>
  <c r="C20" i="386"/>
  <c r="E32" i="477"/>
  <c r="C134" i="130"/>
  <c r="C160" i="130"/>
  <c r="D69" i="445"/>
  <c r="K69" i="185"/>
  <c r="G14" i="302"/>
  <c r="E6" i="240"/>
  <c r="C22" i="218"/>
  <c r="C36" i="158"/>
  <c r="C38" i="218"/>
  <c r="I22" i="239"/>
  <c r="D53" i="350"/>
  <c r="D53" i="412"/>
  <c r="K53" i="289"/>
  <c r="C154" i="121"/>
  <c r="C154" i="187"/>
  <c r="C52" i="188"/>
  <c r="C52" i="448"/>
  <c r="C58" i="79"/>
  <c r="C58" i="188"/>
  <c r="D101" i="434"/>
  <c r="J101" i="235"/>
  <c r="D70" i="435"/>
  <c r="K70" i="176"/>
  <c r="D70" i="296"/>
  <c r="H121" i="236"/>
  <c r="H135" i="176"/>
  <c r="H161" i="176"/>
  <c r="H135" i="236"/>
  <c r="I14" i="66"/>
  <c r="J82" i="184"/>
  <c r="D82" i="444"/>
  <c r="D83" i="444"/>
  <c r="E57" i="214"/>
  <c r="E57" i="274"/>
  <c r="E89" i="368"/>
  <c r="C21" i="270"/>
  <c r="C19" i="470"/>
  <c r="E36" i="342"/>
  <c r="E41" i="342"/>
  <c r="E29" i="361"/>
  <c r="J16" i="416"/>
  <c r="J21" i="416"/>
  <c r="I188" i="498"/>
  <c r="H90" i="443"/>
  <c r="I185" i="498"/>
  <c r="I87" i="443"/>
  <c r="H87" i="443"/>
  <c r="H95" i="443"/>
  <c r="I193" i="498"/>
  <c r="I95" i="443"/>
  <c r="H95" i="499"/>
  <c r="H25" i="443"/>
  <c r="I22" i="498"/>
  <c r="H43" i="443"/>
  <c r="I73" i="498"/>
  <c r="I43" i="443"/>
  <c r="H43" i="499"/>
  <c r="H43" i="500"/>
  <c r="H203" i="443"/>
  <c r="I473" i="498"/>
  <c r="I298" i="498"/>
  <c r="C23" i="498"/>
  <c r="C26" i="443"/>
  <c r="G93" i="443"/>
  <c r="G93" i="499"/>
  <c r="G196" i="498"/>
  <c r="G98" i="443"/>
  <c r="C227" i="443"/>
  <c r="C227" i="499"/>
  <c r="C230" i="499"/>
  <c r="C533" i="498"/>
  <c r="C230" i="443"/>
  <c r="B220" i="497"/>
  <c r="F61" i="500"/>
  <c r="D42" i="296"/>
  <c r="D42" i="358"/>
  <c r="D81" i="434"/>
  <c r="J57" i="223"/>
  <c r="D57" i="483"/>
  <c r="K35" i="264"/>
  <c r="D33" i="325"/>
  <c r="D33" i="387"/>
  <c r="J10" i="283"/>
  <c r="K17" i="268"/>
  <c r="K40" i="256"/>
  <c r="E152" i="447"/>
  <c r="G21" i="442"/>
  <c r="J38" i="230"/>
  <c r="J38" i="290"/>
  <c r="J28" i="280"/>
  <c r="D26" i="480"/>
  <c r="J38" i="220"/>
  <c r="J43" i="220"/>
  <c r="K16" i="278"/>
  <c r="E35" i="477"/>
  <c r="E17" i="474"/>
  <c r="I38" i="259"/>
  <c r="H44" i="190"/>
  <c r="H44" i="250"/>
  <c r="E93" i="178"/>
  <c r="E93" i="238"/>
  <c r="K57" i="200"/>
  <c r="E57" i="460"/>
  <c r="B64" i="443"/>
  <c r="H161" i="236"/>
  <c r="C38" i="223"/>
  <c r="C38" i="283"/>
  <c r="C41" i="163"/>
  <c r="C43" i="223"/>
  <c r="C41" i="483"/>
  <c r="D29" i="320"/>
  <c r="D29" i="382"/>
  <c r="K31" i="259"/>
  <c r="H38" i="266"/>
  <c r="E17" i="483"/>
  <c r="D17" i="344"/>
  <c r="D17" i="406"/>
  <c r="K19" i="283"/>
  <c r="K11" i="284"/>
  <c r="K21" i="260"/>
  <c r="K37" i="254"/>
  <c r="E35" i="454"/>
  <c r="D35" i="315"/>
  <c r="D35" i="377"/>
  <c r="K38" i="248"/>
  <c r="D36" i="309"/>
  <c r="D36" i="371"/>
  <c r="K122" i="247"/>
  <c r="D51" i="308"/>
  <c r="D51" i="370"/>
  <c r="K145" i="246"/>
  <c r="E145" i="446"/>
  <c r="K140" i="186"/>
  <c r="E140" i="446"/>
  <c r="D145" i="307"/>
  <c r="D145" i="369"/>
  <c r="G12" i="302"/>
  <c r="J32" i="290"/>
  <c r="H38" i="286"/>
  <c r="H43" i="226"/>
  <c r="H43" i="286"/>
  <c r="D38" i="285"/>
  <c r="J45" i="281"/>
  <c r="K13" i="280"/>
  <c r="E11" i="478"/>
  <c r="K20" i="277"/>
  <c r="K16" i="260"/>
  <c r="E14" i="460"/>
  <c r="D14" i="321"/>
  <c r="D14" i="383"/>
  <c r="D8" i="458"/>
  <c r="D38" i="255"/>
  <c r="D43" i="255"/>
  <c r="D22" i="447"/>
  <c r="J22" i="247"/>
  <c r="J49" i="246"/>
  <c r="K55" i="247"/>
  <c r="D55" i="308"/>
  <c r="D55" i="370"/>
  <c r="J82" i="244"/>
  <c r="C41" i="158"/>
  <c r="C43" i="218"/>
  <c r="E69" i="445"/>
  <c r="K66" i="185"/>
  <c r="I43" i="221"/>
  <c r="I43" i="281"/>
  <c r="K17" i="287"/>
  <c r="D30" i="484"/>
  <c r="J32" i="284"/>
  <c r="E94" i="446"/>
  <c r="E21" i="474"/>
  <c r="D21" i="335"/>
  <c r="D21" i="397"/>
  <c r="I43" i="229"/>
  <c r="I43" i="289"/>
  <c r="I38" i="289"/>
  <c r="D10" i="343"/>
  <c r="D10" i="405"/>
  <c r="K18" i="274"/>
  <c r="D33" i="317"/>
  <c r="D33" i="379"/>
  <c r="K35" i="256"/>
  <c r="K32" i="196"/>
  <c r="E30" i="456"/>
  <c r="E108" i="447"/>
  <c r="K113" i="246"/>
  <c r="E113" i="446"/>
  <c r="D113" i="307"/>
  <c r="D113" i="369"/>
  <c r="K141" i="245"/>
  <c r="D71" i="298"/>
  <c r="D71" i="360"/>
  <c r="D108" i="295"/>
  <c r="D108" i="357"/>
  <c r="D104" i="415"/>
  <c r="D34" i="350"/>
  <c r="D34" i="412"/>
  <c r="E34" i="489"/>
  <c r="K36" i="289"/>
  <c r="D19" i="349"/>
  <c r="D19" i="411"/>
  <c r="E19" i="488"/>
  <c r="K21" i="288"/>
  <c r="D16" i="349"/>
  <c r="D16" i="411"/>
  <c r="K18" i="288"/>
  <c r="F43" i="227"/>
  <c r="F43" i="287"/>
  <c r="E31" i="486"/>
  <c r="K33" i="286"/>
  <c r="D31" i="347"/>
  <c r="D31" i="409"/>
  <c r="K47" i="281"/>
  <c r="E27" i="480"/>
  <c r="J38" i="218"/>
  <c r="J38" i="278"/>
  <c r="D23" i="338"/>
  <c r="D23" i="400"/>
  <c r="D60" i="337"/>
  <c r="D60" i="399"/>
  <c r="K60" i="276"/>
  <c r="D28" i="331"/>
  <c r="D28" i="393"/>
  <c r="E28" i="470"/>
  <c r="F43" i="205"/>
  <c r="F43" i="265"/>
  <c r="J28" i="261"/>
  <c r="K12" i="258"/>
  <c r="D10" i="319"/>
  <c r="D10" i="381"/>
  <c r="J45" i="256"/>
  <c r="E26" i="456"/>
  <c r="D8" i="450"/>
  <c r="E83" i="447"/>
  <c r="D37" i="447"/>
  <c r="J37" i="247"/>
  <c r="E158" i="446"/>
  <c r="I154" i="246"/>
  <c r="K54" i="246"/>
  <c r="J29" i="246"/>
  <c r="E11" i="439"/>
  <c r="D18" i="352"/>
  <c r="D18" i="414"/>
  <c r="E39" i="483"/>
  <c r="K20" i="290"/>
  <c r="D141" i="298"/>
  <c r="D141" i="360"/>
  <c r="J10" i="277"/>
  <c r="K36" i="273"/>
  <c r="J39" i="261"/>
  <c r="K34" i="260"/>
  <c r="J39" i="259"/>
  <c r="D37" i="459"/>
  <c r="E18" i="456"/>
  <c r="D11" i="311"/>
  <c r="D11" i="373"/>
  <c r="K13" i="250"/>
  <c r="E132" i="446"/>
  <c r="K32" i="204"/>
  <c r="E43" i="204"/>
  <c r="E43" i="264"/>
  <c r="E38" i="264"/>
  <c r="E10" i="459"/>
  <c r="D10" i="320"/>
  <c r="D10" i="382"/>
  <c r="K12" i="259"/>
  <c r="D34" i="298"/>
  <c r="D34" i="360"/>
  <c r="K56" i="291"/>
  <c r="D56" i="352"/>
  <c r="D56" i="414"/>
  <c r="D19" i="413"/>
  <c r="J10" i="288"/>
  <c r="J38" i="228"/>
  <c r="D36" i="488"/>
  <c r="H38" i="287"/>
  <c r="H43" i="227"/>
  <c r="H43" i="287"/>
  <c r="E23" i="486"/>
  <c r="D23" i="347"/>
  <c r="D23" i="409"/>
  <c r="K25" i="286"/>
  <c r="K22" i="226"/>
  <c r="E20" i="486"/>
  <c r="J10" i="286"/>
  <c r="E40" i="459"/>
  <c r="D40" i="320"/>
  <c r="D40" i="382"/>
  <c r="I38" i="256"/>
  <c r="I43" i="196"/>
  <c r="I43" i="256"/>
  <c r="D154" i="247"/>
  <c r="D129" i="446"/>
  <c r="D19" i="363"/>
  <c r="E30" i="361"/>
  <c r="I32" i="361"/>
  <c r="D70" i="358"/>
  <c r="D140" i="434"/>
  <c r="D31" i="316"/>
  <c r="D31" i="378"/>
  <c r="K32" i="195"/>
  <c r="E30" i="455"/>
  <c r="K151" i="244"/>
  <c r="K39" i="204"/>
  <c r="C29" i="444"/>
  <c r="C29" i="244"/>
  <c r="D13" i="344"/>
  <c r="D13" i="406"/>
  <c r="K54" i="282"/>
  <c r="E15" i="458"/>
  <c r="D51" i="311"/>
  <c r="D51" i="373"/>
  <c r="D97" i="305"/>
  <c r="D97" i="367"/>
  <c r="H10" i="361"/>
  <c r="D29" i="297"/>
  <c r="D29" i="359"/>
  <c r="E29" i="436"/>
  <c r="K32" i="177"/>
  <c r="D32" i="297"/>
  <c r="D32" i="359"/>
  <c r="E143" i="435"/>
  <c r="D55" i="349"/>
  <c r="D55" i="411"/>
  <c r="D8" i="487"/>
  <c r="K45" i="226"/>
  <c r="D60" i="401"/>
  <c r="K25" i="265"/>
  <c r="D23" i="326"/>
  <c r="D23" i="388"/>
  <c r="K15" i="265"/>
  <c r="D13" i="326"/>
  <c r="D13" i="388"/>
  <c r="E13" i="465"/>
  <c r="E22" i="463"/>
  <c r="G43" i="198"/>
  <c r="G43" i="258"/>
  <c r="K47" i="257"/>
  <c r="D39" i="318"/>
  <c r="D39" i="380"/>
  <c r="E39" i="457"/>
  <c r="K41" i="257"/>
  <c r="K12" i="257"/>
  <c r="J58" i="189"/>
  <c r="K46" i="247"/>
  <c r="D26" i="308"/>
  <c r="D26" i="370"/>
  <c r="H90" i="186"/>
  <c r="H90" i="246"/>
  <c r="G154" i="245"/>
  <c r="G155" i="245"/>
  <c r="K32" i="256"/>
  <c r="K140" i="246"/>
  <c r="D140" i="307"/>
  <c r="D140" i="369"/>
  <c r="K45" i="286"/>
  <c r="E32" i="436"/>
  <c r="D30" i="316"/>
  <c r="D30" i="378"/>
  <c r="K32" i="255"/>
  <c r="C41" i="339"/>
  <c r="C41" i="401"/>
  <c r="C36" i="483"/>
  <c r="D36" i="480"/>
  <c r="J38" i="280"/>
  <c r="E67" i="415"/>
  <c r="K51" i="256"/>
  <c r="K51" i="192"/>
  <c r="J57" i="200"/>
  <c r="D57" i="460"/>
  <c r="K52" i="255"/>
  <c r="K51" i="195"/>
  <c r="E51" i="455"/>
  <c r="D51" i="317"/>
  <c r="D51" i="379"/>
  <c r="K52" i="252"/>
  <c r="J51" i="254"/>
  <c r="D52" i="316"/>
  <c r="D52" i="378"/>
  <c r="K52" i="194"/>
  <c r="E52" i="454"/>
  <c r="G57" i="199"/>
  <c r="G57" i="259"/>
  <c r="J51" i="196"/>
  <c r="D51" i="456"/>
  <c r="J51" i="260"/>
  <c r="J51" i="253"/>
  <c r="J52" i="254"/>
  <c r="J51" i="258"/>
  <c r="K50" i="268"/>
  <c r="D50" i="329"/>
  <c r="D50" i="391"/>
  <c r="J57" i="260"/>
  <c r="K47" i="188"/>
  <c r="J47" i="248"/>
  <c r="J46" i="248"/>
  <c r="E136" i="415"/>
  <c r="E154" i="415"/>
  <c r="E71" i="415"/>
  <c r="E79" i="415"/>
  <c r="E61" i="415"/>
  <c r="E83" i="415"/>
  <c r="E50" i="415"/>
  <c r="E56" i="415"/>
  <c r="C66" i="415"/>
  <c r="C89" i="415"/>
  <c r="C90" i="415"/>
  <c r="E16" i="415"/>
  <c r="E38" i="415"/>
  <c r="E66" i="415"/>
  <c r="E117" i="415"/>
  <c r="E131" i="415"/>
  <c r="E155" i="415"/>
  <c r="E141" i="415"/>
  <c r="E146" i="415"/>
  <c r="E9" i="415"/>
  <c r="E132" i="415"/>
  <c r="E23" i="415"/>
  <c r="E30" i="415"/>
  <c r="E96" i="415"/>
  <c r="K51" i="194"/>
  <c r="D51" i="315"/>
  <c r="D51" i="377"/>
  <c r="J57" i="194"/>
  <c r="J57" i="254"/>
  <c r="D57" i="454"/>
  <c r="I284" i="500"/>
  <c r="I240" i="500"/>
  <c r="I332" i="499"/>
  <c r="I337" i="499"/>
  <c r="I306" i="499"/>
  <c r="I310" i="499"/>
  <c r="I315" i="499"/>
  <c r="C312" i="499"/>
  <c r="I284" i="499"/>
  <c r="I266" i="499"/>
  <c r="I271" i="499"/>
  <c r="C274" i="499"/>
  <c r="I240" i="499"/>
  <c r="I249" i="499"/>
  <c r="F798" i="498"/>
  <c r="F330" i="443"/>
  <c r="E330" i="499"/>
  <c r="E330" i="500"/>
  <c r="C747" i="498"/>
  <c r="C312" i="443"/>
  <c r="F741" i="498"/>
  <c r="F306" i="443"/>
  <c r="E306" i="499"/>
  <c r="B306" i="499"/>
  <c r="F635" i="498"/>
  <c r="F578" i="498"/>
  <c r="F803" i="498"/>
  <c r="F335" i="443"/>
  <c r="E335" i="499"/>
  <c r="G802" i="498"/>
  <c r="G334" i="443"/>
  <c r="G808" i="498"/>
  <c r="G340" i="443"/>
  <c r="I748" i="498"/>
  <c r="I313" i="443"/>
  <c r="H313" i="499"/>
  <c r="H313" i="500"/>
  <c r="I752" i="498"/>
  <c r="I317" i="443"/>
  <c r="H317" i="499"/>
  <c r="H317" i="500"/>
  <c r="F748" i="498"/>
  <c r="F313" i="443"/>
  <c r="E313" i="499"/>
  <c r="G747" i="498"/>
  <c r="G312" i="443"/>
  <c r="G753" i="498"/>
  <c r="G318" i="443"/>
  <c r="F693" i="498"/>
  <c r="F291" i="443"/>
  <c r="E291" i="499"/>
  <c r="G692" i="498"/>
  <c r="G290" i="443"/>
  <c r="G698" i="498"/>
  <c r="G296" i="443"/>
  <c r="F638" i="498"/>
  <c r="F269" i="443"/>
  <c r="E269" i="499"/>
  <c r="B269" i="499"/>
  <c r="G637" i="498"/>
  <c r="G268" i="443"/>
  <c r="G643" i="498"/>
  <c r="G274" i="443"/>
  <c r="H660" i="498"/>
  <c r="F583" i="498"/>
  <c r="F247" i="443"/>
  <c r="E247" i="499"/>
  <c r="E252" i="499"/>
  <c r="G582" i="498"/>
  <c r="G246" i="443"/>
  <c r="G588" i="498"/>
  <c r="G252" i="443"/>
  <c r="H605" i="498"/>
  <c r="E251" i="443"/>
  <c r="E32" i="361"/>
  <c r="D18" i="435"/>
  <c r="C41" i="156"/>
  <c r="C121" i="437"/>
  <c r="K22" i="256"/>
  <c r="E14" i="464"/>
  <c r="K19" i="254"/>
  <c r="D17" i="315"/>
  <c r="D17" i="377"/>
  <c r="K71" i="245"/>
  <c r="E23" i="491"/>
  <c r="J38" i="227"/>
  <c r="J38" i="287"/>
  <c r="J10" i="287"/>
  <c r="D45" i="486"/>
  <c r="J45" i="286"/>
  <c r="J57" i="226"/>
  <c r="J57" i="286"/>
  <c r="D20" i="486"/>
  <c r="J22" i="286"/>
  <c r="E33" i="484"/>
  <c r="D33" i="345"/>
  <c r="D33" i="407"/>
  <c r="J10" i="284"/>
  <c r="J10" i="274"/>
  <c r="D26" i="470"/>
  <c r="J38" i="210"/>
  <c r="D36" i="470"/>
  <c r="J51" i="268"/>
  <c r="G38" i="268"/>
  <c r="J10" i="267"/>
  <c r="E48" i="466"/>
  <c r="K48" i="266"/>
  <c r="J32" i="265"/>
  <c r="D46" i="317"/>
  <c r="D46" i="379"/>
  <c r="C42" i="123"/>
  <c r="C59" i="123"/>
  <c r="C59" i="190"/>
  <c r="I184" i="443"/>
  <c r="H184" i="499"/>
  <c r="H184" i="500"/>
  <c r="D126" i="295"/>
  <c r="D126" i="357"/>
  <c r="D122" i="415"/>
  <c r="K126" i="235"/>
  <c r="K22" i="215"/>
  <c r="K22" i="275"/>
  <c r="I25" i="443"/>
  <c r="H25" i="499"/>
  <c r="H25" i="500"/>
  <c r="C160" i="175"/>
  <c r="C160" i="235"/>
  <c r="B25" i="241"/>
  <c r="E25" i="241"/>
  <c r="E151" i="444"/>
  <c r="K146" i="184"/>
  <c r="D146" i="305"/>
  <c r="D151" i="305"/>
  <c r="D151" i="367"/>
  <c r="E21" i="459"/>
  <c r="K22" i="199"/>
  <c r="D20" i="320"/>
  <c r="K23" i="259"/>
  <c r="D21" i="320"/>
  <c r="D21" i="382"/>
  <c r="K22" i="186"/>
  <c r="K22" i="246"/>
  <c r="D25" i="307"/>
  <c r="D25" i="369"/>
  <c r="K108" i="245"/>
  <c r="K29" i="280"/>
  <c r="D27" i="341"/>
  <c r="D27" i="403"/>
  <c r="E24" i="479"/>
  <c r="D11" i="339"/>
  <c r="D11" i="401"/>
  <c r="K13" i="278"/>
  <c r="C160" i="178"/>
  <c r="D32" i="435"/>
  <c r="J32" i="236"/>
  <c r="D19" i="346"/>
  <c r="D19" i="408"/>
  <c r="E19" i="485"/>
  <c r="K21" i="285"/>
  <c r="J22" i="277"/>
  <c r="D20" i="477"/>
  <c r="C32" i="278"/>
  <c r="C30" i="478"/>
  <c r="C30" i="339"/>
  <c r="C30" i="401"/>
  <c r="G43" i="226"/>
  <c r="G43" i="286"/>
  <c r="K10" i="194"/>
  <c r="K38" i="194"/>
  <c r="D36" i="315"/>
  <c r="D36" i="377"/>
  <c r="I227" i="499"/>
  <c r="I230" i="499"/>
  <c r="I190" i="498"/>
  <c r="I92" i="443"/>
  <c r="D95" i="306"/>
  <c r="D95" i="368"/>
  <c r="K93" i="185"/>
  <c r="K128" i="185"/>
  <c r="K128" i="245"/>
  <c r="E24" i="180"/>
  <c r="D51" i="482"/>
  <c r="J51" i="282"/>
  <c r="J57" i="222"/>
  <c r="D57" i="482"/>
  <c r="E56" i="461"/>
  <c r="D39" i="322"/>
  <c r="D39" i="384"/>
  <c r="D30" i="460"/>
  <c r="J32" i="260"/>
  <c r="J38" i="198"/>
  <c r="J38" i="258"/>
  <c r="J10" i="258"/>
  <c r="D132" i="307"/>
  <c r="D132" i="369"/>
  <c r="K132" i="246"/>
  <c r="J93" i="246"/>
  <c r="J128" i="186"/>
  <c r="D128" i="446"/>
  <c r="D93" i="446"/>
  <c r="K31" i="246"/>
  <c r="K40" i="288"/>
  <c r="E50" i="464"/>
  <c r="D50" i="352"/>
  <c r="D50" i="414"/>
  <c r="C41" i="343"/>
  <c r="C41" i="405"/>
  <c r="E141" i="443"/>
  <c r="F309" i="498"/>
  <c r="B309" i="498"/>
  <c r="H75" i="443"/>
  <c r="I140" i="498"/>
  <c r="I75" i="443"/>
  <c r="C57" i="229"/>
  <c r="C57" i="489"/>
  <c r="D30" i="479"/>
  <c r="K51" i="222"/>
  <c r="K57" i="222"/>
  <c r="K57" i="282"/>
  <c r="K140" i="185"/>
  <c r="E140" i="445"/>
  <c r="G6" i="499"/>
  <c r="G7" i="443"/>
  <c r="G6" i="500"/>
  <c r="K34" i="276"/>
  <c r="D31" i="311"/>
  <c r="D31" i="373"/>
  <c r="K33" i="250"/>
  <c r="C78" i="308"/>
  <c r="C78" i="370"/>
  <c r="C78" i="447"/>
  <c r="C78" i="247"/>
  <c r="K24" i="275"/>
  <c r="K22" i="286"/>
  <c r="E35" i="461"/>
  <c r="D38" i="317"/>
  <c r="D38" i="379"/>
  <c r="E38" i="456"/>
  <c r="E51" i="450"/>
  <c r="K51" i="250"/>
  <c r="K30" i="249"/>
  <c r="K28" i="189"/>
  <c r="E26" i="449"/>
  <c r="E28" i="449"/>
  <c r="E50" i="444"/>
  <c r="K51" i="255"/>
  <c r="C43" i="278"/>
  <c r="D20" i="347"/>
  <c r="D20" i="409"/>
  <c r="D37" i="325"/>
  <c r="D37" i="387"/>
  <c r="D48" i="327"/>
  <c r="D48" i="389"/>
  <c r="K46" i="245"/>
  <c r="D28" i="310"/>
  <c r="D28" i="372"/>
  <c r="E17" i="454"/>
  <c r="C58" i="448"/>
  <c r="C135" i="176"/>
  <c r="C135" i="435"/>
  <c r="E46" i="487"/>
  <c r="K45" i="227"/>
  <c r="E45" i="487"/>
  <c r="K46" i="287"/>
  <c r="H38" i="274"/>
  <c r="H43" i="214"/>
  <c r="H43" i="274"/>
  <c r="D13" i="351"/>
  <c r="D13" i="413"/>
  <c r="K10" i="230"/>
  <c r="K10" i="290"/>
  <c r="E13" i="490"/>
  <c r="D18" i="351"/>
  <c r="D18" i="413"/>
  <c r="E18" i="490"/>
  <c r="D32" i="351"/>
  <c r="D32" i="413"/>
  <c r="K34" i="290"/>
  <c r="B17" i="364"/>
  <c r="G17" i="302"/>
  <c r="G20" i="302"/>
  <c r="D118" i="298"/>
  <c r="D118" i="360"/>
  <c r="E55" i="488"/>
  <c r="K55" i="288"/>
  <c r="J10" i="256"/>
  <c r="D8" i="456"/>
  <c r="E54" i="455"/>
  <c r="K54" i="255"/>
  <c r="D54" i="316"/>
  <c r="D54" i="378"/>
  <c r="E61" i="448"/>
  <c r="J154" i="186"/>
  <c r="D154" i="446"/>
  <c r="E30" i="487"/>
  <c r="K10" i="210"/>
  <c r="J10" i="261"/>
  <c r="D8" i="461"/>
  <c r="K51" i="275"/>
  <c r="I141" i="443"/>
  <c r="H141" i="499"/>
  <c r="H141" i="500"/>
  <c r="F140" i="443"/>
  <c r="E140" i="499"/>
  <c r="E140" i="500"/>
  <c r="I198" i="443"/>
  <c r="H198" i="499"/>
  <c r="H198" i="500"/>
  <c r="F131" i="443"/>
  <c r="E131" i="499"/>
  <c r="D50" i="500"/>
  <c r="D57" i="325"/>
  <c r="D57" i="387"/>
  <c r="E45" i="465"/>
  <c r="K45" i="265"/>
  <c r="D45" i="326"/>
  <c r="D45" i="388"/>
  <c r="I192" i="499"/>
  <c r="E37" i="455"/>
  <c r="C51" i="466"/>
  <c r="C51" i="266"/>
  <c r="D23" i="297"/>
  <c r="D23" i="359"/>
  <c r="E23" i="436"/>
  <c r="F128" i="244"/>
  <c r="I118" i="443"/>
  <c r="H118" i="499"/>
  <c r="H118" i="500"/>
  <c r="I108" i="443"/>
  <c r="H108" i="499"/>
  <c r="B241" i="498"/>
  <c r="I222" i="443"/>
  <c r="H222" i="499"/>
  <c r="B525" i="498"/>
  <c r="B222" i="443"/>
  <c r="I119" i="443"/>
  <c r="H119" i="499"/>
  <c r="C43" i="272"/>
  <c r="C41" i="462"/>
  <c r="H53" i="443"/>
  <c r="I83" i="498"/>
  <c r="E52" i="465"/>
  <c r="D52" i="326"/>
  <c r="D52" i="388"/>
  <c r="K52" i="265"/>
  <c r="K51" i="197"/>
  <c r="E51" i="457"/>
  <c r="D48" i="347"/>
  <c r="D48" i="409"/>
  <c r="D157" i="297"/>
  <c r="D157" i="359"/>
  <c r="D62" i="307"/>
  <c r="D62" i="369"/>
  <c r="D32" i="321"/>
  <c r="D32" i="383"/>
  <c r="J32" i="286"/>
  <c r="K20" i="291"/>
  <c r="I43" i="192"/>
  <c r="I43" i="252"/>
  <c r="D29" i="321"/>
  <c r="D29" i="383"/>
  <c r="D16" i="335"/>
  <c r="D16" i="397"/>
  <c r="D14" i="365"/>
  <c r="G14" i="365"/>
  <c r="E51" i="447"/>
  <c r="D43" i="201"/>
  <c r="D43" i="261"/>
  <c r="D43" i="216"/>
  <c r="D43" i="276"/>
  <c r="D11" i="345"/>
  <c r="D11" i="407"/>
  <c r="E59" i="436"/>
  <c r="K125" i="247"/>
  <c r="C36" i="342"/>
  <c r="C36" i="404"/>
  <c r="D50" i="316"/>
  <c r="D50" i="378"/>
  <c r="I6" i="498"/>
  <c r="C133" i="444"/>
  <c r="I38" i="262"/>
  <c r="I43" i="202"/>
  <c r="I43" i="262"/>
  <c r="I165" i="177"/>
  <c r="E140" i="444"/>
  <c r="D140" i="305"/>
  <c r="D140" i="367"/>
  <c r="C51" i="327"/>
  <c r="C51" i="389"/>
  <c r="E42" i="499"/>
  <c r="B42" i="499"/>
  <c r="I161" i="443"/>
  <c r="H161" i="499"/>
  <c r="H161" i="500"/>
  <c r="G27" i="500"/>
  <c r="G32" i="500"/>
  <c r="C98" i="500"/>
  <c r="H229" i="443"/>
  <c r="I532" i="498"/>
  <c r="D45" i="308"/>
  <c r="D45" i="370"/>
  <c r="E45" i="447"/>
  <c r="D21" i="296"/>
  <c r="D21" i="358"/>
  <c r="K32" i="282"/>
  <c r="E30" i="482"/>
  <c r="D52" i="318"/>
  <c r="D52" i="380"/>
  <c r="K66" i="245"/>
  <c r="K48" i="286"/>
  <c r="E62" i="446"/>
  <c r="D53" i="310"/>
  <c r="D53" i="372"/>
  <c r="J57" i="221"/>
  <c r="D57" i="481"/>
  <c r="E56" i="491"/>
  <c r="E56" i="464"/>
  <c r="K96" i="246"/>
  <c r="E52" i="460"/>
  <c r="D52" i="383"/>
  <c r="F93" i="175"/>
  <c r="F93" i="235"/>
  <c r="F92" i="235"/>
  <c r="E60" i="468"/>
  <c r="D60" i="329"/>
  <c r="D60" i="391"/>
  <c r="K18" i="264"/>
  <c r="D16" i="325"/>
  <c r="D16" i="387"/>
  <c r="K98" i="244"/>
  <c r="E26" i="474"/>
  <c r="I135" i="443"/>
  <c r="H135" i="499"/>
  <c r="H135" i="500"/>
  <c r="A1" i="428"/>
  <c r="B1" i="373"/>
  <c r="J1" i="361"/>
  <c r="A3" i="357"/>
  <c r="B9" i="354"/>
  <c r="A1" i="422"/>
  <c r="B1" i="371"/>
  <c r="B1" i="376"/>
  <c r="I6" i="416"/>
  <c r="A1" i="418"/>
  <c r="B39" i="354"/>
  <c r="C41" i="468"/>
  <c r="C154" i="246"/>
  <c r="C154" i="307"/>
  <c r="C154" i="369"/>
  <c r="E223" i="443"/>
  <c r="E48" i="472"/>
  <c r="E46" i="481"/>
  <c r="D45" i="485"/>
  <c r="J45" i="285"/>
  <c r="E50" i="473"/>
  <c r="K50" i="273"/>
  <c r="E52" i="476"/>
  <c r="K51" i="216"/>
  <c r="D51" i="337"/>
  <c r="D51" i="399"/>
  <c r="E49" i="460"/>
  <c r="D49" i="321"/>
  <c r="D49" i="383"/>
  <c r="E53" i="491"/>
  <c r="E59" i="491"/>
  <c r="E40" i="491"/>
  <c r="D40" i="352"/>
  <c r="D40" i="414"/>
  <c r="D10" i="305"/>
  <c r="D10" i="367"/>
  <c r="K10" i="244"/>
  <c r="E48" i="470"/>
  <c r="K48" i="270"/>
  <c r="E14" i="455"/>
  <c r="K16" i="255"/>
  <c r="K18" i="244"/>
  <c r="E18" i="444"/>
  <c r="D18" i="305"/>
  <c r="D18" i="367"/>
  <c r="C51" i="454"/>
  <c r="K138" i="244"/>
  <c r="D138" i="305"/>
  <c r="D138" i="367"/>
  <c r="E25" i="473"/>
  <c r="D25" i="334"/>
  <c r="D25" i="396"/>
  <c r="B31" i="247"/>
  <c r="B34" i="295"/>
  <c r="B34" i="298"/>
  <c r="B34" i="238"/>
  <c r="K149" i="244"/>
  <c r="E149" i="444"/>
  <c r="C45" i="258"/>
  <c r="K23" i="280"/>
  <c r="K59" i="289"/>
  <c r="C147" i="437"/>
  <c r="I224" i="500"/>
  <c r="C36" i="454"/>
  <c r="D26" i="316"/>
  <c r="D26" i="378"/>
  <c r="C57" i="280"/>
  <c r="K32" i="254"/>
  <c r="K51" i="283"/>
  <c r="C36" i="329"/>
  <c r="C36" i="391"/>
  <c r="E14" i="486"/>
  <c r="E28" i="453"/>
  <c r="C45" i="280"/>
  <c r="K21" i="258"/>
  <c r="K40" i="246"/>
  <c r="D86" i="308"/>
  <c r="D86" i="370"/>
  <c r="D73" i="307"/>
  <c r="D73" i="369"/>
  <c r="D83" i="295"/>
  <c r="D83" i="357"/>
  <c r="D81" i="415"/>
  <c r="K150" i="244"/>
  <c r="K111" i="245"/>
  <c r="J38" i="194"/>
  <c r="D36" i="454"/>
  <c r="D150" i="295"/>
  <c r="D150" i="357"/>
  <c r="D144" i="415"/>
  <c r="D46" i="334"/>
  <c r="D46" i="396"/>
  <c r="D21" i="328"/>
  <c r="D21" i="390"/>
  <c r="D28" i="295"/>
  <c r="D28" i="357"/>
  <c r="D26" i="415"/>
  <c r="K109" i="246"/>
  <c r="E26" i="459"/>
  <c r="K53" i="279"/>
  <c r="D28" i="312"/>
  <c r="D28" i="374"/>
  <c r="E51" i="464"/>
  <c r="D60" i="317"/>
  <c r="D60" i="379"/>
  <c r="D52" i="327"/>
  <c r="D52" i="389"/>
  <c r="K51" i="208"/>
  <c r="B31" i="244"/>
  <c r="K54" i="275"/>
  <c r="D51" i="491"/>
  <c r="D51" i="464"/>
  <c r="D47" i="350"/>
  <c r="D47" i="412"/>
  <c r="G43" i="220"/>
  <c r="G43" i="280"/>
  <c r="G38" i="280"/>
  <c r="E38" i="444"/>
  <c r="K38" i="244"/>
  <c r="E166" i="357"/>
  <c r="D109" i="306"/>
  <c r="D109" i="368"/>
  <c r="E109" i="445"/>
  <c r="E49" i="471"/>
  <c r="K49" i="271"/>
  <c r="D49" i="332"/>
  <c r="D49" i="394"/>
  <c r="E102" i="445"/>
  <c r="K102" i="245"/>
  <c r="C42" i="124"/>
  <c r="C44" i="191"/>
  <c r="D143" i="305"/>
  <c r="D143" i="367"/>
  <c r="E143" i="444"/>
  <c r="K143" i="244"/>
  <c r="E84" i="434"/>
  <c r="D84" i="357"/>
  <c r="D82" i="415"/>
  <c r="E23" i="475"/>
  <c r="K25" i="275"/>
  <c r="D23" i="336"/>
  <c r="D23" i="398"/>
  <c r="E17" i="488"/>
  <c r="K19" i="288"/>
  <c r="K39" i="198"/>
  <c r="E35" i="472"/>
  <c r="D35" i="333"/>
  <c r="D35" i="395"/>
  <c r="K32" i="209"/>
  <c r="K33" i="269"/>
  <c r="E31" i="469"/>
  <c r="K29" i="256"/>
  <c r="E27" i="456"/>
  <c r="E38" i="485"/>
  <c r="D38" i="346"/>
  <c r="D38" i="408"/>
  <c r="E14" i="473"/>
  <c r="D14" i="334"/>
  <c r="D14" i="396"/>
  <c r="E53" i="467"/>
  <c r="K53" i="267"/>
  <c r="K41" i="255"/>
  <c r="E39" i="455"/>
  <c r="D39" i="316"/>
  <c r="D39" i="378"/>
  <c r="C160" i="435"/>
  <c r="E30" i="454"/>
  <c r="J57" i="285"/>
  <c r="C36" i="468"/>
  <c r="D57" i="491"/>
  <c r="D57" i="464"/>
  <c r="K30" i="253"/>
  <c r="E71" i="446"/>
  <c r="E40" i="479"/>
  <c r="D120" i="297"/>
  <c r="D120" i="359"/>
  <c r="K150" i="235"/>
  <c r="D56" i="326"/>
  <c r="D56" i="388"/>
  <c r="J28" i="284"/>
  <c r="E33" i="459"/>
  <c r="K23" i="267"/>
  <c r="K14" i="267"/>
  <c r="D13" i="325"/>
  <c r="D13" i="387"/>
  <c r="K28" i="191"/>
  <c r="D26" i="312"/>
  <c r="D26" i="374"/>
  <c r="E28" i="451"/>
  <c r="E72" i="447"/>
  <c r="B9" i="365"/>
  <c r="K147" i="246"/>
  <c r="D37" i="444"/>
  <c r="D22" i="446"/>
  <c r="E10" i="444"/>
  <c r="D28" i="297"/>
  <c r="D28" i="359"/>
  <c r="E60" i="491"/>
  <c r="E60" i="464"/>
  <c r="E47" i="491"/>
  <c r="E47" i="464"/>
  <c r="D47" i="352"/>
  <c r="D47" i="414"/>
  <c r="D155" i="185"/>
  <c r="D155" i="245"/>
  <c r="D128" i="245"/>
  <c r="K60" i="279"/>
  <c r="K55" i="248"/>
  <c r="D93" i="177"/>
  <c r="D93" i="237"/>
  <c r="E20" i="445"/>
  <c r="E149" i="437"/>
  <c r="K28" i="192"/>
  <c r="E26" i="452"/>
  <c r="D28" i="313"/>
  <c r="D28" i="375"/>
  <c r="D45" i="463"/>
  <c r="J45" i="263"/>
  <c r="E134" i="437"/>
  <c r="D134" i="298"/>
  <c r="D134" i="360"/>
  <c r="E10" i="464"/>
  <c r="D10" i="325"/>
  <c r="D10" i="387"/>
  <c r="E28" i="457"/>
  <c r="K28" i="197"/>
  <c r="D28" i="318"/>
  <c r="D28" i="380"/>
  <c r="K30" i="257"/>
  <c r="K29" i="276"/>
  <c r="J57" i="279"/>
  <c r="E136" i="436"/>
  <c r="J57" i="216"/>
  <c r="D57" i="476"/>
  <c r="D60" i="343"/>
  <c r="D60" i="405"/>
  <c r="K22" i="209"/>
  <c r="E20" i="469"/>
  <c r="E40" i="446"/>
  <c r="K10" i="203"/>
  <c r="K45" i="262"/>
  <c r="H38" i="264"/>
  <c r="K32" i="199"/>
  <c r="E30" i="459"/>
  <c r="D56" i="323"/>
  <c r="D56" i="385"/>
  <c r="E37" i="476"/>
  <c r="K8" i="187"/>
  <c r="D8" i="308"/>
  <c r="D8" i="370"/>
  <c r="D50" i="315"/>
  <c r="D50" i="377"/>
  <c r="K24" i="255"/>
  <c r="K46" i="273"/>
  <c r="K55" i="266"/>
  <c r="K59" i="252"/>
  <c r="K51" i="226"/>
  <c r="D16" i="298"/>
  <c r="D16" i="360"/>
  <c r="E52" i="462"/>
  <c r="K51" i="202"/>
  <c r="E49" i="466"/>
  <c r="E114" i="445"/>
  <c r="D114" i="306"/>
  <c r="D114" i="368"/>
  <c r="E9" i="455"/>
  <c r="K26" i="281"/>
  <c r="E24" i="481"/>
  <c r="E84" i="447"/>
  <c r="E29" i="480"/>
  <c r="D29" i="341"/>
  <c r="D29" i="403"/>
  <c r="E54" i="480"/>
  <c r="K51" i="220"/>
  <c r="E51" i="480"/>
  <c r="D128" i="244"/>
  <c r="E54" i="490"/>
  <c r="K54" i="290"/>
  <c r="K32" i="213"/>
  <c r="E33" i="473"/>
  <c r="D135" i="238"/>
  <c r="D165" i="178"/>
  <c r="D22" i="365"/>
  <c r="G22" i="365"/>
  <c r="G22" i="303"/>
  <c r="J22" i="267"/>
  <c r="K44" i="237"/>
  <c r="D15" i="332"/>
  <c r="D15" i="394"/>
  <c r="D34" i="331"/>
  <c r="D34" i="393"/>
  <c r="E34" i="470"/>
  <c r="E59" i="476"/>
  <c r="D59" i="337"/>
  <c r="D59" i="399"/>
  <c r="K59" i="276"/>
  <c r="D18" i="332"/>
  <c r="D18" i="394"/>
  <c r="K20" i="271"/>
  <c r="E54" i="467"/>
  <c r="D54" i="390"/>
  <c r="E46" i="486"/>
  <c r="K46" i="286"/>
  <c r="D46" i="347"/>
  <c r="D46" i="409"/>
  <c r="E112" i="447"/>
  <c r="D112" i="308"/>
  <c r="D112" i="370"/>
  <c r="E14" i="438"/>
  <c r="D14" i="299"/>
  <c r="D14" i="361"/>
  <c r="D45" i="475"/>
  <c r="J45" i="275"/>
  <c r="D45" i="491"/>
  <c r="D45" i="464"/>
  <c r="K59" i="290"/>
  <c r="J39" i="285"/>
  <c r="D35" i="327"/>
  <c r="D35" i="389"/>
  <c r="D55" i="319"/>
  <c r="D55" i="381"/>
  <c r="K50" i="257"/>
  <c r="E46" i="464"/>
  <c r="J45" i="289"/>
  <c r="K60" i="289"/>
  <c r="K55" i="289"/>
  <c r="D13" i="330"/>
  <c r="D13" i="392"/>
  <c r="K54" i="271"/>
  <c r="C57" i="231"/>
  <c r="K57" i="249"/>
  <c r="C51" i="470"/>
  <c r="E10" i="449"/>
  <c r="E47" i="487"/>
  <c r="D47" i="348"/>
  <c r="D47" i="410"/>
  <c r="H38" i="278"/>
  <c r="H43" i="218"/>
  <c r="H43" i="278"/>
  <c r="E57" i="448"/>
  <c r="K57" i="248"/>
  <c r="E12" i="487"/>
  <c r="K14" i="287"/>
  <c r="D12" i="348"/>
  <c r="D12" i="410"/>
  <c r="D38" i="277"/>
  <c r="D43" i="217"/>
  <c r="D43" i="277"/>
  <c r="E49" i="491"/>
  <c r="E49" i="464"/>
  <c r="E62" i="436"/>
  <c r="E54" i="491"/>
  <c r="E54" i="464"/>
  <c r="E35" i="466"/>
  <c r="D49" i="323"/>
  <c r="D49" i="385"/>
  <c r="K13" i="245"/>
  <c r="E13" i="445"/>
  <c r="K110" i="238"/>
  <c r="K134" i="237"/>
  <c r="D34" i="342"/>
  <c r="D34" i="404"/>
  <c r="E34" i="481"/>
  <c r="E87" i="444"/>
  <c r="D87" i="305"/>
  <c r="D87" i="367"/>
  <c r="C66" i="447"/>
  <c r="C66" i="247"/>
  <c r="E60" i="455"/>
  <c r="D60" i="316"/>
  <c r="D60" i="378"/>
  <c r="K33" i="236"/>
  <c r="D50" i="312"/>
  <c r="D50" i="374"/>
  <c r="E47" i="483"/>
  <c r="D47" i="344"/>
  <c r="D47" i="406"/>
  <c r="D46" i="449"/>
  <c r="J46" i="249"/>
  <c r="E39" i="479"/>
  <c r="K41" i="279"/>
  <c r="D16" i="299"/>
  <c r="D16" i="361"/>
  <c r="E16" i="438"/>
  <c r="D10" i="331"/>
  <c r="D10" i="393"/>
  <c r="E48" i="488"/>
  <c r="E14" i="471"/>
  <c r="E56" i="476"/>
  <c r="D56" i="337"/>
  <c r="D56" i="399"/>
  <c r="E32" i="446"/>
  <c r="K32" i="246"/>
  <c r="E48" i="491"/>
  <c r="E48" i="464"/>
  <c r="E55" i="479"/>
  <c r="D55" i="340"/>
  <c r="D55" i="402"/>
  <c r="C51" i="483"/>
  <c r="C51" i="344"/>
  <c r="C51" i="406"/>
  <c r="C51" i="491"/>
  <c r="C51" i="464"/>
  <c r="D47" i="328"/>
  <c r="D47" i="390"/>
  <c r="K25" i="285"/>
  <c r="D59" i="343"/>
  <c r="D59" i="405"/>
  <c r="K47" i="276"/>
  <c r="C45" i="274"/>
  <c r="K53" i="282"/>
  <c r="K60" i="273"/>
  <c r="K35" i="252"/>
  <c r="D17" i="322"/>
  <c r="D17" i="384"/>
  <c r="D60" i="319"/>
  <c r="D60" i="381"/>
  <c r="K60" i="261"/>
  <c r="K54" i="262"/>
  <c r="D17" i="348"/>
  <c r="D17" i="410"/>
  <c r="C51" i="342"/>
  <c r="C51" i="404"/>
  <c r="C45" i="469"/>
  <c r="C45" i="330"/>
  <c r="C45" i="392"/>
  <c r="C51" i="479"/>
  <c r="C51" i="279"/>
  <c r="C45" i="483"/>
  <c r="C45" i="283"/>
  <c r="I22" i="287"/>
  <c r="I38" i="227"/>
  <c r="I43" i="227"/>
  <c r="I43" i="287"/>
  <c r="G10" i="288"/>
  <c r="G38" i="228"/>
  <c r="G43" i="228"/>
  <c r="G43" i="288"/>
  <c r="K25" i="250"/>
  <c r="C66" i="444"/>
  <c r="D55" i="312"/>
  <c r="D55" i="374"/>
  <c r="D31" i="317"/>
  <c r="D31" i="379"/>
  <c r="F5" i="254"/>
  <c r="D17" i="321"/>
  <c r="D17" i="383"/>
  <c r="D10" i="326"/>
  <c r="D10" i="388"/>
  <c r="K59" i="282"/>
  <c r="K23" i="262"/>
  <c r="J45" i="253"/>
  <c r="K47" i="249"/>
  <c r="D52" i="330"/>
  <c r="D52" i="392"/>
  <c r="D50" i="347"/>
  <c r="D50" i="409"/>
  <c r="K59" i="262"/>
  <c r="K60" i="266"/>
  <c r="D60" i="334"/>
  <c r="D60" i="396"/>
  <c r="K59" i="256"/>
  <c r="K52" i="280"/>
  <c r="D47" i="339"/>
  <c r="D47" i="401"/>
  <c r="C45" i="337"/>
  <c r="C45" i="399"/>
  <c r="K55" i="275"/>
  <c r="C45" i="272"/>
  <c r="C51" i="318"/>
  <c r="C51" i="380"/>
  <c r="K60" i="290"/>
  <c r="C52" i="251"/>
  <c r="K50" i="278"/>
  <c r="K59" i="271"/>
  <c r="J155" i="235"/>
  <c r="D61" i="449"/>
  <c r="J61" i="249"/>
  <c r="D12" i="453"/>
  <c r="J14" i="253"/>
  <c r="C139" i="434"/>
  <c r="C139" i="295"/>
  <c r="C139" i="357"/>
  <c r="K74" i="176"/>
  <c r="K73" i="176"/>
  <c r="E73" i="435"/>
  <c r="C154" i="435"/>
  <c r="C154" i="296"/>
  <c r="C154" i="358"/>
  <c r="C71" i="447"/>
  <c r="C71" i="308"/>
  <c r="C71" i="370"/>
  <c r="C44" i="447"/>
  <c r="C44" i="308"/>
  <c r="C44" i="370"/>
  <c r="C44" i="247"/>
  <c r="C40" i="447"/>
  <c r="C40" i="308"/>
  <c r="C40" i="370"/>
  <c r="C40" i="247"/>
  <c r="C126" i="447"/>
  <c r="C126" i="247"/>
  <c r="C107" i="447"/>
  <c r="C107" i="247"/>
  <c r="C107" i="308"/>
  <c r="C107" i="370"/>
  <c r="C103" i="447"/>
  <c r="K103" i="187"/>
  <c r="C18" i="449"/>
  <c r="C18" i="310"/>
  <c r="C18" i="372"/>
  <c r="K20" i="189"/>
  <c r="C20" i="249"/>
  <c r="C36" i="450"/>
  <c r="C38" i="250"/>
  <c r="C13" i="450"/>
  <c r="C13" i="311"/>
  <c r="C13" i="373"/>
  <c r="C15" i="250"/>
  <c r="C57" i="450"/>
  <c r="C57" i="311"/>
  <c r="C57" i="373"/>
  <c r="C57" i="250"/>
  <c r="C48" i="450"/>
  <c r="C48" i="311"/>
  <c r="C48" i="373"/>
  <c r="C34" i="452"/>
  <c r="C36" i="252"/>
  <c r="C34" i="313"/>
  <c r="C34" i="375"/>
  <c r="C25" i="452"/>
  <c r="C25" i="313"/>
  <c r="C25" i="375"/>
  <c r="C17" i="452"/>
  <c r="C17" i="313"/>
  <c r="C17" i="375"/>
  <c r="C29" i="453"/>
  <c r="C31" i="253"/>
  <c r="K31" i="193"/>
  <c r="C29" i="314"/>
  <c r="C29" i="376"/>
  <c r="C23" i="453"/>
  <c r="C25" i="253"/>
  <c r="C49" i="465"/>
  <c r="C49" i="326"/>
  <c r="C49" i="388"/>
  <c r="C32" i="466"/>
  <c r="C32" i="327"/>
  <c r="C32" i="389"/>
  <c r="C34" i="266"/>
  <c r="K27" i="206"/>
  <c r="K27" i="266"/>
  <c r="C25" i="327"/>
  <c r="C25" i="389"/>
  <c r="C55" i="466"/>
  <c r="C55" i="266"/>
  <c r="C50" i="466"/>
  <c r="C50" i="327"/>
  <c r="C50" i="389"/>
  <c r="C46" i="466"/>
  <c r="C46" i="327"/>
  <c r="C46" i="389"/>
  <c r="C38" i="467"/>
  <c r="C40" i="267"/>
  <c r="C22" i="467"/>
  <c r="C22" i="328"/>
  <c r="C22" i="390"/>
  <c r="C24" i="267"/>
  <c r="C11" i="467"/>
  <c r="C11" i="328"/>
  <c r="C11" i="390"/>
  <c r="C59" i="467"/>
  <c r="C59" i="328"/>
  <c r="C59" i="390"/>
  <c r="C53" i="467"/>
  <c r="C53" i="328"/>
  <c r="C53" i="390"/>
  <c r="C53" i="267"/>
  <c r="C48" i="467"/>
  <c r="C48" i="267"/>
  <c r="C39" i="468"/>
  <c r="C39" i="329"/>
  <c r="C39" i="391"/>
  <c r="C31" i="468"/>
  <c r="C33" i="268"/>
  <c r="C25" i="468"/>
  <c r="C27" i="268"/>
  <c r="C25" i="329"/>
  <c r="C25" i="391"/>
  <c r="C21" i="468"/>
  <c r="C21" i="329"/>
  <c r="C21" i="391"/>
  <c r="C10" i="470"/>
  <c r="C10" i="331"/>
  <c r="C10" i="393"/>
  <c r="C12" i="270"/>
  <c r="C21" i="471"/>
  <c r="C21" i="332"/>
  <c r="C21" i="394"/>
  <c r="C23" i="271"/>
  <c r="C17" i="332"/>
  <c r="C17" i="394"/>
  <c r="C19" i="271"/>
  <c r="C13" i="471"/>
  <c r="C13" i="332"/>
  <c r="C13" i="394"/>
  <c r="C55" i="471"/>
  <c r="C55" i="271"/>
  <c r="C50" i="471"/>
  <c r="C50" i="271"/>
  <c r="C46" i="471"/>
  <c r="C46" i="271"/>
  <c r="C46" i="332"/>
  <c r="C46" i="394"/>
  <c r="C35" i="472"/>
  <c r="C37" i="272"/>
  <c r="C21" i="472"/>
  <c r="C21" i="333"/>
  <c r="C21" i="395"/>
  <c r="D60" i="322"/>
  <c r="D60" i="384"/>
  <c r="D47" i="317"/>
  <c r="D47" i="379"/>
  <c r="E55" i="464"/>
  <c r="E55" i="491"/>
  <c r="K59" i="267"/>
  <c r="D60" i="323"/>
  <c r="D60" i="385"/>
  <c r="K60" i="258"/>
  <c r="D48" i="343"/>
  <c r="D48" i="405"/>
  <c r="D48" i="316"/>
  <c r="D48" i="378"/>
  <c r="D46" i="341"/>
  <c r="D46" i="403"/>
  <c r="D47" i="351"/>
  <c r="D47" i="413"/>
  <c r="K32" i="208"/>
  <c r="K32" i="268"/>
  <c r="K47" i="263"/>
  <c r="D48" i="321"/>
  <c r="D48" i="383"/>
  <c r="C51" i="352"/>
  <c r="C51" i="414"/>
  <c r="C51" i="455"/>
  <c r="C51" i="316"/>
  <c r="C51" i="378"/>
  <c r="C45" i="482"/>
  <c r="C45" i="343"/>
  <c r="C45" i="405"/>
  <c r="D120" i="436"/>
  <c r="J120" i="237"/>
  <c r="K120" i="237"/>
  <c r="D51" i="448"/>
  <c r="J51" i="248"/>
  <c r="C51" i="324"/>
  <c r="C51" i="386"/>
  <c r="C45" i="466"/>
  <c r="C45" i="266"/>
  <c r="C37" i="491"/>
  <c r="C39" i="291"/>
  <c r="E89" i="87"/>
  <c r="D47" i="451"/>
  <c r="J47" i="251"/>
  <c r="D60" i="457"/>
  <c r="J60" i="257"/>
  <c r="D24" i="463"/>
  <c r="K26" i="203"/>
  <c r="K26" i="263"/>
  <c r="D51" i="263"/>
  <c r="D57" i="203"/>
  <c r="D57" i="263"/>
  <c r="D60" i="469"/>
  <c r="J60" i="269"/>
  <c r="D47" i="474"/>
  <c r="J47" i="274"/>
  <c r="D14" i="476"/>
  <c r="J16" i="276"/>
  <c r="D55" i="482"/>
  <c r="J55" i="282"/>
  <c r="D47" i="491"/>
  <c r="D47" i="464"/>
  <c r="G12" i="299"/>
  <c r="G12" i="361"/>
  <c r="G12" i="239"/>
  <c r="I12" i="239"/>
  <c r="C7" i="439"/>
  <c r="E7" i="180"/>
  <c r="D15" i="441"/>
  <c r="D15" i="302"/>
  <c r="A22" i="442"/>
  <c r="A22" i="243"/>
  <c r="B23" i="442"/>
  <c r="B23" i="303"/>
  <c r="B23" i="365"/>
  <c r="E12" i="442"/>
  <c r="E12" i="243"/>
  <c r="E25" i="243"/>
  <c r="C85" i="444"/>
  <c r="C85" i="244"/>
  <c r="C31" i="444"/>
  <c r="K31" i="184"/>
  <c r="C14" i="444"/>
  <c r="C14" i="305"/>
  <c r="C14" i="367"/>
  <c r="C73" i="445"/>
  <c r="K73" i="185"/>
  <c r="C73" i="306"/>
  <c r="C73" i="368"/>
  <c r="C47" i="445"/>
  <c r="C47" i="245"/>
  <c r="K122" i="185"/>
  <c r="K122" i="245"/>
  <c r="C122" i="306"/>
  <c r="C122" i="368"/>
  <c r="C113" i="445"/>
  <c r="C113" i="245"/>
  <c r="C83" i="446"/>
  <c r="C83" i="246"/>
  <c r="C56" i="463"/>
  <c r="C56" i="324"/>
  <c r="C56" i="386"/>
  <c r="C40" i="465"/>
  <c r="K42" i="205"/>
  <c r="C27" i="465"/>
  <c r="C27" i="326"/>
  <c r="C27" i="388"/>
  <c r="C49" i="476"/>
  <c r="C49" i="276"/>
  <c r="C52" i="477"/>
  <c r="C52" i="277"/>
  <c r="C35" i="480"/>
  <c r="C37" i="280"/>
  <c r="C54" i="481"/>
  <c r="C54" i="342"/>
  <c r="C54" i="404"/>
  <c r="C55" i="482"/>
  <c r="C55" i="282"/>
  <c r="C53" i="483"/>
  <c r="C53" i="344"/>
  <c r="C53" i="406"/>
  <c r="C21" i="484"/>
  <c r="C21" i="345"/>
  <c r="C21" i="407"/>
  <c r="C55" i="486"/>
  <c r="C55" i="286"/>
  <c r="C9" i="487"/>
  <c r="C11" i="287"/>
  <c r="C55" i="487"/>
  <c r="C55" i="287"/>
  <c r="K55" i="227"/>
  <c r="K55" i="287"/>
  <c r="C50" i="487"/>
  <c r="C50" i="348"/>
  <c r="C50" i="410"/>
  <c r="C12" i="488"/>
  <c r="C14" i="288"/>
  <c r="C39" i="490"/>
  <c r="C41" i="290"/>
  <c r="C23" i="491"/>
  <c r="C23" i="352"/>
  <c r="C23" i="414"/>
  <c r="E52" i="491"/>
  <c r="E52" i="464"/>
  <c r="E53" i="471"/>
  <c r="K53" i="271"/>
  <c r="E47" i="454"/>
  <c r="K47" i="254"/>
  <c r="C133" i="132"/>
  <c r="C45" i="218"/>
  <c r="C45" i="478"/>
  <c r="C57" i="158"/>
  <c r="C57" i="218"/>
  <c r="C57" i="339"/>
  <c r="C57" i="401"/>
  <c r="D89" i="87"/>
  <c r="D90" i="87"/>
  <c r="D16" i="447"/>
  <c r="K16" i="187"/>
  <c r="E16" i="447"/>
  <c r="D27" i="471"/>
  <c r="J29" i="271"/>
  <c r="D60" i="475"/>
  <c r="J60" i="275"/>
  <c r="K60" i="215"/>
  <c r="D46" i="480"/>
  <c r="J46" i="280"/>
  <c r="D59" i="481"/>
  <c r="K59" i="221"/>
  <c r="D22" i="284"/>
  <c r="D38" i="224"/>
  <c r="D27" i="491"/>
  <c r="K29" i="231"/>
  <c r="E65" i="307"/>
  <c r="C60" i="473"/>
  <c r="C60" i="334"/>
  <c r="C60" i="396"/>
  <c r="C21" i="275"/>
  <c r="C19" i="336"/>
  <c r="C19" i="398"/>
  <c r="C13" i="475"/>
  <c r="C15" i="275"/>
  <c r="K36" i="238"/>
  <c r="C45" i="491"/>
  <c r="C45" i="464"/>
  <c r="E156" i="87"/>
  <c r="D59" i="455"/>
  <c r="J59" i="255"/>
  <c r="D56" i="474"/>
  <c r="K56" i="214"/>
  <c r="E56" i="474"/>
  <c r="D50" i="475"/>
  <c r="K50" i="215"/>
  <c r="E50" i="475"/>
  <c r="D45" i="280"/>
  <c r="D57" i="220"/>
  <c r="D57" i="280"/>
  <c r="D15" i="482"/>
  <c r="K17" i="222"/>
  <c r="D60" i="488"/>
  <c r="J60" i="288"/>
  <c r="G28" i="291"/>
  <c r="G38" i="231"/>
  <c r="C114" i="297"/>
  <c r="C114" i="359"/>
  <c r="C114" i="237"/>
  <c r="K114" i="237"/>
  <c r="C12" i="437"/>
  <c r="K12" i="178"/>
  <c r="C143" i="437"/>
  <c r="C143" i="298"/>
  <c r="C143" i="360"/>
  <c r="C138" i="437"/>
  <c r="C138" i="238"/>
  <c r="C132" i="437"/>
  <c r="C132" i="238"/>
  <c r="K132" i="238"/>
  <c r="C47" i="454"/>
  <c r="C47" i="254"/>
  <c r="C25" i="455"/>
  <c r="K27" i="195"/>
  <c r="C27" i="255"/>
  <c r="C52" i="455"/>
  <c r="C52" i="316"/>
  <c r="C52" i="378"/>
  <c r="C47" i="455"/>
  <c r="C47" i="255"/>
  <c r="C25" i="456"/>
  <c r="C25" i="317"/>
  <c r="C25" i="379"/>
  <c r="C14" i="456"/>
  <c r="C14" i="317"/>
  <c r="C14" i="379"/>
  <c r="C56" i="456"/>
  <c r="C56" i="256"/>
  <c r="C48" i="456"/>
  <c r="C48" i="317"/>
  <c r="C48" i="379"/>
  <c r="C32" i="458"/>
  <c r="C34" i="258"/>
  <c r="C35" i="459"/>
  <c r="C35" i="320"/>
  <c r="C35" i="382"/>
  <c r="C48" i="459"/>
  <c r="C48" i="259"/>
  <c r="C21" i="460"/>
  <c r="K23" i="200"/>
  <c r="C23" i="461"/>
  <c r="C23" i="322"/>
  <c r="C23" i="384"/>
  <c r="C33" i="462"/>
  <c r="C33" i="323"/>
  <c r="C33" i="385"/>
  <c r="C18" i="462"/>
  <c r="K20" i="202"/>
  <c r="E18" i="462"/>
  <c r="C56" i="472"/>
  <c r="C56" i="333"/>
  <c r="C56" i="395"/>
  <c r="C19" i="473"/>
  <c r="C19" i="334"/>
  <c r="C19" i="396"/>
  <c r="D46" i="478"/>
  <c r="J46" i="278"/>
  <c r="D46" i="486"/>
  <c r="J46" i="286"/>
  <c r="D48" i="491"/>
  <c r="D48" i="464"/>
  <c r="D54" i="491"/>
  <c r="D54" i="464"/>
  <c r="E160" i="296"/>
  <c r="E161" i="297"/>
  <c r="E68" i="298"/>
  <c r="E36" i="320"/>
  <c r="E41" i="320"/>
  <c r="E36" i="324"/>
  <c r="E41" i="324"/>
  <c r="C60" i="482"/>
  <c r="C60" i="343"/>
  <c r="C60" i="405"/>
  <c r="G112" i="443"/>
  <c r="G112" i="499"/>
  <c r="I245" i="498"/>
  <c r="D59" i="473"/>
  <c r="K59" i="213"/>
  <c r="D56" i="490"/>
  <c r="K56" i="230"/>
  <c r="E56" i="490"/>
  <c r="D55" i="491"/>
  <c r="D55" i="464"/>
  <c r="D60" i="491"/>
  <c r="D60" i="464"/>
  <c r="D37" i="301"/>
  <c r="E154" i="305"/>
  <c r="E65" i="306"/>
  <c r="E89" i="308"/>
  <c r="E90" i="308"/>
  <c r="E37" i="310"/>
  <c r="E42" i="310"/>
  <c r="E36" i="322"/>
  <c r="E41" i="322"/>
  <c r="E36" i="348"/>
  <c r="E41" i="348"/>
  <c r="C155" i="415"/>
  <c r="C60" i="454"/>
  <c r="C60" i="315"/>
  <c r="C60" i="377"/>
  <c r="C46" i="461"/>
  <c r="C46" i="261"/>
  <c r="C46" i="462"/>
  <c r="C46" i="323"/>
  <c r="C46" i="385"/>
  <c r="C52" i="476"/>
  <c r="C52" i="337"/>
  <c r="C52" i="399"/>
  <c r="C50" i="483"/>
  <c r="K50" i="223"/>
  <c r="D50" i="344"/>
  <c r="D50" i="406"/>
  <c r="C28" i="487"/>
  <c r="K30" i="227"/>
  <c r="K30" i="287"/>
  <c r="C55" i="491"/>
  <c r="C55" i="464"/>
  <c r="C52" i="491"/>
  <c r="C52" i="464"/>
  <c r="C47" i="464"/>
  <c r="C47" i="491"/>
  <c r="D46" i="464"/>
  <c r="K53" i="193"/>
  <c r="K60" i="194"/>
  <c r="D46" i="474"/>
  <c r="J46" i="274"/>
  <c r="D46" i="475"/>
  <c r="K46" i="215"/>
  <c r="D60" i="477"/>
  <c r="J60" i="277"/>
  <c r="D50" i="491"/>
  <c r="D50" i="464"/>
  <c r="D52" i="491"/>
  <c r="D52" i="464"/>
  <c r="D56" i="491"/>
  <c r="D56" i="464"/>
  <c r="E36" i="314"/>
  <c r="E41" i="314"/>
  <c r="E36" i="326"/>
  <c r="E41" i="326"/>
  <c r="E36" i="328"/>
  <c r="E41" i="328"/>
  <c r="E68" i="359"/>
  <c r="E165" i="359"/>
  <c r="C60" i="491"/>
  <c r="C60" i="464"/>
  <c r="C50" i="491"/>
  <c r="C50" i="464"/>
  <c r="C179" i="443"/>
  <c r="C179" i="499"/>
  <c r="C416" i="498"/>
  <c r="C180" i="443"/>
  <c r="D49" i="491"/>
  <c r="D49" i="464"/>
  <c r="D53" i="491"/>
  <c r="D53" i="464"/>
  <c r="D59" i="491"/>
  <c r="D59" i="464"/>
  <c r="E40" i="428"/>
  <c r="C49" i="491"/>
  <c r="C49" i="464"/>
  <c r="C59" i="464"/>
  <c r="C56" i="491"/>
  <c r="C56" i="464"/>
  <c r="C53" i="491"/>
  <c r="C53" i="464"/>
  <c r="C48" i="491"/>
  <c r="C48" i="464"/>
  <c r="C46" i="491"/>
  <c r="C46" i="464"/>
  <c r="H7" i="443"/>
  <c r="B199" i="497"/>
  <c r="B15" i="299"/>
  <c r="B15" i="361"/>
  <c r="B15" i="438"/>
  <c r="F16" i="299"/>
  <c r="F16" i="361"/>
  <c r="F16" i="438"/>
  <c r="F29" i="300"/>
  <c r="F29" i="362"/>
  <c r="F29" i="439"/>
  <c r="F16" i="239"/>
  <c r="F29" i="240"/>
  <c r="B172" i="497"/>
  <c r="F13" i="300"/>
  <c r="F13" i="362"/>
  <c r="F13" i="240"/>
  <c r="B15" i="239"/>
  <c r="F14" i="239"/>
  <c r="F14" i="240"/>
  <c r="F27" i="240"/>
  <c r="B13" i="438"/>
  <c r="B13" i="439"/>
  <c r="F12" i="439"/>
  <c r="F15" i="299"/>
  <c r="F15" i="361"/>
  <c r="F28" i="300"/>
  <c r="F28" i="362"/>
  <c r="B115" i="497"/>
  <c r="B130" i="497"/>
  <c r="F12" i="239"/>
  <c r="B14" i="240"/>
  <c r="F28" i="438"/>
  <c r="B12" i="439"/>
  <c r="B14" i="299"/>
  <c r="B14" i="361"/>
  <c r="F14" i="300"/>
  <c r="F14" i="362"/>
  <c r="B14" i="300"/>
  <c r="B14" i="362"/>
  <c r="E28" i="487"/>
  <c r="I38" i="287"/>
  <c r="K28" i="249"/>
  <c r="D26" i="310"/>
  <c r="D26" i="372"/>
  <c r="J57" i="282"/>
  <c r="E93" i="298"/>
  <c r="G38" i="291"/>
  <c r="G43" i="231"/>
  <c r="G43" i="291"/>
  <c r="D50" i="336"/>
  <c r="D50" i="398"/>
  <c r="K50" i="275"/>
  <c r="D15" i="364"/>
  <c r="G15" i="364"/>
  <c r="G15" i="302"/>
  <c r="E30" i="469"/>
  <c r="D30" i="330"/>
  <c r="D30" i="392"/>
  <c r="K32" i="269"/>
  <c r="E42" i="500"/>
  <c r="D45" i="348"/>
  <c r="D45" i="410"/>
  <c r="K45" i="287"/>
  <c r="H75" i="499"/>
  <c r="D24" i="300"/>
  <c r="D24" i="362"/>
  <c r="E24" i="439"/>
  <c r="D22" i="307"/>
  <c r="D22" i="369"/>
  <c r="E22" i="446"/>
  <c r="E20" i="475"/>
  <c r="D20" i="336"/>
  <c r="D20" i="398"/>
  <c r="K59" i="273"/>
  <c r="E37" i="458"/>
  <c r="D30" i="320"/>
  <c r="D30" i="382"/>
  <c r="B166" i="134"/>
  <c r="E131" i="500"/>
  <c r="E50" i="483"/>
  <c r="E21" i="460"/>
  <c r="E27" i="491"/>
  <c r="K29" i="291"/>
  <c r="D27" i="352"/>
  <c r="D27" i="414"/>
  <c r="K28" i="231"/>
  <c r="K28" i="291"/>
  <c r="E59" i="481"/>
  <c r="D59" i="342"/>
  <c r="D59" i="404"/>
  <c r="K59" i="281"/>
  <c r="E60" i="475"/>
  <c r="K60" i="275"/>
  <c r="D60" i="336"/>
  <c r="D60" i="398"/>
  <c r="E40" i="465"/>
  <c r="K42" i="265"/>
  <c r="D40" i="326"/>
  <c r="D40" i="388"/>
  <c r="K39" i="205"/>
  <c r="E30" i="468"/>
  <c r="D30" i="329"/>
  <c r="D30" i="391"/>
  <c r="G38" i="288"/>
  <c r="E30" i="473"/>
  <c r="E51" i="462"/>
  <c r="D51" i="323"/>
  <c r="D51" i="385"/>
  <c r="K57" i="202"/>
  <c r="K51" i="262"/>
  <c r="K28" i="257"/>
  <c r="E51" i="468"/>
  <c r="D51" i="329"/>
  <c r="D51" i="391"/>
  <c r="K51" i="268"/>
  <c r="B31" i="306"/>
  <c r="B34" i="297"/>
  <c r="K51" i="276"/>
  <c r="B196" i="134"/>
  <c r="J57" i="281"/>
  <c r="B108" i="443"/>
  <c r="C58" i="309"/>
  <c r="C58" i="371"/>
  <c r="C58" i="248"/>
  <c r="K51" i="282"/>
  <c r="J128" i="246"/>
  <c r="D36" i="458"/>
  <c r="C160" i="238"/>
  <c r="C160" i="298"/>
  <c r="C160" i="437"/>
  <c r="E53" i="453"/>
  <c r="D56" i="351"/>
  <c r="D56" i="413"/>
  <c r="K56" i="290"/>
  <c r="D38" i="284"/>
  <c r="D43" i="224"/>
  <c r="D43" i="284"/>
  <c r="C135" i="178"/>
  <c r="C135" i="238"/>
  <c r="C159" i="132"/>
  <c r="C161" i="178"/>
  <c r="C161" i="298"/>
  <c r="C161" i="360"/>
  <c r="D18" i="310"/>
  <c r="D18" i="372"/>
  <c r="E18" i="449"/>
  <c r="K20" i="249"/>
  <c r="E8" i="447"/>
  <c r="I53" i="443"/>
  <c r="H53" i="499"/>
  <c r="H53" i="500"/>
  <c r="K22" i="259"/>
  <c r="E20" i="459"/>
  <c r="D20" i="382"/>
  <c r="C44" i="190"/>
  <c r="C42" i="311"/>
  <c r="C42" i="373"/>
  <c r="C43" i="216"/>
  <c r="C41" i="476"/>
  <c r="E12" i="437"/>
  <c r="D12" i="298"/>
  <c r="D12" i="360"/>
  <c r="K17" i="282"/>
  <c r="D15" i="343"/>
  <c r="D15" i="405"/>
  <c r="E15" i="482"/>
  <c r="G23" i="303"/>
  <c r="E51" i="486"/>
  <c r="D51" i="347"/>
  <c r="D51" i="409"/>
  <c r="K51" i="286"/>
  <c r="K22" i="269"/>
  <c r="D20" i="330"/>
  <c r="D20" i="392"/>
  <c r="B532" i="498"/>
  <c r="B229" i="443"/>
  <c r="K39" i="256"/>
  <c r="E37" i="456"/>
  <c r="D37" i="317"/>
  <c r="D37" i="379"/>
  <c r="E93" i="359"/>
  <c r="E46" i="475"/>
  <c r="K46" i="275"/>
  <c r="D46" i="336"/>
  <c r="D46" i="398"/>
  <c r="E60" i="454"/>
  <c r="D60" i="315"/>
  <c r="D60" i="377"/>
  <c r="K60" i="254"/>
  <c r="E161" i="296"/>
  <c r="E25" i="455"/>
  <c r="K27" i="255"/>
  <c r="D25" i="316"/>
  <c r="D25" i="378"/>
  <c r="D56" i="335"/>
  <c r="D56" i="397"/>
  <c r="K56" i="274"/>
  <c r="C45" i="339"/>
  <c r="C45" i="401"/>
  <c r="E73" i="445"/>
  <c r="D73" i="306"/>
  <c r="D73" i="368"/>
  <c r="K73" i="245"/>
  <c r="D7" i="300"/>
  <c r="D7" i="362"/>
  <c r="E7" i="439"/>
  <c r="E29" i="453"/>
  <c r="E103" i="447"/>
  <c r="K103" i="247"/>
  <c r="D103" i="308"/>
  <c r="D103" i="370"/>
  <c r="C57" i="491"/>
  <c r="C57" i="464"/>
  <c r="C57" i="352"/>
  <c r="C57" i="414"/>
  <c r="C57" i="291"/>
  <c r="E8" i="463"/>
  <c r="D26" i="313"/>
  <c r="D26" i="375"/>
  <c r="K28" i="252"/>
  <c r="C39" i="251"/>
  <c r="C37" i="312"/>
  <c r="C37" i="374"/>
  <c r="H108" i="500"/>
  <c r="H114" i="500"/>
  <c r="B137" i="500"/>
  <c r="K10" i="270"/>
  <c r="C57" i="350"/>
  <c r="C57" i="412"/>
  <c r="C57" i="289"/>
  <c r="D8" i="315"/>
  <c r="D8" i="377"/>
  <c r="K10" i="254"/>
  <c r="D146" i="367"/>
  <c r="E146" i="444"/>
  <c r="J38" i="270"/>
  <c r="D57" i="486"/>
  <c r="D36" i="487"/>
  <c r="C160" i="360"/>
  <c r="D73" i="296"/>
  <c r="D73" i="358"/>
  <c r="C42" i="450"/>
  <c r="C44" i="251"/>
  <c r="D57" i="343"/>
  <c r="D57" i="405"/>
  <c r="E57" i="462"/>
  <c r="K57" i="262"/>
  <c r="D57" i="323"/>
  <c r="D57" i="385"/>
  <c r="K39" i="265"/>
  <c r="C135" i="437"/>
  <c r="C160" i="132"/>
  <c r="C162" i="178"/>
  <c r="D26" i="352"/>
  <c r="D26" i="414"/>
  <c r="E31" i="443"/>
  <c r="F28" i="498"/>
  <c r="F31" i="443"/>
  <c r="E31" i="499"/>
  <c r="E29" i="498"/>
  <c r="E32" i="443"/>
  <c r="E134" i="443"/>
  <c r="F302" i="498"/>
  <c r="F134" i="443"/>
  <c r="E134" i="499"/>
  <c r="F303" i="498"/>
  <c r="E135" i="443"/>
  <c r="D802" i="498"/>
  <c r="D334" i="443"/>
  <c r="C802" i="498"/>
  <c r="C334" i="443"/>
  <c r="C20" i="500"/>
  <c r="I20" i="499"/>
  <c r="I26" i="499"/>
  <c r="B28" i="498"/>
  <c r="B31" i="443"/>
  <c r="B302" i="498"/>
  <c r="B134" i="443"/>
  <c r="H796" i="498"/>
  <c r="I796" i="498"/>
  <c r="B319" i="497"/>
  <c r="E135" i="498"/>
  <c r="H330" i="443"/>
  <c r="I797" i="498"/>
  <c r="I329" i="443"/>
  <c r="H329" i="499"/>
  <c r="H329" i="500"/>
  <c r="H333" i="443"/>
  <c r="H226" i="500"/>
  <c r="H225" i="500"/>
  <c r="B227" i="499"/>
  <c r="B227" i="500"/>
  <c r="I218" i="443"/>
  <c r="H218" i="499"/>
  <c r="H218" i="500"/>
  <c r="H219" i="443"/>
  <c r="I228" i="443"/>
  <c r="H228" i="499"/>
  <c r="H227" i="443"/>
  <c r="H204" i="500"/>
  <c r="H197" i="443"/>
  <c r="H181" i="500"/>
  <c r="H186" i="500"/>
  <c r="B181" i="499"/>
  <c r="B417" i="498"/>
  <c r="B181" i="443"/>
  <c r="I422" i="498"/>
  <c r="I186" i="443"/>
  <c r="B418" i="498"/>
  <c r="B182" i="443"/>
  <c r="H179" i="443"/>
  <c r="H152" i="500"/>
  <c r="I360" i="498"/>
  <c r="I158" i="443"/>
  <c r="B141" i="443"/>
  <c r="B308" i="498"/>
  <c r="B140" i="443"/>
  <c r="H131" i="443"/>
  <c r="H88" i="500"/>
  <c r="H75" i="500"/>
  <c r="H67" i="500"/>
  <c r="H73" i="443"/>
  <c r="B132" i="498"/>
  <c r="B67" i="443"/>
  <c r="E53" i="443"/>
  <c r="F83" i="498"/>
  <c r="F53" i="443"/>
  <c r="E53" i="499"/>
  <c r="I74" i="498"/>
  <c r="I78" i="498"/>
  <c r="I48" i="443"/>
  <c r="H78" i="498"/>
  <c r="H48" i="443"/>
  <c r="E329" i="443"/>
  <c r="E264" i="443"/>
  <c r="E582" i="498"/>
  <c r="F472" i="498"/>
  <c r="F202" i="443"/>
  <c r="B467" i="498"/>
  <c r="B197" i="443"/>
  <c r="F196" i="443"/>
  <c r="E196" i="499"/>
  <c r="B197" i="499"/>
  <c r="B197" i="500"/>
  <c r="F475" i="498"/>
  <c r="B475" i="498"/>
  <c r="F471" i="498"/>
  <c r="B471" i="498"/>
  <c r="B201" i="443"/>
  <c r="B466" i="498"/>
  <c r="B196" i="443"/>
  <c r="B414" i="498"/>
  <c r="B178" i="443"/>
  <c r="B412" i="498"/>
  <c r="B176" i="443"/>
  <c r="E416" i="498"/>
  <c r="E180" i="443"/>
  <c r="B305" i="498"/>
  <c r="B137" i="443"/>
  <c r="E247" i="498"/>
  <c r="E114" i="443"/>
  <c r="E113" i="443"/>
  <c r="E90" i="500"/>
  <c r="B192" i="498"/>
  <c r="B94" i="443"/>
  <c r="B186" i="498"/>
  <c r="B88" i="443"/>
  <c r="B79" i="498"/>
  <c r="E84" i="498"/>
  <c r="E54" i="443"/>
  <c r="E50" i="443"/>
  <c r="F76" i="498"/>
  <c r="B76" i="498"/>
  <c r="B46" i="443"/>
  <c r="E78" i="498"/>
  <c r="E48" i="443"/>
  <c r="E44" i="499"/>
  <c r="E44" i="500"/>
  <c r="F750" i="498"/>
  <c r="E285" i="443"/>
  <c r="E293" i="443"/>
  <c r="E245" i="443"/>
  <c r="B225" i="443"/>
  <c r="E222" i="500"/>
  <c r="E223" i="500"/>
  <c r="E220" i="443"/>
  <c r="E227" i="443"/>
  <c r="B206" i="499"/>
  <c r="B206" i="500"/>
  <c r="E200" i="500"/>
  <c r="F201" i="443"/>
  <c r="E201" i="499"/>
  <c r="B469" i="498"/>
  <c r="B199" i="443"/>
  <c r="E197" i="443"/>
  <c r="B176" i="499"/>
  <c r="B176" i="500"/>
  <c r="F179" i="443"/>
  <c r="E179" i="499"/>
  <c r="E179" i="500"/>
  <c r="F419" i="498"/>
  <c r="F183" i="443"/>
  <c r="E183" i="499"/>
  <c r="E184" i="443"/>
  <c r="E152" i="500"/>
  <c r="B354" i="498"/>
  <c r="F359" i="498"/>
  <c r="B363" i="498"/>
  <c r="B161" i="443"/>
  <c r="B357" i="498"/>
  <c r="B155" i="443"/>
  <c r="E132" i="500"/>
  <c r="B132" i="500"/>
  <c r="B300" i="498"/>
  <c r="B132" i="443"/>
  <c r="B298" i="498"/>
  <c r="B130" i="443"/>
  <c r="B115" i="499"/>
  <c r="B115" i="500"/>
  <c r="E115" i="500"/>
  <c r="F242" i="498"/>
  <c r="B249" i="498"/>
  <c r="B116" i="443"/>
  <c r="B248" i="498"/>
  <c r="E94" i="500"/>
  <c r="B91" i="499"/>
  <c r="B91" i="500"/>
  <c r="B194" i="498"/>
  <c r="B96" i="443"/>
  <c r="F196" i="498"/>
  <c r="F98" i="443"/>
  <c r="E73" i="443"/>
  <c r="B73" i="498"/>
  <c r="B43" i="443"/>
  <c r="F52" i="443"/>
  <c r="E52" i="499"/>
  <c r="F84" i="498"/>
  <c r="F54" i="443"/>
  <c r="E68" i="443"/>
  <c r="F133" i="498"/>
  <c r="E70" i="443"/>
  <c r="F77" i="498"/>
  <c r="B77" i="498"/>
  <c r="B47" i="443"/>
  <c r="E47" i="443"/>
  <c r="E273" i="443"/>
  <c r="F642" i="498"/>
  <c r="H119" i="500"/>
  <c r="K51" i="254"/>
  <c r="I304" i="498"/>
  <c r="I136" i="443"/>
  <c r="I130" i="443"/>
  <c r="H130" i="499"/>
  <c r="C92" i="177"/>
  <c r="K21" i="290"/>
  <c r="C58" i="326"/>
  <c r="C58" i="388"/>
  <c r="C58" i="265"/>
  <c r="H6" i="499"/>
  <c r="C57" i="461"/>
  <c r="G89" i="500"/>
  <c r="G92" i="500"/>
  <c r="G92" i="499"/>
  <c r="E51" i="454"/>
  <c r="D58" i="449"/>
  <c r="J58" i="249"/>
  <c r="E15" i="455"/>
  <c r="J57" i="220"/>
  <c r="D11" i="341"/>
  <c r="D11" i="403"/>
  <c r="K10" i="220"/>
  <c r="E8" i="480"/>
  <c r="F43" i="216"/>
  <c r="F43" i="276"/>
  <c r="D20" i="475"/>
  <c r="E34" i="473"/>
  <c r="D34" i="334"/>
  <c r="D34" i="396"/>
  <c r="E21" i="458"/>
  <c r="D37" i="457"/>
  <c r="J51" i="255"/>
  <c r="C57" i="286"/>
  <c r="C36" i="481"/>
  <c r="C57" i="279"/>
  <c r="B24" i="499"/>
  <c r="B24" i="500"/>
  <c r="G158" i="499"/>
  <c r="G158" i="500"/>
  <c r="F587" i="498"/>
  <c r="E269" i="500"/>
  <c r="H87" i="499"/>
  <c r="H87" i="500"/>
  <c r="D29" i="335"/>
  <c r="D29" i="397"/>
  <c r="K33" i="255"/>
  <c r="K39" i="223"/>
  <c r="D39" i="406"/>
  <c r="K22" i="214"/>
  <c r="D20" i="335"/>
  <c r="D20" i="397"/>
  <c r="K23" i="274"/>
  <c r="E117" i="436"/>
  <c r="D117" i="359"/>
  <c r="E10" i="482"/>
  <c r="K12" i="282"/>
  <c r="E125" i="447"/>
  <c r="D125" i="370"/>
  <c r="E47" i="481"/>
  <c r="D47" i="404"/>
  <c r="K24" i="278"/>
  <c r="J57" i="206"/>
  <c r="D20" i="463"/>
  <c r="K52" i="189"/>
  <c r="E52" i="449"/>
  <c r="D134" i="307"/>
  <c r="D134" i="369"/>
  <c r="E65" i="246"/>
  <c r="E90" i="186"/>
  <c r="E90" i="246"/>
  <c r="D166" i="178"/>
  <c r="D92" i="238"/>
  <c r="D166" i="238"/>
  <c r="C36" i="469"/>
  <c r="D45" i="500"/>
  <c r="E247" i="500"/>
  <c r="C155" i="121"/>
  <c r="C155" i="187"/>
  <c r="C155" i="247"/>
  <c r="D69" i="306"/>
  <c r="D69" i="368"/>
  <c r="K69" i="245"/>
  <c r="D43" i="197"/>
  <c r="D43" i="257"/>
  <c r="D38" i="257"/>
  <c r="E9" i="484"/>
  <c r="D15" i="329"/>
  <c r="D15" i="391"/>
  <c r="E15" i="468"/>
  <c r="E11" i="484"/>
  <c r="K13" i="284"/>
  <c r="K60" i="278"/>
  <c r="G90" i="187"/>
  <c r="G90" i="247"/>
  <c r="G65" i="247"/>
  <c r="E26" i="447"/>
  <c r="K26" i="247"/>
  <c r="B156" i="499"/>
  <c r="B156" i="500"/>
  <c r="E156" i="500"/>
  <c r="H5" i="499"/>
  <c r="H7" i="499"/>
  <c r="G42" i="500"/>
  <c r="G48" i="500"/>
  <c r="D230" i="500"/>
  <c r="G183" i="500"/>
  <c r="G226" i="500"/>
  <c r="G230" i="500"/>
  <c r="G230" i="499"/>
  <c r="G162" i="500"/>
  <c r="G164" i="500"/>
  <c r="G164" i="499"/>
  <c r="D30" i="313"/>
  <c r="D30" i="375"/>
  <c r="K32" i="252"/>
  <c r="E30" i="452"/>
  <c r="K48" i="250"/>
  <c r="D20" i="482"/>
  <c r="J22" i="282"/>
  <c r="D30" i="485"/>
  <c r="J32" i="285"/>
  <c r="E10" i="480"/>
  <c r="K12" i="280"/>
  <c r="K27" i="280"/>
  <c r="D25" i="341"/>
  <c r="D25" i="403"/>
  <c r="C97" i="237"/>
  <c r="A31" i="234"/>
  <c r="A28" i="241"/>
  <c r="A37" i="234"/>
  <c r="A34" i="241"/>
  <c r="A4" i="241"/>
  <c r="E38" i="457"/>
  <c r="K31" i="237"/>
  <c r="D137" i="308"/>
  <c r="D137" i="370"/>
  <c r="K137" i="247"/>
  <c r="E102" i="436"/>
  <c r="D102" i="297"/>
  <c r="D102" i="359"/>
  <c r="K42" i="237"/>
  <c r="E123" i="446"/>
  <c r="C45" i="465"/>
  <c r="C45" i="265"/>
  <c r="C45" i="326"/>
  <c r="C45" i="388"/>
  <c r="E53" i="474"/>
  <c r="K53" i="274"/>
  <c r="D53" i="335"/>
  <c r="D53" i="397"/>
  <c r="D47" i="295"/>
  <c r="D47" i="357"/>
  <c r="D45" i="415"/>
  <c r="D17" i="337"/>
  <c r="D17" i="399"/>
  <c r="K19" i="276"/>
  <c r="E10" i="475"/>
  <c r="K12" i="275"/>
  <c r="D10" i="336"/>
  <c r="D10" i="398"/>
  <c r="D43" i="213"/>
  <c r="D43" i="273"/>
  <c r="D38" i="273"/>
  <c r="D22" i="396"/>
  <c r="E27" i="468"/>
  <c r="D25" i="335"/>
  <c r="D25" i="397"/>
  <c r="E25" i="474"/>
  <c r="K27" i="274"/>
  <c r="E36" i="450"/>
  <c r="K38" i="250"/>
  <c r="D16" i="345"/>
  <c r="D16" i="407"/>
  <c r="E16" i="484"/>
  <c r="C57" i="325"/>
  <c r="C57" i="387"/>
  <c r="D16" i="297"/>
  <c r="D16" i="359"/>
  <c r="K12" i="261"/>
  <c r="D37" i="350"/>
  <c r="D37" i="412"/>
  <c r="E114" i="446"/>
  <c r="C41" i="161"/>
  <c r="C58" i="161"/>
  <c r="C58" i="221"/>
  <c r="K77" i="246"/>
  <c r="F27" i="443"/>
  <c r="E27" i="499"/>
  <c r="E27" i="500"/>
  <c r="B419" i="498"/>
  <c r="B183" i="443"/>
  <c r="D49" i="324"/>
  <c r="D49" i="386"/>
  <c r="B137" i="498"/>
  <c r="F182" i="443"/>
  <c r="E182" i="499"/>
  <c r="E186" i="499"/>
  <c r="F204" i="443"/>
  <c r="E204" i="499"/>
  <c r="E204" i="500"/>
  <c r="J57" i="262"/>
  <c r="D37" i="328"/>
  <c r="D37" i="390"/>
  <c r="K51" i="279"/>
  <c r="D45" i="343"/>
  <c r="D45" i="405"/>
  <c r="D58" i="295"/>
  <c r="D58" i="357"/>
  <c r="B36" i="297"/>
  <c r="D20" i="348"/>
  <c r="D20" i="410"/>
  <c r="E49" i="490"/>
  <c r="D51" i="478"/>
  <c r="J57" i="218"/>
  <c r="D57" i="478"/>
  <c r="K105" i="235"/>
  <c r="D105" i="295"/>
  <c r="D105" i="357"/>
  <c r="D101" i="415"/>
  <c r="I5" i="286"/>
  <c r="I5" i="249"/>
  <c r="I5" i="284"/>
  <c r="I5" i="270"/>
  <c r="I5" i="260"/>
  <c r="I5" i="288"/>
  <c r="I5" i="272"/>
  <c r="I5" i="253"/>
  <c r="I5" i="277"/>
  <c r="I5" i="254"/>
  <c r="I5" i="263"/>
  <c r="I5" i="275"/>
  <c r="I5" i="273"/>
  <c r="I5" i="251"/>
  <c r="I5" i="248"/>
  <c r="I5" i="285"/>
  <c r="E54" i="478"/>
  <c r="D54" i="339"/>
  <c r="D54" i="401"/>
  <c r="H11" i="299"/>
  <c r="H11" i="361"/>
  <c r="K46" i="253"/>
  <c r="E50" i="448"/>
  <c r="D50" i="309"/>
  <c r="D50" i="371"/>
  <c r="K50" i="248"/>
  <c r="D44" i="297"/>
  <c r="D44" i="359"/>
  <c r="E44" i="436"/>
  <c r="K40" i="177"/>
  <c r="E40" i="436"/>
  <c r="E127" i="437"/>
  <c r="D127" i="298"/>
  <c r="D127" i="360"/>
  <c r="E54" i="454"/>
  <c r="D54" i="315"/>
  <c r="D54" i="377"/>
  <c r="E50" i="476"/>
  <c r="D50" i="337"/>
  <c r="D50" i="399"/>
  <c r="C8" i="334"/>
  <c r="C8" i="396"/>
  <c r="C8" i="473"/>
  <c r="C10" i="273"/>
  <c r="D23" i="305"/>
  <c r="D23" i="367"/>
  <c r="C57" i="470"/>
  <c r="E33" i="462"/>
  <c r="D33" i="323"/>
  <c r="D33" i="385"/>
  <c r="E52" i="446"/>
  <c r="D52" i="307"/>
  <c r="D52" i="369"/>
  <c r="B35" i="237"/>
  <c r="B32" i="244"/>
  <c r="B32" i="246"/>
  <c r="B35" i="295"/>
  <c r="B32" i="306"/>
  <c r="E48" i="478"/>
  <c r="D48" i="339"/>
  <c r="D48" i="401"/>
  <c r="D15" i="335"/>
  <c r="D15" i="397"/>
  <c r="E15" i="474"/>
  <c r="E48" i="473"/>
  <c r="K48" i="273"/>
  <c r="D28" i="308"/>
  <c r="D28" i="370"/>
  <c r="K28" i="247"/>
  <c r="C31" i="312"/>
  <c r="C31" i="374"/>
  <c r="C1" i="127"/>
  <c r="C1" i="126"/>
  <c r="D31" i="344"/>
  <c r="D31" i="406"/>
  <c r="K32" i="223"/>
  <c r="D30" i="344"/>
  <c r="D30" i="406"/>
  <c r="K15" i="275"/>
  <c r="E13" i="475"/>
  <c r="D13" i="336"/>
  <c r="D13" i="398"/>
  <c r="D81" i="305"/>
  <c r="D81" i="367"/>
  <c r="E81" i="444"/>
  <c r="D54" i="319"/>
  <c r="D54" i="381"/>
  <c r="J38" i="223"/>
  <c r="J43" i="223"/>
  <c r="D41" i="483"/>
  <c r="D58" i="483"/>
  <c r="D115" i="296"/>
  <c r="D115" i="358"/>
  <c r="K35" i="278"/>
  <c r="D19" i="329"/>
  <c r="D19" i="391"/>
  <c r="K39" i="289"/>
  <c r="K78" i="246"/>
  <c r="K54" i="263"/>
  <c r="D37" i="352"/>
  <c r="D37" i="414"/>
  <c r="I280" i="499"/>
  <c r="I324" i="499"/>
  <c r="I258" i="499"/>
  <c r="K39" i="291"/>
  <c r="E69" i="500"/>
  <c r="I93" i="443"/>
  <c r="H93" i="499"/>
  <c r="H93" i="500"/>
  <c r="D60" i="342"/>
  <c r="D60" i="404"/>
  <c r="J63" i="236"/>
  <c r="K49" i="263"/>
  <c r="K39" i="267"/>
  <c r="K45" i="282"/>
  <c r="D51" i="345"/>
  <c r="D51" i="407"/>
  <c r="K26" i="255"/>
  <c r="E113" i="445"/>
  <c r="D20" i="350"/>
  <c r="D20" i="412"/>
  <c r="E20" i="489"/>
  <c r="D123" i="307"/>
  <c r="D123" i="369"/>
  <c r="D37" i="465"/>
  <c r="J39" i="265"/>
  <c r="K117" i="247"/>
  <c r="A25" i="433"/>
  <c r="A22" i="440"/>
  <c r="A19" i="433"/>
  <c r="A16" i="440"/>
  <c r="A31" i="433"/>
  <c r="A28" i="440"/>
  <c r="E33" i="489"/>
  <c r="E54" i="479"/>
  <c r="K54" i="279"/>
  <c r="K36" i="276"/>
  <c r="E21" i="489"/>
  <c r="D87" i="308"/>
  <c r="D87" i="370"/>
  <c r="E87" i="447"/>
  <c r="E14" i="437"/>
  <c r="D14" i="298"/>
  <c r="D14" i="360"/>
  <c r="K141" i="236"/>
  <c r="E34" i="482"/>
  <c r="D34" i="343"/>
  <c r="D34" i="405"/>
  <c r="K39" i="244"/>
  <c r="D39" i="305"/>
  <c r="D39" i="367"/>
  <c r="K15" i="256"/>
  <c r="D141" i="297"/>
  <c r="D141" i="359"/>
  <c r="E141" i="436"/>
  <c r="D43" i="295"/>
  <c r="D43" i="357"/>
  <c r="D41" i="415"/>
  <c r="E43" i="434"/>
  <c r="J66" i="246"/>
  <c r="E53" i="451"/>
  <c r="K53" i="251"/>
  <c r="E93" i="360"/>
  <c r="E165" i="360"/>
  <c r="E52" i="472"/>
  <c r="K52" i="272"/>
  <c r="K51" i="212"/>
  <c r="K51" i="272"/>
  <c r="D52" i="333"/>
  <c r="D52" i="395"/>
  <c r="E53" i="472"/>
  <c r="K53" i="272"/>
  <c r="D20" i="487"/>
  <c r="E23" i="455"/>
  <c r="K25" i="255"/>
  <c r="D45" i="453"/>
  <c r="K33" i="245"/>
  <c r="E49" i="469"/>
  <c r="K49" i="269"/>
  <c r="C11" i="437"/>
  <c r="C11" i="238"/>
  <c r="C11" i="298"/>
  <c r="C11" i="360"/>
  <c r="D48" i="335"/>
  <c r="D48" i="397"/>
  <c r="K48" i="274"/>
  <c r="E49" i="459"/>
  <c r="D49" i="320"/>
  <c r="D49" i="382"/>
  <c r="K49" i="259"/>
  <c r="K148" i="236"/>
  <c r="C66" i="244"/>
  <c r="C66" i="305"/>
  <c r="C66" i="367"/>
  <c r="E38" i="464"/>
  <c r="K32" i="218"/>
  <c r="K32" i="278"/>
  <c r="D91" i="298"/>
  <c r="D91" i="360"/>
  <c r="C36" i="332"/>
  <c r="C36" i="394"/>
  <c r="K11" i="177"/>
  <c r="E11" i="436"/>
  <c r="F161" i="443"/>
  <c r="E161" i="499"/>
  <c r="I135" i="498"/>
  <c r="I70" i="443"/>
  <c r="K60" i="281"/>
  <c r="I7" i="243"/>
  <c r="A2" i="425"/>
  <c r="D51" i="340"/>
  <c r="D51" i="402"/>
  <c r="K28" i="264"/>
  <c r="C43" i="214"/>
  <c r="C43" i="274"/>
  <c r="B33" i="305"/>
  <c r="B36" i="357"/>
  <c r="B33" i="367"/>
  <c r="B33" i="307"/>
  <c r="G135" i="238"/>
  <c r="D104" i="297"/>
  <c r="D104" i="359"/>
  <c r="E22" i="473"/>
  <c r="K14" i="278"/>
  <c r="D12" i="339"/>
  <c r="D12" i="401"/>
  <c r="E159" i="436"/>
  <c r="D159" i="297"/>
  <c r="D159" i="359"/>
  <c r="D27" i="329"/>
  <c r="D27" i="391"/>
  <c r="E46" i="477"/>
  <c r="E53" i="455"/>
  <c r="D53" i="316"/>
  <c r="D53" i="378"/>
  <c r="D147" i="308"/>
  <c r="D147" i="370"/>
  <c r="K147" i="247"/>
  <c r="F154" i="247"/>
  <c r="F155" i="247"/>
  <c r="D37" i="445"/>
  <c r="J65" i="185"/>
  <c r="J65" i="245"/>
  <c r="E17" i="436"/>
  <c r="D17" i="297"/>
  <c r="D17" i="359"/>
  <c r="E24" i="467"/>
  <c r="D110" i="305"/>
  <c r="D110" i="367"/>
  <c r="K110" i="244"/>
  <c r="K33" i="244"/>
  <c r="D25" i="405"/>
  <c r="K27" i="282"/>
  <c r="K134" i="238"/>
  <c r="E33" i="470"/>
  <c r="K32" i="210"/>
  <c r="E30" i="470"/>
  <c r="J38" i="204"/>
  <c r="D36" i="464"/>
  <c r="E17" i="435"/>
  <c r="D17" i="296"/>
  <c r="D17" i="358"/>
  <c r="C46" i="451"/>
  <c r="C46" i="312"/>
  <c r="C46" i="374"/>
  <c r="C15" i="370"/>
  <c r="E130" i="436"/>
  <c r="D130" i="297"/>
  <c r="D130" i="359"/>
  <c r="D36" i="311"/>
  <c r="D36" i="373"/>
  <c r="K29" i="261"/>
  <c r="D27" i="322"/>
  <c r="D27" i="384"/>
  <c r="E27" i="461"/>
  <c r="D107" i="367"/>
  <c r="K107" i="244"/>
  <c r="C8" i="490"/>
  <c r="C10" i="290"/>
  <c r="E56" i="435"/>
  <c r="D56" i="296"/>
  <c r="D56" i="358"/>
  <c r="E14" i="470"/>
  <c r="K16" i="270"/>
  <c r="D47" i="310"/>
  <c r="D47" i="372"/>
  <c r="C140" i="437"/>
  <c r="C140" i="298"/>
  <c r="C140" i="360"/>
  <c r="E19" i="476"/>
  <c r="K21" i="276"/>
  <c r="D10" i="350"/>
  <c r="D10" i="412"/>
  <c r="K12" i="289"/>
  <c r="E47" i="475"/>
  <c r="D47" i="336"/>
  <c r="D47" i="398"/>
  <c r="D35" i="335"/>
  <c r="D35" i="397"/>
  <c r="K37" i="274"/>
  <c r="J39" i="277"/>
  <c r="E22" i="490"/>
  <c r="D22" i="351"/>
  <c r="D22" i="413"/>
  <c r="K22" i="230"/>
  <c r="K22" i="290"/>
  <c r="D14" i="313"/>
  <c r="D14" i="375"/>
  <c r="K16" i="252"/>
  <c r="E36" i="434"/>
  <c r="D36" i="295"/>
  <c r="D36" i="357"/>
  <c r="D34" i="415"/>
  <c r="E66" i="437"/>
  <c r="D66" i="298"/>
  <c r="D66" i="360"/>
  <c r="C45" i="459"/>
  <c r="C45" i="320"/>
  <c r="C45" i="382"/>
  <c r="C45" i="259"/>
  <c r="C51" i="465"/>
  <c r="C51" i="326"/>
  <c r="C51" i="388"/>
  <c r="C26" i="472"/>
  <c r="C26" i="333"/>
  <c r="C26" i="395"/>
  <c r="C39" i="256"/>
  <c r="C82" i="246"/>
  <c r="I32" i="299"/>
  <c r="C30" i="350"/>
  <c r="C30" i="412"/>
  <c r="D28" i="335"/>
  <c r="D28" i="397"/>
  <c r="B38" i="237"/>
  <c r="D11" i="328"/>
  <c r="D11" i="390"/>
  <c r="E101" i="445"/>
  <c r="F5" i="255"/>
  <c r="F5" i="276"/>
  <c r="F5" i="263"/>
  <c r="F5" i="285"/>
  <c r="B38" i="238"/>
  <c r="D33" i="318"/>
  <c r="D33" i="380"/>
  <c r="D10" i="324"/>
  <c r="D10" i="386"/>
  <c r="K46" i="284"/>
  <c r="F5" i="273"/>
  <c r="K11" i="291"/>
  <c r="D59" i="333"/>
  <c r="D59" i="395"/>
  <c r="D55" i="333"/>
  <c r="D55" i="395"/>
  <c r="C32" i="436"/>
  <c r="C32" i="237"/>
  <c r="C32" i="297"/>
  <c r="C32" i="359"/>
  <c r="C20" i="467"/>
  <c r="C20" i="328"/>
  <c r="C20" i="390"/>
  <c r="C51" i="265"/>
  <c r="K147" i="177"/>
  <c r="E147" i="436"/>
  <c r="F38" i="272"/>
  <c r="F5" i="248"/>
  <c r="F5" i="257"/>
  <c r="F5" i="291"/>
  <c r="F5" i="266"/>
  <c r="E33" i="457"/>
  <c r="K48" i="237"/>
  <c r="C28" i="272"/>
  <c r="E60" i="452"/>
  <c r="K60" i="252"/>
  <c r="C8" i="460"/>
  <c r="C45" i="463"/>
  <c r="C45" i="324"/>
  <c r="C45" i="386"/>
  <c r="K5" i="256"/>
  <c r="K54" i="285"/>
  <c r="D56" i="314"/>
  <c r="D56" i="376"/>
  <c r="J154" i="237"/>
  <c r="K154" i="237"/>
  <c r="K152" i="237"/>
  <c r="E53" i="459"/>
  <c r="C10" i="291"/>
  <c r="J121" i="175"/>
  <c r="D121" i="434"/>
  <c r="D52" i="342"/>
  <c r="D52" i="404"/>
  <c r="J45" i="276"/>
  <c r="C11" i="177"/>
  <c r="C11" i="237"/>
  <c r="C67" i="131"/>
  <c r="J85" i="175"/>
  <c r="J85" i="235"/>
  <c r="D16" i="448"/>
  <c r="J18" i="248"/>
  <c r="D46" i="452"/>
  <c r="J46" i="252"/>
  <c r="K46" i="192"/>
  <c r="K45" i="192"/>
  <c r="K47" i="258"/>
  <c r="C45" i="481"/>
  <c r="C22" i="291"/>
  <c r="D53" i="465"/>
  <c r="J53" i="265"/>
  <c r="D46" i="479"/>
  <c r="J46" i="279"/>
  <c r="E89" i="307"/>
  <c r="E90" i="307"/>
  <c r="C46" i="313"/>
  <c r="C46" i="375"/>
  <c r="C46" i="452"/>
  <c r="K20" i="221"/>
  <c r="E18" i="481"/>
  <c r="K108" i="176"/>
  <c r="D108" i="296"/>
  <c r="D108" i="358"/>
  <c r="D52" i="457"/>
  <c r="J51" i="197"/>
  <c r="D51" i="457"/>
  <c r="D55" i="474"/>
  <c r="K55" i="214"/>
  <c r="K55" i="274"/>
  <c r="J10" i="219"/>
  <c r="D8" i="479"/>
  <c r="D9" i="479"/>
  <c r="D60" i="487"/>
  <c r="J60" i="287"/>
  <c r="E155" i="306"/>
  <c r="C74" i="437"/>
  <c r="K74" i="178"/>
  <c r="K73" i="178"/>
  <c r="C17" i="445"/>
  <c r="K17" i="185"/>
  <c r="E17" i="445"/>
  <c r="D46" i="469"/>
  <c r="J46" i="269"/>
  <c r="D50" i="471"/>
  <c r="J50" i="271"/>
  <c r="E65" i="368"/>
  <c r="E90" i="368"/>
  <c r="C46" i="446"/>
  <c r="K46" i="186"/>
  <c r="K37" i="186"/>
  <c r="C139" i="444"/>
  <c r="K139" i="184"/>
  <c r="D139" i="305"/>
  <c r="D139" i="367"/>
  <c r="E38" i="217"/>
  <c r="E10" i="277"/>
  <c r="E92" i="296"/>
  <c r="E31" i="362"/>
  <c r="E33" i="362"/>
  <c r="C264" i="500"/>
  <c r="I264" i="500"/>
  <c r="I264" i="499"/>
  <c r="C266" i="500"/>
  <c r="I266" i="500"/>
  <c r="I269" i="499"/>
  <c r="I274" i="499"/>
  <c r="C269" i="500"/>
  <c r="C271" i="500"/>
  <c r="C643" i="498"/>
  <c r="C274" i="443"/>
  <c r="G272" i="443"/>
  <c r="G272" i="499"/>
  <c r="G272" i="500"/>
  <c r="I641" i="498"/>
  <c r="I272" i="443"/>
  <c r="H272" i="499"/>
  <c r="H272" i="500"/>
  <c r="I287" i="499"/>
  <c r="C287" i="500"/>
  <c r="I287" i="500"/>
  <c r="I289" i="499"/>
  <c r="C289" i="500"/>
  <c r="I289" i="500"/>
  <c r="D698" i="498"/>
  <c r="D296" i="443"/>
  <c r="F695" i="498"/>
  <c r="D293" i="443"/>
  <c r="D293" i="499"/>
  <c r="D293" i="500"/>
  <c r="D295" i="443"/>
  <c r="D295" i="499"/>
  <c r="D295" i="500"/>
  <c r="C306" i="500"/>
  <c r="I306" i="500"/>
  <c r="D60" i="481"/>
  <c r="J60" i="281"/>
  <c r="D59" i="486"/>
  <c r="K26" i="185"/>
  <c r="H267" i="443"/>
  <c r="I636" i="498"/>
  <c r="I267" i="443"/>
  <c r="H267" i="499"/>
  <c r="H267" i="500"/>
  <c r="H288" i="443"/>
  <c r="I690" i="498"/>
  <c r="I288" i="443"/>
  <c r="H288" i="499"/>
  <c r="H291" i="500"/>
  <c r="J45" i="227"/>
  <c r="J45" i="287"/>
  <c r="E58" i="309"/>
  <c r="E57" i="313"/>
  <c r="C60" i="479"/>
  <c r="C60" i="340"/>
  <c r="C60" i="402"/>
  <c r="C54" i="464"/>
  <c r="C54" i="491"/>
  <c r="C54" i="291"/>
  <c r="F27" i="300"/>
  <c r="F27" i="362"/>
  <c r="F27" i="439"/>
  <c r="C60" i="458"/>
  <c r="C60" i="258"/>
  <c r="E270" i="443"/>
  <c r="F639" i="498"/>
  <c r="F742" i="498"/>
  <c r="B742" i="498"/>
  <c r="B307" i="443"/>
  <c r="E307" i="443"/>
  <c r="K12" i="200"/>
  <c r="E10" i="460"/>
  <c r="K24" i="205"/>
  <c r="E22" i="465"/>
  <c r="C60" i="466"/>
  <c r="C60" i="327"/>
  <c r="C60" i="389"/>
  <c r="I583" i="498"/>
  <c r="H247" i="443"/>
  <c r="H622" i="498"/>
  <c r="I586" i="498"/>
  <c r="I250" i="443"/>
  <c r="I640" i="498"/>
  <c r="I271" i="443"/>
  <c r="H271" i="499"/>
  <c r="H271" i="500"/>
  <c r="H271" i="443"/>
  <c r="F636" i="498"/>
  <c r="E267" i="443"/>
  <c r="E284" i="443"/>
  <c r="H287" i="443"/>
  <c r="I689" i="498"/>
  <c r="I287" i="443"/>
  <c r="H287" i="499"/>
  <c r="H287" i="500"/>
  <c r="G284" i="500"/>
  <c r="C53" i="279"/>
  <c r="H495" i="498"/>
  <c r="F14" i="438"/>
  <c r="F14" i="299"/>
  <c r="F14" i="361"/>
  <c r="B256" i="497"/>
  <c r="E246" i="443"/>
  <c r="F576" i="498"/>
  <c r="I742" i="498"/>
  <c r="I307" i="443"/>
  <c r="H307" i="499"/>
  <c r="H307" i="500"/>
  <c r="H307" i="443"/>
  <c r="I800" i="498"/>
  <c r="H332" i="443"/>
  <c r="C245" i="500"/>
  <c r="I245" i="500"/>
  <c r="G250" i="443"/>
  <c r="G250" i="499"/>
  <c r="G250" i="500"/>
  <c r="G262" i="443"/>
  <c r="G262" i="499"/>
  <c r="I631" i="498"/>
  <c r="I262" i="443"/>
  <c r="H262" i="499"/>
  <c r="F633" i="498"/>
  <c r="F264" i="443"/>
  <c r="E264" i="499"/>
  <c r="D264" i="443"/>
  <c r="D264" i="499"/>
  <c r="D264" i="500"/>
  <c r="D268" i="500"/>
  <c r="D637" i="498"/>
  <c r="D268" i="443"/>
  <c r="D643" i="498"/>
  <c r="D274" i="443"/>
  <c r="D269" i="443"/>
  <c r="D269" i="499"/>
  <c r="D269" i="500"/>
  <c r="F640" i="498"/>
  <c r="D271" i="443"/>
  <c r="D271" i="499"/>
  <c r="D271" i="500"/>
  <c r="I317" i="499"/>
  <c r="C317" i="500"/>
  <c r="I317" i="500"/>
  <c r="G309" i="443"/>
  <c r="G309" i="499"/>
  <c r="I744" i="498"/>
  <c r="F804" i="498"/>
  <c r="F336" i="443"/>
  <c r="E336" i="499"/>
  <c r="D336" i="443"/>
  <c r="D336" i="499"/>
  <c r="D336" i="500"/>
  <c r="D338" i="443"/>
  <c r="D338" i="499"/>
  <c r="D338" i="500"/>
  <c r="F806" i="498"/>
  <c r="G330" i="443"/>
  <c r="G330" i="499"/>
  <c r="I798" i="498"/>
  <c r="I801" i="498"/>
  <c r="B801" i="498"/>
  <c r="B333" i="443"/>
  <c r="E240" i="443"/>
  <c r="H331" i="443"/>
  <c r="C316" i="500"/>
  <c r="I316" i="500"/>
  <c r="I316" i="499"/>
  <c r="B46" i="497"/>
  <c r="F13" i="239"/>
  <c r="F13" i="299"/>
  <c r="F13" i="361"/>
  <c r="B14" i="438"/>
  <c r="B16" i="439"/>
  <c r="B13" i="299"/>
  <c r="B13" i="361"/>
  <c r="H240" i="443"/>
  <c r="I576" i="498"/>
  <c r="H615" i="498"/>
  <c r="H262" i="443"/>
  <c r="F634" i="498"/>
  <c r="B634" i="498"/>
  <c r="B265" i="443"/>
  <c r="H715" i="498"/>
  <c r="E337" i="443"/>
  <c r="F805" i="498"/>
  <c r="E331" i="443"/>
  <c r="F799" i="498"/>
  <c r="D240" i="500"/>
  <c r="D246" i="500"/>
  <c r="D246" i="499"/>
  <c r="C242" i="500"/>
  <c r="I242" i="500"/>
  <c r="I242" i="499"/>
  <c r="I246" i="499"/>
  <c r="D248" i="443"/>
  <c r="D248" i="499"/>
  <c r="D248" i="500"/>
  <c r="D588" i="498"/>
  <c r="D252" i="443"/>
  <c r="G247" i="500"/>
  <c r="G252" i="500"/>
  <c r="D313" i="500"/>
  <c r="D317" i="443"/>
  <c r="D317" i="499"/>
  <c r="D753" i="498"/>
  <c r="D318" i="443"/>
  <c r="C330" i="500"/>
  <c r="I330" i="500"/>
  <c r="I330" i="499"/>
  <c r="C808" i="498"/>
  <c r="C340" i="443"/>
  <c r="C335" i="443"/>
  <c r="C335" i="499"/>
  <c r="B335" i="499"/>
  <c r="C337" i="500"/>
  <c r="I337" i="500"/>
  <c r="C339" i="500"/>
  <c r="I339" i="500"/>
  <c r="I339" i="499"/>
  <c r="H335" i="500"/>
  <c r="H291" i="443"/>
  <c r="G335" i="443"/>
  <c r="G335" i="499"/>
  <c r="G335" i="500"/>
  <c r="G340" i="500"/>
  <c r="C294" i="500"/>
  <c r="I294" i="500"/>
  <c r="I294" i="499"/>
  <c r="F15" i="439"/>
  <c r="F15" i="240"/>
  <c r="B16" i="240"/>
  <c r="B17" i="299"/>
  <c r="B17" i="361"/>
  <c r="E241" i="443"/>
  <c r="F577" i="498"/>
  <c r="F241" i="443"/>
  <c r="E241" i="499"/>
  <c r="F584" i="498"/>
  <c r="H677" i="498"/>
  <c r="H725" i="498"/>
  <c r="H289" i="443"/>
  <c r="H770" i="498"/>
  <c r="E317" i="443"/>
  <c r="I806" i="498"/>
  <c r="C251" i="500"/>
  <c r="I251" i="500"/>
  <c r="I251" i="499"/>
  <c r="C314" i="500"/>
  <c r="I314" i="500"/>
  <c r="I314" i="499"/>
  <c r="D268" i="499"/>
  <c r="D262" i="500"/>
  <c r="D312" i="499"/>
  <c r="D306" i="500"/>
  <c r="D312" i="500"/>
  <c r="I245" i="499"/>
  <c r="C793" i="498"/>
  <c r="A772" i="498"/>
  <c r="C738" i="498"/>
  <c r="A717" i="498"/>
  <c r="D684" i="498"/>
  <c r="A645" i="498"/>
  <c r="D629" i="498"/>
  <c r="C518" i="498"/>
  <c r="A810" i="498"/>
  <c r="A755" i="498"/>
  <c r="A827" i="498"/>
  <c r="C325" i="443"/>
  <c r="G282" i="443"/>
  <c r="D260" i="443"/>
  <c r="C237" i="443"/>
  <c r="G304" i="443"/>
  <c r="C281" i="443"/>
  <c r="D238" i="443"/>
  <c r="D304" i="443"/>
  <c r="G260" i="443"/>
  <c r="D326" i="500"/>
  <c r="I303" i="500"/>
  <c r="G282" i="500"/>
  <c r="C281" i="500"/>
  <c r="I325" i="500"/>
  <c r="D304" i="500"/>
  <c r="I281" i="500"/>
  <c r="I259" i="500"/>
  <c r="F237" i="500"/>
  <c r="C215" i="500"/>
  <c r="F325" i="500"/>
  <c r="F281" i="500"/>
  <c r="D260" i="500"/>
  <c r="I237" i="500"/>
  <c r="C237" i="500"/>
  <c r="G304" i="500"/>
  <c r="I215" i="500"/>
  <c r="F259" i="500"/>
  <c r="D238" i="500"/>
  <c r="G326" i="500"/>
  <c r="C259" i="500"/>
  <c r="F215" i="500"/>
  <c r="G238" i="500"/>
  <c r="F303" i="500"/>
  <c r="B178" i="497"/>
  <c r="B193" i="497"/>
  <c r="B16" i="239"/>
  <c r="B15" i="439"/>
  <c r="B16" i="299"/>
  <c r="B16" i="361"/>
  <c r="F26" i="300"/>
  <c r="F26" i="362"/>
  <c r="C573" i="498"/>
  <c r="H248" i="443"/>
  <c r="I584" i="498"/>
  <c r="I248" i="443"/>
  <c r="H248" i="499"/>
  <c r="H248" i="500"/>
  <c r="A607" i="498"/>
  <c r="G684" i="498"/>
  <c r="E316" i="443"/>
  <c r="F751" i="498"/>
  <c r="F316" i="443"/>
  <c r="E316" i="499"/>
  <c r="E308" i="443"/>
  <c r="C244" i="443"/>
  <c r="C244" i="499"/>
  <c r="I244" i="499"/>
  <c r="C582" i="498"/>
  <c r="C246" i="443"/>
  <c r="C247" i="443"/>
  <c r="C247" i="499"/>
  <c r="C588" i="498"/>
  <c r="C252" i="443"/>
  <c r="C249" i="500"/>
  <c r="I249" i="500"/>
  <c r="G243" i="443"/>
  <c r="G243" i="499"/>
  <c r="I579" i="498"/>
  <c r="G265" i="443"/>
  <c r="G265" i="499"/>
  <c r="G265" i="500"/>
  <c r="I634" i="498"/>
  <c r="I265" i="443"/>
  <c r="H265" i="499"/>
  <c r="H265" i="500"/>
  <c r="C286" i="500"/>
  <c r="I286" i="500"/>
  <c r="I286" i="499"/>
  <c r="I292" i="499"/>
  <c r="C292" i="500"/>
  <c r="I292" i="500"/>
  <c r="D808" i="498"/>
  <c r="D340" i="443"/>
  <c r="D335" i="443"/>
  <c r="D335" i="499"/>
  <c r="D335" i="500"/>
  <c r="G238" i="443"/>
  <c r="D326" i="443"/>
  <c r="H249" i="443"/>
  <c r="E288" i="443"/>
  <c r="H306" i="443"/>
  <c r="C336" i="500"/>
  <c r="I336" i="500"/>
  <c r="I336" i="499"/>
  <c r="C325" i="500"/>
  <c r="C325" i="499"/>
  <c r="G282" i="499"/>
  <c r="D326" i="499"/>
  <c r="G304" i="499"/>
  <c r="D282" i="499"/>
  <c r="D260" i="499"/>
  <c r="C237" i="499"/>
  <c r="C215" i="499"/>
  <c r="C303" i="499"/>
  <c r="D238" i="499"/>
  <c r="G326" i="499"/>
  <c r="G260" i="499"/>
  <c r="C281" i="499"/>
  <c r="C259" i="499"/>
  <c r="E76" i="415"/>
  <c r="E89" i="415"/>
  <c r="D574" i="498"/>
  <c r="A590" i="498"/>
  <c r="A662" i="498"/>
  <c r="H708" i="498"/>
  <c r="H286" i="443"/>
  <c r="I688" i="498"/>
  <c r="H780" i="498"/>
  <c r="H311" i="443"/>
  <c r="H818" i="498"/>
  <c r="H825" i="498"/>
  <c r="H842" i="498"/>
  <c r="F641" i="498"/>
  <c r="G263" i="443"/>
  <c r="G263" i="499"/>
  <c r="G263" i="500"/>
  <c r="I632" i="498"/>
  <c r="I263" i="443"/>
  <c r="H263" i="499"/>
  <c r="H263" i="500"/>
  <c r="I741" i="498"/>
  <c r="C308" i="500"/>
  <c r="I308" i="500"/>
  <c r="I308" i="499"/>
  <c r="I312" i="499"/>
  <c r="C310" i="500"/>
  <c r="I310" i="500"/>
  <c r="C313" i="443"/>
  <c r="C313" i="499"/>
  <c r="C313" i="500"/>
  <c r="C753" i="498"/>
  <c r="C318" i="443"/>
  <c r="G318" i="500"/>
  <c r="C259" i="443"/>
  <c r="G326" i="443"/>
  <c r="D247" i="500"/>
  <c r="D291" i="500"/>
  <c r="C270" i="500"/>
  <c r="I270" i="500"/>
  <c r="I274" i="500"/>
  <c r="I270" i="499"/>
  <c r="G291" i="500"/>
  <c r="G318" i="499"/>
  <c r="H732" i="498"/>
  <c r="H763" i="498"/>
  <c r="C243" i="500"/>
  <c r="I243" i="500"/>
  <c r="I243" i="499"/>
  <c r="F585" i="498"/>
  <c r="G244" i="443"/>
  <c r="G244" i="499"/>
  <c r="I580" i="498"/>
  <c r="C263" i="500"/>
  <c r="I263" i="500"/>
  <c r="I263" i="499"/>
  <c r="I267" i="499"/>
  <c r="C267" i="500"/>
  <c r="I267" i="500"/>
  <c r="C272" i="500"/>
  <c r="I272" i="500"/>
  <c r="I272" i="499"/>
  <c r="C273" i="500"/>
  <c r="I273" i="500"/>
  <c r="I273" i="499"/>
  <c r="C285" i="500"/>
  <c r="I285" i="500"/>
  <c r="I285" i="499"/>
  <c r="C288" i="443"/>
  <c r="C288" i="499"/>
  <c r="C288" i="500"/>
  <c r="I288" i="500"/>
  <c r="F694" i="498"/>
  <c r="F696" i="498"/>
  <c r="F294" i="443"/>
  <c r="E294" i="499"/>
  <c r="G289" i="443"/>
  <c r="G289" i="499"/>
  <c r="G289" i="500"/>
  <c r="G290" i="500"/>
  <c r="I691" i="498"/>
  <c r="I289" i="443"/>
  <c r="H289" i="499"/>
  <c r="H289" i="500"/>
  <c r="G306" i="500"/>
  <c r="F743" i="498"/>
  <c r="B743" i="498"/>
  <c r="C329" i="500"/>
  <c r="I329" i="500"/>
  <c r="I331" i="499"/>
  <c r="C331" i="500"/>
  <c r="I331" i="500"/>
  <c r="C333" i="500"/>
  <c r="I333" i="500"/>
  <c r="I333" i="499"/>
  <c r="I334" i="499"/>
  <c r="I804" i="498"/>
  <c r="I336" i="443"/>
  <c r="H336" i="499"/>
  <c r="H294" i="443"/>
  <c r="H315" i="443"/>
  <c r="D339" i="443"/>
  <c r="D339" i="499"/>
  <c r="D339" i="500"/>
  <c r="F579" i="498"/>
  <c r="C248" i="500"/>
  <c r="I248" i="500"/>
  <c r="C250" i="500"/>
  <c r="I250" i="500"/>
  <c r="I250" i="499"/>
  <c r="G241" i="443"/>
  <c r="G241" i="499"/>
  <c r="G241" i="500"/>
  <c r="I577" i="498"/>
  <c r="I241" i="443"/>
  <c r="H241" i="499"/>
  <c r="H241" i="500"/>
  <c r="C262" i="443"/>
  <c r="C262" i="499"/>
  <c r="C637" i="498"/>
  <c r="C268" i="443"/>
  <c r="G269" i="443"/>
  <c r="G269" i="499"/>
  <c r="I638" i="498"/>
  <c r="F686" i="498"/>
  <c r="F284" i="443"/>
  <c r="E284" i="499"/>
  <c r="F687" i="498"/>
  <c r="F688" i="498"/>
  <c r="F286" i="443"/>
  <c r="E286" i="499"/>
  <c r="C293" i="443"/>
  <c r="C293" i="499"/>
  <c r="B293" i="499"/>
  <c r="B293" i="500"/>
  <c r="D747" i="498"/>
  <c r="D312" i="443"/>
  <c r="C307" i="500"/>
  <c r="I307" i="500"/>
  <c r="I307" i="499"/>
  <c r="I309" i="499"/>
  <c r="C309" i="500"/>
  <c r="I309" i="500"/>
  <c r="C311" i="500"/>
  <c r="I311" i="500"/>
  <c r="I311" i="499"/>
  <c r="G311" i="443"/>
  <c r="G311" i="499"/>
  <c r="G311" i="500"/>
  <c r="D284" i="443"/>
  <c r="D284" i="499"/>
  <c r="D286" i="443"/>
  <c r="D286" i="499"/>
  <c r="D286" i="500"/>
  <c r="D292" i="443"/>
  <c r="D292" i="499"/>
  <c r="D292" i="500"/>
  <c r="D294" i="443"/>
  <c r="D294" i="499"/>
  <c r="D294" i="500"/>
  <c r="C338" i="500"/>
  <c r="I338" i="500"/>
  <c r="I338" i="499"/>
  <c r="I295" i="499"/>
  <c r="C295" i="500"/>
  <c r="I295" i="500"/>
  <c r="F315" i="443"/>
  <c r="E315" i="499"/>
  <c r="E315" i="500"/>
  <c r="F157" i="443"/>
  <c r="E157" i="499"/>
  <c r="B359" i="498"/>
  <c r="B157" i="443"/>
  <c r="B115" i="443"/>
  <c r="F135" i="498"/>
  <c r="F70" i="443"/>
  <c r="F68" i="443"/>
  <c r="E68" i="499"/>
  <c r="B133" i="498"/>
  <c r="B68" i="443"/>
  <c r="H250" i="499"/>
  <c r="H250" i="500"/>
  <c r="B751" i="498"/>
  <c r="B316" i="443"/>
  <c r="E314" i="443"/>
  <c r="F749" i="498"/>
  <c r="I332" i="443"/>
  <c r="H332" i="499"/>
  <c r="H332" i="500"/>
  <c r="E207" i="443"/>
  <c r="F477" i="498"/>
  <c r="B477" i="498"/>
  <c r="B207" i="443"/>
  <c r="H251" i="443"/>
  <c r="I587" i="498"/>
  <c r="I251" i="443"/>
  <c r="H251" i="499"/>
  <c r="H251" i="500"/>
  <c r="I33" i="362"/>
  <c r="K46" i="252"/>
  <c r="D51" i="333"/>
  <c r="D51" i="395"/>
  <c r="E51" i="472"/>
  <c r="F273" i="443"/>
  <c r="E273" i="499"/>
  <c r="B273" i="499"/>
  <c r="B273" i="500"/>
  <c r="F249" i="443"/>
  <c r="E249" i="499"/>
  <c r="F746" i="498"/>
  <c r="E311" i="443"/>
  <c r="H337" i="443"/>
  <c r="J38" i="283"/>
  <c r="C92" i="436"/>
  <c r="I269" i="443"/>
  <c r="H269" i="499"/>
  <c r="H269" i="500"/>
  <c r="F308" i="443"/>
  <c r="E308" i="499"/>
  <c r="E339" i="443"/>
  <c r="C244" i="500"/>
  <c r="I244" i="500"/>
  <c r="C246" i="499"/>
  <c r="E295" i="443"/>
  <c r="I330" i="443"/>
  <c r="H330" i="499"/>
  <c r="K24" i="265"/>
  <c r="K26" i="245"/>
  <c r="E93" i="296"/>
  <c r="E166" i="296"/>
  <c r="K20" i="281"/>
  <c r="J38" i="264"/>
  <c r="C43" i="221"/>
  <c r="I746" i="498"/>
  <c r="I311" i="443"/>
  <c r="H311" i="499"/>
  <c r="H311" i="500"/>
  <c r="F807" i="498"/>
  <c r="H295" i="443"/>
  <c r="I697" i="498"/>
  <c r="B697" i="498"/>
  <c r="B295" i="443"/>
  <c r="E289" i="443"/>
  <c r="F691" i="498"/>
  <c r="F289" i="443"/>
  <c r="E289" i="499"/>
  <c r="H312" i="443"/>
  <c r="H273" i="443"/>
  <c r="I642" i="498"/>
  <c r="I273" i="443"/>
  <c r="H273" i="499"/>
  <c r="H273" i="500"/>
  <c r="F265" i="443"/>
  <c r="E265" i="499"/>
  <c r="I240" i="443"/>
  <c r="H240" i="499"/>
  <c r="H240" i="500"/>
  <c r="F271" i="443"/>
  <c r="E271" i="499"/>
  <c r="B640" i="498"/>
  <c r="B271" i="443"/>
  <c r="I247" i="443"/>
  <c r="H247" i="499"/>
  <c r="K12" i="260"/>
  <c r="K46" i="246"/>
  <c r="D55" i="335"/>
  <c r="D55" i="397"/>
  <c r="E55" i="474"/>
  <c r="J51" i="257"/>
  <c r="J121" i="235"/>
  <c r="E20" i="490"/>
  <c r="D20" i="351"/>
  <c r="D20" i="413"/>
  <c r="E30" i="478"/>
  <c r="D30" i="339"/>
  <c r="D30" i="401"/>
  <c r="D57" i="453"/>
  <c r="J57" i="253"/>
  <c r="E182" i="500"/>
  <c r="K40" i="237"/>
  <c r="E37" i="483"/>
  <c r="F251" i="443"/>
  <c r="E251" i="499"/>
  <c r="B251" i="499"/>
  <c r="B251" i="500"/>
  <c r="B577" i="498"/>
  <c r="B241" i="443"/>
  <c r="H245" i="443"/>
  <c r="I581" i="498"/>
  <c r="I245" i="443"/>
  <c r="H245" i="499"/>
  <c r="H245" i="500"/>
  <c r="F270" i="443"/>
  <c r="E270" i="499"/>
  <c r="E270" i="500"/>
  <c r="I269" i="500"/>
  <c r="J10" i="279"/>
  <c r="J38" i="219"/>
  <c r="D36" i="479"/>
  <c r="F285" i="443"/>
  <c r="E285" i="499"/>
  <c r="E285" i="500"/>
  <c r="F292" i="443"/>
  <c r="E292" i="499"/>
  <c r="E292" i="500"/>
  <c r="B694" i="498"/>
  <c r="I244" i="443"/>
  <c r="H244" i="499"/>
  <c r="B580" i="498"/>
  <c r="B244" i="443"/>
  <c r="I805" i="498"/>
  <c r="I337" i="443"/>
  <c r="H337" i="499"/>
  <c r="I306" i="443"/>
  <c r="H306" i="499"/>
  <c r="B741" i="498"/>
  <c r="B306" i="443"/>
  <c r="H339" i="443"/>
  <c r="I807" i="498"/>
  <c r="I339" i="443"/>
  <c r="H339" i="499"/>
  <c r="H339" i="500"/>
  <c r="F632" i="498"/>
  <c r="F263" i="443"/>
  <c r="E263" i="499"/>
  <c r="E263" i="443"/>
  <c r="I335" i="499"/>
  <c r="I340" i="499"/>
  <c r="F752" i="498"/>
  <c r="F317" i="443"/>
  <c r="E317" i="499"/>
  <c r="F338" i="443"/>
  <c r="E338" i="499"/>
  <c r="E338" i="500"/>
  <c r="I309" i="443"/>
  <c r="H309" i="499"/>
  <c r="H309" i="500"/>
  <c r="F240" i="443"/>
  <c r="E240" i="499"/>
  <c r="B576" i="498"/>
  <c r="H250" i="443"/>
  <c r="H252" i="443"/>
  <c r="F697" i="498"/>
  <c r="E43" i="217"/>
  <c r="E43" i="277"/>
  <c r="E38" i="277"/>
  <c r="K32" i="283"/>
  <c r="E30" i="483"/>
  <c r="B35" i="298"/>
  <c r="B35" i="297"/>
  <c r="C154" i="447"/>
  <c r="K22" i="274"/>
  <c r="E20" i="474"/>
  <c r="F339" i="443"/>
  <c r="E339" i="499"/>
  <c r="F478" i="498"/>
  <c r="F208" i="443"/>
  <c r="F207" i="443"/>
  <c r="E207" i="499"/>
  <c r="B292" i="443"/>
  <c r="C43" i="281"/>
  <c r="J43" i="283"/>
  <c r="F295" i="443"/>
  <c r="E295" i="499"/>
  <c r="B752" i="498"/>
  <c r="B317" i="443"/>
  <c r="H306" i="500"/>
  <c r="F311" i="443"/>
  <c r="E311" i="499"/>
  <c r="B746" i="498"/>
  <c r="B311" i="443"/>
  <c r="B642" i="498"/>
  <c r="B273" i="443"/>
  <c r="B240" i="443"/>
  <c r="E249" i="500"/>
  <c r="E273" i="500"/>
  <c r="F801" i="498"/>
  <c r="E333" i="443"/>
  <c r="F333" i="443"/>
  <c r="E333" i="499"/>
  <c r="E333" i="500"/>
  <c r="E328" i="443"/>
  <c r="E802" i="498"/>
  <c r="E334" i="443"/>
  <c r="H84" i="498"/>
  <c r="H54" i="443"/>
  <c r="I82" i="498"/>
  <c r="H52" i="443"/>
  <c r="E23" i="498"/>
  <c r="E26" i="443"/>
  <c r="F22" i="498"/>
  <c r="E25" i="443"/>
  <c r="G328" i="500"/>
  <c r="C328" i="500"/>
  <c r="I328" i="500"/>
  <c r="I328" i="499"/>
  <c r="C334" i="499"/>
  <c r="D328" i="500"/>
  <c r="D334" i="500"/>
  <c r="D334" i="499"/>
  <c r="F796" i="498"/>
  <c r="F328" i="443"/>
  <c r="E328" i="499"/>
  <c r="I84" i="498"/>
  <c r="I54" i="443"/>
  <c r="I52" i="443"/>
  <c r="H52" i="499"/>
  <c r="B82" i="498"/>
  <c r="B22" i="498"/>
  <c r="B25" i="443"/>
  <c r="F25" i="443"/>
  <c r="E25" i="499"/>
  <c r="B25" i="499"/>
  <c r="B25" i="500"/>
  <c r="F23" i="498"/>
  <c r="F26" i="443"/>
  <c r="B52" i="443"/>
  <c r="H52" i="500"/>
  <c r="E25" i="500"/>
  <c r="K16" i="432"/>
  <c r="K18" i="432"/>
  <c r="M18" i="432"/>
  <c r="M14" i="432"/>
  <c r="B1" i="455"/>
  <c r="P15" i="94"/>
  <c r="C1" i="139"/>
  <c r="N17" i="94"/>
  <c r="P17" i="94"/>
  <c r="C1" i="141"/>
  <c r="Q15" i="94"/>
  <c r="K1" i="258"/>
  <c r="R15" i="94"/>
  <c r="B1" i="320"/>
  <c r="K1" i="199"/>
  <c r="B1" i="452"/>
  <c r="K1" i="256"/>
  <c r="C1" i="136"/>
  <c r="K1" i="198"/>
  <c r="B1" i="317"/>
  <c r="B1" i="380"/>
  <c r="N19" i="94"/>
  <c r="Q19" i="94"/>
  <c r="K1" i="264"/>
  <c r="Q17" i="94"/>
  <c r="K1" i="262"/>
  <c r="B1" i="453"/>
  <c r="B1" i="454"/>
  <c r="K1" i="263"/>
  <c r="K1" i="261"/>
  <c r="N21" i="94"/>
  <c r="R21" i="94"/>
  <c r="B1" i="394"/>
  <c r="R19" i="94"/>
  <c r="B1" i="328"/>
  <c r="B1" i="327"/>
  <c r="K1" i="205"/>
  <c r="B1" i="389"/>
  <c r="K1" i="207"/>
  <c r="K1" i="204"/>
  <c r="B1" i="326"/>
  <c r="P21" i="94"/>
  <c r="C1" i="150"/>
  <c r="N23" i="94"/>
  <c r="N25" i="94"/>
  <c r="Q23" i="94"/>
  <c r="K1" i="274"/>
  <c r="K1" i="275"/>
  <c r="A535" i="498"/>
  <c r="C628" i="498"/>
  <c r="C683" i="498"/>
  <c r="A700" i="498"/>
  <c r="G739" i="498"/>
  <c r="D794" i="498"/>
  <c r="C303" i="443"/>
  <c r="G238" i="499"/>
  <c r="G260" i="500"/>
  <c r="D282" i="500"/>
  <c r="A1" i="415"/>
  <c r="F83" i="500"/>
  <c r="A552" i="498"/>
  <c r="G574" i="498"/>
  <c r="G629" i="498"/>
  <c r="D739" i="498"/>
  <c r="E18" i="179"/>
  <c r="D18" i="299"/>
  <c r="I29" i="179"/>
  <c r="D37" i="181"/>
  <c r="K105" i="236"/>
  <c r="C100" i="435"/>
  <c r="D101" i="296"/>
  <c r="D101" i="358"/>
  <c r="C101" i="236"/>
  <c r="C101" i="296"/>
  <c r="C101" i="358"/>
  <c r="K121" i="175"/>
  <c r="D121" i="295"/>
  <c r="D121" i="357"/>
  <c r="E124" i="434"/>
  <c r="C136" i="236"/>
  <c r="C136" i="296"/>
  <c r="C136" i="358"/>
  <c r="C136" i="435"/>
  <c r="K124" i="236"/>
  <c r="K121" i="236"/>
  <c r="C124" i="435"/>
  <c r="C92" i="130"/>
  <c r="C93" i="130"/>
  <c r="C68" i="130"/>
  <c r="C25" i="235"/>
  <c r="C40" i="296"/>
  <c r="C40" i="358"/>
  <c r="C40" i="435"/>
  <c r="C25" i="236"/>
  <c r="C25" i="296"/>
  <c r="C25" i="358"/>
  <c r="C25" i="435"/>
  <c r="C30" i="235"/>
  <c r="C134" i="1"/>
  <c r="C160" i="1"/>
  <c r="C161" i="175"/>
  <c r="C124" i="235"/>
  <c r="C40" i="235"/>
  <c r="C40" i="295"/>
  <c r="C40" i="357"/>
  <c r="C40" i="434"/>
  <c r="C34" i="236"/>
  <c r="C1" i="151"/>
  <c r="B1" i="330"/>
  <c r="B1" i="331"/>
  <c r="K1" i="208"/>
  <c r="K1" i="210"/>
  <c r="B1" i="393"/>
  <c r="B1" i="391"/>
  <c r="K1" i="265"/>
  <c r="C1" i="142"/>
  <c r="Q21" i="94"/>
  <c r="B1" i="390"/>
  <c r="B1" i="325"/>
  <c r="B1" i="388"/>
  <c r="K1" i="206"/>
  <c r="P19" i="94"/>
  <c r="C1" i="144"/>
  <c r="K1" i="260"/>
  <c r="R17" i="94"/>
  <c r="K1" i="200"/>
  <c r="B1" i="382"/>
  <c r="B1" i="318"/>
  <c r="B1" i="381"/>
  <c r="K1" i="197"/>
  <c r="B1" i="319"/>
  <c r="K1" i="196"/>
  <c r="B42" i="500"/>
  <c r="K1" i="272"/>
  <c r="R23" i="94"/>
  <c r="K1" i="213"/>
  <c r="C1" i="148"/>
  <c r="C1" i="147"/>
  <c r="K1" i="267"/>
  <c r="K1" i="202"/>
  <c r="C1" i="143"/>
  <c r="M16" i="432"/>
  <c r="B1" i="459"/>
  <c r="B807" i="498"/>
  <c r="B339" i="443"/>
  <c r="D8" i="341"/>
  <c r="D8" i="403"/>
  <c r="D52" i="310"/>
  <c r="D52" i="372"/>
  <c r="C246" i="500"/>
  <c r="K10" i="221"/>
  <c r="D8" i="342"/>
  <c r="D8" i="404"/>
  <c r="D36" i="483"/>
  <c r="D147" i="297"/>
  <c r="D147" i="359"/>
  <c r="F47" i="443"/>
  <c r="E47" i="499"/>
  <c r="F46" i="443"/>
  <c r="E46" i="499"/>
  <c r="C293" i="500"/>
  <c r="I293" i="500"/>
  <c r="I293" i="499"/>
  <c r="F243" i="443"/>
  <c r="E243" i="499"/>
  <c r="E243" i="500"/>
  <c r="B579" i="498"/>
  <c r="B243" i="443"/>
  <c r="B632" i="498"/>
  <c r="B263" i="443"/>
  <c r="G243" i="500"/>
  <c r="I338" i="443"/>
  <c r="H338" i="499"/>
  <c r="H338" i="500"/>
  <c r="B806" i="498"/>
  <c r="B338" i="443"/>
  <c r="F248" i="443"/>
  <c r="E248" i="499"/>
  <c r="B584" i="498"/>
  <c r="B248" i="443"/>
  <c r="I333" i="443"/>
  <c r="H333" i="499"/>
  <c r="D26" i="306"/>
  <c r="D26" i="368"/>
  <c r="E26" i="445"/>
  <c r="F293" i="443"/>
  <c r="E293" i="499"/>
  <c r="E293" i="500"/>
  <c r="F698" i="498"/>
  <c r="F296" i="443"/>
  <c r="I271" i="500"/>
  <c r="C274" i="500"/>
  <c r="D20" i="363"/>
  <c r="E20" i="363"/>
  <c r="K139" i="244"/>
  <c r="D46" i="307"/>
  <c r="D46" i="369"/>
  <c r="E46" i="446"/>
  <c r="D17" i="306"/>
  <c r="D17" i="368"/>
  <c r="K15" i="185"/>
  <c r="E15" i="445"/>
  <c r="C41" i="335"/>
  <c r="C41" i="397"/>
  <c r="C41" i="474"/>
  <c r="J57" i="278"/>
  <c r="D57" i="466"/>
  <c r="J57" i="266"/>
  <c r="K39" i="283"/>
  <c r="D37" i="344"/>
  <c r="D37" i="406"/>
  <c r="C92" i="237"/>
  <c r="C92" i="297"/>
  <c r="I20" i="500"/>
  <c r="I26" i="500"/>
  <c r="E26" i="491"/>
  <c r="J38" i="254"/>
  <c r="E24" i="463"/>
  <c r="C45" i="278"/>
  <c r="K15" i="187"/>
  <c r="E15" i="447"/>
  <c r="C59" i="124"/>
  <c r="C59" i="191"/>
  <c r="C59" i="312"/>
  <c r="C59" i="374"/>
  <c r="E37" i="465"/>
  <c r="D37" i="326"/>
  <c r="D37" i="388"/>
  <c r="K32" i="259"/>
  <c r="J57" i="276"/>
  <c r="E59" i="473"/>
  <c r="D59" i="334"/>
  <c r="D59" i="396"/>
  <c r="G112" i="500"/>
  <c r="D18" i="323"/>
  <c r="D18" i="385"/>
  <c r="K20" i="262"/>
  <c r="E55" i="487"/>
  <c r="D30" i="334"/>
  <c r="D30" i="396"/>
  <c r="K32" i="273"/>
  <c r="D8" i="324"/>
  <c r="D8" i="386"/>
  <c r="K10" i="263"/>
  <c r="E26" i="457"/>
  <c r="D26" i="318"/>
  <c r="D26" i="380"/>
  <c r="D37" i="319"/>
  <c r="D37" i="381"/>
  <c r="K39" i="258"/>
  <c r="E51" i="476"/>
  <c r="I229" i="443"/>
  <c r="H229" i="499"/>
  <c r="H229" i="500"/>
  <c r="I533" i="498"/>
  <c r="I230" i="443"/>
  <c r="H222" i="500"/>
  <c r="B222" i="499"/>
  <c r="B222" i="500"/>
  <c r="D8" i="331"/>
  <c r="D8" i="393"/>
  <c r="E8" i="470"/>
  <c r="E313" i="500"/>
  <c r="E335" i="500"/>
  <c r="G98" i="499"/>
  <c r="G93" i="500"/>
  <c r="G98" i="500"/>
  <c r="H95" i="500"/>
  <c r="C154" i="308"/>
  <c r="C154" i="370"/>
  <c r="C154" i="247"/>
  <c r="J57" i="255"/>
  <c r="H30" i="300"/>
  <c r="H30" i="362"/>
  <c r="I30" i="439"/>
  <c r="C57" i="271"/>
  <c r="C36" i="338"/>
  <c r="C36" i="400"/>
  <c r="C38" i="277"/>
  <c r="C36" i="477"/>
  <c r="H64" i="500"/>
  <c r="H70" i="500"/>
  <c r="H70" i="499"/>
  <c r="H5" i="500"/>
  <c r="H7" i="500"/>
  <c r="I7" i="443"/>
  <c r="C57" i="266"/>
  <c r="C57" i="327"/>
  <c r="C57" i="389"/>
  <c r="H72" i="500"/>
  <c r="C58" i="464"/>
  <c r="E26" i="462"/>
  <c r="D26" i="323"/>
  <c r="D26" i="385"/>
  <c r="K28" i="262"/>
  <c r="G165" i="238"/>
  <c r="K32" i="271"/>
  <c r="D30" i="332"/>
  <c r="D30" i="394"/>
  <c r="E30" i="471"/>
  <c r="K22" i="283"/>
  <c r="E20" i="483"/>
  <c r="D20" i="344"/>
  <c r="D20" i="406"/>
  <c r="D165" i="238"/>
  <c r="C38" i="265"/>
  <c r="C36" i="465"/>
  <c r="C36" i="326"/>
  <c r="C36" i="388"/>
  <c r="C41" i="490"/>
  <c r="C43" i="290"/>
  <c r="C41" i="351"/>
  <c r="C41" i="413"/>
  <c r="H33" i="439"/>
  <c r="H33" i="240"/>
  <c r="K1" i="257"/>
  <c r="K1" i="259"/>
  <c r="C1" i="138"/>
  <c r="C1" i="137"/>
  <c r="B338" i="499"/>
  <c r="B338" i="500"/>
  <c r="J38" i="279"/>
  <c r="J43" i="219"/>
  <c r="C41" i="342"/>
  <c r="C41" i="404"/>
  <c r="C41" i="481"/>
  <c r="F314" i="443"/>
  <c r="E314" i="499"/>
  <c r="C290" i="499"/>
  <c r="F272" i="443"/>
  <c r="E272" i="499"/>
  <c r="B641" i="498"/>
  <c r="B272" i="443"/>
  <c r="I286" i="443"/>
  <c r="H286" i="499"/>
  <c r="H286" i="500"/>
  <c r="I243" i="443"/>
  <c r="H243" i="499"/>
  <c r="H243" i="500"/>
  <c r="I582" i="498"/>
  <c r="I246" i="443"/>
  <c r="C340" i="499"/>
  <c r="F331" i="443"/>
  <c r="E331" i="499"/>
  <c r="E331" i="500"/>
  <c r="F337" i="443"/>
  <c r="E337" i="499"/>
  <c r="B805" i="498"/>
  <c r="B337" i="443"/>
  <c r="B804" i="498"/>
  <c r="B336" i="443"/>
  <c r="F267" i="443"/>
  <c r="E267" i="499"/>
  <c r="B636" i="498"/>
  <c r="B267" i="443"/>
  <c r="D45" i="487"/>
  <c r="J57" i="227"/>
  <c r="C11" i="297"/>
  <c r="C11" i="359"/>
  <c r="C11" i="436"/>
  <c r="D65" i="445"/>
  <c r="D57" i="480"/>
  <c r="J57" i="280"/>
  <c r="B242" i="498"/>
  <c r="B109" i="443"/>
  <c r="F109" i="443"/>
  <c r="E109" i="499"/>
  <c r="B360" i="498"/>
  <c r="B158" i="443"/>
  <c r="B152" i="443"/>
  <c r="B49" i="443"/>
  <c r="B181" i="500"/>
  <c r="H802" i="498"/>
  <c r="H334" i="443"/>
  <c r="H328" i="443"/>
  <c r="F135" i="443"/>
  <c r="E135" i="499"/>
  <c r="B303" i="498"/>
  <c r="B135" i="443"/>
  <c r="C41" i="337"/>
  <c r="C41" i="399"/>
  <c r="C43" i="276"/>
  <c r="K28" i="227"/>
  <c r="D26" i="348"/>
  <c r="D26" i="410"/>
  <c r="D28" i="348"/>
  <c r="D28" i="410"/>
  <c r="I247" i="498"/>
  <c r="I114" i="443"/>
  <c r="I112" i="443"/>
  <c r="H112" i="499"/>
  <c r="H114" i="499"/>
  <c r="D21" i="321"/>
  <c r="D21" i="383"/>
  <c r="K23" i="260"/>
  <c r="D16" i="308"/>
  <c r="D16" i="370"/>
  <c r="K16" i="247"/>
  <c r="C57" i="278"/>
  <c r="D122" i="306"/>
  <c r="D122" i="368"/>
  <c r="E122" i="445"/>
  <c r="D31" i="305"/>
  <c r="D31" i="367"/>
  <c r="E31" i="444"/>
  <c r="K31" i="244"/>
  <c r="K31" i="253"/>
  <c r="D29" i="314"/>
  <c r="D29" i="376"/>
  <c r="K8" i="247"/>
  <c r="K28" i="251"/>
  <c r="C42" i="312"/>
  <c r="C42" i="374"/>
  <c r="C42" i="451"/>
  <c r="J155" i="186"/>
  <c r="J155" i="246"/>
  <c r="K38" i="254"/>
  <c r="E306" i="500"/>
  <c r="C36" i="476"/>
  <c r="J38" i="281"/>
  <c r="J43" i="207"/>
  <c r="D36" i="467"/>
  <c r="J38" i="267"/>
  <c r="B23" i="499"/>
  <c r="B23" i="500"/>
  <c r="H20" i="500"/>
  <c r="H26" i="500"/>
  <c r="H26" i="499"/>
  <c r="C58" i="267"/>
  <c r="C58" i="328"/>
  <c r="C58" i="390"/>
  <c r="E49" i="500"/>
  <c r="E108" i="500"/>
  <c r="B108" i="499"/>
  <c r="C36" i="328"/>
  <c r="C36" i="390"/>
  <c r="C38" i="267"/>
  <c r="C36" i="467"/>
  <c r="H86" i="500"/>
  <c r="G139" i="500"/>
  <c r="G142" i="499"/>
  <c r="E203" i="500"/>
  <c r="C36" i="330"/>
  <c r="C36" i="392"/>
  <c r="C38" i="269"/>
  <c r="C57" i="485"/>
  <c r="C57" i="285"/>
  <c r="C57" i="346"/>
  <c r="C57" i="408"/>
  <c r="E87" i="500"/>
  <c r="D37" i="323"/>
  <c r="D37" i="385"/>
  <c r="K39" i="262"/>
  <c r="E45" i="476"/>
  <c r="K45" i="276"/>
  <c r="D45" i="337"/>
  <c r="D45" i="399"/>
  <c r="C4" i="3"/>
  <c r="C4" i="119"/>
  <c r="C4" i="120"/>
  <c r="C4" i="121"/>
  <c r="C4" i="79"/>
  <c r="C4" i="122"/>
  <c r="C4" i="123"/>
  <c r="C4" i="124"/>
  <c r="E3" i="497"/>
  <c r="C57" i="331"/>
  <c r="C57" i="393"/>
  <c r="C57" i="270"/>
  <c r="F753" i="498"/>
  <c r="F318" i="443"/>
  <c r="F808" i="498"/>
  <c r="F340" i="443"/>
  <c r="F643" i="498"/>
  <c r="F274" i="443"/>
  <c r="B182" i="499"/>
  <c r="B182" i="500"/>
  <c r="J57" i="197"/>
  <c r="D57" i="457"/>
  <c r="B583" i="498"/>
  <c r="B247" i="443"/>
  <c r="B798" i="498"/>
  <c r="B330" i="443"/>
  <c r="B638" i="498"/>
  <c r="B304" i="498"/>
  <c r="B136" i="443"/>
  <c r="F360" i="498"/>
  <c r="F158" i="443"/>
  <c r="F5" i="253"/>
  <c r="D22" i="327"/>
  <c r="D22" i="389"/>
  <c r="F5" i="267"/>
  <c r="F5" i="252"/>
  <c r="F5" i="280"/>
  <c r="F5" i="256"/>
  <c r="B38" i="295"/>
  <c r="F5" i="251"/>
  <c r="F5" i="271"/>
  <c r="F5" i="278"/>
  <c r="E93" i="358"/>
  <c r="J22" i="260"/>
  <c r="E47" i="449"/>
  <c r="E107" i="444"/>
  <c r="C15" i="247"/>
  <c r="D33" i="331"/>
  <c r="D33" i="393"/>
  <c r="E25" i="482"/>
  <c r="J121" i="237"/>
  <c r="J135" i="177"/>
  <c r="B81" i="498"/>
  <c r="B51" i="443"/>
  <c r="E26" i="481"/>
  <c r="K32" i="206"/>
  <c r="E30" i="466"/>
  <c r="D66" i="446"/>
  <c r="D13" i="317"/>
  <c r="D13" i="379"/>
  <c r="K23" i="289"/>
  <c r="E34" i="476"/>
  <c r="K32" i="229"/>
  <c r="E117" i="447"/>
  <c r="D117" i="308"/>
  <c r="D117" i="370"/>
  <c r="B33" i="306"/>
  <c r="D121" i="297"/>
  <c r="D121" i="359"/>
  <c r="J57" i="284"/>
  <c r="F422" i="498"/>
  <c r="F186" i="443"/>
  <c r="F161" i="176"/>
  <c r="F161" i="236"/>
  <c r="I214" i="499"/>
  <c r="I236" i="499"/>
  <c r="I302" i="499"/>
  <c r="C8" i="477"/>
  <c r="D26" i="330"/>
  <c r="D26" i="392"/>
  <c r="D97" i="308"/>
  <c r="D97" i="370"/>
  <c r="D20" i="340"/>
  <c r="D20" i="402"/>
  <c r="D51" i="328"/>
  <c r="D51" i="390"/>
  <c r="K35" i="266"/>
  <c r="C33" i="251"/>
  <c r="D49" i="351"/>
  <c r="D49" i="413"/>
  <c r="D20" i="315"/>
  <c r="D20" i="377"/>
  <c r="C51" i="346"/>
  <c r="C51" i="408"/>
  <c r="D7" i="299"/>
  <c r="D7" i="361"/>
  <c r="E13" i="479"/>
  <c r="D26" i="342"/>
  <c r="D26" i="404"/>
  <c r="D33" i="327"/>
  <c r="D33" i="389"/>
  <c r="K24" i="273"/>
  <c r="D38" i="318"/>
  <c r="D38" i="380"/>
  <c r="E17" i="180"/>
  <c r="D17" i="300"/>
  <c r="D17" i="362"/>
  <c r="I174" i="499"/>
  <c r="D93" i="178"/>
  <c r="D93" i="238"/>
  <c r="K134" i="246"/>
  <c r="D45" i="466"/>
  <c r="K22" i="218"/>
  <c r="D20" i="339"/>
  <c r="D20" i="401"/>
  <c r="E13" i="486"/>
  <c r="D13" i="347"/>
  <c r="D13" i="409"/>
  <c r="J10" i="281"/>
  <c r="K41" i="283"/>
  <c r="K31" i="274"/>
  <c r="D51" i="455"/>
  <c r="K23" i="258"/>
  <c r="D15" i="316"/>
  <c r="D15" i="378"/>
  <c r="J57" i="196"/>
  <c r="J57" i="256"/>
  <c r="D52" i="315"/>
  <c r="D52" i="377"/>
  <c r="D15" i="319"/>
  <c r="D15" i="381"/>
  <c r="B119" i="499"/>
  <c r="B119" i="500"/>
  <c r="B189" i="498"/>
  <c r="B91" i="443"/>
  <c r="B185" i="498"/>
  <c r="B87" i="443"/>
  <c r="B195" i="498"/>
  <c r="B97" i="443"/>
  <c r="B94" i="499"/>
  <c r="B94" i="500"/>
  <c r="F141" i="443"/>
  <c r="E141" i="499"/>
  <c r="E141" i="500"/>
  <c r="B421" i="498"/>
  <c r="B473" i="498"/>
  <c r="B476" i="498"/>
  <c r="B206" i="443"/>
  <c r="B199" i="499"/>
  <c r="B199" i="500"/>
  <c r="B80" i="498"/>
  <c r="B50" i="443"/>
  <c r="B138" i="498"/>
  <c r="B73" i="443"/>
  <c r="B162" i="499"/>
  <c r="B162" i="500"/>
  <c r="B229" i="499"/>
  <c r="B229" i="500"/>
  <c r="B226" i="499"/>
  <c r="B226" i="500"/>
  <c r="C37" i="311"/>
  <c r="C37" i="373"/>
  <c r="K146" i="244"/>
  <c r="K57" i="226"/>
  <c r="D57" i="347"/>
  <c r="D57" i="409"/>
  <c r="K10" i="222"/>
  <c r="K11" i="178"/>
  <c r="D11" i="298"/>
  <c r="D11" i="360"/>
  <c r="C160" i="295"/>
  <c r="B25" i="301"/>
  <c r="E25" i="301"/>
  <c r="D51" i="343"/>
  <c r="D51" i="405"/>
  <c r="D8" i="351"/>
  <c r="D8" i="413"/>
  <c r="B748" i="498"/>
  <c r="B803" i="498"/>
  <c r="B335" i="443"/>
  <c r="F5" i="279"/>
  <c r="D14" i="332"/>
  <c r="D14" i="394"/>
  <c r="K48" i="288"/>
  <c r="E10" i="470"/>
  <c r="E50" i="451"/>
  <c r="D10" i="310"/>
  <c r="D10" i="372"/>
  <c r="C51" i="270"/>
  <c r="D29" i="352"/>
  <c r="D29" i="414"/>
  <c r="D48" i="324"/>
  <c r="D48" i="386"/>
  <c r="E46" i="491"/>
  <c r="K45" i="207"/>
  <c r="D45" i="328"/>
  <c r="D45" i="390"/>
  <c r="E142" i="445"/>
  <c r="K54" i="267"/>
  <c r="E124" i="437"/>
  <c r="K49" i="266"/>
  <c r="D59" i="352"/>
  <c r="D59" i="414"/>
  <c r="K22" i="207"/>
  <c r="K22" i="267"/>
  <c r="D37" i="337"/>
  <c r="D37" i="399"/>
  <c r="D51" i="351"/>
  <c r="D51" i="413"/>
  <c r="C51" i="285"/>
  <c r="C45" i="338"/>
  <c r="C45" i="400"/>
  <c r="K28" i="216"/>
  <c r="K28" i="276"/>
  <c r="D112" i="298"/>
  <c r="D112" i="360"/>
  <c r="E161" i="176"/>
  <c r="E161" i="236"/>
  <c r="E60" i="479"/>
  <c r="K48" i="272"/>
  <c r="K70" i="187"/>
  <c r="E86" i="447"/>
  <c r="K70" i="186"/>
  <c r="C38" i="260"/>
  <c r="D63" i="298"/>
  <c r="D63" i="360"/>
  <c r="K41" i="258"/>
  <c r="E54" i="475"/>
  <c r="E15" i="438"/>
  <c r="E51" i="491"/>
  <c r="K72" i="247"/>
  <c r="K37" i="264"/>
  <c r="D12" i="328"/>
  <c r="D12" i="390"/>
  <c r="D33" i="320"/>
  <c r="D33" i="382"/>
  <c r="K13" i="272"/>
  <c r="E18" i="445"/>
  <c r="E76" i="445"/>
  <c r="C36" i="321"/>
  <c r="C36" i="383"/>
  <c r="K32" i="274"/>
  <c r="B413" i="498"/>
  <c r="D21" i="341"/>
  <c r="D21" i="403"/>
  <c r="C45" i="277"/>
  <c r="C51" i="315"/>
  <c r="C51" i="377"/>
  <c r="E59" i="464"/>
  <c r="E53" i="464"/>
  <c r="D46" i="342"/>
  <c r="D46" i="404"/>
  <c r="K72" i="246"/>
  <c r="D72" i="307"/>
  <c r="D72" i="369"/>
  <c r="C41" i="333"/>
  <c r="C41" i="395"/>
  <c r="K28" i="274"/>
  <c r="K52" i="260"/>
  <c r="I148" i="499"/>
  <c r="I126" i="499"/>
  <c r="K45" i="197"/>
  <c r="K45" i="257"/>
  <c r="C204" i="500"/>
  <c r="I204" i="500"/>
  <c r="I208" i="500"/>
  <c r="E26" i="475"/>
  <c r="D122" i="296"/>
  <c r="D122" i="358"/>
  <c r="C38" i="271"/>
  <c r="C57" i="277"/>
  <c r="F43" i="206"/>
  <c r="F43" i="266"/>
  <c r="D8" i="490"/>
  <c r="D51" i="321"/>
  <c r="D51" i="383"/>
  <c r="D122" i="308"/>
  <c r="D122" i="370"/>
  <c r="D128" i="298"/>
  <c r="D128" i="360"/>
  <c r="J22" i="265"/>
  <c r="K15" i="283"/>
  <c r="K32" i="220"/>
  <c r="E30" i="480"/>
  <c r="D20" i="459"/>
  <c r="D47" i="318"/>
  <c r="D47" i="380"/>
  <c r="E93" i="175"/>
  <c r="E93" i="235"/>
  <c r="I60" i="499"/>
  <c r="E137" i="435"/>
  <c r="D51" i="336"/>
  <c r="D51" i="398"/>
  <c r="C57" i="319"/>
  <c r="C57" i="381"/>
  <c r="C57" i="458"/>
  <c r="K21" i="270"/>
  <c r="E19" i="470"/>
  <c r="J10" i="255"/>
  <c r="K15" i="289"/>
  <c r="K48" i="268"/>
  <c r="D48" i="329"/>
  <c r="D48" i="391"/>
  <c r="E32" i="490"/>
  <c r="K46" i="256"/>
  <c r="K25" i="291"/>
  <c r="J38" i="224"/>
  <c r="J38" i="284"/>
  <c r="D51" i="313"/>
  <c r="D51" i="375"/>
  <c r="D51" i="316"/>
  <c r="D51" i="378"/>
  <c r="D35" i="322"/>
  <c r="D35" i="384"/>
  <c r="E130" i="444"/>
  <c r="E71" i="445"/>
  <c r="E125" i="437"/>
  <c r="D32" i="337"/>
  <c r="D32" i="399"/>
  <c r="F165" i="178"/>
  <c r="E141" i="445"/>
  <c r="E19" i="452"/>
  <c r="D19" i="313"/>
  <c r="D19" i="375"/>
  <c r="E114" i="436"/>
  <c r="D31" i="307"/>
  <c r="D31" i="369"/>
  <c r="K129" i="186"/>
  <c r="D129" i="307"/>
  <c r="D129" i="369"/>
  <c r="C227" i="500"/>
  <c r="D57" i="321"/>
  <c r="D57" i="383"/>
  <c r="J38" i="288"/>
  <c r="J38" i="217"/>
  <c r="G70" i="499"/>
  <c r="K45" i="206"/>
  <c r="D45" i="327"/>
  <c r="D45" i="389"/>
  <c r="K10" i="218"/>
  <c r="E8" i="478"/>
  <c r="E108" i="445"/>
  <c r="K25" i="246"/>
  <c r="I23" i="498"/>
  <c r="I26" i="443"/>
  <c r="C121" i="298"/>
  <c r="C121" i="360"/>
  <c r="C41" i="478"/>
  <c r="D8" i="467"/>
  <c r="J57" i="208"/>
  <c r="J57" i="268"/>
  <c r="E46" i="445"/>
  <c r="D20" i="317"/>
  <c r="D20" i="379"/>
  <c r="K52" i="254"/>
  <c r="J51" i="256"/>
  <c r="J57" i="283"/>
  <c r="C36" i="344"/>
  <c r="C36" i="406"/>
  <c r="J43" i="230"/>
  <c r="K32" i="264"/>
  <c r="D30" i="317"/>
  <c r="D30" i="379"/>
  <c r="D46" i="308"/>
  <c r="D46" i="370"/>
  <c r="E10" i="457"/>
  <c r="K39" i="197"/>
  <c r="D37" i="318"/>
  <c r="D37" i="380"/>
  <c r="K24" i="263"/>
  <c r="G38" i="273"/>
  <c r="D31" i="341"/>
  <c r="D31" i="403"/>
  <c r="E57" i="435"/>
  <c r="D39" i="297"/>
  <c r="D39" i="359"/>
  <c r="E36" i="436"/>
  <c r="K25" i="177"/>
  <c r="I18" i="179"/>
  <c r="I18" i="438"/>
  <c r="D36" i="440"/>
  <c r="K60" i="186"/>
  <c r="K10" i="223"/>
  <c r="K38" i="223"/>
  <c r="C22" i="278"/>
  <c r="J49" i="247"/>
  <c r="D155" i="187"/>
  <c r="D155" i="247"/>
  <c r="K39" i="199"/>
  <c r="E28" i="461"/>
  <c r="F38" i="254"/>
  <c r="K20" i="256"/>
  <c r="C43" i="267"/>
  <c r="C41" i="328"/>
  <c r="C41" i="390"/>
  <c r="E54" i="446"/>
  <c r="D158" i="307"/>
  <c r="D158" i="369"/>
  <c r="K82" i="187"/>
  <c r="D82" i="308"/>
  <c r="D82" i="370"/>
  <c r="D83" i="308"/>
  <c r="D83" i="370"/>
  <c r="K97" i="246"/>
  <c r="K108" i="247"/>
  <c r="K39" i="270"/>
  <c r="E15" i="487"/>
  <c r="G165" i="176"/>
  <c r="D38" i="259"/>
  <c r="K32" i="247"/>
  <c r="D8" i="460"/>
  <c r="D14" i="339"/>
  <c r="D14" i="401"/>
  <c r="E39" i="452"/>
  <c r="D8" i="481"/>
  <c r="J51" i="283"/>
  <c r="E21" i="453"/>
  <c r="D15" i="327"/>
  <c r="D15" i="389"/>
  <c r="E101" i="446"/>
  <c r="K17" i="269"/>
  <c r="H43" i="230"/>
  <c r="H43" i="290"/>
  <c r="K40" i="277"/>
  <c r="E15" i="469"/>
  <c r="E10" i="452"/>
  <c r="D10" i="313"/>
  <c r="D10" i="375"/>
  <c r="K104" i="235"/>
  <c r="E21" i="477"/>
  <c r="J152" i="235"/>
  <c r="E10" i="446"/>
  <c r="D10" i="307"/>
  <c r="D10" i="369"/>
  <c r="K10" i="207"/>
  <c r="E8" i="467"/>
  <c r="E94" i="445"/>
  <c r="D49" i="447"/>
  <c r="E94" i="447"/>
  <c r="E39" i="458"/>
  <c r="D9" i="329"/>
  <c r="D9" i="391"/>
  <c r="K30" i="255"/>
  <c r="I135" i="235"/>
  <c r="I165" i="235"/>
  <c r="K28" i="207"/>
  <c r="K22" i="280"/>
  <c r="K75" i="244"/>
  <c r="C136" i="500"/>
  <c r="I138" i="443"/>
  <c r="H138" i="499"/>
  <c r="I82" i="499"/>
  <c r="J121" i="236"/>
  <c r="J135" i="176"/>
  <c r="D135" i="435"/>
  <c r="C57" i="267"/>
  <c r="C43" i="265"/>
  <c r="E26" i="466"/>
  <c r="K22" i="279"/>
  <c r="K50" i="255"/>
  <c r="I27" i="439"/>
  <c r="C41" i="157"/>
  <c r="C43" i="217"/>
  <c r="C51" i="322"/>
  <c r="C51" i="384"/>
  <c r="C8" i="338"/>
  <c r="C8" i="400"/>
  <c r="E29" i="437"/>
  <c r="D96" i="307"/>
  <c r="D96" i="369"/>
  <c r="B306" i="498"/>
  <c r="F5" i="268"/>
  <c r="K30" i="286"/>
  <c r="C58" i="144"/>
  <c r="C58" i="204"/>
  <c r="C57" i="467"/>
  <c r="C58" i="467"/>
  <c r="K39" i="221"/>
  <c r="D37" i="342"/>
  <c r="D37" i="404"/>
  <c r="E83" i="446"/>
  <c r="D5" i="267"/>
  <c r="D5" i="259"/>
  <c r="D5" i="277"/>
  <c r="D5" i="256"/>
  <c r="D5" i="282"/>
  <c r="D5" i="276"/>
  <c r="D5" i="257"/>
  <c r="D5" i="258"/>
  <c r="D5" i="284"/>
  <c r="D5" i="253"/>
  <c r="D5" i="250"/>
  <c r="D5" i="269"/>
  <c r="K23" i="279"/>
  <c r="C136" i="295"/>
  <c r="C136" i="357"/>
  <c r="E12" i="473"/>
  <c r="D23" i="348"/>
  <c r="D23" i="410"/>
  <c r="K25" i="244"/>
  <c r="D134" i="306"/>
  <c r="D134" i="368"/>
  <c r="D15" i="334"/>
  <c r="D15" i="396"/>
  <c r="E15" i="460"/>
  <c r="C146" i="305"/>
  <c r="C146" i="367"/>
  <c r="K36" i="284"/>
  <c r="D33" i="342"/>
  <c r="D33" i="404"/>
  <c r="E13" i="477"/>
  <c r="E101" i="444"/>
  <c r="D59" i="305"/>
  <c r="D59" i="367"/>
  <c r="E14" i="479"/>
  <c r="D147" i="305"/>
  <c r="D147" i="367"/>
  <c r="K48" i="248"/>
  <c r="D26" i="449"/>
  <c r="J39" i="189"/>
  <c r="D37" i="449"/>
  <c r="K54" i="288"/>
  <c r="E16" i="452"/>
  <c r="E123" i="444"/>
  <c r="K10" i="209"/>
  <c r="D8" i="330"/>
  <c r="D8" i="392"/>
  <c r="J57" i="290"/>
  <c r="G224" i="499"/>
  <c r="C147" i="238"/>
  <c r="I25" i="182"/>
  <c r="K34" i="275"/>
  <c r="C58" i="165"/>
  <c r="C58" i="225"/>
  <c r="I139" i="443"/>
  <c r="H139" i="499"/>
  <c r="B21" i="498"/>
  <c r="B24" i="443"/>
  <c r="K33" i="257"/>
  <c r="H5" i="272"/>
  <c r="K26" i="274"/>
  <c r="K140" i="177"/>
  <c r="B470" i="498"/>
  <c r="B200" i="443"/>
  <c r="I136" i="499"/>
  <c r="G32" i="499"/>
  <c r="G208" i="499"/>
  <c r="D38" i="340"/>
  <c r="D38" i="402"/>
  <c r="K40" i="279"/>
  <c r="C58" i="251"/>
  <c r="C57" i="326"/>
  <c r="C57" i="388"/>
  <c r="B20" i="498"/>
  <c r="B23" i="443"/>
  <c r="D26" i="315"/>
  <c r="D26" i="377"/>
  <c r="K28" i="263"/>
  <c r="E30" i="474"/>
  <c r="K51" i="290"/>
  <c r="I90" i="184"/>
  <c r="I90" i="244"/>
  <c r="J32" i="238"/>
  <c r="K53" i="287"/>
  <c r="E143" i="447"/>
  <c r="H135" i="237"/>
  <c r="E84" i="436"/>
  <c r="D126" i="298"/>
  <c r="D126" i="360"/>
  <c r="J57" i="205"/>
  <c r="E37" i="435"/>
  <c r="K18" i="267"/>
  <c r="D39" i="312"/>
  <c r="D39" i="374"/>
  <c r="K88" i="247"/>
  <c r="D35" i="319"/>
  <c r="D35" i="381"/>
  <c r="D29" i="331"/>
  <c r="D29" i="393"/>
  <c r="D31" i="325"/>
  <c r="D31" i="387"/>
  <c r="D21" i="297"/>
  <c r="D21" i="359"/>
  <c r="D49" i="331"/>
  <c r="D49" i="393"/>
  <c r="D33" i="340"/>
  <c r="D33" i="402"/>
  <c r="D30" i="322"/>
  <c r="D30" i="384"/>
  <c r="K22" i="195"/>
  <c r="E21" i="455"/>
  <c r="K85" i="177"/>
  <c r="K58" i="178"/>
  <c r="D77" i="306"/>
  <c r="D77" i="368"/>
  <c r="K42" i="273"/>
  <c r="K24" i="274"/>
  <c r="K60" i="282"/>
  <c r="D18" i="306"/>
  <c r="D18" i="368"/>
  <c r="E37" i="478"/>
  <c r="E20" i="472"/>
  <c r="K138" i="247"/>
  <c r="C36" i="343"/>
  <c r="C36" i="405"/>
  <c r="C36" i="482"/>
  <c r="K13" i="263"/>
  <c r="K37" i="286"/>
  <c r="E32" i="299"/>
  <c r="K28" i="278"/>
  <c r="D141" i="307"/>
  <c r="D141" i="369"/>
  <c r="K131" i="246"/>
  <c r="D56" i="344"/>
  <c r="D56" i="406"/>
  <c r="H155" i="186"/>
  <c r="H155" i="246"/>
  <c r="K45" i="230"/>
  <c r="E33" i="300"/>
  <c r="D117" i="307"/>
  <c r="D117" i="369"/>
  <c r="E129" i="436"/>
  <c r="D55" i="316"/>
  <c r="D55" i="378"/>
  <c r="D94" i="305"/>
  <c r="D94" i="367"/>
  <c r="D26" i="326"/>
  <c r="D26" i="388"/>
  <c r="E26" i="465"/>
  <c r="J29" i="245"/>
  <c r="K78" i="177"/>
  <c r="D27" i="298"/>
  <c r="D27" i="360"/>
  <c r="F44" i="191"/>
  <c r="F44" i="251"/>
  <c r="D80" i="297"/>
  <c r="D80" i="359"/>
  <c r="D106" i="305"/>
  <c r="D106" i="367"/>
  <c r="G155" i="184"/>
  <c r="G155" i="244"/>
  <c r="E141" i="435"/>
  <c r="K78" i="176"/>
  <c r="D78" i="296"/>
  <c r="D78" i="358"/>
  <c r="E89" i="436"/>
  <c r="H12" i="299"/>
  <c r="H12" i="361"/>
  <c r="K30" i="248"/>
  <c r="D107" i="297"/>
  <c r="D107" i="359"/>
  <c r="D50" i="308"/>
  <c r="D50" i="370"/>
  <c r="D33" i="344"/>
  <c r="D33" i="406"/>
  <c r="B18" i="301"/>
  <c r="E18" i="301"/>
  <c r="E10" i="478"/>
  <c r="E13" i="485"/>
  <c r="K148" i="235"/>
  <c r="E148" i="434"/>
  <c r="G38" i="281"/>
  <c r="K20" i="253"/>
  <c r="E158" i="444"/>
  <c r="E14" i="461"/>
  <c r="K32" i="221"/>
  <c r="D38" i="335"/>
  <c r="D38" i="397"/>
  <c r="E28" i="455"/>
  <c r="D149" i="296"/>
  <c r="D149" i="358"/>
  <c r="I155" i="184"/>
  <c r="I155" i="244"/>
  <c r="E31" i="481"/>
  <c r="K30" i="268"/>
  <c r="D46" i="318"/>
  <c r="D46" i="380"/>
  <c r="D4" i="299"/>
  <c r="H4" i="299"/>
  <c r="D4" i="300"/>
  <c r="G161" i="176"/>
  <c r="G161" i="236"/>
  <c r="D39" i="250"/>
  <c r="D53" i="352"/>
  <c r="D53" i="414"/>
  <c r="E165" i="175"/>
  <c r="K25" i="288"/>
  <c r="K28" i="230"/>
  <c r="E26" i="490"/>
  <c r="D109" i="308"/>
  <c r="D109" i="370"/>
  <c r="D19" i="326"/>
  <c r="D19" i="388"/>
  <c r="J28" i="289"/>
  <c r="D33" i="296"/>
  <c r="D33" i="358"/>
  <c r="K51" i="214"/>
  <c r="E51" i="474"/>
  <c r="D165" i="237"/>
  <c r="D126" i="308"/>
  <c r="D126" i="370"/>
  <c r="E32" i="489"/>
  <c r="E29" i="472"/>
  <c r="K31" i="291"/>
  <c r="K27" i="269"/>
  <c r="K33" i="289"/>
  <c r="D70" i="295"/>
  <c r="D70" i="357"/>
  <c r="D68" i="415"/>
  <c r="D79" i="296"/>
  <c r="D79" i="358"/>
  <c r="D21" i="350"/>
  <c r="D21" i="412"/>
  <c r="K50" i="272"/>
  <c r="K100" i="177"/>
  <c r="K55" i="273"/>
  <c r="D10" i="311"/>
  <c r="D10" i="373"/>
  <c r="E9" i="469"/>
  <c r="C39" i="189"/>
  <c r="C37" i="449"/>
  <c r="C30" i="330"/>
  <c r="C30" i="392"/>
  <c r="K19" i="253"/>
  <c r="G19" i="303"/>
  <c r="G19" i="302"/>
  <c r="D20" i="301"/>
  <c r="E20" i="301"/>
  <c r="H5" i="280"/>
  <c r="H5" i="286"/>
  <c r="H5" i="268"/>
  <c r="H5" i="289"/>
  <c r="H5" i="264"/>
  <c r="H5" i="265"/>
  <c r="H5" i="252"/>
  <c r="D143" i="297"/>
  <c r="D143" i="359"/>
  <c r="K30" i="267"/>
  <c r="D28" i="328"/>
  <c r="D28" i="390"/>
  <c r="D9" i="312"/>
  <c r="D9" i="374"/>
  <c r="K11" i="251"/>
  <c r="E109" i="446"/>
  <c r="D109" i="307"/>
  <c r="D109" i="369"/>
  <c r="E56" i="467"/>
  <c r="D56" i="328"/>
  <c r="D56" i="390"/>
  <c r="K56" i="267"/>
  <c r="E71" i="447"/>
  <c r="D71" i="308"/>
  <c r="D71" i="370"/>
  <c r="K71" i="247"/>
  <c r="E48" i="489"/>
  <c r="D32" i="341"/>
  <c r="D32" i="403"/>
  <c r="E16" i="472"/>
  <c r="D16" i="333"/>
  <c r="D16" i="395"/>
  <c r="F43" i="225"/>
  <c r="F43" i="285"/>
  <c r="F38" i="285"/>
  <c r="D21" i="346"/>
  <c r="D21" i="408"/>
  <c r="K23" i="285"/>
  <c r="K13" i="279"/>
  <c r="E11" i="479"/>
  <c r="D18" i="319"/>
  <c r="D18" i="381"/>
  <c r="E18" i="458"/>
  <c r="E43" i="195"/>
  <c r="E43" i="255"/>
  <c r="K120" i="246"/>
  <c r="E120" i="446"/>
  <c r="K28" i="259"/>
  <c r="D26" i="320"/>
  <c r="D26" i="382"/>
  <c r="H25" i="299"/>
  <c r="H25" i="361"/>
  <c r="K55" i="235"/>
  <c r="D45" i="488"/>
  <c r="J57" i="228"/>
  <c r="J45" i="288"/>
  <c r="E11" i="476"/>
  <c r="D11" i="337"/>
  <c r="D11" i="399"/>
  <c r="E55" i="465"/>
  <c r="K55" i="265"/>
  <c r="D87" i="306"/>
  <c r="D87" i="368"/>
  <c r="K87" i="245"/>
  <c r="D51" i="459"/>
  <c r="J51" i="259"/>
  <c r="D95" i="308"/>
  <c r="D95" i="370"/>
  <c r="K95" i="247"/>
  <c r="E55" i="461"/>
  <c r="D55" i="322"/>
  <c r="D55" i="384"/>
  <c r="K55" i="261"/>
  <c r="D36" i="312"/>
  <c r="D36" i="374"/>
  <c r="K38" i="251"/>
  <c r="D106" i="306"/>
  <c r="D106" i="368"/>
  <c r="E106" i="445"/>
  <c r="E88" i="445"/>
  <c r="D88" i="306"/>
  <c r="D88" i="368"/>
  <c r="G93" i="178"/>
  <c r="G93" i="238"/>
  <c r="G92" i="238"/>
  <c r="K53" i="270"/>
  <c r="D21" i="333"/>
  <c r="D21" i="395"/>
  <c r="E29" i="458"/>
  <c r="D29" i="319"/>
  <c r="D29" i="381"/>
  <c r="D105" i="308"/>
  <c r="D105" i="370"/>
  <c r="K105" i="247"/>
  <c r="D38" i="262"/>
  <c r="D16" i="341"/>
  <c r="D16" i="403"/>
  <c r="K18" i="280"/>
  <c r="D74" i="295"/>
  <c r="D74" i="357"/>
  <c r="D72" i="415"/>
  <c r="E55" i="482"/>
  <c r="D55" i="343"/>
  <c r="D55" i="405"/>
  <c r="K55" i="282"/>
  <c r="F43" i="220"/>
  <c r="F43" i="280"/>
  <c r="F38" i="280"/>
  <c r="E48" i="475"/>
  <c r="K48" i="275"/>
  <c r="D40" i="336"/>
  <c r="D40" i="398"/>
  <c r="K42" i="275"/>
  <c r="D45" i="470"/>
  <c r="J45" i="270"/>
  <c r="D40" i="325"/>
  <c r="D40" i="387"/>
  <c r="K42" i="264"/>
  <c r="D33" i="180"/>
  <c r="C38" i="210"/>
  <c r="C36" i="470"/>
  <c r="C41" i="150"/>
  <c r="C51" i="320"/>
  <c r="C51" i="382"/>
  <c r="C57" i="457"/>
  <c r="E132" i="445"/>
  <c r="J39" i="256"/>
  <c r="E24" i="484"/>
  <c r="E119" i="437"/>
  <c r="K21" i="280"/>
  <c r="J28" i="290"/>
  <c r="D105" i="296"/>
  <c r="D105" i="358"/>
  <c r="E49" i="434"/>
  <c r="E63" i="446"/>
  <c r="C36" i="491"/>
  <c r="C36" i="352"/>
  <c r="C36" i="414"/>
  <c r="D50" i="319"/>
  <c r="D50" i="381"/>
  <c r="E34" i="460"/>
  <c r="D46" i="333"/>
  <c r="D46" i="395"/>
  <c r="D21" i="348"/>
  <c r="D21" i="410"/>
  <c r="D101" i="297"/>
  <c r="D101" i="359"/>
  <c r="D32" i="331"/>
  <c r="D32" i="393"/>
  <c r="E43" i="227"/>
  <c r="E43" i="287"/>
  <c r="D37" i="327"/>
  <c r="D37" i="389"/>
  <c r="K39" i="266"/>
  <c r="D11" i="350"/>
  <c r="D11" i="412"/>
  <c r="K13" i="289"/>
  <c r="D39" i="349"/>
  <c r="D39" i="411"/>
  <c r="K41" i="288"/>
  <c r="E60" i="486"/>
  <c r="D60" i="347"/>
  <c r="D60" i="409"/>
  <c r="E21" i="486"/>
  <c r="D21" i="347"/>
  <c r="D21" i="409"/>
  <c r="D153" i="298"/>
  <c r="D153" i="360"/>
  <c r="D57" i="469"/>
  <c r="J57" i="269"/>
  <c r="D78" i="445"/>
  <c r="E123" i="437"/>
  <c r="E27" i="476"/>
  <c r="D157" i="87"/>
  <c r="H19" i="299"/>
  <c r="H19" i="361"/>
  <c r="I19" i="438"/>
  <c r="G43" i="230"/>
  <c r="G43" i="290"/>
  <c r="G38" i="290"/>
  <c r="E49" i="484"/>
  <c r="K49" i="284"/>
  <c r="J10" i="266"/>
  <c r="E13" i="463"/>
  <c r="D13" i="324"/>
  <c r="D13" i="386"/>
  <c r="G43" i="202"/>
  <c r="G43" i="262"/>
  <c r="G38" i="262"/>
  <c r="E10" i="454"/>
  <c r="D10" i="315"/>
  <c r="D10" i="377"/>
  <c r="D79" i="297"/>
  <c r="D79" i="359"/>
  <c r="E79" i="436"/>
  <c r="F161" i="177"/>
  <c r="F161" i="237"/>
  <c r="F135" i="237"/>
  <c r="F165" i="237"/>
  <c r="D26" i="448"/>
  <c r="J28" i="248"/>
  <c r="D30" i="307"/>
  <c r="D30" i="369"/>
  <c r="K30" i="246"/>
  <c r="E57" i="444"/>
  <c r="D57" i="305"/>
  <c r="D57" i="367"/>
  <c r="D28" i="347"/>
  <c r="D28" i="409"/>
  <c r="D146" i="297"/>
  <c r="D146" i="359"/>
  <c r="E146" i="436"/>
  <c r="H5" i="248"/>
  <c r="H5" i="260"/>
  <c r="E41" i="435"/>
  <c r="K50" i="286"/>
  <c r="J39" i="266"/>
  <c r="K59" i="280"/>
  <c r="E27" i="490"/>
  <c r="D5" i="272"/>
  <c r="D5" i="289"/>
  <c r="J28" i="274"/>
  <c r="D37" i="474"/>
  <c r="E133" i="436"/>
  <c r="J51" i="287"/>
  <c r="D49" i="342"/>
  <c r="D49" i="404"/>
  <c r="D29" i="311"/>
  <c r="D29" i="373"/>
  <c r="D32" i="310"/>
  <c r="D32" i="372"/>
  <c r="K34" i="249"/>
  <c r="K33" i="189"/>
  <c r="D12" i="308"/>
  <c r="D12" i="370"/>
  <c r="E12" i="447"/>
  <c r="K151" i="246"/>
  <c r="D151" i="307"/>
  <c r="D151" i="369"/>
  <c r="K45" i="245"/>
  <c r="E45" i="445"/>
  <c r="E128" i="244"/>
  <c r="E155" i="184"/>
  <c r="E155" i="244"/>
  <c r="D46" i="305"/>
  <c r="D46" i="367"/>
  <c r="K46" i="244"/>
  <c r="K23" i="272"/>
  <c r="D5" i="270"/>
  <c r="K20" i="288"/>
  <c r="D18" i="349"/>
  <c r="D18" i="411"/>
  <c r="E21" i="471"/>
  <c r="K22" i="211"/>
  <c r="D21" i="332"/>
  <c r="D21" i="394"/>
  <c r="E59" i="465"/>
  <c r="K59" i="265"/>
  <c r="D58" i="434"/>
  <c r="F5" i="265"/>
  <c r="K29" i="290"/>
  <c r="D37" i="463"/>
  <c r="J39" i="263"/>
  <c r="K99" i="244"/>
  <c r="D99" i="305"/>
  <c r="D99" i="367"/>
  <c r="E86" i="435"/>
  <c r="K85" i="176"/>
  <c r="E85" i="435"/>
  <c r="K52" i="262"/>
  <c r="D52" i="323"/>
  <c r="D52" i="385"/>
  <c r="E48" i="461"/>
  <c r="K48" i="261"/>
  <c r="E108" i="437"/>
  <c r="E9" i="458"/>
  <c r="D9" i="319"/>
  <c r="D9" i="381"/>
  <c r="K119" i="246"/>
  <c r="E119" i="446"/>
  <c r="D124" i="307"/>
  <c r="D124" i="369"/>
  <c r="E124" i="446"/>
  <c r="D35" i="343"/>
  <c r="D35" i="405"/>
  <c r="K37" i="282"/>
  <c r="D23" i="325"/>
  <c r="D23" i="387"/>
  <c r="K25" i="264"/>
  <c r="K22" i="222"/>
  <c r="K23" i="282"/>
  <c r="D52" i="337"/>
  <c r="D52" i="399"/>
  <c r="K52" i="276"/>
  <c r="D39" i="337"/>
  <c r="D39" i="399"/>
  <c r="K41" i="276"/>
  <c r="K49" i="274"/>
  <c r="K20" i="244"/>
  <c r="E25" i="476"/>
  <c r="D25" i="337"/>
  <c r="D25" i="399"/>
  <c r="E25" i="468"/>
  <c r="D25" i="329"/>
  <c r="D25" i="391"/>
  <c r="D25" i="321"/>
  <c r="D25" i="383"/>
  <c r="K27" i="260"/>
  <c r="D60" i="352"/>
  <c r="D60" i="414"/>
  <c r="K60" i="291"/>
  <c r="E121" i="447"/>
  <c r="D121" i="308"/>
  <c r="D121" i="370"/>
  <c r="G21" i="303"/>
  <c r="D21" i="365"/>
  <c r="G21" i="365"/>
  <c r="D16" i="364"/>
  <c r="G16" i="364"/>
  <c r="G16" i="302"/>
  <c r="K18" i="275"/>
  <c r="D16" i="336"/>
  <c r="D16" i="398"/>
  <c r="D10" i="334"/>
  <c r="D10" i="396"/>
  <c r="K12" i="273"/>
  <c r="E127" i="436"/>
  <c r="D127" i="297"/>
  <c r="D127" i="359"/>
  <c r="D19" i="341"/>
  <c r="D19" i="403"/>
  <c r="F5" i="288"/>
  <c r="F5" i="262"/>
  <c r="F5" i="259"/>
  <c r="D20" i="469"/>
  <c r="J22" i="269"/>
  <c r="D33" i="328"/>
  <c r="D33" i="390"/>
  <c r="E33" i="467"/>
  <c r="C97" i="236"/>
  <c r="A19" i="234"/>
  <c r="A16" i="241"/>
  <c r="C8" i="237"/>
  <c r="C8" i="238"/>
  <c r="E33" i="448"/>
  <c r="D33" i="309"/>
  <c r="D33" i="371"/>
  <c r="E50" i="457"/>
  <c r="D50" i="318"/>
  <c r="D50" i="380"/>
  <c r="H165" i="237"/>
  <c r="K33" i="290"/>
  <c r="E31" i="490"/>
  <c r="E27" i="489"/>
  <c r="K29" i="289"/>
  <c r="D27" i="350"/>
  <c r="D27" i="412"/>
  <c r="K28" i="229"/>
  <c r="D26" i="350"/>
  <c r="D26" i="412"/>
  <c r="D39" i="310"/>
  <c r="D39" i="372"/>
  <c r="K41" i="249"/>
  <c r="D140" i="447"/>
  <c r="J140" i="247"/>
  <c r="K130" i="247"/>
  <c r="K129" i="187"/>
  <c r="D130" i="308"/>
  <c r="D130" i="370"/>
  <c r="K84" i="247"/>
  <c r="D84" i="308"/>
  <c r="D84" i="370"/>
  <c r="I65" i="247"/>
  <c r="E34" i="446"/>
  <c r="D34" i="307"/>
  <c r="D34" i="369"/>
  <c r="H155" i="184"/>
  <c r="H155" i="244"/>
  <c r="H128" i="244"/>
  <c r="J73" i="238"/>
  <c r="D100" i="436"/>
  <c r="J100" i="237"/>
  <c r="G165" i="237"/>
  <c r="F68" i="238"/>
  <c r="E155" i="185"/>
  <c r="E155" i="245"/>
  <c r="E21" i="491"/>
  <c r="D21" i="352"/>
  <c r="D21" i="414"/>
  <c r="I44" i="189"/>
  <c r="I44" i="249"/>
  <c r="I39" i="249"/>
  <c r="D45" i="490"/>
  <c r="J45" i="290"/>
  <c r="K26" i="290"/>
  <c r="E24" i="490"/>
  <c r="J10" i="249"/>
  <c r="D8" i="449"/>
  <c r="K138" i="246"/>
  <c r="E138" i="446"/>
  <c r="D84" i="307"/>
  <c r="D84" i="369"/>
  <c r="K84" i="246"/>
  <c r="E33" i="437"/>
  <c r="D33" i="298"/>
  <c r="D33" i="360"/>
  <c r="E26" i="436"/>
  <c r="D26" i="297"/>
  <c r="D26" i="359"/>
  <c r="G160" i="236"/>
  <c r="D73" i="435"/>
  <c r="K1" i="189"/>
  <c r="B1" i="187"/>
  <c r="A6" i="174"/>
  <c r="B1" i="186"/>
  <c r="B1" i="184"/>
  <c r="A4" i="177"/>
  <c r="B51" i="134"/>
  <c r="A4" i="175"/>
  <c r="B1" i="178"/>
  <c r="E1" i="426"/>
  <c r="J1" i="180"/>
  <c r="J1" i="179"/>
  <c r="D37" i="488"/>
  <c r="D58" i="306"/>
  <c r="D58" i="368"/>
  <c r="K58" i="245"/>
  <c r="K55" i="185"/>
  <c r="E55" i="445"/>
  <c r="D38" i="345"/>
  <c r="D38" i="407"/>
  <c r="E38" i="484"/>
  <c r="E47" i="470"/>
  <c r="D47" i="331"/>
  <c r="D47" i="393"/>
  <c r="K47" i="270"/>
  <c r="K45" i="210"/>
  <c r="D45" i="331"/>
  <c r="D45" i="393"/>
  <c r="E38" i="465"/>
  <c r="D38" i="326"/>
  <c r="D38" i="388"/>
  <c r="K151" i="236"/>
  <c r="E54" i="474"/>
  <c r="D54" i="335"/>
  <c r="D54" i="397"/>
  <c r="K54" i="274"/>
  <c r="E16" i="478"/>
  <c r="K18" i="278"/>
  <c r="E11" i="454"/>
  <c r="K13" i="254"/>
  <c r="D16" i="310"/>
  <c r="D16" i="372"/>
  <c r="K18" i="249"/>
  <c r="E17" i="437"/>
  <c r="D17" i="298"/>
  <c r="D17" i="360"/>
  <c r="K23" i="237"/>
  <c r="D117" i="295"/>
  <c r="D117" i="357"/>
  <c r="D113" i="415"/>
  <c r="E117" i="434"/>
  <c r="J45" i="264"/>
  <c r="J57" i="204"/>
  <c r="J57" i="264"/>
  <c r="D3" i="66"/>
  <c r="F4" i="66"/>
  <c r="C3" i="2"/>
  <c r="C3" i="426"/>
  <c r="C3" i="427"/>
  <c r="C7" i="493"/>
  <c r="D7" i="493"/>
  <c r="E7" i="493"/>
  <c r="A12" i="75"/>
  <c r="A11" i="76"/>
  <c r="A4" i="76"/>
  <c r="A2" i="70"/>
  <c r="C7" i="128"/>
  <c r="C30" i="128"/>
  <c r="D7" i="128"/>
  <c r="D30" i="128"/>
  <c r="D6" i="87"/>
  <c r="D94" i="87"/>
  <c r="C6" i="87"/>
  <c r="C94" i="87"/>
  <c r="E4" i="66"/>
  <c r="C8" i="1"/>
  <c r="G4" i="66"/>
  <c r="D25" i="317"/>
  <c r="D25" i="379"/>
  <c r="K27" i="256"/>
  <c r="K29" i="282"/>
  <c r="K28" i="222"/>
  <c r="E27" i="482"/>
  <c r="D32" i="335"/>
  <c r="D32" i="397"/>
  <c r="K34" i="274"/>
  <c r="K41" i="273"/>
  <c r="D39" i="334"/>
  <c r="D39" i="396"/>
  <c r="E46" i="469"/>
  <c r="D46" i="330"/>
  <c r="D46" i="392"/>
  <c r="K89" i="236"/>
  <c r="D9" i="348"/>
  <c r="D9" i="410"/>
  <c r="E9" i="487"/>
  <c r="K52" i="253"/>
  <c r="D52" i="314"/>
  <c r="D52" i="376"/>
  <c r="D21" i="336"/>
  <c r="D21" i="398"/>
  <c r="K23" i="275"/>
  <c r="E21" i="475"/>
  <c r="E9" i="476"/>
  <c r="C41" i="139"/>
  <c r="C43" i="199"/>
  <c r="C38" i="199"/>
  <c r="D45" i="467"/>
  <c r="E39" i="444"/>
  <c r="D54" i="334"/>
  <c r="D54" i="396"/>
  <c r="K102" i="235"/>
  <c r="E102" i="434"/>
  <c r="D51" i="489"/>
  <c r="J57" i="229"/>
  <c r="D31" i="298"/>
  <c r="D31" i="360"/>
  <c r="E31" i="437"/>
  <c r="C57" i="333"/>
  <c r="C57" i="395"/>
  <c r="C57" i="272"/>
  <c r="D69" i="434"/>
  <c r="E15" i="437"/>
  <c r="D15" i="298"/>
  <c r="D15" i="360"/>
  <c r="D11" i="307"/>
  <c r="D11" i="369"/>
  <c r="K11" i="246"/>
  <c r="C45" i="467"/>
  <c r="C45" i="328"/>
  <c r="C45" i="390"/>
  <c r="C45" i="267"/>
  <c r="K62" i="244"/>
  <c r="D62" i="305"/>
  <c r="D62" i="367"/>
  <c r="K116" i="235"/>
  <c r="D116" i="295"/>
  <c r="D116" i="357"/>
  <c r="D112" i="415"/>
  <c r="C25" i="238"/>
  <c r="C25" i="437"/>
  <c r="E96" i="437"/>
  <c r="E164" i="437"/>
  <c r="I2" i="438"/>
  <c r="I2" i="439"/>
  <c r="G4" i="441"/>
  <c r="G4" i="442"/>
  <c r="E4" i="444"/>
  <c r="E4" i="445"/>
  <c r="E4" i="446"/>
  <c r="E4" i="447"/>
  <c r="E4" i="448"/>
  <c r="E4" i="449"/>
  <c r="E4" i="450"/>
  <c r="E4" i="451"/>
  <c r="D63" i="307"/>
  <c r="D63" i="369"/>
  <c r="F5" i="289"/>
  <c r="K13" i="274"/>
  <c r="E11" i="474"/>
  <c r="C33" i="248"/>
  <c r="C31" i="309"/>
  <c r="C31" i="371"/>
  <c r="E130" i="435"/>
  <c r="D130" i="296"/>
  <c r="D130" i="358"/>
  <c r="D98" i="307"/>
  <c r="D98" i="369"/>
  <c r="K98" i="246"/>
  <c r="E12" i="444"/>
  <c r="K12" i="244"/>
  <c r="D12" i="305"/>
  <c r="D12" i="367"/>
  <c r="D20" i="449"/>
  <c r="J22" i="249"/>
  <c r="D11" i="309"/>
  <c r="D11" i="371"/>
  <c r="E11" i="448"/>
  <c r="D43" i="307"/>
  <c r="D43" i="369"/>
  <c r="E43" i="446"/>
  <c r="E9" i="473"/>
  <c r="D50" i="296"/>
  <c r="D50" i="358"/>
  <c r="E129" i="434"/>
  <c r="D129" i="295"/>
  <c r="D129" i="357"/>
  <c r="D125" i="415"/>
  <c r="K129" i="235"/>
  <c r="D89" i="295"/>
  <c r="D89" i="357"/>
  <c r="D87" i="415"/>
  <c r="E89" i="434"/>
  <c r="E43" i="197"/>
  <c r="E43" i="257"/>
  <c r="E38" i="257"/>
  <c r="D29" i="334"/>
  <c r="D29" i="396"/>
  <c r="K31" i="273"/>
  <c r="J51" i="271"/>
  <c r="D43" i="222"/>
  <c r="D43" i="282"/>
  <c r="D38" i="282"/>
  <c r="K83" i="236"/>
  <c r="K130" i="237"/>
  <c r="E15" i="478"/>
  <c r="D15" i="339"/>
  <c r="D15" i="401"/>
  <c r="D9" i="364"/>
  <c r="G9" i="364"/>
  <c r="G9" i="302"/>
  <c r="H15" i="299"/>
  <c r="H15" i="361"/>
  <c r="I15" i="438"/>
  <c r="K26" i="238"/>
  <c r="K48" i="238"/>
  <c r="K57" i="237"/>
  <c r="E38" i="286"/>
  <c r="E43" i="226"/>
  <c r="E43" i="286"/>
  <c r="K29" i="274"/>
  <c r="E27" i="474"/>
  <c r="D45" i="473"/>
  <c r="J57" i="213"/>
  <c r="E104" i="445"/>
  <c r="D104" i="306"/>
  <c r="D104" i="368"/>
  <c r="I43" i="208"/>
  <c r="I43" i="268"/>
  <c r="I38" i="268"/>
  <c r="D16" i="320"/>
  <c r="D16" i="382"/>
  <c r="K18" i="259"/>
  <c r="K40" i="254"/>
  <c r="E38" i="454"/>
  <c r="K39" i="194"/>
  <c r="K58" i="247"/>
  <c r="D58" i="308"/>
  <c r="D58" i="370"/>
  <c r="E56" i="454"/>
  <c r="D56" i="315"/>
  <c r="D56" i="377"/>
  <c r="E38" i="437"/>
  <c r="D38" i="298"/>
  <c r="D38" i="360"/>
  <c r="G17" i="439"/>
  <c r="G17" i="240"/>
  <c r="E17" i="450"/>
  <c r="K19" i="250"/>
  <c r="K28" i="188"/>
  <c r="D26" i="309"/>
  <c r="D26" i="371"/>
  <c r="K29" i="248"/>
  <c r="K105" i="246"/>
  <c r="E105" i="446"/>
  <c r="H6" i="300"/>
  <c r="H6" i="362"/>
  <c r="I17" i="180"/>
  <c r="I31" i="180"/>
  <c r="C30" i="452"/>
  <c r="C30" i="313"/>
  <c r="C30" i="375"/>
  <c r="C32" i="252"/>
  <c r="C31" i="310"/>
  <c r="C31" i="372"/>
  <c r="C31" i="449"/>
  <c r="C33" i="249"/>
  <c r="G30" i="240"/>
  <c r="G30" i="300"/>
  <c r="C69" i="437"/>
  <c r="C69" i="298"/>
  <c r="C69" i="360"/>
  <c r="C129" i="445"/>
  <c r="B37" i="363"/>
  <c r="E37" i="363"/>
  <c r="E161" i="357"/>
  <c r="B38" i="363"/>
  <c r="E38" i="363"/>
  <c r="E47" i="476"/>
  <c r="D47" i="337"/>
  <c r="D47" i="399"/>
  <c r="K42" i="250"/>
  <c r="D40" i="311"/>
  <c r="D40" i="373"/>
  <c r="B1" i="314"/>
  <c r="B1" i="316"/>
  <c r="K1" i="192"/>
  <c r="D13" i="332"/>
  <c r="D13" i="394"/>
  <c r="K15" i="271"/>
  <c r="E38" i="473"/>
  <c r="K40" i="273"/>
  <c r="K39" i="213"/>
  <c r="K21" i="253"/>
  <c r="D19" i="314"/>
  <c r="D19" i="376"/>
  <c r="H43" i="193"/>
  <c r="H43" i="253"/>
  <c r="H38" i="253"/>
  <c r="I6" i="438"/>
  <c r="H6" i="299"/>
  <c r="H6" i="361"/>
  <c r="K54" i="235"/>
  <c r="E47" i="471"/>
  <c r="K45" i="211"/>
  <c r="D47" i="332"/>
  <c r="D47" i="394"/>
  <c r="K47" i="271"/>
  <c r="E47" i="469"/>
  <c r="D47" i="330"/>
  <c r="D47" i="392"/>
  <c r="K47" i="269"/>
  <c r="K24" i="249"/>
  <c r="E22" i="449"/>
  <c r="E43" i="437"/>
  <c r="D43" i="298"/>
  <c r="D43" i="360"/>
  <c r="E35" i="491"/>
  <c r="K37" i="291"/>
  <c r="D35" i="352"/>
  <c r="D35" i="414"/>
  <c r="E34" i="488"/>
  <c r="K36" i="288"/>
  <c r="D17" i="347"/>
  <c r="D17" i="409"/>
  <c r="E17" i="486"/>
  <c r="D48" i="337"/>
  <c r="D48" i="399"/>
  <c r="E48" i="476"/>
  <c r="K48" i="276"/>
  <c r="E33" i="446"/>
  <c r="D33" i="307"/>
  <c r="D33" i="369"/>
  <c r="E34" i="434"/>
  <c r="E130" i="446"/>
  <c r="D130" i="307"/>
  <c r="D130" i="369"/>
  <c r="E11" i="456"/>
  <c r="D11" i="317"/>
  <c r="D11" i="379"/>
  <c r="E18" i="473"/>
  <c r="K20" i="273"/>
  <c r="J28" i="252"/>
  <c r="D26" i="452"/>
  <c r="K29" i="252"/>
  <c r="D27" i="313"/>
  <c r="D27" i="375"/>
  <c r="D121" i="305"/>
  <c r="D121" i="367"/>
  <c r="K121" i="244"/>
  <c r="C30" i="322"/>
  <c r="C30" i="384"/>
  <c r="C30" i="461"/>
  <c r="E47" i="478"/>
  <c r="K47" i="278"/>
  <c r="D54" i="325"/>
  <c r="D54" i="387"/>
  <c r="K54" i="264"/>
  <c r="D40" i="342"/>
  <c r="D40" i="404"/>
  <c r="E40" i="481"/>
  <c r="E40" i="486"/>
  <c r="D40" i="347"/>
  <c r="D40" i="409"/>
  <c r="K21" i="269"/>
  <c r="D19" i="330"/>
  <c r="D19" i="392"/>
  <c r="E19" i="446"/>
  <c r="K15" i="186"/>
  <c r="E15" i="446"/>
  <c r="K113" i="238"/>
  <c r="K129" i="238"/>
  <c r="K72" i="236"/>
  <c r="C8" i="341"/>
  <c r="C8" i="403"/>
  <c r="C10" i="280"/>
  <c r="H161" i="178"/>
  <c r="H161" i="238"/>
  <c r="E115" i="444"/>
  <c r="K114" i="184"/>
  <c r="K13" i="246"/>
  <c r="D13" i="307"/>
  <c r="D13" i="369"/>
  <c r="E143" i="446"/>
  <c r="D143" i="307"/>
  <c r="D143" i="369"/>
  <c r="D12" i="312"/>
  <c r="D12" i="374"/>
  <c r="K14" i="251"/>
  <c r="D34" i="313"/>
  <c r="D34" i="375"/>
  <c r="K36" i="252"/>
  <c r="D110" i="297"/>
  <c r="D110" i="359"/>
  <c r="E110" i="436"/>
  <c r="C41" i="321"/>
  <c r="C41" i="383"/>
  <c r="C41" i="460"/>
  <c r="C43" i="260"/>
  <c r="D56" i="415"/>
  <c r="C38" i="254"/>
  <c r="C36" i="315"/>
  <c r="C36" i="377"/>
  <c r="D51" i="325"/>
  <c r="D51" i="387"/>
  <c r="K51" i="264"/>
  <c r="B36" i="296"/>
  <c r="B36" i="298"/>
  <c r="D133" i="308"/>
  <c r="D133" i="370"/>
  <c r="C29" i="239"/>
  <c r="C29" i="438"/>
  <c r="E51" i="461"/>
  <c r="D51" i="322"/>
  <c r="D51" i="384"/>
  <c r="D20" i="345"/>
  <c r="D20" i="407"/>
  <c r="E20" i="484"/>
  <c r="C38" i="290"/>
  <c r="C36" i="490"/>
  <c r="C43" i="264"/>
  <c r="C41" i="325"/>
  <c r="C41" i="387"/>
  <c r="D20" i="342"/>
  <c r="D20" i="404"/>
  <c r="K22" i="281"/>
  <c r="K22" i="201"/>
  <c r="D21" i="322"/>
  <c r="D21" i="384"/>
  <c r="K23" i="261"/>
  <c r="E38" i="460"/>
  <c r="K40" i="260"/>
  <c r="D28" i="315"/>
  <c r="D28" i="377"/>
  <c r="K30" i="254"/>
  <c r="E52" i="473"/>
  <c r="D12" i="330"/>
  <c r="D12" i="392"/>
  <c r="K14" i="269"/>
  <c r="E21" i="469"/>
  <c r="K23" i="269"/>
  <c r="E76" i="436"/>
  <c r="D38" i="323"/>
  <c r="D38" i="385"/>
  <c r="K40" i="262"/>
  <c r="E13" i="457"/>
  <c r="D13" i="318"/>
  <c r="D13" i="380"/>
  <c r="E113" i="447"/>
  <c r="D113" i="308"/>
  <c r="D113" i="370"/>
  <c r="K113" i="247"/>
  <c r="D8" i="491"/>
  <c r="J10" i="291"/>
  <c r="D24" i="334"/>
  <c r="D24" i="396"/>
  <c r="K26" i="273"/>
  <c r="E38" i="471"/>
  <c r="E53" i="465"/>
  <c r="D53" i="326"/>
  <c r="D53" i="388"/>
  <c r="K53" i="265"/>
  <c r="I38" i="258"/>
  <c r="I43" i="198"/>
  <c r="I43" i="258"/>
  <c r="K75" i="185"/>
  <c r="E75" i="445"/>
  <c r="E14" i="445"/>
  <c r="D14" i="306"/>
  <c r="D14" i="368"/>
  <c r="E50" i="488"/>
  <c r="D50" i="349"/>
  <c r="D50" i="411"/>
  <c r="K50" i="288"/>
  <c r="I43" i="216"/>
  <c r="I43" i="276"/>
  <c r="I38" i="276"/>
  <c r="F43" i="201"/>
  <c r="F43" i="261"/>
  <c r="F38" i="261"/>
  <c r="E141" i="447"/>
  <c r="D141" i="308"/>
  <c r="D141" i="370"/>
  <c r="K140" i="187"/>
  <c r="E14" i="444"/>
  <c r="D14" i="305"/>
  <c r="D14" i="367"/>
  <c r="C57" i="342"/>
  <c r="C57" i="404"/>
  <c r="E59" i="485"/>
  <c r="K59" i="285"/>
  <c r="E93" i="177"/>
  <c r="E93" i="237"/>
  <c r="E68" i="237"/>
  <c r="E165" i="237"/>
  <c r="D26" i="349"/>
  <c r="D26" i="411"/>
  <c r="K28" i="288"/>
  <c r="K63" i="247"/>
  <c r="D147" i="306"/>
  <c r="D147" i="368"/>
  <c r="K147" i="245"/>
  <c r="D157" i="306"/>
  <c r="D157" i="368"/>
  <c r="K157" i="245"/>
  <c r="D17" i="346"/>
  <c r="D17" i="408"/>
  <c r="K19" i="285"/>
  <c r="E32" i="483"/>
  <c r="D32" i="344"/>
  <c r="D32" i="406"/>
  <c r="D11" i="333"/>
  <c r="D11" i="395"/>
  <c r="E50" i="461"/>
  <c r="D50" i="322"/>
  <c r="D50" i="384"/>
  <c r="D17" i="309"/>
  <c r="D17" i="371"/>
  <c r="K19" i="248"/>
  <c r="C36" i="472"/>
  <c r="D28" i="323"/>
  <c r="D28" i="385"/>
  <c r="K30" i="262"/>
  <c r="D136" i="437"/>
  <c r="J136" i="238"/>
  <c r="E82" i="444"/>
  <c r="D82" i="305"/>
  <c r="D82" i="367"/>
  <c r="K64" i="235"/>
  <c r="K63" i="235"/>
  <c r="D24" i="350"/>
  <c r="D24" i="412"/>
  <c r="K26" i="289"/>
  <c r="D16" i="350"/>
  <c r="D16" i="412"/>
  <c r="K18" i="289"/>
  <c r="E21" i="488"/>
  <c r="K22" i="228"/>
  <c r="E20" i="488"/>
  <c r="E52" i="482"/>
  <c r="D52" i="343"/>
  <c r="D52" i="405"/>
  <c r="K52" i="282"/>
  <c r="E49" i="476"/>
  <c r="D49" i="337"/>
  <c r="D49" i="399"/>
  <c r="D140" i="435"/>
  <c r="J140" i="236"/>
  <c r="E121" i="446"/>
  <c r="D121" i="307"/>
  <c r="D121" i="369"/>
  <c r="E125" i="446"/>
  <c r="D125" i="307"/>
  <c r="D125" i="369"/>
  <c r="K125" i="246"/>
  <c r="C8" i="474"/>
  <c r="C8" i="335"/>
  <c r="C8" i="397"/>
  <c r="C20" i="318"/>
  <c r="C20" i="380"/>
  <c r="C22" i="257"/>
  <c r="D37" i="335"/>
  <c r="D37" i="397"/>
  <c r="E37" i="474"/>
  <c r="K39" i="274"/>
  <c r="D37" i="346"/>
  <c r="D37" i="408"/>
  <c r="K39" i="285"/>
  <c r="E24" i="487"/>
  <c r="D24" i="348"/>
  <c r="D24" i="410"/>
  <c r="E34" i="487"/>
  <c r="D34" i="348"/>
  <c r="D34" i="410"/>
  <c r="E68" i="238"/>
  <c r="E165" i="238"/>
  <c r="E165" i="178"/>
  <c r="E9" i="460"/>
  <c r="D9" i="321"/>
  <c r="D9" i="383"/>
  <c r="E53" i="485"/>
  <c r="D53" i="346"/>
  <c r="D53" i="408"/>
  <c r="H43" i="215"/>
  <c r="H43" i="275"/>
  <c r="H38" i="275"/>
  <c r="D33" i="335"/>
  <c r="D33" i="397"/>
  <c r="K35" i="274"/>
  <c r="E43" i="212"/>
  <c r="E43" i="272"/>
  <c r="E38" i="272"/>
  <c r="E32" i="471"/>
  <c r="D32" i="332"/>
  <c r="D32" i="394"/>
  <c r="E67" i="447"/>
  <c r="D67" i="308"/>
  <c r="D67" i="370"/>
  <c r="K10" i="245"/>
  <c r="K8" i="185"/>
  <c r="K8" i="245"/>
  <c r="E44" i="447"/>
  <c r="K44" i="247"/>
  <c r="D119" i="295"/>
  <c r="D119" i="357"/>
  <c r="D115" i="415"/>
  <c r="E119" i="434"/>
  <c r="E80" i="435"/>
  <c r="K22" i="273"/>
  <c r="D20" i="334"/>
  <c r="D20" i="396"/>
  <c r="E20" i="473"/>
  <c r="E33" i="450"/>
  <c r="D33" i="311"/>
  <c r="D33" i="373"/>
  <c r="K38" i="249"/>
  <c r="E36" i="449"/>
  <c r="H65" i="247"/>
  <c r="D110" i="307"/>
  <c r="D110" i="369"/>
  <c r="K110" i="246"/>
  <c r="K34" i="245"/>
  <c r="E34" i="445"/>
  <c r="D34" i="306"/>
  <c r="D34" i="368"/>
  <c r="D125" i="305"/>
  <c r="D125" i="367"/>
  <c r="K125" i="244"/>
  <c r="D111" i="305"/>
  <c r="D111" i="367"/>
  <c r="K111" i="244"/>
  <c r="D56" i="305"/>
  <c r="D56" i="367"/>
  <c r="K56" i="244"/>
  <c r="H160" i="238"/>
  <c r="H166" i="238"/>
  <c r="H166" i="178"/>
  <c r="E61" i="451"/>
  <c r="D61" i="312"/>
  <c r="D61" i="374"/>
  <c r="K61" i="251"/>
  <c r="E49" i="436"/>
  <c r="D49" i="297"/>
  <c r="D49" i="359"/>
  <c r="E21" i="438"/>
  <c r="E19" i="179"/>
  <c r="E17" i="477"/>
  <c r="D17" i="338"/>
  <c r="D17" i="400"/>
  <c r="E54" i="466"/>
  <c r="D54" i="327"/>
  <c r="D54" i="389"/>
  <c r="K54" i="266"/>
  <c r="K51" i="206"/>
  <c r="D30" i="324"/>
  <c r="D30" i="386"/>
  <c r="K32" i="263"/>
  <c r="E9" i="456"/>
  <c r="D9" i="317"/>
  <c r="D9" i="379"/>
  <c r="E39" i="434"/>
  <c r="D39" i="295"/>
  <c r="D39" i="357"/>
  <c r="D37" i="415"/>
  <c r="E26" i="446"/>
  <c r="D26" i="307"/>
  <c r="D26" i="369"/>
  <c r="D18" i="327"/>
  <c r="D18" i="389"/>
  <c r="E18" i="466"/>
  <c r="E53" i="461"/>
  <c r="D53" i="322"/>
  <c r="D53" i="384"/>
  <c r="K53" i="261"/>
  <c r="E31" i="488"/>
  <c r="K32" i="228"/>
  <c r="E48" i="452"/>
  <c r="K48" i="252"/>
  <c r="D14" i="341"/>
  <c r="D14" i="403"/>
  <c r="K16" i="280"/>
  <c r="K16" i="276"/>
  <c r="E14" i="476"/>
  <c r="D27" i="334"/>
  <c r="D27" i="396"/>
  <c r="E27" i="473"/>
  <c r="K28" i="213"/>
  <c r="K28" i="273"/>
  <c r="E25" i="491"/>
  <c r="D25" i="352"/>
  <c r="D25" i="414"/>
  <c r="D23" i="315"/>
  <c r="D23" i="377"/>
  <c r="K25" i="254"/>
  <c r="K20" i="278"/>
  <c r="D18" i="339"/>
  <c r="D18" i="401"/>
  <c r="G43" i="218"/>
  <c r="G43" i="278"/>
  <c r="G38" i="278"/>
  <c r="D40" i="337"/>
  <c r="D40" i="399"/>
  <c r="K42" i="276"/>
  <c r="E29" i="443"/>
  <c r="F26" i="498"/>
  <c r="C97" i="434"/>
  <c r="C4" i="439"/>
  <c r="G4" i="439"/>
  <c r="C4" i="438"/>
  <c r="G4" i="438"/>
  <c r="D88" i="305"/>
  <c r="D88" i="367"/>
  <c r="K88" i="244"/>
  <c r="K28" i="223"/>
  <c r="E26" i="483"/>
  <c r="E27" i="483"/>
  <c r="E52" i="474"/>
  <c r="K52" i="274"/>
  <c r="K12" i="266"/>
  <c r="E10" i="466"/>
  <c r="E48" i="483"/>
  <c r="K48" i="283"/>
  <c r="E11" i="471"/>
  <c r="D11" i="332"/>
  <c r="D11" i="394"/>
  <c r="D23" i="331"/>
  <c r="D23" i="393"/>
  <c r="K25" i="270"/>
  <c r="K19" i="278"/>
  <c r="E17" i="478"/>
  <c r="D9" i="339"/>
  <c r="D9" i="401"/>
  <c r="K11" i="278"/>
  <c r="K36" i="264"/>
  <c r="E34" i="464"/>
  <c r="E50" i="463"/>
  <c r="D50" i="324"/>
  <c r="D50" i="386"/>
  <c r="E50" i="459"/>
  <c r="D50" i="320"/>
  <c r="D50" i="382"/>
  <c r="K50" i="259"/>
  <c r="E65" i="247"/>
  <c r="E166" i="237"/>
  <c r="E31" i="491"/>
  <c r="D13" i="310"/>
  <c r="D13" i="372"/>
  <c r="K15" i="249"/>
  <c r="D55" i="309"/>
  <c r="D55" i="371"/>
  <c r="K52" i="188"/>
  <c r="D52" i="309"/>
  <c r="D52" i="371"/>
  <c r="K144" i="247"/>
  <c r="D144" i="308"/>
  <c r="D144" i="370"/>
  <c r="E144" i="447"/>
  <c r="E150" i="445"/>
  <c r="K150" i="245"/>
  <c r="E24" i="444"/>
  <c r="D24" i="305"/>
  <c r="D24" i="367"/>
  <c r="E103" i="436"/>
  <c r="D103" i="297"/>
  <c r="D103" i="359"/>
  <c r="D40" i="436"/>
  <c r="J40" i="237"/>
  <c r="D152" i="435"/>
  <c r="J152" i="236"/>
  <c r="E12" i="434"/>
  <c r="D12" i="295"/>
  <c r="D12" i="357"/>
  <c r="D10" i="415"/>
  <c r="D140" i="436"/>
  <c r="J140" i="237"/>
  <c r="D99" i="307"/>
  <c r="D99" i="369"/>
  <c r="K99" i="246"/>
  <c r="F65" i="246"/>
  <c r="F90" i="186"/>
  <c r="F90" i="246"/>
  <c r="E14" i="446"/>
  <c r="D14" i="307"/>
  <c r="D14" i="369"/>
  <c r="K79" i="245"/>
  <c r="K78" i="185"/>
  <c r="K78" i="245"/>
  <c r="K23" i="245"/>
  <c r="D23" i="306"/>
  <c r="D23" i="368"/>
  <c r="J140" i="244"/>
  <c r="D140" i="444"/>
  <c r="E160" i="238"/>
  <c r="E166" i="238"/>
  <c r="E161" i="178"/>
  <c r="E161" i="238"/>
  <c r="I160" i="237"/>
  <c r="I166" i="237"/>
  <c r="I166" i="177"/>
  <c r="D37" i="297"/>
  <c r="D37" i="359"/>
  <c r="E37" i="436"/>
  <c r="E56" i="463"/>
  <c r="D56" i="324"/>
  <c r="D56" i="386"/>
  <c r="K56" i="263"/>
  <c r="D11" i="344"/>
  <c r="D11" i="406"/>
  <c r="E11" i="483"/>
  <c r="E17" i="479"/>
  <c r="D17" i="340"/>
  <c r="D17" i="402"/>
  <c r="K36" i="283"/>
  <c r="D34" i="344"/>
  <c r="D34" i="406"/>
  <c r="D11" i="435"/>
  <c r="J11" i="236"/>
  <c r="D18" i="322"/>
  <c r="D18" i="384"/>
  <c r="K20" i="261"/>
  <c r="H43" i="197"/>
  <c r="H43" i="257"/>
  <c r="H38" i="257"/>
  <c r="K25" i="283"/>
  <c r="D23" i="344"/>
  <c r="D23" i="406"/>
  <c r="E29" i="475"/>
  <c r="D29" i="336"/>
  <c r="D29" i="398"/>
  <c r="K27" i="249"/>
  <c r="E25" i="449"/>
  <c r="D34" i="324"/>
  <c r="D34" i="386"/>
  <c r="K36" i="263"/>
  <c r="E52" i="489"/>
  <c r="K52" i="289"/>
  <c r="D29" i="337"/>
  <c r="D29" i="399"/>
  <c r="K31" i="276"/>
  <c r="D19" i="306"/>
  <c r="D19" i="368"/>
  <c r="K19" i="245"/>
  <c r="K41" i="287"/>
  <c r="D39" i="348"/>
  <c r="D39" i="410"/>
  <c r="E47" i="486"/>
  <c r="K47" i="286"/>
  <c r="C36" i="323"/>
  <c r="C36" i="385"/>
  <c r="C38" i="262"/>
  <c r="C8" i="462"/>
  <c r="C8" i="323"/>
  <c r="C8" i="385"/>
  <c r="H43" i="223"/>
  <c r="H43" i="283"/>
  <c r="H38" i="283"/>
  <c r="E49" i="467"/>
  <c r="K49" i="267"/>
  <c r="G39" i="250"/>
  <c r="G44" i="190"/>
  <c r="G44" i="250"/>
  <c r="D53" i="308"/>
  <c r="D53" i="370"/>
  <c r="K53" i="247"/>
  <c r="E46" i="454"/>
  <c r="D46" i="315"/>
  <c r="D46" i="377"/>
  <c r="K145" i="235"/>
  <c r="E145" i="434"/>
  <c r="E23" i="444"/>
  <c r="C51" i="478"/>
  <c r="C51" i="339"/>
  <c r="C51" i="401"/>
  <c r="C51" i="278"/>
  <c r="C18" i="436"/>
  <c r="C18" i="297"/>
  <c r="C18" i="359"/>
  <c r="D5" i="288"/>
  <c r="D5" i="248"/>
  <c r="D5" i="266"/>
  <c r="D5" i="273"/>
  <c r="D5" i="255"/>
  <c r="D5" i="249"/>
  <c r="D5" i="263"/>
  <c r="D5" i="283"/>
  <c r="D5" i="271"/>
  <c r="D5" i="254"/>
  <c r="D107" i="298"/>
  <c r="D107" i="360"/>
  <c r="E107" i="437"/>
  <c r="D132" i="296"/>
  <c r="D132" i="358"/>
  <c r="E132" i="435"/>
  <c r="H5" i="266"/>
  <c r="H5" i="258"/>
  <c r="H5" i="290"/>
  <c r="H5" i="251"/>
  <c r="H5" i="274"/>
  <c r="H5" i="287"/>
  <c r="H5" i="276"/>
  <c r="H5" i="249"/>
  <c r="H5" i="285"/>
  <c r="H5" i="269"/>
  <c r="H5" i="288"/>
  <c r="H5" i="291"/>
  <c r="H5" i="273"/>
  <c r="H5" i="254"/>
  <c r="H5" i="267"/>
  <c r="H5" i="262"/>
  <c r="H5" i="261"/>
  <c r="H5" i="275"/>
  <c r="H5" i="282"/>
  <c r="H5" i="284"/>
  <c r="H5" i="283"/>
  <c r="H5" i="257"/>
  <c r="C36" i="325"/>
  <c r="C36" i="387"/>
  <c r="C36" i="464"/>
  <c r="F22" i="443"/>
  <c r="E22" i="499"/>
  <c r="B19" i="498"/>
  <c r="B22" i="443"/>
  <c r="B35" i="245"/>
  <c r="B35" i="246"/>
  <c r="B35" i="244"/>
  <c r="B38" i="236"/>
  <c r="E24" i="461"/>
  <c r="D24" i="322"/>
  <c r="D24" i="384"/>
  <c r="F89" i="245"/>
  <c r="F90" i="185"/>
  <c r="F90" i="245"/>
  <c r="C26" i="466"/>
  <c r="C26" i="327"/>
  <c r="C26" i="389"/>
  <c r="D20" i="451"/>
  <c r="J22" i="251"/>
  <c r="D8" i="454"/>
  <c r="J10" i="254"/>
  <c r="E48" i="451"/>
  <c r="D48" i="312"/>
  <c r="D48" i="374"/>
  <c r="E21" i="454"/>
  <c r="D21" i="315"/>
  <c r="D21" i="377"/>
  <c r="K23" i="254"/>
  <c r="E90" i="434"/>
  <c r="D90" i="295"/>
  <c r="D90" i="357"/>
  <c r="D88" i="415"/>
  <c r="C30" i="491"/>
  <c r="C32" i="291"/>
  <c r="C30" i="352"/>
  <c r="C30" i="414"/>
  <c r="J28" i="287"/>
  <c r="D26" i="487"/>
  <c r="K83" i="237"/>
  <c r="K81" i="237"/>
  <c r="E24" i="478"/>
  <c r="D24" i="339"/>
  <c r="D24" i="401"/>
  <c r="K102" i="238"/>
  <c r="I24" i="438"/>
  <c r="H24" i="299"/>
  <c r="H24" i="361"/>
  <c r="K123" i="238"/>
  <c r="K12" i="238"/>
  <c r="K11" i="238"/>
  <c r="K62" i="238"/>
  <c r="K30" i="237"/>
  <c r="K43" i="236"/>
  <c r="D51" i="472"/>
  <c r="J51" i="272"/>
  <c r="K28" i="208"/>
  <c r="E31" i="456"/>
  <c r="K33" i="256"/>
  <c r="E48" i="453"/>
  <c r="E74" i="447"/>
  <c r="D74" i="308"/>
  <c r="D74" i="370"/>
  <c r="F5" i="286"/>
  <c r="F5" i="258"/>
  <c r="F5" i="249"/>
  <c r="F5" i="272"/>
  <c r="F5" i="284"/>
  <c r="F5" i="264"/>
  <c r="F5" i="270"/>
  <c r="F5" i="277"/>
  <c r="F5" i="260"/>
  <c r="D23" i="328"/>
  <c r="D23" i="390"/>
  <c r="K25" i="267"/>
  <c r="E23" i="459"/>
  <c r="D23" i="320"/>
  <c r="D23" i="382"/>
  <c r="K26" i="253"/>
  <c r="D24" i="314"/>
  <c r="D24" i="376"/>
  <c r="E22" i="466"/>
  <c r="D46" i="450"/>
  <c r="D49" i="298"/>
  <c r="D49" i="360"/>
  <c r="E49" i="437"/>
  <c r="D44" i="307"/>
  <c r="D44" i="369"/>
  <c r="E44" i="446"/>
  <c r="C133" i="308"/>
  <c r="C133" i="370"/>
  <c r="C133" i="247"/>
  <c r="C70" i="444"/>
  <c r="C70" i="305"/>
  <c r="C70" i="367"/>
  <c r="C152" i="237"/>
  <c r="C152" i="297"/>
  <c r="C152" i="359"/>
  <c r="K24" i="261"/>
  <c r="D22" i="322"/>
  <c r="D22" i="384"/>
  <c r="K1" i="252"/>
  <c r="K1" i="254"/>
  <c r="K15" i="274"/>
  <c r="E13" i="474"/>
  <c r="K12" i="268"/>
  <c r="D10" i="329"/>
  <c r="D10" i="391"/>
  <c r="K25" i="263"/>
  <c r="E23" i="463"/>
  <c r="E35" i="476"/>
  <c r="D35" i="337"/>
  <c r="D35" i="399"/>
  <c r="E84" i="445"/>
  <c r="D84" i="306"/>
  <c r="D84" i="368"/>
  <c r="H31" i="439"/>
  <c r="D32" i="440"/>
  <c r="H31" i="240"/>
  <c r="D32" i="241"/>
  <c r="D32" i="181"/>
  <c r="D53" i="318"/>
  <c r="D53" i="380"/>
  <c r="K53" i="257"/>
  <c r="E46" i="478"/>
  <c r="K45" i="218"/>
  <c r="K45" i="278"/>
  <c r="D46" i="339"/>
  <c r="D46" i="401"/>
  <c r="E47" i="477"/>
  <c r="D47" i="338"/>
  <c r="D47" i="400"/>
  <c r="E54" i="469"/>
  <c r="K54" i="269"/>
  <c r="K51" i="209"/>
  <c r="K51" i="269"/>
  <c r="D32" i="326"/>
  <c r="D32" i="388"/>
  <c r="K34" i="265"/>
  <c r="K32" i="205"/>
  <c r="E39" i="459"/>
  <c r="D39" i="320"/>
  <c r="D39" i="382"/>
  <c r="G43" i="199"/>
  <c r="G43" i="259"/>
  <c r="G38" i="259"/>
  <c r="E21" i="457"/>
  <c r="K22" i="197"/>
  <c r="D20" i="318"/>
  <c r="D20" i="380"/>
  <c r="C26" i="336"/>
  <c r="C26" i="398"/>
  <c r="C26" i="475"/>
  <c r="D14" i="346"/>
  <c r="D14" i="408"/>
  <c r="K16" i="285"/>
  <c r="E60" i="483"/>
  <c r="K60" i="283"/>
  <c r="E53" i="480"/>
  <c r="D53" i="341"/>
  <c r="D53" i="403"/>
  <c r="D38" i="339"/>
  <c r="D38" i="401"/>
  <c r="K40" i="278"/>
  <c r="K35" i="277"/>
  <c r="E33" i="477"/>
  <c r="K24" i="272"/>
  <c r="E22" i="472"/>
  <c r="E16" i="490"/>
  <c r="K18" i="290"/>
  <c r="E56" i="480"/>
  <c r="D56" i="341"/>
  <c r="D56" i="403"/>
  <c r="D43" i="208"/>
  <c r="D43" i="268"/>
  <c r="D38" i="268"/>
  <c r="E43" i="199"/>
  <c r="E43" i="259"/>
  <c r="E38" i="259"/>
  <c r="E38" i="487"/>
  <c r="D38" i="348"/>
  <c r="D38" i="410"/>
  <c r="K39" i="227"/>
  <c r="E37" i="487"/>
  <c r="D29" i="332"/>
  <c r="D29" i="394"/>
  <c r="E29" i="471"/>
  <c r="K112" i="246"/>
  <c r="D112" i="307"/>
  <c r="D112" i="369"/>
  <c r="K120" i="247"/>
  <c r="D120" i="308"/>
  <c r="D120" i="370"/>
  <c r="J45" i="278"/>
  <c r="D45" i="478"/>
  <c r="K14" i="275"/>
  <c r="E12" i="475"/>
  <c r="D16" i="329"/>
  <c r="D16" i="391"/>
  <c r="E16" i="468"/>
  <c r="E52" i="485"/>
  <c r="K51" i="225"/>
  <c r="D132" i="306"/>
  <c r="D132" i="368"/>
  <c r="K132" i="245"/>
  <c r="K20" i="279"/>
  <c r="D18" i="340"/>
  <c r="D18" i="402"/>
  <c r="C52" i="450"/>
  <c r="C52" i="311"/>
  <c r="C52" i="373"/>
  <c r="C52" i="250"/>
  <c r="C45" i="349"/>
  <c r="C45" i="411"/>
  <c r="C45" i="288"/>
  <c r="E118" i="435"/>
  <c r="D118" i="296"/>
  <c r="D118" i="358"/>
  <c r="D72" i="306"/>
  <c r="D72" i="368"/>
  <c r="K72" i="245"/>
  <c r="D114" i="445"/>
  <c r="J114" i="245"/>
  <c r="J128" i="185"/>
  <c r="E11" i="464"/>
  <c r="D11" i="325"/>
  <c r="D11" i="387"/>
  <c r="E10" i="465"/>
  <c r="K12" i="265"/>
  <c r="E9" i="466"/>
  <c r="K11" i="266"/>
  <c r="D9" i="327"/>
  <c r="D9" i="389"/>
  <c r="E13" i="466"/>
  <c r="D13" i="327"/>
  <c r="D13" i="389"/>
  <c r="K23" i="268"/>
  <c r="E21" i="468"/>
  <c r="D18" i="333"/>
  <c r="D18" i="395"/>
  <c r="E18" i="472"/>
  <c r="K23" i="273"/>
  <c r="E21" i="473"/>
  <c r="E40" i="474"/>
  <c r="D40" i="335"/>
  <c r="D40" i="397"/>
  <c r="K42" i="274"/>
  <c r="E34" i="477"/>
  <c r="D34" i="338"/>
  <c r="D34" i="400"/>
  <c r="D22" i="340"/>
  <c r="D22" i="402"/>
  <c r="E22" i="479"/>
  <c r="D10" i="342"/>
  <c r="D10" i="404"/>
  <c r="K12" i="281"/>
  <c r="K16" i="288"/>
  <c r="D14" i="349"/>
  <c r="D14" i="411"/>
  <c r="D23" i="351"/>
  <c r="D23" i="413"/>
  <c r="K25" i="290"/>
  <c r="E36" i="363"/>
  <c r="E166" i="358"/>
  <c r="E161" i="358"/>
  <c r="K72" i="184"/>
  <c r="E12" i="480"/>
  <c r="J136" i="175"/>
  <c r="D68" i="175"/>
  <c r="D26" i="296"/>
  <c r="D26" i="358"/>
  <c r="H68" i="175"/>
  <c r="C36" i="143"/>
  <c r="C38" i="203"/>
  <c r="C28" i="290"/>
  <c r="C69" i="297"/>
  <c r="C69" i="359"/>
  <c r="H38" i="213"/>
  <c r="H43" i="213"/>
  <c r="H43" i="273"/>
  <c r="K15" i="216"/>
  <c r="F38" i="207"/>
  <c r="F38" i="267"/>
  <c r="J58" i="176"/>
  <c r="C57" i="167"/>
  <c r="C57" i="227"/>
  <c r="C20" i="316"/>
  <c r="C20" i="378"/>
  <c r="C57" i="168"/>
  <c r="C26" i="483"/>
  <c r="C28" i="279"/>
  <c r="C51" i="336"/>
  <c r="C51" i="398"/>
  <c r="C28" i="268"/>
  <c r="C58" i="123"/>
  <c r="C22" i="447"/>
  <c r="C146" i="308"/>
  <c r="C146" i="370"/>
  <c r="C128" i="120"/>
  <c r="C22" i="305"/>
  <c r="C22" i="367"/>
  <c r="C60" i="444"/>
  <c r="C52" i="436"/>
  <c r="C147" i="297"/>
  <c r="C147" i="359"/>
  <c r="C81" i="235"/>
  <c r="K29" i="262"/>
  <c r="E92" i="176"/>
  <c r="E166" i="176"/>
  <c r="E27" i="453"/>
  <c r="I24" i="183"/>
  <c r="G24" i="442"/>
  <c r="J46" i="238"/>
  <c r="K46" i="238"/>
  <c r="K40" i="238"/>
  <c r="C51" i="267"/>
  <c r="K18" i="193"/>
  <c r="D23" i="490"/>
  <c r="D22" i="467"/>
  <c r="J100" i="175"/>
  <c r="J100" i="235"/>
  <c r="C57" i="142"/>
  <c r="D19" i="444"/>
  <c r="G5" i="212"/>
  <c r="G5" i="188"/>
  <c r="G5" i="211"/>
  <c r="K106" i="178"/>
  <c r="D106" i="436"/>
  <c r="D11" i="446"/>
  <c r="D145" i="434"/>
  <c r="D134" i="434"/>
  <c r="D122" i="434"/>
  <c r="K111" i="175"/>
  <c r="K111" i="235"/>
  <c r="C57" i="170"/>
  <c r="C57" i="230"/>
  <c r="C28" i="281"/>
  <c r="C30" i="480"/>
  <c r="C36" i="138"/>
  <c r="C41" i="138"/>
  <c r="C60" i="446"/>
  <c r="K30" i="282"/>
  <c r="J101" i="236"/>
  <c r="K101" i="236"/>
  <c r="D5" i="188"/>
  <c r="C92" i="1"/>
  <c r="B7" i="76"/>
  <c r="C51" i="290"/>
  <c r="C36" i="141"/>
  <c r="C38" i="201"/>
  <c r="J69" i="176"/>
  <c r="D5" i="198"/>
  <c r="D5" i="196"/>
  <c r="D5" i="193"/>
  <c r="J159" i="238"/>
  <c r="K159" i="238"/>
  <c r="J129" i="184"/>
  <c r="C26" i="328"/>
  <c r="C26" i="390"/>
  <c r="C8" i="345"/>
  <c r="C8" i="407"/>
  <c r="H65" i="184"/>
  <c r="K55" i="251"/>
  <c r="J81" i="178"/>
  <c r="D81" i="437"/>
  <c r="J82" i="238"/>
  <c r="K82" i="238"/>
  <c r="K81" i="238"/>
  <c r="J58" i="177"/>
  <c r="D92" i="175"/>
  <c r="C30" i="323"/>
  <c r="C30" i="385"/>
  <c r="C68" i="1"/>
  <c r="C30" i="334"/>
  <c r="C30" i="396"/>
  <c r="D5" i="199"/>
  <c r="D5" i="212"/>
  <c r="C140" i="236"/>
  <c r="C10" i="284"/>
  <c r="D5" i="210"/>
  <c r="D5" i="206"/>
  <c r="D5" i="224"/>
  <c r="D5" i="225"/>
  <c r="D5" i="192"/>
  <c r="D5" i="231"/>
  <c r="D5" i="226"/>
  <c r="D5" i="204"/>
  <c r="D5" i="213"/>
  <c r="D5" i="218"/>
  <c r="D5" i="208"/>
  <c r="J15" i="236"/>
  <c r="K15" i="236"/>
  <c r="G92" i="175"/>
  <c r="C8" i="472"/>
  <c r="K53" i="286"/>
  <c r="K50" i="280"/>
  <c r="D154" i="184"/>
  <c r="D5" i="200"/>
  <c r="D5" i="207"/>
  <c r="H92" i="175"/>
  <c r="H92" i="235"/>
  <c r="H166" i="235"/>
  <c r="C40" i="236"/>
  <c r="D89" i="186"/>
  <c r="D89" i="246"/>
  <c r="K155" i="176"/>
  <c r="C49" i="246"/>
  <c r="C49" i="307"/>
  <c r="C49" i="369"/>
  <c r="K26" i="262"/>
  <c r="D14" i="318"/>
  <c r="D14" i="380"/>
  <c r="D50" i="341"/>
  <c r="D50" i="403"/>
  <c r="J98" i="246"/>
  <c r="K151" i="185"/>
  <c r="C22" i="288"/>
  <c r="C20" i="349"/>
  <c r="C20" i="411"/>
  <c r="C36" i="164"/>
  <c r="D55" i="311"/>
  <c r="D55" i="373"/>
  <c r="F39" i="190"/>
  <c r="F44" i="190"/>
  <c r="F44" i="250"/>
  <c r="E89" i="187"/>
  <c r="E89" i="247"/>
  <c r="J43" i="246"/>
  <c r="K28" i="186"/>
  <c r="D28" i="307"/>
  <c r="D28" i="369"/>
  <c r="J141" i="245"/>
  <c r="J107" i="244"/>
  <c r="G89" i="184"/>
  <c r="G89" i="244"/>
  <c r="J11" i="273"/>
  <c r="J18" i="245"/>
  <c r="J41" i="253"/>
  <c r="J28" i="193"/>
  <c r="D26" i="453"/>
  <c r="K9" i="184"/>
  <c r="I39" i="191"/>
  <c r="I44" i="191"/>
  <c r="I44" i="251"/>
  <c r="D16" i="352"/>
  <c r="D16" i="414"/>
  <c r="D61" i="305"/>
  <c r="D61" i="367"/>
  <c r="D13" i="331"/>
  <c r="D13" i="393"/>
  <c r="J28" i="191"/>
  <c r="D38" i="228"/>
  <c r="D43" i="228"/>
  <c r="D43" i="288"/>
  <c r="J48" i="251"/>
  <c r="E38" i="219"/>
  <c r="E43" i="219"/>
  <c r="E43" i="279"/>
  <c r="D5" i="201"/>
  <c r="H89" i="185"/>
  <c r="H90" i="185"/>
  <c r="H90" i="245"/>
  <c r="D59" i="319"/>
  <c r="D59" i="381"/>
  <c r="K67" i="178"/>
  <c r="K13" i="253"/>
  <c r="D11" i="314"/>
  <c r="D11" i="376"/>
  <c r="K49" i="213"/>
  <c r="K83" i="177"/>
  <c r="K81" i="177"/>
  <c r="K19" i="229"/>
  <c r="I57" i="228"/>
  <c r="I57" i="288"/>
  <c r="I38" i="228"/>
  <c r="I43" i="228"/>
  <c r="I43" i="288"/>
  <c r="E38" i="228"/>
  <c r="F38" i="219"/>
  <c r="I57" i="213"/>
  <c r="I57" i="273"/>
  <c r="J22" i="213"/>
  <c r="D57" i="212"/>
  <c r="D57" i="272"/>
  <c r="J39" i="212"/>
  <c r="D37" i="472"/>
  <c r="D38" i="206"/>
  <c r="K49" i="194"/>
  <c r="D49" i="315"/>
  <c r="D49" i="377"/>
  <c r="J39" i="194"/>
  <c r="J37" i="254"/>
  <c r="F38" i="193"/>
  <c r="J46" i="191"/>
  <c r="D46" i="451"/>
  <c r="J58" i="247"/>
  <c r="K21" i="186"/>
  <c r="K21" i="246"/>
  <c r="D89" i="185"/>
  <c r="J43" i="245"/>
  <c r="K131" i="184"/>
  <c r="E131" i="444"/>
  <c r="K127" i="184"/>
  <c r="K127" i="244"/>
  <c r="D134" i="295"/>
  <c r="D134" i="357"/>
  <c r="D130" i="415"/>
  <c r="K19" i="267"/>
  <c r="D60" i="318"/>
  <c r="D60" i="380"/>
  <c r="C51" i="284"/>
  <c r="J22" i="212"/>
  <c r="J38" i="212"/>
  <c r="J39" i="208"/>
  <c r="K54" i="205"/>
  <c r="D54" i="326"/>
  <c r="D54" i="388"/>
  <c r="J49" i="250"/>
  <c r="D5" i="219"/>
  <c r="F92" i="178"/>
  <c r="K41" i="178"/>
  <c r="E41" i="437"/>
  <c r="K59" i="206"/>
  <c r="F154" i="185"/>
  <c r="F155" i="185"/>
  <c r="F155" i="245"/>
  <c r="D32" i="313"/>
  <c r="D32" i="375"/>
  <c r="C22" i="250"/>
  <c r="C20" i="311"/>
  <c r="C20" i="373"/>
  <c r="D53" i="347"/>
  <c r="D53" i="409"/>
  <c r="D11" i="351"/>
  <c r="D11" i="413"/>
  <c r="C32" i="259"/>
  <c r="J54" i="265"/>
  <c r="J31" i="264"/>
  <c r="K31" i="204"/>
  <c r="J28" i="283"/>
  <c r="J20" i="268"/>
  <c r="K20" i="208"/>
  <c r="K10" i="208"/>
  <c r="J40" i="273"/>
  <c r="J84" i="245"/>
  <c r="H30" i="240"/>
  <c r="D31" i="241"/>
  <c r="J32" i="192"/>
  <c r="J157" i="238"/>
  <c r="K157" i="238"/>
  <c r="G5" i="221"/>
  <c r="G5" i="210"/>
  <c r="G5" i="222"/>
  <c r="G5" i="200"/>
  <c r="G5" i="206"/>
  <c r="G5" i="191"/>
  <c r="K41" i="217"/>
  <c r="I32" i="264"/>
  <c r="J133" i="237"/>
  <c r="K133" i="237"/>
  <c r="E43" i="194"/>
  <c r="E43" i="254"/>
  <c r="D39" i="251"/>
  <c r="K54" i="227"/>
  <c r="K51" i="227"/>
  <c r="K111" i="176"/>
  <c r="J18" i="290"/>
  <c r="K16" i="290"/>
  <c r="K55" i="176"/>
  <c r="E55" i="435"/>
  <c r="H57" i="216"/>
  <c r="H57" i="276"/>
  <c r="J10" i="212"/>
  <c r="G57" i="208"/>
  <c r="G57" i="268"/>
  <c r="J10" i="213"/>
  <c r="D8" i="473"/>
  <c r="J14" i="268"/>
  <c r="J39" i="229"/>
  <c r="D37" i="489"/>
  <c r="E38" i="207"/>
  <c r="C78" i="246"/>
  <c r="B18" i="364"/>
  <c r="G38" i="204"/>
  <c r="I45" i="268"/>
  <c r="K35" i="193"/>
  <c r="E33" i="453"/>
  <c r="D45" i="265"/>
  <c r="D38" i="193"/>
  <c r="D43" i="193"/>
  <c r="D43" i="253"/>
  <c r="D55" i="310"/>
  <c r="D55" i="372"/>
  <c r="D24" i="352"/>
  <c r="D24" i="414"/>
  <c r="E24" i="491"/>
  <c r="E56" i="455"/>
  <c r="D21" i="325"/>
  <c r="D21" i="387"/>
  <c r="J71" i="235"/>
  <c r="J47" i="279"/>
  <c r="C26" i="312"/>
  <c r="C26" i="374"/>
  <c r="E57" i="220"/>
  <c r="E57" i="280"/>
  <c r="E50" i="466"/>
  <c r="K50" i="266"/>
  <c r="K14" i="228"/>
  <c r="K90" i="238"/>
  <c r="J20" i="290"/>
  <c r="J23" i="290"/>
  <c r="K33" i="207"/>
  <c r="K41" i="212"/>
  <c r="E39" i="472"/>
  <c r="K24" i="204"/>
  <c r="D45" i="264"/>
  <c r="E38" i="196"/>
  <c r="J55" i="236"/>
  <c r="K55" i="236"/>
  <c r="E22" i="265"/>
  <c r="G5" i="190"/>
  <c r="G5" i="227"/>
  <c r="G5" i="198"/>
  <c r="D17" i="324"/>
  <c r="D17" i="386"/>
  <c r="D13" i="320"/>
  <c r="D13" i="382"/>
  <c r="I14" i="242"/>
  <c r="K49" i="228"/>
  <c r="K27" i="237"/>
  <c r="E53" i="469"/>
  <c r="K71" i="175"/>
  <c r="D71" i="295"/>
  <c r="D71" i="357"/>
  <c r="D69" i="415"/>
  <c r="E54" i="484"/>
  <c r="D54" i="345"/>
  <c r="D54" i="407"/>
  <c r="E22" i="462"/>
  <c r="D22" i="323"/>
  <c r="D22" i="385"/>
  <c r="K24" i="262"/>
  <c r="E54" i="459"/>
  <c r="D54" i="320"/>
  <c r="D54" i="382"/>
  <c r="K54" i="259"/>
  <c r="K15" i="259"/>
  <c r="J21" i="275"/>
  <c r="F57" i="229"/>
  <c r="F57" i="289"/>
  <c r="K52" i="218"/>
  <c r="D52" i="339"/>
  <c r="D52" i="401"/>
  <c r="C78" i="446"/>
  <c r="C89" i="121"/>
  <c r="C89" i="187"/>
  <c r="C45" i="192"/>
  <c r="C45" i="313"/>
  <c r="C45" i="375"/>
  <c r="C57" i="105"/>
  <c r="C57" i="192"/>
  <c r="C57" i="313"/>
  <c r="C57" i="375"/>
  <c r="C30" i="460"/>
  <c r="C37" i="327"/>
  <c r="C37" i="389"/>
  <c r="C39" i="266"/>
  <c r="C45" i="329"/>
  <c r="C45" i="391"/>
  <c r="C45" i="468"/>
  <c r="C8" i="478"/>
  <c r="C45" i="281"/>
  <c r="C30" i="487"/>
  <c r="C30" i="348"/>
  <c r="C30" i="410"/>
  <c r="C32" i="287"/>
  <c r="D18" i="66"/>
  <c r="D16" i="434"/>
  <c r="K16" i="175"/>
  <c r="D16" i="295"/>
  <c r="D16" i="357"/>
  <c r="D14" i="415"/>
  <c r="F135" i="175"/>
  <c r="F100" i="235"/>
  <c r="D103" i="434"/>
  <c r="K103" i="175"/>
  <c r="K103" i="235"/>
  <c r="D28" i="435"/>
  <c r="J28" i="236"/>
  <c r="K28" i="236"/>
  <c r="D129" i="435"/>
  <c r="D61" i="436"/>
  <c r="J61" i="237"/>
  <c r="K61" i="237"/>
  <c r="K58" i="237"/>
  <c r="K61" i="177"/>
  <c r="E121" i="237"/>
  <c r="E135" i="177"/>
  <c r="D150" i="437"/>
  <c r="J150" i="238"/>
  <c r="K150" i="238"/>
  <c r="H18" i="438"/>
  <c r="D30" i="440"/>
  <c r="H18" i="239"/>
  <c r="D30" i="241"/>
  <c r="D110" i="444"/>
  <c r="J110" i="244"/>
  <c r="D44" i="445"/>
  <c r="J44" i="245"/>
  <c r="D54" i="445"/>
  <c r="J54" i="245"/>
  <c r="D62" i="445"/>
  <c r="K62" i="185"/>
  <c r="K60" i="185"/>
  <c r="D71" i="445"/>
  <c r="J71" i="245"/>
  <c r="D83" i="445"/>
  <c r="J83" i="245"/>
  <c r="D99" i="445"/>
  <c r="K99" i="185"/>
  <c r="D99" i="306"/>
  <c r="D99" i="368"/>
  <c r="D131" i="445"/>
  <c r="J131" i="245"/>
  <c r="D142" i="445"/>
  <c r="J142" i="245"/>
  <c r="D12" i="446"/>
  <c r="K12" i="186"/>
  <c r="D12" i="307"/>
  <c r="D12" i="369"/>
  <c r="J12" i="246"/>
  <c r="D35" i="446"/>
  <c r="J35" i="246"/>
  <c r="D86" i="446"/>
  <c r="K86" i="186"/>
  <c r="K82" i="186"/>
  <c r="K82" i="246"/>
  <c r="I114" i="246"/>
  <c r="I128" i="186"/>
  <c r="I128" i="246"/>
  <c r="D126" i="446"/>
  <c r="J126" i="246"/>
  <c r="D137" i="446"/>
  <c r="J137" i="246"/>
  <c r="D150" i="446"/>
  <c r="J150" i="246"/>
  <c r="D119" i="447"/>
  <c r="J119" i="247"/>
  <c r="D32" i="448"/>
  <c r="K34" i="188"/>
  <c r="K34" i="248"/>
  <c r="D40" i="448"/>
  <c r="J42" i="248"/>
  <c r="H33" i="249"/>
  <c r="H39" i="189"/>
  <c r="H39" i="249"/>
  <c r="H46" i="249"/>
  <c r="H58" i="189"/>
  <c r="H58" i="249"/>
  <c r="D48" i="449"/>
  <c r="J48" i="249"/>
  <c r="D13" i="450"/>
  <c r="K15" i="190"/>
  <c r="K10" i="190"/>
  <c r="D8" i="311"/>
  <c r="D8" i="373"/>
  <c r="D60" i="454"/>
  <c r="J60" i="254"/>
  <c r="H10" i="255"/>
  <c r="H38" i="195"/>
  <c r="D22" i="455"/>
  <c r="J22" i="195"/>
  <c r="D20" i="455"/>
  <c r="I32" i="255"/>
  <c r="I38" i="195"/>
  <c r="D34" i="455"/>
  <c r="J36" i="255"/>
  <c r="D39" i="455"/>
  <c r="J41" i="255"/>
  <c r="J39" i="195"/>
  <c r="D60" i="455"/>
  <c r="J60" i="255"/>
  <c r="G10" i="256"/>
  <c r="G38" i="196"/>
  <c r="D17" i="458"/>
  <c r="K19" i="198"/>
  <c r="J19" i="258"/>
  <c r="D24" i="458"/>
  <c r="K26" i="198"/>
  <c r="K26" i="258"/>
  <c r="D32" i="458"/>
  <c r="J34" i="258"/>
  <c r="D39" i="458"/>
  <c r="J39" i="198"/>
  <c r="J39" i="258"/>
  <c r="D46" i="458"/>
  <c r="J45" i="198"/>
  <c r="J57" i="198"/>
  <c r="K46" i="198"/>
  <c r="D48" i="458"/>
  <c r="K48" i="198"/>
  <c r="D14" i="459"/>
  <c r="K16" i="199"/>
  <c r="D18" i="459"/>
  <c r="K20" i="199"/>
  <c r="D23" i="459"/>
  <c r="J25" i="259"/>
  <c r="D32" i="459"/>
  <c r="J34" i="259"/>
  <c r="F45" i="259"/>
  <c r="F57" i="199"/>
  <c r="F57" i="259"/>
  <c r="D46" i="459"/>
  <c r="K46" i="199"/>
  <c r="D46" i="320"/>
  <c r="D46" i="382"/>
  <c r="J45" i="199"/>
  <c r="D59" i="459"/>
  <c r="J59" i="259"/>
  <c r="D32" i="260"/>
  <c r="D38" i="200"/>
  <c r="D31" i="460"/>
  <c r="K33" i="200"/>
  <c r="G45" i="260"/>
  <c r="G57" i="200"/>
  <c r="G57" i="260"/>
  <c r="D23" i="461"/>
  <c r="J25" i="261"/>
  <c r="J22" i="201"/>
  <c r="H28" i="261"/>
  <c r="H38" i="201"/>
  <c r="D31" i="461"/>
  <c r="J33" i="261"/>
  <c r="J32" i="201"/>
  <c r="J32" i="261"/>
  <c r="D11" i="462"/>
  <c r="J10" i="202"/>
  <c r="D8" i="462"/>
  <c r="D60" i="468"/>
  <c r="J60" i="268"/>
  <c r="D16" i="469"/>
  <c r="J18" i="269"/>
  <c r="G28" i="269"/>
  <c r="G38" i="209"/>
  <c r="D31" i="469"/>
  <c r="J33" i="269"/>
  <c r="D33" i="469"/>
  <c r="J35" i="269"/>
  <c r="D35" i="470"/>
  <c r="J37" i="270"/>
  <c r="D39" i="470"/>
  <c r="J41" i="270"/>
  <c r="J39" i="210"/>
  <c r="D52" i="470"/>
  <c r="K52" i="210"/>
  <c r="J51" i="210"/>
  <c r="D51" i="470"/>
  <c r="D54" i="470"/>
  <c r="K54" i="210"/>
  <c r="E54" i="470"/>
  <c r="J54" i="270"/>
  <c r="D56" i="470"/>
  <c r="K56" i="210"/>
  <c r="D12" i="471"/>
  <c r="J14" i="271"/>
  <c r="K14" i="211"/>
  <c r="K10" i="211"/>
  <c r="D16" i="471"/>
  <c r="K18" i="211"/>
  <c r="E22" i="271"/>
  <c r="E38" i="211"/>
  <c r="K30" i="211"/>
  <c r="E28" i="471"/>
  <c r="J28" i="211"/>
  <c r="D47" i="471"/>
  <c r="J45" i="211"/>
  <c r="J47" i="271"/>
  <c r="D46" i="477"/>
  <c r="J46" i="277"/>
  <c r="D48" i="477"/>
  <c r="J48" i="277"/>
  <c r="D50" i="477"/>
  <c r="K50" i="217"/>
  <c r="K50" i="277"/>
  <c r="D53" i="477"/>
  <c r="J51" i="217"/>
  <c r="J51" i="277"/>
  <c r="D55" i="477"/>
  <c r="K55" i="217"/>
  <c r="E55" i="477"/>
  <c r="J55" i="277"/>
  <c r="D59" i="477"/>
  <c r="K59" i="217"/>
  <c r="D48" i="481"/>
  <c r="K48" i="221"/>
  <c r="K45" i="221"/>
  <c r="D45" i="342"/>
  <c r="D45" i="404"/>
  <c r="D50" i="481"/>
  <c r="J50" i="281"/>
  <c r="D52" i="481"/>
  <c r="J52" i="281"/>
  <c r="D39" i="482"/>
  <c r="K41" i="222"/>
  <c r="K41" i="282"/>
  <c r="D22" i="283"/>
  <c r="D38" i="223"/>
  <c r="D43" i="223"/>
  <c r="D43" i="283"/>
  <c r="D29" i="483"/>
  <c r="K31" i="223"/>
  <c r="E29" i="483"/>
  <c r="I45" i="283"/>
  <c r="I57" i="223"/>
  <c r="I57" i="283"/>
  <c r="D47" i="483"/>
  <c r="J47" i="283"/>
  <c r="D59" i="483"/>
  <c r="K59" i="223"/>
  <c r="D50" i="484"/>
  <c r="K50" i="224"/>
  <c r="D55" i="484"/>
  <c r="K55" i="224"/>
  <c r="D59" i="484"/>
  <c r="K59" i="224"/>
  <c r="D9" i="485"/>
  <c r="K11" i="225"/>
  <c r="J10" i="225"/>
  <c r="J38" i="225"/>
  <c r="E28" i="285"/>
  <c r="E38" i="225"/>
  <c r="E43" i="225"/>
  <c r="E43" i="285"/>
  <c r="D29" i="485"/>
  <c r="K31" i="225"/>
  <c r="D29" i="346"/>
  <c r="D29" i="408"/>
  <c r="D34" i="485"/>
  <c r="K36" i="225"/>
  <c r="K36" i="285"/>
  <c r="D38" i="485"/>
  <c r="J40" i="285"/>
  <c r="D46" i="485"/>
  <c r="K46" i="225"/>
  <c r="D46" i="346"/>
  <c r="D46" i="408"/>
  <c r="D50" i="485"/>
  <c r="K50" i="225"/>
  <c r="D50" i="346"/>
  <c r="D50" i="408"/>
  <c r="D54" i="485"/>
  <c r="J54" i="285"/>
  <c r="D56" i="485"/>
  <c r="K56" i="225"/>
  <c r="K56" i="285"/>
  <c r="D15" i="486"/>
  <c r="J17" i="286"/>
  <c r="D24" i="486"/>
  <c r="K26" i="226"/>
  <c r="K26" i="286"/>
  <c r="J28" i="226"/>
  <c r="K29" i="226"/>
  <c r="E27" i="486"/>
  <c r="D39" i="486"/>
  <c r="K41" i="226"/>
  <c r="K39" i="226"/>
  <c r="D35" i="487"/>
  <c r="J37" i="287"/>
  <c r="D50" i="487"/>
  <c r="J50" i="287"/>
  <c r="D60" i="490"/>
  <c r="J60" i="290"/>
  <c r="D14" i="491"/>
  <c r="K16" i="231"/>
  <c r="K16" i="291"/>
  <c r="D22" i="491"/>
  <c r="K24" i="231"/>
  <c r="E22" i="491"/>
  <c r="J24" i="291"/>
  <c r="D33" i="491"/>
  <c r="K35" i="231"/>
  <c r="I45" i="291"/>
  <c r="I57" i="231"/>
  <c r="I57" i="291"/>
  <c r="E135" i="298"/>
  <c r="E36" i="313"/>
  <c r="E41" i="313"/>
  <c r="E19" i="466"/>
  <c r="D19" i="327"/>
  <c r="D19" i="389"/>
  <c r="E18" i="465"/>
  <c r="D18" i="326"/>
  <c r="D18" i="388"/>
  <c r="K20" i="265"/>
  <c r="E53" i="466"/>
  <c r="D53" i="327"/>
  <c r="D53" i="389"/>
  <c r="K53" i="266"/>
  <c r="E24" i="477"/>
  <c r="K26" i="277"/>
  <c r="C73" i="435"/>
  <c r="C73" i="296"/>
  <c r="C73" i="358"/>
  <c r="C73" i="236"/>
  <c r="C52" i="435"/>
  <c r="C52" i="236"/>
  <c r="C26" i="457"/>
  <c r="C26" i="318"/>
  <c r="C26" i="380"/>
  <c r="C20" i="320"/>
  <c r="C20" i="382"/>
  <c r="C22" i="259"/>
  <c r="C36" i="153"/>
  <c r="C51" i="480"/>
  <c r="C51" i="341"/>
  <c r="C51" i="403"/>
  <c r="C51" i="280"/>
  <c r="C37" i="486"/>
  <c r="C37" i="347"/>
  <c r="C37" i="409"/>
  <c r="D53" i="434"/>
  <c r="K53" i="175"/>
  <c r="D53" i="295"/>
  <c r="D53" i="357"/>
  <c r="D51" i="415"/>
  <c r="D65" i="434"/>
  <c r="J65" i="235"/>
  <c r="K65" i="235"/>
  <c r="K65" i="175"/>
  <c r="D65" i="295"/>
  <c r="D65" i="357"/>
  <c r="D63" i="415"/>
  <c r="D155" i="434"/>
  <c r="K155" i="175"/>
  <c r="K155" i="235"/>
  <c r="D41" i="435"/>
  <c r="J41" i="236"/>
  <c r="K41" i="236"/>
  <c r="D60" i="435"/>
  <c r="D118" i="435"/>
  <c r="J118" i="236"/>
  <c r="K118" i="236"/>
  <c r="D130" i="435"/>
  <c r="J130" i="236"/>
  <c r="K130" i="236"/>
  <c r="D125" i="436"/>
  <c r="J125" i="237"/>
  <c r="K125" i="237"/>
  <c r="K125" i="177"/>
  <c r="D142" i="436"/>
  <c r="J142" i="237"/>
  <c r="K142" i="237"/>
  <c r="D53" i="437"/>
  <c r="J53" i="238"/>
  <c r="K53" i="238"/>
  <c r="K52" i="238"/>
  <c r="D90" i="437"/>
  <c r="K90" i="178"/>
  <c r="D129" i="437"/>
  <c r="K129" i="178"/>
  <c r="D5" i="227"/>
  <c r="D5" i="223"/>
  <c r="D5" i="190"/>
  <c r="G5" i="195"/>
  <c r="G5" i="230"/>
  <c r="G5" i="217"/>
  <c r="G5" i="208"/>
  <c r="G5" i="214"/>
  <c r="G5" i="201"/>
  <c r="G5" i="207"/>
  <c r="G5" i="228"/>
  <c r="G5" i="213"/>
  <c r="G5" i="225"/>
  <c r="G5" i="216"/>
  <c r="G5" i="202"/>
  <c r="G5" i="219"/>
  <c r="G5" i="196"/>
  <c r="G5" i="226"/>
  <c r="G5" i="204"/>
  <c r="G5" i="231"/>
  <c r="G5" i="205"/>
  <c r="D26" i="444"/>
  <c r="K26" i="184"/>
  <c r="K26" i="244"/>
  <c r="D115" i="444"/>
  <c r="J115" i="244"/>
  <c r="J114" i="184"/>
  <c r="D53" i="445"/>
  <c r="K53" i="185"/>
  <c r="D72" i="445"/>
  <c r="J72" i="245"/>
  <c r="D80" i="445"/>
  <c r="J80" i="245"/>
  <c r="D115" i="445"/>
  <c r="J115" i="245"/>
  <c r="D123" i="445"/>
  <c r="K123" i="185"/>
  <c r="D132" i="445"/>
  <c r="J132" i="245"/>
  <c r="D135" i="445"/>
  <c r="K135" i="185"/>
  <c r="D9" i="446"/>
  <c r="J9" i="246"/>
  <c r="D13" i="446"/>
  <c r="J13" i="246"/>
  <c r="D67" i="446"/>
  <c r="K67" i="186"/>
  <c r="D69" i="446"/>
  <c r="K69" i="186"/>
  <c r="D87" i="446"/>
  <c r="J87" i="246"/>
  <c r="D115" i="446"/>
  <c r="J115" i="246"/>
  <c r="D127" i="446"/>
  <c r="K127" i="186"/>
  <c r="D143" i="446"/>
  <c r="J143" i="246"/>
  <c r="D149" i="446"/>
  <c r="K149" i="186"/>
  <c r="J149" i="246"/>
  <c r="D27" i="447"/>
  <c r="J27" i="247"/>
  <c r="D30" i="447"/>
  <c r="K30" i="187"/>
  <c r="K30" i="247"/>
  <c r="I82" i="247"/>
  <c r="I89" i="187"/>
  <c r="I89" i="247"/>
  <c r="D47" i="450"/>
  <c r="K47" i="190"/>
  <c r="J47" i="250"/>
  <c r="E27" i="451"/>
  <c r="K29" i="251"/>
  <c r="D52" i="251"/>
  <c r="D58" i="191"/>
  <c r="D58" i="251"/>
  <c r="D9" i="452"/>
  <c r="K11" i="192"/>
  <c r="D11" i="452"/>
  <c r="K13" i="192"/>
  <c r="J13" i="252"/>
  <c r="D34" i="452"/>
  <c r="J36" i="252"/>
  <c r="D9" i="453"/>
  <c r="J10" i="193"/>
  <c r="J10" i="253"/>
  <c r="D21" i="453"/>
  <c r="J23" i="253"/>
  <c r="J22" i="193"/>
  <c r="D23" i="453"/>
  <c r="K25" i="193"/>
  <c r="D29" i="454"/>
  <c r="J31" i="254"/>
  <c r="I45" i="254"/>
  <c r="I57" i="194"/>
  <c r="I57" i="254"/>
  <c r="D51" i="254"/>
  <c r="D57" i="194"/>
  <c r="D57" i="254"/>
  <c r="D22" i="256"/>
  <c r="D38" i="196"/>
  <c r="D43" i="196"/>
  <c r="D43" i="256"/>
  <c r="D47" i="456"/>
  <c r="J47" i="256"/>
  <c r="D49" i="456"/>
  <c r="K49" i="196"/>
  <c r="D49" i="317"/>
  <c r="D49" i="379"/>
  <c r="J25" i="257"/>
  <c r="J22" i="197"/>
  <c r="J22" i="257"/>
  <c r="I32" i="257"/>
  <c r="I38" i="197"/>
  <c r="D32" i="457"/>
  <c r="J32" i="197"/>
  <c r="D30" i="457"/>
  <c r="K34" i="197"/>
  <c r="D34" i="457"/>
  <c r="J36" i="257"/>
  <c r="D46" i="463"/>
  <c r="K46" i="203"/>
  <c r="J46" i="263"/>
  <c r="D52" i="463"/>
  <c r="K52" i="203"/>
  <c r="E52" i="463"/>
  <c r="D11" i="464"/>
  <c r="J13" i="264"/>
  <c r="F28" i="264"/>
  <c r="F38" i="204"/>
  <c r="F43" i="204"/>
  <c r="F43" i="264"/>
  <c r="D39" i="464"/>
  <c r="J39" i="204"/>
  <c r="D37" i="464"/>
  <c r="D10" i="465"/>
  <c r="J12" i="265"/>
  <c r="D29" i="465"/>
  <c r="J31" i="265"/>
  <c r="D32" i="465"/>
  <c r="J34" i="265"/>
  <c r="D9" i="466"/>
  <c r="J11" i="266"/>
  <c r="J23" i="266"/>
  <c r="J22" i="206"/>
  <c r="J22" i="266"/>
  <c r="D23" i="466"/>
  <c r="K25" i="206"/>
  <c r="K25" i="266"/>
  <c r="D34" i="466"/>
  <c r="J36" i="266"/>
  <c r="D52" i="467"/>
  <c r="J51" i="207"/>
  <c r="J57" i="207"/>
  <c r="D54" i="467"/>
  <c r="J54" i="267"/>
  <c r="D10" i="468"/>
  <c r="J10" i="208"/>
  <c r="D14" i="468"/>
  <c r="K16" i="208"/>
  <c r="D16" i="468"/>
  <c r="J18" i="268"/>
  <c r="D21" i="468"/>
  <c r="J22" i="208"/>
  <c r="J23" i="268"/>
  <c r="D29" i="468"/>
  <c r="K31" i="208"/>
  <c r="K31" i="268"/>
  <c r="J31" i="268"/>
  <c r="D38" i="468"/>
  <c r="K40" i="208"/>
  <c r="D14" i="472"/>
  <c r="K16" i="212"/>
  <c r="D18" i="472"/>
  <c r="J20" i="272"/>
  <c r="D21" i="472"/>
  <c r="J23" i="272"/>
  <c r="D27" i="472"/>
  <c r="K29" i="212"/>
  <c r="D29" i="472"/>
  <c r="J31" i="272"/>
  <c r="G32" i="272"/>
  <c r="G38" i="212"/>
  <c r="D47" i="472"/>
  <c r="K47" i="212"/>
  <c r="J45" i="212"/>
  <c r="D45" i="472"/>
  <c r="D47" i="473"/>
  <c r="J47" i="273"/>
  <c r="D52" i="473"/>
  <c r="J52" i="273"/>
  <c r="D56" i="473"/>
  <c r="K56" i="213"/>
  <c r="D56" i="334"/>
  <c r="D56" i="396"/>
  <c r="E10" i="274"/>
  <c r="E38" i="214"/>
  <c r="E38" i="274"/>
  <c r="D40" i="474"/>
  <c r="J42" i="274"/>
  <c r="D48" i="474"/>
  <c r="J45" i="214"/>
  <c r="D45" i="474"/>
  <c r="J48" i="274"/>
  <c r="D50" i="474"/>
  <c r="K50" i="214"/>
  <c r="D9" i="475"/>
  <c r="J10" i="215"/>
  <c r="K11" i="215"/>
  <c r="K11" i="275"/>
  <c r="J11" i="275"/>
  <c r="D17" i="475"/>
  <c r="K19" i="215"/>
  <c r="D39" i="475"/>
  <c r="J39" i="215"/>
  <c r="H10" i="276"/>
  <c r="H38" i="216"/>
  <c r="D18" i="476"/>
  <c r="K20" i="216"/>
  <c r="E28" i="276"/>
  <c r="E38" i="216"/>
  <c r="D27" i="476"/>
  <c r="J28" i="216"/>
  <c r="D33" i="476"/>
  <c r="K35" i="216"/>
  <c r="J35" i="276"/>
  <c r="D10" i="477"/>
  <c r="K12" i="217"/>
  <c r="K10" i="217"/>
  <c r="H22" i="277"/>
  <c r="H38" i="217"/>
  <c r="H43" i="217"/>
  <c r="H43" i="277"/>
  <c r="D34" i="477"/>
  <c r="J36" i="277"/>
  <c r="D47" i="478"/>
  <c r="J47" i="278"/>
  <c r="F51" i="278"/>
  <c r="F57" i="218"/>
  <c r="F57" i="278"/>
  <c r="D56" i="478"/>
  <c r="K56" i="218"/>
  <c r="D19" i="479"/>
  <c r="J21" i="279"/>
  <c r="D22" i="479"/>
  <c r="J24" i="279"/>
  <c r="D31" i="479"/>
  <c r="K33" i="219"/>
  <c r="D49" i="479"/>
  <c r="K49" i="219"/>
  <c r="D56" i="479"/>
  <c r="K56" i="219"/>
  <c r="I10" i="280"/>
  <c r="I38" i="220"/>
  <c r="D19" i="480"/>
  <c r="J21" i="280"/>
  <c r="D28" i="480"/>
  <c r="J30" i="280"/>
  <c r="D38" i="480"/>
  <c r="K40" i="220"/>
  <c r="D53" i="481"/>
  <c r="K53" i="221"/>
  <c r="D52" i="487"/>
  <c r="K52" i="227"/>
  <c r="D56" i="487"/>
  <c r="K56" i="227"/>
  <c r="D14" i="488"/>
  <c r="J16" i="288"/>
  <c r="D47" i="488"/>
  <c r="K47" i="228"/>
  <c r="D52" i="488"/>
  <c r="K52" i="228"/>
  <c r="D54" i="488"/>
  <c r="J54" i="288"/>
  <c r="D56" i="488"/>
  <c r="K56" i="228"/>
  <c r="D19" i="489"/>
  <c r="J21" i="289"/>
  <c r="D33" i="490"/>
  <c r="K35" i="230"/>
  <c r="I7" i="418"/>
  <c r="I14" i="418"/>
  <c r="I19" i="418"/>
  <c r="H14" i="418"/>
  <c r="H19" i="418"/>
  <c r="E160" i="295"/>
  <c r="E92" i="297"/>
  <c r="E166" i="297"/>
  <c r="E160" i="298"/>
  <c r="E166" i="298"/>
  <c r="E128" i="305"/>
  <c r="E155" i="305"/>
  <c r="E89" i="306"/>
  <c r="E90" i="306"/>
  <c r="E57" i="323"/>
  <c r="E57" i="350"/>
  <c r="G794" i="498"/>
  <c r="A368" i="498"/>
  <c r="E141" i="498"/>
  <c r="E76" i="443"/>
  <c r="E71" i="443"/>
  <c r="E643" i="498"/>
  <c r="E274" i="443"/>
  <c r="E269" i="443"/>
  <c r="I639" i="498"/>
  <c r="H270" i="443"/>
  <c r="D287" i="443"/>
  <c r="D287" i="499"/>
  <c r="D287" i="500"/>
  <c r="F689" i="498"/>
  <c r="F797" i="498"/>
  <c r="B797" i="498"/>
  <c r="B329" i="443"/>
  <c r="D329" i="443"/>
  <c r="D329" i="499"/>
  <c r="D329" i="500"/>
  <c r="C61" i="249"/>
  <c r="F355" i="498"/>
  <c r="D153" i="443"/>
  <c r="D153" i="499"/>
  <c r="D153" i="500"/>
  <c r="F524" i="498"/>
  <c r="D221" i="443"/>
  <c r="D221" i="499"/>
  <c r="D221" i="500"/>
  <c r="F98" i="176"/>
  <c r="F98" i="236"/>
  <c r="F9" i="236"/>
  <c r="E304" i="498"/>
  <c r="E136" i="443"/>
  <c r="E130" i="443"/>
  <c r="H310" i="498"/>
  <c r="H142" i="443"/>
  <c r="H137" i="443"/>
  <c r="E360" i="498"/>
  <c r="E158" i="443"/>
  <c r="E152" i="443"/>
  <c r="H422" i="498"/>
  <c r="H186" i="443"/>
  <c r="H181" i="443"/>
  <c r="E472" i="498"/>
  <c r="E202" i="443"/>
  <c r="H478" i="498"/>
  <c r="H208" i="443"/>
  <c r="F246" i="498"/>
  <c r="B246" i="498"/>
  <c r="B113" i="443"/>
  <c r="D113" i="443"/>
  <c r="D113" i="499"/>
  <c r="F250" i="498"/>
  <c r="D117" i="443"/>
  <c r="D117" i="499"/>
  <c r="D117" i="500"/>
  <c r="F15" i="239"/>
  <c r="F15" i="438"/>
  <c r="B15" i="240"/>
  <c r="B15" i="300"/>
  <c r="B15" i="362"/>
  <c r="F26" i="240"/>
  <c r="H141" i="498"/>
  <c r="H76" i="443"/>
  <c r="E190" i="498"/>
  <c r="E92" i="443"/>
  <c r="E196" i="498"/>
  <c r="E98" i="443"/>
  <c r="H196" i="498"/>
  <c r="H98" i="443"/>
  <c r="E253" i="498"/>
  <c r="E120" i="443"/>
  <c r="H247" i="498"/>
  <c r="H114" i="443"/>
  <c r="E310" i="498"/>
  <c r="E142" i="443"/>
  <c r="H304" i="498"/>
  <c r="H136" i="443"/>
  <c r="E366" i="498"/>
  <c r="E164" i="443"/>
  <c r="H360" i="498"/>
  <c r="H158" i="443"/>
  <c r="E422" i="498"/>
  <c r="E186" i="443"/>
  <c r="H416" i="498"/>
  <c r="H180" i="443"/>
  <c r="E478" i="498"/>
  <c r="E208" i="443"/>
  <c r="H527" i="498"/>
  <c r="H224" i="443"/>
  <c r="F521" i="498"/>
  <c r="D218" i="443"/>
  <c r="D218" i="499"/>
  <c r="D224" i="499"/>
  <c r="I415" i="498"/>
  <c r="E631" i="498"/>
  <c r="E637" i="498"/>
  <c r="E268" i="443"/>
  <c r="H653" i="498"/>
  <c r="E747" i="498"/>
  <c r="E312" i="443"/>
  <c r="E306" i="443"/>
  <c r="H835" i="498"/>
  <c r="C241" i="500"/>
  <c r="I241" i="500"/>
  <c r="I241" i="499"/>
  <c r="D250" i="443"/>
  <c r="D250" i="499"/>
  <c r="D250" i="500"/>
  <c r="F586" i="498"/>
  <c r="I585" i="498"/>
  <c r="G249" i="443"/>
  <c r="G249" i="499"/>
  <c r="I265" i="499"/>
  <c r="C265" i="500"/>
  <c r="I265" i="500"/>
  <c r="I687" i="498"/>
  <c r="G285" i="443"/>
  <c r="G285" i="499"/>
  <c r="G285" i="500"/>
  <c r="E692" i="498"/>
  <c r="E290" i="443"/>
  <c r="F251" i="498"/>
  <c r="F411" i="498"/>
  <c r="D175" i="443"/>
  <c r="D175" i="499"/>
  <c r="D175" i="500"/>
  <c r="F522" i="498"/>
  <c r="B262" i="497"/>
  <c r="B304" i="497"/>
  <c r="E588" i="498"/>
  <c r="E252" i="443"/>
  <c r="E247" i="443"/>
  <c r="H643" i="498"/>
  <c r="H274" i="443"/>
  <c r="H269" i="443"/>
  <c r="E753" i="498"/>
  <c r="E318" i="443"/>
  <c r="E313" i="443"/>
  <c r="I743" i="498"/>
  <c r="I747" i="498"/>
  <c r="I312" i="443"/>
  <c r="H310" i="443"/>
  <c r="I745" i="498"/>
  <c r="I310" i="443"/>
  <c r="H310" i="499"/>
  <c r="H310" i="500"/>
  <c r="D582" i="498"/>
  <c r="D246" i="443"/>
  <c r="C692" i="498"/>
  <c r="C290" i="443"/>
  <c r="C698" i="498"/>
  <c r="C296" i="443"/>
  <c r="C291" i="443"/>
  <c r="C291" i="499"/>
  <c r="C291" i="500"/>
  <c r="I696" i="498"/>
  <c r="G294" i="443"/>
  <c r="G294" i="499"/>
  <c r="G331" i="443"/>
  <c r="G331" i="499"/>
  <c r="G331" i="500"/>
  <c r="I799" i="498"/>
  <c r="I331" i="443"/>
  <c r="H331" i="499"/>
  <c r="H331" i="500"/>
  <c r="F523" i="498"/>
  <c r="H582" i="498"/>
  <c r="H246" i="443"/>
  <c r="E698" i="498"/>
  <c r="E296" i="443"/>
  <c r="H692" i="498"/>
  <c r="H290" i="443"/>
  <c r="H698" i="498"/>
  <c r="H296" i="443"/>
  <c r="E808" i="498"/>
  <c r="E340" i="443"/>
  <c r="H808" i="498"/>
  <c r="H340" i="443"/>
  <c r="H335" i="443"/>
  <c r="F581" i="498"/>
  <c r="I695" i="498"/>
  <c r="F744" i="498"/>
  <c r="I750" i="498"/>
  <c r="I29" i="438"/>
  <c r="D37" i="440"/>
  <c r="H29" i="299"/>
  <c r="H29" i="361"/>
  <c r="D31" i="363"/>
  <c r="E121" i="434"/>
  <c r="C165" i="130"/>
  <c r="C68" i="176"/>
  <c r="C165" i="176"/>
  <c r="C165" i="435"/>
  <c r="B13" i="76"/>
  <c r="E13" i="76"/>
  <c r="B1" i="383"/>
  <c r="B1" i="385"/>
  <c r="B1" i="321"/>
  <c r="B1" i="324"/>
  <c r="C1" i="145"/>
  <c r="C1" i="146"/>
  <c r="K1" i="270"/>
  <c r="K1" i="271"/>
  <c r="K1" i="268"/>
  <c r="K1" i="269"/>
  <c r="E45" i="481"/>
  <c r="E8" i="450"/>
  <c r="D82" i="307"/>
  <c r="D82" i="369"/>
  <c r="E82" i="446"/>
  <c r="I293" i="443"/>
  <c r="H293" i="499"/>
  <c r="B695" i="498"/>
  <c r="F309" i="443"/>
  <c r="E309" i="499"/>
  <c r="B744" i="498"/>
  <c r="B309" i="443"/>
  <c r="F245" i="443"/>
  <c r="E245" i="499"/>
  <c r="B581" i="498"/>
  <c r="B245" i="443"/>
  <c r="F582" i="498"/>
  <c r="F246" i="443"/>
  <c r="F220" i="443"/>
  <c r="E220" i="499"/>
  <c r="B523" i="498"/>
  <c r="B220" i="443"/>
  <c r="I294" i="443"/>
  <c r="H294" i="499"/>
  <c r="H294" i="500"/>
  <c r="B696" i="498"/>
  <c r="B294" i="443"/>
  <c r="F219" i="443"/>
  <c r="E219" i="499"/>
  <c r="B522" i="498"/>
  <c r="B219" i="443"/>
  <c r="B411" i="498"/>
  <c r="B175" i="443"/>
  <c r="F175" i="443"/>
  <c r="E175" i="499"/>
  <c r="I285" i="443"/>
  <c r="H285" i="499"/>
  <c r="B687" i="498"/>
  <c r="B285" i="443"/>
  <c r="I249" i="443"/>
  <c r="H249" i="499"/>
  <c r="B585" i="498"/>
  <c r="B249" i="443"/>
  <c r="I588" i="498"/>
  <c r="I252" i="443"/>
  <c r="I179" i="443"/>
  <c r="H179" i="499"/>
  <c r="H179" i="500"/>
  <c r="I416" i="498"/>
  <c r="I180" i="443"/>
  <c r="B415" i="498"/>
  <c r="B179" i="443"/>
  <c r="F218" i="443"/>
  <c r="E218" i="499"/>
  <c r="F527" i="498"/>
  <c r="F224" i="443"/>
  <c r="B521" i="498"/>
  <c r="D113" i="500"/>
  <c r="D114" i="500"/>
  <c r="D114" i="499"/>
  <c r="I270" i="443"/>
  <c r="H270" i="499"/>
  <c r="H270" i="500"/>
  <c r="B639" i="498"/>
  <c r="B270" i="443"/>
  <c r="E93" i="297"/>
  <c r="K35" i="290"/>
  <c r="D33" i="351"/>
  <c r="D33" i="413"/>
  <c r="E33" i="490"/>
  <c r="E56" i="488"/>
  <c r="K56" i="288"/>
  <c r="D56" i="349"/>
  <c r="D56" i="411"/>
  <c r="E52" i="488"/>
  <c r="D52" i="349"/>
  <c r="D52" i="411"/>
  <c r="K52" i="288"/>
  <c r="K51" i="228"/>
  <c r="E47" i="488"/>
  <c r="D47" i="349"/>
  <c r="D47" i="411"/>
  <c r="K45" i="228"/>
  <c r="K47" i="288"/>
  <c r="E56" i="487"/>
  <c r="K56" i="287"/>
  <c r="D56" i="348"/>
  <c r="D56" i="410"/>
  <c r="E52" i="487"/>
  <c r="D52" i="348"/>
  <c r="D52" i="410"/>
  <c r="K52" i="287"/>
  <c r="E53" i="481"/>
  <c r="D53" i="342"/>
  <c r="D53" i="404"/>
  <c r="K51" i="221"/>
  <c r="K53" i="281"/>
  <c r="E38" i="480"/>
  <c r="K40" i="280"/>
  <c r="K39" i="220"/>
  <c r="D38" i="341"/>
  <c r="D38" i="403"/>
  <c r="I38" i="280"/>
  <c r="I43" i="220"/>
  <c r="I43" i="280"/>
  <c r="E56" i="479"/>
  <c r="D56" i="340"/>
  <c r="D56" i="402"/>
  <c r="K56" i="279"/>
  <c r="E49" i="479"/>
  <c r="D49" i="340"/>
  <c r="D49" i="402"/>
  <c r="K49" i="279"/>
  <c r="K33" i="279"/>
  <c r="D31" i="340"/>
  <c r="D31" i="402"/>
  <c r="E31" i="479"/>
  <c r="K32" i="219"/>
  <c r="E30" i="479"/>
  <c r="E56" i="478"/>
  <c r="D56" i="339"/>
  <c r="D56" i="401"/>
  <c r="K56" i="278"/>
  <c r="D10" i="338"/>
  <c r="D10" i="400"/>
  <c r="E10" i="477"/>
  <c r="K12" i="277"/>
  <c r="E9" i="475"/>
  <c r="D9" i="336"/>
  <c r="D9" i="398"/>
  <c r="J45" i="274"/>
  <c r="J57" i="214"/>
  <c r="D57" i="474"/>
  <c r="E43" i="214"/>
  <c r="E43" i="274"/>
  <c r="E56" i="473"/>
  <c r="J57" i="212"/>
  <c r="J57" i="272"/>
  <c r="J45" i="272"/>
  <c r="E29" i="468"/>
  <c r="D46" i="324"/>
  <c r="D46" i="386"/>
  <c r="K45" i="203"/>
  <c r="K46" i="263"/>
  <c r="E46" i="463"/>
  <c r="E32" i="457"/>
  <c r="D32" i="318"/>
  <c r="D32" i="380"/>
  <c r="K34" i="257"/>
  <c r="K32" i="197"/>
  <c r="D30" i="318"/>
  <c r="D30" i="380"/>
  <c r="D8" i="453"/>
  <c r="J38" i="193"/>
  <c r="J38" i="253"/>
  <c r="E47" i="450"/>
  <c r="D47" i="311"/>
  <c r="D47" i="373"/>
  <c r="K46" i="190"/>
  <c r="K47" i="250"/>
  <c r="E30" i="447"/>
  <c r="D30" i="308"/>
  <c r="D30" i="370"/>
  <c r="D26" i="305"/>
  <c r="D26" i="367"/>
  <c r="E26" i="444"/>
  <c r="E155" i="434"/>
  <c r="C41" i="153"/>
  <c r="C38" i="213"/>
  <c r="C36" i="473"/>
  <c r="E161" i="298"/>
  <c r="E165" i="298"/>
  <c r="D22" i="352"/>
  <c r="D22" i="414"/>
  <c r="K24" i="291"/>
  <c r="D14" i="352"/>
  <c r="D14" i="414"/>
  <c r="E14" i="491"/>
  <c r="E39" i="486"/>
  <c r="D39" i="347"/>
  <c r="D39" i="409"/>
  <c r="K41" i="286"/>
  <c r="K29" i="286"/>
  <c r="D27" i="347"/>
  <c r="D27" i="409"/>
  <c r="D24" i="347"/>
  <c r="D24" i="409"/>
  <c r="E24" i="486"/>
  <c r="D56" i="346"/>
  <c r="D56" i="408"/>
  <c r="E56" i="485"/>
  <c r="E50" i="485"/>
  <c r="E46" i="485"/>
  <c r="E34" i="485"/>
  <c r="K31" i="285"/>
  <c r="J10" i="285"/>
  <c r="D8" i="485"/>
  <c r="D55" i="338"/>
  <c r="D55" i="400"/>
  <c r="K55" i="277"/>
  <c r="D51" i="477"/>
  <c r="E50" i="477"/>
  <c r="D50" i="338"/>
  <c r="D50" i="400"/>
  <c r="K30" i="271"/>
  <c r="D28" i="332"/>
  <c r="D28" i="394"/>
  <c r="K28" i="211"/>
  <c r="E26" i="471"/>
  <c r="E56" i="470"/>
  <c r="K56" i="270"/>
  <c r="D56" i="331"/>
  <c r="D56" i="393"/>
  <c r="E52" i="470"/>
  <c r="K52" i="270"/>
  <c r="D52" i="331"/>
  <c r="D52" i="393"/>
  <c r="K51" i="210"/>
  <c r="D51" i="331"/>
  <c r="D51" i="393"/>
  <c r="D37" i="470"/>
  <c r="J39" i="270"/>
  <c r="H38" i="261"/>
  <c r="H43" i="201"/>
  <c r="H43" i="261"/>
  <c r="J22" i="261"/>
  <c r="D20" i="461"/>
  <c r="J38" i="201"/>
  <c r="D36" i="461"/>
  <c r="K45" i="199"/>
  <c r="E18" i="459"/>
  <c r="K20" i="259"/>
  <c r="D18" i="320"/>
  <c r="D18" i="382"/>
  <c r="E14" i="459"/>
  <c r="D14" i="320"/>
  <c r="D14" i="382"/>
  <c r="K16" i="259"/>
  <c r="E48" i="458"/>
  <c r="K48" i="258"/>
  <c r="D48" i="319"/>
  <c r="D48" i="381"/>
  <c r="K46" i="258"/>
  <c r="D46" i="319"/>
  <c r="D46" i="381"/>
  <c r="K45" i="198"/>
  <c r="D45" i="319"/>
  <c r="D45" i="381"/>
  <c r="E46" i="458"/>
  <c r="E17" i="458"/>
  <c r="K19" i="258"/>
  <c r="D17" i="319"/>
  <c r="D17" i="381"/>
  <c r="G43" i="196"/>
  <c r="G43" i="256"/>
  <c r="G38" i="256"/>
  <c r="J39" i="255"/>
  <c r="D37" i="455"/>
  <c r="E12" i="446"/>
  <c r="K8" i="186"/>
  <c r="E8" i="446"/>
  <c r="E99" i="445"/>
  <c r="D62" i="306"/>
  <c r="D62" i="368"/>
  <c r="K62" i="245"/>
  <c r="E62" i="445"/>
  <c r="E135" i="237"/>
  <c r="E165" i="177"/>
  <c r="E161" i="177"/>
  <c r="E161" i="237"/>
  <c r="E61" i="436"/>
  <c r="D61" i="297"/>
  <c r="D61" i="359"/>
  <c r="F135" i="235"/>
  <c r="F165" i="235"/>
  <c r="C45" i="252"/>
  <c r="E49" i="488"/>
  <c r="K49" i="288"/>
  <c r="D49" i="349"/>
  <c r="D49" i="411"/>
  <c r="K39" i="212"/>
  <c r="E37" i="472"/>
  <c r="D12" i="349"/>
  <c r="D12" i="411"/>
  <c r="K14" i="288"/>
  <c r="E12" i="488"/>
  <c r="D33" i="314"/>
  <c r="D33" i="376"/>
  <c r="K35" i="253"/>
  <c r="G43" i="204"/>
  <c r="G43" i="264"/>
  <c r="G38" i="264"/>
  <c r="J39" i="289"/>
  <c r="J10" i="273"/>
  <c r="J10" i="272"/>
  <c r="D8" i="472"/>
  <c r="D55" i="296"/>
  <c r="D55" i="358"/>
  <c r="E54" i="487"/>
  <c r="D29" i="325"/>
  <c r="D29" i="387"/>
  <c r="K31" i="264"/>
  <c r="E29" i="464"/>
  <c r="D59" i="327"/>
  <c r="D59" i="389"/>
  <c r="K59" i="266"/>
  <c r="E59" i="466"/>
  <c r="F92" i="238"/>
  <c r="F166" i="238"/>
  <c r="F166" i="178"/>
  <c r="J39" i="268"/>
  <c r="D37" i="468"/>
  <c r="D127" i="305"/>
  <c r="D127" i="367"/>
  <c r="E127" i="444"/>
  <c r="F43" i="193"/>
  <c r="F43" i="253"/>
  <c r="F38" i="253"/>
  <c r="J39" i="254"/>
  <c r="D37" i="454"/>
  <c r="J43" i="194"/>
  <c r="J43" i="254"/>
  <c r="D38" i="266"/>
  <c r="D43" i="206"/>
  <c r="D43" i="266"/>
  <c r="E43" i="228"/>
  <c r="E43" i="288"/>
  <c r="E38" i="288"/>
  <c r="D83" i="297"/>
  <c r="D83" i="359"/>
  <c r="E83" i="436"/>
  <c r="E67" i="437"/>
  <c r="D67" i="298"/>
  <c r="D67" i="360"/>
  <c r="H89" i="245"/>
  <c r="D38" i="288"/>
  <c r="E9" i="444"/>
  <c r="K9" i="244"/>
  <c r="D9" i="305"/>
  <c r="D9" i="367"/>
  <c r="E28" i="446"/>
  <c r="K151" i="245"/>
  <c r="D151" i="306"/>
  <c r="D151" i="368"/>
  <c r="E151" i="445"/>
  <c r="D90" i="186"/>
  <c r="D90" i="246"/>
  <c r="H166" i="175"/>
  <c r="D58" i="436"/>
  <c r="J58" i="237"/>
  <c r="J81" i="238"/>
  <c r="H90" i="184"/>
  <c r="H90" i="244"/>
  <c r="H65" i="244"/>
  <c r="C41" i="141"/>
  <c r="C43" i="201"/>
  <c r="C165" i="1"/>
  <c r="C57" i="202"/>
  <c r="C58" i="142"/>
  <c r="C58" i="202"/>
  <c r="K10" i="193"/>
  <c r="E8" i="453"/>
  <c r="E16" i="453"/>
  <c r="D16" i="314"/>
  <c r="D16" i="376"/>
  <c r="K18" i="253"/>
  <c r="C155" i="120"/>
  <c r="C155" i="186"/>
  <c r="C155" i="446"/>
  <c r="C128" i="186"/>
  <c r="C57" i="228"/>
  <c r="C57" i="349"/>
  <c r="C57" i="411"/>
  <c r="J58" i="236"/>
  <c r="D58" i="435"/>
  <c r="E13" i="476"/>
  <c r="D13" i="337"/>
  <c r="D13" i="399"/>
  <c r="K15" i="276"/>
  <c r="H165" i="175"/>
  <c r="H68" i="235"/>
  <c r="H165" i="235"/>
  <c r="D136" i="434"/>
  <c r="J136" i="235"/>
  <c r="K72" i="244"/>
  <c r="E72" i="444"/>
  <c r="D72" i="305"/>
  <c r="D72" i="367"/>
  <c r="J128" i="245"/>
  <c r="D128" i="445"/>
  <c r="D51" i="346"/>
  <c r="D51" i="408"/>
  <c r="K51" i="285"/>
  <c r="E51" i="485"/>
  <c r="K39" i="287"/>
  <c r="D37" i="348"/>
  <c r="D37" i="410"/>
  <c r="D51" i="330"/>
  <c r="D51" i="392"/>
  <c r="E51" i="469"/>
  <c r="D45" i="339"/>
  <c r="D45" i="401"/>
  <c r="E45" i="478"/>
  <c r="F165" i="175"/>
  <c r="D78" i="306"/>
  <c r="D78" i="368"/>
  <c r="E78" i="445"/>
  <c r="K28" i="283"/>
  <c r="B26" i="498"/>
  <c r="F29" i="443"/>
  <c r="E29" i="499"/>
  <c r="F29" i="498"/>
  <c r="F32" i="443"/>
  <c r="E26" i="473"/>
  <c r="D26" i="334"/>
  <c r="D26" i="396"/>
  <c r="D51" i="327"/>
  <c r="D51" i="389"/>
  <c r="K51" i="266"/>
  <c r="E51" i="466"/>
  <c r="D19" i="299"/>
  <c r="D19" i="361"/>
  <c r="E29" i="179"/>
  <c r="E19" i="438"/>
  <c r="K15" i="246"/>
  <c r="E37" i="473"/>
  <c r="K39" i="273"/>
  <c r="D37" i="334"/>
  <c r="D37" i="396"/>
  <c r="G30" i="362"/>
  <c r="D57" i="473"/>
  <c r="J57" i="273"/>
  <c r="C38" i="259"/>
  <c r="C36" i="459"/>
  <c r="C36" i="320"/>
  <c r="C36" i="382"/>
  <c r="K10" i="216"/>
  <c r="K38" i="216"/>
  <c r="C6" i="494"/>
  <c r="C4" i="73"/>
  <c r="E4" i="61"/>
  <c r="C6" i="77"/>
  <c r="C97" i="1"/>
  <c r="E6" i="87"/>
  <c r="E94" i="87"/>
  <c r="E6" i="63"/>
  <c r="E6" i="64"/>
  <c r="E45" i="470"/>
  <c r="K55" i="245"/>
  <c r="D55" i="306"/>
  <c r="D55" i="368"/>
  <c r="B49" i="134"/>
  <c r="B9" i="172"/>
  <c r="C97" i="176"/>
  <c r="A19" i="174"/>
  <c r="A16" i="181"/>
  <c r="D5" i="182"/>
  <c r="D5" i="242"/>
  <c r="A13" i="174"/>
  <c r="A10" i="181"/>
  <c r="C8" i="177"/>
  <c r="C8" i="175"/>
  <c r="C4" i="180"/>
  <c r="C97" i="178"/>
  <c r="A4" i="181"/>
  <c r="C8" i="178"/>
  <c r="C8" i="176"/>
  <c r="A37" i="174"/>
  <c r="A34" i="181"/>
  <c r="C97" i="177"/>
  <c r="D5" i="183"/>
  <c r="D5" i="243"/>
  <c r="C97" i="175"/>
  <c r="E5" i="183"/>
  <c r="E5" i="243"/>
  <c r="E5" i="182"/>
  <c r="E5" i="242"/>
  <c r="A31" i="174"/>
  <c r="A28" i="181"/>
  <c r="A25" i="174"/>
  <c r="A22" i="181"/>
  <c r="F93" i="178"/>
  <c r="F93" i="238"/>
  <c r="K22" i="282"/>
  <c r="E20" i="482"/>
  <c r="D20" i="343"/>
  <c r="D20" i="405"/>
  <c r="K22" i="271"/>
  <c r="E20" i="471"/>
  <c r="D20" i="332"/>
  <c r="D20" i="394"/>
  <c r="K33" i="249"/>
  <c r="D31" i="310"/>
  <c r="D31" i="372"/>
  <c r="E31" i="449"/>
  <c r="C38" i="270"/>
  <c r="D57" i="488"/>
  <c r="J57" i="288"/>
  <c r="K32" i="193"/>
  <c r="E30" i="453"/>
  <c r="D100" i="297"/>
  <c r="D100" i="359"/>
  <c r="E100" i="436"/>
  <c r="K135" i="177"/>
  <c r="D51" i="335"/>
  <c r="D51" i="397"/>
  <c r="K51" i="274"/>
  <c r="E78" i="436"/>
  <c r="D78" i="297"/>
  <c r="D78" i="359"/>
  <c r="D58" i="298"/>
  <c r="D58" i="360"/>
  <c r="E58" i="437"/>
  <c r="H139" i="500"/>
  <c r="J44" i="189"/>
  <c r="D42" i="449"/>
  <c r="K39" i="281"/>
  <c r="C58" i="157"/>
  <c r="C58" i="217"/>
  <c r="D26" i="328"/>
  <c r="D26" i="390"/>
  <c r="E26" i="467"/>
  <c r="K28" i="267"/>
  <c r="D8" i="328"/>
  <c r="D8" i="390"/>
  <c r="K10" i="267"/>
  <c r="E82" i="447"/>
  <c r="D8" i="344"/>
  <c r="D8" i="406"/>
  <c r="K10" i="283"/>
  <c r="E8" i="483"/>
  <c r="D25" i="297"/>
  <c r="D25" i="359"/>
  <c r="E25" i="436"/>
  <c r="E37" i="457"/>
  <c r="I227" i="500"/>
  <c r="C230" i="500"/>
  <c r="D36" i="484"/>
  <c r="D70" i="307"/>
  <c r="D70" i="369"/>
  <c r="K70" i="246"/>
  <c r="E70" i="446"/>
  <c r="D70" i="308"/>
  <c r="D70" i="370"/>
  <c r="E70" i="447"/>
  <c r="K70" i="247"/>
  <c r="D26" i="337"/>
  <c r="D26" i="399"/>
  <c r="E26" i="476"/>
  <c r="E45" i="467"/>
  <c r="B313" i="443"/>
  <c r="K57" i="286"/>
  <c r="B422" i="498"/>
  <c r="B186" i="443"/>
  <c r="B185" i="443"/>
  <c r="B141" i="499"/>
  <c r="B141" i="500"/>
  <c r="E32" i="180"/>
  <c r="D32" i="300"/>
  <c r="D32" i="362"/>
  <c r="I32" i="180"/>
  <c r="H32" i="300"/>
  <c r="H32" i="362"/>
  <c r="E30" i="489"/>
  <c r="K32" i="289"/>
  <c r="D30" i="350"/>
  <c r="D30" i="412"/>
  <c r="B35" i="308"/>
  <c r="B38" i="297"/>
  <c r="B35" i="307"/>
  <c r="B35" i="305"/>
  <c r="B38" i="357"/>
  <c r="B35" i="369"/>
  <c r="B38" i="296"/>
  <c r="B38" i="298"/>
  <c r="B35" i="306"/>
  <c r="B269" i="443"/>
  <c r="J57" i="257"/>
  <c r="E181" i="497"/>
  <c r="E76" i="497"/>
  <c r="E34" i="497"/>
  <c r="E55" i="497"/>
  <c r="E97" i="497"/>
  <c r="E139" i="497"/>
  <c r="E118" i="497"/>
  <c r="E12" i="497"/>
  <c r="E202" i="497"/>
  <c r="E160" i="497"/>
  <c r="E286" i="497"/>
  <c r="E307" i="497"/>
  <c r="E244" i="497"/>
  <c r="E223" i="497"/>
  <c r="E265" i="497"/>
  <c r="B108" i="500"/>
  <c r="D155" i="446"/>
  <c r="E26" i="487"/>
  <c r="D57" i="487"/>
  <c r="J57" i="287"/>
  <c r="E337" i="500"/>
  <c r="C92" i="359"/>
  <c r="D15" i="306"/>
  <c r="D15" i="368"/>
  <c r="K15" i="245"/>
  <c r="B47" i="499"/>
  <c r="B47" i="500"/>
  <c r="E47" i="500"/>
  <c r="K10" i="281"/>
  <c r="B1" i="456"/>
  <c r="B1" i="457"/>
  <c r="B1" i="336"/>
  <c r="B1" i="335"/>
  <c r="B1" i="395"/>
  <c r="K1" i="215"/>
  <c r="K1" i="214"/>
  <c r="B1" i="397"/>
  <c r="D31" i="301"/>
  <c r="I315" i="443"/>
  <c r="H315" i="499"/>
  <c r="B750" i="498"/>
  <c r="B315" i="443"/>
  <c r="C296" i="499"/>
  <c r="B251" i="498"/>
  <c r="B118" i="443"/>
  <c r="F118" i="443"/>
  <c r="E118" i="499"/>
  <c r="G249" i="500"/>
  <c r="G252" i="499"/>
  <c r="F250" i="443"/>
  <c r="E250" i="499"/>
  <c r="B250" i="499"/>
  <c r="B250" i="500"/>
  <c r="B586" i="498"/>
  <c r="B250" i="443"/>
  <c r="F631" i="498"/>
  <c r="F262" i="443"/>
  <c r="E262" i="499"/>
  <c r="D218" i="500"/>
  <c r="D224" i="500"/>
  <c r="F117" i="443"/>
  <c r="E117" i="499"/>
  <c r="F253" i="498"/>
  <c r="F120" i="443"/>
  <c r="B250" i="498"/>
  <c r="B117" i="443"/>
  <c r="F221" i="443"/>
  <c r="E221" i="499"/>
  <c r="B524" i="498"/>
  <c r="B221" i="443"/>
  <c r="B355" i="498"/>
  <c r="B153" i="443"/>
  <c r="F153" i="443"/>
  <c r="E153" i="499"/>
  <c r="B153" i="499"/>
  <c r="B153" i="500"/>
  <c r="F287" i="443"/>
  <c r="E287" i="499"/>
  <c r="E161" i="295"/>
  <c r="B38" i="301"/>
  <c r="E38" i="301"/>
  <c r="B37" i="301"/>
  <c r="E37" i="301"/>
  <c r="E166" i="295"/>
  <c r="E33" i="476"/>
  <c r="K35" i="276"/>
  <c r="K32" i="216"/>
  <c r="D33" i="337"/>
  <c r="D33" i="399"/>
  <c r="D26" i="476"/>
  <c r="J28" i="276"/>
  <c r="E43" i="216"/>
  <c r="E43" i="276"/>
  <c r="E38" i="276"/>
  <c r="D18" i="337"/>
  <c r="D18" i="399"/>
  <c r="K20" i="276"/>
  <c r="E18" i="476"/>
  <c r="H38" i="276"/>
  <c r="H43" i="216"/>
  <c r="H43" i="276"/>
  <c r="D37" i="475"/>
  <c r="J39" i="275"/>
  <c r="D17" i="336"/>
  <c r="D17" i="398"/>
  <c r="K19" i="275"/>
  <c r="E17" i="475"/>
  <c r="J10" i="275"/>
  <c r="D8" i="475"/>
  <c r="J38" i="215"/>
  <c r="E50" i="474"/>
  <c r="K50" i="274"/>
  <c r="D50" i="335"/>
  <c r="D50" i="397"/>
  <c r="K45" i="214"/>
  <c r="K45" i="274"/>
  <c r="E47" i="472"/>
  <c r="D47" i="333"/>
  <c r="D47" i="395"/>
  <c r="K47" i="272"/>
  <c r="K45" i="212"/>
  <c r="G38" i="272"/>
  <c r="G43" i="212"/>
  <c r="G43" i="272"/>
  <c r="K29" i="272"/>
  <c r="D27" i="333"/>
  <c r="D27" i="395"/>
  <c r="K28" i="212"/>
  <c r="D26" i="333"/>
  <c r="D26" i="395"/>
  <c r="E27" i="472"/>
  <c r="D14" i="333"/>
  <c r="D14" i="395"/>
  <c r="K16" i="272"/>
  <c r="E14" i="472"/>
  <c r="D38" i="329"/>
  <c r="D38" i="391"/>
  <c r="K40" i="268"/>
  <c r="K39" i="208"/>
  <c r="E38" i="468"/>
  <c r="J22" i="268"/>
  <c r="D20" i="468"/>
  <c r="E14" i="468"/>
  <c r="K16" i="268"/>
  <c r="D14" i="329"/>
  <c r="D14" i="391"/>
  <c r="D8" i="468"/>
  <c r="J10" i="268"/>
  <c r="J38" i="208"/>
  <c r="J43" i="208"/>
  <c r="D51" i="467"/>
  <c r="D23" i="327"/>
  <c r="D23" i="389"/>
  <c r="E23" i="466"/>
  <c r="D20" i="466"/>
  <c r="J39" i="264"/>
  <c r="F38" i="264"/>
  <c r="K52" i="263"/>
  <c r="J32" i="257"/>
  <c r="I43" i="197"/>
  <c r="I43" i="257"/>
  <c r="I38" i="257"/>
  <c r="J38" i="197"/>
  <c r="D36" i="457"/>
  <c r="E49" i="456"/>
  <c r="K45" i="196"/>
  <c r="E45" i="456"/>
  <c r="E23" i="453"/>
  <c r="D23" i="314"/>
  <c r="D23" i="376"/>
  <c r="K25" i="253"/>
  <c r="J22" i="253"/>
  <c r="D20" i="453"/>
  <c r="E11" i="452"/>
  <c r="K13" i="252"/>
  <c r="D11" i="313"/>
  <c r="D11" i="375"/>
  <c r="K11" i="252"/>
  <c r="D9" i="313"/>
  <c r="D9" i="375"/>
  <c r="E9" i="452"/>
  <c r="E149" i="446"/>
  <c r="K149" i="246"/>
  <c r="D149" i="307"/>
  <c r="D149" i="369"/>
  <c r="K146" i="186"/>
  <c r="E127" i="446"/>
  <c r="D127" i="307"/>
  <c r="D127" i="369"/>
  <c r="K127" i="246"/>
  <c r="E69" i="446"/>
  <c r="K69" i="246"/>
  <c r="D69" i="307"/>
  <c r="D69" i="369"/>
  <c r="E67" i="446"/>
  <c r="D67" i="307"/>
  <c r="D67" i="369"/>
  <c r="K67" i="246"/>
  <c r="D135" i="306"/>
  <c r="D135" i="368"/>
  <c r="K135" i="245"/>
  <c r="E135" i="445"/>
  <c r="E123" i="445"/>
  <c r="D123" i="306"/>
  <c r="D123" i="368"/>
  <c r="K123" i="245"/>
  <c r="K53" i="245"/>
  <c r="D53" i="306"/>
  <c r="D53" i="368"/>
  <c r="E53" i="445"/>
  <c r="K49" i="185"/>
  <c r="E49" i="445"/>
  <c r="J114" i="244"/>
  <c r="J128" i="184"/>
  <c r="D114" i="444"/>
  <c r="D129" i="298"/>
  <c r="D129" i="360"/>
  <c r="E129" i="437"/>
  <c r="D90" i="298"/>
  <c r="D90" i="360"/>
  <c r="E90" i="437"/>
  <c r="D125" i="297"/>
  <c r="D125" i="359"/>
  <c r="E125" i="436"/>
  <c r="D33" i="352"/>
  <c r="D33" i="414"/>
  <c r="E33" i="491"/>
  <c r="K35" i="291"/>
  <c r="J28" i="286"/>
  <c r="D26" i="486"/>
  <c r="J38" i="226"/>
  <c r="D36" i="486"/>
  <c r="E9" i="485"/>
  <c r="K11" i="285"/>
  <c r="D9" i="346"/>
  <c r="D9" i="408"/>
  <c r="E59" i="484"/>
  <c r="D59" i="345"/>
  <c r="D59" i="407"/>
  <c r="K59" i="284"/>
  <c r="D55" i="345"/>
  <c r="D55" i="407"/>
  <c r="E55" i="484"/>
  <c r="K55" i="284"/>
  <c r="E50" i="484"/>
  <c r="D50" i="345"/>
  <c r="D50" i="407"/>
  <c r="K50" i="284"/>
  <c r="E59" i="483"/>
  <c r="D59" i="344"/>
  <c r="D59" i="406"/>
  <c r="K59" i="283"/>
  <c r="D29" i="344"/>
  <c r="D29" i="406"/>
  <c r="K31" i="283"/>
  <c r="D38" i="283"/>
  <c r="D39" i="343"/>
  <c r="D39" i="405"/>
  <c r="K39" i="222"/>
  <c r="K39" i="282"/>
  <c r="E48" i="481"/>
  <c r="D48" i="342"/>
  <c r="D48" i="404"/>
  <c r="K48" i="281"/>
  <c r="E59" i="477"/>
  <c r="D59" i="338"/>
  <c r="D59" i="400"/>
  <c r="K59" i="277"/>
  <c r="D45" i="471"/>
  <c r="J57" i="211"/>
  <c r="J45" i="271"/>
  <c r="J28" i="271"/>
  <c r="J38" i="211"/>
  <c r="J43" i="211"/>
  <c r="D26" i="471"/>
  <c r="E38" i="271"/>
  <c r="E43" i="211"/>
  <c r="E43" i="271"/>
  <c r="D16" i="332"/>
  <c r="D16" i="394"/>
  <c r="K18" i="271"/>
  <c r="E16" i="471"/>
  <c r="K14" i="271"/>
  <c r="D54" i="331"/>
  <c r="D54" i="393"/>
  <c r="K54" i="270"/>
  <c r="J51" i="270"/>
  <c r="G43" i="209"/>
  <c r="G43" i="269"/>
  <c r="G38" i="269"/>
  <c r="J38" i="202"/>
  <c r="J38" i="262"/>
  <c r="D30" i="461"/>
  <c r="E31" i="460"/>
  <c r="D31" i="321"/>
  <c r="D31" i="383"/>
  <c r="K33" i="260"/>
  <c r="K32" i="200"/>
  <c r="D30" i="321"/>
  <c r="D30" i="383"/>
  <c r="D38" i="260"/>
  <c r="D43" i="200"/>
  <c r="D43" i="260"/>
  <c r="J45" i="259"/>
  <c r="D45" i="459"/>
  <c r="J57" i="199"/>
  <c r="J57" i="259"/>
  <c r="D45" i="458"/>
  <c r="D37" i="458"/>
  <c r="E24" i="458"/>
  <c r="D24" i="319"/>
  <c r="D24" i="381"/>
  <c r="I43" i="195"/>
  <c r="I43" i="255"/>
  <c r="I38" i="255"/>
  <c r="J38" i="195"/>
  <c r="J43" i="195"/>
  <c r="H43" i="195"/>
  <c r="H43" i="255"/>
  <c r="H38" i="255"/>
  <c r="D13" i="311"/>
  <c r="D13" i="373"/>
  <c r="E13" i="450"/>
  <c r="K15" i="250"/>
  <c r="H44" i="189"/>
  <c r="H44" i="249"/>
  <c r="D32" i="309"/>
  <c r="D32" i="371"/>
  <c r="E32" i="448"/>
  <c r="K33" i="188"/>
  <c r="D31" i="309"/>
  <c r="D31" i="371"/>
  <c r="I155" i="186"/>
  <c r="I155" i="246"/>
  <c r="E86" i="446"/>
  <c r="D86" i="307"/>
  <c r="D86" i="369"/>
  <c r="K86" i="246"/>
  <c r="E103" i="434"/>
  <c r="E16" i="434"/>
  <c r="E52" i="478"/>
  <c r="E43" i="196"/>
  <c r="E43" i="256"/>
  <c r="E38" i="256"/>
  <c r="D22" i="325"/>
  <c r="D22" i="387"/>
  <c r="E22" i="464"/>
  <c r="K24" i="264"/>
  <c r="K22" i="204"/>
  <c r="E31" i="467"/>
  <c r="K33" i="267"/>
  <c r="D31" i="328"/>
  <c r="D31" i="390"/>
  <c r="K32" i="207"/>
  <c r="E43" i="207"/>
  <c r="E43" i="267"/>
  <c r="E38" i="267"/>
  <c r="D111" i="296"/>
  <c r="D111" i="358"/>
  <c r="E111" i="435"/>
  <c r="E39" i="477"/>
  <c r="K41" i="277"/>
  <c r="K39" i="217"/>
  <c r="K39" i="277"/>
  <c r="D39" i="338"/>
  <c r="D39" i="400"/>
  <c r="J32" i="252"/>
  <c r="D30" i="452"/>
  <c r="D18" i="329"/>
  <c r="D18" i="391"/>
  <c r="E18" i="468"/>
  <c r="D41" i="298"/>
  <c r="D41" i="360"/>
  <c r="K54" i="265"/>
  <c r="E54" i="465"/>
  <c r="J22" i="272"/>
  <c r="D131" i="305"/>
  <c r="D131" i="367"/>
  <c r="D90" i="185"/>
  <c r="D90" i="245"/>
  <c r="D89" i="245"/>
  <c r="D21" i="307"/>
  <c r="D21" i="369"/>
  <c r="E21" i="446"/>
  <c r="J46" i="251"/>
  <c r="E49" i="454"/>
  <c r="K45" i="194"/>
  <c r="K45" i="254"/>
  <c r="J39" i="272"/>
  <c r="J22" i="273"/>
  <c r="D20" i="473"/>
  <c r="F43" i="219"/>
  <c r="F43" i="279"/>
  <c r="F38" i="279"/>
  <c r="E17" i="489"/>
  <c r="D17" i="350"/>
  <c r="D17" i="412"/>
  <c r="K10" i="229"/>
  <c r="K19" i="289"/>
  <c r="E49" i="473"/>
  <c r="K45" i="213"/>
  <c r="E45" i="473"/>
  <c r="D49" i="334"/>
  <c r="D49" i="396"/>
  <c r="K49" i="273"/>
  <c r="J28" i="251"/>
  <c r="D26" i="451"/>
  <c r="I39" i="251"/>
  <c r="J28" i="253"/>
  <c r="C38" i="224"/>
  <c r="C36" i="345"/>
  <c r="C36" i="407"/>
  <c r="C41" i="164"/>
  <c r="D155" i="296"/>
  <c r="D155" i="358"/>
  <c r="E155" i="435"/>
  <c r="D154" i="244"/>
  <c r="D155" i="184"/>
  <c r="D155" i="244"/>
  <c r="G92" i="235"/>
  <c r="G166" i="235"/>
  <c r="G93" i="175"/>
  <c r="G93" i="235"/>
  <c r="G166" i="175"/>
  <c r="C68" i="175"/>
  <c r="C68" i="295"/>
  <c r="C68" i="357"/>
  <c r="B6" i="76"/>
  <c r="C93" i="1"/>
  <c r="B8" i="76"/>
  <c r="D92" i="235"/>
  <c r="D166" i="235"/>
  <c r="D166" i="175"/>
  <c r="D129" i="444"/>
  <c r="J129" i="244"/>
  <c r="J69" i="236"/>
  <c r="D69" i="435"/>
  <c r="C38" i="198"/>
  <c r="C38" i="258"/>
  <c r="D106" i="298"/>
  <c r="D106" i="360"/>
  <c r="E106" i="437"/>
  <c r="D100" i="434"/>
  <c r="E92" i="236"/>
  <c r="E166" i="236"/>
  <c r="E93" i="176"/>
  <c r="E93" i="236"/>
  <c r="C58" i="190"/>
  <c r="C58" i="450"/>
  <c r="F43" i="207"/>
  <c r="F43" i="267"/>
  <c r="C41" i="143"/>
  <c r="D93" i="175"/>
  <c r="D93" i="235"/>
  <c r="D68" i="235"/>
  <c r="D165" i="235"/>
  <c r="D165" i="175"/>
  <c r="K22" i="257"/>
  <c r="D30" i="326"/>
  <c r="D30" i="388"/>
  <c r="K32" i="265"/>
  <c r="E30" i="465"/>
  <c r="K22" i="206"/>
  <c r="E20" i="466"/>
  <c r="E26" i="468"/>
  <c r="K28" i="268"/>
  <c r="D26" i="329"/>
  <c r="D26" i="391"/>
  <c r="K22" i="184"/>
  <c r="K22" i="244"/>
  <c r="K52" i="248"/>
  <c r="K32" i="231"/>
  <c r="E90" i="187"/>
  <c r="E90" i="247"/>
  <c r="K32" i="288"/>
  <c r="D30" i="349"/>
  <c r="D30" i="411"/>
  <c r="E30" i="488"/>
  <c r="K22" i="288"/>
  <c r="D20" i="349"/>
  <c r="D20" i="411"/>
  <c r="K10" i="212"/>
  <c r="K10" i="272"/>
  <c r="K140" i="247"/>
  <c r="E140" i="447"/>
  <c r="D140" i="308"/>
  <c r="D140" i="370"/>
  <c r="K75" i="245"/>
  <c r="D75" i="306"/>
  <c r="D75" i="368"/>
  <c r="D20" i="322"/>
  <c r="D20" i="384"/>
  <c r="K22" i="261"/>
  <c r="E20" i="461"/>
  <c r="E114" i="444"/>
  <c r="K114" i="244"/>
  <c r="D114" i="305"/>
  <c r="D114" i="367"/>
  <c r="D45" i="332"/>
  <c r="D45" i="394"/>
  <c r="K45" i="271"/>
  <c r="E45" i="471"/>
  <c r="E26" i="448"/>
  <c r="E37" i="454"/>
  <c r="D37" i="315"/>
  <c r="D37" i="377"/>
  <c r="K39" i="254"/>
  <c r="K43" i="194"/>
  <c r="K58" i="194"/>
  <c r="D57" i="489"/>
  <c r="J57" i="289"/>
  <c r="C58" i="139"/>
  <c r="C58" i="199"/>
  <c r="E26" i="482"/>
  <c r="D26" i="343"/>
  <c r="D26" i="405"/>
  <c r="K28" i="282"/>
  <c r="B11" i="172"/>
  <c r="I90" i="187"/>
  <c r="I90" i="247"/>
  <c r="D129" i="308"/>
  <c r="D129" i="370"/>
  <c r="K129" i="247"/>
  <c r="E129" i="447"/>
  <c r="E26" i="489"/>
  <c r="C43" i="210"/>
  <c r="C41" i="331"/>
  <c r="C41" i="393"/>
  <c r="C58" i="150"/>
  <c r="C58" i="210"/>
  <c r="C58" i="270"/>
  <c r="D33" i="439"/>
  <c r="D33" i="240"/>
  <c r="C37" i="310"/>
  <c r="C37" i="372"/>
  <c r="C39" i="249"/>
  <c r="D26" i="351"/>
  <c r="D26" i="413"/>
  <c r="K28" i="290"/>
  <c r="D30" i="342"/>
  <c r="D30" i="404"/>
  <c r="K32" i="281"/>
  <c r="E30" i="481"/>
  <c r="E45" i="490"/>
  <c r="K57" i="230"/>
  <c r="D45" i="351"/>
  <c r="D45" i="413"/>
  <c r="K45" i="290"/>
  <c r="E85" i="436"/>
  <c r="D85" i="297"/>
  <c r="D85" i="359"/>
  <c r="D20" i="316"/>
  <c r="D20" i="378"/>
  <c r="E20" i="455"/>
  <c r="K22" i="255"/>
  <c r="D57" i="465"/>
  <c r="J57" i="265"/>
  <c r="D140" i="297"/>
  <c r="D140" i="359"/>
  <c r="E140" i="436"/>
  <c r="C58" i="346"/>
  <c r="C58" i="408"/>
  <c r="C58" i="285"/>
  <c r="K38" i="209"/>
  <c r="D36" i="330"/>
  <c r="D36" i="392"/>
  <c r="B138" i="443"/>
  <c r="B310" i="498"/>
  <c r="B142" i="443"/>
  <c r="J161" i="176"/>
  <c r="J161" i="236"/>
  <c r="J135" i="236"/>
  <c r="E37" i="459"/>
  <c r="K39" i="259"/>
  <c r="D37" i="320"/>
  <c r="D37" i="382"/>
  <c r="K60" i="246"/>
  <c r="D60" i="307"/>
  <c r="D60" i="369"/>
  <c r="E60" i="446"/>
  <c r="D41" i="490"/>
  <c r="D58" i="490"/>
  <c r="J43" i="290"/>
  <c r="D57" i="468"/>
  <c r="D8" i="339"/>
  <c r="D8" i="401"/>
  <c r="K10" i="278"/>
  <c r="K45" i="266"/>
  <c r="E45" i="466"/>
  <c r="J38" i="277"/>
  <c r="J43" i="217"/>
  <c r="J43" i="277"/>
  <c r="D36" i="477"/>
  <c r="E129" i="446"/>
  <c r="D30" i="341"/>
  <c r="D30" i="403"/>
  <c r="K32" i="280"/>
  <c r="C208" i="500"/>
  <c r="D45" i="318"/>
  <c r="D45" i="380"/>
  <c r="E45" i="457"/>
  <c r="B177" i="443"/>
  <c r="E20" i="467"/>
  <c r="B808" i="498"/>
  <c r="B340" i="443"/>
  <c r="J43" i="198"/>
  <c r="J43" i="258"/>
  <c r="C160" i="357"/>
  <c r="B25" i="363"/>
  <c r="K38" i="222"/>
  <c r="D8" i="343"/>
  <c r="D8" i="405"/>
  <c r="K10" i="282"/>
  <c r="E8" i="482"/>
  <c r="B203" i="443"/>
  <c r="D57" i="456"/>
  <c r="K22" i="278"/>
  <c r="D30" i="327"/>
  <c r="D30" i="389"/>
  <c r="K32" i="266"/>
  <c r="J135" i="237"/>
  <c r="K45" i="217"/>
  <c r="D45" i="338"/>
  <c r="D45" i="400"/>
  <c r="F588" i="498"/>
  <c r="F252" i="443"/>
  <c r="K146" i="185"/>
  <c r="D41" i="467"/>
  <c r="J43" i="267"/>
  <c r="H112" i="500"/>
  <c r="J43" i="279"/>
  <c r="D41" i="479"/>
  <c r="D58" i="479"/>
  <c r="K58" i="177"/>
  <c r="K32" i="230"/>
  <c r="J43" i="210"/>
  <c r="D41" i="470"/>
  <c r="C59" i="451"/>
  <c r="K15" i="247"/>
  <c r="D15" i="308"/>
  <c r="D15" i="370"/>
  <c r="C68" i="435"/>
  <c r="D30" i="351"/>
  <c r="D30" i="413"/>
  <c r="E30" i="490"/>
  <c r="K32" i="290"/>
  <c r="E45" i="477"/>
  <c r="D41" i="458"/>
  <c r="D41" i="477"/>
  <c r="E36" i="469"/>
  <c r="K43" i="209"/>
  <c r="K43" i="269"/>
  <c r="E57" i="490"/>
  <c r="D57" i="351"/>
  <c r="D57" i="413"/>
  <c r="K57" i="290"/>
  <c r="C58" i="331"/>
  <c r="C58" i="393"/>
  <c r="D8" i="333"/>
  <c r="D8" i="395"/>
  <c r="C58" i="143"/>
  <c r="C58" i="203"/>
  <c r="C43" i="203"/>
  <c r="C41" i="463"/>
  <c r="C58" i="463"/>
  <c r="C58" i="250"/>
  <c r="C36" i="458"/>
  <c r="C36" i="319"/>
  <c r="C36" i="381"/>
  <c r="C58" i="164"/>
  <c r="C58" i="224"/>
  <c r="C43" i="224"/>
  <c r="C41" i="345"/>
  <c r="C41" i="407"/>
  <c r="D45" i="334"/>
  <c r="D45" i="396"/>
  <c r="K45" i="273"/>
  <c r="K57" i="194"/>
  <c r="D57" i="315"/>
  <c r="D57" i="377"/>
  <c r="D37" i="338"/>
  <c r="D37" i="400"/>
  <c r="E37" i="477"/>
  <c r="K33" i="248"/>
  <c r="J38" i="255"/>
  <c r="D57" i="459"/>
  <c r="J43" i="202"/>
  <c r="D41" i="462"/>
  <c r="D58" i="462"/>
  <c r="D36" i="462"/>
  <c r="J57" i="271"/>
  <c r="D57" i="471"/>
  <c r="E146" i="446"/>
  <c r="K146" i="246"/>
  <c r="D146" i="307"/>
  <c r="D146" i="369"/>
  <c r="D45" i="317"/>
  <c r="D45" i="379"/>
  <c r="K45" i="256"/>
  <c r="K57" i="196"/>
  <c r="D57" i="317"/>
  <c r="D57" i="379"/>
  <c r="K28" i="272"/>
  <c r="D30" i="337"/>
  <c r="D30" i="399"/>
  <c r="E30" i="476"/>
  <c r="K32" i="276"/>
  <c r="E287" i="500"/>
  <c r="B221" i="499"/>
  <c r="B221" i="500"/>
  <c r="E221" i="500"/>
  <c r="F637" i="498"/>
  <c r="F268" i="443"/>
  <c r="E250" i="500"/>
  <c r="H315" i="500"/>
  <c r="B38" i="359"/>
  <c r="B38" i="358"/>
  <c r="B36" i="415"/>
  <c r="B35" i="368"/>
  <c r="J44" i="249"/>
  <c r="D30" i="314"/>
  <c r="D30" i="376"/>
  <c r="K32" i="253"/>
  <c r="C4" i="61"/>
  <c r="D8" i="337"/>
  <c r="D8" i="399"/>
  <c r="E8" i="476"/>
  <c r="K10" i="276"/>
  <c r="B29" i="443"/>
  <c r="C57" i="488"/>
  <c r="C57" i="288"/>
  <c r="C128" i="246"/>
  <c r="C128" i="307"/>
  <c r="C128" i="369"/>
  <c r="C128" i="446"/>
  <c r="K45" i="258"/>
  <c r="E45" i="459"/>
  <c r="D45" i="320"/>
  <c r="D45" i="382"/>
  <c r="K45" i="259"/>
  <c r="K51" i="270"/>
  <c r="C43" i="213"/>
  <c r="D36" i="453"/>
  <c r="J43" i="193"/>
  <c r="D41" i="453"/>
  <c r="D58" i="453"/>
  <c r="D57" i="472"/>
  <c r="J57" i="274"/>
  <c r="K32" i="279"/>
  <c r="K39" i="280"/>
  <c r="E37" i="480"/>
  <c r="D37" i="341"/>
  <c r="D37" i="403"/>
  <c r="E51" i="481"/>
  <c r="D51" i="342"/>
  <c r="D51" i="404"/>
  <c r="K51" i="281"/>
  <c r="D51" i="349"/>
  <c r="D51" i="411"/>
  <c r="K51" i="288"/>
  <c r="E51" i="488"/>
  <c r="B270" i="499"/>
  <c r="B270" i="500"/>
  <c r="B293" i="443"/>
  <c r="H293" i="500"/>
  <c r="D58" i="297"/>
  <c r="D58" i="359"/>
  <c r="E58" i="436"/>
  <c r="E146" i="445"/>
  <c r="D146" i="306"/>
  <c r="D146" i="368"/>
  <c r="K146" i="245"/>
  <c r="E36" i="482"/>
  <c r="K43" i="222"/>
  <c r="E41" i="482"/>
  <c r="K38" i="282"/>
  <c r="D36" i="343"/>
  <c r="D36" i="405"/>
  <c r="D161" i="435"/>
  <c r="C43" i="270"/>
  <c r="E41" i="454"/>
  <c r="D41" i="315"/>
  <c r="D41" i="377"/>
  <c r="E30" i="491"/>
  <c r="K32" i="291"/>
  <c r="D30" i="352"/>
  <c r="D30" i="414"/>
  <c r="E22" i="444"/>
  <c r="D22" i="305"/>
  <c r="D22" i="367"/>
  <c r="K22" i="266"/>
  <c r="B6" i="181"/>
  <c r="C68" i="434"/>
  <c r="B6" i="440"/>
  <c r="C36" i="484"/>
  <c r="E8" i="489"/>
  <c r="K10" i="289"/>
  <c r="K38" i="229"/>
  <c r="K43" i="229"/>
  <c r="D8" i="350"/>
  <c r="D8" i="412"/>
  <c r="E30" i="467"/>
  <c r="D30" i="328"/>
  <c r="D30" i="390"/>
  <c r="K32" i="267"/>
  <c r="D20" i="325"/>
  <c r="D20" i="387"/>
  <c r="E20" i="464"/>
  <c r="K22" i="264"/>
  <c r="E30" i="460"/>
  <c r="D36" i="471"/>
  <c r="J38" i="271"/>
  <c r="E37" i="482"/>
  <c r="J38" i="286"/>
  <c r="J43" i="226"/>
  <c r="D41" i="486"/>
  <c r="D58" i="486"/>
  <c r="D128" i="444"/>
  <c r="J128" i="244"/>
  <c r="K49" i="245"/>
  <c r="J43" i="197"/>
  <c r="J43" i="257"/>
  <c r="J38" i="257"/>
  <c r="D36" i="468"/>
  <c r="J38" i="268"/>
  <c r="E37" i="468"/>
  <c r="D37" i="329"/>
  <c r="D37" i="391"/>
  <c r="K39" i="268"/>
  <c r="E45" i="472"/>
  <c r="K45" i="272"/>
  <c r="D45" i="333"/>
  <c r="D45" i="395"/>
  <c r="D45" i="335"/>
  <c r="D45" i="397"/>
  <c r="E45" i="474"/>
  <c r="K57" i="214"/>
  <c r="E57" i="474"/>
  <c r="J43" i="215"/>
  <c r="J38" i="275"/>
  <c r="D36" i="475"/>
  <c r="B253" i="498"/>
  <c r="B120" i="443"/>
  <c r="K38" i="207"/>
  <c r="K43" i="207"/>
  <c r="D135" i="297"/>
  <c r="D135" i="359"/>
  <c r="E135" i="436"/>
  <c r="E4" i="180"/>
  <c r="C4" i="179"/>
  <c r="G4" i="179"/>
  <c r="G4" i="239"/>
  <c r="E29" i="438"/>
  <c r="D29" i="299"/>
  <c r="D8" i="314"/>
  <c r="D8" i="376"/>
  <c r="K10" i="253"/>
  <c r="C57" i="462"/>
  <c r="C58" i="462"/>
  <c r="C57" i="323"/>
  <c r="C57" i="385"/>
  <c r="C57" i="262"/>
  <c r="C58" i="141"/>
  <c r="C58" i="201"/>
  <c r="D41" i="454"/>
  <c r="D58" i="454"/>
  <c r="K39" i="272"/>
  <c r="D8" i="307"/>
  <c r="D8" i="369"/>
  <c r="J38" i="261"/>
  <c r="D26" i="332"/>
  <c r="D26" i="394"/>
  <c r="K28" i="271"/>
  <c r="C36" i="334"/>
  <c r="C36" i="396"/>
  <c r="C38" i="273"/>
  <c r="D46" i="311"/>
  <c r="D46" i="373"/>
  <c r="E46" i="450"/>
  <c r="E30" i="457"/>
  <c r="K45" i="263"/>
  <c r="D45" i="324"/>
  <c r="D45" i="386"/>
  <c r="E45" i="463"/>
  <c r="K45" i="288"/>
  <c r="E45" i="488"/>
  <c r="D45" i="349"/>
  <c r="D45" i="411"/>
  <c r="K57" i="228"/>
  <c r="D57" i="349"/>
  <c r="D57" i="411"/>
  <c r="B218" i="443"/>
  <c r="K57" i="221"/>
  <c r="E57" i="481"/>
  <c r="K57" i="288"/>
  <c r="D36" i="328"/>
  <c r="D36" i="390"/>
  <c r="K38" i="267"/>
  <c r="D57" i="335"/>
  <c r="D57" i="397"/>
  <c r="K57" i="274"/>
  <c r="D36" i="350"/>
  <c r="D36" i="412"/>
  <c r="K38" i="289"/>
  <c r="C41" i="334"/>
  <c r="C41" i="396"/>
  <c r="C41" i="473"/>
  <c r="C43" i="273"/>
  <c r="E57" i="456"/>
  <c r="E41" i="469"/>
  <c r="D41" i="330"/>
  <c r="D41" i="392"/>
  <c r="D57" i="342"/>
  <c r="D57" i="404"/>
  <c r="K57" i="281"/>
  <c r="D29" i="361"/>
  <c r="I4" i="180"/>
  <c r="I4" i="240"/>
  <c r="E4" i="240"/>
  <c r="J43" i="275"/>
  <c r="D41" i="475"/>
  <c r="D58" i="475"/>
  <c r="D41" i="457"/>
  <c r="D58" i="457"/>
  <c r="J43" i="286"/>
  <c r="K58" i="222"/>
  <c r="D58" i="343"/>
  <c r="D58" i="405"/>
  <c r="D41" i="343"/>
  <c r="D41" i="405"/>
  <c r="J43" i="262"/>
  <c r="C41" i="484"/>
  <c r="C58" i="484"/>
  <c r="C41" i="324"/>
  <c r="C41" i="386"/>
  <c r="K58" i="282"/>
  <c r="C154" i="305"/>
  <c r="C154" i="367"/>
  <c r="C154" i="444"/>
  <c r="C154" i="244"/>
  <c r="C129" i="305"/>
  <c r="C129" i="367"/>
  <c r="C129" i="244"/>
  <c r="C129" i="444"/>
  <c r="K131" i="244"/>
  <c r="C114" i="244"/>
  <c r="C114" i="305"/>
  <c r="C114" i="367"/>
  <c r="C114" i="444"/>
  <c r="D98" i="305"/>
  <c r="D98" i="367"/>
  <c r="C75" i="244"/>
  <c r="C75" i="305"/>
  <c r="C75" i="367"/>
  <c r="C75" i="444"/>
  <c r="C89" i="3"/>
  <c r="C89" i="184"/>
  <c r="C89" i="444"/>
  <c r="C89" i="305"/>
  <c r="C89" i="367"/>
  <c r="C89" i="244"/>
  <c r="C49" i="244"/>
  <c r="C49" i="305"/>
  <c r="C49" i="367"/>
  <c r="C49" i="444"/>
  <c r="C37" i="305"/>
  <c r="C37" i="367"/>
  <c r="C37" i="444"/>
  <c r="C37" i="244"/>
  <c r="B39" i="236"/>
  <c r="B39" i="298"/>
  <c r="B36" i="308"/>
  <c r="B36" i="306"/>
  <c r="B39" i="296"/>
  <c r="B39" i="297"/>
  <c r="B36" i="305"/>
  <c r="B39" i="357"/>
  <c r="B36" i="369"/>
  <c r="B36" i="307"/>
  <c r="E20" i="444"/>
  <c r="D20" i="305"/>
  <c r="D20" i="367"/>
  <c r="C15" i="305"/>
  <c r="C15" i="367"/>
  <c r="C68" i="177"/>
  <c r="C68" i="237"/>
  <c r="E19" i="180"/>
  <c r="E19" i="439"/>
  <c r="C18" i="439"/>
  <c r="C18" i="300"/>
  <c r="C18" i="362"/>
  <c r="C18" i="240"/>
  <c r="C135" i="298"/>
  <c r="C135" i="360"/>
  <c r="C163" i="132"/>
  <c r="C68" i="437"/>
  <c r="K37" i="178"/>
  <c r="C37" i="437"/>
  <c r="C68" i="297"/>
  <c r="C68" i="359"/>
  <c r="D11" i="297"/>
  <c r="D11" i="359"/>
  <c r="D45" i="321"/>
  <c r="D45" i="383"/>
  <c r="K57" i="260"/>
  <c r="C58" i="140"/>
  <c r="C58" i="200"/>
  <c r="C58" i="260"/>
  <c r="C57" i="460"/>
  <c r="C57" i="321"/>
  <c r="C57" i="383"/>
  <c r="C57" i="260"/>
  <c r="C45" i="321"/>
  <c r="C45" i="383"/>
  <c r="C45" i="260"/>
  <c r="C45" i="460"/>
  <c r="C58" i="460"/>
  <c r="C37" i="460"/>
  <c r="C37" i="321"/>
  <c r="C37" i="383"/>
  <c r="C39" i="260"/>
  <c r="C45" i="317"/>
  <c r="C45" i="379"/>
  <c r="C57" i="456"/>
  <c r="C57" i="256"/>
  <c r="C57" i="317"/>
  <c r="C57" i="379"/>
  <c r="K57" i="256"/>
  <c r="C57" i="452"/>
  <c r="C57" i="252"/>
  <c r="D46" i="313"/>
  <c r="D46" i="375"/>
  <c r="E46" i="452"/>
  <c r="C164" i="130"/>
  <c r="C135" i="236"/>
  <c r="I25" i="242"/>
  <c r="F24" i="63"/>
  <c r="B7" i="364"/>
  <c r="G7" i="302"/>
  <c r="E6" i="438"/>
  <c r="E31" i="73"/>
  <c r="G31" i="179"/>
  <c r="C30" i="73"/>
  <c r="E32" i="73"/>
  <c r="G32" i="179"/>
  <c r="D6" i="76"/>
  <c r="E6" i="76"/>
  <c r="E18" i="180"/>
  <c r="D18" i="300"/>
  <c r="D18" i="362"/>
  <c r="D37" i="298"/>
  <c r="D37" i="360"/>
  <c r="E37" i="437"/>
  <c r="K32" i="178"/>
  <c r="C30" i="179"/>
  <c r="C30" i="438"/>
  <c r="E18" i="439"/>
  <c r="D32" i="298"/>
  <c r="D32" i="360"/>
  <c r="E32" i="437"/>
  <c r="C30" i="239"/>
  <c r="C93" i="247"/>
  <c r="C93" i="308"/>
  <c r="C93" i="370"/>
  <c r="C93" i="447"/>
  <c r="D31" i="308"/>
  <c r="D31" i="370"/>
  <c r="C31" i="447"/>
  <c r="C8" i="447"/>
  <c r="C8" i="308"/>
  <c r="C8" i="370"/>
  <c r="C8" i="247"/>
  <c r="C65" i="121"/>
  <c r="C90" i="121"/>
  <c r="C90" i="187"/>
  <c r="C93" i="446"/>
  <c r="C93" i="307"/>
  <c r="C93" i="369"/>
  <c r="C93" i="246"/>
  <c r="G28" i="299"/>
  <c r="G28" i="361"/>
  <c r="F28" i="239"/>
  <c r="D13" i="76"/>
  <c r="I8" i="439"/>
  <c r="G8" i="439"/>
  <c r="G8" i="240"/>
  <c r="I8" i="240"/>
  <c r="I17" i="240"/>
  <c r="E31" i="61"/>
  <c r="G31" i="180"/>
  <c r="E32" i="61"/>
  <c r="G32" i="180"/>
  <c r="G32" i="439"/>
  <c r="C147" i="435"/>
  <c r="C147" i="236"/>
  <c r="C147" i="296"/>
  <c r="C147" i="358"/>
  <c r="C135" i="296"/>
  <c r="C135" i="358"/>
  <c r="C11" i="435"/>
  <c r="C11" i="236"/>
  <c r="C11" i="296"/>
  <c r="C11" i="358"/>
  <c r="D103" i="295"/>
  <c r="D103" i="357"/>
  <c r="D99" i="415"/>
  <c r="C11" i="235"/>
  <c r="C11" i="295"/>
  <c r="C11" i="357"/>
  <c r="C11" i="434"/>
  <c r="D15" i="76"/>
  <c r="E40" i="128"/>
  <c r="D40" i="128"/>
  <c r="C40" i="128"/>
  <c r="E65" i="87"/>
  <c r="E90" i="87"/>
  <c r="E158" i="87"/>
  <c r="C157" i="87"/>
  <c r="E157" i="87"/>
  <c r="D96" i="305"/>
  <c r="D96" i="367"/>
  <c r="C96" i="444"/>
  <c r="C128" i="3"/>
  <c r="C93" i="305"/>
  <c r="C93" i="367"/>
  <c r="C93" i="444"/>
  <c r="C93" i="244"/>
  <c r="E94" i="444"/>
  <c r="C32" i="236"/>
  <c r="C32" i="296"/>
  <c r="C32" i="358"/>
  <c r="C32" i="435"/>
  <c r="C32" i="434"/>
  <c r="C32" i="295"/>
  <c r="C32" i="357"/>
  <c r="C32" i="235"/>
  <c r="C68" i="235"/>
  <c r="B6" i="241"/>
  <c r="E6" i="241"/>
  <c r="C155" i="307"/>
  <c r="C155" i="369"/>
  <c r="C155" i="246"/>
  <c r="C96" i="246"/>
  <c r="C96" i="307"/>
  <c r="C96" i="369"/>
  <c r="C8" i="444"/>
  <c r="C8" i="305"/>
  <c r="C8" i="367"/>
  <c r="C8" i="244"/>
  <c r="G29" i="299"/>
  <c r="D25" i="181"/>
  <c r="G29" i="438"/>
  <c r="D25" i="440"/>
  <c r="G29" i="239"/>
  <c r="D25" i="241"/>
  <c r="C18" i="438"/>
  <c r="C19" i="299"/>
  <c r="C19" i="361"/>
  <c r="C19" i="239"/>
  <c r="C19" i="438"/>
  <c r="C18" i="235"/>
  <c r="C18" i="434"/>
  <c r="C18" i="295"/>
  <c r="C18" i="357"/>
  <c r="D23" i="295"/>
  <c r="D23" i="357"/>
  <c r="D21" i="415"/>
  <c r="E23" i="434"/>
  <c r="K18" i="175"/>
  <c r="E18" i="434"/>
  <c r="C147" i="235"/>
  <c r="C147" i="295"/>
  <c r="C147" i="357"/>
  <c r="C147" i="434"/>
  <c r="C18" i="296"/>
  <c r="C18" i="358"/>
  <c r="C18" i="236"/>
  <c r="C18" i="435"/>
  <c r="C100" i="295"/>
  <c r="C100" i="357"/>
  <c r="C100" i="434"/>
  <c r="C100" i="235"/>
  <c r="C128" i="184"/>
  <c r="C155" i="3"/>
  <c r="G29" i="361"/>
  <c r="D25" i="363"/>
  <c r="D25" i="301"/>
  <c r="C155" i="184"/>
  <c r="C155" i="305"/>
  <c r="C155" i="367"/>
  <c r="C128" i="244"/>
  <c r="C128" i="444"/>
  <c r="C128" i="305"/>
  <c r="C128" i="367"/>
  <c r="C155" i="444"/>
  <c r="I17" i="439"/>
  <c r="C32" i="61"/>
  <c r="C32" i="180"/>
  <c r="C32" i="300"/>
  <c r="C32" i="362"/>
  <c r="C121" i="295"/>
  <c r="C121" i="357"/>
  <c r="C121" i="434"/>
  <c r="C121" i="235"/>
  <c r="C18" i="299"/>
  <c r="C18" i="361"/>
  <c r="C18" i="239"/>
  <c r="E18" i="438"/>
  <c r="E30" i="179"/>
  <c r="E30" i="438"/>
  <c r="D97" i="306"/>
  <c r="D97" i="368"/>
  <c r="C152" i="235"/>
  <c r="D79" i="295"/>
  <c r="D79" i="357"/>
  <c r="D77" i="415"/>
  <c r="K108" i="235"/>
  <c r="K143" i="175"/>
  <c r="K138" i="175"/>
  <c r="K138" i="235"/>
  <c r="C152" i="434"/>
  <c r="D18" i="295"/>
  <c r="D18" i="357"/>
  <c r="K69" i="175"/>
  <c r="D69" i="295"/>
  <c r="D69" i="357"/>
  <c r="E71" i="434"/>
  <c r="B32" i="307"/>
  <c r="B35" i="296"/>
  <c r="B34" i="296"/>
  <c r="B31" i="305"/>
  <c r="B34" i="357"/>
  <c r="B31" i="367"/>
  <c r="C62" i="235"/>
  <c r="K62" i="235"/>
  <c r="C62" i="295"/>
  <c r="C62" i="357"/>
  <c r="C57" i="434"/>
  <c r="C57" i="235"/>
  <c r="K57" i="235"/>
  <c r="C53" i="434"/>
  <c r="C53" i="235"/>
  <c r="K53" i="235"/>
  <c r="K52" i="235"/>
  <c r="K48" i="175"/>
  <c r="E48" i="434"/>
  <c r="C48" i="235"/>
  <c r="K48" i="235"/>
  <c r="C48" i="434"/>
  <c r="C48" i="295"/>
  <c r="C48" i="357"/>
  <c r="C39" i="235"/>
  <c r="K39" i="235"/>
  <c r="C39" i="434"/>
  <c r="C39" i="295"/>
  <c r="C39" i="357"/>
  <c r="C35" i="434"/>
  <c r="C35" i="235"/>
  <c r="K35" i="235"/>
  <c r="C35" i="295"/>
  <c r="C35" i="357"/>
  <c r="K35" i="175"/>
  <c r="E35" i="434"/>
  <c r="C129" i="434"/>
  <c r="C129" i="235"/>
  <c r="C125" i="434"/>
  <c r="C125" i="235"/>
  <c r="K125" i="175"/>
  <c r="C107" i="434"/>
  <c r="C107" i="235"/>
  <c r="C107" i="295"/>
  <c r="C107" i="357"/>
  <c r="K107" i="175"/>
  <c r="K107" i="235"/>
  <c r="B30" i="186"/>
  <c r="B33" i="178"/>
  <c r="B33" i="235"/>
  <c r="B33" i="236"/>
  <c r="B30" i="185"/>
  <c r="B33" i="176"/>
  <c r="B33" i="177"/>
  <c r="B30" i="187"/>
  <c r="B37" i="235"/>
  <c r="B34" i="187"/>
  <c r="B34" i="185"/>
  <c r="B34" i="186"/>
  <c r="B37" i="178"/>
  <c r="B37" i="176"/>
  <c r="E65" i="434"/>
  <c r="C140" i="295"/>
  <c r="C140" i="357"/>
  <c r="C140" i="434"/>
  <c r="C52" i="235"/>
  <c r="C52" i="434"/>
  <c r="C52" i="295"/>
  <c r="C52" i="357"/>
  <c r="K77" i="175"/>
  <c r="C77" i="434"/>
  <c r="C66" i="235"/>
  <c r="K66" i="235"/>
  <c r="K66" i="175"/>
  <c r="C151" i="295"/>
  <c r="C151" i="357"/>
  <c r="C151" i="235"/>
  <c r="K151" i="175"/>
  <c r="C142" i="434"/>
  <c r="K142" i="175"/>
  <c r="C142" i="295"/>
  <c r="C142" i="357"/>
  <c r="C142" i="235"/>
  <c r="C137" i="235"/>
  <c r="K137" i="175"/>
  <c r="K136" i="175"/>
  <c r="C132" i="434"/>
  <c r="K132" i="175"/>
  <c r="E132" i="434"/>
  <c r="C132" i="235"/>
  <c r="C132" i="295"/>
  <c r="C132" i="357"/>
  <c r="C110" i="434"/>
  <c r="C110" i="235"/>
  <c r="K110" i="175"/>
  <c r="D110" i="295"/>
  <c r="D110" i="357"/>
  <c r="D106" i="415"/>
  <c r="C103" i="434"/>
  <c r="C103" i="235"/>
  <c r="B32" i="308"/>
  <c r="B31" i="307"/>
  <c r="B31" i="308"/>
  <c r="D118" i="295"/>
  <c r="D118" i="357"/>
  <c r="D114" i="415"/>
  <c r="K118" i="235"/>
  <c r="D122" i="295"/>
  <c r="D122" i="357"/>
  <c r="D118" i="415"/>
  <c r="K122" i="235"/>
  <c r="E122" i="434"/>
  <c r="C91" i="434"/>
  <c r="K91" i="175"/>
  <c r="C91" i="295"/>
  <c r="C91" i="357"/>
  <c r="C87" i="434"/>
  <c r="C87" i="235"/>
  <c r="K87" i="235"/>
  <c r="K85" i="235"/>
  <c r="K87" i="175"/>
  <c r="D87" i="295"/>
  <c r="D87" i="357"/>
  <c r="D85" i="415"/>
  <c r="C87" i="295"/>
  <c r="C87" i="357"/>
  <c r="C82" i="235"/>
  <c r="K82" i="235"/>
  <c r="K82" i="175"/>
  <c r="D82" i="295"/>
  <c r="D82" i="357"/>
  <c r="D80" i="415"/>
  <c r="D79" i="415"/>
  <c r="C71" i="434"/>
  <c r="C71" i="295"/>
  <c r="C71" i="357"/>
  <c r="C71" i="235"/>
  <c r="K71" i="235"/>
  <c r="K69" i="235"/>
  <c r="C60" i="434"/>
  <c r="C60" i="235"/>
  <c r="K60" i="235"/>
  <c r="K58" i="235"/>
  <c r="C42" i="434"/>
  <c r="C42" i="295"/>
  <c r="C42" i="357"/>
  <c r="K42" i="175"/>
  <c r="E42" i="434"/>
  <c r="C33" i="434"/>
  <c r="K33" i="175"/>
  <c r="E33" i="434"/>
  <c r="C33" i="295"/>
  <c r="C33" i="357"/>
  <c r="C33" i="235"/>
  <c r="K33" i="235"/>
  <c r="C29" i="295"/>
  <c r="C29" i="357"/>
  <c r="C29" i="434"/>
  <c r="C22" i="235"/>
  <c r="K22" i="235"/>
  <c r="C22" i="434"/>
  <c r="C17" i="434"/>
  <c r="C17" i="235"/>
  <c r="K17" i="175"/>
  <c r="C13" i="434"/>
  <c r="C13" i="235"/>
  <c r="K13" i="235"/>
  <c r="K13" i="175"/>
  <c r="E13" i="434"/>
  <c r="C13" i="295"/>
  <c r="C13" i="357"/>
  <c r="B32" i="305"/>
  <c r="B35" i="357"/>
  <c r="B33" i="415"/>
  <c r="E24" i="434"/>
  <c r="D24" i="295"/>
  <c r="D24" i="357"/>
  <c r="D22" i="415"/>
  <c r="C75" i="434"/>
  <c r="K75" i="175"/>
  <c r="C75" i="295"/>
  <c r="C75" i="357"/>
  <c r="C75" i="235"/>
  <c r="K75" i="235"/>
  <c r="K73" i="235"/>
  <c r="C45" i="434"/>
  <c r="C45" i="235"/>
  <c r="K45" i="235"/>
  <c r="C45" i="295"/>
  <c r="C45" i="357"/>
  <c r="K45" i="175"/>
  <c r="C122" i="434"/>
  <c r="C122" i="235"/>
  <c r="C118" i="235"/>
  <c r="C118" i="295"/>
  <c r="C118" i="357"/>
  <c r="C105" i="434"/>
  <c r="C105" i="295"/>
  <c r="C105" i="357"/>
  <c r="C105" i="235"/>
  <c r="B32" i="368"/>
  <c r="B39" i="360"/>
  <c r="B39" i="358"/>
  <c r="B36" i="370"/>
  <c r="B37" i="415"/>
  <c r="B34" i="360"/>
  <c r="B34" i="358"/>
  <c r="B31" i="368"/>
  <c r="B31" i="370"/>
  <c r="B33" i="369"/>
  <c r="B33" i="370"/>
  <c r="B36" i="358"/>
  <c r="B36" i="360"/>
  <c r="E88" i="434"/>
  <c r="K85" i="175"/>
  <c r="D85" i="295"/>
  <c r="D85" i="357"/>
  <c r="D88" i="295"/>
  <c r="D88" i="357"/>
  <c r="D86" i="415"/>
  <c r="C17" i="295"/>
  <c r="C17" i="357"/>
  <c r="B12" i="240"/>
  <c r="B32" i="370"/>
  <c r="K143" i="235"/>
  <c r="D143" i="295"/>
  <c r="D143" i="357"/>
  <c r="D139" i="415"/>
  <c r="E143" i="434"/>
  <c r="B32" i="367"/>
  <c r="E45" i="434"/>
  <c r="D45" i="295"/>
  <c r="D45" i="357"/>
  <c r="D43" i="415"/>
  <c r="D42" i="295"/>
  <c r="D42" i="357"/>
  <c r="D40" i="415"/>
  <c r="K40" i="175"/>
  <c r="D40" i="295"/>
  <c r="D40" i="357"/>
  <c r="K81" i="175"/>
  <c r="D81" i="295"/>
  <c r="D81" i="357"/>
  <c r="K132" i="235"/>
  <c r="E151" i="434"/>
  <c r="K151" i="235"/>
  <c r="D151" i="295"/>
  <c r="D151" i="357"/>
  <c r="D145" i="415"/>
  <c r="E17" i="434"/>
  <c r="D17" i="295"/>
  <c r="D17" i="357"/>
  <c r="D15" i="415"/>
  <c r="D48" i="295"/>
  <c r="D48" i="357"/>
  <c r="D46" i="415"/>
  <c r="E75" i="434"/>
  <c r="D75" i="295"/>
  <c r="D75" i="357"/>
  <c r="D73" i="415"/>
  <c r="K73" i="175"/>
  <c r="D73" i="295"/>
  <c r="D73" i="357"/>
  <c r="D13" i="295"/>
  <c r="D13" i="357"/>
  <c r="D11" i="415"/>
  <c r="D33" i="295"/>
  <c r="D33" i="357"/>
  <c r="D31" i="415"/>
  <c r="K32" i="175"/>
  <c r="D32" i="295"/>
  <c r="D32" i="357"/>
  <c r="E137" i="434"/>
  <c r="K142" i="235"/>
  <c r="D142" i="295"/>
  <c r="D142" i="357"/>
  <c r="D138" i="415"/>
  <c r="E142" i="434"/>
  <c r="E77" i="434"/>
  <c r="D77" i="295"/>
  <c r="D77" i="357"/>
  <c r="D75" i="415"/>
  <c r="B34" i="245"/>
  <c r="B34" i="247"/>
  <c r="B34" i="246"/>
  <c r="B37" i="237"/>
  <c r="B34" i="244"/>
  <c r="B37" i="295"/>
  <c r="B37" i="296"/>
  <c r="B37" i="238"/>
  <c r="B37" i="236"/>
  <c r="K125" i="235"/>
  <c r="E125" i="434"/>
  <c r="D125" i="295"/>
  <c r="D125" i="357"/>
  <c r="D121" i="415"/>
  <c r="E87" i="434"/>
  <c r="D91" i="295"/>
  <c r="D91" i="357"/>
  <c r="E91" i="434"/>
  <c r="K110" i="235"/>
  <c r="E110" i="434"/>
  <c r="E66" i="434"/>
  <c r="D66" i="295"/>
  <c r="D66" i="357"/>
  <c r="D64" i="415"/>
  <c r="K63" i="175"/>
  <c r="E63" i="434"/>
  <c r="B30" i="246"/>
  <c r="B33" i="238"/>
  <c r="B33" i="237"/>
  <c r="B33" i="295"/>
  <c r="B33" i="298"/>
  <c r="D35" i="295"/>
  <c r="D35" i="357"/>
  <c r="D33" i="415"/>
  <c r="E85" i="434"/>
  <c r="B30" i="307"/>
  <c r="B30" i="308"/>
  <c r="B33" i="296"/>
  <c r="D63" i="295"/>
  <c r="D63" i="357"/>
  <c r="E73" i="434"/>
  <c r="B34" i="307"/>
  <c r="B37" i="297"/>
  <c r="B34" i="305"/>
  <c r="B37" i="357"/>
  <c r="B34" i="308"/>
  <c r="E32" i="434"/>
  <c r="E40" i="434"/>
  <c r="C37" i="455"/>
  <c r="C37" i="316"/>
  <c r="C37" i="378"/>
  <c r="K47" i="195"/>
  <c r="C45" i="316"/>
  <c r="C45" i="378"/>
  <c r="C45" i="455"/>
  <c r="C45" i="255"/>
  <c r="C57" i="195"/>
  <c r="C57" i="255"/>
  <c r="K46" i="255"/>
  <c r="D37" i="316"/>
  <c r="D37" i="378"/>
  <c r="C39" i="255"/>
  <c r="E57" i="454"/>
  <c r="K57" i="254"/>
  <c r="C37" i="315"/>
  <c r="C37" i="377"/>
  <c r="C37" i="454"/>
  <c r="C39" i="254"/>
  <c r="C57" i="454"/>
  <c r="C57" i="254"/>
  <c r="C57" i="315"/>
  <c r="C57" i="377"/>
  <c r="C45" i="254"/>
  <c r="C45" i="454"/>
  <c r="C45" i="315"/>
  <c r="C45" i="377"/>
  <c r="K48" i="253"/>
  <c r="C57" i="193"/>
  <c r="C57" i="453"/>
  <c r="C45" i="314"/>
  <c r="C45" i="376"/>
  <c r="C45" i="453"/>
  <c r="C45" i="253"/>
  <c r="K45" i="193"/>
  <c r="D46" i="314"/>
  <c r="D46" i="376"/>
  <c r="K39" i="253"/>
  <c r="D37" i="314"/>
  <c r="D37" i="376"/>
  <c r="C37" i="314"/>
  <c r="C37" i="376"/>
  <c r="C39" i="253"/>
  <c r="C37" i="453"/>
  <c r="D47" i="296"/>
  <c r="D47" i="358"/>
  <c r="E47" i="435"/>
  <c r="C46" i="435"/>
  <c r="C46" i="296"/>
  <c r="C46" i="358"/>
  <c r="K46" i="176"/>
  <c r="C46" i="236"/>
  <c r="C156" i="435"/>
  <c r="K156" i="176"/>
  <c r="E156" i="435"/>
  <c r="C156" i="236"/>
  <c r="K156" i="236"/>
  <c r="K138" i="176"/>
  <c r="D138" i="296"/>
  <c r="D138" i="358"/>
  <c r="C138" i="236"/>
  <c r="K138" i="236"/>
  <c r="K136" i="236"/>
  <c r="C138" i="296"/>
  <c r="C138" i="358"/>
  <c r="D27" i="296"/>
  <c r="D27" i="358"/>
  <c r="E27" i="435"/>
  <c r="K147" i="176"/>
  <c r="D148" i="296"/>
  <c r="D148" i="358"/>
  <c r="E148" i="435"/>
  <c r="C58" i="236"/>
  <c r="C138" i="435"/>
  <c r="C129" i="435"/>
  <c r="D107" i="296"/>
  <c r="D107" i="358"/>
  <c r="E107" i="435"/>
  <c r="C129" i="236"/>
  <c r="K129" i="236"/>
  <c r="C140" i="435"/>
  <c r="C140" i="296"/>
  <c r="C140" i="358"/>
  <c r="D22" i="296"/>
  <c r="D22" i="358"/>
  <c r="E22" i="435"/>
  <c r="E66" i="435"/>
  <c r="D66" i="296"/>
  <c r="D66" i="358"/>
  <c r="C80" i="435"/>
  <c r="C80" i="236"/>
  <c r="K80" i="236"/>
  <c r="K78" i="236"/>
  <c r="C74" i="236"/>
  <c r="K74" i="236"/>
  <c r="K73" i="236"/>
  <c r="C74" i="435"/>
  <c r="C67" i="296"/>
  <c r="C67" i="358"/>
  <c r="C67" i="236"/>
  <c r="K67" i="236"/>
  <c r="K67" i="176"/>
  <c r="C64" i="296"/>
  <c r="C64" i="358"/>
  <c r="C64" i="236"/>
  <c r="K64" i="236"/>
  <c r="K64" i="176"/>
  <c r="E64" i="435"/>
  <c r="C60" i="296"/>
  <c r="C60" i="358"/>
  <c r="C60" i="435"/>
  <c r="C60" i="236"/>
  <c r="K60" i="236"/>
  <c r="K58" i="236"/>
  <c r="K54" i="176"/>
  <c r="C54" i="236"/>
  <c r="K54" i="236"/>
  <c r="C54" i="435"/>
  <c r="C31" i="435"/>
  <c r="C31" i="236"/>
  <c r="C31" i="296"/>
  <c r="C31" i="358"/>
  <c r="K31" i="176"/>
  <c r="D85" i="296"/>
  <c r="D85" i="358"/>
  <c r="D74" i="296"/>
  <c r="D74" i="358"/>
  <c r="K18" i="176"/>
  <c r="D18" i="296"/>
  <c r="D18" i="358"/>
  <c r="E42" i="435"/>
  <c r="D103" i="296"/>
  <c r="D103" i="358"/>
  <c r="E103" i="435"/>
  <c r="E24" i="435"/>
  <c r="E154" i="435"/>
  <c r="E126" i="435"/>
  <c r="D126" i="296"/>
  <c r="D126" i="358"/>
  <c r="C74" i="296"/>
  <c r="C74" i="358"/>
  <c r="C34" i="296"/>
  <c r="C34" i="358"/>
  <c r="C156" i="296"/>
  <c r="C156" i="358"/>
  <c r="C12" i="435"/>
  <c r="K12" i="176"/>
  <c r="C12" i="296"/>
  <c r="C12" i="358"/>
  <c r="C125" i="236"/>
  <c r="K125" i="236"/>
  <c r="C125" i="435"/>
  <c r="C125" i="296"/>
  <c r="C125" i="358"/>
  <c r="K125" i="176"/>
  <c r="K60" i="176"/>
  <c r="E60" i="435"/>
  <c r="K129" i="176"/>
  <c r="K34" i="176"/>
  <c r="D34" i="296"/>
  <c r="D34" i="358"/>
  <c r="E74" i="435"/>
  <c r="C64" i="435"/>
  <c r="K140" i="176"/>
  <c r="E70" i="435"/>
  <c r="C58" i="435"/>
  <c r="E49" i="435"/>
  <c r="D49" i="296"/>
  <c r="D49" i="358"/>
  <c r="D89" i="296"/>
  <c r="D89" i="358"/>
  <c r="E102" i="435"/>
  <c r="D102" i="296"/>
  <c r="D102" i="358"/>
  <c r="K100" i="176"/>
  <c r="C12" i="236"/>
  <c r="K12" i="236"/>
  <c r="C81" i="435"/>
  <c r="C81" i="296"/>
  <c r="C81" i="358"/>
  <c r="C88" i="435"/>
  <c r="C88" i="236"/>
  <c r="C51" i="435"/>
  <c r="C51" i="296"/>
  <c r="C51" i="358"/>
  <c r="K51" i="176"/>
  <c r="C51" i="236"/>
  <c r="K51" i="236"/>
  <c r="C24" i="435"/>
  <c r="C24" i="236"/>
  <c r="K24" i="236"/>
  <c r="K14" i="176"/>
  <c r="C14" i="236"/>
  <c r="K14" i="236"/>
  <c r="C158" i="236"/>
  <c r="K158" i="236"/>
  <c r="K158" i="176"/>
  <c r="E158" i="435"/>
  <c r="C127" i="435"/>
  <c r="C127" i="296"/>
  <c r="C127" i="358"/>
  <c r="K127" i="176"/>
  <c r="C127" i="236"/>
  <c r="K127" i="236"/>
  <c r="C105" i="435"/>
  <c r="C105" i="296"/>
  <c r="C105" i="358"/>
  <c r="C91" i="296"/>
  <c r="C91" i="358"/>
  <c r="K91" i="176"/>
  <c r="D91" i="296"/>
  <c r="D91" i="358"/>
  <c r="C71" i="435"/>
  <c r="C71" i="236"/>
  <c r="C44" i="435"/>
  <c r="C44" i="236"/>
  <c r="K44" i="236"/>
  <c r="K44" i="176"/>
  <c r="C28" i="435"/>
  <c r="C28" i="296"/>
  <c r="C28" i="358"/>
  <c r="K28" i="176"/>
  <c r="C63" i="435"/>
  <c r="C63" i="236"/>
  <c r="C63" i="296"/>
  <c r="C63" i="358"/>
  <c r="C63" i="434"/>
  <c r="C63" i="295"/>
  <c r="C63" i="357"/>
  <c r="C63" i="235"/>
  <c r="B6" i="301"/>
  <c r="I31" i="179"/>
  <c r="E31" i="179"/>
  <c r="D31" i="299"/>
  <c r="D31" i="361"/>
  <c r="G18" i="299"/>
  <c r="D24" i="301"/>
  <c r="G18" i="239"/>
  <c r="D24" i="241"/>
  <c r="G18" i="438"/>
  <c r="D24" i="440"/>
  <c r="G30" i="239"/>
  <c r="G30" i="299"/>
  <c r="G30" i="361"/>
  <c r="C31" i="438"/>
  <c r="C31" i="239"/>
  <c r="C31" i="299"/>
  <c r="C31" i="361"/>
  <c r="C161" i="238"/>
  <c r="C100" i="238"/>
  <c r="C100" i="298"/>
  <c r="C100" i="360"/>
  <c r="C100" i="437"/>
  <c r="C32" i="238"/>
  <c r="C32" i="437"/>
  <c r="C32" i="298"/>
  <c r="C32" i="360"/>
  <c r="C93" i="437"/>
  <c r="C93" i="298"/>
  <c r="C93" i="360"/>
  <c r="C93" i="238"/>
  <c r="C68" i="360"/>
  <c r="C165" i="360"/>
  <c r="C165" i="298"/>
  <c r="E17" i="240"/>
  <c r="C17" i="439"/>
  <c r="D6" i="440"/>
  <c r="C17" i="240"/>
  <c r="D6" i="241"/>
  <c r="C17" i="300"/>
  <c r="C17" i="362"/>
  <c r="D6" i="363"/>
  <c r="D6" i="181"/>
  <c r="E6" i="181"/>
  <c r="G32" i="300"/>
  <c r="G32" i="362"/>
  <c r="G32" i="240"/>
  <c r="E32" i="439"/>
  <c r="C32" i="240"/>
  <c r="K47" i="255"/>
  <c r="E47" i="455"/>
  <c r="D47" i="316"/>
  <c r="D47" i="378"/>
  <c r="K45" i="195"/>
  <c r="E45" i="455"/>
  <c r="C57" i="455"/>
  <c r="C57" i="316"/>
  <c r="C57" i="378"/>
  <c r="C57" i="314"/>
  <c r="C57" i="376"/>
  <c r="C57" i="253"/>
  <c r="E45" i="453"/>
  <c r="K45" i="253"/>
  <c r="D45" i="314"/>
  <c r="D45" i="376"/>
  <c r="K58" i="176"/>
  <c r="D58" i="296"/>
  <c r="D58" i="358"/>
  <c r="D31" i="296"/>
  <c r="D31" i="358"/>
  <c r="E31" i="435"/>
  <c r="D46" i="296"/>
  <c r="D46" i="358"/>
  <c r="E46" i="435"/>
  <c r="E44" i="435"/>
  <c r="D44" i="296"/>
  <c r="D44" i="358"/>
  <c r="D14" i="296"/>
  <c r="D14" i="358"/>
  <c r="E14" i="435"/>
  <c r="E51" i="435"/>
  <c r="D51" i="296"/>
  <c r="D51" i="358"/>
  <c r="E67" i="435"/>
  <c r="D67" i="296"/>
  <c r="D67" i="358"/>
  <c r="D156" i="296"/>
  <c r="D156" i="358"/>
  <c r="K152" i="176"/>
  <c r="E28" i="435"/>
  <c r="D28" i="296"/>
  <c r="D28" i="358"/>
  <c r="E91" i="435"/>
  <c r="D158" i="296"/>
  <c r="D158" i="358"/>
  <c r="E100" i="435"/>
  <c r="D100" i="296"/>
  <c r="D100" i="358"/>
  <c r="E34" i="435"/>
  <c r="D125" i="296"/>
  <c r="D125" i="358"/>
  <c r="E125" i="435"/>
  <c r="K52" i="176"/>
  <c r="D52" i="296"/>
  <c r="D52" i="358"/>
  <c r="E54" i="435"/>
  <c r="D54" i="296"/>
  <c r="D54" i="358"/>
  <c r="D64" i="296"/>
  <c r="D64" i="358"/>
  <c r="K63" i="176"/>
  <c r="D147" i="296"/>
  <c r="D147" i="358"/>
  <c r="E147" i="435"/>
  <c r="D127" i="296"/>
  <c r="D127" i="358"/>
  <c r="E127" i="435"/>
  <c r="E140" i="435"/>
  <c r="D140" i="296"/>
  <c r="D140" i="358"/>
  <c r="D129" i="296"/>
  <c r="D129" i="358"/>
  <c r="E129" i="435"/>
  <c r="E12" i="435"/>
  <c r="D12" i="296"/>
  <c r="D12" i="358"/>
  <c r="K40" i="176"/>
  <c r="E138" i="435"/>
  <c r="G18" i="361"/>
  <c r="D24" i="363"/>
  <c r="H31" i="299"/>
  <c r="H31" i="361"/>
  <c r="I31" i="438"/>
  <c r="E31" i="438"/>
  <c r="K45" i="255"/>
  <c r="D45" i="316"/>
  <c r="D45" i="378"/>
  <c r="D40" i="296"/>
  <c r="D40" i="358"/>
  <c r="E40" i="435"/>
  <c r="D63" i="296"/>
  <c r="D63" i="358"/>
  <c r="E63" i="435"/>
  <c r="D152" i="296"/>
  <c r="D152" i="358"/>
  <c r="E152" i="435"/>
  <c r="I73" i="499"/>
  <c r="C73" i="500"/>
  <c r="I73" i="500"/>
  <c r="D72" i="500"/>
  <c r="D76" i="500"/>
  <c r="D76" i="499"/>
  <c r="E72" i="500"/>
  <c r="C76" i="499"/>
  <c r="C72" i="500"/>
  <c r="I72" i="500"/>
  <c r="I76" i="500"/>
  <c r="I72" i="499"/>
  <c r="I76" i="499"/>
  <c r="B72" i="443"/>
  <c r="D70" i="499"/>
  <c r="D66" i="500"/>
  <c r="C29" i="500"/>
  <c r="I29" i="500"/>
  <c r="I29" i="499"/>
  <c r="D27" i="500"/>
  <c r="D32" i="500"/>
  <c r="D32" i="499"/>
  <c r="B27" i="443"/>
  <c r="I27" i="499"/>
  <c r="C32" i="499"/>
  <c r="C27" i="500"/>
  <c r="D54" i="499"/>
  <c r="D51" i="500"/>
  <c r="I51" i="499"/>
  <c r="B51" i="499"/>
  <c r="B51" i="500"/>
  <c r="C51" i="500"/>
  <c r="I51" i="500"/>
  <c r="I54" i="500"/>
  <c r="C50" i="500"/>
  <c r="I50" i="499"/>
  <c r="I54" i="499"/>
  <c r="C54" i="499"/>
  <c r="I44" i="499"/>
  <c r="I48" i="499"/>
  <c r="C44" i="500"/>
  <c r="C48" i="499"/>
  <c r="D44" i="500"/>
  <c r="D48" i="500"/>
  <c r="D48" i="499"/>
  <c r="D22" i="500"/>
  <c r="D26" i="500"/>
  <c r="D26" i="499"/>
  <c r="I22" i="499"/>
  <c r="C26" i="500"/>
  <c r="F12" i="438"/>
  <c r="B15" i="76"/>
  <c r="E15" i="76"/>
  <c r="C164" i="1"/>
  <c r="C135" i="175"/>
  <c r="C140" i="445"/>
  <c r="C140" i="245"/>
  <c r="C140" i="306"/>
  <c r="C140" i="368"/>
  <c r="D140" i="306"/>
  <c r="D140" i="368"/>
  <c r="K140" i="245"/>
  <c r="C154" i="119"/>
  <c r="C154" i="185"/>
  <c r="C154" i="245"/>
  <c r="C131" i="245"/>
  <c r="C129" i="306"/>
  <c r="C129" i="368"/>
  <c r="C131" i="445"/>
  <c r="K131" i="185"/>
  <c r="C96" i="306"/>
  <c r="C96" i="368"/>
  <c r="C96" i="245"/>
  <c r="E93" i="445"/>
  <c r="D128" i="306"/>
  <c r="D128" i="368"/>
  <c r="E128" i="445"/>
  <c r="C93" i="306"/>
  <c r="C93" i="368"/>
  <c r="C93" i="245"/>
  <c r="C93" i="445"/>
  <c r="C66" i="445"/>
  <c r="C66" i="245"/>
  <c r="C66" i="306"/>
  <c r="C66" i="368"/>
  <c r="D68" i="306"/>
  <c r="D68" i="368"/>
  <c r="C89" i="119"/>
  <c r="C89" i="185"/>
  <c r="E68" i="445"/>
  <c r="C49" i="306"/>
  <c r="C49" i="368"/>
  <c r="C49" i="245"/>
  <c r="C49" i="445"/>
  <c r="C37" i="245"/>
  <c r="C42" i="306"/>
  <c r="C42" i="368"/>
  <c r="K42" i="185"/>
  <c r="C37" i="445"/>
  <c r="K36" i="245"/>
  <c r="E36" i="445"/>
  <c r="K35" i="245"/>
  <c r="E35" i="445"/>
  <c r="C29" i="445"/>
  <c r="K32" i="185"/>
  <c r="E32" i="445"/>
  <c r="C32" i="445"/>
  <c r="C32" i="306"/>
  <c r="C32" i="368"/>
  <c r="C29" i="245"/>
  <c r="K30" i="245"/>
  <c r="D30" i="306"/>
  <c r="D30" i="368"/>
  <c r="K29" i="185"/>
  <c r="K29" i="245"/>
  <c r="C15" i="445"/>
  <c r="C15" i="306"/>
  <c r="C15" i="368"/>
  <c r="C15" i="245"/>
  <c r="D8" i="306"/>
  <c r="D8" i="368"/>
  <c r="E8" i="445"/>
  <c r="C65" i="119"/>
  <c r="C65" i="185"/>
  <c r="C8" i="306"/>
  <c r="C8" i="368"/>
  <c r="C8" i="445"/>
  <c r="C8" i="245"/>
  <c r="C128" i="247"/>
  <c r="C128" i="308"/>
  <c r="C128" i="370"/>
  <c r="C128" i="447"/>
  <c r="C155" i="447"/>
  <c r="C155" i="308"/>
  <c r="C155" i="370"/>
  <c r="C65" i="187"/>
  <c r="C65" i="308"/>
  <c r="C65" i="370"/>
  <c r="D36" i="308"/>
  <c r="D36" i="370"/>
  <c r="C65" i="247"/>
  <c r="C29" i="447"/>
  <c r="C29" i="308"/>
  <c r="C29" i="370"/>
  <c r="C29" i="247"/>
  <c r="C27" i="24"/>
  <c r="K27" i="24"/>
  <c r="G27" i="24"/>
  <c r="H27" i="24"/>
  <c r="F27" i="24"/>
  <c r="E27" i="24"/>
  <c r="D27" i="24"/>
  <c r="O15" i="24"/>
  <c r="C106" i="295"/>
  <c r="C106" i="357"/>
  <c r="K106" i="175"/>
  <c r="E106" i="434"/>
  <c r="C106" i="434"/>
  <c r="C76" i="500"/>
  <c r="I32" i="499"/>
  <c r="I27" i="500"/>
  <c r="I32" i="500"/>
  <c r="C32" i="500"/>
  <c r="I50" i="500"/>
  <c r="C48" i="500"/>
  <c r="I44" i="500"/>
  <c r="B24" i="181"/>
  <c r="C165" i="175"/>
  <c r="C165" i="434"/>
  <c r="C135" i="295"/>
  <c r="B24" i="301"/>
  <c r="C135" i="434"/>
  <c r="B24" i="440"/>
  <c r="E24" i="440"/>
  <c r="C135" i="235"/>
  <c r="C154" i="306"/>
  <c r="C154" i="368"/>
  <c r="C154" i="445"/>
  <c r="E131" i="445"/>
  <c r="K131" i="245"/>
  <c r="D131" i="306"/>
  <c r="D131" i="368"/>
  <c r="K129" i="185"/>
  <c r="K129" i="245"/>
  <c r="K42" i="245"/>
  <c r="E42" i="445"/>
  <c r="D42" i="306"/>
  <c r="D42" i="368"/>
  <c r="K32" i="245"/>
  <c r="D32" i="306"/>
  <c r="D32" i="368"/>
  <c r="D29" i="306"/>
  <c r="D29" i="368"/>
  <c r="E29" i="445"/>
  <c r="C90" i="119"/>
  <c r="O27" i="24"/>
  <c r="K106" i="235"/>
  <c r="B24" i="241"/>
  <c r="E24" i="241"/>
  <c r="C165" i="235"/>
  <c r="C165" i="295"/>
  <c r="E129" i="445"/>
  <c r="C90" i="185"/>
  <c r="C90" i="306"/>
  <c r="C90" i="368"/>
  <c r="C90" i="445"/>
  <c r="C161" i="176"/>
  <c r="C161" i="296"/>
  <c r="C161" i="358"/>
  <c r="C121" i="296"/>
  <c r="C121" i="358"/>
  <c r="C121" i="435"/>
  <c r="C121" i="236"/>
  <c r="C161" i="435"/>
  <c r="C161" i="236"/>
  <c r="C89" i="445"/>
  <c r="C89" i="306"/>
  <c r="C89" i="368"/>
  <c r="C89" i="245"/>
  <c r="D41" i="350"/>
  <c r="D41" i="412"/>
  <c r="E41" i="489"/>
  <c r="K43" i="289"/>
  <c r="E25" i="363"/>
  <c r="K58" i="254"/>
  <c r="D58" i="315"/>
  <c r="D58" i="377"/>
  <c r="D41" i="468"/>
  <c r="D58" i="468"/>
  <c r="J43" i="268"/>
  <c r="B29" i="499"/>
  <c r="B29" i="500"/>
  <c r="E29" i="500"/>
  <c r="C41" i="461"/>
  <c r="C58" i="461"/>
  <c r="C41" i="322"/>
  <c r="C41" i="384"/>
  <c r="C43" i="261"/>
  <c r="E224" i="499"/>
  <c r="E218" i="500"/>
  <c r="B218" i="499"/>
  <c r="E8" i="477"/>
  <c r="D8" i="338"/>
  <c r="D8" i="400"/>
  <c r="K10" i="277"/>
  <c r="E60" i="445"/>
  <c r="D60" i="306"/>
  <c r="D60" i="368"/>
  <c r="K60" i="245"/>
  <c r="E51" i="487"/>
  <c r="K57" i="227"/>
  <c r="D51" i="348"/>
  <c r="D51" i="410"/>
  <c r="K51" i="287"/>
  <c r="J38" i="272"/>
  <c r="D36" i="472"/>
  <c r="J43" i="212"/>
  <c r="C57" i="490"/>
  <c r="C58" i="490"/>
  <c r="C57" i="351"/>
  <c r="C57" i="413"/>
  <c r="C57" i="290"/>
  <c r="C36" i="463"/>
  <c r="C36" i="324"/>
  <c r="C36" i="386"/>
  <c r="C38" i="263"/>
  <c r="D71" i="415"/>
  <c r="C41" i="477"/>
  <c r="C43" i="277"/>
  <c r="C41" i="338"/>
  <c r="C41" i="400"/>
  <c r="C4" i="160"/>
  <c r="C4" i="161"/>
  <c r="C4" i="162"/>
  <c r="C4" i="163"/>
  <c r="C4" i="136"/>
  <c r="C4" i="137"/>
  <c r="C4" i="138"/>
  <c r="C4" i="139"/>
  <c r="C4" i="140"/>
  <c r="C4" i="141"/>
  <c r="C4" i="142"/>
  <c r="C4" i="143"/>
  <c r="C4" i="105"/>
  <c r="C4" i="125"/>
  <c r="C4" i="126"/>
  <c r="C4" i="127"/>
  <c r="C4" i="148"/>
  <c r="C4" i="149"/>
  <c r="C4" i="150"/>
  <c r="C4" i="151"/>
  <c r="C4" i="168"/>
  <c r="C4" i="169"/>
  <c r="C4" i="170"/>
  <c r="C4" i="171"/>
  <c r="C4" i="144"/>
  <c r="C4" i="145"/>
  <c r="C4" i="146"/>
  <c r="C4" i="147"/>
  <c r="C4" i="156"/>
  <c r="C4" i="157"/>
  <c r="C4" i="158"/>
  <c r="C4" i="159"/>
  <c r="C4" i="164"/>
  <c r="C4" i="165"/>
  <c r="C4" i="166"/>
  <c r="C4" i="167"/>
  <c r="C4" i="152"/>
  <c r="C4" i="153"/>
  <c r="C4" i="154"/>
  <c r="C4" i="155"/>
  <c r="B109" i="499"/>
  <c r="B109" i="500"/>
  <c r="E109" i="500"/>
  <c r="B267" i="499"/>
  <c r="B267" i="500"/>
  <c r="E267" i="500"/>
  <c r="C161" i="434"/>
  <c r="B26" i="440"/>
  <c r="B26" i="181"/>
  <c r="C161" i="295"/>
  <c r="C161" i="235"/>
  <c r="B26" i="241"/>
  <c r="C161" i="130"/>
  <c r="C93" i="176"/>
  <c r="D18" i="361"/>
  <c r="D12" i="363"/>
  <c r="D12" i="301"/>
  <c r="B1" i="460"/>
  <c r="B1" i="461"/>
  <c r="B1" i="462"/>
  <c r="B1" i="463"/>
  <c r="E295" i="500"/>
  <c r="E207" i="500"/>
  <c r="B207" i="499"/>
  <c r="B207" i="500"/>
  <c r="E339" i="500"/>
  <c r="B339" i="499"/>
  <c r="B339" i="500"/>
  <c r="B240" i="499"/>
  <c r="E240" i="500"/>
  <c r="B317" i="499"/>
  <c r="B317" i="500"/>
  <c r="E317" i="500"/>
  <c r="H337" i="500"/>
  <c r="B337" i="499"/>
  <c r="B337" i="500"/>
  <c r="H244" i="500"/>
  <c r="B244" i="499"/>
  <c r="B244" i="500"/>
  <c r="H252" i="499"/>
  <c r="H247" i="500"/>
  <c r="H246" i="500"/>
  <c r="E265" i="500"/>
  <c r="B265" i="499"/>
  <c r="B265" i="500"/>
  <c r="B289" i="499"/>
  <c r="B289" i="500"/>
  <c r="E289" i="500"/>
  <c r="E308" i="500"/>
  <c r="D290" i="499"/>
  <c r="D284" i="500"/>
  <c r="D290" i="500"/>
  <c r="B286" i="499"/>
  <c r="B286" i="500"/>
  <c r="E286" i="500"/>
  <c r="E284" i="500"/>
  <c r="E290" i="500"/>
  <c r="E290" i="499"/>
  <c r="G274" i="499"/>
  <c r="G269" i="500"/>
  <c r="G274" i="500"/>
  <c r="C268" i="499"/>
  <c r="B262" i="499"/>
  <c r="I262" i="499"/>
  <c r="I268" i="499"/>
  <c r="C262" i="500"/>
  <c r="I313" i="500"/>
  <c r="I318" i="500"/>
  <c r="C318" i="500"/>
  <c r="B316" i="499"/>
  <c r="B316" i="500"/>
  <c r="E316" i="500"/>
  <c r="E241" i="500"/>
  <c r="B241" i="499"/>
  <c r="B241" i="500"/>
  <c r="D317" i="500"/>
  <c r="D318" i="500"/>
  <c r="D318" i="499"/>
  <c r="D252" i="500"/>
  <c r="G334" i="499"/>
  <c r="G330" i="500"/>
  <c r="G334" i="500"/>
  <c r="D274" i="500"/>
  <c r="E264" i="500"/>
  <c r="G262" i="500"/>
  <c r="H288" i="500"/>
  <c r="B288" i="499"/>
  <c r="B288" i="500"/>
  <c r="B161" i="499"/>
  <c r="B161" i="500"/>
  <c r="E161" i="500"/>
  <c r="H130" i="500"/>
  <c r="H136" i="500"/>
  <c r="H136" i="499"/>
  <c r="B53" i="499"/>
  <c r="B53" i="500"/>
  <c r="E53" i="500"/>
  <c r="I328" i="443"/>
  <c r="H328" i="499"/>
  <c r="I802" i="498"/>
  <c r="I334" i="443"/>
  <c r="C162" i="238"/>
  <c r="C162" i="298"/>
  <c r="C162" i="360"/>
  <c r="I179" i="499"/>
  <c r="I180" i="499"/>
  <c r="C179" i="500"/>
  <c r="I179" i="500"/>
  <c r="C180" i="499"/>
  <c r="B179" i="499"/>
  <c r="B179" i="500"/>
  <c r="E340" i="499"/>
  <c r="B306" i="500"/>
  <c r="C58" i="330"/>
  <c r="C58" i="392"/>
  <c r="C58" i="269"/>
  <c r="B64" i="500"/>
  <c r="H131" i="500"/>
  <c r="B131" i="499"/>
  <c r="B131" i="500"/>
  <c r="I180" i="500"/>
  <c r="H54" i="500"/>
  <c r="E163" i="500"/>
  <c r="B163" i="499"/>
  <c r="B163" i="500"/>
  <c r="E139" i="500"/>
  <c r="B139" i="499"/>
  <c r="B139" i="500"/>
  <c r="E142" i="499"/>
  <c r="E130" i="500"/>
  <c r="B130" i="499"/>
  <c r="B177" i="499"/>
  <c r="B177" i="500"/>
  <c r="E177" i="500"/>
  <c r="E112" i="500"/>
  <c r="B112" i="499"/>
  <c r="B112" i="500"/>
  <c r="B30" i="499"/>
  <c r="B30" i="500"/>
  <c r="E30" i="500"/>
  <c r="E4" i="321"/>
  <c r="E4" i="322"/>
  <c r="E4" i="323"/>
  <c r="E4" i="324"/>
  <c r="E4" i="349"/>
  <c r="E4" i="350"/>
  <c r="E4" i="351"/>
  <c r="E4" i="352"/>
  <c r="E4" i="325"/>
  <c r="E4" i="326"/>
  <c r="E4" i="327"/>
  <c r="E4" i="328"/>
  <c r="E4" i="329"/>
  <c r="E4" i="330"/>
  <c r="E4" i="331"/>
  <c r="E4" i="332"/>
  <c r="E4" i="317"/>
  <c r="E4" i="318"/>
  <c r="E4" i="319"/>
  <c r="E4" i="320"/>
  <c r="E4" i="333"/>
  <c r="E4" i="334"/>
  <c r="E4" i="335"/>
  <c r="E4" i="336"/>
  <c r="E4" i="341"/>
  <c r="E4" i="342"/>
  <c r="E4" i="343"/>
  <c r="E4" i="344"/>
  <c r="E4" i="345"/>
  <c r="E4" i="346"/>
  <c r="E4" i="347"/>
  <c r="E4" i="348"/>
  <c r="E4" i="337"/>
  <c r="E4" i="338"/>
  <c r="E4" i="339"/>
  <c r="E4" i="340"/>
  <c r="E4" i="313"/>
  <c r="E4" i="314"/>
  <c r="E4" i="315"/>
  <c r="E4" i="316"/>
  <c r="G8" i="353"/>
  <c r="E142" i="500"/>
  <c r="D96" i="415"/>
  <c r="D36" i="491"/>
  <c r="J38" i="291"/>
  <c r="J43" i="231"/>
  <c r="D83" i="415"/>
  <c r="E136" i="434"/>
  <c r="D136" i="295"/>
  <c r="D136" i="357"/>
  <c r="K136" i="235"/>
  <c r="D36" i="241"/>
  <c r="E32" i="240"/>
  <c r="G32" i="438"/>
  <c r="G32" i="299"/>
  <c r="G32" i="361"/>
  <c r="G32" i="239"/>
  <c r="E6" i="440"/>
  <c r="C58" i="345"/>
  <c r="C58" i="407"/>
  <c r="C58" i="284"/>
  <c r="D41" i="471"/>
  <c r="D58" i="471"/>
  <c r="J43" i="271"/>
  <c r="E118" i="500"/>
  <c r="B118" i="499"/>
  <c r="B118" i="500"/>
  <c r="C4" i="300"/>
  <c r="C4" i="240"/>
  <c r="G4" i="180"/>
  <c r="K38" i="276"/>
  <c r="E36" i="476"/>
  <c r="D36" i="337"/>
  <c r="D36" i="399"/>
  <c r="K43" i="216"/>
  <c r="H249" i="500"/>
  <c r="B249" i="499"/>
  <c r="B249" i="500"/>
  <c r="H285" i="500"/>
  <c r="B285" i="499"/>
  <c r="B285" i="500"/>
  <c r="B219" i="499"/>
  <c r="B219" i="500"/>
  <c r="E219" i="500"/>
  <c r="B220" i="499"/>
  <c r="B220" i="500"/>
  <c r="E220" i="500"/>
  <c r="D61" i="415"/>
  <c r="E22" i="500"/>
  <c r="E26" i="500"/>
  <c r="B22" i="499"/>
  <c r="B22" i="500"/>
  <c r="D9" i="415"/>
  <c r="C41" i="459"/>
  <c r="C41" i="320"/>
  <c r="C41" i="382"/>
  <c r="C43" i="259"/>
  <c r="C58" i="325"/>
  <c r="C58" i="387"/>
  <c r="C58" i="264"/>
  <c r="H138" i="500"/>
  <c r="H142" i="500"/>
  <c r="H142" i="499"/>
  <c r="B138" i="499"/>
  <c r="E24" i="301"/>
  <c r="C65" i="306"/>
  <c r="C65" i="368"/>
  <c r="C65" i="445"/>
  <c r="C65" i="245"/>
  <c r="B35" i="415"/>
  <c r="B37" i="359"/>
  <c r="B34" i="367"/>
  <c r="B37" i="358"/>
  <c r="B34" i="368"/>
  <c r="B34" i="369"/>
  <c r="B34" i="370"/>
  <c r="B37" i="360"/>
  <c r="D30" i="415"/>
  <c r="K32" i="235"/>
  <c r="D117" i="415"/>
  <c r="G31" i="240"/>
  <c r="D26" i="241"/>
  <c r="G31" i="300"/>
  <c r="G31" i="439"/>
  <c r="C90" i="447"/>
  <c r="C156" i="447"/>
  <c r="C90" i="308"/>
  <c r="C90" i="370"/>
  <c r="C90" i="247"/>
  <c r="G31" i="299"/>
  <c r="G31" i="361"/>
  <c r="G31" i="438"/>
  <c r="G31" i="239"/>
  <c r="C58" i="261"/>
  <c r="C58" i="322"/>
  <c r="C58" i="384"/>
  <c r="K43" i="267"/>
  <c r="E41" i="467"/>
  <c r="D41" i="328"/>
  <c r="D41" i="390"/>
  <c r="C58" i="263"/>
  <c r="C58" i="324"/>
  <c r="C58" i="386"/>
  <c r="C58" i="320"/>
  <c r="C58" i="382"/>
  <c r="C58" i="259"/>
  <c r="B6" i="363"/>
  <c r="E6" i="363"/>
  <c r="J43" i="255"/>
  <c r="D41" i="455"/>
  <c r="D58" i="455"/>
  <c r="B287" i="499"/>
  <c r="B287" i="500"/>
  <c r="B117" i="499"/>
  <c r="B117" i="500"/>
  <c r="E117" i="500"/>
  <c r="E120" i="499"/>
  <c r="E262" i="500"/>
  <c r="C58" i="277"/>
  <c r="C58" i="338"/>
  <c r="C58" i="400"/>
  <c r="C58" i="323"/>
  <c r="C58" i="385"/>
  <c r="C58" i="262"/>
  <c r="E175" i="500"/>
  <c r="B175" i="499"/>
  <c r="B175" i="500"/>
  <c r="E245" i="500"/>
  <c r="B245" i="499"/>
  <c r="B245" i="500"/>
  <c r="E309" i="500"/>
  <c r="B309" i="499"/>
  <c r="B309" i="500"/>
  <c r="G294" i="500"/>
  <c r="G296" i="500"/>
  <c r="G296" i="499"/>
  <c r="C296" i="500"/>
  <c r="I291" i="500"/>
  <c r="I296" i="500"/>
  <c r="D57" i="467"/>
  <c r="D58" i="467"/>
  <c r="J57" i="267"/>
  <c r="D50" i="415"/>
  <c r="D37" i="347"/>
  <c r="D37" i="409"/>
  <c r="K39" i="286"/>
  <c r="E37" i="486"/>
  <c r="J38" i="285"/>
  <c r="J43" i="225"/>
  <c r="D36" i="485"/>
  <c r="D8" i="332"/>
  <c r="D8" i="394"/>
  <c r="K10" i="271"/>
  <c r="K38" i="211"/>
  <c r="E8" i="471"/>
  <c r="J57" i="258"/>
  <c r="D57" i="458"/>
  <c r="D58" i="458"/>
  <c r="C89" i="308"/>
  <c r="C89" i="370"/>
  <c r="C89" i="447"/>
  <c r="C89" i="247"/>
  <c r="E8" i="468"/>
  <c r="D8" i="329"/>
  <c r="D8" i="391"/>
  <c r="K10" i="268"/>
  <c r="D81" i="297"/>
  <c r="D81" i="359"/>
  <c r="E81" i="436"/>
  <c r="C38" i="261"/>
  <c r="C36" i="322"/>
  <c r="C36" i="384"/>
  <c r="C36" i="461"/>
  <c r="K100" i="236"/>
  <c r="K135" i="236"/>
  <c r="C43" i="198"/>
  <c r="C58" i="138"/>
  <c r="C58" i="198"/>
  <c r="C57" i="487"/>
  <c r="C57" i="287"/>
  <c r="C57" i="348"/>
  <c r="C57" i="410"/>
  <c r="H31" i="300"/>
  <c r="H31" i="362"/>
  <c r="I31" i="439"/>
  <c r="E4" i="456"/>
  <c r="E4" i="457"/>
  <c r="E4" i="458"/>
  <c r="E4" i="459"/>
  <c r="E4" i="476"/>
  <c r="E4" i="477"/>
  <c r="E4" i="478"/>
  <c r="E4" i="479"/>
  <c r="E4" i="452"/>
  <c r="E4" i="453"/>
  <c r="E4" i="454"/>
  <c r="E4" i="455"/>
  <c r="E4" i="488"/>
  <c r="E4" i="489"/>
  <c r="E4" i="490"/>
  <c r="E4" i="491"/>
  <c r="E4" i="484"/>
  <c r="E4" i="485"/>
  <c r="E4" i="486"/>
  <c r="E4" i="487"/>
  <c r="E4" i="480"/>
  <c r="E4" i="481"/>
  <c r="E4" i="482"/>
  <c r="E4" i="483"/>
  <c r="E4" i="468"/>
  <c r="E4" i="469"/>
  <c r="E4" i="470"/>
  <c r="E4" i="471"/>
  <c r="E4" i="464"/>
  <c r="E4" i="465"/>
  <c r="E4" i="466"/>
  <c r="E4" i="467"/>
  <c r="E4" i="460"/>
  <c r="E4" i="461"/>
  <c r="E4" i="462"/>
  <c r="E4" i="463"/>
  <c r="E4" i="472"/>
  <c r="E4" i="473"/>
  <c r="E4" i="474"/>
  <c r="E4" i="475"/>
  <c r="E36" i="483"/>
  <c r="K38" i="283"/>
  <c r="K43" i="223"/>
  <c r="D36" i="344"/>
  <c r="D36" i="406"/>
  <c r="B135" i="499"/>
  <c r="B135" i="500"/>
  <c r="E135" i="500"/>
  <c r="B272" i="499"/>
  <c r="B272" i="500"/>
  <c r="E272" i="500"/>
  <c r="E314" i="500"/>
  <c r="E318" i="500"/>
  <c r="E318" i="499"/>
  <c r="H333" i="500"/>
  <c r="B333" i="499"/>
  <c r="B333" i="500"/>
  <c r="E248" i="500"/>
  <c r="B248" i="499"/>
  <c r="B248" i="500"/>
  <c r="B46" i="499"/>
  <c r="B46" i="500"/>
  <c r="E46" i="500"/>
  <c r="Q25" i="94"/>
  <c r="P25" i="94"/>
  <c r="R25" i="94"/>
  <c r="N27" i="94"/>
  <c r="E328" i="500"/>
  <c r="B328" i="499"/>
  <c r="I334" i="500"/>
  <c r="B311" i="499"/>
  <c r="B311" i="500"/>
  <c r="E311" i="500"/>
  <c r="E263" i="500"/>
  <c r="B263" i="499"/>
  <c r="B263" i="500"/>
  <c r="E271" i="500"/>
  <c r="E274" i="500"/>
  <c r="B271" i="499"/>
  <c r="B271" i="500"/>
  <c r="H330" i="500"/>
  <c r="B330" i="499"/>
  <c r="B330" i="500"/>
  <c r="H274" i="500"/>
  <c r="B68" i="499"/>
  <c r="B68" i="500"/>
  <c r="E68" i="500"/>
  <c r="E157" i="500"/>
  <c r="E158" i="500"/>
  <c r="B157" i="499"/>
  <c r="B157" i="500"/>
  <c r="E158" i="499"/>
  <c r="D296" i="500"/>
  <c r="H336" i="500"/>
  <c r="H340" i="500"/>
  <c r="H340" i="499"/>
  <c r="B308" i="443"/>
  <c r="E294" i="500"/>
  <c r="B294" i="499"/>
  <c r="B294" i="500"/>
  <c r="G244" i="500"/>
  <c r="G246" i="500"/>
  <c r="G246" i="499"/>
  <c r="D340" i="500"/>
  <c r="I290" i="500"/>
  <c r="C247" i="500"/>
  <c r="C252" i="499"/>
  <c r="I247" i="499"/>
  <c r="I252" i="499"/>
  <c r="B247" i="499"/>
  <c r="B335" i="500"/>
  <c r="B340" i="500"/>
  <c r="I246" i="500"/>
  <c r="B336" i="499"/>
  <c r="B336" i="500"/>
  <c r="E336" i="500"/>
  <c r="E340" i="500"/>
  <c r="G309" i="500"/>
  <c r="G312" i="500"/>
  <c r="G312" i="499"/>
  <c r="H262" i="500"/>
  <c r="I312" i="500"/>
  <c r="E37" i="446"/>
  <c r="K37" i="246"/>
  <c r="D37" i="307"/>
  <c r="D37" i="369"/>
  <c r="D73" i="298"/>
  <c r="D73" i="360"/>
  <c r="E73" i="437"/>
  <c r="K45" i="252"/>
  <c r="E45" i="452"/>
  <c r="D45" i="313"/>
  <c r="D45" i="375"/>
  <c r="K57" i="192"/>
  <c r="C58" i="281"/>
  <c r="C58" i="342"/>
  <c r="C58" i="404"/>
  <c r="E52" i="500"/>
  <c r="B52" i="499"/>
  <c r="B52" i="500"/>
  <c r="E120" i="500"/>
  <c r="B183" i="499"/>
  <c r="E183" i="500"/>
  <c r="E186" i="500"/>
  <c r="B201" i="499"/>
  <c r="B201" i="500"/>
  <c r="E201" i="500"/>
  <c r="B205" i="443"/>
  <c r="B478" i="498"/>
  <c r="B208" i="443"/>
  <c r="E196" i="500"/>
  <c r="H158" i="500"/>
  <c r="B228" i="499"/>
  <c r="B228" i="500"/>
  <c r="H230" i="499"/>
  <c r="H228" i="500"/>
  <c r="H230" i="500"/>
  <c r="E134" i="500"/>
  <c r="B134" i="499"/>
  <c r="B134" i="500"/>
  <c r="B31" i="499"/>
  <c r="B31" i="500"/>
  <c r="E31" i="500"/>
  <c r="C59" i="450"/>
  <c r="C59" i="311"/>
  <c r="C59" i="373"/>
  <c r="C59" i="250"/>
  <c r="B269" i="500"/>
  <c r="B274" i="500"/>
  <c r="B274" i="499"/>
  <c r="E291" i="500"/>
  <c r="E296" i="500"/>
  <c r="E296" i="499"/>
  <c r="B291" i="499"/>
  <c r="E90" i="415"/>
  <c r="C65" i="444"/>
  <c r="C65" i="305"/>
  <c r="C65" i="367"/>
  <c r="C65" i="244"/>
  <c r="C58" i="332"/>
  <c r="C58" i="394"/>
  <c r="C58" i="271"/>
  <c r="D26" i="440"/>
  <c r="H223" i="500"/>
  <c r="H224" i="500"/>
  <c r="B223" i="499"/>
  <c r="B223" i="500"/>
  <c r="H180" i="500"/>
  <c r="D70" i="500"/>
  <c r="H73" i="500"/>
  <c r="B73" i="499"/>
  <c r="B73" i="500"/>
  <c r="E50" i="500"/>
  <c r="E54" i="500"/>
  <c r="E54" i="499"/>
  <c r="B50" i="499"/>
  <c r="B50" i="500"/>
  <c r="H89" i="500"/>
  <c r="H92" i="500"/>
  <c r="D120" i="500"/>
  <c r="E95" i="500"/>
  <c r="E98" i="499"/>
  <c r="B95" i="499"/>
  <c r="B95" i="500"/>
  <c r="B74" i="498"/>
  <c r="B44" i="443"/>
  <c r="E47" i="448"/>
  <c r="K46" i="188"/>
  <c r="D47" i="309"/>
  <c r="D47" i="371"/>
  <c r="E51" i="452"/>
  <c r="K51" i="252"/>
  <c r="D30" i="325"/>
  <c r="D30" i="387"/>
  <c r="E30" i="464"/>
  <c r="J43" i="280"/>
  <c r="D41" i="480"/>
  <c r="D58" i="480"/>
  <c r="B188" i="498"/>
  <c r="B90" i="443"/>
  <c r="I90" i="443"/>
  <c r="H90" i="499"/>
  <c r="H90" i="500"/>
  <c r="C38" i="278"/>
  <c r="C36" i="339"/>
  <c r="C36" i="401"/>
  <c r="C26" i="455"/>
  <c r="C28" i="255"/>
  <c r="C41" i="159"/>
  <c r="C38" i="219"/>
  <c r="D130" i="305"/>
  <c r="D130" i="367"/>
  <c r="K130" i="244"/>
  <c r="D30" i="471"/>
  <c r="J32" i="271"/>
  <c r="E35" i="471"/>
  <c r="D35" i="332"/>
  <c r="D35" i="394"/>
  <c r="D45" i="341"/>
  <c r="D45" i="403"/>
  <c r="K45" i="280"/>
  <c r="E25" i="477"/>
  <c r="K27" i="277"/>
  <c r="E13" i="491"/>
  <c r="D13" i="352"/>
  <c r="D13" i="414"/>
  <c r="K15" i="291"/>
  <c r="E31" i="475"/>
  <c r="D31" i="336"/>
  <c r="D31" i="398"/>
  <c r="E46" i="474"/>
  <c r="D46" i="335"/>
  <c r="D46" i="397"/>
  <c r="K46" i="274"/>
  <c r="D14" i="325"/>
  <c r="D14" i="387"/>
  <c r="K16" i="264"/>
  <c r="E19" i="460"/>
  <c r="D19" i="321"/>
  <c r="D19" i="383"/>
  <c r="K29" i="260"/>
  <c r="D27" i="321"/>
  <c r="D27" i="383"/>
  <c r="E27" i="460"/>
  <c r="E55" i="456"/>
  <c r="K55" i="256"/>
  <c r="K79" i="247"/>
  <c r="D79" i="308"/>
  <c r="D79" i="370"/>
  <c r="E97" i="446"/>
  <c r="D97" i="307"/>
  <c r="D97" i="369"/>
  <c r="E35" i="446"/>
  <c r="K35" i="246"/>
  <c r="K29" i="186"/>
  <c r="E105" i="445"/>
  <c r="K105" i="245"/>
  <c r="H20" i="299"/>
  <c r="H20" i="361"/>
  <c r="I20" i="438"/>
  <c r="E157" i="437"/>
  <c r="D157" i="298"/>
  <c r="D157" i="360"/>
  <c r="K152" i="178"/>
  <c r="K81" i="178"/>
  <c r="E83" i="437"/>
  <c r="D83" i="298"/>
  <c r="D83" i="360"/>
  <c r="E35" i="435"/>
  <c r="D35" i="296"/>
  <c r="D35" i="358"/>
  <c r="F43" i="229"/>
  <c r="F43" i="289"/>
  <c r="F38" i="289"/>
  <c r="D8" i="489"/>
  <c r="J38" i="229"/>
  <c r="F38" i="284"/>
  <c r="F43" i="224"/>
  <c r="F43" i="284"/>
  <c r="K16" i="281"/>
  <c r="D14" i="342"/>
  <c r="D14" i="404"/>
  <c r="E14" i="481"/>
  <c r="D8" i="478"/>
  <c r="J10" i="278"/>
  <c r="D35" i="338"/>
  <c r="D35" i="400"/>
  <c r="K37" i="277"/>
  <c r="D18" i="338"/>
  <c r="D18" i="400"/>
  <c r="E18" i="477"/>
  <c r="G38" i="275"/>
  <c r="G43" i="215"/>
  <c r="G43" i="275"/>
  <c r="D17" i="335"/>
  <c r="D17" i="397"/>
  <c r="K19" i="274"/>
  <c r="D14" i="328"/>
  <c r="D14" i="390"/>
  <c r="E14" i="467"/>
  <c r="G43" i="206"/>
  <c r="G43" i="266"/>
  <c r="G38" i="266"/>
  <c r="D8" i="465"/>
  <c r="J10" i="265"/>
  <c r="D43" i="204"/>
  <c r="D43" i="264"/>
  <c r="D38" i="264"/>
  <c r="K30" i="261"/>
  <c r="D28" i="322"/>
  <c r="D28" i="384"/>
  <c r="K28" i="201"/>
  <c r="E59" i="460"/>
  <c r="D59" i="321"/>
  <c r="D59" i="383"/>
  <c r="J45" i="257"/>
  <c r="D45" i="457"/>
  <c r="D18" i="317"/>
  <c r="D18" i="379"/>
  <c r="K10" i="196"/>
  <c r="I43" i="194"/>
  <c r="I43" i="254"/>
  <c r="I38" i="254"/>
  <c r="E60" i="453"/>
  <c r="K60" i="253"/>
  <c r="J82" i="247"/>
  <c r="D82" i="447"/>
  <c r="F135" i="238"/>
  <c r="F165" i="238"/>
  <c r="F161" i="178"/>
  <c r="F161" i="238"/>
  <c r="B139" i="134"/>
  <c r="B11" i="292"/>
  <c r="H32" i="438"/>
  <c r="H32" i="239"/>
  <c r="C41" i="465"/>
  <c r="C58" i="465"/>
  <c r="C41" i="326"/>
  <c r="C41" i="388"/>
  <c r="D114" i="298"/>
  <c r="D114" i="360"/>
  <c r="E114" i="437"/>
  <c r="K81" i="236"/>
  <c r="I161" i="177"/>
  <c r="I161" i="237"/>
  <c r="I135" i="237"/>
  <c r="I165" i="237"/>
  <c r="K39" i="228"/>
  <c r="E38" i="488"/>
  <c r="D51" i="474"/>
  <c r="J51" i="274"/>
  <c r="D13" i="298"/>
  <c r="D13" i="360"/>
  <c r="E13" i="437"/>
  <c r="C38" i="215"/>
  <c r="C41" i="155"/>
  <c r="D30" i="438"/>
  <c r="D14" i="440"/>
  <c r="D32" i="179"/>
  <c r="G7" i="499"/>
  <c r="G7" i="500"/>
  <c r="B187" i="498"/>
  <c r="B89" i="443"/>
  <c r="F89" i="443"/>
  <c r="E89" i="499"/>
  <c r="E47" i="466"/>
  <c r="D47" i="327"/>
  <c r="D47" i="389"/>
  <c r="K47" i="266"/>
  <c r="D20" i="313"/>
  <c r="D20" i="375"/>
  <c r="E20" i="452"/>
  <c r="H158" i="499"/>
  <c r="I253" i="498"/>
  <c r="I120" i="443"/>
  <c r="C182" i="500"/>
  <c r="C186" i="499"/>
  <c r="I182" i="499"/>
  <c r="I186" i="499"/>
  <c r="I70" i="500"/>
  <c r="I196" i="499"/>
  <c r="I202" i="499"/>
  <c r="C196" i="500"/>
  <c r="I96" i="443"/>
  <c r="H96" i="499"/>
  <c r="H96" i="500"/>
  <c r="H98" i="500"/>
  <c r="I196" i="498"/>
  <c r="I98" i="443"/>
  <c r="B361" i="498"/>
  <c r="F366" i="498"/>
  <c r="F164" i="443"/>
  <c r="I196" i="443"/>
  <c r="H196" i="499"/>
  <c r="I472" i="498"/>
  <c r="I202" i="443"/>
  <c r="G202" i="499"/>
  <c r="G196" i="500"/>
  <c r="G202" i="500"/>
  <c r="K15" i="279"/>
  <c r="D13" i="340"/>
  <c r="D13" i="402"/>
  <c r="B243" i="498"/>
  <c r="F110" i="443"/>
  <c r="E110" i="499"/>
  <c r="D133" i="444"/>
  <c r="J133" i="244"/>
  <c r="B131" i="498"/>
  <c r="F66" i="443"/>
  <c r="E66" i="499"/>
  <c r="I29" i="498"/>
  <c r="I32" i="443"/>
  <c r="I28" i="443"/>
  <c r="H28" i="499"/>
  <c r="H28" i="500"/>
  <c r="H32" i="500"/>
  <c r="A3" i="415"/>
  <c r="F3" i="424"/>
  <c r="H6" i="416"/>
  <c r="A6" i="356"/>
  <c r="A1" i="423"/>
  <c r="A4" i="359"/>
  <c r="F6" i="416"/>
  <c r="F5" i="417"/>
  <c r="B1" i="368"/>
  <c r="D6" i="415"/>
  <c r="D93" i="415"/>
  <c r="I3" i="417"/>
  <c r="A1" i="421"/>
  <c r="A4" i="420"/>
  <c r="B1" i="372"/>
  <c r="A4" i="358"/>
  <c r="B1" i="367"/>
  <c r="A1" i="419"/>
  <c r="B1" i="375"/>
  <c r="G6" i="416"/>
  <c r="G5" i="417"/>
  <c r="H4" i="417"/>
  <c r="B1" i="360"/>
  <c r="F1" i="427"/>
  <c r="B1" i="357"/>
  <c r="B13" i="425"/>
  <c r="B7" i="425"/>
  <c r="B1" i="364"/>
  <c r="A3" i="424"/>
  <c r="A3" i="298"/>
  <c r="A3" i="296"/>
  <c r="B137" i="134"/>
  <c r="C41" i="346"/>
  <c r="C41" i="408"/>
  <c r="C43" i="285"/>
  <c r="K40" i="251"/>
  <c r="D38" i="312"/>
  <c r="D38" i="374"/>
  <c r="E38" i="451"/>
  <c r="E45" i="460"/>
  <c r="K45" i="260"/>
  <c r="E55" i="444"/>
  <c r="D55" i="305"/>
  <c r="D55" i="367"/>
  <c r="K39" i="290"/>
  <c r="E37" i="490"/>
  <c r="B192" i="134"/>
  <c r="B35" i="354"/>
  <c r="E29" i="457"/>
  <c r="D29" i="318"/>
  <c r="D29" i="380"/>
  <c r="K31" i="257"/>
  <c r="E24" i="447"/>
  <c r="K24" i="247"/>
  <c r="D9" i="322"/>
  <c r="D9" i="384"/>
  <c r="K11" i="261"/>
  <c r="E16" i="469"/>
  <c r="D16" i="330"/>
  <c r="D16" i="392"/>
  <c r="E10" i="491"/>
  <c r="D10" i="352"/>
  <c r="D10" i="414"/>
  <c r="K12" i="291"/>
  <c r="E11" i="438"/>
  <c r="D11" i="299"/>
  <c r="D11" i="361"/>
  <c r="E48" i="446"/>
  <c r="D48" i="307"/>
  <c r="D48" i="369"/>
  <c r="K28" i="253"/>
  <c r="D26" i="314"/>
  <c r="D26" i="376"/>
  <c r="D11" i="364"/>
  <c r="G11" i="364"/>
  <c r="G11" i="302"/>
  <c r="H16" i="300"/>
  <c r="H16" i="362"/>
  <c r="I16" i="439"/>
  <c r="D24" i="330"/>
  <c r="D24" i="392"/>
  <c r="E24" i="469"/>
  <c r="D30" i="463"/>
  <c r="J38" i="203"/>
  <c r="D19" i="297"/>
  <c r="D19" i="359"/>
  <c r="E19" i="436"/>
  <c r="K19" i="257"/>
  <c r="K10" i="197"/>
  <c r="E24" i="455"/>
  <c r="D24" i="316"/>
  <c r="D24" i="378"/>
  <c r="K14" i="249"/>
  <c r="D12" i="310"/>
  <c r="D12" i="372"/>
  <c r="D86" i="298"/>
  <c r="D86" i="360"/>
  <c r="E19" i="491"/>
  <c r="D19" i="352"/>
  <c r="D19" i="414"/>
  <c r="K21" i="291"/>
  <c r="E47" i="460"/>
  <c r="D47" i="321"/>
  <c r="D47" i="383"/>
  <c r="K47" i="260"/>
  <c r="K73" i="238"/>
  <c r="C57" i="459"/>
  <c r="C57" i="320"/>
  <c r="C57" i="382"/>
  <c r="C57" i="259"/>
  <c r="K85" i="237"/>
  <c r="C46" i="450"/>
  <c r="C46" i="311"/>
  <c r="C46" i="373"/>
  <c r="C46" i="250"/>
  <c r="C26" i="339"/>
  <c r="C26" i="401"/>
  <c r="C28" i="278"/>
  <c r="C26" i="478"/>
  <c r="E75" i="437"/>
  <c r="D75" i="298"/>
  <c r="D75" i="360"/>
  <c r="C90" i="245"/>
  <c r="D129" i="306"/>
  <c r="D129" i="368"/>
  <c r="C135" i="357"/>
  <c r="B24" i="363"/>
  <c r="E24" i="363"/>
  <c r="D106" i="295"/>
  <c r="D106" i="357"/>
  <c r="D102" i="415"/>
  <c r="C65" i="447"/>
  <c r="C54" i="500"/>
  <c r="D107" i="295"/>
  <c r="D107" i="357"/>
  <c r="D103" i="415"/>
  <c r="C156" i="121"/>
  <c r="C156" i="187"/>
  <c r="D49" i="306"/>
  <c r="D49" i="368"/>
  <c r="D93" i="306"/>
  <c r="D93" i="368"/>
  <c r="K93" i="245"/>
  <c r="C161" i="1"/>
  <c r="C162" i="175"/>
  <c r="E26" i="499"/>
  <c r="B27" i="499"/>
  <c r="C70" i="500"/>
  <c r="E52" i="435"/>
  <c r="E58" i="435"/>
  <c r="K57" i="195"/>
  <c r="D6" i="301"/>
  <c r="E6" i="301"/>
  <c r="K136" i="176"/>
  <c r="E18" i="435"/>
  <c r="K32" i="176"/>
  <c r="D60" i="296"/>
  <c r="D60" i="358"/>
  <c r="I32" i="240"/>
  <c r="C161" i="437"/>
  <c r="C162" i="437"/>
  <c r="D26" i="181"/>
  <c r="H18" i="299"/>
  <c r="I30" i="179"/>
  <c r="C32" i="439"/>
  <c r="E30" i="435"/>
  <c r="C68" i="296"/>
  <c r="E45" i="454"/>
  <c r="D45" i="315"/>
  <c r="D45" i="377"/>
  <c r="B37" i="298"/>
  <c r="B34" i="306"/>
  <c r="E81" i="434"/>
  <c r="B33" i="297"/>
  <c r="B30" i="306"/>
  <c r="B30" i="305"/>
  <c r="B33" i="357"/>
  <c r="B30" i="244"/>
  <c r="B30" i="245"/>
  <c r="B30" i="247"/>
  <c r="E107" i="434"/>
  <c r="K137" i="235"/>
  <c r="D137" i="295"/>
  <c r="D137" i="357"/>
  <c r="D133" i="415"/>
  <c r="K11" i="175"/>
  <c r="E69" i="434"/>
  <c r="B35" i="359"/>
  <c r="D132" i="295"/>
  <c r="D132" i="357"/>
  <c r="D128" i="415"/>
  <c r="E82" i="434"/>
  <c r="B35" i="360"/>
  <c r="B35" i="358"/>
  <c r="D138" i="295"/>
  <c r="D138" i="357"/>
  <c r="D134" i="415"/>
  <c r="B34" i="415"/>
  <c r="B33" i="368"/>
  <c r="B36" i="359"/>
  <c r="B34" i="359"/>
  <c r="B32" i="415"/>
  <c r="B31" i="369"/>
  <c r="B39" i="359"/>
  <c r="B36" i="368"/>
  <c r="B36" i="367"/>
  <c r="B32" i="369"/>
  <c r="E138" i="434"/>
  <c r="K52" i="175"/>
  <c r="E111" i="434"/>
  <c r="D30" i="299"/>
  <c r="I32" i="439"/>
  <c r="C155" i="244"/>
  <c r="C32" i="73"/>
  <c r="D18" i="181"/>
  <c r="C30" i="299"/>
  <c r="H17" i="300"/>
  <c r="H17" i="362"/>
  <c r="E30" i="180"/>
  <c r="D19" i="300"/>
  <c r="D19" i="362"/>
  <c r="C68" i="436"/>
  <c r="E25" i="242"/>
  <c r="C45" i="452"/>
  <c r="C58" i="321"/>
  <c r="C58" i="383"/>
  <c r="C68" i="238"/>
  <c r="C165" i="238"/>
  <c r="C90" i="3"/>
  <c r="C43" i="263"/>
  <c r="C43" i="284"/>
  <c r="K43" i="282"/>
  <c r="C4" i="239"/>
  <c r="C4" i="299"/>
  <c r="G4" i="299"/>
  <c r="J43" i="253"/>
  <c r="E36" i="489"/>
  <c r="E36" i="467"/>
  <c r="E57" i="488"/>
  <c r="K32" i="257"/>
  <c r="K46" i="250"/>
  <c r="J43" i="201"/>
  <c r="K8" i="246"/>
  <c r="D37" i="333"/>
  <c r="D37" i="395"/>
  <c r="E4" i="179"/>
  <c r="E153" i="500"/>
  <c r="K57" i="212"/>
  <c r="D37" i="343"/>
  <c r="D37" i="405"/>
  <c r="K32" i="260"/>
  <c r="C38" i="284"/>
  <c r="C93" i="175"/>
  <c r="D20" i="327"/>
  <c r="D20" i="389"/>
  <c r="K43" i="254"/>
  <c r="C41" i="470"/>
  <c r="C58" i="470"/>
  <c r="K38" i="230"/>
  <c r="J43" i="270"/>
  <c r="H180" i="499"/>
  <c r="H274" i="499"/>
  <c r="D30" i="340"/>
  <c r="D30" i="402"/>
  <c r="E51" i="470"/>
  <c r="E45" i="458"/>
  <c r="E4" i="73"/>
  <c r="B38" i="360"/>
  <c r="B35" i="367"/>
  <c r="B35" i="370"/>
  <c r="B315" i="499"/>
  <c r="B315" i="500"/>
  <c r="B631" i="498"/>
  <c r="E26" i="472"/>
  <c r="D36" i="455"/>
  <c r="E31" i="448"/>
  <c r="C58" i="311"/>
  <c r="C58" i="373"/>
  <c r="E8" i="472"/>
  <c r="K38" i="269"/>
  <c r="K45" i="277"/>
  <c r="C68" i="236"/>
  <c r="C165" i="236"/>
  <c r="D252" i="499"/>
  <c r="C59" i="251"/>
  <c r="E274" i="499"/>
  <c r="H246" i="499"/>
  <c r="B799" i="498"/>
  <c r="B331" i="443"/>
  <c r="B796" i="498"/>
  <c r="D135" i="436"/>
  <c r="E20" i="478"/>
  <c r="D20" i="328"/>
  <c r="D20" i="390"/>
  <c r="K57" i="197"/>
  <c r="K10" i="231"/>
  <c r="K129" i="246"/>
  <c r="K57" i="206"/>
  <c r="K38" i="218"/>
  <c r="D36" i="181"/>
  <c r="E8" i="469"/>
  <c r="K10" i="269"/>
  <c r="E78" i="435"/>
  <c r="J38" i="206"/>
  <c r="K28" i="289"/>
  <c r="K28" i="248"/>
  <c r="E52" i="448"/>
  <c r="E20" i="457"/>
  <c r="J135" i="175"/>
  <c r="D111" i="295"/>
  <c r="D111" i="357"/>
  <c r="D107" i="415"/>
  <c r="F39" i="250"/>
  <c r="I38" i="288"/>
  <c r="K49" i="254"/>
  <c r="D20" i="472"/>
  <c r="K51" i="205"/>
  <c r="F154" i="245"/>
  <c r="K20" i="268"/>
  <c r="K52" i="278"/>
  <c r="K51" i="218"/>
  <c r="K100" i="175"/>
  <c r="J22" i="255"/>
  <c r="J45" i="258"/>
  <c r="J10" i="262"/>
  <c r="J57" i="210"/>
  <c r="E12" i="471"/>
  <c r="D12" i="332"/>
  <c r="D12" i="394"/>
  <c r="E39" i="482"/>
  <c r="E53" i="434"/>
  <c r="D38" i="256"/>
  <c r="K49" i="256"/>
  <c r="D20" i="457"/>
  <c r="K51" i="203"/>
  <c r="D52" i="324"/>
  <c r="D52" i="386"/>
  <c r="J43" i="204"/>
  <c r="J51" i="267"/>
  <c r="F692" i="498"/>
  <c r="F290" i="443"/>
  <c r="B689" i="498"/>
  <c r="B287" i="443"/>
  <c r="F113" i="443"/>
  <c r="E113" i="499"/>
  <c r="E262" i="443"/>
  <c r="I308" i="443"/>
  <c r="H308" i="499"/>
  <c r="I291" i="499"/>
  <c r="I296" i="499"/>
  <c r="B1" i="334"/>
  <c r="B1" i="398"/>
  <c r="B1" i="396"/>
  <c r="B1" i="333"/>
  <c r="K1" i="212"/>
  <c r="B1" i="458"/>
  <c r="E8" i="481"/>
  <c r="K38" i="221"/>
  <c r="B243" i="499"/>
  <c r="B243" i="500"/>
  <c r="B23" i="498"/>
  <c r="B26" i="443"/>
  <c r="B331" i="499"/>
  <c r="B331" i="500"/>
  <c r="K28" i="287"/>
  <c r="B643" i="498"/>
  <c r="B274" i="443"/>
  <c r="E17" i="439"/>
  <c r="D18" i="440"/>
  <c r="E57" i="486"/>
  <c r="E11" i="437"/>
  <c r="K57" i="207"/>
  <c r="K58" i="207"/>
  <c r="K45" i="267"/>
  <c r="J43" i="224"/>
  <c r="K39" i="257"/>
  <c r="K82" i="247"/>
  <c r="E37" i="481"/>
  <c r="J39" i="249"/>
  <c r="C58" i="170"/>
  <c r="C58" i="230"/>
  <c r="C36" i="331"/>
  <c r="C36" i="393"/>
  <c r="K57" i="210"/>
  <c r="K45" i="270"/>
  <c r="D15" i="307"/>
  <c r="D15" i="369"/>
  <c r="D26" i="344"/>
  <c r="D26" i="406"/>
  <c r="H93" i="175"/>
  <c r="H93" i="235"/>
  <c r="H38" i="273"/>
  <c r="J68" i="176"/>
  <c r="C92" i="175"/>
  <c r="K28" i="246"/>
  <c r="K8" i="184"/>
  <c r="E38" i="279"/>
  <c r="K54" i="287"/>
  <c r="D54" i="348"/>
  <c r="D54" i="410"/>
  <c r="J38" i="213"/>
  <c r="D38" i="253"/>
  <c r="K41" i="272"/>
  <c r="D39" i="333"/>
  <c r="D39" i="395"/>
  <c r="K99" i="245"/>
  <c r="K12" i="246"/>
  <c r="K46" i="259"/>
  <c r="E46" i="459"/>
  <c r="E38" i="285"/>
  <c r="E29" i="485"/>
  <c r="D34" i="346"/>
  <c r="D34" i="408"/>
  <c r="K46" i="285"/>
  <c r="K50" i="285"/>
  <c r="K28" i="226"/>
  <c r="K22" i="231"/>
  <c r="D155" i="295"/>
  <c r="D155" i="357"/>
  <c r="D149" i="415"/>
  <c r="D29" i="329"/>
  <c r="D29" i="391"/>
  <c r="K56" i="273"/>
  <c r="H38" i="277"/>
  <c r="K45" i="219"/>
  <c r="I643" i="498"/>
  <c r="I274" i="443"/>
  <c r="F329" i="443"/>
  <c r="E329" i="499"/>
  <c r="D120" i="499"/>
  <c r="I698" i="498"/>
  <c r="I296" i="443"/>
  <c r="K10" i="250"/>
  <c r="K45" i="281"/>
  <c r="B1" i="323"/>
  <c r="K1" i="201"/>
  <c r="K1" i="203"/>
  <c r="B1" i="322"/>
  <c r="C92" i="176"/>
  <c r="K121" i="235"/>
  <c r="F247" i="498"/>
  <c r="F114" i="443"/>
  <c r="K129" i="184"/>
  <c r="C36" i="333"/>
  <c r="C36" i="395"/>
  <c r="C57" i="481"/>
  <c r="C58" i="481"/>
  <c r="K76" i="245"/>
  <c r="K40" i="271"/>
  <c r="E38" i="462"/>
  <c r="K52" i="273"/>
  <c r="C38" i="285"/>
  <c r="C36" i="346"/>
  <c r="C36" i="408"/>
  <c r="E133" i="447"/>
  <c r="K48" i="289"/>
  <c r="K55" i="244"/>
  <c r="C224" i="500"/>
  <c r="F159" i="443"/>
  <c r="E159" i="499"/>
  <c r="C57" i="318"/>
  <c r="C57" i="380"/>
  <c r="K121" i="176"/>
  <c r="K10" i="201"/>
  <c r="K25" i="178"/>
  <c r="J10" i="282"/>
  <c r="K39" i="279"/>
  <c r="K59" i="260"/>
  <c r="C26" i="316"/>
  <c r="C26" i="378"/>
  <c r="K93" i="184"/>
  <c r="D48" i="341"/>
  <c r="D48" i="403"/>
  <c r="K10" i="204"/>
  <c r="J38" i="214"/>
  <c r="J38" i="205"/>
  <c r="C142" i="500"/>
  <c r="C36" i="478"/>
  <c r="K28" i="200"/>
  <c r="K18" i="177"/>
  <c r="K32" i="215"/>
  <c r="J52" i="235"/>
  <c r="D105" i="306"/>
  <c r="D105" i="368"/>
  <c r="J38" i="200"/>
  <c r="E79" i="447"/>
  <c r="K28" i="198"/>
  <c r="D28" i="319"/>
  <c r="D28" i="381"/>
  <c r="K51" i="260"/>
  <c r="C43" i="268"/>
  <c r="B25" i="181"/>
  <c r="E25" i="181"/>
  <c r="K10" i="189"/>
  <c r="K57" i="220"/>
  <c r="E8" i="454"/>
  <c r="C165" i="178"/>
  <c r="C165" i="437"/>
  <c r="B152" i="499"/>
  <c r="B154" i="499"/>
  <c r="B154" i="500"/>
  <c r="F310" i="498"/>
  <c r="F142" i="443"/>
  <c r="F133" i="443"/>
  <c r="E133" i="499"/>
  <c r="E43" i="500"/>
  <c r="F78" i="498"/>
  <c r="F48" i="443"/>
  <c r="F304" i="498"/>
  <c r="F136" i="443"/>
  <c r="D94" i="307"/>
  <c r="D94" i="369"/>
  <c r="K93" i="186"/>
  <c r="C43" i="209"/>
  <c r="C57" i="347"/>
  <c r="C57" i="409"/>
  <c r="C57" i="340"/>
  <c r="C57" i="402"/>
  <c r="D54" i="324"/>
  <c r="D54" i="386"/>
  <c r="B93" i="499"/>
  <c r="K45" i="223"/>
  <c r="K57" i="216"/>
  <c r="B87" i="499"/>
  <c r="B87" i="500"/>
  <c r="C180" i="500"/>
  <c r="B67" i="499"/>
  <c r="B67" i="500"/>
  <c r="J43" i="221"/>
  <c r="C36" i="337"/>
  <c r="C36" i="399"/>
  <c r="E36" i="454"/>
  <c r="K51" i="257"/>
  <c r="D51" i="318"/>
  <c r="D51" i="380"/>
  <c r="E26" i="451"/>
  <c r="C57" i="478"/>
  <c r="C58" i="478"/>
  <c r="B245" i="498"/>
  <c r="B112" i="443"/>
  <c r="K53" i="253"/>
  <c r="D53" i="314"/>
  <c r="D53" i="376"/>
  <c r="H224" i="499"/>
  <c r="K32" i="270"/>
  <c r="D30" i="331"/>
  <c r="D30" i="393"/>
  <c r="C335" i="500"/>
  <c r="G340" i="499"/>
  <c r="B313" i="499"/>
  <c r="I313" i="499"/>
  <c r="I318" i="499"/>
  <c r="I295" i="443"/>
  <c r="H295" i="499"/>
  <c r="H295" i="500"/>
  <c r="H296" i="500"/>
  <c r="C58" i="272"/>
  <c r="B533" i="498"/>
  <c r="B230" i="443"/>
  <c r="E230" i="499"/>
  <c r="C43" i="211"/>
  <c r="C57" i="471"/>
  <c r="H32" i="499"/>
  <c r="D55" i="348"/>
  <c r="D55" i="410"/>
  <c r="K10" i="202"/>
  <c r="G114" i="499"/>
  <c r="B184" i="499"/>
  <c r="B184" i="500"/>
  <c r="J154" i="246"/>
  <c r="K50" i="283"/>
  <c r="I12" i="243"/>
  <c r="K51" i="280"/>
  <c r="B140" i="499"/>
  <c r="B140" i="500"/>
  <c r="E74" i="437"/>
  <c r="D74" i="298"/>
  <c r="D74" i="360"/>
  <c r="K17" i="245"/>
  <c r="E139" i="444"/>
  <c r="F307" i="443"/>
  <c r="E307" i="499"/>
  <c r="D274" i="499"/>
  <c r="G290" i="499"/>
  <c r="B688" i="498"/>
  <c r="B286" i="443"/>
  <c r="D296" i="499"/>
  <c r="D40" i="297"/>
  <c r="D40" i="359"/>
  <c r="D18" i="342"/>
  <c r="D18" i="404"/>
  <c r="C318" i="499"/>
  <c r="D85" i="434"/>
  <c r="B691" i="498"/>
  <c r="B289" i="443"/>
  <c r="C334" i="500"/>
  <c r="C1" i="140"/>
  <c r="B1" i="384"/>
  <c r="B1" i="386"/>
  <c r="K1" i="266"/>
  <c r="K20" i="432"/>
  <c r="C1" i="149"/>
  <c r="P23" i="94"/>
  <c r="K1" i="273"/>
  <c r="B1" i="387"/>
  <c r="B1" i="392"/>
  <c r="K1" i="209"/>
  <c r="B1" i="332"/>
  <c r="B1" i="329"/>
  <c r="K1" i="211"/>
  <c r="B1" i="379"/>
  <c r="H54" i="499"/>
  <c r="C290" i="500"/>
  <c r="B292" i="499"/>
  <c r="B292" i="500"/>
  <c r="I808" i="498"/>
  <c r="I340" i="443"/>
  <c r="E251" i="500"/>
  <c r="E252" i="500"/>
  <c r="E70" i="499"/>
  <c r="D340" i="499"/>
  <c r="I288" i="499"/>
  <c r="I290" i="499"/>
  <c r="K10" i="280"/>
  <c r="B587" i="498"/>
  <c r="B251" i="443"/>
  <c r="K52" i="249"/>
  <c r="C92" i="131"/>
  <c r="D10" i="321"/>
  <c r="D10" i="383"/>
  <c r="B690" i="498"/>
  <c r="B288" i="443"/>
  <c r="B204" i="499"/>
  <c r="B204" i="500"/>
  <c r="H98" i="499"/>
  <c r="C312" i="500"/>
  <c r="K22" i="205"/>
  <c r="D22" i="326"/>
  <c r="D22" i="388"/>
  <c r="E108" i="435"/>
  <c r="I44" i="443"/>
  <c r="H44" i="499"/>
  <c r="H44" i="500"/>
  <c r="H48" i="500"/>
  <c r="B83" i="498"/>
  <c r="B53" i="443"/>
  <c r="E33" i="444"/>
  <c r="B1" i="359"/>
  <c r="D46" i="295"/>
  <c r="D46" i="357"/>
  <c r="D44" i="415"/>
  <c r="D38" i="415"/>
  <c r="E20" i="487"/>
  <c r="E20" i="454"/>
  <c r="B1" i="370"/>
  <c r="D25" i="338"/>
  <c r="D25" i="400"/>
  <c r="K11" i="244"/>
  <c r="G73" i="500"/>
  <c r="G76" i="500"/>
  <c r="F205" i="443"/>
  <c r="E205" i="499"/>
  <c r="B27" i="498"/>
  <c r="B30" i="443"/>
  <c r="D230" i="499"/>
  <c r="E97" i="500"/>
  <c r="E60" i="478"/>
  <c r="K10" i="224"/>
  <c r="E45" i="480"/>
  <c r="G54" i="499"/>
  <c r="E53" i="449"/>
  <c r="B65" i="499"/>
  <c r="B65" i="500"/>
  <c r="B155" i="499"/>
  <c r="B155" i="500"/>
  <c r="C57" i="322"/>
  <c r="C57" i="384"/>
  <c r="E19" i="490"/>
  <c r="F45" i="443"/>
  <c r="E45" i="499"/>
  <c r="E64" i="500"/>
  <c r="B96" i="499"/>
  <c r="B96" i="500"/>
  <c r="B88" i="499"/>
  <c r="B88" i="500"/>
  <c r="E178" i="500"/>
  <c r="E185" i="500"/>
  <c r="B526" i="498"/>
  <c r="B225" i="499"/>
  <c r="F141" i="498"/>
  <c r="F76" i="443"/>
  <c r="B365" i="498"/>
  <c r="B163" i="443"/>
  <c r="F174" i="443"/>
  <c r="E174" i="499"/>
  <c r="B49" i="499"/>
  <c r="B75" i="499"/>
  <c r="B75" i="500"/>
  <c r="B193" i="498"/>
  <c r="B299" i="498"/>
  <c r="B131" i="443"/>
  <c r="H186" i="499"/>
  <c r="B693" i="498"/>
  <c r="B20" i="499"/>
  <c r="E57" i="482"/>
  <c r="C44" i="250"/>
  <c r="C37" i="450"/>
  <c r="D51" i="341"/>
  <c r="D51" i="403"/>
  <c r="D24" i="324"/>
  <c r="D24" i="386"/>
  <c r="K45" i="215"/>
  <c r="C160" i="434"/>
  <c r="B25" i="440"/>
  <c r="E25" i="440"/>
  <c r="C58" i="158"/>
  <c r="C58" i="218"/>
  <c r="E51" i="482"/>
  <c r="E8" i="490"/>
  <c r="E25" i="466"/>
  <c r="D25" i="327"/>
  <c r="D25" i="389"/>
  <c r="J1" i="500"/>
  <c r="E1" i="369"/>
  <c r="J1" i="418"/>
  <c r="B1" i="374"/>
  <c r="E4" i="417"/>
  <c r="J1" i="362"/>
  <c r="A4" i="360"/>
  <c r="A4" i="421"/>
  <c r="A5" i="422"/>
  <c r="A5" i="423"/>
  <c r="C6" i="415"/>
  <c r="C93" i="415"/>
  <c r="B1" i="377"/>
  <c r="C52" i="309"/>
  <c r="C52" i="371"/>
  <c r="E28" i="458"/>
  <c r="B72" i="498"/>
  <c r="C92" i="499"/>
  <c r="K133" i="186"/>
  <c r="J10" i="257"/>
  <c r="J39" i="190"/>
  <c r="K33" i="275"/>
  <c r="K16" i="267"/>
  <c r="D30" i="348"/>
  <c r="D30" i="410"/>
  <c r="D24" i="340"/>
  <c r="D24" i="402"/>
  <c r="C41" i="344"/>
  <c r="C41" i="406"/>
  <c r="E55" i="480"/>
  <c r="E26" i="453"/>
  <c r="C43" i="282"/>
  <c r="K39" i="201"/>
  <c r="D25" i="300"/>
  <c r="D25" i="362"/>
  <c r="J43" i="228"/>
  <c r="F242" i="443"/>
  <c r="E242" i="499"/>
  <c r="B578" i="498"/>
  <c r="F266" i="443"/>
  <c r="E266" i="499"/>
  <c r="K47" i="248"/>
  <c r="K52" i="257"/>
  <c r="C43" i="283"/>
  <c r="D36" i="478"/>
  <c r="D36" i="490"/>
  <c r="K41" i="261"/>
  <c r="K48" i="280"/>
  <c r="D45" i="347"/>
  <c r="D45" i="409"/>
  <c r="E45" i="486"/>
  <c r="I10" i="438"/>
  <c r="E97" i="444"/>
  <c r="K39" i="264"/>
  <c r="E37" i="464"/>
  <c r="D13" i="296"/>
  <c r="D13" i="358"/>
  <c r="F43" i="202"/>
  <c r="F43" i="262"/>
  <c r="D55" i="341"/>
  <c r="D55" i="403"/>
  <c r="K37" i="271"/>
  <c r="C52" i="248"/>
  <c r="D60" i="314"/>
  <c r="D60" i="376"/>
  <c r="D26" i="317"/>
  <c r="D26" i="379"/>
  <c r="K22" i="217"/>
  <c r="E23" i="477"/>
  <c r="D35" i="307"/>
  <c r="D35" i="369"/>
  <c r="D55" i="317"/>
  <c r="D55" i="379"/>
  <c r="D37" i="331"/>
  <c r="D37" i="393"/>
  <c r="D66" i="306"/>
  <c r="D66" i="368"/>
  <c r="E66" i="445"/>
  <c r="E37" i="479"/>
  <c r="E166" i="178"/>
  <c r="J10" i="289"/>
  <c r="D152" i="308"/>
  <c r="D152" i="370"/>
  <c r="J38" i="222"/>
  <c r="D20" i="474"/>
  <c r="I478" i="498"/>
  <c r="I208" i="443"/>
  <c r="I203" i="443"/>
  <c r="H203" i="499"/>
  <c r="C20" i="339"/>
  <c r="C20" i="401"/>
  <c r="C20" i="478"/>
  <c r="C38" i="195"/>
  <c r="C41" i="127"/>
  <c r="C57" i="223"/>
  <c r="C58" i="163"/>
  <c r="C58" i="223"/>
  <c r="G68" i="236"/>
  <c r="G165" i="236"/>
  <c r="K56" i="281"/>
  <c r="D56" i="342"/>
  <c r="D56" i="404"/>
  <c r="E38" i="290"/>
  <c r="E43" i="230"/>
  <c r="E43" i="290"/>
  <c r="E19" i="363"/>
  <c r="D38" i="325"/>
  <c r="D38" i="387"/>
  <c r="K40" i="264"/>
  <c r="E54" i="482"/>
  <c r="D54" i="343"/>
  <c r="D54" i="405"/>
  <c r="E16" i="474"/>
  <c r="K10" i="214"/>
  <c r="E59" i="459"/>
  <c r="K59" i="259"/>
  <c r="D59" i="320"/>
  <c r="D59" i="382"/>
  <c r="K54" i="258"/>
  <c r="K51" i="198"/>
  <c r="E46" i="455"/>
  <c r="D46" i="316"/>
  <c r="D46" i="378"/>
  <c r="K17" i="255"/>
  <c r="K10" i="195"/>
  <c r="D39" i="313"/>
  <c r="D39" i="375"/>
  <c r="K41" i="252"/>
  <c r="K149" i="247"/>
  <c r="D149" i="308"/>
  <c r="D149" i="370"/>
  <c r="E149" i="447"/>
  <c r="E32" i="447"/>
  <c r="D32" i="308"/>
  <c r="D32" i="370"/>
  <c r="E95" i="445"/>
  <c r="K95" i="245"/>
  <c r="K50" i="244"/>
  <c r="D50" i="305"/>
  <c r="D50" i="367"/>
  <c r="E9" i="438"/>
  <c r="D9" i="299"/>
  <c r="D9" i="361"/>
  <c r="E56" i="489"/>
  <c r="D56" i="350"/>
  <c r="D56" i="412"/>
  <c r="K56" i="289"/>
  <c r="D13" i="350"/>
  <c r="D13" i="412"/>
  <c r="E13" i="489"/>
  <c r="D37" i="484"/>
  <c r="J39" i="284"/>
  <c r="K35" i="284"/>
  <c r="K32" i="224"/>
  <c r="D45" i="480"/>
  <c r="J45" i="280"/>
  <c r="E31" i="480"/>
  <c r="K33" i="280"/>
  <c r="E22" i="478"/>
  <c r="D22" i="339"/>
  <c r="D22" i="401"/>
  <c r="D22" i="336"/>
  <c r="D22" i="398"/>
  <c r="E22" i="475"/>
  <c r="I43" i="214"/>
  <c r="I43" i="274"/>
  <c r="I38" i="274"/>
  <c r="K28" i="210"/>
  <c r="K30" i="270"/>
  <c r="H38" i="267"/>
  <c r="H43" i="207"/>
  <c r="H43" i="267"/>
  <c r="I38" i="265"/>
  <c r="I43" i="205"/>
  <c r="I43" i="265"/>
  <c r="G43" i="205"/>
  <c r="G43" i="265"/>
  <c r="G38" i="265"/>
  <c r="K22" i="203"/>
  <c r="D22" i="324"/>
  <c r="D22" i="386"/>
  <c r="D56" i="322"/>
  <c r="D56" i="384"/>
  <c r="K56" i="261"/>
  <c r="J38" i="199"/>
  <c r="J22" i="259"/>
  <c r="D21" i="319"/>
  <c r="D21" i="381"/>
  <c r="K22" i="198"/>
  <c r="D52" i="449"/>
  <c r="J52" i="249"/>
  <c r="D61" i="309"/>
  <c r="D61" i="371"/>
  <c r="K61" i="248"/>
  <c r="D133" i="446"/>
  <c r="J133" i="246"/>
  <c r="C51" i="453"/>
  <c r="C51" i="314"/>
  <c r="C51" i="376"/>
  <c r="C51" i="253"/>
  <c r="C8" i="450"/>
  <c r="C10" i="250"/>
  <c r="C8" i="311"/>
  <c r="C8" i="373"/>
  <c r="I116" i="443"/>
  <c r="H116" i="499"/>
  <c r="B410" i="498"/>
  <c r="B9" i="292"/>
  <c r="I86" i="499"/>
  <c r="I92" i="499"/>
  <c r="F71" i="443"/>
  <c r="E71" i="499"/>
  <c r="C152" i="500"/>
  <c r="C92" i="178"/>
  <c r="E52" i="437"/>
  <c r="D52" i="298"/>
  <c r="D52" i="360"/>
  <c r="D38" i="349"/>
  <c r="D38" i="411"/>
  <c r="D14" i="181"/>
  <c r="D30" i="239"/>
  <c r="D14" i="241"/>
  <c r="D8" i="470"/>
  <c r="B25" i="498"/>
  <c r="F28" i="443"/>
  <c r="E28" i="499"/>
  <c r="E56" i="459"/>
  <c r="K56" i="259"/>
  <c r="K75" i="186"/>
  <c r="D77" i="307"/>
  <c r="D77" i="369"/>
  <c r="E77" i="446"/>
  <c r="C57" i="477"/>
  <c r="E75" i="444"/>
  <c r="D75" i="305"/>
  <c r="D75" i="367"/>
  <c r="E20" i="449"/>
  <c r="D20" i="310"/>
  <c r="D20" i="372"/>
  <c r="B12" i="172"/>
  <c r="E51" i="467"/>
  <c r="K51" i="267"/>
  <c r="H25" i="242"/>
  <c r="K16" i="246"/>
  <c r="K28" i="275"/>
  <c r="D26" i="336"/>
  <c r="D26" i="398"/>
  <c r="D26" i="346"/>
  <c r="D26" i="408"/>
  <c r="K28" i="285"/>
  <c r="J32" i="263"/>
  <c r="K18" i="269"/>
  <c r="E14" i="487"/>
  <c r="D40" i="435"/>
  <c r="D14" i="348"/>
  <c r="D14" i="410"/>
  <c r="D60" i="305"/>
  <c r="D60" i="367"/>
  <c r="C58" i="146"/>
  <c r="C58" i="206"/>
  <c r="I366" i="498"/>
  <c r="I164" i="443"/>
  <c r="I159" i="443"/>
  <c r="H159" i="499"/>
  <c r="E17" i="471"/>
  <c r="D17" i="332"/>
  <c r="D17" i="394"/>
  <c r="E33" i="486"/>
  <c r="D33" i="347"/>
  <c r="D33" i="409"/>
  <c r="K32" i="226"/>
  <c r="E50" i="491"/>
  <c r="K45" i="231"/>
  <c r="K50" i="291"/>
  <c r="D39" i="296"/>
  <c r="D39" i="358"/>
  <c r="I161" i="175"/>
  <c r="I161" i="235"/>
  <c r="I165" i="175"/>
  <c r="K4" i="416"/>
  <c r="A1" i="420"/>
  <c r="B139" i="498"/>
  <c r="B74" i="443"/>
  <c r="I74" i="443"/>
  <c r="H74" i="499"/>
  <c r="G26" i="499"/>
  <c r="G24" i="500"/>
  <c r="G26" i="500"/>
  <c r="B184" i="498"/>
  <c r="F86" i="443"/>
  <c r="E86" i="499"/>
  <c r="F190" i="498"/>
  <c r="F92" i="443"/>
  <c r="D164" i="500"/>
  <c r="I142" i="499"/>
  <c r="I116" i="500"/>
  <c r="I120" i="500"/>
  <c r="C120" i="500"/>
  <c r="B90" i="499"/>
  <c r="B90" i="500"/>
  <c r="G178" i="500"/>
  <c r="G180" i="500"/>
  <c r="C202" i="499"/>
  <c r="I527" i="498"/>
  <c r="I224" i="443"/>
  <c r="I204" i="499"/>
  <c r="I208" i="499"/>
  <c r="C159" i="500"/>
  <c r="I159" i="499"/>
  <c r="I164" i="499"/>
  <c r="F111" i="443"/>
  <c r="E111" i="499"/>
  <c r="B244" i="498"/>
  <c r="B111" i="443"/>
  <c r="I141" i="498"/>
  <c r="I76" i="443"/>
  <c r="F198" i="443"/>
  <c r="E198" i="499"/>
  <c r="B468" i="498"/>
  <c r="B198" i="443"/>
  <c r="I114" i="500"/>
  <c r="E60" i="484"/>
  <c r="D60" i="345"/>
  <c r="D60" i="407"/>
  <c r="B1" i="365"/>
  <c r="E59" i="468"/>
  <c r="K59" i="268"/>
  <c r="I86" i="500"/>
  <c r="I92" i="500"/>
  <c r="F21" i="443"/>
  <c r="E21" i="499"/>
  <c r="B18" i="498"/>
  <c r="B21" i="443"/>
  <c r="E5" i="416"/>
  <c r="C41" i="485"/>
  <c r="C58" i="485"/>
  <c r="D20" i="311"/>
  <c r="D20" i="373"/>
  <c r="C36" i="335"/>
  <c r="C36" i="397"/>
  <c r="D26" i="324"/>
  <c r="D26" i="386"/>
  <c r="E26" i="477"/>
  <c r="K78" i="178"/>
  <c r="C43" i="262"/>
  <c r="C41" i="323"/>
  <c r="C41" i="385"/>
  <c r="K31" i="255"/>
  <c r="K47" i="279"/>
  <c r="D49" i="316"/>
  <c r="D49" i="378"/>
  <c r="E80" i="437"/>
  <c r="E17" i="457"/>
  <c r="D122" i="305"/>
  <c r="D122" i="367"/>
  <c r="D20" i="307"/>
  <c r="D20" i="369"/>
  <c r="E45" i="462"/>
  <c r="D45" i="323"/>
  <c r="D45" i="385"/>
  <c r="C160" i="296"/>
  <c r="C160" i="358"/>
  <c r="C160" i="236"/>
  <c r="E86" i="437"/>
  <c r="E29" i="434"/>
  <c r="D34" i="314"/>
  <c r="D34" i="376"/>
  <c r="J160" i="236"/>
  <c r="D160" i="435"/>
  <c r="E12" i="449"/>
  <c r="K51" i="213"/>
  <c r="E51" i="484"/>
  <c r="K51" i="284"/>
  <c r="J63" i="237"/>
  <c r="B10" i="172"/>
  <c r="B50" i="134"/>
  <c r="E47" i="468"/>
  <c r="K45" i="208"/>
  <c r="D47" i="329"/>
  <c r="D47" i="391"/>
  <c r="K47" i="268"/>
  <c r="D20" i="337"/>
  <c r="D20" i="399"/>
  <c r="K22" i="276"/>
  <c r="D16" i="313"/>
  <c r="D16" i="375"/>
  <c r="K18" i="252"/>
  <c r="D28" i="341"/>
  <c r="D28" i="403"/>
  <c r="K28" i="220"/>
  <c r="K30" i="280"/>
  <c r="K12" i="276"/>
  <c r="E10" i="476"/>
  <c r="E9" i="451"/>
  <c r="I10" i="439"/>
  <c r="H10" i="300"/>
  <c r="H10" i="362"/>
  <c r="K27" i="236"/>
  <c r="K25" i="236"/>
  <c r="K71" i="246"/>
  <c r="D71" i="307"/>
  <c r="D71" i="369"/>
  <c r="C58" i="126"/>
  <c r="C58" i="194"/>
  <c r="C43" i="194"/>
  <c r="K34" i="262"/>
  <c r="D32" i="323"/>
  <c r="D32" i="385"/>
  <c r="K32" i="202"/>
  <c r="E19" i="239"/>
  <c r="E29" i="239"/>
  <c r="K42" i="279"/>
  <c r="D40" i="340"/>
  <c r="D40" i="402"/>
  <c r="E40" i="473"/>
  <c r="D40" i="334"/>
  <c r="D40" i="396"/>
  <c r="E88" i="447"/>
  <c r="D88" i="308"/>
  <c r="D88" i="370"/>
  <c r="K118" i="244"/>
  <c r="E118" i="444"/>
  <c r="I30" i="240"/>
  <c r="I31" i="240"/>
  <c r="K121" i="237"/>
  <c r="E4" i="399"/>
  <c r="E4" i="400"/>
  <c r="E4" i="401"/>
  <c r="E4" i="402"/>
  <c r="E4" i="407"/>
  <c r="E4" i="408"/>
  <c r="E4" i="409"/>
  <c r="E4" i="410"/>
  <c r="E4" i="387"/>
  <c r="E4" i="388"/>
  <c r="E4" i="389"/>
  <c r="E4" i="390"/>
  <c r="E4" i="379"/>
  <c r="E4" i="380"/>
  <c r="E4" i="381"/>
  <c r="E4" i="382"/>
  <c r="E4" i="391"/>
  <c r="E4" i="392"/>
  <c r="E4" i="393"/>
  <c r="E4" i="394"/>
  <c r="E4" i="395"/>
  <c r="E4" i="396"/>
  <c r="E4" i="397"/>
  <c r="E4" i="398"/>
  <c r="E4" i="375"/>
  <c r="E4" i="376"/>
  <c r="E4" i="377"/>
  <c r="E4" i="378"/>
  <c r="E4" i="403"/>
  <c r="E4" i="404"/>
  <c r="E4" i="405"/>
  <c r="E4" i="406"/>
  <c r="E4" i="383"/>
  <c r="E4" i="384"/>
  <c r="E4" i="385"/>
  <c r="E4" i="386"/>
  <c r="E4" i="411"/>
  <c r="E4" i="412"/>
  <c r="E4" i="413"/>
  <c r="E4" i="414"/>
  <c r="E5" i="415"/>
  <c r="E18" i="239"/>
  <c r="K147" i="237"/>
  <c r="E84" i="444"/>
  <c r="K84" i="244"/>
  <c r="D32" i="352"/>
  <c r="D32" i="414"/>
  <c r="E32" i="491"/>
  <c r="K152" i="177"/>
  <c r="K160" i="177"/>
  <c r="I93" i="177"/>
  <c r="I93" i="237"/>
  <c r="K19" i="273"/>
  <c r="E17" i="473"/>
  <c r="D136" i="436"/>
  <c r="J160" i="177"/>
  <c r="K65" i="237"/>
  <c r="K63" i="237"/>
  <c r="K51" i="229"/>
  <c r="C57" i="482"/>
  <c r="C58" i="482"/>
  <c r="C57" i="343"/>
  <c r="C57" i="405"/>
  <c r="E33" i="436"/>
  <c r="D33" i="297"/>
  <c r="D33" i="359"/>
  <c r="K146" i="236"/>
  <c r="D43" i="308"/>
  <c r="D43" i="370"/>
  <c r="K43" i="247"/>
  <c r="D25" i="242"/>
  <c r="K149" i="245"/>
  <c r="E149" i="445"/>
  <c r="D106" i="308"/>
  <c r="D106" i="370"/>
  <c r="E106" i="447"/>
  <c r="D12" i="346"/>
  <c r="D12" i="408"/>
  <c r="E12" i="485"/>
  <c r="D14" i="314"/>
  <c r="D14" i="376"/>
  <c r="E14" i="453"/>
  <c r="E72" i="436"/>
  <c r="D72" i="297"/>
  <c r="D72" i="359"/>
  <c r="E60" i="462"/>
  <c r="K60" i="262"/>
  <c r="K36" i="254"/>
  <c r="D34" i="315"/>
  <c r="D34" i="377"/>
  <c r="E34" i="468"/>
  <c r="D34" i="329"/>
  <c r="D34" i="391"/>
  <c r="E47" i="482"/>
  <c r="K47" i="282"/>
  <c r="E22" i="451"/>
  <c r="D22" i="312"/>
  <c r="D22" i="374"/>
  <c r="E48" i="457"/>
  <c r="D48" i="318"/>
  <c r="D48" i="380"/>
  <c r="E56" i="449"/>
  <c r="D56" i="310"/>
  <c r="D56" i="372"/>
  <c r="K56" i="249"/>
  <c r="D25" i="345"/>
  <c r="D25" i="407"/>
  <c r="E25" i="484"/>
  <c r="B10" i="364"/>
  <c r="G10" i="302"/>
  <c r="G25" i="302"/>
  <c r="K53" i="236"/>
  <c r="K52" i="236"/>
  <c r="K27" i="262"/>
  <c r="E25" i="462"/>
  <c r="E60" i="485"/>
  <c r="D60" i="346"/>
  <c r="D60" i="408"/>
  <c r="K60" i="285"/>
  <c r="K30" i="283"/>
  <c r="D28" i="344"/>
  <c r="D28" i="406"/>
  <c r="C85" i="296"/>
  <c r="C85" i="358"/>
  <c r="C85" i="435"/>
  <c r="C100" i="177"/>
  <c r="C133" i="131"/>
  <c r="C163" i="131"/>
  <c r="C69" i="436"/>
  <c r="C69" i="237"/>
  <c r="C58" i="238"/>
  <c r="C58" i="298"/>
  <c r="C58" i="360"/>
  <c r="C30" i="61"/>
  <c r="C24" i="180"/>
  <c r="C37" i="446"/>
  <c r="C37" i="307"/>
  <c r="C37" i="369"/>
  <c r="C8" i="186"/>
  <c r="C65" i="120"/>
  <c r="C22" i="308"/>
  <c r="C22" i="370"/>
  <c r="C22" i="247"/>
  <c r="C10" i="188"/>
  <c r="C37" i="79"/>
  <c r="C40" i="249"/>
  <c r="C38" i="310"/>
  <c r="C38" i="372"/>
  <c r="C20" i="449"/>
  <c r="C20" i="310"/>
  <c r="C20" i="372"/>
  <c r="C22" i="249"/>
  <c r="C42" i="122"/>
  <c r="C28" i="251"/>
  <c r="C26" i="451"/>
  <c r="C10" i="193"/>
  <c r="C36" i="125"/>
  <c r="C30" i="318"/>
  <c r="C30" i="380"/>
  <c r="C32" i="257"/>
  <c r="C30" i="457"/>
  <c r="C51" i="460"/>
  <c r="C51" i="260"/>
  <c r="C51" i="323"/>
  <c r="C51" i="385"/>
  <c r="C51" i="262"/>
  <c r="C51" i="462"/>
  <c r="C37" i="463"/>
  <c r="C37" i="324"/>
  <c r="C37" i="386"/>
  <c r="C32" i="264"/>
  <c r="C30" i="325"/>
  <c r="C30" i="387"/>
  <c r="C8" i="465"/>
  <c r="C8" i="326"/>
  <c r="C8" i="388"/>
  <c r="C10" i="265"/>
  <c r="C51" i="208"/>
  <c r="C57" i="148"/>
  <c r="C37" i="333"/>
  <c r="C37" i="395"/>
  <c r="C39" i="272"/>
  <c r="C10" i="272"/>
  <c r="C8" i="333"/>
  <c r="C8" i="395"/>
  <c r="C37" i="339"/>
  <c r="C37" i="401"/>
  <c r="C39" i="278"/>
  <c r="C37" i="478"/>
  <c r="C37" i="483"/>
  <c r="C37" i="344"/>
  <c r="C37" i="406"/>
  <c r="C45" i="485"/>
  <c r="C45" i="285"/>
  <c r="C45" i="487"/>
  <c r="C45" i="287"/>
  <c r="C51" i="489"/>
  <c r="C51" i="289"/>
  <c r="C51" i="490"/>
  <c r="C51" i="351"/>
  <c r="C51" i="413"/>
  <c r="N27" i="24"/>
  <c r="L27" i="24"/>
  <c r="D72" i="295"/>
  <c r="D72" i="357"/>
  <c r="D70" i="415"/>
  <c r="D67" i="415"/>
  <c r="E72" i="434"/>
  <c r="D80" i="434"/>
  <c r="J80" i="235"/>
  <c r="K80" i="235"/>
  <c r="K78" i="235"/>
  <c r="K80" i="175"/>
  <c r="J78" i="175"/>
  <c r="G100" i="235"/>
  <c r="G135" i="175"/>
  <c r="J110" i="235"/>
  <c r="D110" i="434"/>
  <c r="D133" i="434"/>
  <c r="J133" i="235"/>
  <c r="E136" i="235"/>
  <c r="E160" i="175"/>
  <c r="D141" i="434"/>
  <c r="J141" i="235"/>
  <c r="K141" i="175"/>
  <c r="J149" i="235"/>
  <c r="K149" i="175"/>
  <c r="J16" i="236"/>
  <c r="K16" i="236"/>
  <c r="K11" i="236"/>
  <c r="D16" i="435"/>
  <c r="K16" i="176"/>
  <c r="D18" i="236"/>
  <c r="D68" i="176"/>
  <c r="F18" i="236"/>
  <c r="F68" i="176"/>
  <c r="H18" i="236"/>
  <c r="H68" i="176"/>
  <c r="J29" i="236"/>
  <c r="K29" i="236"/>
  <c r="D29" i="435"/>
  <c r="K123" i="176"/>
  <c r="J123" i="236"/>
  <c r="K123" i="236"/>
  <c r="K70" i="177"/>
  <c r="D70" i="436"/>
  <c r="J69" i="177"/>
  <c r="K77" i="177"/>
  <c r="J73" i="177"/>
  <c r="K48" i="178"/>
  <c r="J40" i="178"/>
  <c r="J69" i="178"/>
  <c r="D70" i="437"/>
  <c r="K70" i="178"/>
  <c r="J70" i="238"/>
  <c r="K70" i="238"/>
  <c r="K69" i="238"/>
  <c r="I73" i="238"/>
  <c r="I92" i="178"/>
  <c r="E84" i="437"/>
  <c r="D84" i="298"/>
  <c r="D84" i="360"/>
  <c r="J104" i="238"/>
  <c r="D104" i="437"/>
  <c r="J100" i="178"/>
  <c r="J106" i="238"/>
  <c r="K106" i="238"/>
  <c r="D106" i="437"/>
  <c r="K111" i="178"/>
  <c r="J111" i="238"/>
  <c r="K111" i="238"/>
  <c r="E122" i="437"/>
  <c r="D122" i="298"/>
  <c r="D122" i="360"/>
  <c r="J138" i="238"/>
  <c r="K138" i="238"/>
  <c r="K136" i="238"/>
  <c r="D138" i="437"/>
  <c r="D143" i="437"/>
  <c r="K143" i="178"/>
  <c r="K148" i="178"/>
  <c r="J147" i="178"/>
  <c r="D148" i="437"/>
  <c r="I16" i="183"/>
  <c r="F16" i="442"/>
  <c r="H18" i="243"/>
  <c r="I18" i="243"/>
  <c r="F18" i="442"/>
  <c r="I18" i="183"/>
  <c r="G18" i="442"/>
  <c r="E5" i="223"/>
  <c r="E5" i="216"/>
  <c r="E5" i="222"/>
  <c r="E5" i="244"/>
  <c r="E5" i="212"/>
  <c r="E5" i="224"/>
  <c r="E5" i="206"/>
  <c r="E5" i="215"/>
  <c r="E5" i="214"/>
  <c r="E5" i="230"/>
  <c r="E5" i="213"/>
  <c r="E5" i="205"/>
  <c r="E5" i="221"/>
  <c r="E5" i="203"/>
  <c r="E5" i="211"/>
  <c r="E5" i="204"/>
  <c r="E5" i="196"/>
  <c r="E5" i="228"/>
  <c r="E5" i="225"/>
  <c r="E5" i="227"/>
  <c r="E5" i="202"/>
  <c r="E5" i="231"/>
  <c r="E5" i="210"/>
  <c r="G5" i="220"/>
  <c r="G5" i="215"/>
  <c r="G5" i="223"/>
  <c r="G5" i="224"/>
  <c r="G5" i="203"/>
  <c r="G5" i="209"/>
  <c r="G5" i="197"/>
  <c r="G5" i="229"/>
  <c r="G5" i="192"/>
  <c r="G5" i="189"/>
  <c r="I5" i="188"/>
  <c r="I5" i="215"/>
  <c r="I5" i="221"/>
  <c r="I5" i="193"/>
  <c r="I5" i="216"/>
  <c r="I5" i="230"/>
  <c r="I5" i="214"/>
  <c r="I5" i="222"/>
  <c r="I5" i="201"/>
  <c r="I5" i="218"/>
  <c r="I5" i="200"/>
  <c r="D9" i="444"/>
  <c r="J8" i="184"/>
  <c r="D15" i="244"/>
  <c r="D65" i="184"/>
  <c r="F15" i="244"/>
  <c r="F65" i="184"/>
  <c r="K16" i="244"/>
  <c r="D23" i="444"/>
  <c r="J22" i="184"/>
  <c r="G29" i="244"/>
  <c r="G65" i="184"/>
  <c r="J39" i="244"/>
  <c r="D39" i="444"/>
  <c r="D43" i="444"/>
  <c r="K43" i="184"/>
  <c r="D45" i="305"/>
  <c r="D45" i="367"/>
  <c r="K45" i="244"/>
  <c r="D63" i="305"/>
  <c r="D63" i="367"/>
  <c r="K63" i="244"/>
  <c r="J73" i="244"/>
  <c r="D73" i="444"/>
  <c r="D80" i="444"/>
  <c r="K80" i="184"/>
  <c r="J78" i="184"/>
  <c r="J146" i="184"/>
  <c r="J147" i="244"/>
  <c r="D74" i="445"/>
  <c r="K74" i="185"/>
  <c r="I75" i="245"/>
  <c r="I89" i="185"/>
  <c r="E82" i="245"/>
  <c r="E89" i="185"/>
  <c r="J86" i="245"/>
  <c r="K86" i="185"/>
  <c r="D20" i="308"/>
  <c r="D20" i="370"/>
  <c r="K20" i="247"/>
  <c r="J21" i="247"/>
  <c r="D21" i="447"/>
  <c r="D34" i="447"/>
  <c r="K34" i="187"/>
  <c r="J60" i="187"/>
  <c r="K62" i="187"/>
  <c r="J68" i="247"/>
  <c r="D68" i="447"/>
  <c r="J66" i="187"/>
  <c r="H70" i="247"/>
  <c r="H89" i="187"/>
  <c r="D76" i="447"/>
  <c r="K76" i="187"/>
  <c r="J76" i="247"/>
  <c r="J81" i="247"/>
  <c r="K81" i="187"/>
  <c r="D81" i="447"/>
  <c r="D98" i="447"/>
  <c r="K98" i="187"/>
  <c r="J98" i="247"/>
  <c r="J93" i="187"/>
  <c r="D100" i="447"/>
  <c r="K100" i="187"/>
  <c r="J100" i="247"/>
  <c r="D102" i="447"/>
  <c r="J102" i="247"/>
  <c r="K102" i="187"/>
  <c r="E114" i="247"/>
  <c r="E128" i="187"/>
  <c r="G114" i="247"/>
  <c r="G128" i="187"/>
  <c r="I128" i="187"/>
  <c r="I114" i="247"/>
  <c r="D152" i="447"/>
  <c r="J152" i="247"/>
  <c r="D19" i="448"/>
  <c r="K21" i="188"/>
  <c r="J21" i="248"/>
  <c r="J10" i="188"/>
  <c r="E22" i="248"/>
  <c r="E39" i="188"/>
  <c r="H39" i="188"/>
  <c r="H22" i="248"/>
  <c r="D21" i="448"/>
  <c r="K23" i="188"/>
  <c r="J23" i="248"/>
  <c r="D28" i="248"/>
  <c r="D39" i="188"/>
  <c r="F28" i="248"/>
  <c r="F39" i="188"/>
  <c r="D41" i="448"/>
  <c r="J40" i="188"/>
  <c r="E52" i="248"/>
  <c r="E58" i="188"/>
  <c r="E58" i="248"/>
  <c r="K43" i="190"/>
  <c r="D41" i="450"/>
  <c r="E46" i="250"/>
  <c r="E58" i="190"/>
  <c r="E58" i="250"/>
  <c r="D54" i="450"/>
  <c r="K54" i="190"/>
  <c r="J52" i="190"/>
  <c r="D60" i="450"/>
  <c r="K60" i="190"/>
  <c r="J60" i="250"/>
  <c r="E10" i="251"/>
  <c r="E39" i="191"/>
  <c r="G10" i="251"/>
  <c r="G39" i="191"/>
  <c r="D11" i="451"/>
  <c r="J13" i="251"/>
  <c r="K13" i="191"/>
  <c r="K10" i="191"/>
  <c r="D13" i="451"/>
  <c r="J15" i="251"/>
  <c r="D15" i="451"/>
  <c r="J17" i="251"/>
  <c r="K17" i="191"/>
  <c r="D19" i="451"/>
  <c r="J21" i="251"/>
  <c r="K21" i="191"/>
  <c r="K26" i="191"/>
  <c r="J26" i="251"/>
  <c r="D30" i="451"/>
  <c r="J32" i="251"/>
  <c r="D33" i="451"/>
  <c r="J35" i="251"/>
  <c r="K35" i="191"/>
  <c r="F46" i="251"/>
  <c r="F58" i="191"/>
  <c r="F58" i="251"/>
  <c r="H58" i="191"/>
  <c r="H58" i="251"/>
  <c r="H46" i="251"/>
  <c r="E47" i="451"/>
  <c r="K47" i="251"/>
  <c r="D49" i="451"/>
  <c r="K49" i="191"/>
  <c r="J49" i="251"/>
  <c r="D51" i="451"/>
  <c r="K51" i="191"/>
  <c r="E58" i="191"/>
  <c r="E58" i="251"/>
  <c r="E52" i="251"/>
  <c r="I52" i="251"/>
  <c r="I58" i="191"/>
  <c r="I58" i="251"/>
  <c r="D54" i="451"/>
  <c r="K54" i="191"/>
  <c r="J52" i="191"/>
  <c r="D56" i="451"/>
  <c r="J56" i="251"/>
  <c r="K56" i="191"/>
  <c r="D60" i="451"/>
  <c r="K60" i="191"/>
  <c r="J60" i="251"/>
  <c r="D10" i="252"/>
  <c r="D38" i="192"/>
  <c r="F10" i="252"/>
  <c r="F38" i="192"/>
  <c r="D10" i="452"/>
  <c r="J12" i="252"/>
  <c r="J10" i="192"/>
  <c r="D17" i="452"/>
  <c r="K19" i="192"/>
  <c r="D24" i="452"/>
  <c r="K26" i="192"/>
  <c r="J26" i="252"/>
  <c r="J39" i="192"/>
  <c r="J40" i="252"/>
  <c r="K40" i="192"/>
  <c r="E45" i="252"/>
  <c r="E57" i="192"/>
  <c r="E57" i="252"/>
  <c r="I38" i="193"/>
  <c r="I10" i="253"/>
  <c r="D22" i="453"/>
  <c r="K24" i="193"/>
  <c r="J24" i="253"/>
  <c r="K131" i="175"/>
  <c r="E97" i="445"/>
  <c r="D148" i="306"/>
  <c r="D148" i="368"/>
  <c r="E22" i="481"/>
  <c r="D15" i="344"/>
  <c r="D15" i="406"/>
  <c r="K30" i="291"/>
  <c r="D28" i="451"/>
  <c r="D17" i="451"/>
  <c r="I154" i="187"/>
  <c r="I154" i="247"/>
  <c r="D22" i="300"/>
  <c r="D22" i="362"/>
  <c r="D9" i="300"/>
  <c r="D9" i="362"/>
  <c r="C28" i="256"/>
  <c r="C152" i="437"/>
  <c r="J28" i="263"/>
  <c r="K48" i="263"/>
  <c r="E34" i="436"/>
  <c r="B25" i="441"/>
  <c r="J40" i="191"/>
  <c r="K23" i="187"/>
  <c r="J129" i="235"/>
  <c r="C37" i="343"/>
  <c r="C37" i="405"/>
  <c r="C8" i="451"/>
  <c r="E32" i="467"/>
  <c r="E19" i="447"/>
  <c r="E61" i="447"/>
  <c r="D24" i="323"/>
  <c r="D24" i="385"/>
  <c r="G92" i="177"/>
  <c r="E17" i="470"/>
  <c r="E144" i="446"/>
  <c r="J152" i="178"/>
  <c r="I68" i="178"/>
  <c r="C30" i="465"/>
  <c r="J136" i="237"/>
  <c r="D19" i="343"/>
  <c r="D19" i="405"/>
  <c r="K21" i="262"/>
  <c r="D18" i="316"/>
  <c r="D18" i="378"/>
  <c r="K15" i="253"/>
  <c r="D48" i="315"/>
  <c r="D48" i="377"/>
  <c r="C36" i="137"/>
  <c r="K17" i="254"/>
  <c r="D140" i="446"/>
  <c r="D33" i="330"/>
  <c r="D33" i="392"/>
  <c r="C10" i="276"/>
  <c r="H43" i="198"/>
  <c r="H43" i="258"/>
  <c r="C51" i="321"/>
  <c r="C51" i="383"/>
  <c r="D21" i="300"/>
  <c r="D21" i="362"/>
  <c r="D29" i="339"/>
  <c r="D29" i="401"/>
  <c r="C26" i="482"/>
  <c r="K60" i="272"/>
  <c r="K47" i="273"/>
  <c r="D47" i="334"/>
  <c r="D47" i="396"/>
  <c r="D41" i="312"/>
  <c r="D41" i="374"/>
  <c r="E14" i="434"/>
  <c r="D8" i="364"/>
  <c r="G8" i="364"/>
  <c r="G25" i="364"/>
  <c r="K59" i="272"/>
  <c r="D36" i="296"/>
  <c r="D36" i="358"/>
  <c r="E89" i="184"/>
  <c r="K17" i="184"/>
  <c r="E145" i="435"/>
  <c r="E39" i="478"/>
  <c r="K24" i="271"/>
  <c r="D55" i="325"/>
  <c r="D55" i="387"/>
  <c r="K59" i="263"/>
  <c r="D8" i="459"/>
  <c r="D23" i="322"/>
  <c r="D23" i="384"/>
  <c r="E18" i="463"/>
  <c r="D21" i="305"/>
  <c r="D21" i="367"/>
  <c r="D13" i="341"/>
  <c r="D13" i="403"/>
  <c r="K150" i="187"/>
  <c r="J15" i="252"/>
  <c r="J81" i="245"/>
  <c r="D45" i="444"/>
  <c r="D108" i="437"/>
  <c r="D44" i="447"/>
  <c r="K40" i="187"/>
  <c r="D33" i="444"/>
  <c r="I5" i="207"/>
  <c r="I5" i="204"/>
  <c r="I5" i="231"/>
  <c r="I5" i="206"/>
  <c r="I5" i="224"/>
  <c r="I5" i="209"/>
  <c r="I5" i="223"/>
  <c r="I5" i="211"/>
  <c r="I5" i="212"/>
  <c r="I5" i="196"/>
  <c r="I5" i="217"/>
  <c r="D75" i="437"/>
  <c r="D48" i="437"/>
  <c r="J62" i="247"/>
  <c r="J57" i="244"/>
  <c r="K36" i="268"/>
  <c r="K61" i="244"/>
  <c r="K16" i="253"/>
  <c r="J87" i="238"/>
  <c r="K87" i="238"/>
  <c r="K85" i="238"/>
  <c r="K87" i="178"/>
  <c r="D67" i="436"/>
  <c r="K64" i="177"/>
  <c r="E54" i="436"/>
  <c r="D116" i="305"/>
  <c r="D116" i="367"/>
  <c r="E17" i="469"/>
  <c r="D61" i="308"/>
  <c r="D61" i="370"/>
  <c r="J32" i="253"/>
  <c r="K21" i="249"/>
  <c r="K14" i="250"/>
  <c r="G58" i="191"/>
  <c r="G58" i="251"/>
  <c r="J43" i="251"/>
  <c r="K25" i="188"/>
  <c r="D89" i="187"/>
  <c r="J156" i="238"/>
  <c r="K156" i="238"/>
  <c r="K152" i="238"/>
  <c r="J121" i="178"/>
  <c r="K55" i="257"/>
  <c r="E33" i="480"/>
  <c r="D55" i="320"/>
  <c r="D55" i="382"/>
  <c r="J43" i="250"/>
  <c r="D147" i="444"/>
  <c r="I5" i="205"/>
  <c r="E5" i="190"/>
  <c r="H16" i="243"/>
  <c r="J34" i="236"/>
  <c r="K34" i="236"/>
  <c r="K32" i="236"/>
  <c r="J129" i="187"/>
  <c r="D19" i="333"/>
  <c r="D19" i="395"/>
  <c r="K114" i="187"/>
  <c r="K48" i="184"/>
  <c r="K24" i="251"/>
  <c r="K14" i="285"/>
  <c r="D55" i="314"/>
  <c r="D55" i="376"/>
  <c r="E45" i="444"/>
  <c r="E64" i="434"/>
  <c r="C45" i="348"/>
  <c r="C45" i="410"/>
  <c r="D35" i="312"/>
  <c r="D35" i="374"/>
  <c r="C78" i="245"/>
  <c r="K78" i="184"/>
  <c r="D132" i="447"/>
  <c r="J56" i="250"/>
  <c r="C37" i="472"/>
  <c r="E28" i="483"/>
  <c r="I58" i="190"/>
  <c r="I58" i="250"/>
  <c r="D149" i="434"/>
  <c r="E16" i="444"/>
  <c r="K10" i="206"/>
  <c r="D10" i="327"/>
  <c r="D10" i="389"/>
  <c r="D38" i="452"/>
  <c r="G17" i="303"/>
  <c r="G25" i="303"/>
  <c r="J29" i="187"/>
  <c r="K28" i="184"/>
  <c r="J36" i="247"/>
  <c r="J146" i="187"/>
  <c r="J78" i="187"/>
  <c r="K68" i="187"/>
  <c r="J82" i="185"/>
  <c r="G89" i="185"/>
  <c r="F66" i="244"/>
  <c r="I5" i="197"/>
  <c r="I5" i="219"/>
  <c r="I5" i="229"/>
  <c r="I5" i="220"/>
  <c r="I5" i="227"/>
  <c r="J140" i="178"/>
  <c r="J70" i="185"/>
  <c r="D122" i="447"/>
  <c r="K67" i="184"/>
  <c r="E63" i="444"/>
  <c r="E5" i="198"/>
  <c r="E5" i="194"/>
  <c r="E5" i="189"/>
  <c r="E5" i="209"/>
  <c r="E5" i="220"/>
  <c r="E5" i="193"/>
  <c r="E5" i="208"/>
  <c r="E5" i="229"/>
  <c r="E5" i="207"/>
  <c r="G160" i="178"/>
  <c r="J52" i="177"/>
  <c r="D123" i="435"/>
  <c r="F160" i="175"/>
  <c r="K51" i="211"/>
  <c r="D54" i="332"/>
  <c r="D54" i="394"/>
  <c r="E53" i="463"/>
  <c r="J70" i="184"/>
  <c r="K54" i="184"/>
  <c r="K118" i="237"/>
  <c r="K67" i="235"/>
  <c r="K21" i="187"/>
  <c r="K104" i="178"/>
  <c r="C30" i="464"/>
  <c r="K127" i="175"/>
  <c r="E22" i="470"/>
  <c r="K22" i="210"/>
  <c r="J52" i="236"/>
  <c r="D52" i="435"/>
  <c r="K37" i="238"/>
  <c r="K32" i="238"/>
  <c r="K68" i="238"/>
  <c r="C36" i="168"/>
  <c r="J147" i="175"/>
  <c r="J160" i="175"/>
  <c r="J31" i="236"/>
  <c r="K31" i="236"/>
  <c r="C36" i="160"/>
  <c r="C20" i="455"/>
  <c r="C36" i="169"/>
  <c r="C36" i="136"/>
  <c r="J43" i="244"/>
  <c r="E49" i="453"/>
  <c r="K49" i="253"/>
  <c r="K52" i="187"/>
  <c r="J34" i="247"/>
  <c r="K34" i="253"/>
  <c r="E32" i="453"/>
  <c r="G5" i="199"/>
  <c r="C30" i="341"/>
  <c r="C30" i="403"/>
  <c r="C57" i="153"/>
  <c r="C60" i="307"/>
  <c r="C60" i="369"/>
  <c r="E28" i="482"/>
  <c r="K138" i="178"/>
  <c r="C51" i="282"/>
  <c r="C41" i="171"/>
  <c r="C37" i="246"/>
  <c r="K73" i="184"/>
  <c r="D111" i="437"/>
  <c r="C78" i="298"/>
  <c r="C78" i="360"/>
  <c r="C78" i="238"/>
  <c r="K29" i="176"/>
  <c r="D57" i="436"/>
  <c r="K133" i="175"/>
  <c r="C10" i="189"/>
  <c r="D149" i="306"/>
  <c r="D149" i="368"/>
  <c r="E47" i="459"/>
  <c r="D47" i="320"/>
  <c r="D47" i="382"/>
  <c r="D26" i="458"/>
  <c r="J28" i="258"/>
  <c r="K11" i="271"/>
  <c r="E9" i="471"/>
  <c r="C39" i="263"/>
  <c r="D45" i="454"/>
  <c r="J45" i="254"/>
  <c r="D15" i="314"/>
  <c r="D15" i="376"/>
  <c r="G38" i="192"/>
  <c r="J80" i="244"/>
  <c r="C158" i="131"/>
  <c r="B125" i="134"/>
  <c r="B153" i="134"/>
  <c r="B182" i="134"/>
  <c r="G5" i="244"/>
  <c r="K14" i="235"/>
  <c r="K11" i="235"/>
  <c r="E60" i="487"/>
  <c r="D60" i="348"/>
  <c r="D60" i="410"/>
  <c r="E54" i="483"/>
  <c r="K54" i="283"/>
  <c r="D9" i="343"/>
  <c r="D9" i="405"/>
  <c r="K11" i="282"/>
  <c r="D23" i="332"/>
  <c r="D23" i="394"/>
  <c r="K25" i="271"/>
  <c r="D35" i="350"/>
  <c r="D35" i="412"/>
  <c r="K37" i="289"/>
  <c r="J10" i="191"/>
  <c r="E49" i="452"/>
  <c r="K49" i="252"/>
  <c r="J75" i="187"/>
  <c r="E40" i="455"/>
  <c r="K42" i="255"/>
  <c r="K15" i="191"/>
  <c r="K14" i="252"/>
  <c r="D12" i="313"/>
  <c r="D12" i="375"/>
  <c r="K43" i="188"/>
  <c r="E35" i="468"/>
  <c r="K37" i="268"/>
  <c r="D24" i="181"/>
  <c r="E24" i="181"/>
  <c r="E64" i="446"/>
  <c r="K64" i="246"/>
  <c r="H43" i="202"/>
  <c r="H43" i="262"/>
  <c r="H38" i="262"/>
  <c r="D11" i="334"/>
  <c r="D11" i="396"/>
  <c r="E11" i="473"/>
  <c r="E52" i="468"/>
  <c r="K52" i="268"/>
  <c r="D52" i="329"/>
  <c r="D52" i="391"/>
  <c r="K112" i="244"/>
  <c r="E112" i="444"/>
  <c r="C45" i="473"/>
  <c r="C45" i="273"/>
  <c r="C45" i="334"/>
  <c r="C45" i="396"/>
  <c r="E155" i="369"/>
  <c r="E23" i="485"/>
  <c r="D23" i="346"/>
  <c r="D23" i="408"/>
  <c r="K32" i="191"/>
  <c r="E109" i="434"/>
  <c r="K109" i="235"/>
  <c r="H20" i="243"/>
  <c r="I20" i="243"/>
  <c r="C39" i="283"/>
  <c r="E34" i="486"/>
  <c r="K36" i="286"/>
  <c r="K5" i="249"/>
  <c r="K5" i="270"/>
  <c r="E17" i="460"/>
  <c r="K19" i="260"/>
  <c r="E54" i="461"/>
  <c r="K54" i="261"/>
  <c r="K42" i="192"/>
  <c r="K65" i="236"/>
  <c r="K63" i="236"/>
  <c r="K50" i="279"/>
  <c r="E50" i="479"/>
  <c r="E17" i="462"/>
  <c r="K19" i="262"/>
  <c r="D35" i="320"/>
  <c r="D35" i="382"/>
  <c r="K37" i="259"/>
  <c r="E14" i="457"/>
  <c r="K16" i="257"/>
  <c r="E15" i="486"/>
  <c r="K17" i="286"/>
  <c r="E50" i="470"/>
  <c r="D50" i="331"/>
  <c r="D50" i="393"/>
  <c r="K50" i="270"/>
  <c r="J54" i="244"/>
  <c r="D9" i="344"/>
  <c r="D9" i="406"/>
  <c r="K11" i="283"/>
  <c r="G5" i="194"/>
  <c r="E46" i="460"/>
  <c r="D46" i="321"/>
  <c r="D46" i="383"/>
  <c r="K46" i="260"/>
  <c r="C45" i="474"/>
  <c r="C45" i="335"/>
  <c r="C45" i="397"/>
  <c r="K107" i="237"/>
  <c r="K32" i="217"/>
  <c r="E31" i="477"/>
  <c r="K70" i="236"/>
  <c r="K27" i="264"/>
  <c r="E25" i="464"/>
  <c r="E40" i="463"/>
  <c r="D40" i="324"/>
  <c r="D40" i="386"/>
  <c r="E32" i="452"/>
  <c r="K34" i="252"/>
  <c r="K43" i="235"/>
  <c r="K105" i="237"/>
  <c r="K100" i="237"/>
  <c r="K135" i="237"/>
  <c r="K20" i="237"/>
  <c r="K18" i="237"/>
  <c r="E53" i="490"/>
  <c r="D53" i="351"/>
  <c r="D53" i="413"/>
  <c r="D17" i="316"/>
  <c r="D17" i="378"/>
  <c r="K19" i="255"/>
  <c r="E22" i="484"/>
  <c r="D22" i="345"/>
  <c r="D22" i="407"/>
  <c r="K24" i="269"/>
  <c r="D22" i="330"/>
  <c r="D22" i="392"/>
  <c r="E32" i="469"/>
  <c r="D32" i="330"/>
  <c r="D32" i="392"/>
  <c r="E11" i="481"/>
  <c r="D11" i="342"/>
  <c r="D11" i="404"/>
  <c r="K13" i="281"/>
  <c r="E47" i="474"/>
  <c r="D47" i="335"/>
  <c r="D47" i="397"/>
  <c r="C52" i="297"/>
  <c r="C52" i="359"/>
  <c r="C52" i="237"/>
  <c r="C114" i="185"/>
  <c r="C128" i="119"/>
  <c r="C82" i="245"/>
  <c r="C82" i="306"/>
  <c r="C82" i="368"/>
  <c r="C146" i="246"/>
  <c r="C146" i="307"/>
  <c r="C146" i="369"/>
  <c r="C114" i="447"/>
  <c r="C114" i="308"/>
  <c r="C114" i="370"/>
  <c r="C20" i="448"/>
  <c r="C22" i="248"/>
  <c r="C46" i="189"/>
  <c r="C58" i="122"/>
  <c r="C58" i="189"/>
  <c r="C45" i="461"/>
  <c r="C45" i="322"/>
  <c r="C45" i="384"/>
  <c r="C45" i="261"/>
  <c r="C26" i="469"/>
  <c r="C26" i="330"/>
  <c r="C26" i="392"/>
  <c r="C28" i="269"/>
  <c r="C26" i="470"/>
  <c r="C26" i="331"/>
  <c r="C26" i="393"/>
  <c r="C28" i="270"/>
  <c r="C51" i="214"/>
  <c r="C57" i="154"/>
  <c r="C57" i="214"/>
  <c r="C10" i="275"/>
  <c r="C8" i="336"/>
  <c r="C8" i="398"/>
  <c r="C51" i="216"/>
  <c r="C57" i="156"/>
  <c r="C57" i="216"/>
  <c r="C26" i="477"/>
  <c r="C28" i="277"/>
  <c r="C22" i="279"/>
  <c r="C20" i="340"/>
  <c r="C20" i="402"/>
  <c r="C20" i="341"/>
  <c r="C20" i="403"/>
  <c r="C22" i="280"/>
  <c r="C30" i="345"/>
  <c r="C30" i="407"/>
  <c r="C30" i="484"/>
  <c r="C51" i="486"/>
  <c r="C51" i="347"/>
  <c r="C51" i="409"/>
  <c r="C51" i="286"/>
  <c r="C10" i="226"/>
  <c r="C36" i="166"/>
  <c r="C10" i="227"/>
  <c r="C36" i="167"/>
  <c r="C30" i="351"/>
  <c r="C30" i="413"/>
  <c r="C32" i="290"/>
  <c r="D17" i="434"/>
  <c r="J17" i="235"/>
  <c r="K17" i="235"/>
  <c r="D26" i="434"/>
  <c r="K26" i="175"/>
  <c r="J26" i="235"/>
  <c r="K26" i="235"/>
  <c r="D28" i="434"/>
  <c r="J28" i="235"/>
  <c r="K28" i="235"/>
  <c r="D30" i="434"/>
  <c r="K30" i="175"/>
  <c r="J30" i="235"/>
  <c r="K30" i="235"/>
  <c r="D47" i="434"/>
  <c r="J40" i="175"/>
  <c r="J47" i="235"/>
  <c r="K47" i="235"/>
  <c r="D46" i="435"/>
  <c r="J46" i="236"/>
  <c r="K46" i="236"/>
  <c r="K40" i="236"/>
  <c r="D62" i="435"/>
  <c r="K62" i="176"/>
  <c r="J62" i="236"/>
  <c r="K62" i="236"/>
  <c r="D71" i="435"/>
  <c r="K71" i="176"/>
  <c r="J71" i="236"/>
  <c r="K71" i="236"/>
  <c r="G73" i="236"/>
  <c r="G92" i="176"/>
  <c r="D78" i="236"/>
  <c r="D92" i="176"/>
  <c r="I78" i="236"/>
  <c r="I92" i="176"/>
  <c r="D83" i="435"/>
  <c r="K83" i="176"/>
  <c r="J85" i="176"/>
  <c r="J88" i="236"/>
  <c r="K88" i="236"/>
  <c r="K106" i="176"/>
  <c r="J106" i="236"/>
  <c r="K106" i="236"/>
  <c r="K117" i="176"/>
  <c r="D117" i="435"/>
  <c r="K119" i="176"/>
  <c r="J119" i="236"/>
  <c r="K119" i="236"/>
  <c r="D135" i="176"/>
  <c r="D121" i="236"/>
  <c r="B362" i="498"/>
  <c r="B160" i="443"/>
  <c r="F160" i="443"/>
  <c r="E160" i="499"/>
  <c r="J89" i="186"/>
  <c r="D80" i="307"/>
  <c r="D80" i="369"/>
  <c r="K80" i="246"/>
  <c r="D13" i="300"/>
  <c r="D13" i="362"/>
  <c r="E13" i="439"/>
  <c r="K127" i="238"/>
  <c r="K26" i="237"/>
  <c r="K25" i="237"/>
  <c r="E18" i="363"/>
  <c r="K110" i="236"/>
  <c r="E38" i="266"/>
  <c r="E43" i="206"/>
  <c r="E43" i="266"/>
  <c r="D16" i="322"/>
  <c r="D16" i="384"/>
  <c r="K18" i="261"/>
  <c r="K46" i="189"/>
  <c r="K117" i="236"/>
  <c r="E22" i="486"/>
  <c r="D22" i="347"/>
  <c r="D22" i="409"/>
  <c r="I43" i="225"/>
  <c r="I43" i="285"/>
  <c r="I38" i="285"/>
  <c r="K128" i="236"/>
  <c r="E23" i="476"/>
  <c r="D23" i="337"/>
  <c r="D23" i="399"/>
  <c r="E55" i="450"/>
  <c r="K55" i="250"/>
  <c r="E49" i="458"/>
  <c r="D49" i="319"/>
  <c r="D49" i="381"/>
  <c r="E35" i="455"/>
  <c r="D35" i="316"/>
  <c r="D35" i="378"/>
  <c r="E148" i="444"/>
  <c r="K148" i="244"/>
  <c r="E53" i="475"/>
  <c r="D53" i="336"/>
  <c r="D53" i="398"/>
  <c r="E48" i="465"/>
  <c r="K48" i="265"/>
  <c r="E48" i="469"/>
  <c r="K48" i="269"/>
  <c r="K90" i="236"/>
  <c r="K70" i="237"/>
  <c r="K69" i="237"/>
  <c r="E18" i="240"/>
  <c r="E30" i="240"/>
  <c r="E31" i="240"/>
  <c r="I29" i="239"/>
  <c r="D37" i="241"/>
  <c r="K22" i="236"/>
  <c r="K18" i="236"/>
  <c r="E25" i="488"/>
  <c r="K27" i="288"/>
  <c r="D12" i="316"/>
  <c r="D12" i="378"/>
  <c r="K14" i="255"/>
  <c r="K15" i="237"/>
  <c r="K11" i="237"/>
  <c r="K68" i="237"/>
  <c r="K87" i="236"/>
  <c r="K85" i="236"/>
  <c r="K51" i="235"/>
  <c r="E49" i="485"/>
  <c r="D49" i="346"/>
  <c r="D49" i="408"/>
  <c r="E17" i="456"/>
  <c r="K19" i="256"/>
  <c r="K104" i="238"/>
  <c r="C66" i="186"/>
  <c r="C89" i="120"/>
  <c r="C89" i="186"/>
  <c r="C51" i="452"/>
  <c r="C51" i="313"/>
  <c r="C51" i="375"/>
  <c r="C51" i="252"/>
  <c r="C22" i="192"/>
  <c r="C36" i="105"/>
  <c r="C10" i="257"/>
  <c r="C8" i="318"/>
  <c r="C8" i="380"/>
  <c r="C26" i="459"/>
  <c r="C26" i="320"/>
  <c r="C26" i="382"/>
  <c r="C28" i="259"/>
  <c r="C30" i="321"/>
  <c r="C30" i="383"/>
  <c r="C32" i="260"/>
  <c r="C8" i="467"/>
  <c r="C10" i="267"/>
  <c r="C45" i="331"/>
  <c r="C45" i="393"/>
  <c r="C45" i="270"/>
  <c r="C30" i="333"/>
  <c r="C30" i="395"/>
  <c r="C32" i="272"/>
  <c r="C8" i="339"/>
  <c r="C8" i="401"/>
  <c r="C10" i="278"/>
  <c r="C37" i="349"/>
  <c r="C37" i="411"/>
  <c r="C39" i="288"/>
  <c r="C65" i="87"/>
  <c r="C90" i="87"/>
  <c r="E18" i="66"/>
  <c r="I9" i="66"/>
  <c r="I6" i="66"/>
  <c r="B127" i="134"/>
  <c r="B155" i="134"/>
  <c r="B184" i="134"/>
  <c r="B27" i="292"/>
  <c r="D27" i="434"/>
  <c r="K27" i="175"/>
  <c r="J29" i="235"/>
  <c r="K29" i="235"/>
  <c r="D29" i="434"/>
  <c r="D31" i="434"/>
  <c r="J31" i="235"/>
  <c r="K31" i="235"/>
  <c r="J111" i="235"/>
  <c r="D111" i="434"/>
  <c r="K154" i="175"/>
  <c r="J154" i="235"/>
  <c r="D38" i="435"/>
  <c r="J38" i="236"/>
  <c r="K38" i="236"/>
  <c r="D72" i="435"/>
  <c r="K72" i="176"/>
  <c r="H73" i="236"/>
  <c r="H92" i="176"/>
  <c r="D107" i="435"/>
  <c r="J107" i="236"/>
  <c r="K107" i="236"/>
  <c r="D109" i="435"/>
  <c r="K109" i="176"/>
  <c r="K128" i="176"/>
  <c r="D128" i="435"/>
  <c r="D155" i="435"/>
  <c r="J155" i="236"/>
  <c r="K155" i="236"/>
  <c r="K152" i="236"/>
  <c r="J79" i="237"/>
  <c r="K79" i="237"/>
  <c r="K78" i="237"/>
  <c r="J78" i="177"/>
  <c r="J81" i="177"/>
  <c r="D82" i="436"/>
  <c r="J141" i="237"/>
  <c r="K141" i="237"/>
  <c r="K140" i="237"/>
  <c r="K160" i="237"/>
  <c r="D141" i="436"/>
  <c r="G152" i="237"/>
  <c r="G160" i="177"/>
  <c r="D38" i="437"/>
  <c r="J38" i="238"/>
  <c r="K38" i="238"/>
  <c r="K4" i="185"/>
  <c r="I4" i="182"/>
  <c r="D112" i="444"/>
  <c r="J112" i="244"/>
  <c r="D123" i="444"/>
  <c r="J123" i="244"/>
  <c r="D131" i="444"/>
  <c r="J131" i="244"/>
  <c r="D137" i="444"/>
  <c r="K137" i="184"/>
  <c r="D24" i="445"/>
  <c r="K24" i="185"/>
  <c r="D43" i="445"/>
  <c r="K43" i="185"/>
  <c r="D121" i="445"/>
  <c r="J121" i="245"/>
  <c r="E126" i="445"/>
  <c r="D126" i="306"/>
  <c r="D126" i="368"/>
  <c r="K137" i="185"/>
  <c r="J133" i="185"/>
  <c r="D43" i="446"/>
  <c r="J37" i="186"/>
  <c r="D53" i="446"/>
  <c r="K53" i="186"/>
  <c r="D56" i="446"/>
  <c r="J56" i="246"/>
  <c r="J55" i="186"/>
  <c r="D58" i="446"/>
  <c r="K58" i="186"/>
  <c r="D62" i="446"/>
  <c r="J62" i="246"/>
  <c r="J60" i="186"/>
  <c r="D64" i="446"/>
  <c r="J64" i="246"/>
  <c r="D68" i="446"/>
  <c r="K68" i="186"/>
  <c r="J113" i="246"/>
  <c r="D113" i="446"/>
  <c r="D54" i="448"/>
  <c r="J54" i="248"/>
  <c r="J52" i="188"/>
  <c r="D56" i="448"/>
  <c r="K56" i="188"/>
  <c r="D29" i="449"/>
  <c r="J31" i="249"/>
  <c r="D55" i="449"/>
  <c r="J55" i="249"/>
  <c r="D27" i="450"/>
  <c r="K29" i="190"/>
  <c r="D34" i="454"/>
  <c r="J36" i="254"/>
  <c r="D38" i="454"/>
  <c r="J40" i="254"/>
  <c r="J30" i="256"/>
  <c r="J28" i="196"/>
  <c r="D35" i="456"/>
  <c r="K37" i="196"/>
  <c r="E45" i="257"/>
  <c r="E57" i="197"/>
  <c r="E57" i="257"/>
  <c r="D38" i="198"/>
  <c r="D10" i="258"/>
  <c r="F10" i="258"/>
  <c r="F38" i="198"/>
  <c r="D16" i="458"/>
  <c r="K18" i="198"/>
  <c r="D31" i="458"/>
  <c r="J33" i="258"/>
  <c r="K33" i="198"/>
  <c r="H45" i="258"/>
  <c r="H57" i="198"/>
  <c r="H57" i="258"/>
  <c r="D49" i="458"/>
  <c r="J49" i="258"/>
  <c r="D52" i="458"/>
  <c r="J52" i="258"/>
  <c r="D56" i="458"/>
  <c r="K56" i="198"/>
  <c r="D60" i="458"/>
  <c r="J60" i="258"/>
  <c r="D15" i="459"/>
  <c r="K17" i="199"/>
  <c r="H28" i="259"/>
  <c r="H38" i="199"/>
  <c r="D49" i="459"/>
  <c r="J49" i="259"/>
  <c r="D51" i="259"/>
  <c r="D57" i="199"/>
  <c r="D57" i="259"/>
  <c r="D52" i="459"/>
  <c r="K52" i="199"/>
  <c r="D54" i="459"/>
  <c r="J54" i="259"/>
  <c r="F10" i="260"/>
  <c r="F38" i="200"/>
  <c r="D13" i="460"/>
  <c r="J15" i="260"/>
  <c r="D18" i="460"/>
  <c r="K20" i="200"/>
  <c r="D22" i="460"/>
  <c r="K24" i="200"/>
  <c r="E28" i="260"/>
  <c r="E38" i="200"/>
  <c r="H32" i="260"/>
  <c r="H38" i="200"/>
  <c r="D33" i="460"/>
  <c r="J35" i="260"/>
  <c r="D35" i="460"/>
  <c r="J37" i="260"/>
  <c r="D40" i="460"/>
  <c r="K42" i="200"/>
  <c r="D29" i="461"/>
  <c r="J31" i="261"/>
  <c r="E32" i="261"/>
  <c r="E38" i="201"/>
  <c r="G45" i="261"/>
  <c r="G57" i="201"/>
  <c r="G57" i="261"/>
  <c r="D47" i="461"/>
  <c r="K47" i="201"/>
  <c r="D49" i="461"/>
  <c r="K49" i="201"/>
  <c r="J49" i="261"/>
  <c r="H51" i="261"/>
  <c r="H57" i="201"/>
  <c r="H57" i="261"/>
  <c r="D53" i="461"/>
  <c r="J53" i="261"/>
  <c r="D59" i="461"/>
  <c r="J59" i="261"/>
  <c r="D9" i="462"/>
  <c r="J11" i="262"/>
  <c r="D55" i="463"/>
  <c r="J55" i="263"/>
  <c r="D59" i="463"/>
  <c r="J59" i="263"/>
  <c r="D33" i="464"/>
  <c r="J35" i="264"/>
  <c r="D9" i="465"/>
  <c r="K11" i="205"/>
  <c r="D60" i="465"/>
  <c r="J60" i="265"/>
  <c r="D60" i="467"/>
  <c r="J60" i="267"/>
  <c r="E10" i="268"/>
  <c r="E38" i="208"/>
  <c r="D50" i="469"/>
  <c r="K50" i="209"/>
  <c r="G51" i="269"/>
  <c r="G57" i="209"/>
  <c r="G57" i="269"/>
  <c r="D55" i="469"/>
  <c r="K55" i="209"/>
  <c r="D59" i="469"/>
  <c r="K59" i="209"/>
  <c r="E38" i="210"/>
  <c r="E10" i="270"/>
  <c r="D38" i="470"/>
  <c r="J40" i="270"/>
  <c r="D60" i="470"/>
  <c r="K60" i="210"/>
  <c r="G10" i="271"/>
  <c r="G38" i="211"/>
  <c r="H22" i="271"/>
  <c r="H38" i="211"/>
  <c r="D40" i="471"/>
  <c r="K42" i="211"/>
  <c r="D31" i="472"/>
  <c r="K33" i="212"/>
  <c r="D35" i="472"/>
  <c r="J37" i="272"/>
  <c r="D48" i="472"/>
  <c r="J48" i="272"/>
  <c r="D19" i="473"/>
  <c r="K21" i="213"/>
  <c r="D14" i="475"/>
  <c r="K16" i="215"/>
  <c r="D18" i="475"/>
  <c r="K20" i="215"/>
  <c r="K41" i="215"/>
  <c r="K39" i="215"/>
  <c r="J41" i="275"/>
  <c r="H57" i="215"/>
  <c r="H57" i="275"/>
  <c r="H45" i="275"/>
  <c r="D21" i="476"/>
  <c r="J22" i="216"/>
  <c r="D35" i="476"/>
  <c r="J37" i="276"/>
  <c r="D39" i="476"/>
  <c r="J39" i="216"/>
  <c r="D47" i="476"/>
  <c r="J47" i="276"/>
  <c r="D56" i="476"/>
  <c r="J56" i="276"/>
  <c r="D49" i="477"/>
  <c r="J45" i="217"/>
  <c r="K53" i="217"/>
  <c r="J53" i="277"/>
  <c r="D19" i="478"/>
  <c r="J21" i="278"/>
  <c r="E22" i="278"/>
  <c r="E38" i="218"/>
  <c r="D38" i="478"/>
  <c r="J40" i="278"/>
  <c r="J39" i="218"/>
  <c r="D59" i="478"/>
  <c r="K59" i="218"/>
  <c r="D10" i="479"/>
  <c r="K12" i="219"/>
  <c r="D35" i="479"/>
  <c r="K37" i="219"/>
  <c r="J37" i="279"/>
  <c r="D50" i="479"/>
  <c r="J50" i="279"/>
  <c r="D55" i="479"/>
  <c r="J55" i="279"/>
  <c r="D15" i="480"/>
  <c r="J17" i="280"/>
  <c r="D17" i="480"/>
  <c r="J19" i="280"/>
  <c r="E22" i="280"/>
  <c r="E38" i="220"/>
  <c r="D34" i="480"/>
  <c r="J36" i="280"/>
  <c r="E28" i="284"/>
  <c r="E38" i="224"/>
  <c r="D27" i="484"/>
  <c r="J29" i="284"/>
  <c r="K29" i="224"/>
  <c r="I32" i="284"/>
  <c r="I38" i="224"/>
  <c r="D39" i="484"/>
  <c r="J41" i="284"/>
  <c r="G45" i="284"/>
  <c r="G57" i="224"/>
  <c r="G57" i="284"/>
  <c r="D47" i="484"/>
  <c r="K47" i="224"/>
  <c r="D10" i="485"/>
  <c r="K12" i="225"/>
  <c r="D14" i="485"/>
  <c r="J16" i="285"/>
  <c r="D31" i="485"/>
  <c r="K33" i="225"/>
  <c r="D35" i="485"/>
  <c r="K37" i="225"/>
  <c r="D47" i="485"/>
  <c r="K47" i="225"/>
  <c r="D49" i="485"/>
  <c r="J49" i="285"/>
  <c r="D10" i="486"/>
  <c r="K12" i="226"/>
  <c r="D28" i="486"/>
  <c r="J30" i="286"/>
  <c r="D60" i="486"/>
  <c r="J60" i="286"/>
  <c r="D10" i="487"/>
  <c r="K12" i="227"/>
  <c r="D19" i="487"/>
  <c r="K21" i="227"/>
  <c r="D40" i="487"/>
  <c r="J39" i="227"/>
  <c r="D51" i="287"/>
  <c r="D57" i="227"/>
  <c r="D57" i="287"/>
  <c r="F51" i="287"/>
  <c r="F57" i="227"/>
  <c r="F57" i="287"/>
  <c r="D9" i="488"/>
  <c r="J11" i="288"/>
  <c r="D13" i="488"/>
  <c r="K15" i="228"/>
  <c r="D24" i="349"/>
  <c r="D24" i="411"/>
  <c r="K26" i="288"/>
  <c r="D29" i="488"/>
  <c r="J31" i="288"/>
  <c r="D46" i="489"/>
  <c r="J46" i="289"/>
  <c r="K46" i="229"/>
  <c r="D48" i="489"/>
  <c r="J48" i="289"/>
  <c r="D50" i="489"/>
  <c r="K50" i="229"/>
  <c r="J50" i="289"/>
  <c r="D53" i="489"/>
  <c r="J53" i="289"/>
  <c r="D9" i="490"/>
  <c r="J11" i="290"/>
  <c r="E38" i="192"/>
  <c r="G38" i="193"/>
  <c r="D54" i="453"/>
  <c r="K54" i="193"/>
  <c r="D60" i="456"/>
  <c r="J60" i="256"/>
  <c r="K22" i="208"/>
  <c r="E32" i="275"/>
  <c r="E38" i="215"/>
  <c r="J60" i="280"/>
  <c r="D60" i="480"/>
  <c r="D50" i="488"/>
  <c r="J50" i="288"/>
  <c r="K84" i="235"/>
  <c r="K81" i="235"/>
  <c r="K44" i="235"/>
  <c r="K16" i="235"/>
  <c r="G38" i="200"/>
  <c r="J51" i="201"/>
  <c r="D52" i="461"/>
  <c r="F57" i="203"/>
  <c r="F57" i="263"/>
  <c r="J51" i="203"/>
  <c r="I38" i="204"/>
  <c r="K23" i="236"/>
  <c r="K150" i="236"/>
  <c r="K147" i="236"/>
  <c r="K145" i="236"/>
  <c r="K140" i="236"/>
  <c r="K160" i="236"/>
  <c r="K114" i="236"/>
  <c r="K101" i="238"/>
  <c r="K100" i="238"/>
  <c r="K135" i="238"/>
  <c r="K32" i="184"/>
  <c r="C61" i="309"/>
  <c r="C61" i="371"/>
  <c r="C61" i="448"/>
  <c r="C46" i="333"/>
  <c r="C46" i="395"/>
  <c r="C46" i="334"/>
  <c r="C46" i="396"/>
  <c r="H190" i="498"/>
  <c r="H92" i="443"/>
  <c r="H533" i="498"/>
  <c r="H230" i="443"/>
  <c r="I686" i="498"/>
  <c r="H284" i="443"/>
  <c r="F800" i="498"/>
  <c r="E332" i="443"/>
  <c r="B17" i="239"/>
  <c r="B17" i="438"/>
  <c r="F11" i="240"/>
  <c r="F11" i="439"/>
  <c r="F28" i="439"/>
  <c r="F28" i="240"/>
  <c r="F11" i="300"/>
  <c r="F11" i="362"/>
  <c r="F12" i="300"/>
  <c r="F12" i="362"/>
  <c r="F12" i="240"/>
  <c r="E310" i="443"/>
  <c r="F745" i="498"/>
  <c r="G266" i="443"/>
  <c r="G266" i="499"/>
  <c r="G266" i="500"/>
  <c r="I635" i="498"/>
  <c r="I266" i="443"/>
  <c r="H266" i="499"/>
  <c r="H266" i="500"/>
  <c r="B325" i="497"/>
  <c r="H633" i="498"/>
  <c r="H670" i="498"/>
  <c r="H749" i="498"/>
  <c r="H787" i="498"/>
  <c r="K165" i="237"/>
  <c r="J160" i="235"/>
  <c r="B31" i="241"/>
  <c r="E31" i="241"/>
  <c r="B31" i="181"/>
  <c r="E31" i="181"/>
  <c r="D160" i="434"/>
  <c r="B31" i="440"/>
  <c r="E31" i="440"/>
  <c r="D37" i="336"/>
  <c r="D37" i="398"/>
  <c r="K39" i="275"/>
  <c r="E37" i="475"/>
  <c r="I33" i="240"/>
  <c r="E33" i="240"/>
  <c r="D8" i="312"/>
  <c r="D8" i="374"/>
  <c r="E8" i="451"/>
  <c r="K10" i="251"/>
  <c r="K165" i="238"/>
  <c r="K68" i="236"/>
  <c r="K92" i="235"/>
  <c r="D160" i="297"/>
  <c r="D160" i="359"/>
  <c r="E160" i="436"/>
  <c r="K161" i="177"/>
  <c r="D58" i="328"/>
  <c r="D58" i="390"/>
  <c r="K58" i="267"/>
  <c r="H314" i="443"/>
  <c r="H753" i="498"/>
  <c r="H318" i="443"/>
  <c r="I749" i="498"/>
  <c r="H264" i="443"/>
  <c r="I633" i="498"/>
  <c r="H637" i="498"/>
  <c r="H268" i="443"/>
  <c r="F310" i="443"/>
  <c r="E310" i="499"/>
  <c r="B745" i="498"/>
  <c r="F747" i="498"/>
  <c r="F312" i="443"/>
  <c r="F332" i="443"/>
  <c r="E332" i="499"/>
  <c r="B800" i="498"/>
  <c r="B332" i="443"/>
  <c r="F802" i="498"/>
  <c r="F334" i="443"/>
  <c r="I284" i="443"/>
  <c r="H284" i="499"/>
  <c r="I692" i="498"/>
  <c r="I290" i="443"/>
  <c r="D51" i="463"/>
  <c r="J51" i="263"/>
  <c r="J57" i="203"/>
  <c r="G38" i="260"/>
  <c r="G43" i="200"/>
  <c r="G43" i="260"/>
  <c r="E43" i="215"/>
  <c r="E43" i="275"/>
  <c r="E38" i="275"/>
  <c r="D20" i="329"/>
  <c r="D20" i="391"/>
  <c r="E20" i="468"/>
  <c r="K22" i="268"/>
  <c r="E38" i="252"/>
  <c r="E43" i="192"/>
  <c r="E43" i="252"/>
  <c r="D50" i="350"/>
  <c r="D50" i="412"/>
  <c r="E50" i="489"/>
  <c r="K50" i="289"/>
  <c r="K46" i="289"/>
  <c r="E46" i="489"/>
  <c r="K45" i="229"/>
  <c r="D46" i="350"/>
  <c r="D46" i="412"/>
  <c r="E38" i="284"/>
  <c r="E43" i="224"/>
  <c r="E43" i="284"/>
  <c r="E43" i="220"/>
  <c r="E43" i="280"/>
  <c r="E38" i="280"/>
  <c r="E43" i="218"/>
  <c r="E43" i="278"/>
  <c r="E38" i="278"/>
  <c r="D45" i="477"/>
  <c r="J45" i="277"/>
  <c r="J57" i="217"/>
  <c r="J39" i="276"/>
  <c r="D37" i="476"/>
  <c r="D20" i="476"/>
  <c r="J22" i="276"/>
  <c r="J38" i="216"/>
  <c r="K20" i="275"/>
  <c r="E18" i="475"/>
  <c r="D18" i="336"/>
  <c r="D18" i="398"/>
  <c r="K16" i="275"/>
  <c r="D14" i="336"/>
  <c r="D14" i="398"/>
  <c r="E14" i="475"/>
  <c r="D19" i="334"/>
  <c r="D19" i="396"/>
  <c r="E19" i="473"/>
  <c r="K21" i="273"/>
  <c r="K10" i="213"/>
  <c r="K32" i="212"/>
  <c r="D31" i="333"/>
  <c r="D31" i="395"/>
  <c r="K33" i="272"/>
  <c r="E31" i="472"/>
  <c r="D40" i="332"/>
  <c r="D40" i="394"/>
  <c r="K42" i="271"/>
  <c r="E40" i="471"/>
  <c r="K39" i="211"/>
  <c r="H43" i="211"/>
  <c r="H43" i="271"/>
  <c r="H38" i="271"/>
  <c r="G38" i="271"/>
  <c r="G43" i="211"/>
  <c r="G43" i="271"/>
  <c r="K60" i="270"/>
  <c r="E60" i="470"/>
  <c r="D60" i="331"/>
  <c r="D60" i="393"/>
  <c r="E59" i="469"/>
  <c r="K59" i="269"/>
  <c r="D59" i="330"/>
  <c r="D59" i="392"/>
  <c r="K55" i="269"/>
  <c r="E55" i="469"/>
  <c r="D55" i="330"/>
  <c r="D55" i="392"/>
  <c r="E50" i="469"/>
  <c r="K50" i="269"/>
  <c r="D50" i="330"/>
  <c r="D50" i="392"/>
  <c r="K45" i="209"/>
  <c r="E43" i="208"/>
  <c r="E43" i="268"/>
  <c r="E38" i="268"/>
  <c r="K11" i="265"/>
  <c r="E9" i="465"/>
  <c r="K10" i="205"/>
  <c r="D9" i="326"/>
  <c r="D9" i="388"/>
  <c r="K18" i="258"/>
  <c r="D16" i="319"/>
  <c r="D16" i="381"/>
  <c r="E16" i="458"/>
  <c r="K10" i="198"/>
  <c r="F38" i="258"/>
  <c r="F43" i="198"/>
  <c r="F43" i="258"/>
  <c r="E35" i="456"/>
  <c r="K37" i="256"/>
  <c r="D35" i="317"/>
  <c r="D35" i="379"/>
  <c r="J28" i="256"/>
  <c r="D26" i="456"/>
  <c r="J38" i="196"/>
  <c r="E27" i="450"/>
  <c r="D27" i="311"/>
  <c r="D27" i="373"/>
  <c r="K29" i="250"/>
  <c r="K28" i="190"/>
  <c r="K56" i="248"/>
  <c r="E56" i="448"/>
  <c r="D56" i="309"/>
  <c r="D56" i="371"/>
  <c r="D52" i="448"/>
  <c r="J52" i="248"/>
  <c r="J58" i="188"/>
  <c r="K55" i="186"/>
  <c r="D58" i="307"/>
  <c r="D58" i="369"/>
  <c r="E58" i="446"/>
  <c r="K58" i="246"/>
  <c r="D55" i="446"/>
  <c r="J55" i="246"/>
  <c r="E137" i="445"/>
  <c r="K137" i="245"/>
  <c r="K133" i="185"/>
  <c r="D137" i="306"/>
  <c r="D137" i="368"/>
  <c r="J81" i="237"/>
  <c r="D81" i="436"/>
  <c r="D128" i="296"/>
  <c r="D128" i="358"/>
  <c r="E128" i="435"/>
  <c r="E154" i="434"/>
  <c r="K154" i="235"/>
  <c r="D154" i="295"/>
  <c r="D154" i="357"/>
  <c r="D148" i="415"/>
  <c r="D146" i="415"/>
  <c r="K152" i="175"/>
  <c r="C41" i="105"/>
  <c r="C38" i="192"/>
  <c r="C66" i="246"/>
  <c r="C66" i="446"/>
  <c r="C66" i="307"/>
  <c r="C66" i="369"/>
  <c r="K92" i="237"/>
  <c r="K166" i="237"/>
  <c r="D46" i="310"/>
  <c r="D46" i="372"/>
  <c r="K58" i="189"/>
  <c r="K46" i="249"/>
  <c r="E46" i="449"/>
  <c r="D89" i="446"/>
  <c r="J89" i="246"/>
  <c r="D135" i="236"/>
  <c r="D161" i="176"/>
  <c r="D161" i="236"/>
  <c r="E119" i="435"/>
  <c r="D119" i="296"/>
  <c r="D119" i="358"/>
  <c r="D117" i="296"/>
  <c r="D117" i="358"/>
  <c r="E117" i="435"/>
  <c r="E106" i="435"/>
  <c r="D106" i="296"/>
  <c r="D106" i="358"/>
  <c r="J85" i="236"/>
  <c r="J92" i="176"/>
  <c r="D85" i="435"/>
  <c r="E71" i="435"/>
  <c r="D71" i="296"/>
  <c r="D71" i="358"/>
  <c r="K69" i="176"/>
  <c r="J40" i="235"/>
  <c r="J68" i="175"/>
  <c r="D40" i="434"/>
  <c r="E26" i="434"/>
  <c r="D26" i="295"/>
  <c r="D26" i="357"/>
  <c r="D24" i="415"/>
  <c r="K25" i="175"/>
  <c r="C41" i="167"/>
  <c r="C38" i="227"/>
  <c r="C41" i="166"/>
  <c r="C38" i="226"/>
  <c r="C51" i="476"/>
  <c r="C51" i="337"/>
  <c r="C51" i="399"/>
  <c r="C51" i="276"/>
  <c r="C51" i="335"/>
  <c r="C51" i="397"/>
  <c r="C51" i="474"/>
  <c r="C51" i="274"/>
  <c r="C58" i="310"/>
  <c r="C58" i="372"/>
  <c r="C58" i="249"/>
  <c r="C58" i="449"/>
  <c r="C128" i="185"/>
  <c r="C155" i="119"/>
  <c r="K161" i="237"/>
  <c r="E30" i="451"/>
  <c r="D30" i="312"/>
  <c r="D30" i="374"/>
  <c r="K32" i="251"/>
  <c r="D13" i="312"/>
  <c r="D13" i="374"/>
  <c r="K15" i="251"/>
  <c r="E13" i="451"/>
  <c r="D8" i="451"/>
  <c r="J39" i="191"/>
  <c r="J10" i="251"/>
  <c r="G5" i="259"/>
  <c r="G5" i="290"/>
  <c r="G5" i="255"/>
  <c r="G5" i="284"/>
  <c r="G5" i="278"/>
  <c r="G5" i="273"/>
  <c r="G5" i="262"/>
  <c r="G5" i="257"/>
  <c r="G5" i="256"/>
  <c r="G5" i="269"/>
  <c r="G5" i="250"/>
  <c r="G5" i="254"/>
  <c r="G5" i="280"/>
  <c r="G5" i="266"/>
  <c r="G5" i="268"/>
  <c r="G5" i="277"/>
  <c r="G5" i="288"/>
  <c r="G5" i="271"/>
  <c r="G5" i="267"/>
  <c r="G5" i="270"/>
  <c r="G5" i="248"/>
  <c r="G5" i="263"/>
  <c r="G5" i="282"/>
  <c r="G5" i="249"/>
  <c r="G5" i="258"/>
  <c r="G5" i="265"/>
  <c r="G5" i="279"/>
  <c r="G5" i="251"/>
  <c r="G5" i="253"/>
  <c r="G5" i="252"/>
  <c r="G5" i="272"/>
  <c r="G5" i="275"/>
  <c r="G5" i="274"/>
  <c r="G5" i="287"/>
  <c r="G5" i="283"/>
  <c r="G5" i="276"/>
  <c r="G5" i="289"/>
  <c r="G5" i="281"/>
  <c r="G5" i="264"/>
  <c r="G5" i="260"/>
  <c r="G5" i="286"/>
  <c r="G5" i="261"/>
  <c r="G5" i="285"/>
  <c r="G5" i="291"/>
  <c r="C160" i="177"/>
  <c r="C164" i="131"/>
  <c r="G38" i="252"/>
  <c r="G43" i="192"/>
  <c r="G43" i="252"/>
  <c r="C8" i="449"/>
  <c r="C10" i="249"/>
  <c r="C8" i="310"/>
  <c r="C8" i="372"/>
  <c r="C57" i="213"/>
  <c r="C58" i="153"/>
  <c r="C58" i="213"/>
  <c r="E52" i="447"/>
  <c r="K49" i="187"/>
  <c r="K52" i="247"/>
  <c r="D52" i="308"/>
  <c r="D52" i="370"/>
  <c r="C41" i="136"/>
  <c r="C38" i="196"/>
  <c r="C41" i="168"/>
  <c r="C38" i="228"/>
  <c r="K38" i="210"/>
  <c r="D20" i="331"/>
  <c r="D20" i="393"/>
  <c r="E20" i="470"/>
  <c r="K22" i="270"/>
  <c r="D127" i="295"/>
  <c r="D127" i="357"/>
  <c r="D123" i="415"/>
  <c r="K127" i="235"/>
  <c r="E127" i="434"/>
  <c r="D104" i="298"/>
  <c r="D104" i="360"/>
  <c r="E104" i="437"/>
  <c r="K100" i="178"/>
  <c r="K54" i="244"/>
  <c r="D54" i="305"/>
  <c r="D54" i="367"/>
  <c r="E54" i="444"/>
  <c r="K49" i="184"/>
  <c r="E51" i="471"/>
  <c r="K57" i="211"/>
  <c r="D51" i="332"/>
  <c r="D51" i="394"/>
  <c r="K51" i="271"/>
  <c r="G160" i="238"/>
  <c r="G166" i="238"/>
  <c r="G161" i="178"/>
  <c r="G161" i="238"/>
  <c r="G166" i="178"/>
  <c r="D140" i="437"/>
  <c r="J140" i="238"/>
  <c r="D82" i="445"/>
  <c r="J82" i="245"/>
  <c r="D78" i="447"/>
  <c r="J78" i="247"/>
  <c r="J65" i="187"/>
  <c r="J29" i="247"/>
  <c r="D29" i="447"/>
  <c r="E8" i="466"/>
  <c r="K38" i="206"/>
  <c r="D8" i="327"/>
  <c r="D8" i="389"/>
  <c r="K10" i="266"/>
  <c r="E48" i="444"/>
  <c r="D48" i="305"/>
  <c r="D48" i="367"/>
  <c r="K48" i="244"/>
  <c r="D23" i="309"/>
  <c r="D23" i="371"/>
  <c r="K25" i="248"/>
  <c r="E23" i="448"/>
  <c r="E64" i="436"/>
  <c r="K63" i="177"/>
  <c r="D64" i="297"/>
  <c r="D64" i="359"/>
  <c r="E87" i="437"/>
  <c r="D87" i="298"/>
  <c r="D87" i="360"/>
  <c r="E17" i="444"/>
  <c r="D17" i="305"/>
  <c r="D17" i="367"/>
  <c r="K17" i="244"/>
  <c r="D152" i="437"/>
  <c r="J152" i="238"/>
  <c r="J40" i="251"/>
  <c r="D38" i="451"/>
  <c r="I38" i="253"/>
  <c r="I43" i="193"/>
  <c r="I43" i="253"/>
  <c r="F38" i="252"/>
  <c r="F43" i="192"/>
  <c r="F43" i="252"/>
  <c r="D38" i="252"/>
  <c r="D43" i="192"/>
  <c r="D43" i="252"/>
  <c r="D52" i="451"/>
  <c r="J52" i="251"/>
  <c r="E49" i="451"/>
  <c r="K49" i="251"/>
  <c r="D49" i="312"/>
  <c r="D49" i="374"/>
  <c r="K46" i="191"/>
  <c r="E33" i="451"/>
  <c r="D33" i="312"/>
  <c r="D33" i="374"/>
  <c r="K35" i="251"/>
  <c r="K33" i="191"/>
  <c r="D24" i="312"/>
  <c r="D24" i="374"/>
  <c r="K26" i="251"/>
  <c r="E24" i="451"/>
  <c r="K17" i="251"/>
  <c r="D15" i="312"/>
  <c r="D15" i="374"/>
  <c r="E15" i="451"/>
  <c r="G44" i="191"/>
  <c r="G44" i="251"/>
  <c r="G39" i="251"/>
  <c r="E44" i="191"/>
  <c r="E44" i="251"/>
  <c r="E39" i="251"/>
  <c r="E54" i="450"/>
  <c r="D54" i="311"/>
  <c r="D54" i="373"/>
  <c r="K52" i="190"/>
  <c r="K54" i="250"/>
  <c r="D38" i="448"/>
  <c r="J40" i="248"/>
  <c r="F39" i="248"/>
  <c r="F44" i="188"/>
  <c r="F44" i="248"/>
  <c r="D44" i="188"/>
  <c r="D44" i="248"/>
  <c r="D39" i="248"/>
  <c r="H39" i="248"/>
  <c r="H44" i="188"/>
  <c r="H44" i="248"/>
  <c r="I128" i="247"/>
  <c r="I155" i="187"/>
  <c r="I155" i="247"/>
  <c r="E81" i="447"/>
  <c r="K81" i="247"/>
  <c r="D81" i="308"/>
  <c r="D81" i="370"/>
  <c r="D62" i="308"/>
  <c r="D62" i="370"/>
  <c r="K62" i="247"/>
  <c r="E62" i="447"/>
  <c r="K60" i="187"/>
  <c r="E34" i="447"/>
  <c r="D34" i="308"/>
  <c r="D34" i="370"/>
  <c r="K34" i="247"/>
  <c r="E86" i="445"/>
  <c r="D86" i="306"/>
  <c r="D86" i="368"/>
  <c r="K86" i="245"/>
  <c r="K82" i="185"/>
  <c r="E90" i="185"/>
  <c r="E90" i="245"/>
  <c r="E89" i="245"/>
  <c r="I89" i="245"/>
  <c r="I90" i="185"/>
  <c r="I90" i="245"/>
  <c r="K74" i="245"/>
  <c r="E74" i="445"/>
  <c r="K70" i="185"/>
  <c r="D74" i="306"/>
  <c r="D74" i="368"/>
  <c r="D78" i="444"/>
  <c r="J78" i="244"/>
  <c r="F25" i="442"/>
  <c r="K147" i="178"/>
  <c r="D148" i="298"/>
  <c r="D148" i="360"/>
  <c r="E148" i="437"/>
  <c r="K160" i="238"/>
  <c r="K161" i="238"/>
  <c r="E111" i="437"/>
  <c r="D111" i="298"/>
  <c r="D111" i="360"/>
  <c r="I92" i="238"/>
  <c r="I166" i="238"/>
  <c r="I166" i="178"/>
  <c r="K92" i="238"/>
  <c r="K166" i="238"/>
  <c r="D40" i="437"/>
  <c r="J40" i="238"/>
  <c r="J68" i="178"/>
  <c r="J73" i="237"/>
  <c r="D73" i="436"/>
  <c r="J69" i="237"/>
  <c r="J92" i="177"/>
  <c r="D69" i="436"/>
  <c r="D70" i="297"/>
  <c r="D70" i="359"/>
  <c r="E70" i="436"/>
  <c r="K69" i="177"/>
  <c r="D123" i="296"/>
  <c r="D123" i="358"/>
  <c r="E123" i="435"/>
  <c r="K149" i="235"/>
  <c r="E149" i="434"/>
  <c r="D149" i="295"/>
  <c r="D149" i="357"/>
  <c r="D143" i="415"/>
  <c r="D141" i="415"/>
  <c r="K147" i="175"/>
  <c r="K141" i="235"/>
  <c r="E141" i="434"/>
  <c r="K140" i="175"/>
  <c r="D141" i="295"/>
  <c r="D141" i="357"/>
  <c r="D137" i="415"/>
  <c r="D136" i="415"/>
  <c r="E80" i="434"/>
  <c r="D80" i="295"/>
  <c r="D80" i="357"/>
  <c r="D78" i="415"/>
  <c r="D76" i="415"/>
  <c r="D89" i="415"/>
  <c r="K78" i="175"/>
  <c r="C57" i="208"/>
  <c r="C58" i="148"/>
  <c r="C58" i="208"/>
  <c r="C10" i="253"/>
  <c r="C8" i="314"/>
  <c r="C8" i="376"/>
  <c r="C8" i="453"/>
  <c r="C8" i="309"/>
  <c r="C8" i="371"/>
  <c r="C10" i="248"/>
  <c r="C8" i="448"/>
  <c r="C8" i="446"/>
  <c r="C8" i="307"/>
  <c r="C8" i="369"/>
  <c r="C8" i="246"/>
  <c r="C31" i="61"/>
  <c r="C30" i="180"/>
  <c r="D7" i="76"/>
  <c r="E7" i="76"/>
  <c r="C100" i="436"/>
  <c r="C100" i="297"/>
  <c r="C100" i="359"/>
  <c r="C100" i="237"/>
  <c r="D51" i="350"/>
  <c r="D51" i="412"/>
  <c r="K51" i="289"/>
  <c r="E51" i="489"/>
  <c r="J160" i="237"/>
  <c r="D160" i="436"/>
  <c r="E31" i="239"/>
  <c r="D18" i="241"/>
  <c r="E30" i="239"/>
  <c r="I31" i="239"/>
  <c r="D19" i="241"/>
  <c r="C41" i="315"/>
  <c r="C41" i="377"/>
  <c r="C41" i="454"/>
  <c r="C58" i="454"/>
  <c r="C43" i="254"/>
  <c r="E26" i="480"/>
  <c r="K28" i="280"/>
  <c r="D26" i="341"/>
  <c r="D26" i="403"/>
  <c r="K38" i="220"/>
  <c r="K57" i="208"/>
  <c r="E45" i="468"/>
  <c r="D45" i="329"/>
  <c r="D45" i="391"/>
  <c r="K45" i="268"/>
  <c r="E198" i="500"/>
  <c r="B198" i="499"/>
  <c r="B198" i="500"/>
  <c r="E86" i="500"/>
  <c r="E92" i="499"/>
  <c r="B86" i="499"/>
  <c r="H74" i="500"/>
  <c r="H76" i="500"/>
  <c r="B74" i="499"/>
  <c r="B74" i="500"/>
  <c r="H159" i="500"/>
  <c r="H164" i="500"/>
  <c r="H164" i="499"/>
  <c r="C58" i="327"/>
  <c r="C58" i="389"/>
  <c r="C58" i="266"/>
  <c r="B28" i="499"/>
  <c r="B28" i="500"/>
  <c r="E28" i="500"/>
  <c r="E32" i="500"/>
  <c r="E32" i="499"/>
  <c r="C92" i="298"/>
  <c r="C166" i="178"/>
  <c r="C166" i="437"/>
  <c r="C92" i="437"/>
  <c r="C92" i="238"/>
  <c r="C166" i="238"/>
  <c r="E71" i="500"/>
  <c r="E76" i="500"/>
  <c r="B71" i="499"/>
  <c r="E76" i="499"/>
  <c r="B116" i="499"/>
  <c r="H116" i="500"/>
  <c r="H120" i="500"/>
  <c r="D36" i="459"/>
  <c r="J38" i="259"/>
  <c r="J43" i="199"/>
  <c r="K38" i="203"/>
  <c r="D20" i="324"/>
  <c r="D20" i="386"/>
  <c r="E20" i="463"/>
  <c r="K22" i="263"/>
  <c r="E26" i="470"/>
  <c r="D26" i="331"/>
  <c r="D26" i="393"/>
  <c r="K28" i="270"/>
  <c r="D8" i="335"/>
  <c r="D8" i="397"/>
  <c r="K38" i="214"/>
  <c r="K10" i="274"/>
  <c r="E8" i="474"/>
  <c r="C58" i="283"/>
  <c r="C58" i="344"/>
  <c r="C58" i="406"/>
  <c r="C43" i="195"/>
  <c r="C58" i="127"/>
  <c r="C58" i="195"/>
  <c r="H203" i="500"/>
  <c r="H208" i="500"/>
  <c r="H208" i="499"/>
  <c r="B203" i="499"/>
  <c r="E20" i="477"/>
  <c r="K22" i="277"/>
  <c r="D20" i="338"/>
  <c r="D20" i="400"/>
  <c r="E266" i="500"/>
  <c r="B266" i="499"/>
  <c r="B266" i="500"/>
  <c r="E242" i="500"/>
  <c r="B242" i="499"/>
  <c r="B242" i="500"/>
  <c r="J44" i="190"/>
  <c r="D37" i="450"/>
  <c r="J39" i="250"/>
  <c r="E133" i="446"/>
  <c r="D133" i="307"/>
  <c r="D133" i="369"/>
  <c r="K133" i="246"/>
  <c r="K154" i="186"/>
  <c r="B42" i="443"/>
  <c r="B78" i="498"/>
  <c r="B48" i="443"/>
  <c r="B169" i="134"/>
  <c r="B12" i="354"/>
  <c r="B291" i="443"/>
  <c r="B698" i="498"/>
  <c r="B296" i="443"/>
  <c r="E174" i="500"/>
  <c r="E180" i="500"/>
  <c r="E180" i="499"/>
  <c r="B174" i="499"/>
  <c r="B223" i="443"/>
  <c r="B527" i="498"/>
  <c r="B224" i="443"/>
  <c r="E45" i="500"/>
  <c r="E48" i="500"/>
  <c r="B45" i="499"/>
  <c r="B45" i="500"/>
  <c r="K10" i="284"/>
  <c r="D8" i="345"/>
  <c r="D8" i="407"/>
  <c r="E8" i="484"/>
  <c r="C93" i="177"/>
  <c r="C1" i="154"/>
  <c r="C1" i="155"/>
  <c r="C1" i="153"/>
  <c r="C1" i="152"/>
  <c r="K22" i="432"/>
  <c r="M20" i="432"/>
  <c r="B307" i="499"/>
  <c r="B307" i="500"/>
  <c r="E307" i="500"/>
  <c r="D8" i="323"/>
  <c r="D8" i="385"/>
  <c r="E8" i="462"/>
  <c r="K38" i="202"/>
  <c r="K10" i="262"/>
  <c r="C41" i="332"/>
  <c r="C41" i="394"/>
  <c r="C41" i="471"/>
  <c r="C58" i="471"/>
  <c r="C43" i="271"/>
  <c r="B313" i="500"/>
  <c r="C340" i="500"/>
  <c r="I335" i="500"/>
  <c r="I340" i="500"/>
  <c r="D41" i="481"/>
  <c r="D58" i="481"/>
  <c r="J43" i="281"/>
  <c r="E57" i="476"/>
  <c r="D57" i="337"/>
  <c r="D57" i="399"/>
  <c r="K57" i="276"/>
  <c r="B93" i="500"/>
  <c r="B98" i="500"/>
  <c r="B98" i="499"/>
  <c r="C41" i="330"/>
  <c r="C41" i="392"/>
  <c r="C41" i="469"/>
  <c r="C58" i="469"/>
  <c r="C43" i="269"/>
  <c r="E133" i="500"/>
  <c r="B133" i="499"/>
  <c r="B133" i="500"/>
  <c r="H120" i="499"/>
  <c r="E8" i="449"/>
  <c r="D8" i="310"/>
  <c r="D8" i="372"/>
  <c r="K10" i="249"/>
  <c r="K39" i="189"/>
  <c r="D30" i="336"/>
  <c r="D30" i="398"/>
  <c r="E30" i="475"/>
  <c r="K32" i="275"/>
  <c r="D26" i="321"/>
  <c r="D26" i="383"/>
  <c r="K28" i="260"/>
  <c r="E26" i="460"/>
  <c r="J38" i="274"/>
  <c r="J43" i="214"/>
  <c r="D36" i="474"/>
  <c r="K38" i="201"/>
  <c r="K10" i="261"/>
  <c r="D8" i="322"/>
  <c r="D8" i="384"/>
  <c r="E8" i="461"/>
  <c r="K129" i="244"/>
  <c r="E129" i="444"/>
  <c r="D129" i="305"/>
  <c r="D129" i="367"/>
  <c r="E329" i="500"/>
  <c r="B329" i="499"/>
  <c r="B329" i="500"/>
  <c r="K45" i="279"/>
  <c r="D45" i="340"/>
  <c r="D45" i="402"/>
  <c r="E45" i="479"/>
  <c r="K57" i="219"/>
  <c r="K10" i="215"/>
  <c r="K22" i="291"/>
  <c r="D20" i="352"/>
  <c r="D20" i="414"/>
  <c r="E20" i="491"/>
  <c r="D36" i="473"/>
  <c r="J38" i="273"/>
  <c r="J43" i="213"/>
  <c r="K8" i="244"/>
  <c r="D8" i="305"/>
  <c r="D8" i="367"/>
  <c r="E8" i="444"/>
  <c r="C92" i="434"/>
  <c r="B7" i="440"/>
  <c r="C92" i="235"/>
  <c r="C166" i="175"/>
  <c r="C166" i="434"/>
  <c r="B7" i="181"/>
  <c r="C92" i="295"/>
  <c r="K57" i="270"/>
  <c r="D57" i="331"/>
  <c r="D57" i="393"/>
  <c r="E57" i="470"/>
  <c r="C58" i="351"/>
  <c r="C58" i="413"/>
  <c r="C58" i="290"/>
  <c r="H308" i="500"/>
  <c r="H312" i="500"/>
  <c r="H312" i="499"/>
  <c r="B113" i="499"/>
  <c r="B113" i="500"/>
  <c r="E113" i="500"/>
  <c r="D41" i="464"/>
  <c r="D58" i="464"/>
  <c r="J43" i="264"/>
  <c r="E51" i="463"/>
  <c r="K57" i="203"/>
  <c r="D51" i="324"/>
  <c r="D51" i="386"/>
  <c r="K51" i="263"/>
  <c r="D57" i="470"/>
  <c r="D58" i="470"/>
  <c r="J57" i="270"/>
  <c r="K135" i="175"/>
  <c r="E100" i="434"/>
  <c r="D100" i="295"/>
  <c r="D100" i="357"/>
  <c r="K100" i="235"/>
  <c r="K43" i="218"/>
  <c r="E36" i="478"/>
  <c r="D36" i="339"/>
  <c r="D36" i="401"/>
  <c r="K38" i="278"/>
  <c r="E57" i="457"/>
  <c r="D57" i="318"/>
  <c r="D57" i="380"/>
  <c r="K57" i="257"/>
  <c r="B802" i="498"/>
  <c r="B334" i="443"/>
  <c r="B328" i="443"/>
  <c r="E36" i="490"/>
  <c r="D36" i="351"/>
  <c r="D36" i="413"/>
  <c r="K38" i="290"/>
  <c r="K43" i="230"/>
  <c r="C93" i="434"/>
  <c r="B8" i="181"/>
  <c r="C93" i="235"/>
  <c r="B8" i="241"/>
  <c r="C93" i="295"/>
  <c r="E57" i="472"/>
  <c r="D57" i="333"/>
  <c r="D57" i="395"/>
  <c r="K57" i="272"/>
  <c r="I4" i="179"/>
  <c r="I4" i="239"/>
  <c r="E4" i="239"/>
  <c r="J43" i="261"/>
  <c r="D41" i="461"/>
  <c r="D30" i="300"/>
  <c r="E30" i="439"/>
  <c r="D19" i="440"/>
  <c r="D19" i="181"/>
  <c r="E31" i="180"/>
  <c r="D30" i="361"/>
  <c r="E52" i="434"/>
  <c r="D52" i="295"/>
  <c r="D52" i="357"/>
  <c r="D132" i="415"/>
  <c r="D154" i="415"/>
  <c r="I30" i="438"/>
  <c r="D38" i="440"/>
  <c r="H30" i="299"/>
  <c r="D38" i="181"/>
  <c r="E32" i="435"/>
  <c r="D32" i="296"/>
  <c r="D32" i="358"/>
  <c r="E136" i="435"/>
  <c r="D136" i="296"/>
  <c r="D136" i="358"/>
  <c r="K160" i="176"/>
  <c r="I32" i="179"/>
  <c r="K57" i="255"/>
  <c r="E57" i="455"/>
  <c r="D57" i="316"/>
  <c r="D57" i="378"/>
  <c r="B44" i="499"/>
  <c r="C162" i="295"/>
  <c r="C162" i="357"/>
  <c r="C162" i="235"/>
  <c r="K29" i="187"/>
  <c r="K85" i="178"/>
  <c r="D8" i="318"/>
  <c r="D8" i="380"/>
  <c r="K38" i="197"/>
  <c r="E8" i="457"/>
  <c r="K10" i="257"/>
  <c r="D36" i="463"/>
  <c r="J43" i="203"/>
  <c r="J38" i="263"/>
  <c r="B138" i="134"/>
  <c r="B10" i="292"/>
  <c r="B45" i="354"/>
  <c r="B202" i="134"/>
  <c r="B36" i="354"/>
  <c r="B193" i="134"/>
  <c r="B66" i="443"/>
  <c r="B135" i="498"/>
  <c r="B70" i="443"/>
  <c r="B110" i="443"/>
  <c r="B247" i="498"/>
  <c r="B114" i="443"/>
  <c r="H196" i="500"/>
  <c r="H202" i="500"/>
  <c r="H202" i="499"/>
  <c r="B159" i="443"/>
  <c r="B366" i="498"/>
  <c r="B164" i="443"/>
  <c r="I182" i="500"/>
  <c r="I186" i="500"/>
  <c r="C186" i="500"/>
  <c r="B89" i="499"/>
  <c r="B89" i="500"/>
  <c r="E89" i="500"/>
  <c r="D32" i="239"/>
  <c r="D32" i="438"/>
  <c r="C43" i="215"/>
  <c r="C58" i="155"/>
  <c r="C58" i="215"/>
  <c r="D152" i="298"/>
  <c r="D152" i="360"/>
  <c r="E152" i="437"/>
  <c r="C58" i="159"/>
  <c r="C58" i="219"/>
  <c r="C43" i="219"/>
  <c r="K46" i="248"/>
  <c r="D46" i="309"/>
  <c r="D46" i="371"/>
  <c r="K58" i="188"/>
  <c r="E46" i="448"/>
  <c r="E98" i="500"/>
  <c r="H92" i="499"/>
  <c r="B291" i="500"/>
  <c r="B196" i="499"/>
  <c r="B183" i="500"/>
  <c r="B186" i="500"/>
  <c r="B186" i="499"/>
  <c r="B340" i="499"/>
  <c r="B252" i="499"/>
  <c r="B247" i="500"/>
  <c r="B252" i="500"/>
  <c r="B328" i="500"/>
  <c r="B1" i="402"/>
  <c r="B1" i="339"/>
  <c r="B1" i="399"/>
  <c r="K1" i="218"/>
  <c r="B1" i="337"/>
  <c r="K1" i="217"/>
  <c r="B1" i="338"/>
  <c r="B1" i="340"/>
  <c r="K1" i="216"/>
  <c r="K1" i="219"/>
  <c r="B1" i="401"/>
  <c r="B1" i="400"/>
  <c r="K1" i="276"/>
  <c r="K1" i="277"/>
  <c r="K1" i="278"/>
  <c r="K1" i="279"/>
  <c r="C41" i="458"/>
  <c r="C58" i="458"/>
  <c r="C41" i="319"/>
  <c r="C41" i="381"/>
  <c r="C43" i="258"/>
  <c r="K43" i="211"/>
  <c r="E36" i="471"/>
  <c r="D36" i="332"/>
  <c r="D36" i="394"/>
  <c r="K38" i="271"/>
  <c r="D41" i="485"/>
  <c r="D58" i="485"/>
  <c r="J43" i="285"/>
  <c r="H296" i="499"/>
  <c r="E268" i="499"/>
  <c r="C165" i="357"/>
  <c r="G31" i="362"/>
  <c r="D26" i="363"/>
  <c r="D26" i="301"/>
  <c r="B138" i="500"/>
  <c r="B142" i="500"/>
  <c r="B142" i="499"/>
  <c r="C58" i="459"/>
  <c r="E136" i="500"/>
  <c r="G268" i="500"/>
  <c r="E246" i="499"/>
  <c r="B240" i="500"/>
  <c r="B246" i="500"/>
  <c r="B246" i="499"/>
  <c r="C161" i="357"/>
  <c r="B26" i="363"/>
  <c r="E26" i="363"/>
  <c r="B26" i="301"/>
  <c r="E26" i="301"/>
  <c r="E26" i="440"/>
  <c r="J43" i="272"/>
  <c r="D41" i="472"/>
  <c r="D58" i="472"/>
  <c r="K38" i="217"/>
  <c r="B218" i="500"/>
  <c r="B224" i="500"/>
  <c r="B224" i="499"/>
  <c r="K32" i="244"/>
  <c r="E32" i="444"/>
  <c r="K29" i="184"/>
  <c r="D32" i="305"/>
  <c r="D32" i="367"/>
  <c r="I43" i="204"/>
  <c r="I43" i="264"/>
  <c r="I38" i="264"/>
  <c r="D51" i="461"/>
  <c r="J57" i="201"/>
  <c r="J51" i="261"/>
  <c r="E54" i="453"/>
  <c r="D54" i="314"/>
  <c r="D54" i="376"/>
  <c r="K54" i="253"/>
  <c r="G38" i="253"/>
  <c r="G43" i="193"/>
  <c r="G43" i="253"/>
  <c r="D13" i="349"/>
  <c r="D13" i="411"/>
  <c r="E13" i="488"/>
  <c r="K15" i="288"/>
  <c r="K10" i="228"/>
  <c r="J39" i="287"/>
  <c r="D37" i="487"/>
  <c r="J43" i="227"/>
  <c r="K21" i="287"/>
  <c r="D19" i="348"/>
  <c r="D19" i="410"/>
  <c r="E19" i="487"/>
  <c r="D10" i="348"/>
  <c r="D10" i="410"/>
  <c r="K12" i="287"/>
  <c r="K10" i="227"/>
  <c r="E10" i="487"/>
  <c r="D10" i="347"/>
  <c r="D10" i="409"/>
  <c r="E10" i="486"/>
  <c r="K12" i="286"/>
  <c r="K10" i="226"/>
  <c r="K47" i="285"/>
  <c r="D47" i="346"/>
  <c r="D47" i="408"/>
  <c r="E47" i="485"/>
  <c r="K45" i="225"/>
  <c r="E35" i="485"/>
  <c r="D35" i="346"/>
  <c r="D35" i="408"/>
  <c r="K37" i="285"/>
  <c r="K33" i="285"/>
  <c r="D31" i="346"/>
  <c r="D31" i="408"/>
  <c r="E31" i="485"/>
  <c r="K32" i="225"/>
  <c r="K12" i="285"/>
  <c r="D10" i="346"/>
  <c r="D10" i="408"/>
  <c r="K10" i="225"/>
  <c r="E10" i="485"/>
  <c r="D47" i="345"/>
  <c r="D47" i="407"/>
  <c r="E47" i="484"/>
  <c r="K45" i="224"/>
  <c r="K47" i="284"/>
  <c r="I43" i="224"/>
  <c r="I43" i="284"/>
  <c r="I38" i="284"/>
  <c r="E27" i="484"/>
  <c r="K28" i="224"/>
  <c r="D27" i="345"/>
  <c r="D27" i="407"/>
  <c r="K29" i="284"/>
  <c r="K37" i="279"/>
  <c r="D35" i="340"/>
  <c r="D35" i="402"/>
  <c r="E35" i="479"/>
  <c r="K12" i="279"/>
  <c r="K10" i="219"/>
  <c r="E10" i="479"/>
  <c r="D10" i="340"/>
  <c r="D10" i="402"/>
  <c r="D59" i="339"/>
  <c r="D59" i="401"/>
  <c r="K59" i="278"/>
  <c r="E59" i="478"/>
  <c r="J39" i="278"/>
  <c r="D37" i="478"/>
  <c r="J43" i="218"/>
  <c r="E53" i="477"/>
  <c r="K53" i="277"/>
  <c r="K51" i="217"/>
  <c r="D53" i="338"/>
  <c r="D53" i="400"/>
  <c r="D39" i="336"/>
  <c r="D39" i="398"/>
  <c r="E39" i="475"/>
  <c r="K41" i="275"/>
  <c r="E43" i="210"/>
  <c r="E43" i="270"/>
  <c r="E38" i="270"/>
  <c r="E49" i="461"/>
  <c r="D49" i="322"/>
  <c r="D49" i="384"/>
  <c r="K49" i="261"/>
  <c r="E47" i="461"/>
  <c r="D47" i="322"/>
  <c r="D47" i="384"/>
  <c r="K47" i="261"/>
  <c r="K45" i="201"/>
  <c r="E43" i="201"/>
  <c r="E43" i="261"/>
  <c r="E38" i="261"/>
  <c r="K42" i="260"/>
  <c r="D40" i="321"/>
  <c r="D40" i="383"/>
  <c r="K39" i="200"/>
  <c r="E40" i="460"/>
  <c r="H38" i="260"/>
  <c r="H43" i="200"/>
  <c r="H43" i="260"/>
  <c r="E43" i="200"/>
  <c r="E43" i="260"/>
  <c r="E38" i="260"/>
  <c r="D22" i="321"/>
  <c r="D22" i="383"/>
  <c r="K22" i="200"/>
  <c r="K24" i="260"/>
  <c r="E22" i="460"/>
  <c r="D18" i="321"/>
  <c r="D18" i="383"/>
  <c r="K20" i="260"/>
  <c r="E18" i="460"/>
  <c r="F43" i="200"/>
  <c r="F43" i="260"/>
  <c r="F38" i="260"/>
  <c r="K52" i="259"/>
  <c r="K51" i="199"/>
  <c r="E52" i="459"/>
  <c r="D52" i="320"/>
  <c r="D52" i="382"/>
  <c r="H43" i="199"/>
  <c r="H43" i="259"/>
  <c r="H38" i="259"/>
  <c r="D15" i="320"/>
  <c r="D15" i="382"/>
  <c r="E15" i="459"/>
  <c r="K17" i="259"/>
  <c r="K10" i="199"/>
  <c r="E56" i="458"/>
  <c r="K56" i="258"/>
  <c r="D56" i="319"/>
  <c r="D56" i="381"/>
  <c r="D31" i="319"/>
  <c r="D31" i="381"/>
  <c r="K32" i="198"/>
  <c r="E31" i="458"/>
  <c r="K33" i="258"/>
  <c r="D43" i="198"/>
  <c r="D43" i="258"/>
  <c r="D38" i="258"/>
  <c r="K68" i="246"/>
  <c r="D68" i="307"/>
  <c r="D68" i="369"/>
  <c r="E68" i="446"/>
  <c r="K66" i="186"/>
  <c r="D60" i="446"/>
  <c r="J60" i="246"/>
  <c r="E53" i="446"/>
  <c r="D53" i="307"/>
  <c r="D53" i="369"/>
  <c r="K53" i="246"/>
  <c r="K49" i="186"/>
  <c r="J37" i="246"/>
  <c r="J65" i="186"/>
  <c r="D37" i="446"/>
  <c r="D133" i="445"/>
  <c r="J154" i="185"/>
  <c r="J133" i="245"/>
  <c r="D43" i="306"/>
  <c r="D43" i="368"/>
  <c r="E43" i="445"/>
  <c r="K37" i="185"/>
  <c r="K43" i="245"/>
  <c r="E24" i="445"/>
  <c r="K24" i="245"/>
  <c r="D24" i="306"/>
  <c r="D24" i="368"/>
  <c r="K22" i="185"/>
  <c r="K137" i="244"/>
  <c r="K133" i="184"/>
  <c r="D137" i="305"/>
  <c r="D137" i="367"/>
  <c r="E137" i="444"/>
  <c r="G160" i="237"/>
  <c r="G161" i="177"/>
  <c r="G161" i="237"/>
  <c r="J78" i="237"/>
  <c r="D78" i="436"/>
  <c r="E109" i="435"/>
  <c r="D109" i="296"/>
  <c r="D109" i="358"/>
  <c r="H166" i="176"/>
  <c r="H92" i="236"/>
  <c r="H166" i="236"/>
  <c r="D72" i="296"/>
  <c r="D72" i="358"/>
  <c r="E72" i="435"/>
  <c r="E27" i="434"/>
  <c r="D27" i="295"/>
  <c r="D27" i="357"/>
  <c r="D25" i="415"/>
  <c r="I18" i="66"/>
  <c r="C22" i="252"/>
  <c r="C20" i="313"/>
  <c r="C20" i="375"/>
  <c r="C20" i="452"/>
  <c r="C89" i="446"/>
  <c r="C89" i="307"/>
  <c r="C89" i="369"/>
  <c r="C89" i="246"/>
  <c r="E160" i="500"/>
  <c r="B160" i="499"/>
  <c r="B160" i="500"/>
  <c r="D83" i="296"/>
  <c r="D83" i="358"/>
  <c r="E83" i="435"/>
  <c r="K81" i="176"/>
  <c r="I93" i="176"/>
  <c r="I93" i="236"/>
  <c r="I92" i="236"/>
  <c r="I166" i="236"/>
  <c r="I166" i="176"/>
  <c r="D92" i="236"/>
  <c r="D166" i="236"/>
  <c r="D166" i="176"/>
  <c r="G92" i="236"/>
  <c r="G166" i="236"/>
  <c r="G166" i="176"/>
  <c r="E62" i="435"/>
  <c r="D62" i="296"/>
  <c r="D62" i="358"/>
  <c r="E30" i="434"/>
  <c r="D30" i="295"/>
  <c r="D30" i="357"/>
  <c r="D28" i="415"/>
  <c r="K25" i="235"/>
  <c r="K68" i="235"/>
  <c r="C8" i="348"/>
  <c r="C8" i="410"/>
  <c r="C10" i="287"/>
  <c r="C8" i="487"/>
  <c r="C10" i="286"/>
  <c r="C8" i="347"/>
  <c r="C8" i="409"/>
  <c r="C8" i="486"/>
  <c r="C57" i="337"/>
  <c r="C57" i="399"/>
  <c r="C57" i="476"/>
  <c r="C58" i="476"/>
  <c r="C57" i="276"/>
  <c r="C57" i="335"/>
  <c r="C57" i="397"/>
  <c r="C57" i="274"/>
  <c r="C57" i="474"/>
  <c r="C58" i="474"/>
  <c r="C46" i="449"/>
  <c r="C46" i="249"/>
  <c r="C46" i="310"/>
  <c r="C46" i="372"/>
  <c r="C114" i="306"/>
  <c r="C114" i="368"/>
  <c r="C114" i="245"/>
  <c r="C114" i="445"/>
  <c r="K40" i="235"/>
  <c r="K69" i="236"/>
  <c r="K92" i="236"/>
  <c r="K166" i="236"/>
  <c r="E30" i="477"/>
  <c r="D30" i="338"/>
  <c r="D30" i="400"/>
  <c r="K32" i="277"/>
  <c r="K42" i="252"/>
  <c r="D40" i="313"/>
  <c r="D40" i="375"/>
  <c r="E40" i="452"/>
  <c r="E41" i="448"/>
  <c r="D41" i="309"/>
  <c r="D41" i="371"/>
  <c r="K43" i="248"/>
  <c r="K40" i="188"/>
  <c r="D75" i="447"/>
  <c r="J75" i="247"/>
  <c r="E133" i="434"/>
  <c r="D133" i="295"/>
  <c r="D133" i="357"/>
  <c r="D129" i="415"/>
  <c r="K133" i="235"/>
  <c r="E29" i="435"/>
  <c r="D29" i="296"/>
  <c r="D29" i="358"/>
  <c r="K25" i="176"/>
  <c r="E73" i="444"/>
  <c r="K70" i="184"/>
  <c r="D73" i="305"/>
  <c r="D73" i="367"/>
  <c r="K73" i="244"/>
  <c r="C43" i="231"/>
  <c r="C58" i="171"/>
  <c r="C58" i="231"/>
  <c r="E138" i="437"/>
  <c r="D138" i="298"/>
  <c r="D138" i="360"/>
  <c r="K136" i="178"/>
  <c r="C41" i="169"/>
  <c r="C38" i="229"/>
  <c r="C41" i="160"/>
  <c r="C38" i="220"/>
  <c r="D147" i="434"/>
  <c r="J147" i="235"/>
  <c r="E21" i="447"/>
  <c r="D21" i="308"/>
  <c r="D21" i="370"/>
  <c r="K21" i="247"/>
  <c r="D70" i="444"/>
  <c r="J70" i="244"/>
  <c r="J89" i="184"/>
  <c r="F160" i="235"/>
  <c r="F166" i="235"/>
  <c r="F166" i="175"/>
  <c r="F161" i="175"/>
  <c r="F161" i="235"/>
  <c r="J52" i="237"/>
  <c r="D52" i="436"/>
  <c r="J68" i="177"/>
  <c r="E67" i="444"/>
  <c r="K66" i="184"/>
  <c r="D67" i="305"/>
  <c r="D67" i="367"/>
  <c r="K67" i="244"/>
  <c r="D70" i="445"/>
  <c r="J89" i="185"/>
  <c r="J70" i="245"/>
  <c r="G89" i="245"/>
  <c r="G90" i="185"/>
  <c r="G90" i="245"/>
  <c r="K68" i="247"/>
  <c r="D68" i="308"/>
  <c r="D68" i="370"/>
  <c r="E68" i="447"/>
  <c r="K66" i="187"/>
  <c r="D146" i="447"/>
  <c r="J146" i="247"/>
  <c r="D28" i="305"/>
  <c r="D28" i="367"/>
  <c r="E28" i="444"/>
  <c r="K28" i="244"/>
  <c r="K78" i="244"/>
  <c r="D78" i="305"/>
  <c r="D78" i="367"/>
  <c r="E78" i="444"/>
  <c r="E114" i="447"/>
  <c r="D114" i="308"/>
  <c r="D114" i="370"/>
  <c r="K114" i="247"/>
  <c r="D129" i="447"/>
  <c r="J154" i="187"/>
  <c r="J129" i="247"/>
  <c r="I16" i="243"/>
  <c r="H25" i="243"/>
  <c r="J121" i="238"/>
  <c r="D121" i="437"/>
  <c r="D89" i="247"/>
  <c r="D90" i="187"/>
  <c r="D90" i="247"/>
  <c r="E40" i="447"/>
  <c r="D40" i="308"/>
  <c r="D40" i="370"/>
  <c r="K37" i="187"/>
  <c r="K40" i="247"/>
  <c r="D150" i="308"/>
  <c r="D150" i="370"/>
  <c r="K150" i="247"/>
  <c r="E150" i="447"/>
  <c r="K146" i="187"/>
  <c r="E89" i="244"/>
  <c r="E90" i="184"/>
  <c r="E90" i="244"/>
  <c r="C38" i="197"/>
  <c r="C41" i="137"/>
  <c r="I93" i="178"/>
  <c r="I93" i="238"/>
  <c r="I68" i="238"/>
  <c r="I165" i="238"/>
  <c r="I165" i="178"/>
  <c r="G93" i="177"/>
  <c r="G93" i="237"/>
  <c r="G92" i="237"/>
  <c r="G166" i="237"/>
  <c r="G166" i="177"/>
  <c r="E23" i="447"/>
  <c r="D23" i="308"/>
  <c r="D23" i="370"/>
  <c r="K22" i="187"/>
  <c r="K23" i="247"/>
  <c r="D131" i="295"/>
  <c r="D131" i="357"/>
  <c r="D127" i="415"/>
  <c r="E131" i="434"/>
  <c r="K131" i="235"/>
  <c r="E22" i="453"/>
  <c r="D22" i="314"/>
  <c r="D22" i="376"/>
  <c r="K24" i="253"/>
  <c r="K22" i="193"/>
  <c r="K39" i="192"/>
  <c r="E38" i="452"/>
  <c r="D38" i="313"/>
  <c r="D38" i="375"/>
  <c r="K40" i="252"/>
  <c r="J39" i="252"/>
  <c r="D37" i="452"/>
  <c r="K26" i="252"/>
  <c r="E24" i="452"/>
  <c r="D24" i="313"/>
  <c r="D24" i="375"/>
  <c r="K19" i="252"/>
  <c r="E17" i="452"/>
  <c r="D17" i="313"/>
  <c r="D17" i="375"/>
  <c r="K10" i="192"/>
  <c r="J10" i="252"/>
  <c r="D8" i="452"/>
  <c r="J38" i="192"/>
  <c r="E60" i="451"/>
  <c r="K60" i="251"/>
  <c r="D60" i="312"/>
  <c r="D60" i="374"/>
  <c r="E56" i="451"/>
  <c r="D56" i="312"/>
  <c r="D56" i="374"/>
  <c r="K56" i="251"/>
  <c r="E54" i="451"/>
  <c r="K52" i="191"/>
  <c r="D54" i="312"/>
  <c r="D54" i="374"/>
  <c r="K54" i="251"/>
  <c r="E51" i="451"/>
  <c r="K51" i="251"/>
  <c r="D51" i="312"/>
  <c r="D51" i="374"/>
  <c r="E19" i="451"/>
  <c r="D19" i="312"/>
  <c r="D19" i="374"/>
  <c r="K21" i="251"/>
  <c r="D11" i="312"/>
  <c r="D11" i="374"/>
  <c r="E11" i="451"/>
  <c r="K13" i="251"/>
  <c r="E60" i="450"/>
  <c r="K60" i="250"/>
  <c r="D60" i="311"/>
  <c r="D60" i="373"/>
  <c r="J52" i="250"/>
  <c r="D52" i="450"/>
  <c r="J58" i="190"/>
  <c r="E41" i="450"/>
  <c r="K43" i="250"/>
  <c r="D41" i="311"/>
  <c r="D41" i="373"/>
  <c r="K40" i="190"/>
  <c r="K23" i="248"/>
  <c r="D21" i="309"/>
  <c r="D21" i="371"/>
  <c r="K22" i="188"/>
  <c r="E21" i="448"/>
  <c r="E39" i="248"/>
  <c r="E44" i="188"/>
  <c r="E44" i="248"/>
  <c r="D8" i="448"/>
  <c r="J10" i="248"/>
  <c r="J39" i="188"/>
  <c r="E19" i="448"/>
  <c r="D19" i="309"/>
  <c r="D19" i="371"/>
  <c r="K21" i="248"/>
  <c r="K10" i="188"/>
  <c r="G128" i="247"/>
  <c r="G155" i="187"/>
  <c r="G155" i="247"/>
  <c r="E155" i="187"/>
  <c r="E155" i="247"/>
  <c r="E128" i="247"/>
  <c r="E102" i="447"/>
  <c r="D102" i="308"/>
  <c r="D102" i="370"/>
  <c r="K102" i="247"/>
  <c r="E100" i="447"/>
  <c r="D100" i="308"/>
  <c r="D100" i="370"/>
  <c r="K100" i="247"/>
  <c r="J128" i="187"/>
  <c r="J93" i="247"/>
  <c r="D93" i="447"/>
  <c r="K98" i="247"/>
  <c r="D98" i="308"/>
  <c r="D98" i="370"/>
  <c r="E98" i="447"/>
  <c r="K93" i="187"/>
  <c r="E76" i="447"/>
  <c r="K75" i="187"/>
  <c r="K76" i="247"/>
  <c r="D76" i="308"/>
  <c r="D76" i="370"/>
  <c r="H89" i="247"/>
  <c r="H90" i="187"/>
  <c r="H90" i="247"/>
  <c r="J89" i="187"/>
  <c r="J66" i="247"/>
  <c r="D66" i="447"/>
  <c r="J60" i="247"/>
  <c r="D60" i="447"/>
  <c r="D146" i="444"/>
  <c r="J146" i="244"/>
  <c r="E80" i="444"/>
  <c r="K80" i="244"/>
  <c r="D80" i="305"/>
  <c r="D80" i="367"/>
  <c r="D43" i="305"/>
  <c r="D43" i="367"/>
  <c r="E43" i="444"/>
  <c r="K43" i="244"/>
  <c r="K37" i="184"/>
  <c r="G65" i="244"/>
  <c r="G90" i="184"/>
  <c r="G90" i="244"/>
  <c r="D22" i="444"/>
  <c r="J22" i="244"/>
  <c r="K15" i="184"/>
  <c r="K65" i="184"/>
  <c r="F90" i="184"/>
  <c r="F90" i="244"/>
  <c r="F65" i="244"/>
  <c r="D65" i="244"/>
  <c r="D90" i="184"/>
  <c r="D90" i="244"/>
  <c r="J65" i="184"/>
  <c r="J8" i="244"/>
  <c r="D8" i="444"/>
  <c r="E5" i="270"/>
  <c r="E5" i="291"/>
  <c r="E5" i="260"/>
  <c r="E5" i="253"/>
  <c r="E5" i="280"/>
  <c r="E5" i="258"/>
  <c r="E5" i="259"/>
  <c r="E5" i="271"/>
  <c r="E5" i="269"/>
  <c r="E5" i="262"/>
  <c r="E5" i="249"/>
  <c r="E5" i="272"/>
  <c r="E5" i="279"/>
  <c r="E5" i="281"/>
  <c r="E5" i="285"/>
  <c r="E5" i="268"/>
  <c r="E5" i="254"/>
  <c r="E5" i="251"/>
  <c r="E5" i="261"/>
  <c r="E5" i="273"/>
  <c r="E5" i="274"/>
  <c r="E5" i="284"/>
  <c r="E5" i="263"/>
  <c r="E5" i="288"/>
  <c r="E5" i="257"/>
  <c r="E5" i="287"/>
  <c r="E5" i="289"/>
  <c r="E5" i="250"/>
  <c r="E5" i="248"/>
  <c r="E5" i="255"/>
  <c r="E5" i="276"/>
  <c r="E5" i="290"/>
  <c r="E5" i="283"/>
  <c r="E5" i="275"/>
  <c r="E5" i="278"/>
  <c r="E5" i="282"/>
  <c r="E5" i="256"/>
  <c r="E5" i="277"/>
  <c r="E5" i="267"/>
  <c r="E5" i="266"/>
  <c r="E5" i="265"/>
  <c r="E5" i="264"/>
  <c r="E5" i="252"/>
  <c r="E5" i="286"/>
  <c r="G16" i="442"/>
  <c r="G25" i="442"/>
  <c r="I25" i="183"/>
  <c r="D147" i="437"/>
  <c r="J147" i="238"/>
  <c r="E143" i="437"/>
  <c r="D143" i="298"/>
  <c r="D143" i="360"/>
  <c r="K140" i="178"/>
  <c r="D100" i="437"/>
  <c r="J100" i="238"/>
  <c r="J135" i="178"/>
  <c r="E70" i="437"/>
  <c r="D70" i="298"/>
  <c r="D70" i="360"/>
  <c r="K69" i="178"/>
  <c r="D69" i="437"/>
  <c r="J69" i="238"/>
  <c r="J92" i="178"/>
  <c r="E48" i="437"/>
  <c r="D48" i="298"/>
  <c r="D48" i="360"/>
  <c r="K40" i="178"/>
  <c r="D77" i="297"/>
  <c r="D77" i="359"/>
  <c r="E77" i="436"/>
  <c r="K73" i="177"/>
  <c r="H68" i="236"/>
  <c r="H165" i="236"/>
  <c r="H165" i="176"/>
  <c r="H93" i="176"/>
  <c r="H93" i="236"/>
  <c r="F68" i="236"/>
  <c r="F165" i="236"/>
  <c r="F165" i="176"/>
  <c r="F93" i="176"/>
  <c r="F93" i="236"/>
  <c r="D165" i="176"/>
  <c r="D68" i="236"/>
  <c r="D165" i="236"/>
  <c r="D93" i="176"/>
  <c r="D93" i="236"/>
  <c r="E16" i="435"/>
  <c r="D16" i="296"/>
  <c r="D16" i="358"/>
  <c r="K11" i="176"/>
  <c r="E161" i="175"/>
  <c r="E161" i="235"/>
  <c r="E160" i="235"/>
  <c r="E166" i="235"/>
  <c r="E166" i="175"/>
  <c r="G135" i="235"/>
  <c r="G165" i="235"/>
  <c r="G165" i="175"/>
  <c r="G161" i="175"/>
  <c r="G161" i="235"/>
  <c r="J78" i="235"/>
  <c r="D78" i="434"/>
  <c r="J92" i="175"/>
  <c r="C51" i="468"/>
  <c r="C51" i="329"/>
  <c r="C51" i="391"/>
  <c r="C51" i="268"/>
  <c r="C41" i="125"/>
  <c r="C38" i="193"/>
  <c r="C44" i="189"/>
  <c r="C59" i="122"/>
  <c r="C59" i="189"/>
  <c r="C42" i="79"/>
  <c r="C39" i="188"/>
  <c r="C90" i="120"/>
  <c r="C65" i="186"/>
  <c r="C24" i="240"/>
  <c r="C24" i="300"/>
  <c r="C24" i="362"/>
  <c r="C24" i="439"/>
  <c r="C159" i="131"/>
  <c r="C161" i="177"/>
  <c r="C135" i="177"/>
  <c r="D152" i="297"/>
  <c r="D152" i="359"/>
  <c r="E152" i="436"/>
  <c r="J4" i="416"/>
  <c r="H3" i="417"/>
  <c r="E92" i="415"/>
  <c r="J160" i="178"/>
  <c r="K32" i="262"/>
  <c r="D30" i="323"/>
  <c r="D30" i="385"/>
  <c r="E30" i="462"/>
  <c r="C58" i="315"/>
  <c r="C58" i="377"/>
  <c r="C58" i="254"/>
  <c r="K51" i="273"/>
  <c r="D51" i="334"/>
  <c r="D51" i="396"/>
  <c r="E51" i="473"/>
  <c r="E78" i="437"/>
  <c r="D78" i="298"/>
  <c r="D78" i="360"/>
  <c r="E21" i="500"/>
  <c r="B21" i="499"/>
  <c r="B21" i="500"/>
  <c r="E111" i="500"/>
  <c r="B111" i="499"/>
  <c r="B111" i="500"/>
  <c r="C164" i="500"/>
  <c r="I159" i="500"/>
  <c r="I164" i="500"/>
  <c r="B190" i="498"/>
  <c r="B92" i="443"/>
  <c r="B86" i="443"/>
  <c r="K45" i="291"/>
  <c r="K57" i="231"/>
  <c r="E45" i="464"/>
  <c r="E45" i="491"/>
  <c r="D45" i="352"/>
  <c r="D45" i="414"/>
  <c r="D30" i="347"/>
  <c r="D30" i="409"/>
  <c r="K32" i="286"/>
  <c r="E30" i="486"/>
  <c r="E75" i="446"/>
  <c r="D75" i="307"/>
  <c r="D75" i="369"/>
  <c r="K75" i="246"/>
  <c r="B28" i="443"/>
  <c r="B29" i="498"/>
  <c r="B32" i="443"/>
  <c r="I152" i="500"/>
  <c r="I158" i="500"/>
  <c r="C158" i="500"/>
  <c r="B174" i="443"/>
  <c r="B416" i="498"/>
  <c r="B180" i="443"/>
  <c r="D20" i="319"/>
  <c r="D20" i="381"/>
  <c r="E20" i="458"/>
  <c r="K22" i="258"/>
  <c r="D30" i="345"/>
  <c r="D30" i="407"/>
  <c r="E30" i="484"/>
  <c r="K32" i="284"/>
  <c r="E8" i="455"/>
  <c r="D8" i="316"/>
  <c r="D8" i="378"/>
  <c r="K38" i="195"/>
  <c r="K10" i="255"/>
  <c r="K51" i="258"/>
  <c r="E51" i="458"/>
  <c r="D51" i="319"/>
  <c r="D51" i="381"/>
  <c r="K57" i="198"/>
  <c r="G93" i="176"/>
  <c r="G93" i="236"/>
  <c r="C57" i="344"/>
  <c r="C57" i="406"/>
  <c r="C57" i="283"/>
  <c r="C57" i="483"/>
  <c r="C58" i="483"/>
  <c r="C36" i="316"/>
  <c r="C36" i="378"/>
  <c r="C38" i="255"/>
  <c r="C36" i="455"/>
  <c r="J43" i="222"/>
  <c r="D36" i="482"/>
  <c r="J38" i="282"/>
  <c r="B635" i="498"/>
  <c r="B266" i="443"/>
  <c r="B242" i="443"/>
  <c r="B582" i="498"/>
  <c r="B246" i="443"/>
  <c r="D41" i="488"/>
  <c r="D58" i="488"/>
  <c r="J43" i="288"/>
  <c r="K39" i="261"/>
  <c r="D37" i="322"/>
  <c r="D37" i="384"/>
  <c r="E37" i="461"/>
  <c r="C58" i="339"/>
  <c r="C58" i="401"/>
  <c r="C58" i="278"/>
  <c r="E45" i="475"/>
  <c r="K45" i="275"/>
  <c r="D45" i="336"/>
  <c r="D45" i="398"/>
  <c r="K57" i="215"/>
  <c r="B20" i="500"/>
  <c r="B26" i="500"/>
  <c r="B26" i="499"/>
  <c r="B95" i="443"/>
  <c r="B196" i="498"/>
  <c r="B98" i="443"/>
  <c r="B49" i="500"/>
  <c r="B54" i="500"/>
  <c r="B54" i="499"/>
  <c r="B230" i="499"/>
  <c r="B225" i="500"/>
  <c r="B230" i="500"/>
  <c r="B205" i="499"/>
  <c r="B205" i="500"/>
  <c r="E205" i="500"/>
  <c r="E208" i="500"/>
  <c r="H48" i="499"/>
  <c r="B686" i="498"/>
  <c r="K22" i="265"/>
  <c r="D20" i="326"/>
  <c r="D20" i="388"/>
  <c r="E20" i="465"/>
  <c r="K10" i="200"/>
  <c r="I25" i="243"/>
  <c r="E48" i="499"/>
  <c r="D45" i="344"/>
  <c r="D45" i="406"/>
  <c r="K57" i="223"/>
  <c r="K45" i="283"/>
  <c r="E45" i="483"/>
  <c r="D93" i="307"/>
  <c r="D93" i="369"/>
  <c r="K128" i="186"/>
  <c r="K93" i="246"/>
  <c r="E93" i="446"/>
  <c r="B158" i="499"/>
  <c r="B152" i="500"/>
  <c r="B158" i="500"/>
  <c r="D57" i="341"/>
  <c r="D57" i="403"/>
  <c r="E57" i="480"/>
  <c r="K57" i="280"/>
  <c r="K28" i="258"/>
  <c r="D26" i="319"/>
  <c r="D26" i="381"/>
  <c r="E26" i="458"/>
  <c r="J38" i="260"/>
  <c r="D36" i="460"/>
  <c r="J43" i="200"/>
  <c r="D18" i="297"/>
  <c r="D18" i="359"/>
  <c r="E18" i="436"/>
  <c r="J43" i="205"/>
  <c r="J38" i="265"/>
  <c r="D36" i="465"/>
  <c r="D8" i="325"/>
  <c r="D8" i="387"/>
  <c r="E8" i="464"/>
  <c r="K10" i="264"/>
  <c r="K38" i="204"/>
  <c r="E93" i="444"/>
  <c r="K93" i="244"/>
  <c r="K128" i="184"/>
  <c r="D93" i="305"/>
  <c r="D93" i="367"/>
  <c r="K78" i="187"/>
  <c r="D25" i="298"/>
  <c r="D25" i="360"/>
  <c r="E25" i="437"/>
  <c r="E121" i="435"/>
  <c r="D121" i="296"/>
  <c r="D121" i="358"/>
  <c r="K135" i="176"/>
  <c r="E159" i="500"/>
  <c r="E164" i="500"/>
  <c r="E164" i="499"/>
  <c r="B159" i="499"/>
  <c r="C92" i="435"/>
  <c r="C92" i="236"/>
  <c r="C166" i="236"/>
  <c r="C92" i="296"/>
  <c r="C166" i="176"/>
  <c r="C166" i="435"/>
  <c r="D26" i="347"/>
  <c r="D26" i="409"/>
  <c r="K28" i="286"/>
  <c r="E26" i="486"/>
  <c r="J93" i="176"/>
  <c r="J165" i="176"/>
  <c r="D165" i="435"/>
  <c r="J68" i="236"/>
  <c r="J165" i="236"/>
  <c r="D68" i="435"/>
  <c r="D41" i="484"/>
  <c r="D58" i="484"/>
  <c r="J43" i="284"/>
  <c r="E57" i="467"/>
  <c r="D57" i="328"/>
  <c r="D57" i="390"/>
  <c r="K57" i="267"/>
  <c r="B84" i="498"/>
  <c r="B54" i="443"/>
  <c r="B472" i="498"/>
  <c r="B202" i="443"/>
  <c r="K43" i="221"/>
  <c r="K38" i="281"/>
  <c r="D36" i="342"/>
  <c r="D36" i="404"/>
  <c r="E36" i="481"/>
  <c r="K51" i="278"/>
  <c r="E51" i="478"/>
  <c r="D51" i="339"/>
  <c r="D51" i="401"/>
  <c r="K57" i="218"/>
  <c r="D51" i="326"/>
  <c r="D51" i="388"/>
  <c r="K57" i="205"/>
  <c r="E51" i="465"/>
  <c r="K51" i="265"/>
  <c r="J58" i="191"/>
  <c r="J154" i="184"/>
  <c r="J161" i="175"/>
  <c r="D135" i="434"/>
  <c r="B30" i="440"/>
  <c r="E30" i="440"/>
  <c r="B30" i="181"/>
  <c r="E30" i="181"/>
  <c r="J135" i="235"/>
  <c r="B30" i="241"/>
  <c r="E30" i="241"/>
  <c r="J43" i="206"/>
  <c r="J38" i="266"/>
  <c r="D36" i="466"/>
  <c r="E57" i="466"/>
  <c r="D57" i="327"/>
  <c r="D57" i="389"/>
  <c r="K57" i="266"/>
  <c r="D8" i="352"/>
  <c r="D8" i="414"/>
  <c r="K38" i="231"/>
  <c r="K10" i="291"/>
  <c r="E8" i="491"/>
  <c r="K57" i="213"/>
  <c r="B262" i="443"/>
  <c r="B588" i="498"/>
  <c r="B252" i="443"/>
  <c r="C156" i="3"/>
  <c r="C156" i="184"/>
  <c r="C90" i="184"/>
  <c r="K68" i="177"/>
  <c r="K68" i="178"/>
  <c r="C30" i="361"/>
  <c r="A33" i="73"/>
  <c r="C32" i="179"/>
  <c r="E11" i="434"/>
  <c r="K68" i="175"/>
  <c r="D11" i="295"/>
  <c r="D11" i="357"/>
  <c r="B31" i="415"/>
  <c r="B30" i="367"/>
  <c r="B30" i="370"/>
  <c r="B33" i="359"/>
  <c r="B33" i="360"/>
  <c r="B30" i="368"/>
  <c r="B33" i="358"/>
  <c r="B30" i="369"/>
  <c r="C165" i="296"/>
  <c r="C68" i="358"/>
  <c r="C165" i="358"/>
  <c r="H18" i="361"/>
  <c r="D30" i="363"/>
  <c r="D30" i="301"/>
  <c r="E32" i="179"/>
  <c r="B141" i="498"/>
  <c r="B76" i="443"/>
  <c r="B27" i="500"/>
  <c r="B32" i="500"/>
  <c r="B32" i="499"/>
  <c r="C156" i="308"/>
  <c r="C156" i="370"/>
  <c r="C156" i="247"/>
  <c r="C58" i="154"/>
  <c r="C58" i="214"/>
  <c r="B12" i="292"/>
  <c r="B140" i="134"/>
  <c r="B167" i="134"/>
  <c r="B10" i="354"/>
  <c r="B41" i="354"/>
  <c r="B198" i="134"/>
  <c r="B168" i="134"/>
  <c r="B11" i="354"/>
  <c r="C97" i="359"/>
  <c r="C8" i="358"/>
  <c r="A4" i="363"/>
  <c r="D5" i="364"/>
  <c r="D5" i="365"/>
  <c r="E9" i="357"/>
  <c r="E5" i="367"/>
  <c r="E5" i="368"/>
  <c r="E5" i="369"/>
  <c r="E5" i="370"/>
  <c r="E5" i="371"/>
  <c r="E5" i="372"/>
  <c r="E5" i="373"/>
  <c r="E5" i="374"/>
  <c r="E5" i="375"/>
  <c r="E5" i="376"/>
  <c r="A31" i="356"/>
  <c r="A28" i="363"/>
  <c r="G5" i="365"/>
  <c r="F5" i="365"/>
  <c r="C8" i="357"/>
  <c r="A37" i="356"/>
  <c r="A34" i="363"/>
  <c r="A13" i="356"/>
  <c r="A10" i="363"/>
  <c r="E5" i="365"/>
  <c r="E5" i="364"/>
  <c r="A25" i="356"/>
  <c r="A22" i="363"/>
  <c r="C97" i="357"/>
  <c r="F5" i="364"/>
  <c r="C8" i="359"/>
  <c r="E5" i="377"/>
  <c r="E5" i="378"/>
  <c r="E5" i="379"/>
  <c r="E5" i="380"/>
  <c r="E5" i="381"/>
  <c r="E5" i="382"/>
  <c r="E5" i="383"/>
  <c r="E5" i="384"/>
  <c r="E5" i="385"/>
  <c r="E5" i="386"/>
  <c r="E5" i="387"/>
  <c r="E5" i="388"/>
  <c r="E5" i="389"/>
  <c r="E5" i="390"/>
  <c r="E5" i="391"/>
  <c r="E5" i="392"/>
  <c r="E5" i="393"/>
  <c r="E5" i="394"/>
  <c r="E5" i="395"/>
  <c r="E5" i="396"/>
  <c r="E5" i="397"/>
  <c r="E5" i="398"/>
  <c r="E5" i="399"/>
  <c r="E5" i="400"/>
  <c r="E5" i="401"/>
  <c r="E5" i="402"/>
  <c r="E5" i="403"/>
  <c r="E5" i="404"/>
  <c r="E5" i="405"/>
  <c r="E5" i="406"/>
  <c r="E5" i="407"/>
  <c r="E5" i="408"/>
  <c r="E5" i="409"/>
  <c r="E5" i="410"/>
  <c r="E5" i="411"/>
  <c r="E5" i="412"/>
  <c r="E5" i="413"/>
  <c r="E5" i="414"/>
  <c r="A19" i="356"/>
  <c r="A16" i="363"/>
  <c r="C8" i="360"/>
  <c r="G5" i="364"/>
  <c r="C97" i="360"/>
  <c r="C97" i="358"/>
  <c r="B66" i="499"/>
  <c r="E66" i="500"/>
  <c r="E70" i="500"/>
  <c r="E110" i="500"/>
  <c r="E114" i="500"/>
  <c r="B110" i="499"/>
  <c r="E114" i="499"/>
  <c r="I196" i="500"/>
  <c r="I202" i="500"/>
  <c r="C202" i="500"/>
  <c r="C38" i="275"/>
  <c r="C36" i="336"/>
  <c r="C36" i="398"/>
  <c r="C36" i="475"/>
  <c r="E37" i="488"/>
  <c r="K39" i="288"/>
  <c r="D37" i="349"/>
  <c r="D37" i="411"/>
  <c r="E8" i="456"/>
  <c r="D8" i="317"/>
  <c r="D8" i="379"/>
  <c r="K38" i="196"/>
  <c r="K10" i="256"/>
  <c r="K28" i="261"/>
  <c r="E26" i="461"/>
  <c r="D26" i="322"/>
  <c r="D26" i="384"/>
  <c r="D36" i="489"/>
  <c r="J38" i="289"/>
  <c r="J43" i="229"/>
  <c r="D81" i="298"/>
  <c r="D81" i="360"/>
  <c r="E81" i="437"/>
  <c r="E29" i="446"/>
  <c r="K29" i="246"/>
  <c r="D29" i="307"/>
  <c r="D29" i="369"/>
  <c r="C36" i="479"/>
  <c r="C38" i="279"/>
  <c r="C36" i="340"/>
  <c r="C36" i="402"/>
  <c r="H76" i="499"/>
  <c r="C58" i="156"/>
  <c r="C58" i="216"/>
  <c r="E202" i="499"/>
  <c r="E202" i="500"/>
  <c r="K57" i="252"/>
  <c r="D57" i="313"/>
  <c r="D57" i="375"/>
  <c r="E57" i="452"/>
  <c r="I247" i="500"/>
  <c r="I252" i="500"/>
  <c r="C252" i="500"/>
  <c r="Q27" i="94"/>
  <c r="N29" i="94"/>
  <c r="R27" i="94"/>
  <c r="P27" i="94"/>
  <c r="C1" i="157"/>
  <c r="C1" i="158"/>
  <c r="C1" i="156"/>
  <c r="C1" i="159"/>
  <c r="K43" i="283"/>
  <c r="E41" i="483"/>
  <c r="D41" i="344"/>
  <c r="D41" i="406"/>
  <c r="K58" i="223"/>
  <c r="C58" i="319"/>
  <c r="C58" i="381"/>
  <c r="C58" i="258"/>
  <c r="K161" i="236"/>
  <c r="K38" i="208"/>
  <c r="E268" i="500"/>
  <c r="D41" i="337"/>
  <c r="D41" i="399"/>
  <c r="K58" i="216"/>
  <c r="E41" i="476"/>
  <c r="K43" i="276"/>
  <c r="G4" i="240"/>
  <c r="G4" i="300"/>
  <c r="D41" i="491"/>
  <c r="D58" i="491"/>
  <c r="J43" i="291"/>
  <c r="D131" i="415"/>
  <c r="D155" i="415"/>
  <c r="B136" i="499"/>
  <c r="B130" i="500"/>
  <c r="B136" i="500"/>
  <c r="E136" i="499"/>
  <c r="E208" i="499"/>
  <c r="I30" i="239"/>
  <c r="D38" i="241"/>
  <c r="K51" i="193"/>
  <c r="H328" i="500"/>
  <c r="H334" i="500"/>
  <c r="H334" i="499"/>
  <c r="G268" i="499"/>
  <c r="I262" i="500"/>
  <c r="I268" i="500"/>
  <c r="C268" i="500"/>
  <c r="B262" i="500"/>
  <c r="B308" i="499"/>
  <c r="H252" i="500"/>
  <c r="E246" i="500"/>
  <c r="B295" i="499"/>
  <c r="B295" i="500"/>
  <c r="C93" i="296"/>
  <c r="C93" i="358"/>
  <c r="C93" i="236"/>
  <c r="C93" i="435"/>
  <c r="C162" i="435"/>
  <c r="C162" i="176"/>
  <c r="E26" i="241"/>
  <c r="E26" i="181"/>
  <c r="G11" i="496"/>
  <c r="G11" i="89"/>
  <c r="E5" i="87"/>
  <c r="J161" i="177"/>
  <c r="C58" i="477"/>
  <c r="E57" i="487"/>
  <c r="D57" i="348"/>
  <c r="D57" i="410"/>
  <c r="K57" i="287"/>
  <c r="E224" i="500"/>
  <c r="K93" i="235"/>
  <c r="B20" i="241"/>
  <c r="B18" i="241"/>
  <c r="E18" i="241"/>
  <c r="K65" i="244"/>
  <c r="E65" i="444"/>
  <c r="D65" i="305"/>
  <c r="D65" i="367"/>
  <c r="D161" i="436"/>
  <c r="J161" i="237"/>
  <c r="K1" i="280"/>
  <c r="K1" i="282"/>
  <c r="K1" i="281"/>
  <c r="K1" i="283"/>
  <c r="C58" i="276"/>
  <c r="C58" i="337"/>
  <c r="C58" i="399"/>
  <c r="D41" i="489"/>
  <c r="D58" i="489"/>
  <c r="J43" i="289"/>
  <c r="B66" i="500"/>
  <c r="B70" i="500"/>
  <c r="B70" i="499"/>
  <c r="E98" i="357"/>
  <c r="E9" i="358"/>
  <c r="D68" i="297"/>
  <c r="K165" i="177"/>
  <c r="E165" i="436"/>
  <c r="E68" i="436"/>
  <c r="C156" i="305"/>
  <c r="C156" i="367"/>
  <c r="C156" i="244"/>
  <c r="K57" i="273"/>
  <c r="D57" i="334"/>
  <c r="D57" i="396"/>
  <c r="E57" i="473"/>
  <c r="D41" i="466"/>
  <c r="D58" i="466"/>
  <c r="J43" i="266"/>
  <c r="D161" i="434"/>
  <c r="B32" i="440"/>
  <c r="E32" i="440"/>
  <c r="B32" i="181"/>
  <c r="E32" i="181"/>
  <c r="J161" i="235"/>
  <c r="B32" i="241"/>
  <c r="E32" i="241"/>
  <c r="J58" i="251"/>
  <c r="D58" i="451"/>
  <c r="K43" i="281"/>
  <c r="D41" i="342"/>
  <c r="D41" i="404"/>
  <c r="K58" i="221"/>
  <c r="E41" i="481"/>
  <c r="C92" i="358"/>
  <c r="C166" i="358"/>
  <c r="C166" i="296"/>
  <c r="K161" i="176"/>
  <c r="D135" i="296"/>
  <c r="D135" i="358"/>
  <c r="E135" i="435"/>
  <c r="D36" i="325"/>
  <c r="D36" i="387"/>
  <c r="E36" i="464"/>
  <c r="K38" i="264"/>
  <c r="K43" i="204"/>
  <c r="D41" i="465"/>
  <c r="D58" i="465"/>
  <c r="J43" i="265"/>
  <c r="E128" i="446"/>
  <c r="D128" i="307"/>
  <c r="D128" i="369"/>
  <c r="K155" i="186"/>
  <c r="K128" i="246"/>
  <c r="K57" i="283"/>
  <c r="D57" i="344"/>
  <c r="D57" i="406"/>
  <c r="E57" i="483"/>
  <c r="K38" i="200"/>
  <c r="K10" i="260"/>
  <c r="D8" i="321"/>
  <c r="D8" i="383"/>
  <c r="E8" i="460"/>
  <c r="B284" i="443"/>
  <c r="B692" i="498"/>
  <c r="B290" i="443"/>
  <c r="K38" i="255"/>
  <c r="D36" i="316"/>
  <c r="D36" i="378"/>
  <c r="K43" i="195"/>
  <c r="E36" i="455"/>
  <c r="E57" i="464"/>
  <c r="E57" i="491"/>
  <c r="D57" i="352"/>
  <c r="D57" i="414"/>
  <c r="K57" i="291"/>
  <c r="J160" i="238"/>
  <c r="D160" i="437"/>
  <c r="D5" i="419"/>
  <c r="E6" i="420"/>
  <c r="H2" i="418"/>
  <c r="C161" i="237"/>
  <c r="C161" i="297"/>
  <c r="C161" i="359"/>
  <c r="C161" i="436"/>
  <c r="C65" i="446"/>
  <c r="C65" i="307"/>
  <c r="C65" i="369"/>
  <c r="C65" i="246"/>
  <c r="C39" i="248"/>
  <c r="C37" i="448"/>
  <c r="C37" i="309"/>
  <c r="C37" i="371"/>
  <c r="C59" i="249"/>
  <c r="C59" i="310"/>
  <c r="C59" i="372"/>
  <c r="C59" i="449"/>
  <c r="C36" i="314"/>
  <c r="C36" i="376"/>
  <c r="C38" i="253"/>
  <c r="C36" i="453"/>
  <c r="E11" i="435"/>
  <c r="D11" i="296"/>
  <c r="D11" i="358"/>
  <c r="K68" i="176"/>
  <c r="D73" i="297"/>
  <c r="D73" i="359"/>
  <c r="E73" i="436"/>
  <c r="J92" i="238"/>
  <c r="J166" i="238"/>
  <c r="J166" i="178"/>
  <c r="D166" i="437"/>
  <c r="D92" i="437"/>
  <c r="J135" i="238"/>
  <c r="D135" i="437"/>
  <c r="J161" i="178"/>
  <c r="D65" i="444"/>
  <c r="J65" i="244"/>
  <c r="J90" i="184"/>
  <c r="K37" i="244"/>
  <c r="D37" i="305"/>
  <c r="D37" i="367"/>
  <c r="E37" i="444"/>
  <c r="E75" i="447"/>
  <c r="K75" i="247"/>
  <c r="D75" i="308"/>
  <c r="D75" i="370"/>
  <c r="D93" i="308"/>
  <c r="D93" i="370"/>
  <c r="K93" i="247"/>
  <c r="K128" i="187"/>
  <c r="E93" i="447"/>
  <c r="D128" i="447"/>
  <c r="J128" i="247"/>
  <c r="J155" i="187"/>
  <c r="D38" i="311"/>
  <c r="D38" i="373"/>
  <c r="E38" i="450"/>
  <c r="K40" i="250"/>
  <c r="D58" i="450"/>
  <c r="J58" i="250"/>
  <c r="E8" i="452"/>
  <c r="K38" i="192"/>
  <c r="D8" i="313"/>
  <c r="D8" i="375"/>
  <c r="K10" i="252"/>
  <c r="D37" i="313"/>
  <c r="D37" i="375"/>
  <c r="K39" i="252"/>
  <c r="E37" i="452"/>
  <c r="C43" i="197"/>
  <c r="C58" i="137"/>
  <c r="C58" i="197"/>
  <c r="E146" i="447"/>
  <c r="D146" i="308"/>
  <c r="D146" i="370"/>
  <c r="K146" i="247"/>
  <c r="K154" i="187"/>
  <c r="D66" i="308"/>
  <c r="D66" i="370"/>
  <c r="K66" i="247"/>
  <c r="K89" i="187"/>
  <c r="E66" i="447"/>
  <c r="C58" i="160"/>
  <c r="C58" i="220"/>
  <c r="C43" i="220"/>
  <c r="C43" i="229"/>
  <c r="C58" i="169"/>
  <c r="C58" i="229"/>
  <c r="C58" i="352"/>
  <c r="C58" i="414"/>
  <c r="C58" i="291"/>
  <c r="K70" i="244"/>
  <c r="D70" i="305"/>
  <c r="D70" i="367"/>
  <c r="E70" i="444"/>
  <c r="D25" i="296"/>
  <c r="D25" i="358"/>
  <c r="E25" i="435"/>
  <c r="D38" i="309"/>
  <c r="D38" i="371"/>
  <c r="K40" i="248"/>
  <c r="E38" i="448"/>
  <c r="E81" i="435"/>
  <c r="D81" i="296"/>
  <c r="D81" i="358"/>
  <c r="D133" i="305"/>
  <c r="D133" i="367"/>
  <c r="E133" i="444"/>
  <c r="K133" i="244"/>
  <c r="K22" i="245"/>
  <c r="D22" i="306"/>
  <c r="D22" i="368"/>
  <c r="E22" i="445"/>
  <c r="K65" i="185"/>
  <c r="J65" i="246"/>
  <c r="D65" i="446"/>
  <c r="J90" i="186"/>
  <c r="K49" i="246"/>
  <c r="D49" i="307"/>
  <c r="D49" i="369"/>
  <c r="E49" i="446"/>
  <c r="K65" i="186"/>
  <c r="D66" i="307"/>
  <c r="D66" i="369"/>
  <c r="E66" i="446"/>
  <c r="K66" i="246"/>
  <c r="K89" i="186"/>
  <c r="D30" i="319"/>
  <c r="D30" i="381"/>
  <c r="K32" i="258"/>
  <c r="E30" i="458"/>
  <c r="E20" i="460"/>
  <c r="K22" i="260"/>
  <c r="D20" i="321"/>
  <c r="D20" i="383"/>
  <c r="D45" i="322"/>
  <c r="D45" i="384"/>
  <c r="K45" i="261"/>
  <c r="E45" i="461"/>
  <c r="K57" i="201"/>
  <c r="J43" i="278"/>
  <c r="D41" i="478"/>
  <c r="D58" i="478"/>
  <c r="D8" i="340"/>
  <c r="D8" i="402"/>
  <c r="K38" i="219"/>
  <c r="E8" i="479"/>
  <c r="K10" i="279"/>
  <c r="D45" i="345"/>
  <c r="D45" i="407"/>
  <c r="K57" i="224"/>
  <c r="E45" i="484"/>
  <c r="K45" i="284"/>
  <c r="E8" i="485"/>
  <c r="K10" i="285"/>
  <c r="D8" i="346"/>
  <c r="D8" i="408"/>
  <c r="K38" i="225"/>
  <c r="E45" i="485"/>
  <c r="K45" i="285"/>
  <c r="D45" i="346"/>
  <c r="D45" i="408"/>
  <c r="K57" i="225"/>
  <c r="K10" i="286"/>
  <c r="D8" i="347"/>
  <c r="D8" i="409"/>
  <c r="E8" i="486"/>
  <c r="K38" i="226"/>
  <c r="K38" i="228"/>
  <c r="K10" i="288"/>
  <c r="D8" i="349"/>
  <c r="D8" i="411"/>
  <c r="E8" i="488"/>
  <c r="D57" i="461"/>
  <c r="J57" i="261"/>
  <c r="K43" i="217"/>
  <c r="E36" i="477"/>
  <c r="D36" i="338"/>
  <c r="D36" i="400"/>
  <c r="K38" i="277"/>
  <c r="B202" i="499"/>
  <c r="B196" i="500"/>
  <c r="B202" i="500"/>
  <c r="B296" i="500"/>
  <c r="K58" i="248"/>
  <c r="D58" i="309"/>
  <c r="D58" i="371"/>
  <c r="E58" i="448"/>
  <c r="C58" i="340"/>
  <c r="C58" i="402"/>
  <c r="C58" i="279"/>
  <c r="C43" i="275"/>
  <c r="C41" i="336"/>
  <c r="C41" i="398"/>
  <c r="C41" i="475"/>
  <c r="C58" i="475"/>
  <c r="J43" i="263"/>
  <c r="D41" i="463"/>
  <c r="K43" i="197"/>
  <c r="E36" i="457"/>
  <c r="D36" i="318"/>
  <c r="D36" i="380"/>
  <c r="K38" i="257"/>
  <c r="E85" i="437"/>
  <c r="D85" i="298"/>
  <c r="D85" i="360"/>
  <c r="B44" i="500"/>
  <c r="B48" i="500"/>
  <c r="B48" i="499"/>
  <c r="H32" i="299"/>
  <c r="H32" i="361"/>
  <c r="I32" i="438"/>
  <c r="E31" i="439"/>
  <c r="D20" i="440"/>
  <c r="I33" i="180"/>
  <c r="D31" i="300"/>
  <c r="D20" i="181"/>
  <c r="E33" i="180"/>
  <c r="D58" i="461"/>
  <c r="B8" i="440"/>
  <c r="C162" i="434"/>
  <c r="E57" i="463"/>
  <c r="D57" i="324"/>
  <c r="D57" i="386"/>
  <c r="K57" i="263"/>
  <c r="C166" i="235"/>
  <c r="B7" i="241"/>
  <c r="D41" i="473"/>
  <c r="D58" i="473"/>
  <c r="J43" i="273"/>
  <c r="K10" i="275"/>
  <c r="E8" i="475"/>
  <c r="K38" i="215"/>
  <c r="D8" i="336"/>
  <c r="D8" i="398"/>
  <c r="K38" i="261"/>
  <c r="D36" i="322"/>
  <c r="D36" i="384"/>
  <c r="E36" i="461"/>
  <c r="K43" i="201"/>
  <c r="D41" i="474"/>
  <c r="D58" i="474"/>
  <c r="J43" i="274"/>
  <c r="D37" i="310"/>
  <c r="D37" i="372"/>
  <c r="K39" i="249"/>
  <c r="K44" i="189"/>
  <c r="E37" i="449"/>
  <c r="B1" i="467"/>
  <c r="B1" i="466"/>
  <c r="B1" i="465"/>
  <c r="B1" i="464"/>
  <c r="C160" i="131"/>
  <c r="C162" i="177"/>
  <c r="B174" i="500"/>
  <c r="B180" i="500"/>
  <c r="B180" i="499"/>
  <c r="C58" i="316"/>
  <c r="C58" i="378"/>
  <c r="C58" i="255"/>
  <c r="K38" i="274"/>
  <c r="D36" i="335"/>
  <c r="D36" i="397"/>
  <c r="E36" i="474"/>
  <c r="K43" i="214"/>
  <c r="E36" i="463"/>
  <c r="D36" i="324"/>
  <c r="D36" i="386"/>
  <c r="K38" i="263"/>
  <c r="K43" i="203"/>
  <c r="C92" i="360"/>
  <c r="C166" i="360"/>
  <c r="C166" i="298"/>
  <c r="B86" i="500"/>
  <c r="B92" i="500"/>
  <c r="B92" i="499"/>
  <c r="E92" i="500"/>
  <c r="E57" i="468"/>
  <c r="D57" i="329"/>
  <c r="D57" i="391"/>
  <c r="K57" i="268"/>
  <c r="I32" i="239"/>
  <c r="E32" i="239"/>
  <c r="D20" i="241"/>
  <c r="C30" i="240"/>
  <c r="D7" i="241"/>
  <c r="C30" i="439"/>
  <c r="D7" i="440"/>
  <c r="D7" i="181"/>
  <c r="E7" i="181"/>
  <c r="C30" i="300"/>
  <c r="C57" i="468"/>
  <c r="C58" i="468"/>
  <c r="C57" i="329"/>
  <c r="C57" i="391"/>
  <c r="C57" i="268"/>
  <c r="D147" i="295"/>
  <c r="D147" i="357"/>
  <c r="K147" i="235"/>
  <c r="E147" i="434"/>
  <c r="D69" i="297"/>
  <c r="D69" i="359"/>
  <c r="E69" i="436"/>
  <c r="K92" i="177"/>
  <c r="J166" i="177"/>
  <c r="D166" i="436"/>
  <c r="D92" i="436"/>
  <c r="J92" i="237"/>
  <c r="J166" i="237"/>
  <c r="D68" i="437"/>
  <c r="J68" i="238"/>
  <c r="J165" i="238"/>
  <c r="J165" i="178"/>
  <c r="D165" i="437"/>
  <c r="J93" i="178"/>
  <c r="E70" i="445"/>
  <c r="K89" i="185"/>
  <c r="K70" i="245"/>
  <c r="D70" i="306"/>
  <c r="D70" i="368"/>
  <c r="D60" i="308"/>
  <c r="D60" i="370"/>
  <c r="K60" i="247"/>
  <c r="E60" i="447"/>
  <c r="D52" i="311"/>
  <c r="D52" i="373"/>
  <c r="E52" i="450"/>
  <c r="K52" i="250"/>
  <c r="K58" i="190"/>
  <c r="D36" i="331"/>
  <c r="D36" i="393"/>
  <c r="K43" i="210"/>
  <c r="K38" i="270"/>
  <c r="E36" i="470"/>
  <c r="C43" i="228"/>
  <c r="C58" i="168"/>
  <c r="C58" i="228"/>
  <c r="C43" i="196"/>
  <c r="C58" i="136"/>
  <c r="C58" i="196"/>
  <c r="C57" i="473"/>
  <c r="C58" i="473"/>
  <c r="C57" i="273"/>
  <c r="C57" i="334"/>
  <c r="C57" i="396"/>
  <c r="C155" i="185"/>
  <c r="C156" i="119"/>
  <c r="C156" i="185"/>
  <c r="C58" i="166"/>
  <c r="C58" i="226"/>
  <c r="C43" i="226"/>
  <c r="C43" i="227"/>
  <c r="C58" i="167"/>
  <c r="C58" i="227"/>
  <c r="D23" i="415"/>
  <c r="D66" i="415"/>
  <c r="D90" i="415"/>
  <c r="D156" i="415"/>
  <c r="C58" i="105"/>
  <c r="C58" i="192"/>
  <c r="C43" i="192"/>
  <c r="K133" i="245"/>
  <c r="D133" i="306"/>
  <c r="D133" i="368"/>
  <c r="E133" i="445"/>
  <c r="K154" i="185"/>
  <c r="D55" i="307"/>
  <c r="D55" i="369"/>
  <c r="E55" i="446"/>
  <c r="K55" i="246"/>
  <c r="D8" i="326"/>
  <c r="D8" i="388"/>
  <c r="E8" i="465"/>
  <c r="K10" i="265"/>
  <c r="K38" i="205"/>
  <c r="K39" i="271"/>
  <c r="D37" i="332"/>
  <c r="D37" i="394"/>
  <c r="E37" i="471"/>
  <c r="K10" i="273"/>
  <c r="D8" i="334"/>
  <c r="D8" i="396"/>
  <c r="K38" i="213"/>
  <c r="E8" i="473"/>
  <c r="J43" i="216"/>
  <c r="J38" i="276"/>
  <c r="D36" i="476"/>
  <c r="D57" i="463"/>
  <c r="J57" i="263"/>
  <c r="E332" i="500"/>
  <c r="E334" i="500"/>
  <c r="B332" i="499"/>
  <c r="E334" i="499"/>
  <c r="B310" i="443"/>
  <c r="B747" i="498"/>
  <c r="B312" i="443"/>
  <c r="D161" i="297"/>
  <c r="D161" i="359"/>
  <c r="E161" i="436"/>
  <c r="K93" i="236"/>
  <c r="K162" i="236"/>
  <c r="K165" i="236"/>
  <c r="K93" i="238"/>
  <c r="B308" i="500"/>
  <c r="K57" i="193"/>
  <c r="E51" i="453"/>
  <c r="D51" i="314"/>
  <c r="D51" i="376"/>
  <c r="K51" i="253"/>
  <c r="B1" i="344"/>
  <c r="K1" i="221"/>
  <c r="K1" i="223"/>
  <c r="B1" i="342"/>
  <c r="B1" i="341"/>
  <c r="K1" i="222"/>
  <c r="K1" i="220"/>
  <c r="B1" i="405"/>
  <c r="B1" i="404"/>
  <c r="B1" i="343"/>
  <c r="B1" i="406"/>
  <c r="B1" i="403"/>
  <c r="E93" i="87"/>
  <c r="I2" i="66"/>
  <c r="D4" i="88"/>
  <c r="O3" i="24"/>
  <c r="C162" i="236"/>
  <c r="C162" i="296"/>
  <c r="C162" i="358"/>
  <c r="D58" i="337"/>
  <c r="D58" i="399"/>
  <c r="K58" i="276"/>
  <c r="D36" i="329"/>
  <c r="D36" i="391"/>
  <c r="K43" i="208"/>
  <c r="K38" i="268"/>
  <c r="E36" i="468"/>
  <c r="D58" i="344"/>
  <c r="D58" i="406"/>
  <c r="K58" i="283"/>
  <c r="C1" i="160"/>
  <c r="C1" i="163"/>
  <c r="C1" i="161"/>
  <c r="C1" i="162"/>
  <c r="N31" i="94"/>
  <c r="R29" i="94"/>
  <c r="Q29" i="94"/>
  <c r="P29" i="94"/>
  <c r="K43" i="196"/>
  <c r="E36" i="456"/>
  <c r="D36" i="317"/>
  <c r="D36" i="379"/>
  <c r="K38" i="256"/>
  <c r="B114" i="499"/>
  <c r="B110" i="500"/>
  <c r="B114" i="500"/>
  <c r="C4" i="362"/>
  <c r="G4" i="362"/>
  <c r="D4" i="362"/>
  <c r="H4" i="362"/>
  <c r="D4" i="361"/>
  <c r="H4" i="361"/>
  <c r="C4" i="361"/>
  <c r="G4" i="361"/>
  <c r="C58" i="335"/>
  <c r="C58" i="397"/>
  <c r="C58" i="274"/>
  <c r="D32" i="299"/>
  <c r="D32" i="361"/>
  <c r="E32" i="438"/>
  <c r="E68" i="434"/>
  <c r="B18" i="440"/>
  <c r="E18" i="440"/>
  <c r="D68" i="295"/>
  <c r="B18" i="181"/>
  <c r="E18" i="181"/>
  <c r="K165" i="175"/>
  <c r="E165" i="434"/>
  <c r="C32" i="239"/>
  <c r="C32" i="299"/>
  <c r="C32" i="361"/>
  <c r="C32" i="438"/>
  <c r="D68" i="298"/>
  <c r="E68" i="437"/>
  <c r="C90" i="305"/>
  <c r="C90" i="367"/>
  <c r="C90" i="444"/>
  <c r="C156" i="444"/>
  <c r="C90" i="244"/>
  <c r="K43" i="231"/>
  <c r="E36" i="491"/>
  <c r="D36" i="352"/>
  <c r="D36" i="414"/>
  <c r="K38" i="291"/>
  <c r="J154" i="244"/>
  <c r="D154" i="444"/>
  <c r="J155" i="184"/>
  <c r="K57" i="265"/>
  <c r="E57" i="465"/>
  <c r="D57" i="326"/>
  <c r="D57" i="388"/>
  <c r="D57" i="339"/>
  <c r="D57" i="401"/>
  <c r="K57" i="278"/>
  <c r="E57" i="478"/>
  <c r="D93" i="435"/>
  <c r="D162" i="435"/>
  <c r="J93" i="236"/>
  <c r="B159" i="500"/>
  <c r="B164" i="500"/>
  <c r="B164" i="499"/>
  <c r="E78" i="447"/>
  <c r="D78" i="308"/>
  <c r="D78" i="370"/>
  <c r="K78" i="247"/>
  <c r="E128" i="444"/>
  <c r="K128" i="244"/>
  <c r="D128" i="305"/>
  <c r="D128" i="367"/>
  <c r="D41" i="460"/>
  <c r="D58" i="460"/>
  <c r="J43" i="260"/>
  <c r="E57" i="475"/>
  <c r="D57" i="336"/>
  <c r="D57" i="398"/>
  <c r="K57" i="275"/>
  <c r="D41" i="482"/>
  <c r="D58" i="482"/>
  <c r="J43" i="282"/>
  <c r="E57" i="458"/>
  <c r="D57" i="319"/>
  <c r="D57" i="381"/>
  <c r="K57" i="258"/>
  <c r="C135" i="237"/>
  <c r="C165" i="237"/>
  <c r="C135" i="436"/>
  <c r="C135" i="297"/>
  <c r="C165" i="177"/>
  <c r="C165" i="436"/>
  <c r="C156" i="120"/>
  <c r="C156" i="186"/>
  <c r="C90" i="186"/>
  <c r="C59" i="79"/>
  <c r="C59" i="188"/>
  <c r="C44" i="188"/>
  <c r="C44" i="249"/>
  <c r="C42" i="310"/>
  <c r="C42" i="372"/>
  <c r="C42" i="449"/>
  <c r="C58" i="125"/>
  <c r="C58" i="193"/>
  <c r="C43" i="193"/>
  <c r="B13" i="181"/>
  <c r="E13" i="181"/>
  <c r="J92" i="235"/>
  <c r="D92" i="434"/>
  <c r="B13" i="440"/>
  <c r="E13" i="440"/>
  <c r="J166" i="175"/>
  <c r="D166" i="434"/>
  <c r="E40" i="437"/>
  <c r="D40" i="298"/>
  <c r="D40" i="360"/>
  <c r="D69" i="298"/>
  <c r="D69" i="360"/>
  <c r="K92" i="178"/>
  <c r="K93" i="178"/>
  <c r="E69" i="437"/>
  <c r="D140" i="298"/>
  <c r="D140" i="360"/>
  <c r="E140" i="437"/>
  <c r="E15" i="444"/>
  <c r="D15" i="305"/>
  <c r="D15" i="367"/>
  <c r="K15" i="244"/>
  <c r="J89" i="247"/>
  <c r="D89" i="447"/>
  <c r="D8" i="309"/>
  <c r="D8" i="371"/>
  <c r="K10" i="248"/>
  <c r="E8" i="448"/>
  <c r="K39" i="188"/>
  <c r="J39" i="248"/>
  <c r="J44" i="188"/>
  <c r="D37" i="448"/>
  <c r="E20" i="448"/>
  <c r="D20" i="309"/>
  <c r="D20" i="371"/>
  <c r="K22" i="248"/>
  <c r="D52" i="312"/>
  <c r="D52" i="374"/>
  <c r="E52" i="451"/>
  <c r="K52" i="251"/>
  <c r="J38" i="252"/>
  <c r="J43" i="192"/>
  <c r="D36" i="452"/>
  <c r="D20" i="314"/>
  <c r="D20" i="376"/>
  <c r="K22" i="253"/>
  <c r="E20" i="453"/>
  <c r="K38" i="193"/>
  <c r="E22" i="447"/>
  <c r="D22" i="308"/>
  <c r="D22" i="370"/>
  <c r="K22" i="247"/>
  <c r="K65" i="187"/>
  <c r="C36" i="457"/>
  <c r="C36" i="318"/>
  <c r="C36" i="380"/>
  <c r="C38" i="257"/>
  <c r="D37" i="308"/>
  <c r="D37" i="370"/>
  <c r="E37" i="447"/>
  <c r="K37" i="247"/>
  <c r="J154" i="247"/>
  <c r="D154" i="447"/>
  <c r="D89" i="445"/>
  <c r="J89" i="245"/>
  <c r="J90" i="185"/>
  <c r="E66" i="444"/>
  <c r="D66" i="305"/>
  <c r="D66" i="367"/>
  <c r="K66" i="244"/>
  <c r="K89" i="184"/>
  <c r="D68" i="436"/>
  <c r="J68" i="237"/>
  <c r="J165" i="237"/>
  <c r="J93" i="177"/>
  <c r="J165" i="177"/>
  <c r="D165" i="436"/>
  <c r="J89" i="244"/>
  <c r="D89" i="444"/>
  <c r="C36" i="341"/>
  <c r="C36" i="403"/>
  <c r="C38" i="280"/>
  <c r="C36" i="480"/>
  <c r="C36" i="489"/>
  <c r="C36" i="350"/>
  <c r="C36" i="412"/>
  <c r="C38" i="289"/>
  <c r="D136" i="298"/>
  <c r="D136" i="360"/>
  <c r="E136" i="437"/>
  <c r="K160" i="178"/>
  <c r="C41" i="352"/>
  <c r="C41" i="414"/>
  <c r="C41" i="491"/>
  <c r="C58" i="491"/>
  <c r="C43" i="291"/>
  <c r="E37" i="445"/>
  <c r="K37" i="245"/>
  <c r="D37" i="306"/>
  <c r="D37" i="368"/>
  <c r="J155" i="185"/>
  <c r="J154" i="245"/>
  <c r="D154" i="445"/>
  <c r="K10" i="259"/>
  <c r="K38" i="199"/>
  <c r="D8" i="320"/>
  <c r="D8" i="382"/>
  <c r="E8" i="459"/>
  <c r="K51" i="259"/>
  <c r="D51" i="320"/>
  <c r="D51" i="382"/>
  <c r="E51" i="459"/>
  <c r="K57" i="199"/>
  <c r="E37" i="460"/>
  <c r="D37" i="321"/>
  <c r="D37" i="383"/>
  <c r="K39" i="260"/>
  <c r="D51" i="338"/>
  <c r="D51" i="400"/>
  <c r="K51" i="277"/>
  <c r="E51" i="477"/>
  <c r="K57" i="217"/>
  <c r="K28" i="284"/>
  <c r="D26" i="345"/>
  <c r="D26" i="407"/>
  <c r="E26" i="484"/>
  <c r="K32" i="285"/>
  <c r="E30" i="485"/>
  <c r="D30" i="346"/>
  <c r="D30" i="408"/>
  <c r="K38" i="227"/>
  <c r="D8" i="348"/>
  <c r="D8" i="410"/>
  <c r="E8" i="487"/>
  <c r="K10" i="287"/>
  <c r="J43" i="287"/>
  <c r="D41" i="487"/>
  <c r="D58" i="487"/>
  <c r="D29" i="305"/>
  <c r="D29" i="367"/>
  <c r="K29" i="244"/>
  <c r="E29" i="444"/>
  <c r="D41" i="332"/>
  <c r="D41" i="394"/>
  <c r="K43" i="271"/>
  <c r="K58" i="211"/>
  <c r="E41" i="471"/>
  <c r="B296" i="499"/>
  <c r="C41" i="340"/>
  <c r="C41" i="402"/>
  <c r="C41" i="479"/>
  <c r="C58" i="479"/>
  <c r="C43" i="279"/>
  <c r="C58" i="336"/>
  <c r="C58" i="398"/>
  <c r="C58" i="275"/>
  <c r="K29" i="247"/>
  <c r="D29" i="308"/>
  <c r="D29" i="370"/>
  <c r="E29" i="447"/>
  <c r="D160" i="296"/>
  <c r="D160" i="358"/>
  <c r="E160" i="435"/>
  <c r="H30" i="361"/>
  <c r="D32" i="363"/>
  <c r="D32" i="301"/>
  <c r="D30" i="362"/>
  <c r="D13" i="363"/>
  <c r="D13" i="301"/>
  <c r="C93" i="357"/>
  <c r="B8" i="363"/>
  <c r="B8" i="301"/>
  <c r="K58" i="230"/>
  <c r="E41" i="490"/>
  <c r="D41" i="351"/>
  <c r="D41" i="413"/>
  <c r="K43" i="290"/>
  <c r="E41" i="478"/>
  <c r="D41" i="339"/>
  <c r="D41" i="401"/>
  <c r="K43" i="278"/>
  <c r="K58" i="218"/>
  <c r="E135" i="434"/>
  <c r="B36" i="440"/>
  <c r="E36" i="440"/>
  <c r="K135" i="235"/>
  <c r="B36" i="241"/>
  <c r="E36" i="241"/>
  <c r="D135" i="295"/>
  <c r="B36" i="181"/>
  <c r="E36" i="181"/>
  <c r="C92" i="357"/>
  <c r="C166" i="295"/>
  <c r="B7" i="301"/>
  <c r="E7" i="440"/>
  <c r="E57" i="479"/>
  <c r="D57" i="340"/>
  <c r="D57" i="402"/>
  <c r="K57" i="279"/>
  <c r="K154" i="184"/>
  <c r="K43" i="202"/>
  <c r="E36" i="462"/>
  <c r="D36" i="323"/>
  <c r="D36" i="385"/>
  <c r="K38" i="262"/>
  <c r="K24" i="432"/>
  <c r="M22" i="432"/>
  <c r="C93" i="436"/>
  <c r="C162" i="436"/>
  <c r="C93" i="297"/>
  <c r="C93" i="359"/>
  <c r="C93" i="237"/>
  <c r="K38" i="224"/>
  <c r="D154" i="307"/>
  <c r="D154" i="369"/>
  <c r="E154" i="446"/>
  <c r="K154" i="246"/>
  <c r="J44" i="250"/>
  <c r="D42" i="450"/>
  <c r="B203" i="500"/>
  <c r="B208" i="500"/>
  <c r="B208" i="499"/>
  <c r="C43" i="255"/>
  <c r="C41" i="316"/>
  <c r="C41" i="378"/>
  <c r="C41" i="455"/>
  <c r="C58" i="455"/>
  <c r="D41" i="459"/>
  <c r="D58" i="459"/>
  <c r="J43" i="259"/>
  <c r="B116" i="500"/>
  <c r="B120" i="500"/>
  <c r="B120" i="499"/>
  <c r="B76" i="499"/>
  <c r="B71" i="500"/>
  <c r="B76" i="500"/>
  <c r="D36" i="341"/>
  <c r="D36" i="403"/>
  <c r="E36" i="480"/>
  <c r="K38" i="280"/>
  <c r="K43" i="220"/>
  <c r="C33" i="61"/>
  <c r="C33" i="180"/>
  <c r="E33" i="61"/>
  <c r="G33" i="180"/>
  <c r="C31" i="180"/>
  <c r="D8" i="76"/>
  <c r="E8" i="76"/>
  <c r="C58" i="329"/>
  <c r="C58" i="391"/>
  <c r="C58" i="268"/>
  <c r="E78" i="434"/>
  <c r="D78" i="295"/>
  <c r="D78" i="357"/>
  <c r="K92" i="175"/>
  <c r="K140" i="235"/>
  <c r="D140" i="295"/>
  <c r="D140" i="357"/>
  <c r="E140" i="434"/>
  <c r="K160" i="175"/>
  <c r="D147" i="298"/>
  <c r="D147" i="360"/>
  <c r="E147" i="437"/>
  <c r="D82" i="306"/>
  <c r="D82" i="368"/>
  <c r="K82" i="245"/>
  <c r="E82" i="445"/>
  <c r="D31" i="312"/>
  <c r="D31" i="374"/>
  <c r="E31" i="451"/>
  <c r="K33" i="251"/>
  <c r="D46" i="312"/>
  <c r="D46" i="374"/>
  <c r="K46" i="251"/>
  <c r="K58" i="191"/>
  <c r="E46" i="451"/>
  <c r="E63" i="436"/>
  <c r="D63" i="297"/>
  <c r="D63" i="359"/>
  <c r="D36" i="327"/>
  <c r="D36" i="389"/>
  <c r="E36" i="466"/>
  <c r="K38" i="266"/>
  <c r="K43" i="206"/>
  <c r="J65" i="247"/>
  <c r="D65" i="447"/>
  <c r="J90" i="187"/>
  <c r="D57" i="332"/>
  <c r="D57" i="394"/>
  <c r="K57" i="271"/>
  <c r="E57" i="471"/>
  <c r="K49" i="244"/>
  <c r="D49" i="305"/>
  <c r="D49" i="367"/>
  <c r="E49" i="444"/>
  <c r="K135" i="178"/>
  <c r="K165" i="178"/>
  <c r="E165" i="437"/>
  <c r="D100" i="298"/>
  <c r="D100" i="360"/>
  <c r="E100" i="437"/>
  <c r="C36" i="488"/>
  <c r="C36" i="349"/>
  <c r="C36" i="411"/>
  <c r="C38" i="288"/>
  <c r="C38" i="256"/>
  <c r="C36" i="317"/>
  <c r="C36" i="379"/>
  <c r="C36" i="456"/>
  <c r="K49" i="247"/>
  <c r="D49" i="308"/>
  <c r="D49" i="370"/>
  <c r="E49" i="447"/>
  <c r="C58" i="334"/>
  <c r="C58" i="396"/>
  <c r="C58" i="273"/>
  <c r="C160" i="436"/>
  <c r="C160" i="297"/>
  <c r="C160" i="237"/>
  <c r="C166" i="237"/>
  <c r="C166" i="177"/>
  <c r="C166" i="436"/>
  <c r="J44" i="191"/>
  <c r="D37" i="451"/>
  <c r="J39" i="251"/>
  <c r="C128" i="445"/>
  <c r="C128" i="306"/>
  <c r="C128" i="368"/>
  <c r="C128" i="245"/>
  <c r="C36" i="347"/>
  <c r="C36" i="409"/>
  <c r="C38" i="286"/>
  <c r="C36" i="486"/>
  <c r="C36" i="487"/>
  <c r="C38" i="287"/>
  <c r="C36" i="348"/>
  <c r="C36" i="410"/>
  <c r="D25" i="295"/>
  <c r="D25" i="357"/>
  <c r="E25" i="434"/>
  <c r="D68" i="434"/>
  <c r="B12" i="440"/>
  <c r="E12" i="440"/>
  <c r="B12" i="181"/>
  <c r="E12" i="181"/>
  <c r="J165" i="175"/>
  <c r="D165" i="434"/>
  <c r="J68" i="235"/>
  <c r="J93" i="175"/>
  <c r="E69" i="435"/>
  <c r="D69" i="296"/>
  <c r="D69" i="358"/>
  <c r="K92" i="176"/>
  <c r="J166" i="176"/>
  <c r="D166" i="435"/>
  <c r="J92" i="236"/>
  <c r="J166" i="236"/>
  <c r="D92" i="435"/>
  <c r="E58" i="449"/>
  <c r="K58" i="249"/>
  <c r="D58" i="310"/>
  <c r="D58" i="372"/>
  <c r="C38" i="252"/>
  <c r="C36" i="313"/>
  <c r="C36" i="375"/>
  <c r="C36" i="452"/>
  <c r="E152" i="434"/>
  <c r="D152" i="295"/>
  <c r="D152" i="357"/>
  <c r="K152" i="235"/>
  <c r="J58" i="248"/>
  <c r="D58" i="448"/>
  <c r="D26" i="311"/>
  <c r="D26" i="373"/>
  <c r="E26" i="450"/>
  <c r="K39" i="190"/>
  <c r="K28" i="250"/>
  <c r="J38" i="256"/>
  <c r="J43" i="196"/>
  <c r="D36" i="456"/>
  <c r="D8" i="319"/>
  <c r="D8" i="381"/>
  <c r="E8" i="458"/>
  <c r="K10" i="258"/>
  <c r="K38" i="198"/>
  <c r="E45" i="469"/>
  <c r="D45" i="330"/>
  <c r="D45" i="392"/>
  <c r="K45" i="269"/>
  <c r="K57" i="209"/>
  <c r="E30" i="472"/>
  <c r="D30" i="333"/>
  <c r="D30" i="395"/>
  <c r="K32" i="272"/>
  <c r="K38" i="212"/>
  <c r="D57" i="477"/>
  <c r="D58" i="477"/>
  <c r="J57" i="277"/>
  <c r="E45" i="489"/>
  <c r="D45" i="350"/>
  <c r="D45" i="412"/>
  <c r="K45" i="289"/>
  <c r="K57" i="229"/>
  <c r="H284" i="500"/>
  <c r="H290" i="500"/>
  <c r="H290" i="499"/>
  <c r="B284" i="499"/>
  <c r="E310" i="500"/>
  <c r="E312" i="500"/>
  <c r="B310" i="499"/>
  <c r="B310" i="500"/>
  <c r="E312" i="499"/>
  <c r="I264" i="443"/>
  <c r="H264" i="499"/>
  <c r="B633" i="498"/>
  <c r="I637" i="498"/>
  <c r="I268" i="443"/>
  <c r="B749" i="498"/>
  <c r="I314" i="443"/>
  <c r="H314" i="499"/>
  <c r="I753" i="498"/>
  <c r="I318" i="443"/>
  <c r="B19" i="241"/>
  <c r="E19" i="241"/>
  <c r="K39" i="191"/>
  <c r="K93" i="237"/>
  <c r="E93" i="437"/>
  <c r="D93" i="298"/>
  <c r="D93" i="360"/>
  <c r="E37" i="451"/>
  <c r="K44" i="191"/>
  <c r="D37" i="312"/>
  <c r="D37" i="374"/>
  <c r="K39" i="251"/>
  <c r="H264" i="500"/>
  <c r="H268" i="500"/>
  <c r="B264" i="499"/>
  <c r="H268" i="499"/>
  <c r="B284" i="500"/>
  <c r="B290" i="500"/>
  <c r="B290" i="499"/>
  <c r="J43" i="256"/>
  <c r="D41" i="456"/>
  <c r="D58" i="456"/>
  <c r="E92" i="435"/>
  <c r="K166" i="176"/>
  <c r="E166" i="435"/>
  <c r="D92" i="296"/>
  <c r="B12" i="241"/>
  <c r="E12" i="241"/>
  <c r="J165" i="235"/>
  <c r="C160" i="359"/>
  <c r="C166" i="359"/>
  <c r="C166" i="297"/>
  <c r="J90" i="247"/>
  <c r="D90" i="447"/>
  <c r="K58" i="251"/>
  <c r="E58" i="451"/>
  <c r="D58" i="312"/>
  <c r="D58" i="374"/>
  <c r="G33" i="240"/>
  <c r="G33" i="300"/>
  <c r="G33" i="362"/>
  <c r="G33" i="439"/>
  <c r="K43" i="280"/>
  <c r="E41" i="480"/>
  <c r="D41" i="341"/>
  <c r="D41" i="403"/>
  <c r="K58" i="220"/>
  <c r="K38" i="284"/>
  <c r="D36" i="345"/>
  <c r="D36" i="407"/>
  <c r="K43" i="224"/>
  <c r="E36" i="484"/>
  <c r="B1" i="468"/>
  <c r="B1" i="469"/>
  <c r="B1" i="470"/>
  <c r="B1" i="471"/>
  <c r="D154" i="305"/>
  <c r="D154" i="367"/>
  <c r="K154" i="244"/>
  <c r="E154" i="444"/>
  <c r="D58" i="351"/>
  <c r="D58" i="413"/>
  <c r="K58" i="290"/>
  <c r="K38" i="287"/>
  <c r="D36" i="348"/>
  <c r="D36" i="410"/>
  <c r="E36" i="487"/>
  <c r="K43" i="227"/>
  <c r="E57" i="459"/>
  <c r="K57" i="259"/>
  <c r="D57" i="320"/>
  <c r="D57" i="382"/>
  <c r="K43" i="199"/>
  <c r="D36" i="320"/>
  <c r="D36" i="382"/>
  <c r="K38" i="259"/>
  <c r="E36" i="459"/>
  <c r="J155" i="245"/>
  <c r="D155" i="445"/>
  <c r="E89" i="444"/>
  <c r="D89" i="305"/>
  <c r="D89" i="367"/>
  <c r="K89" i="244"/>
  <c r="J90" i="245"/>
  <c r="D90" i="445"/>
  <c r="D41" i="452"/>
  <c r="D58" i="452"/>
  <c r="J43" i="252"/>
  <c r="C58" i="253"/>
  <c r="C58" i="314"/>
  <c r="C58" i="376"/>
  <c r="C42" i="309"/>
  <c r="C42" i="371"/>
  <c r="C42" i="448"/>
  <c r="C44" i="248"/>
  <c r="C90" i="446"/>
  <c r="C156" i="446"/>
  <c r="C90" i="307"/>
  <c r="C90" i="369"/>
  <c r="C90" i="246"/>
  <c r="B12" i="301"/>
  <c r="E12" i="301"/>
  <c r="D68" i="357"/>
  <c r="D165" i="295"/>
  <c r="K43" i="256"/>
  <c r="D41" i="317"/>
  <c r="D41" i="379"/>
  <c r="K58" i="196"/>
  <c r="E41" i="456"/>
  <c r="K1" i="286"/>
  <c r="K1" i="284"/>
  <c r="K1" i="285"/>
  <c r="K1" i="287"/>
  <c r="Q31" i="94"/>
  <c r="P31" i="94"/>
  <c r="R31" i="94"/>
  <c r="D57" i="314"/>
  <c r="D57" i="376"/>
  <c r="E57" i="453"/>
  <c r="K57" i="253"/>
  <c r="B312" i="500"/>
  <c r="D154" i="306"/>
  <c r="D154" i="368"/>
  <c r="E154" i="445"/>
  <c r="K154" i="245"/>
  <c r="K155" i="185"/>
  <c r="C41" i="313"/>
  <c r="C41" i="375"/>
  <c r="C41" i="452"/>
  <c r="C58" i="452"/>
  <c r="C43" i="252"/>
  <c r="C43" i="287"/>
  <c r="C41" i="487"/>
  <c r="C58" i="487"/>
  <c r="C41" i="348"/>
  <c r="C41" i="410"/>
  <c r="C58" i="286"/>
  <c r="C58" i="347"/>
  <c r="C58" i="409"/>
  <c r="C155" i="245"/>
  <c r="C155" i="306"/>
  <c r="C155" i="368"/>
  <c r="C155" i="445"/>
  <c r="C156" i="445"/>
  <c r="C58" i="317"/>
  <c r="C58" i="379"/>
  <c r="C58" i="256"/>
  <c r="C58" i="349"/>
  <c r="C58" i="411"/>
  <c r="C58" i="288"/>
  <c r="E41" i="470"/>
  <c r="K43" i="270"/>
  <c r="D41" i="331"/>
  <c r="D41" i="393"/>
  <c r="K58" i="210"/>
  <c r="E58" i="450"/>
  <c r="D58" i="311"/>
  <c r="D58" i="373"/>
  <c r="K58" i="250"/>
  <c r="E92" i="436"/>
  <c r="K166" i="177"/>
  <c r="E166" i="436"/>
  <c r="D92" i="297"/>
  <c r="E41" i="463"/>
  <c r="D41" i="324"/>
  <c r="D41" i="386"/>
  <c r="K43" i="263"/>
  <c r="K58" i="203"/>
  <c r="E41" i="474"/>
  <c r="K58" i="214"/>
  <c r="D41" i="335"/>
  <c r="D41" i="397"/>
  <c r="K43" i="274"/>
  <c r="C162" i="297"/>
  <c r="C162" i="359"/>
  <c r="C162" i="237"/>
  <c r="K58" i="201"/>
  <c r="D41" i="322"/>
  <c r="D41" i="384"/>
  <c r="E41" i="461"/>
  <c r="K43" i="261"/>
  <c r="E7" i="241"/>
  <c r="D33" i="300"/>
  <c r="D33" i="362"/>
  <c r="E33" i="439"/>
  <c r="D31" i="362"/>
  <c r="D14" i="363"/>
  <c r="D14" i="301"/>
  <c r="D41" i="318"/>
  <c r="D41" i="380"/>
  <c r="K43" i="257"/>
  <c r="E41" i="457"/>
  <c r="K58" i="197"/>
  <c r="K58" i="217"/>
  <c r="D41" i="338"/>
  <c r="D41" i="400"/>
  <c r="K43" i="277"/>
  <c r="E41" i="477"/>
  <c r="E36" i="488"/>
  <c r="D36" i="349"/>
  <c r="D36" i="411"/>
  <c r="K43" i="228"/>
  <c r="K38" i="288"/>
  <c r="K65" i="245"/>
  <c r="D65" i="306"/>
  <c r="D65" i="368"/>
  <c r="E65" i="445"/>
  <c r="K90" i="185"/>
  <c r="C41" i="350"/>
  <c r="C41" i="412"/>
  <c r="C41" i="489"/>
  <c r="C58" i="489"/>
  <c r="C43" i="289"/>
  <c r="C58" i="280"/>
  <c r="C58" i="341"/>
  <c r="C58" i="403"/>
  <c r="E89" i="447"/>
  <c r="D89" i="308"/>
  <c r="D89" i="370"/>
  <c r="K89" i="247"/>
  <c r="C43" i="257"/>
  <c r="C41" i="457"/>
  <c r="C58" i="457"/>
  <c r="C41" i="318"/>
  <c r="C41" i="380"/>
  <c r="K43" i="192"/>
  <c r="K38" i="252"/>
  <c r="E36" i="452"/>
  <c r="D36" i="313"/>
  <c r="D36" i="375"/>
  <c r="D90" i="444"/>
  <c r="J90" i="244"/>
  <c r="C5" i="421"/>
  <c r="B6" i="422"/>
  <c r="E41" i="455"/>
  <c r="K43" i="255"/>
  <c r="D41" i="316"/>
  <c r="D41" i="378"/>
  <c r="K58" i="195"/>
  <c r="K38" i="260"/>
  <c r="K43" i="200"/>
  <c r="D36" i="321"/>
  <c r="D36" i="383"/>
  <c r="E36" i="460"/>
  <c r="K43" i="264"/>
  <c r="D41" i="325"/>
  <c r="D41" i="387"/>
  <c r="K58" i="204"/>
  <c r="E41" i="464"/>
  <c r="D161" i="296"/>
  <c r="D161" i="358"/>
  <c r="E161" i="435"/>
  <c r="D58" i="342"/>
  <c r="D58" i="404"/>
  <c r="K58" i="281"/>
  <c r="D68" i="359"/>
  <c r="D165" i="359"/>
  <c r="D165" i="297"/>
  <c r="E9" i="359"/>
  <c r="E98" i="358"/>
  <c r="K90" i="184"/>
  <c r="H314" i="500"/>
  <c r="H318" i="500"/>
  <c r="H318" i="499"/>
  <c r="B314" i="499"/>
  <c r="B314" i="443"/>
  <c r="B753" i="498"/>
  <c r="B318" i="443"/>
  <c r="B264" i="443"/>
  <c r="B637" i="498"/>
  <c r="B268" i="443"/>
  <c r="E57" i="489"/>
  <c r="K57" i="289"/>
  <c r="D57" i="350"/>
  <c r="D57" i="412"/>
  <c r="K58" i="229"/>
  <c r="K38" i="272"/>
  <c r="D36" i="333"/>
  <c r="D36" i="395"/>
  <c r="E36" i="472"/>
  <c r="K43" i="212"/>
  <c r="D57" i="330"/>
  <c r="D57" i="392"/>
  <c r="K57" i="269"/>
  <c r="E57" i="469"/>
  <c r="K58" i="209"/>
  <c r="K43" i="198"/>
  <c r="E36" i="458"/>
  <c r="K38" i="258"/>
  <c r="D36" i="319"/>
  <c r="D36" i="381"/>
  <c r="D37" i="311"/>
  <c r="D37" i="373"/>
  <c r="E37" i="450"/>
  <c r="K39" i="250"/>
  <c r="K44" i="190"/>
  <c r="J93" i="235"/>
  <c r="B14" i="241"/>
  <c r="E14" i="241"/>
  <c r="B14" i="181"/>
  <c r="E14" i="181"/>
  <c r="D93" i="434"/>
  <c r="J44" i="251"/>
  <c r="D42" i="451"/>
  <c r="K161" i="178"/>
  <c r="D135" i="298"/>
  <c r="D135" i="360"/>
  <c r="E135" i="437"/>
  <c r="D41" i="327"/>
  <c r="D41" i="389"/>
  <c r="K58" i="206"/>
  <c r="K43" i="266"/>
  <c r="E41" i="466"/>
  <c r="D160" i="295"/>
  <c r="B37" i="181"/>
  <c r="E37" i="181"/>
  <c r="E160" i="434"/>
  <c r="B37" i="440"/>
  <c r="E37" i="440"/>
  <c r="K160" i="235"/>
  <c r="K166" i="175"/>
  <c r="E166" i="434"/>
  <c r="B19" i="181"/>
  <c r="E19" i="181"/>
  <c r="E92" i="434"/>
  <c r="B19" i="440"/>
  <c r="E19" i="440"/>
  <c r="D92" i="295"/>
  <c r="C31" i="300"/>
  <c r="C31" i="439"/>
  <c r="D8" i="440"/>
  <c r="D8" i="181"/>
  <c r="E8" i="181"/>
  <c r="C31" i="240"/>
  <c r="D8" i="241"/>
  <c r="E8" i="241"/>
  <c r="C33" i="300"/>
  <c r="C33" i="362"/>
  <c r="C33" i="240"/>
  <c r="C33" i="439"/>
  <c r="M24" i="432"/>
  <c r="K26" i="432"/>
  <c r="K43" i="262"/>
  <c r="E41" i="462"/>
  <c r="D41" i="323"/>
  <c r="D41" i="385"/>
  <c r="K58" i="202"/>
  <c r="C166" i="357"/>
  <c r="B7" i="363"/>
  <c r="D135" i="357"/>
  <c r="B30" i="363"/>
  <c r="E30" i="363"/>
  <c r="B30" i="301"/>
  <c r="E30" i="301"/>
  <c r="K161" i="175"/>
  <c r="D58" i="339"/>
  <c r="D58" i="401"/>
  <c r="K58" i="278"/>
  <c r="D58" i="332"/>
  <c r="D58" i="394"/>
  <c r="K58" i="271"/>
  <c r="D57" i="338"/>
  <c r="D57" i="400"/>
  <c r="E57" i="477"/>
  <c r="K57" i="277"/>
  <c r="D160" i="298"/>
  <c r="D160" i="360"/>
  <c r="E160" i="437"/>
  <c r="D93" i="436"/>
  <c r="D162" i="436"/>
  <c r="J93" i="237"/>
  <c r="D65" i="308"/>
  <c r="D65" i="370"/>
  <c r="K65" i="247"/>
  <c r="K90" i="187"/>
  <c r="E65" i="447"/>
  <c r="E36" i="453"/>
  <c r="K38" i="253"/>
  <c r="D36" i="314"/>
  <c r="D36" i="376"/>
  <c r="K43" i="193"/>
  <c r="D42" i="448"/>
  <c r="J44" i="248"/>
  <c r="D37" i="309"/>
  <c r="D37" i="371"/>
  <c r="K39" i="248"/>
  <c r="E37" i="448"/>
  <c r="K44" i="188"/>
  <c r="K166" i="178"/>
  <c r="E166" i="437"/>
  <c r="E92" i="437"/>
  <c r="D92" i="298"/>
  <c r="B13" i="241"/>
  <c r="E13" i="241"/>
  <c r="J166" i="235"/>
  <c r="C43" i="253"/>
  <c r="C41" i="314"/>
  <c r="C41" i="376"/>
  <c r="C41" i="453"/>
  <c r="C58" i="453"/>
  <c r="C59" i="248"/>
  <c r="C59" i="448"/>
  <c r="C59" i="309"/>
  <c r="C59" i="371"/>
  <c r="C156" i="307"/>
  <c r="C156" i="369"/>
  <c r="C156" i="246"/>
  <c r="C135" i="359"/>
  <c r="C165" i="359"/>
  <c r="C165" i="297"/>
  <c r="K155" i="184"/>
  <c r="D155" i="444"/>
  <c r="J155" i="244"/>
  <c r="E41" i="491"/>
  <c r="D41" i="352"/>
  <c r="D41" i="414"/>
  <c r="K43" i="291"/>
  <c r="K58" i="231"/>
  <c r="D165" i="298"/>
  <c r="D68" i="360"/>
  <c r="D165" i="360"/>
  <c r="K93" i="175"/>
  <c r="C1" i="164"/>
  <c r="C1" i="166"/>
  <c r="C1" i="165"/>
  <c r="C1" i="167"/>
  <c r="B1" i="409"/>
  <c r="B1" i="408"/>
  <c r="B1" i="407"/>
  <c r="B1" i="346"/>
  <c r="K1" i="224"/>
  <c r="K1" i="226"/>
  <c r="K1" i="227"/>
  <c r="B1" i="348"/>
  <c r="B1" i="410"/>
  <c r="B1" i="345"/>
  <c r="B1" i="347"/>
  <c r="K1" i="225"/>
  <c r="D41" i="329"/>
  <c r="D41" i="391"/>
  <c r="E41" i="468"/>
  <c r="K43" i="268"/>
  <c r="K58" i="208"/>
  <c r="E6" i="128"/>
  <c r="E29" i="128"/>
  <c r="C4" i="70"/>
  <c r="B312" i="499"/>
  <c r="B332" i="500"/>
  <c r="B334" i="500"/>
  <c r="B334" i="499"/>
  <c r="D41" i="476"/>
  <c r="D58" i="476"/>
  <c r="J43" i="276"/>
  <c r="D36" i="334"/>
  <c r="D36" i="396"/>
  <c r="K38" i="273"/>
  <c r="K43" i="213"/>
  <c r="E36" i="473"/>
  <c r="D36" i="326"/>
  <c r="D36" i="388"/>
  <c r="E36" i="465"/>
  <c r="K43" i="205"/>
  <c r="K38" i="265"/>
  <c r="C58" i="313"/>
  <c r="C58" i="375"/>
  <c r="C58" i="252"/>
  <c r="C58" i="348"/>
  <c r="C58" i="410"/>
  <c r="C58" i="287"/>
  <c r="C41" i="347"/>
  <c r="C41" i="409"/>
  <c r="C43" i="286"/>
  <c r="C41" i="486"/>
  <c r="C58" i="486"/>
  <c r="C156" i="306"/>
  <c r="C156" i="368"/>
  <c r="C156" i="245"/>
  <c r="C41" i="456"/>
  <c r="C58" i="456"/>
  <c r="C41" i="317"/>
  <c r="C41" i="379"/>
  <c r="C43" i="256"/>
  <c r="C41" i="349"/>
  <c r="C41" i="411"/>
  <c r="C41" i="488"/>
  <c r="C58" i="488"/>
  <c r="C43" i="288"/>
  <c r="D89" i="306"/>
  <c r="D89" i="368"/>
  <c r="E89" i="445"/>
  <c r="K89" i="245"/>
  <c r="J93" i="238"/>
  <c r="D93" i="437"/>
  <c r="D7" i="301"/>
  <c r="E7" i="301"/>
  <c r="C30" i="362"/>
  <c r="D7" i="363"/>
  <c r="E42" i="449"/>
  <c r="K44" i="249"/>
  <c r="D42" i="310"/>
  <c r="D42" i="372"/>
  <c r="K59" i="189"/>
  <c r="K38" i="275"/>
  <c r="D36" i="336"/>
  <c r="D36" i="398"/>
  <c r="E36" i="475"/>
  <c r="K43" i="215"/>
  <c r="E8" i="440"/>
  <c r="H33" i="300"/>
  <c r="H33" i="362"/>
  <c r="I33" i="439"/>
  <c r="D58" i="463"/>
  <c r="K43" i="226"/>
  <c r="D36" i="347"/>
  <c r="D36" i="409"/>
  <c r="K38" i="286"/>
  <c r="E36" i="486"/>
  <c r="E57" i="485"/>
  <c r="D57" i="346"/>
  <c r="D57" i="408"/>
  <c r="K57" i="285"/>
  <c r="D36" i="346"/>
  <c r="D36" i="408"/>
  <c r="E36" i="485"/>
  <c r="K38" i="285"/>
  <c r="K43" i="225"/>
  <c r="D57" i="345"/>
  <c r="D57" i="407"/>
  <c r="E57" i="484"/>
  <c r="K57" i="284"/>
  <c r="D36" i="340"/>
  <c r="D36" i="402"/>
  <c r="E36" i="479"/>
  <c r="K38" i="279"/>
  <c r="K43" i="219"/>
  <c r="D57" i="322"/>
  <c r="D57" i="384"/>
  <c r="K57" i="261"/>
  <c r="E57" i="461"/>
  <c r="K89" i="246"/>
  <c r="D89" i="307"/>
  <c r="D89" i="369"/>
  <c r="E89" i="446"/>
  <c r="K90" i="186"/>
  <c r="E65" i="446"/>
  <c r="D65" i="307"/>
  <c r="D65" i="369"/>
  <c r="K65" i="246"/>
  <c r="D90" i="446"/>
  <c r="D156" i="446"/>
  <c r="J90" i="246"/>
  <c r="C58" i="350"/>
  <c r="C58" i="412"/>
  <c r="C58" i="289"/>
  <c r="C43" i="280"/>
  <c r="C41" i="341"/>
  <c r="C41" i="403"/>
  <c r="C41" i="480"/>
  <c r="C58" i="480"/>
  <c r="D154" i="308"/>
  <c r="D154" i="370"/>
  <c r="K154" i="247"/>
  <c r="E154" i="447"/>
  <c r="C58" i="318"/>
  <c r="C58" i="380"/>
  <c r="C58" i="257"/>
  <c r="D155" i="447"/>
  <c r="J155" i="247"/>
  <c r="D128" i="308"/>
  <c r="D128" i="370"/>
  <c r="K155" i="187"/>
  <c r="E128" i="447"/>
  <c r="K128" i="247"/>
  <c r="D161" i="437"/>
  <c r="J161" i="238"/>
  <c r="D68" i="296"/>
  <c r="K93" i="176"/>
  <c r="E68" i="435"/>
  <c r="K165" i="176"/>
  <c r="E165" i="435"/>
  <c r="D155" i="307"/>
  <c r="D155" i="369"/>
  <c r="K155" i="246"/>
  <c r="E155" i="446"/>
  <c r="K93" i="177"/>
  <c r="K165" i="235"/>
  <c r="E20" i="241"/>
  <c r="D68" i="358"/>
  <c r="D165" i="358"/>
  <c r="D165" i="296"/>
  <c r="K156" i="186"/>
  <c r="E90" i="446"/>
  <c r="D90" i="307"/>
  <c r="D90" i="369"/>
  <c r="K90" i="246"/>
  <c r="D41" i="346"/>
  <c r="D41" i="408"/>
  <c r="K43" i="285"/>
  <c r="K58" i="225"/>
  <c r="E41" i="485"/>
  <c r="D41" i="347"/>
  <c r="D41" i="409"/>
  <c r="K58" i="226"/>
  <c r="K43" i="286"/>
  <c r="E41" i="486"/>
  <c r="D41" i="326"/>
  <c r="D41" i="388"/>
  <c r="K43" i="265"/>
  <c r="K58" i="205"/>
  <c r="E41" i="465"/>
  <c r="D41" i="334"/>
  <c r="D41" i="396"/>
  <c r="K43" i="273"/>
  <c r="K58" i="213"/>
  <c r="E41" i="473"/>
  <c r="D58" i="329"/>
  <c r="D58" i="391"/>
  <c r="K58" i="268"/>
  <c r="E93" i="434"/>
  <c r="B20" i="440"/>
  <c r="E20" i="440"/>
  <c r="B20" i="181"/>
  <c r="E20" i="181"/>
  <c r="D93" i="295"/>
  <c r="K162" i="175"/>
  <c r="D166" i="298"/>
  <c r="D92" i="360"/>
  <c r="D166" i="360"/>
  <c r="D90" i="308"/>
  <c r="D90" i="370"/>
  <c r="K156" i="187"/>
  <c r="E90" i="447"/>
  <c r="K90" i="247"/>
  <c r="E7" i="363"/>
  <c r="B1" i="472"/>
  <c r="B1" i="475"/>
  <c r="B1" i="473"/>
  <c r="B1" i="474"/>
  <c r="D92" i="357"/>
  <c r="B13" i="301"/>
  <c r="E13" i="301"/>
  <c r="D166" i="295"/>
  <c r="B37" i="241"/>
  <c r="E37" i="241"/>
  <c r="K166" i="235"/>
  <c r="K58" i="266"/>
  <c r="D58" i="327"/>
  <c r="D58" i="389"/>
  <c r="D161" i="298"/>
  <c r="D161" i="360"/>
  <c r="E161" i="437"/>
  <c r="D42" i="311"/>
  <c r="D42" i="373"/>
  <c r="E42" i="450"/>
  <c r="K59" i="190"/>
  <c r="K44" i="250"/>
  <c r="D58" i="330"/>
  <c r="D58" i="392"/>
  <c r="K58" i="269"/>
  <c r="K43" i="272"/>
  <c r="E41" i="472"/>
  <c r="D41" i="333"/>
  <c r="D41" i="395"/>
  <c r="K58" i="212"/>
  <c r="D58" i="350"/>
  <c r="D58" i="412"/>
  <c r="K58" i="289"/>
  <c r="B314" i="500"/>
  <c r="B318" i="500"/>
  <c r="B318" i="499"/>
  <c r="K43" i="260"/>
  <c r="D41" i="321"/>
  <c r="D41" i="383"/>
  <c r="E41" i="460"/>
  <c r="K58" i="255"/>
  <c r="D58" i="316"/>
  <c r="D58" i="378"/>
  <c r="K43" i="288"/>
  <c r="D41" i="349"/>
  <c r="D41" i="411"/>
  <c r="E41" i="488"/>
  <c r="K58" i="228"/>
  <c r="D58" i="338"/>
  <c r="D58" i="400"/>
  <c r="K58" i="277"/>
  <c r="D58" i="335"/>
  <c r="D58" i="397"/>
  <c r="K58" i="274"/>
  <c r="D58" i="324"/>
  <c r="D58" i="386"/>
  <c r="K58" i="263"/>
  <c r="D92" i="359"/>
  <c r="D166" i="359"/>
  <c r="D166" i="297"/>
  <c r="K58" i="270"/>
  <c r="D58" i="331"/>
  <c r="D58" i="393"/>
  <c r="C1" i="170"/>
  <c r="C1" i="169"/>
  <c r="C1" i="168"/>
  <c r="C1" i="171"/>
  <c r="D41" i="345"/>
  <c r="D41" i="407"/>
  <c r="E41" i="484"/>
  <c r="K43" i="284"/>
  <c r="K58" i="224"/>
  <c r="D93" i="297"/>
  <c r="D93" i="359"/>
  <c r="K162" i="177"/>
  <c r="E93" i="436"/>
  <c r="D93" i="296"/>
  <c r="D93" i="358"/>
  <c r="E93" i="435"/>
  <c r="K162" i="176"/>
  <c r="D162" i="296"/>
  <c r="D162" i="358"/>
  <c r="D155" i="308"/>
  <c r="D155" i="370"/>
  <c r="K155" i="247"/>
  <c r="E155" i="447"/>
  <c r="E41" i="479"/>
  <c r="K58" i="219"/>
  <c r="D41" i="340"/>
  <c r="D41" i="402"/>
  <c r="K43" i="279"/>
  <c r="D41" i="336"/>
  <c r="D41" i="398"/>
  <c r="K43" i="275"/>
  <c r="E41" i="475"/>
  <c r="K58" i="215"/>
  <c r="D59" i="310"/>
  <c r="D59" i="372"/>
  <c r="E59" i="449"/>
  <c r="K59" i="249"/>
  <c r="D162" i="437"/>
  <c r="D58" i="352"/>
  <c r="D58" i="414"/>
  <c r="K58" i="291"/>
  <c r="D155" i="305"/>
  <c r="D155" i="367"/>
  <c r="K155" i="244"/>
  <c r="E155" i="444"/>
  <c r="K59" i="188"/>
  <c r="D42" i="309"/>
  <c r="D42" i="371"/>
  <c r="K44" i="248"/>
  <c r="E42" i="448"/>
  <c r="E41" i="453"/>
  <c r="D41" i="314"/>
  <c r="D41" i="376"/>
  <c r="K58" i="193"/>
  <c r="K43" i="253"/>
  <c r="B38" i="181"/>
  <c r="E38" i="181"/>
  <c r="D161" i="295"/>
  <c r="E161" i="434"/>
  <c r="B38" i="440"/>
  <c r="E38" i="440"/>
  <c r="K161" i="235"/>
  <c r="B38" i="241"/>
  <c r="E38" i="241"/>
  <c r="D58" i="323"/>
  <c r="D58" i="385"/>
  <c r="K58" i="262"/>
  <c r="M26" i="432"/>
  <c r="K28" i="432"/>
  <c r="C31" i="362"/>
  <c r="D8" i="363"/>
  <c r="E8" i="363"/>
  <c r="D8" i="301"/>
  <c r="E8" i="301"/>
  <c r="B31" i="301"/>
  <c r="E31" i="301"/>
  <c r="D160" i="357"/>
  <c r="B31" i="363"/>
  <c r="E31" i="363"/>
  <c r="B14" i="440"/>
  <c r="E14" i="440"/>
  <c r="D162" i="434"/>
  <c r="E41" i="458"/>
  <c r="K58" i="198"/>
  <c r="K43" i="258"/>
  <c r="D41" i="319"/>
  <c r="D41" i="381"/>
  <c r="E90" i="444"/>
  <c r="K156" i="184"/>
  <c r="D90" i="305"/>
  <c r="D90" i="367"/>
  <c r="K90" i="244"/>
  <c r="E9" i="360"/>
  <c r="E98" i="359"/>
  <c r="D58" i="325"/>
  <c r="D58" i="387"/>
  <c r="K58" i="264"/>
  <c r="D156" i="444"/>
  <c r="K43" i="252"/>
  <c r="K58" i="192"/>
  <c r="D41" i="313"/>
  <c r="D41" i="375"/>
  <c r="E41" i="452"/>
  <c r="D90" i="306"/>
  <c r="D90" i="368"/>
  <c r="E90" i="445"/>
  <c r="K156" i="185"/>
  <c r="K90" i="245"/>
  <c r="D58" i="318"/>
  <c r="D58" i="380"/>
  <c r="K58" i="257"/>
  <c r="K58" i="261"/>
  <c r="D58" i="322"/>
  <c r="D58" i="384"/>
  <c r="K155" i="245"/>
  <c r="D155" i="306"/>
  <c r="D155" i="368"/>
  <c r="E155" i="445"/>
  <c r="B1" i="351"/>
  <c r="B1" i="414"/>
  <c r="K1" i="229"/>
  <c r="B1" i="350"/>
  <c r="K1" i="228"/>
  <c r="B1" i="412"/>
  <c r="B1" i="349"/>
  <c r="K1" i="230"/>
  <c r="B1" i="411"/>
  <c r="B1" i="413"/>
  <c r="K1" i="231"/>
  <c r="B1" i="352"/>
  <c r="K1" i="288"/>
  <c r="K1" i="290"/>
  <c r="K1" i="291"/>
  <c r="K1" i="289"/>
  <c r="D58" i="317"/>
  <c r="D58" i="379"/>
  <c r="K58" i="256"/>
  <c r="B12" i="363"/>
  <c r="E12" i="363"/>
  <c r="D165" i="357"/>
  <c r="D156" i="445"/>
  <c r="D41" i="320"/>
  <c r="D41" i="382"/>
  <c r="K58" i="199"/>
  <c r="K43" i="259"/>
  <c r="E41" i="459"/>
  <c r="D41" i="348"/>
  <c r="D41" i="410"/>
  <c r="K43" i="287"/>
  <c r="K58" i="227"/>
  <c r="E41" i="487"/>
  <c r="D58" i="341"/>
  <c r="D58" i="403"/>
  <c r="K58" i="280"/>
  <c r="D156" i="447"/>
  <c r="D92" i="358"/>
  <c r="D166" i="358"/>
  <c r="D166" i="296"/>
  <c r="B264" i="500"/>
  <c r="B268" i="500"/>
  <c r="B268" i="499"/>
  <c r="D42" i="312"/>
  <c r="D42" i="374"/>
  <c r="K44" i="251"/>
  <c r="E42" i="451"/>
  <c r="K59" i="191"/>
  <c r="K162" i="178"/>
  <c r="E59" i="451"/>
  <c r="D59" i="312"/>
  <c r="D59" i="374"/>
  <c r="K59" i="251"/>
  <c r="K162" i="238"/>
  <c r="D162" i="298"/>
  <c r="D162" i="360"/>
  <c r="D58" i="320"/>
  <c r="D58" i="382"/>
  <c r="K58" i="259"/>
  <c r="K58" i="252"/>
  <c r="D58" i="313"/>
  <c r="D58" i="375"/>
  <c r="E4" i="361"/>
  <c r="E98" i="360"/>
  <c r="B1" i="476"/>
  <c r="B1" i="478"/>
  <c r="B1" i="477"/>
  <c r="B1" i="479"/>
  <c r="D58" i="314"/>
  <c r="D58" i="376"/>
  <c r="K58" i="253"/>
  <c r="K59" i="248"/>
  <c r="D59" i="309"/>
  <c r="D59" i="371"/>
  <c r="E59" i="448"/>
  <c r="D58" i="336"/>
  <c r="D58" i="398"/>
  <c r="K58" i="275"/>
  <c r="K58" i="279"/>
  <c r="D58" i="340"/>
  <c r="D58" i="402"/>
  <c r="D58" i="333"/>
  <c r="D58" i="395"/>
  <c r="K58" i="272"/>
  <c r="B13" i="363"/>
  <c r="E13" i="363"/>
  <c r="D166" i="357"/>
  <c r="D156" i="308"/>
  <c r="D156" i="370"/>
  <c r="K156" i="247"/>
  <c r="D162" i="295"/>
  <c r="D162" i="357"/>
  <c r="K162" i="235"/>
  <c r="D58" i="347"/>
  <c r="D58" i="409"/>
  <c r="K58" i="286"/>
  <c r="K58" i="287"/>
  <c r="D58" i="348"/>
  <c r="D58" i="410"/>
  <c r="K156" i="245"/>
  <c r="D156" i="306"/>
  <c r="D156" i="368"/>
  <c r="D156" i="305"/>
  <c r="D156" i="367"/>
  <c r="K156" i="244"/>
  <c r="D58" i="319"/>
  <c r="D58" i="381"/>
  <c r="K58" i="258"/>
  <c r="M28" i="432"/>
  <c r="K30" i="432"/>
  <c r="B32" i="301"/>
  <c r="E32" i="301"/>
  <c r="D161" i="357"/>
  <c r="B32" i="363"/>
  <c r="E32" i="363"/>
  <c r="D162" i="297"/>
  <c r="D162" i="359"/>
  <c r="K162" i="237"/>
  <c r="D58" i="345"/>
  <c r="D58" i="407"/>
  <c r="K58" i="284"/>
  <c r="D58" i="349"/>
  <c r="D58" i="411"/>
  <c r="K58" i="288"/>
  <c r="E59" i="450"/>
  <c r="D59" i="311"/>
  <c r="D59" i="373"/>
  <c r="K59" i="250"/>
  <c r="B14" i="301"/>
  <c r="E14" i="301"/>
  <c r="D93" i="357"/>
  <c r="B14" i="363"/>
  <c r="E14" i="363"/>
  <c r="D58" i="334"/>
  <c r="D58" i="396"/>
  <c r="K58" i="273"/>
  <c r="K58" i="265"/>
  <c r="D58" i="326"/>
  <c r="D58" i="388"/>
  <c r="K58" i="285"/>
  <c r="D58" i="346"/>
  <c r="D58" i="408"/>
  <c r="D156" i="307"/>
  <c r="D156" i="369"/>
  <c r="K156" i="246"/>
  <c r="K32" i="432"/>
  <c r="M32" i="432"/>
  <c r="M30" i="432"/>
  <c r="E4" i="362"/>
  <c r="I4" i="362"/>
  <c r="I4" i="361"/>
  <c r="B1" i="480"/>
  <c r="B1" i="482"/>
  <c r="B1" i="483"/>
  <c r="B1" i="481"/>
  <c r="B1" i="487"/>
  <c r="B1" i="484"/>
  <c r="B1" i="485"/>
  <c r="B1" i="486"/>
  <c r="B1" i="491"/>
  <c r="B1" i="488"/>
  <c r="B1" i="490"/>
  <c r="B1" i="489"/>
  <c r="C19" i="232"/>
  <c r="C58" i="134"/>
  <c r="C7" i="354"/>
  <c r="C80" i="134"/>
  <c r="C27" i="134"/>
  <c r="C18" i="172"/>
  <c r="C68" i="134"/>
  <c r="C133" i="134"/>
  <c r="C37" i="431"/>
  <c r="C26" i="172"/>
  <c r="C172" i="134"/>
  <c r="C11" i="134"/>
  <c r="C34" i="172"/>
  <c r="C45" i="354"/>
  <c r="C16" i="354"/>
  <c r="C27" i="354"/>
  <c r="C32" i="134"/>
  <c r="C67" i="134"/>
  <c r="C8" i="354"/>
  <c r="C103" i="134"/>
  <c r="C187" i="134"/>
  <c r="C113" i="134"/>
  <c r="C191" i="134"/>
  <c r="C10" i="431"/>
  <c r="C13" i="354"/>
  <c r="C9" i="134"/>
  <c r="C23" i="134"/>
  <c r="C9" i="354"/>
  <c r="C12" i="134"/>
  <c r="C11" i="354"/>
  <c r="C23" i="232"/>
  <c r="C196" i="134"/>
  <c r="C28" i="354"/>
  <c r="C36" i="134"/>
  <c r="C9" i="431"/>
  <c r="C18" i="232"/>
  <c r="C188" i="134"/>
  <c r="C146" i="134"/>
  <c r="C33" i="431"/>
  <c r="C73" i="134"/>
  <c r="C16" i="172"/>
  <c r="C32" i="172"/>
  <c r="C30" i="134"/>
  <c r="C159" i="134"/>
  <c r="C117" i="134"/>
  <c r="C14" i="172"/>
  <c r="C14" i="431"/>
  <c r="C32" i="354"/>
  <c r="C141" i="134"/>
  <c r="C12" i="172"/>
  <c r="C48" i="134"/>
  <c r="C64" i="134"/>
  <c r="C20" i="354"/>
  <c r="C29" i="232"/>
  <c r="C120" i="134"/>
  <c r="C52" i="134"/>
  <c r="C24" i="134"/>
  <c r="C20" i="232"/>
  <c r="C130" i="134"/>
  <c r="C32" i="232"/>
  <c r="C12" i="354"/>
  <c r="C153" i="134"/>
  <c r="C31" i="172"/>
  <c r="C21" i="232"/>
  <c r="C36" i="431"/>
  <c r="C43" i="134"/>
  <c r="C26" i="232"/>
  <c r="C24" i="431"/>
  <c r="C13" i="431"/>
  <c r="C28" i="134"/>
  <c r="C138" i="134"/>
  <c r="C200" i="134"/>
  <c r="C101" i="134"/>
  <c r="C31" i="232"/>
  <c r="C31" i="431"/>
  <c r="C11" i="431"/>
  <c r="C21" i="172"/>
  <c r="C20" i="292"/>
  <c r="C152" i="134"/>
  <c r="C30" i="232"/>
  <c r="C56" i="134"/>
  <c r="C38" i="134"/>
  <c r="C12" i="232"/>
  <c r="C177" i="134"/>
  <c r="C135" i="134"/>
  <c r="C31" i="292"/>
  <c r="C63" i="134"/>
  <c r="C157" i="134"/>
  <c r="C7" i="134"/>
  <c r="C16" i="431"/>
  <c r="C22" i="134"/>
  <c r="C28" i="292"/>
  <c r="C185" i="134"/>
  <c r="C27" i="431"/>
  <c r="C21" i="292"/>
  <c r="C7" i="172"/>
  <c r="C53" i="134"/>
  <c r="C156" i="134"/>
  <c r="C19" i="172"/>
  <c r="C30" i="431"/>
  <c r="C164" i="134"/>
  <c r="C155" i="134"/>
  <c r="C203" i="134"/>
  <c r="C27" i="232"/>
  <c r="C161" i="134"/>
  <c r="C31" i="354"/>
  <c r="C30" i="292"/>
  <c r="C42" i="134"/>
  <c r="C85" i="134"/>
  <c r="C192" i="134"/>
  <c r="C10" i="292"/>
  <c r="C190" i="134"/>
  <c r="C24" i="232"/>
  <c r="C149" i="134"/>
  <c r="C14" i="292"/>
  <c r="C29" i="134"/>
  <c r="C79" i="134"/>
  <c r="C106" i="134"/>
  <c r="C97" i="134"/>
  <c r="C22" i="354"/>
  <c r="C55" i="134"/>
  <c r="C98" i="134"/>
  <c r="C131" i="134"/>
  <c r="C198" i="134"/>
  <c r="C21" i="354"/>
  <c r="C25" i="134"/>
  <c r="C62" i="134"/>
  <c r="C173" i="134"/>
  <c r="C34" i="134"/>
  <c r="C29" i="172"/>
  <c r="C54" i="134"/>
  <c r="C49" i="134"/>
  <c r="C170" i="134"/>
  <c r="C24" i="172"/>
  <c r="C24" i="292"/>
  <c r="C179" i="134"/>
  <c r="C144" i="134"/>
  <c r="C118" i="134"/>
  <c r="C18" i="354"/>
  <c r="C22" i="292"/>
  <c r="C199" i="134"/>
  <c r="C174" i="134"/>
  <c r="C165" i="134"/>
  <c r="C126" i="134"/>
  <c r="C27" i="172"/>
  <c r="C39" i="354"/>
  <c r="C23" i="431"/>
  <c r="C109" i="134"/>
  <c r="C189" i="134"/>
  <c r="C195" i="134"/>
  <c r="C33" i="134"/>
  <c r="C41" i="354"/>
  <c r="C9" i="292"/>
  <c r="C105" i="134"/>
  <c r="C26" i="354"/>
  <c r="C30" i="354"/>
  <c r="C51" i="134"/>
  <c r="C15" i="232"/>
  <c r="C33" i="292"/>
  <c r="C19" i="292"/>
  <c r="C8" i="431"/>
  <c r="C30" i="172"/>
  <c r="C23" i="292"/>
  <c r="C7" i="292"/>
  <c r="C26" i="431"/>
  <c r="C35" i="431"/>
  <c r="C128" i="134"/>
  <c r="C88" i="134"/>
  <c r="C34" i="431"/>
  <c r="C26" i="134"/>
  <c r="C147" i="134"/>
  <c r="C115" i="134"/>
  <c r="C145" i="134"/>
  <c r="C19" i="431"/>
  <c r="C74" i="134"/>
  <c r="C182" i="134"/>
  <c r="C142" i="134"/>
  <c r="C14" i="232"/>
  <c r="C13" i="232"/>
  <c r="C32" i="292"/>
  <c r="C70" i="134"/>
  <c r="C23" i="354"/>
  <c r="C193" i="134"/>
  <c r="C13" i="292"/>
  <c r="C91" i="134"/>
  <c r="C42" i="354"/>
  <c r="C38" i="354"/>
  <c r="C15" i="172"/>
  <c r="C24" i="354"/>
  <c r="C140" i="134"/>
  <c r="C9" i="172"/>
  <c r="C22" i="431"/>
  <c r="C25" i="431"/>
  <c r="C197" i="134"/>
  <c r="C148" i="134"/>
  <c r="C20" i="134"/>
  <c r="C66" i="134"/>
  <c r="C176" i="134"/>
  <c r="C21" i="134"/>
  <c r="C76" i="134"/>
  <c r="C12" i="431"/>
  <c r="C151" i="134"/>
  <c r="C15" i="354"/>
  <c r="C27" i="292"/>
  <c r="C202" i="134"/>
  <c r="C21" i="431"/>
  <c r="C28" i="172"/>
  <c r="C178" i="134"/>
  <c r="C34" i="354"/>
  <c r="C7" i="232"/>
  <c r="C10" i="172"/>
  <c r="C84" i="134"/>
  <c r="C123" i="134"/>
  <c r="C99" i="134"/>
  <c r="C201" i="134"/>
  <c r="C33" i="354"/>
  <c r="C132" i="134"/>
  <c r="C77" i="134"/>
  <c r="C26" i="292"/>
  <c r="C28" i="232"/>
  <c r="C60" i="134"/>
  <c r="C122" i="134"/>
  <c r="C18" i="292"/>
  <c r="C28" i="431"/>
  <c r="C175" i="134"/>
  <c r="C136" i="134"/>
  <c r="C11" i="172"/>
  <c r="C96" i="134"/>
  <c r="C36" i="354"/>
  <c r="C7" i="431"/>
  <c r="C110" i="134"/>
  <c r="C37" i="354"/>
  <c r="C89" i="134"/>
  <c r="C100" i="134"/>
  <c r="C158" i="134"/>
  <c r="C8" i="292"/>
  <c r="C31" i="134"/>
  <c r="C108" i="134"/>
  <c r="C32" i="431"/>
  <c r="C129" i="134"/>
  <c r="C35" i="134"/>
  <c r="C18" i="431"/>
  <c r="C14" i="134"/>
  <c r="C194" i="134"/>
  <c r="C37" i="134"/>
  <c r="C139" i="134"/>
  <c r="C150" i="134"/>
  <c r="C22" i="172"/>
  <c r="C69" i="134"/>
  <c r="C10" i="354"/>
  <c r="C184" i="134"/>
  <c r="C18" i="134"/>
  <c r="C16" i="134"/>
  <c r="C10" i="232"/>
  <c r="C17" i="232"/>
  <c r="C124" i="134"/>
  <c r="C22" i="232"/>
  <c r="C44" i="354"/>
  <c r="C35" i="354"/>
  <c r="C102" i="134"/>
  <c r="C92" i="134"/>
  <c r="C41" i="134"/>
  <c r="C17" i="292"/>
  <c r="C90" i="134"/>
  <c r="C44" i="134"/>
  <c r="C86" i="134"/>
  <c r="C47" i="134"/>
  <c r="C95" i="134"/>
  <c r="C33" i="172"/>
  <c r="C171" i="134"/>
  <c r="C39" i="134"/>
  <c r="C19" i="354"/>
  <c r="C16" i="292"/>
  <c r="C23" i="172"/>
  <c r="C65" i="134"/>
  <c r="C168" i="134"/>
  <c r="C46" i="354"/>
  <c r="C25" i="232"/>
  <c r="C9" i="232"/>
  <c r="C29" i="431"/>
  <c r="C119" i="134"/>
  <c r="C17" i="134"/>
  <c r="C72" i="134"/>
  <c r="C15" i="292"/>
  <c r="C180" i="134"/>
  <c r="C83" i="134"/>
  <c r="C40" i="134"/>
  <c r="C15" i="134"/>
  <c r="C127" i="134"/>
  <c r="C94" i="134"/>
  <c r="C143" i="134"/>
  <c r="C87" i="134"/>
  <c r="C169" i="134"/>
  <c r="C29" i="292"/>
  <c r="C81" i="134"/>
  <c r="C20" i="172"/>
  <c r="C154" i="134"/>
  <c r="C57" i="134"/>
  <c r="C12" i="292"/>
  <c r="C25" i="354"/>
  <c r="C125" i="134"/>
  <c r="C112" i="134"/>
  <c r="C8" i="134"/>
  <c r="C20" i="431"/>
  <c r="C14" i="354"/>
  <c r="C17" i="354"/>
  <c r="C137" i="134"/>
  <c r="C50" i="134"/>
  <c r="C29" i="354"/>
  <c r="C8" i="172"/>
  <c r="C16" i="232"/>
  <c r="C25" i="172"/>
  <c r="C59" i="134"/>
  <c r="C186" i="134"/>
  <c r="C82" i="134"/>
  <c r="C166" i="134"/>
  <c r="C19" i="134"/>
  <c r="C61" i="134"/>
  <c r="C160" i="134"/>
  <c r="C116" i="134"/>
  <c r="C121" i="134"/>
  <c r="C78" i="134"/>
  <c r="C11" i="232"/>
  <c r="C17" i="172"/>
  <c r="C8" i="232"/>
  <c r="C40" i="354"/>
  <c r="C13" i="134"/>
  <c r="C43" i="354"/>
  <c r="C114" i="134"/>
  <c r="C11" i="292"/>
  <c r="C15" i="431"/>
  <c r="C10" i="134"/>
  <c r="C162" i="134"/>
  <c r="C34" i="292"/>
  <c r="C167" i="134"/>
  <c r="C71" i="134"/>
  <c r="C181" i="134"/>
  <c r="C17" i="431"/>
  <c r="C93" i="134"/>
  <c r="C13" i="172"/>
  <c r="C104" i="134"/>
  <c r="C183" i="134"/>
  <c r="C111" i="134"/>
  <c r="C25" i="292"/>
</calcChain>
</file>

<file path=xl/sharedStrings.xml><?xml version="1.0" encoding="utf-8"?>
<sst xmlns="http://schemas.openxmlformats.org/spreadsheetml/2006/main" count="51754" uniqueCount="1160">
  <si>
    <t>Beruházási (felhalmozási) kiadások előirányzata beruházásonként</t>
  </si>
  <si>
    <t>Felújítási kiadások előirányzata felújításonként</t>
  </si>
  <si>
    <t>Vállalkozási maradvány igénybevétele</t>
  </si>
  <si>
    <t>Adatszolgáltatás 
az elismert tartozásállományról</t>
  </si>
  <si>
    <t>Többéves kihatással járó döntések számszerűsítése évenkénti bontásban és összesítve célok szerint</t>
  </si>
  <si>
    <t>Működési célú finanszírozási kiadások
(hiteltörlesztés, értékpapír vásárlás, stb.)</t>
  </si>
  <si>
    <t>Felhalmozási célú finanszírozási kiadások
(hiteltörlesztés, értékpapír vásárlás, stb.)</t>
  </si>
  <si>
    <t>Az önkormányzat által adott közvetett támogatások
(kedvezmények)</t>
  </si>
  <si>
    <t>Eszközök hasznosítása utáni kedvezmény, mentesség</t>
  </si>
  <si>
    <t>Helyiségek hasznosítása utáni kedvezmény, mentesség</t>
  </si>
  <si>
    <t>Felhalmozási bevételek</t>
  </si>
  <si>
    <t>Finanszírozási bevételek</t>
  </si>
  <si>
    <t xml:space="preserve"> Egyéb működési célú kiadások</t>
  </si>
  <si>
    <t>Finanszírozási kiadások</t>
  </si>
  <si>
    <t>B E V É T E L E K</t>
  </si>
  <si>
    <t>Sor-szám</t>
  </si>
  <si>
    <t>Bevételi jogcím</t>
  </si>
  <si>
    <t>1.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</si>
  <si>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</si>
  <si>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</si>
  <si>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</si>
  <si>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</si>
  <si>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</si>
  <si>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</si>
  <si>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</si>
  <si>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</si>
  <si>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</si>
  <si>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</si>
  <si>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</si>
  <si>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</si>
  <si>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</si>
  <si>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</si>
  <si>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</si>
  <si>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</si>
  <si>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</si>
  <si>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</si>
  <si>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</si>
  <si>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</si>
  <si>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</si>
  <si>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</si>
  <si>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</si>
  <si>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t>25.</t>
  </si>
  <si>
    <t>26.</t>
  </si>
  <si>
    <t>27.</t>
  </si>
  <si>
    <t>28.</t>
  </si>
  <si>
    <t>29.</t>
  </si>
  <si>
    <t>K I A D Á S O K</t>
  </si>
  <si>
    <t>Kiadási jogcímek</t>
  </si>
  <si>
    <t>Személyi  juttatások</t>
  </si>
  <si>
    <t>Tartalékok</t>
  </si>
  <si>
    <t>Összesen</t>
  </si>
  <si>
    <t>Jogcím</t>
  </si>
  <si>
    <t>Összesen:</t>
  </si>
  <si>
    <t>01</t>
  </si>
  <si>
    <t>Előirányzat</t>
  </si>
  <si>
    <t>Bevételek</t>
  </si>
  <si>
    <t>Kiadások</t>
  </si>
  <si>
    <t>Egyéb fejlesztési célú kiadások</t>
  </si>
  <si>
    <t>02</t>
  </si>
  <si>
    <t>03</t>
  </si>
  <si>
    <t>Megnevezés</t>
  </si>
  <si>
    <t>Személyi juttatások</t>
  </si>
  <si>
    <t>ÖSSZESEN:</t>
  </si>
  <si>
    <t>Beruházás  megnevezése</t>
  </si>
  <si>
    <t>Teljes költség</t>
  </si>
  <si>
    <t>Kivitelezés kezdési és befejezési éve</t>
  </si>
  <si>
    <t>Felújítás  megnevezése</t>
  </si>
  <si>
    <t>Kiadás vonzata évenként</t>
  </si>
  <si>
    <t>Sor-
szám</t>
  </si>
  <si>
    <t>............................</t>
  </si>
  <si>
    <t>Kedvezmény nélkül elérhető bevétel</t>
  </si>
  <si>
    <t>Kedvezmények összege</t>
  </si>
  <si>
    <t>Január</t>
  </si>
  <si>
    <t>Február</t>
  </si>
  <si>
    <t>Március</t>
  </si>
  <si>
    <t>Április</t>
  </si>
  <si>
    <t>Május</t>
  </si>
  <si>
    <t>Június</t>
  </si>
  <si>
    <t>Július</t>
  </si>
  <si>
    <t>Auguszt.</t>
  </si>
  <si>
    <t>Szept.</t>
  </si>
  <si>
    <t>Okt.</t>
  </si>
  <si>
    <t>Nov.</t>
  </si>
  <si>
    <t>Dec.</t>
  </si>
  <si>
    <t>Kötelezettség jogcíme</t>
  </si>
  <si>
    <t>Köt. váll.
 éve</t>
  </si>
  <si>
    <t>3.1.</t>
  </si>
  <si>
    <t>3.2.</t>
  </si>
  <si>
    <t>3.3.</t>
  </si>
  <si>
    <t>3.4.</t>
  </si>
  <si>
    <t>5.1.</t>
  </si>
  <si>
    <t>5.2.</t>
  </si>
  <si>
    <t>5.3.</t>
  </si>
  <si>
    <t>6.1.</t>
  </si>
  <si>
    <t>6.2.</t>
  </si>
  <si>
    <t>7.1.</t>
  </si>
  <si>
    <t>7.2.</t>
  </si>
  <si>
    <t>1.1.</t>
  </si>
  <si>
    <t>1.2.</t>
  </si>
  <si>
    <t>1.3.</t>
  </si>
  <si>
    <t>1.4.</t>
  </si>
  <si>
    <t>1.6.</t>
  </si>
  <si>
    <t>1.7.</t>
  </si>
  <si>
    <t>2.1.</t>
  </si>
  <si>
    <t>2.2.</t>
  </si>
  <si>
    <t>2.3.</t>
  </si>
  <si>
    <t>2.4.</t>
  </si>
  <si>
    <t>2.5.</t>
  </si>
  <si>
    <t>Bevételek összesen:</t>
  </si>
  <si>
    <t>Kiadások összesen:</t>
  </si>
  <si>
    <t>Egyenleg</t>
  </si>
  <si>
    <t>1.5</t>
  </si>
  <si>
    <t>1.8.</t>
  </si>
  <si>
    <t>1.9.</t>
  </si>
  <si>
    <t>1.10.</t>
  </si>
  <si>
    <t>1.11.</t>
  </si>
  <si>
    <t>2.6.</t>
  </si>
  <si>
    <t>1.12.</t>
  </si>
  <si>
    <t>2.7.</t>
  </si>
  <si>
    <t>Lakosság részére lakásépítéshez nyújtott kölcsön elengedése</t>
  </si>
  <si>
    <t>Lakosság részére lakásfelújításhoz nyújtott kölcsön elengedése</t>
  </si>
  <si>
    <t>Gépjárműadóból biztosított kedvezmény, mentesség</t>
  </si>
  <si>
    <t>Egyéb kedvezmény</t>
  </si>
  <si>
    <t>Egyéb kölcsön elengedése</t>
  </si>
  <si>
    <t>Támogatott szervezet neve</t>
  </si>
  <si>
    <t>Támogatás célja</t>
  </si>
  <si>
    <t>30.</t>
  </si>
  <si>
    <t>31.</t>
  </si>
  <si>
    <t>32.</t>
  </si>
  <si>
    <t>33.</t>
  </si>
  <si>
    <t>Források</t>
  </si>
  <si>
    <t>Saját erő</t>
  </si>
  <si>
    <t>EU-s forrás</t>
  </si>
  <si>
    <t>Hitel</t>
  </si>
  <si>
    <t>Egyéb forrás</t>
  </si>
  <si>
    <t>Források összesen:</t>
  </si>
  <si>
    <t>EU-s projekt neve, azonosítója:</t>
  </si>
  <si>
    <t>Támogatott neve</t>
  </si>
  <si>
    <t>Dologi  kiadások</t>
  </si>
  <si>
    <t>Személyi jellegű</t>
  </si>
  <si>
    <t>Beruházások, beszerzések</t>
  </si>
  <si>
    <t>Szolgáltatások igénybe vétele</t>
  </si>
  <si>
    <t>Adminisztratív költségek</t>
  </si>
  <si>
    <t>- saját erőből központi támogatás</t>
  </si>
  <si>
    <t>Összesen (1+4+7+9+11)</t>
  </si>
  <si>
    <t>Társfinanszírozás</t>
  </si>
  <si>
    <t>1.5.</t>
  </si>
  <si>
    <t>11.1.</t>
  </si>
  <si>
    <t>11.2.</t>
  </si>
  <si>
    <t>Költségvetési rendelet űrlapjainak összefüggései:</t>
  </si>
  <si>
    <t>1. sz. táblázat</t>
  </si>
  <si>
    <t>2. sz. táblázat</t>
  </si>
  <si>
    <t>3. sz. táblázat</t>
  </si>
  <si>
    <t>ELTÉRÉS</t>
  </si>
  <si>
    <t>Rövid lejáratú hitelek törlesztése</t>
  </si>
  <si>
    <t>Hosszú lejáratú hitelek törlesztése</t>
  </si>
  <si>
    <t>I. Működési célú bevételek és kiadások mérlege
(Önkormányzati szinten)</t>
  </si>
  <si>
    <t>II. Felhalmozási célú bevételek és kiadások mérlege
(Önkormányzati szinten)</t>
  </si>
  <si>
    <t>Helyi adóból biztosított kedvezmény, mentesség összesen</t>
  </si>
  <si>
    <t xml:space="preserve">-ebből:            Építményadó </t>
  </si>
  <si>
    <t xml:space="preserve">Telekadó </t>
  </si>
  <si>
    <t xml:space="preserve">Magánszemélyek kommunális adója </t>
  </si>
  <si>
    <t xml:space="preserve">Idegenforgalmi adó tartózkodás után </t>
  </si>
  <si>
    <t xml:space="preserve">Idegenforgalmi adó épület után </t>
  </si>
  <si>
    <t xml:space="preserve">Iparűzési adó állandó jelleggel végzett iparűzési tevékenység után </t>
  </si>
  <si>
    <t>Ellátottak térítési díjának méltányosságból történő elengedése</t>
  </si>
  <si>
    <t>Ellátottak kártérítésének méltányosságból történő elengedése</t>
  </si>
  <si>
    <t>Költségvetési hiány:</t>
  </si>
  <si>
    <t>Költségvetési többlet:</t>
  </si>
  <si>
    <t>3.5.</t>
  </si>
  <si>
    <t>3.6.</t>
  </si>
  <si>
    <t xml:space="preserve">4. </t>
  </si>
  <si>
    <t>Közhatalmi bevételek</t>
  </si>
  <si>
    <t>5.4.</t>
  </si>
  <si>
    <t>5.5.</t>
  </si>
  <si>
    <t>5.6.</t>
  </si>
  <si>
    <t>5.7.</t>
  </si>
  <si>
    <t>5.8.</t>
  </si>
  <si>
    <t xml:space="preserve">7. </t>
  </si>
  <si>
    <t>8.1.</t>
  </si>
  <si>
    <t>8.2.</t>
  </si>
  <si>
    <t>Munkaadókat terhelő járulékok és szociális hozzájárulási adó</t>
  </si>
  <si>
    <t>Ellátottak pénzbeli juttatásai</t>
  </si>
  <si>
    <t>Egyéb működési célú kiadások</t>
  </si>
  <si>
    <t>1.13.</t>
  </si>
  <si>
    <t>Felújítások</t>
  </si>
  <si>
    <t>2.8.</t>
  </si>
  <si>
    <t>2.9.</t>
  </si>
  <si>
    <t>2.10.</t>
  </si>
  <si>
    <t>Értékpapír vásárlása, visszavásárlása</t>
  </si>
  <si>
    <t>Forgatási célú belföldi, külföldi értékpapírok vásárlása</t>
  </si>
  <si>
    <t>Betét elhelyezése</t>
  </si>
  <si>
    <t>Hitelek törlesztése</t>
  </si>
  <si>
    <t>Befektetési célú belföldi, külföldi értékpapírok vásárlása</t>
  </si>
  <si>
    <t>Bevételi jogcímek</t>
  </si>
  <si>
    <t>MEGNEVEZÉS</t>
  </si>
  <si>
    <t>ÖSSZES KÖTELEZETTSÉG</t>
  </si>
  <si>
    <t>SAJÁT BEVÉTELEK ÖSSZESEN*</t>
  </si>
  <si>
    <t>Fejlesztési cél leírása</t>
  </si>
  <si>
    <t>Nem kötelező!</t>
  </si>
  <si>
    <t>Feladat megnevezése</t>
  </si>
  <si>
    <t>Költségvetési szerv megnevezése</t>
  </si>
  <si>
    <t>Száma</t>
  </si>
  <si>
    <t>Közfoglalkoztatottak létszáma (fő)</t>
  </si>
  <si>
    <t>Beruházási kiadások beruházásonként</t>
  </si>
  <si>
    <t>Felújítási kiadások felújításonként</t>
  </si>
  <si>
    <t>Egyéb (Pl.: garancia és kezességvállalás, stb.)</t>
  </si>
  <si>
    <t>Költségvetési szerv neve:</t>
  </si>
  <si>
    <t>…………………………………</t>
  </si>
  <si>
    <t>Költségvetési szerv számlaszáma:</t>
  </si>
  <si>
    <t>30 napon túli elismert tartozásállomány összesen: ……………… Ft</t>
  </si>
  <si>
    <t xml:space="preserve">Tartozásállomány megnevezése </t>
  </si>
  <si>
    <t>30 nap 
alatti
állomány</t>
  </si>
  <si>
    <t>30-60 nap 
közötti 
állomány</t>
  </si>
  <si>
    <t>60 napon 
túli 
állomány</t>
  </si>
  <si>
    <t>Át-ütemezett</t>
  </si>
  <si>
    <t>Állammal szembeni tartozások</t>
  </si>
  <si>
    <t>Központi költségvetéssel szemben fennálló tartozás</t>
  </si>
  <si>
    <t>Elkülönített állami pénzalapokkal szembeni tartozás</t>
  </si>
  <si>
    <t>TB alapokkal szembeni tartozás</t>
  </si>
  <si>
    <t>Tartozásállomány önkormányzatok és intézmények felé</t>
  </si>
  <si>
    <t>Egyéb tartozásállomány</t>
  </si>
  <si>
    <t>költségvetési szerv vezetője</t>
  </si>
  <si>
    <t>Fejlesztés várható kiadása</t>
  </si>
  <si>
    <t>*Az adósságot keletkeztető ügyletekhez történő hozzájárulás részletes szabályairól szóló 353/2011. (XII.31.) Korm. Rendelet 2.§ (1) bekezdése alapján.</t>
  </si>
  <si>
    <t xml:space="preserve">   Költségvetési maradvány igénybevétele </t>
  </si>
  <si>
    <t xml:space="preserve">   Vállalkozási maradvány igénybevétele </t>
  </si>
  <si>
    <t>Beruházások</t>
  </si>
  <si>
    <t>8.3.</t>
  </si>
  <si>
    <t>Egyéb felhalmozási kiadások</t>
  </si>
  <si>
    <t xml:space="preserve">   Betét visszavonásából származó bevétel </t>
  </si>
  <si>
    <t xml:space="preserve">Dologi kiadások </t>
  </si>
  <si>
    <t>Kölcsön törlesztése</t>
  </si>
  <si>
    <t>Költségvetési maradvány igénybevétele</t>
  </si>
  <si>
    <t xml:space="preserve">Vállalkozási maradvány igénybevétele </t>
  </si>
  <si>
    <t xml:space="preserve">Betét visszavonásából származó bevétel </t>
  </si>
  <si>
    <t>Értékpapír értékesítése</t>
  </si>
  <si>
    <t>Egyéb belső finanszírozási bevételek</t>
  </si>
  <si>
    <t>Hiány külső finanszírozásának bevételei (20+…+24 )</t>
  </si>
  <si>
    <t>Hosszú lejáratú hitelek, kölcsönök felvétele</t>
  </si>
  <si>
    <t>Likviditási célú hitelek, kölcsönök felvétele</t>
  </si>
  <si>
    <t>Rövid lejáratú hitelek, kölcsönök felvétele</t>
  </si>
  <si>
    <t>Értékpapírok kibocsátása</t>
  </si>
  <si>
    <t>Egyéb külső finanszírozási bevételek</t>
  </si>
  <si>
    <t>Hiány belső finanszírozás bevételei ( 14+…+18)</t>
  </si>
  <si>
    <t>Az önkormányzati vagyon és az önkormányzatot megillető vagyoni értékű jog értékesítéséből és hasznosításából származó bevétel</t>
  </si>
  <si>
    <t>Bírság-, pótlék- és díjbevétel</t>
  </si>
  <si>
    <t>Tárgyi eszköz és az immateriális jószág, részvény, részesedés, vállalat értékesítéséből vagy privatizációból származó bevétel</t>
  </si>
  <si>
    <t>Évek</t>
  </si>
  <si>
    <t>Önkormányzat működési támogatásai (1.1.+…+.1.6.)</t>
  </si>
  <si>
    <t>Helyi önkormányzatok működésének általános támogatása</t>
  </si>
  <si>
    <t>Önkormányzatok egyes köznevelési feladatainak támogatása</t>
  </si>
  <si>
    <t>Önkormányzatok szociális és gyermekjóléti feladatainak támogatása</t>
  </si>
  <si>
    <t>Önkormányzatok kulturális feladatainak támogatása</t>
  </si>
  <si>
    <t>Működési célú támogatások államháztartáson belülről (2.1.+…+.2.5.)</t>
  </si>
  <si>
    <t>Elvonások és befizetések bevételei</t>
  </si>
  <si>
    <t xml:space="preserve">Működési célú garancia- és kezességvállalásból megtérülések </t>
  </si>
  <si>
    <t xml:space="preserve">Egyéb működési célú támogatások bevételei </t>
  </si>
  <si>
    <t>2.5.-ből EU-s támogatás</t>
  </si>
  <si>
    <t>Felhalmozási célú támogatások államháztartáson belülről (3.1.+…+3.5.)</t>
  </si>
  <si>
    <t>Felhalmozási célú önkormányzati támogatások</t>
  </si>
  <si>
    <t>Felhalmozási célú garancia- és kezességvállalásból megtérülések</t>
  </si>
  <si>
    <t>Egyéb felhalmozási célú támogatások bevételei</t>
  </si>
  <si>
    <t>3.5.-ből EU-s támogatás</t>
  </si>
  <si>
    <t>Közhatalmi bevételek (4.1.+4.2.+4.3.+4.4.)</t>
  </si>
  <si>
    <t>4.1.</t>
  </si>
  <si>
    <t>4.2.</t>
  </si>
  <si>
    <t>4.3.</t>
  </si>
  <si>
    <t>4.4.</t>
  </si>
  <si>
    <t>Gépjárműadó</t>
  </si>
  <si>
    <t>5.9.</t>
  </si>
  <si>
    <t>5.10.</t>
  </si>
  <si>
    <t>Készletértékesítés ellenértéke</t>
  </si>
  <si>
    <t>Szolgáltatások ellenértéke</t>
  </si>
  <si>
    <t>Közvetített szolgáltatások értéke</t>
  </si>
  <si>
    <t>Tulajdonosi bevételek</t>
  </si>
  <si>
    <t>Ellátási díjak</t>
  </si>
  <si>
    <t xml:space="preserve">Kiszámlázott általános forgalmi adó </t>
  </si>
  <si>
    <t>Általános forgalmi adó visszatérítése</t>
  </si>
  <si>
    <t>Kamatbevételek</t>
  </si>
  <si>
    <t>Egyéb pénzügyi műveletek bevételei</t>
  </si>
  <si>
    <t>Egyéb működési bevételek</t>
  </si>
  <si>
    <t>Felhalmozási bevételek (6.1.+…+6.5.)</t>
  </si>
  <si>
    <t>6.3.</t>
  </si>
  <si>
    <t>6.4.</t>
  </si>
  <si>
    <t>6.5.</t>
  </si>
  <si>
    <t>Immateriális javak értékesítése</t>
  </si>
  <si>
    <t>Ingatlanok értékesítése</t>
  </si>
  <si>
    <t>Egyéb tárgyi eszközök értékesítése</t>
  </si>
  <si>
    <t>Részesedések értékesítése</t>
  </si>
  <si>
    <t>Részesedések megszűnéséhez kapcsolódó bevételek</t>
  </si>
  <si>
    <t>Működési célú átvett pénzeszközök (7.1. + … + 7.3.)</t>
  </si>
  <si>
    <t>Működési célú garancia- és kezességvállalásból megtérülések ÁH-n kívülről</t>
  </si>
  <si>
    <t>Egyéb működési célú átvett pénzeszköz</t>
  </si>
  <si>
    <t>7.3.-ból EU-s támogatás (közvetlen)</t>
  </si>
  <si>
    <t>7.3.</t>
  </si>
  <si>
    <t>7.4.</t>
  </si>
  <si>
    <t>Felhalmozási célú átvett pénzeszközök (8.1.+8.2.+8.3.)</t>
  </si>
  <si>
    <t>8.4.</t>
  </si>
  <si>
    <t>Felhalm. célú garancia- és kezességvállalásból megtérülések ÁH-n kívülről</t>
  </si>
  <si>
    <t>Egyéb felhalmozási célú átvett pénzeszköz</t>
  </si>
  <si>
    <t>8.3.-ból EU-s támogatás (közvetlen)</t>
  </si>
  <si>
    <t>KÖLTSÉGVETÉSI BEVÉTELEK ÖSSZESEN: (1+…+8)</t>
  </si>
  <si>
    <t xml:space="preserve">   10.</t>
  </si>
  <si>
    <t>Hitel-, kölcsönfelvétel államháztartáson kívülről  (10.1.+10.3.)</t>
  </si>
  <si>
    <t>Hosszú lejáratú  hitelek, kölcsönök felvétele</t>
  </si>
  <si>
    <t>Likviditási célú  hitelek, kölcsönök felvétele pénzügyi vállalkozástól</t>
  </si>
  <si>
    <t xml:space="preserve">    Rövid lejáratú  hitelek, kölcsönök felvétele</t>
  </si>
  <si>
    <t xml:space="preserve">   11.</t>
  </si>
  <si>
    <t>Belföldi értékpapírok bevételei (11.1. +…+ 11.4.)</t>
  </si>
  <si>
    <t>Forgatási célú belföldi értékpapírok beváltása,  értékesítése</t>
  </si>
  <si>
    <t>Befektetési célú belföldi értékpapírok beváltása,  értékesítése</t>
  </si>
  <si>
    <t xml:space="preserve">    12.</t>
  </si>
  <si>
    <t>Maradvány igénybevétele (12.1. + 12.2.)</t>
  </si>
  <si>
    <t>Előző év költségvetési maradványának igénybevétele</t>
  </si>
  <si>
    <t>Előző év vállalkozási maradványának igénybevétele</t>
  </si>
  <si>
    <t xml:space="preserve">    13.</t>
  </si>
  <si>
    <t>Belföldi finanszírozás bevételei (13.1. + … + 13.3.)</t>
  </si>
  <si>
    <t>Államháztartáson belüli megelőlegezések</t>
  </si>
  <si>
    <t>Államháztartáson belüli megelőlegezések törlesztése</t>
  </si>
  <si>
    <t xml:space="preserve">    14.</t>
  </si>
  <si>
    <t xml:space="preserve">    14.1.</t>
  </si>
  <si>
    <t>Forgatási célú külföldi értékpapírok beváltása,  értékesítése</t>
  </si>
  <si>
    <t xml:space="preserve">    14.2.</t>
  </si>
  <si>
    <t>Befektetési célú külföldi értékpapírok beváltása,  értékesítése</t>
  </si>
  <si>
    <t xml:space="preserve">    14.3.</t>
  </si>
  <si>
    <t>Külföldi értékpapírok kibocsátása</t>
  </si>
  <si>
    <t xml:space="preserve">    14.4.</t>
  </si>
  <si>
    <t>Külföldi hitelek, kölcsönök felvétele</t>
  </si>
  <si>
    <t xml:space="preserve">    15.</t>
  </si>
  <si>
    <t>Adóssághoz nem kapcsolódó származékos ügyletek bevételei</t>
  </si>
  <si>
    <t xml:space="preserve">    16.</t>
  </si>
  <si>
    <t>10.1.</t>
  </si>
  <si>
    <t>11.3.</t>
  </si>
  <si>
    <t>11.4.</t>
  </si>
  <si>
    <t>12.1.</t>
  </si>
  <si>
    <t>12.2.</t>
  </si>
  <si>
    <t>13.1.</t>
  </si>
  <si>
    <t>13.2.</t>
  </si>
  <si>
    <t>13.3.</t>
  </si>
  <si>
    <t>Külföldi finanszírozás bevételei (14.1.+…14.4.)</t>
  </si>
  <si>
    <t>10.2.</t>
  </si>
  <si>
    <t>10.3.</t>
  </si>
  <si>
    <t xml:space="preserve">    17.</t>
  </si>
  <si>
    <t>1.14.</t>
  </si>
  <si>
    <t>1.15.</t>
  </si>
  <si>
    <t xml:space="preserve">   - Garancia- és kezességvállalásból kifizetés ÁH-n belülre</t>
  </si>
  <si>
    <t xml:space="preserve">   -Visszatérítendő támogatások, kölcsönök nyújtása ÁH-n belülre</t>
  </si>
  <si>
    <t xml:space="preserve">   - Visszatérítendő támogatások, kölcsönök törlesztése ÁH-n belülre</t>
  </si>
  <si>
    <t xml:space="preserve">   - Egyéb működési célú támogatások ÁH-n belülre</t>
  </si>
  <si>
    <t xml:space="preserve">   - Garancia és kezességvállalásból kifizetés ÁH-n kívülre</t>
  </si>
  <si>
    <t xml:space="preserve">   - Visszatérítendő támogatások, kölcsönök nyújtása ÁH-n kívülre</t>
  </si>
  <si>
    <t xml:space="preserve">   - Árkiegészítések, ártámogatások</t>
  </si>
  <si>
    <t xml:space="preserve">   - Kamattámogatások</t>
  </si>
  <si>
    <t xml:space="preserve">   - Egyéb működési célú támogatások államháztartáson kívülre</t>
  </si>
  <si>
    <r>
      <t xml:space="preserve">   Felhalmozási költségvetés kiadásai </t>
    </r>
    <r>
      <rPr>
        <sz val="8"/>
        <rFont val="Times New Roman CE"/>
        <charset val="238"/>
      </rPr>
      <t>(2.1.+2.3.+2.5.)</t>
    </r>
  </si>
  <si>
    <t>2.11.</t>
  </si>
  <si>
    <t>2.12.</t>
  </si>
  <si>
    <t>2.13.</t>
  </si>
  <si>
    <t>2.1.-ből EU-s forrásból megvalósuló beruházás</t>
  </si>
  <si>
    <t>2.3.-ból EU-s forrásból megvalósuló felújítás</t>
  </si>
  <si>
    <t xml:space="preserve">   - Egyéb felhalmozási célú támogatások államháztartáson kívülre</t>
  </si>
  <si>
    <t xml:space="preserve">   - Lakástámogatás</t>
  </si>
  <si>
    <t xml:space="preserve">   - Garancia- és kezességvállalásból kifizetés ÁH-n kívülre</t>
  </si>
  <si>
    <t xml:space="preserve">   - Egyéb felhalmozási célú támogatások ÁH-n belülre</t>
  </si>
  <si>
    <t xml:space="preserve">   - Visszatérítendő támogatások, kölcsönök nyújtása ÁH-n belülre</t>
  </si>
  <si>
    <t>Államháztartáson belüli megelőlegezések folyósítása</t>
  </si>
  <si>
    <t>Államháztartáson belüli megelőlegezések visszafizetése</t>
  </si>
  <si>
    <t>KÖLTSÉGVETÉSI, FINANSZÍROZÁSI BEVÉTELEK ÉS KIADÁSOK EGYENLEGE</t>
  </si>
  <si>
    <t>Önkormányzatok működési támogatásai</t>
  </si>
  <si>
    <t>Működési célú támogatások államháztartáson belülről</t>
  </si>
  <si>
    <t>Működési célú átvett pénzeszközök</t>
  </si>
  <si>
    <t xml:space="preserve">   Likviditási célú hitelek, kölcsönök felvétele</t>
  </si>
  <si>
    <t>Hiány belső finanszírozásának bevételei (15.+…+18. )</t>
  </si>
  <si>
    <t xml:space="preserve">Hiány külső finanszírozásának bevételei (20.+…+21.) </t>
  </si>
  <si>
    <t>Likviditási célú hitelek törlesztése</t>
  </si>
  <si>
    <t>Költségvetési kiadások összesen (1.+...+12.)</t>
  </si>
  <si>
    <t>Felhalmozási célú támogatások államháztartáson belülről</t>
  </si>
  <si>
    <t>1.-ből EU-s támogatás</t>
  </si>
  <si>
    <t>Felhalmozási célú átvett pénzeszközök átvétele</t>
  </si>
  <si>
    <t>4.-ből EU-s támogatás (közvetlen)</t>
  </si>
  <si>
    <t>Egyéb felhalmozási célú bevételek</t>
  </si>
  <si>
    <t>Felhalmozási célú finanszírozási bevételek összesen (13.+19.)</t>
  </si>
  <si>
    <t>1.-ből EU-s forrásból megvalósuló beruházás</t>
  </si>
  <si>
    <t>3.-ból EU-s forrásból megvalósuló felújítás</t>
  </si>
  <si>
    <t>Pénzügyi lízing kiadásai</t>
  </si>
  <si>
    <t>Felhalmozási célú finanszírozási kiadások összesen
(13.+...+24.)</t>
  </si>
  <si>
    <t>BEVÉTEL ÖSSZESEN (12+25)</t>
  </si>
  <si>
    <t>KIADÁSOK ÖSSZESEN (12+25)</t>
  </si>
  <si>
    <t xml:space="preserve"> 10.</t>
  </si>
  <si>
    <t>2.-ból EU-s támogatás</t>
  </si>
  <si>
    <t>Költségvetési bevételek összesen: (1.+3.+4.+6.+…+11.)</t>
  </si>
  <si>
    <t>Költségvetési kiadások összesen: (1.+3.+5.+...+11.)</t>
  </si>
  <si>
    <t>Összes bevétel, kiadás</t>
  </si>
  <si>
    <t>Kiszámlázott általános forgalmi adó</t>
  </si>
  <si>
    <t>Általános forgalmi adó visszatérülése</t>
  </si>
  <si>
    <t>Működési célú támogatások államháztartáson belülről (2.1.+…+2.3.)</t>
  </si>
  <si>
    <t>Visszatérítendő támogatások, kölcsönök visszatérülése ÁH-n belülről</t>
  </si>
  <si>
    <t>Egyéb működési célú támogatások bevételei államháztartáson belülről</t>
  </si>
  <si>
    <t>Felhalmozási célú támogatások államháztartáson belülről (4.1.+4.2.)</t>
  </si>
  <si>
    <t>Egyéb felhalmozási célú támogatások bevételei államháztartáson belülről</t>
  </si>
  <si>
    <t>Felhalmozási bevételek (5.1.+…+5.3.)</t>
  </si>
  <si>
    <t>Felhalmozási célú átvett pénzeszközök</t>
  </si>
  <si>
    <t>Költségvetési bevételek összesen (1.+…+7.)</t>
  </si>
  <si>
    <t>Finanszírozási bevételek (9.1.+…+9.3.)</t>
  </si>
  <si>
    <t>9.1.</t>
  </si>
  <si>
    <t>9.2.</t>
  </si>
  <si>
    <t>9.3.</t>
  </si>
  <si>
    <t>Irányító szervi (önkormányzati) támogatás (intézményfinanszírozás)</t>
  </si>
  <si>
    <t>BEVÉTELEK ÖSSZESEN: (8.+9.)</t>
  </si>
  <si>
    <t>Működési költségvetés kiadásai (1.1+…+1.5.)</t>
  </si>
  <si>
    <t>Felhalmozási költségvetés kiadásai (2.1.+…+2.3.)</t>
  </si>
  <si>
    <t>Kötelező feladatok bevételei, kiadásai</t>
  </si>
  <si>
    <t>Önként vállalt feladatok bevételei, kiadásai</t>
  </si>
  <si>
    <t>Működési célú támogatások ÁH-on belül</t>
  </si>
  <si>
    <t>Felhalmozási célú támogatások ÁH-on belül</t>
  </si>
  <si>
    <t>Működési bevételek</t>
  </si>
  <si>
    <t xml:space="preserve">Működési célú visszatérítendő támogatások, kölcsönök visszatérülése </t>
  </si>
  <si>
    <t>Működési célú visszatérítendő támogatások, kölcsönök igénybevétele</t>
  </si>
  <si>
    <t>Felhalmozási célú visszatérítendő támogatások, kölcsönök visszatérülése</t>
  </si>
  <si>
    <t>Felhalmozási célú visszatérítendő támogatások, kölcsönök igénybevétele</t>
  </si>
  <si>
    <t>Működési célú visszatérítendő támogatások, kölcsönök visszatér. ÁH-n kívülről</t>
  </si>
  <si>
    <t>Felhalm. célú visszatérítendő támogatások, kölcsönök visszatér. ÁH-n kívülről</t>
  </si>
  <si>
    <t>2.5.-ből        - Garancia- és kezességvállalásból kifizetés ÁH-n belülre</t>
  </si>
  <si>
    <t>Kötelező feladatok bevételei, kiadása</t>
  </si>
  <si>
    <t>Önként vállalt feladatok bevételei, kiadása</t>
  </si>
  <si>
    <t>04</t>
  </si>
  <si>
    <t xml:space="preserve">Működési célú kvi támogatások és kiegészítő támogatások </t>
  </si>
  <si>
    <t>Elszámolásból származó bevételek</t>
  </si>
  <si>
    <t>Működési bevételek (5.1.+…+ 5.11.)</t>
  </si>
  <si>
    <t>5.11.</t>
  </si>
  <si>
    <t>Biztosító által fizetett kártérítés</t>
  </si>
  <si>
    <r>
      <t xml:space="preserve">   Működési költségvetés kiadásai </t>
    </r>
    <r>
      <rPr>
        <sz val="8"/>
        <rFont val="Times New Roman CE"/>
        <charset val="238"/>
      </rPr>
      <t>(1.1+…+1.5.+1.18.)</t>
    </r>
  </si>
  <si>
    <t>1.16.</t>
  </si>
  <si>
    <t>1.17.</t>
  </si>
  <si>
    <t xml:space="preserve">   - Elvonások és befizetések</t>
  </si>
  <si>
    <t xml:space="preserve">   - Törvényi előíráson alapuló befizetések</t>
  </si>
  <si>
    <t xml:space="preserve"> - az 1.5-ből: - Előző évi elszámolásból származó befizetések</t>
  </si>
  <si>
    <t>1.18.</t>
  </si>
  <si>
    <t>1.19.</t>
  </si>
  <si>
    <t>1.20.</t>
  </si>
  <si>
    <t xml:space="preserve"> - az 1.18-ból: - Általános tartalék</t>
  </si>
  <si>
    <t xml:space="preserve">   - Céltartalék</t>
  </si>
  <si>
    <t>KÖLTSÉGVETÉSI KIADÁSOK ÖSSZESEN (1+2)</t>
  </si>
  <si>
    <t>Hitel-, kölcsöntörlesztés államháztartáson kívülre (4.1. + … + 4.3.)</t>
  </si>
  <si>
    <t>Belföldi értékpapírok kiadásai (5.1. + … + 5.6.)</t>
  </si>
  <si>
    <t>Befektetési célú belföldi értékpapírok vásárlása</t>
  </si>
  <si>
    <t>Kincstárjegyek beváltása</t>
  </si>
  <si>
    <t>Éven belüli lejáratú belföldi értékpapírok beváltása</t>
  </si>
  <si>
    <t>Belföldi kötvények beváltása</t>
  </si>
  <si>
    <t>Éven túli lejáratú belföldi értékpapírok beváltása</t>
  </si>
  <si>
    <t>Hosszú lejáratú hitelek, kölcsönök törlesztése pénzügyi vállalkozásnak</t>
  </si>
  <si>
    <t>Likviditási célú hitelek, kölcsönök törlesztése pénzügyi vállalkozásnak</t>
  </si>
  <si>
    <t>Rövid lejáratú hitelek, kölcsönök törlesztése pénzügyi vállalkozásnak</t>
  </si>
  <si>
    <t>Forgatási célú belföldi értékpapírok vásárlása</t>
  </si>
  <si>
    <t>Forgatási célú külföldi értékpapírok vásárlása</t>
  </si>
  <si>
    <t xml:space="preserve">   Rövid lejáratú  hitelek, kölcsönök felvétele</t>
  </si>
  <si>
    <t>Külföldi értékpapírok beváltása</t>
  </si>
  <si>
    <t>Belföldi finanszírozás kiadásai (6.1. + … + 6.4.)</t>
  </si>
  <si>
    <t>Pénzeszközök lekötött betétként elhelyezése</t>
  </si>
  <si>
    <t>Külföldi finanszírozás kiadásai (7.1. + … + 7.5.)</t>
  </si>
  <si>
    <t>7.5.</t>
  </si>
  <si>
    <t>Befektetési célú külföldi értékpapírok vásárlása</t>
  </si>
  <si>
    <t>Hitelek, kölcsönök törlesztése külföldi kormányoknak nemz. Szervezeteknek</t>
  </si>
  <si>
    <t>Hitelek, kölcsönök törlesztése külföldi pénzintézeteknek</t>
  </si>
  <si>
    <t>Adóssághoz nem kapcsolódó származékos ügyletek</t>
  </si>
  <si>
    <t>Váltókiadások</t>
  </si>
  <si>
    <t>KIADÁSOK ÖSSZESEN: (3.+10.)</t>
  </si>
  <si>
    <t>FINANSZÍROZÁSI KIADÁSOK ÖSSZESEN: (4.+…+9.)</t>
  </si>
  <si>
    <t>Költségvetési hiány, többlet ( költségvetési bevételek 9. sor - költségvetési kiadások 3. sor) (+/-)</t>
  </si>
  <si>
    <t>Váltóbevételek</t>
  </si>
  <si>
    <t xml:space="preserve">   9.</t>
  </si>
  <si>
    <t xml:space="preserve">    18.</t>
  </si>
  <si>
    <t>FINANSZÍROZÁSI BEVÉTELEK ÖSSZESEN: (10. + … +16.)</t>
  </si>
  <si>
    <t>KÖLTSÉGVETÉSI ÉS FINANSZÍROZÁSI BEVÉTELEK ÖSSZESEN: (9+17)</t>
  </si>
  <si>
    <t>Finanszírozási bevételek, kiadások egyenlege (finanszírozási bevételek 17. sor - finanszírozási kiadások 10. sor)
 (+/-)</t>
  </si>
  <si>
    <t>6.-ból EU-s támogatás (közvetlen)</t>
  </si>
  <si>
    <t>Költségvetési bevételek összesen (1.+2.+4.+5.+6.+8.+…+12.)</t>
  </si>
  <si>
    <t>Működési célú finanszírozási bevételek összesen (14.+19.+22.+23.)</t>
  </si>
  <si>
    <t>BEVÉTEL ÖSSZESEN (13.+24.)</t>
  </si>
  <si>
    <t>Működési célú finanszírozási kiadások összesen (14.+...+23.)</t>
  </si>
  <si>
    <t>KIADÁSOK ÖSSZESEN (13.+24.)</t>
  </si>
  <si>
    <t xml:space="preserve">2.1. számú melléklet C. oszlop 13. sor + 2.2. számú melléklet C. oszlop 12. sor </t>
  </si>
  <si>
    <t xml:space="preserve">2.1. számú melléklet C. oszlop 24. sor + 2.2. számú melléklet C. oszlop 25. sor </t>
  </si>
  <si>
    <t xml:space="preserve">2.1. számú melléklet C. oszlop 25. sor + 2.2. számú melléklet C. oszlop 26. sor </t>
  </si>
  <si>
    <t xml:space="preserve">2.1. számú melléklet E. oszlop 13. sor + 2.2. számú melléklet E. oszlop 12. sor </t>
  </si>
  <si>
    <t xml:space="preserve">2.1. számú melléklet E. oszlop 24. sor + 2.2. számú melléklet E. oszlop 25. sor </t>
  </si>
  <si>
    <t xml:space="preserve">2.1. számú melléklet E. oszlop 25. sor + 2.2. számú melléklet E. oszlop 26. sor </t>
  </si>
  <si>
    <t>A</t>
  </si>
  <si>
    <t>B</t>
  </si>
  <si>
    <t>C</t>
  </si>
  <si>
    <t>E</t>
  </si>
  <si>
    <t>D</t>
  </si>
  <si>
    <t>F</t>
  </si>
  <si>
    <t>G</t>
  </si>
  <si>
    <t>H</t>
  </si>
  <si>
    <t>I=(D+E+F+G+H)</t>
  </si>
  <si>
    <t>Összesen
(F=C+D+E)</t>
  </si>
  <si>
    <t>Helyi adóból és a települési adóból származó bevétel</t>
  </si>
  <si>
    <t>Osztalék, koncessziós díj és hozambevétel</t>
  </si>
  <si>
    <t>Kezesség-, illetve garanciavállalással kapcsolatos megtérülés</t>
  </si>
  <si>
    <t>Működési célú kvi támogatások és kiegészítő támogatások</t>
  </si>
  <si>
    <t xml:space="preserve">   16.</t>
  </si>
  <si>
    <t xml:space="preserve">   17.</t>
  </si>
  <si>
    <t xml:space="preserve">   18.</t>
  </si>
  <si>
    <t>BEVÉTELEK ÖSSZESEN: (9+17)</t>
  </si>
  <si>
    <t xml:space="preserve"> az 1.5-ből: - Előző évi elszámolásból származó befizetések</t>
  </si>
  <si>
    <t xml:space="preserve"> az 1.18-ból: - Általános tartalék</t>
  </si>
  <si>
    <t xml:space="preserve">     - Céltartalék</t>
  </si>
  <si>
    <r>
      <t xml:space="preserve">   Működési költségvetés kiadásai </t>
    </r>
    <r>
      <rPr>
        <sz val="8"/>
        <rFont val="Times New Roman CE"/>
        <charset val="238"/>
      </rPr>
      <t>(1.1+…+1.5+1.18.)</t>
    </r>
  </si>
  <si>
    <t>Éven belüli lejáatú belföldi értékpapírok beváltása</t>
  </si>
  <si>
    <t>Rövid lejáratú hitelek, kölcsönök törlesztése</t>
  </si>
  <si>
    <t>Hosszú lejáratú hitelek, kölcsönök törlesztése</t>
  </si>
  <si>
    <t>Hitelek, kölcsönök törlesztése külföldi kormányoknak nemz. szervezeteknek</t>
  </si>
  <si>
    <t>Éves tervezett létszám előirányzat (fő)</t>
  </si>
  <si>
    <t>Működési bevételek (1.1.+…+1.11.)</t>
  </si>
  <si>
    <t xml:space="preserve">  2.3-ból EU támogatás</t>
  </si>
  <si>
    <t>Felhalmozási célú támogatások államháztartáson belülről (4.1.+…+4.3.)</t>
  </si>
  <si>
    <t xml:space="preserve">  4.3.-ból EU-s támogatás</t>
  </si>
  <si>
    <t xml:space="preserve"> 2.3.-ból EU-s támogatásból megvalósuló programok, projektek kiadása</t>
  </si>
  <si>
    <t xml:space="preserve">  2.3.-ból EU támogatás</t>
  </si>
  <si>
    <t xml:space="preserve">  4.2.-ből EU-s támogatás</t>
  </si>
  <si>
    <t>KÖLTSÉGVETÉSI BEVÉTELEK ÖSSZESEN (1.+…+7.)</t>
  </si>
  <si>
    <t>Államigazgatási feladatok bevételei, kiadása</t>
  </si>
  <si>
    <t>KIADÁSOK ÖSSZESEN: (1.+2.+3.)</t>
  </si>
  <si>
    <t>Államigazgatási feladatok bevételei, kiadásai</t>
  </si>
  <si>
    <t>Önkormányzat működési támogatásai</t>
  </si>
  <si>
    <t xml:space="preserve">Felhalmozási célú átvett pénzeszközök </t>
  </si>
  <si>
    <t xml:space="preserve">Működési célú átvett pénzeszközök </t>
  </si>
  <si>
    <t xml:space="preserve">Működési bevételek </t>
  </si>
  <si>
    <t xml:space="preserve">FINANSZÍROZÁSI BEVÉTELEK ÖSSZESEN: </t>
  </si>
  <si>
    <t>KÖLTSÉGVETÉSI ÉS FINANSZÍROZÁSI BEVÉTELEK ÖSSZESEN: (9+10)</t>
  </si>
  <si>
    <t xml:space="preserve">   Működési költségvetés kiadásai </t>
  </si>
  <si>
    <t>FINANSZÍROZÁSI KIADÁSOK ÖSSZESEN:</t>
  </si>
  <si>
    <t>KIADÁSOK ÖSSZESEN: (3.+4.)</t>
  </si>
  <si>
    <t>Központi, irányító szervi támogatás</t>
  </si>
  <si>
    <t>Belföldi finanszírozás kiadásai (6.1. + … + 6.5.)</t>
  </si>
  <si>
    <t xml:space="preserve">   Felhalmozási költségvetés kiadásai (2.1.+2.2.+2.3.)</t>
  </si>
  <si>
    <t>Hitel-, kölcsönfelvétel államháztartáson kívülről  (10.1.+…+10.3.)</t>
  </si>
  <si>
    <t>1.1. sz. melléklet Bevételek táblázat C. oszlop 9 sora =</t>
  </si>
  <si>
    <t>1.1. sz. melléklet Bevételek táblázat C. oszlop 17 sora =</t>
  </si>
  <si>
    <t>1.1. sz. melléklet Bevételek táblázat C. oszlop 18 sora =</t>
  </si>
  <si>
    <t>1.1. sz. melléklet Kiadások táblázat C. oszlop 3 sora =</t>
  </si>
  <si>
    <t>1.1. sz. melléklet Kiadások táblázat C. oszlop 10 sora =</t>
  </si>
  <si>
    <t>1.1. sz. melléklet Kiadások táblázat C. oszlop 11 sora =</t>
  </si>
  <si>
    <t>Önkormányzatok szociális és gyermekjóléti, étkeztetési feladatainak támogatása</t>
  </si>
  <si>
    <t>Közhatalmi bevételek (4.1.+…+4.7.)</t>
  </si>
  <si>
    <t>4.5.</t>
  </si>
  <si>
    <t>4.6.</t>
  </si>
  <si>
    <t>4.7.</t>
  </si>
  <si>
    <t>Építményadó</t>
  </si>
  <si>
    <t>Idegenforgalmi adó</t>
  </si>
  <si>
    <t>Iparűzési adó</t>
  </si>
  <si>
    <t>Talajterhelési díj</t>
  </si>
  <si>
    <t>Kamatbevételek és más nyereségjellegű bevételek</t>
  </si>
  <si>
    <t>Közhatalmi bevételek (4.1.+...+4.7.)</t>
  </si>
  <si>
    <t>Kamatbevételek és más nyereség jellegű bevételek</t>
  </si>
  <si>
    <t>F=(B-D-E)</t>
  </si>
  <si>
    <t>Kiemelt előirányzat, előirányzat megnevezése</t>
  </si>
  <si>
    <t>Forintban!</t>
  </si>
  <si>
    <t>Éves eredeti kiadási előirányzat: …………… Ft</t>
  </si>
  <si>
    <t>Bruttó  hiány:</t>
  </si>
  <si>
    <t>Bruttó  többlet:</t>
  </si>
  <si>
    <t xml:space="preserve">   3.5.-ből EU-s támogatás</t>
  </si>
  <si>
    <t xml:space="preserve">   Rövid lejáratú  hitelek, kölcsönök felvétele pénzügyi vállalkozástól</t>
  </si>
  <si>
    <t>Éven belüli lejáratú belföldi értékpapírok kibocsátása</t>
  </si>
  <si>
    <t>Éven túli lejáratú belföldi értékpapírok kibocsátása</t>
  </si>
  <si>
    <t>Lekötött betétek megszüntetése</t>
  </si>
  <si>
    <t xml:space="preserve">Egyéb működési célú támogatások bevételei államháztartáson belülről </t>
  </si>
  <si>
    <t>Egyéb felhalmozási célú kiadások</t>
  </si>
  <si>
    <t xml:space="preserve">   Elszámolásból származó bevételek</t>
  </si>
  <si>
    <t xml:space="preserve">   2.5.-ből EU-s támogatás</t>
  </si>
  <si>
    <t xml:space="preserve">   Egyéb működési bevételek</t>
  </si>
  <si>
    <t>ÖSSZEVONT MÉRLEGE</t>
  </si>
  <si>
    <t>KÖTELEZŐ FELADATOK MÉRLEGE</t>
  </si>
  <si>
    <t>ÖNKÉNT VÁLLALT FELADATOK MÉRLEGE</t>
  </si>
  <si>
    <t>ÁLLAMIGAZGATÁSI FELADATOK MÉRLEGE</t>
  </si>
  <si>
    <t>Tartalomjegyzék</t>
  </si>
  <si>
    <t>Ugrás</t>
  </si>
  <si>
    <t>ALAPADATOK</t>
  </si>
  <si>
    <t>ZÁRSZÁMADÁSI RENDLET</t>
  </si>
  <si>
    <t>KÖLTSÉGVETÉSI RENDLET</t>
  </si>
  <si>
    <t>……………………. Polgármesteri /Közös Önkormányzati Hivatal</t>
  </si>
  <si>
    <t>1. költségvetési szerv neve</t>
  </si>
  <si>
    <t>2. költségvetési szerv neve</t>
  </si>
  <si>
    <t>3. költségvetési szerv neve</t>
  </si>
  <si>
    <t>4. költségvetési szerv neve</t>
  </si>
  <si>
    <t>5. költségvetési szerv neve</t>
  </si>
  <si>
    <t>6. költségvetési szerv neve</t>
  </si>
  <si>
    <t>7. költségvetési szerv neve</t>
  </si>
  <si>
    <t>8. költségvetési szerv neve</t>
  </si>
  <si>
    <t>10. költségvetési szerv neve</t>
  </si>
  <si>
    <t>2 kvi név</t>
  </si>
  <si>
    <t>3 kvi név</t>
  </si>
  <si>
    <t>4 kvi név</t>
  </si>
  <si>
    <t>5 kvi név</t>
  </si>
  <si>
    <t>6 kvi név</t>
  </si>
  <si>
    <t>7 kvi név</t>
  </si>
  <si>
    <t>8 kvi név</t>
  </si>
  <si>
    <t>9 kvi név</t>
  </si>
  <si>
    <t>10 kvi név</t>
  </si>
  <si>
    <t>BEVÉTELEI, KIADÁSAI</t>
  </si>
  <si>
    <t>05</t>
  </si>
  <si>
    <t>06</t>
  </si>
  <si>
    <t>07</t>
  </si>
  <si>
    <t>08</t>
  </si>
  <si>
    <t>09</t>
  </si>
  <si>
    <t>10</t>
  </si>
  <si>
    <t>11</t>
  </si>
  <si>
    <t>12</t>
  </si>
  <si>
    <t>A dokumentációs rendszerben található táblázatok listája</t>
  </si>
  <si>
    <t>Dokumentum neve</t>
  </si>
  <si>
    <t>Alapadatok</t>
  </si>
  <si>
    <t>Adatok megadása</t>
  </si>
  <si>
    <t>Összefüggések</t>
  </si>
  <si>
    <t>Táblázuatok adatainak összefüggései</t>
  </si>
  <si>
    <t xml:space="preserve">1.1. melléklet </t>
  </si>
  <si>
    <t>Önkormányzat összevont pénzügyi mérlege összesen</t>
  </si>
  <si>
    <t>1.2. melléklet</t>
  </si>
  <si>
    <t>1.3. melléklet</t>
  </si>
  <si>
    <t xml:space="preserve">Önkormányzat kötelező feladatainak összevont pénzügyi mérlege  </t>
  </si>
  <si>
    <t xml:space="preserve">Önkormányzat önként vállalt feladatainak összevont pénzügyi mérlege  </t>
  </si>
  <si>
    <t>1.4. melléklet</t>
  </si>
  <si>
    <t xml:space="preserve">Önkormányzat államigazgatási feladatainak összevont pénzügyi mérlege  </t>
  </si>
  <si>
    <t>2.1. melléklet</t>
  </si>
  <si>
    <t>Működési célú bevételek, kiadások mérlege</t>
  </si>
  <si>
    <t>2.2. melléklet</t>
  </si>
  <si>
    <t>Felhalmozási célú bevételek, kiadások mérlege</t>
  </si>
  <si>
    <t>Ellenőrző lista</t>
  </si>
  <si>
    <t>Ellenőrzés az 1-es és 2.1., 2.2. mellékletek adati esetében</t>
  </si>
  <si>
    <t>3. melléklet</t>
  </si>
  <si>
    <t>Adósságet keletekeztető ügyletek táblázata</t>
  </si>
  <si>
    <t>4. melléklet</t>
  </si>
  <si>
    <t>Önkormányzat saját bevételeinek bemutatása</t>
  </si>
  <si>
    <t>Az önkormányzat adósságot keletkeztető fejlesztései céljai</t>
  </si>
  <si>
    <t>5. melléklet</t>
  </si>
  <si>
    <t>6. melléklet</t>
  </si>
  <si>
    <t>Beruházások előirányzatai</t>
  </si>
  <si>
    <t>7. melléklet</t>
  </si>
  <si>
    <t>Felújítások előirányzatai</t>
  </si>
  <si>
    <t>8. melléklet</t>
  </si>
  <si>
    <t>EU-s projektek táblázatai</t>
  </si>
  <si>
    <t>9.1. melléklet</t>
  </si>
  <si>
    <t>Önkormányzat bevételei kiadásai (összesen)</t>
  </si>
  <si>
    <t>9.1.1. melléklet</t>
  </si>
  <si>
    <t xml:space="preserve">Önkormányzat kötelező feladatai  </t>
  </si>
  <si>
    <t>9.1.2. melléklet</t>
  </si>
  <si>
    <t xml:space="preserve">Önkormányzat önként vállalt feladatai </t>
  </si>
  <si>
    <t>9.1.3. melléklet</t>
  </si>
  <si>
    <t xml:space="preserve">Önkormányzat államigazgatási feladatai </t>
  </si>
  <si>
    <t>9.2. melléklet</t>
  </si>
  <si>
    <t>Polgármesteri/Közös hivatal költségvetési táblái (9.2.1., 9.2.2., 9.2.3.)</t>
  </si>
  <si>
    <t>9.3. melléklet</t>
  </si>
  <si>
    <t>9.4. melléklet</t>
  </si>
  <si>
    <t>/</t>
  </si>
  <si>
    <t>(</t>
  </si>
  <si>
    <t>)</t>
  </si>
  <si>
    <t>…</t>
  </si>
  <si>
    <t>a</t>
  </si>
  <si>
    <t>önkormányzati rendelethez</t>
  </si>
  <si>
    <t>9.5. melléklet</t>
  </si>
  <si>
    <t>9.6. melléklet</t>
  </si>
  <si>
    <t>9.7. melléklet</t>
  </si>
  <si>
    <t>9.8. melléklet</t>
  </si>
  <si>
    <t>9.9. melléklet</t>
  </si>
  <si>
    <t>9.10. melléklet</t>
  </si>
  <si>
    <t>9.11. melléklet</t>
  </si>
  <si>
    <t>9.12. melléklet</t>
  </si>
  <si>
    <t>10. melléklet</t>
  </si>
  <si>
    <t>1. számú tájékoztató tábla</t>
  </si>
  <si>
    <t>2. számú tájékoztató tábla</t>
  </si>
  <si>
    <t>3. számú tájékoztató tábla</t>
  </si>
  <si>
    <t>4. számú tájékoztató tábla</t>
  </si>
  <si>
    <t>5. számú tájékoztató tábla</t>
  </si>
  <si>
    <t>6. számú tájékoztató tábla</t>
  </si>
  <si>
    <t>7. számú tájékoztató tábla</t>
  </si>
  <si>
    <t>Adatszolgáltatás az elismert tartozásállományról</t>
  </si>
  <si>
    <t>Az önkormányzat által adott közvetett támogatások (kedvezmények)</t>
  </si>
  <si>
    <t>KÖLTSÉGVETÉSI RENDLET MÓDOSÍTÁSA</t>
  </si>
  <si>
    <t>Európai uniós támogatással megvalósuló projektek</t>
  </si>
  <si>
    <t>Előterjesztéskor</t>
  </si>
  <si>
    <t>Működési célú bevételek, kiadások mérlegének módosítása</t>
  </si>
  <si>
    <t>Felhalmozási célú bevételek, kiadások mérlegének módosítása</t>
  </si>
  <si>
    <t>Beruházási (felhalmozási) kiadások előirányzatának módosítása beruházásonként</t>
  </si>
  <si>
    <t>Felújítási kiadások előirányzatának módosítása felújításonként</t>
  </si>
  <si>
    <t>5.1. melléklet</t>
  </si>
  <si>
    <t>Összes  bevétel, kiadás módosítása</t>
  </si>
  <si>
    <t>5.1.1. melléklet</t>
  </si>
  <si>
    <t>Kötelező feladtok bevételeinek, kiadásainak módosítása</t>
  </si>
  <si>
    <t>5.1.2. melléklet</t>
  </si>
  <si>
    <t>Önként vállalt feladatok bevételeinek, kiadásainak módosítása</t>
  </si>
  <si>
    <t>5.1.3. melléklet</t>
  </si>
  <si>
    <t>Államigazgatási feladatok  bevételeinek, kiadásainak módosítása</t>
  </si>
  <si>
    <t>5.2. melléklet</t>
  </si>
  <si>
    <t>5.3. melléklet</t>
  </si>
  <si>
    <t>5.4. melléklet</t>
  </si>
  <si>
    <t>5.5. melléklet</t>
  </si>
  <si>
    <t>5.6. melléklet</t>
  </si>
  <si>
    <t>5.7. melléklet</t>
  </si>
  <si>
    <t>5.8. melléklet</t>
  </si>
  <si>
    <t>5.9. melléklet</t>
  </si>
  <si>
    <t>5.10. melléklet</t>
  </si>
  <si>
    <t>5.11. melléklet</t>
  </si>
  <si>
    <t>5.12. melléklet</t>
  </si>
  <si>
    <t>Költségvetési rendelet módosítás űrlapjainak összefüggései:</t>
  </si>
  <si>
    <t>2.1. számú melléklet C. oszlop 13. sor + 2.2. számú melléklet C. oszlop 12. sor</t>
  </si>
  <si>
    <t>1.1 sz. melléklet Bevételek táblázat C. oszlop 17 sora =</t>
  </si>
  <si>
    <t>2.1. számú melléklet C. oszlop 24. sor + 2.2. számú melléklet C. oszlop 25. sor</t>
  </si>
  <si>
    <t>1.1 sz. melléklet Bevételek táblázat C. oszlop 18 sora =</t>
  </si>
  <si>
    <t>2.1. számú melléklet C. oszlop 25. sor + 2.2. számú melléklet C. oszlop 26. sor</t>
  </si>
  <si>
    <t>1.1. sz. melléklet Bevételek táblázat D. oszlop 9 sora =</t>
  </si>
  <si>
    <t>2.1. számú melléklet D. oszlop 13. sor + 2.2. számú melléklet D. oszlop 12. sor</t>
  </si>
  <si>
    <t>1.1. sz. melléklet Bevételek táblázat D. oszlop 17 sora =</t>
  </si>
  <si>
    <t>2.1. számú melléklet D. oszlop 24. sor + 2.2. számú melléklet D. oszlop 25. sor</t>
  </si>
  <si>
    <t>1.1. sz. melléklet Bevételek táblázat D. oszlop 18 sora =</t>
  </si>
  <si>
    <t>2.1. számú melléklet D. oszlop 25. sor + 2.2. számú melléklet D. oszlop 26. sor</t>
  </si>
  <si>
    <t>1.1. sz. melléklet Bevételek táblázat E. oszlop 9 sora =</t>
  </si>
  <si>
    <t>2.1. számú melléklet E. oszlop 13. sor + 2.2. számú melléklet E. oszlop 12. sor</t>
  </si>
  <si>
    <t>1.1. sz. melléklet Bevételek táblázat E. oszlop 17 sora =</t>
  </si>
  <si>
    <t>2.1. számú melléklet E. oszlop 24. sor + 2.2. számú melléklet E. oszlop 25. sor</t>
  </si>
  <si>
    <t>1.1. sz. melléklet Bevételek táblázat E. oszlop 18 sora =</t>
  </si>
  <si>
    <t>2.1. számú melléklet E. oszlop 25. sor + 2.2. számú melléklet E. oszlop 26. sor</t>
  </si>
  <si>
    <t>1.1.sz. melléklet Kiadások táblázat C. oszlop 3 sora =</t>
  </si>
  <si>
    <t>2.1. számú melléklet G. oszlop 13. sor + 2.2. számú melléklet G. oszlop 12. sor</t>
  </si>
  <si>
    <t>2.1. számú melléklet G. oszlop 24. sor + 2.2. számú melléklet G. oszlop 25. sor</t>
  </si>
  <si>
    <t>2.1. számú melléklet G. oszlop 25. sor + 2.2. számú melléklet G. oszlop 26. sor</t>
  </si>
  <si>
    <t>1.1. sz. melléklet Kiadások táblázat D. oszlop 3 sora =</t>
  </si>
  <si>
    <t>2.1. számú melléklet H. oszlop 13. sor + 2.2. számú melléklet H. oszlop 12. sor</t>
  </si>
  <si>
    <t>1.1. sz. melléklet Kiadások táblázat D. oszlop 10 sora =</t>
  </si>
  <si>
    <t>2.1. számú melléklet H. oszlop 24. sor + 2.2. számú melléklet H. oszlop 25. sor</t>
  </si>
  <si>
    <t>1.1. sz. melléklet Kiadások táblázat D. oszlop 11 sora =</t>
  </si>
  <si>
    <t>2.1. számú melléklet H. oszlop 25. sor + 2.2. számú melléklet H. oszlop 26. sor</t>
  </si>
  <si>
    <t>1.1. sz. melléklet Kiadások táblázat E. oszlop 3 sora =</t>
  </si>
  <si>
    <t>2.1. számú melléklet I. oszlop 13. sor + 2.2. számú melléklet I. oszlop 12. sor</t>
  </si>
  <si>
    <t>1.1. sz. melléklet Kiadások táblázat E. oszlop 10 sora =</t>
  </si>
  <si>
    <t>2.1. számú melléklet I. oszlop 24. sor + 2.2. számú melléklet I. oszlop 25. sor</t>
  </si>
  <si>
    <t>1.1.sz. melléklet Kiadások táblázat E. oszlop 11 sora =</t>
  </si>
  <si>
    <t>2.1. számú melléklet I. oszlop 25. sor + 2.2. számú melléklet I. oszlop 26. sor</t>
  </si>
  <si>
    <t>Eredeti
előirányzat</t>
  </si>
  <si>
    <t>Módosítások összesen</t>
  </si>
  <si>
    <t>….számú módosítás utáni előirányzat</t>
  </si>
  <si>
    <t>I</t>
  </si>
  <si>
    <t>J=(D+…+I)</t>
  </si>
  <si>
    <t>K=(C+J)</t>
  </si>
  <si>
    <t>Lejötött betétek megszüntetése</t>
  </si>
  <si>
    <t>Kiadási jogcím</t>
  </si>
  <si>
    <t>Hitel-, kölcsöntörlesztés államházt-on kívülre (4.1. + … + 4.3.)</t>
  </si>
  <si>
    <t>I. Működési célú bevételek és kiadások mérlegének módosítása
(Önkormányzati szinten)</t>
  </si>
  <si>
    <t>E=C±D</t>
  </si>
  <si>
    <t xml:space="preserve">F </t>
  </si>
  <si>
    <t>I=G±H</t>
  </si>
  <si>
    <t xml:space="preserve">   Váltóbevételek</t>
  </si>
  <si>
    <t>II. Felhalmozási célú bevételek és kiadások mérlegének módosítása
(Önkormányzati szinten)</t>
  </si>
  <si>
    <t>Költségvetés módosítás űrlapjainak összefüggései:</t>
  </si>
  <si>
    <t>1.1. sz. melléklet Kiadások táblázat E. oszlop 11 sora =</t>
  </si>
  <si>
    <t>… sz. módosítás</t>
  </si>
  <si>
    <t>H=(F+G)</t>
  </si>
  <si>
    <t>I=(E+H)</t>
  </si>
  <si>
    <t xml:space="preserve"> '01</t>
  </si>
  <si>
    <t xml:space="preserve">Összes bevétel, kiadás </t>
  </si>
  <si>
    <t>Eeredeti
 előirányzat</t>
  </si>
  <si>
    <t>Módosítások
 összesen</t>
  </si>
  <si>
    <t>ELŐIRÁNYZATOK  NYILVÁNTARTÁSA</t>
  </si>
  <si>
    <t>Előirányzatok űrlapjainak összefüggései:</t>
  </si>
  <si>
    <t>Beruházási (felhalmozási) kiadások aktuális előirányzatainak alakulása</t>
  </si>
  <si>
    <t>Felújítási kiadások  kiadások aktuális előirányzatainak alakulása</t>
  </si>
  <si>
    <t>Összes  bevétel, kiadás aktuális előirányzatok alakulása</t>
  </si>
  <si>
    <t>Kötelező feladtok bevételeinek, kiadásainak aktuális előirányzat alakulása</t>
  </si>
  <si>
    <t>Önként vállalt feladatok bevételeinek, kiadásainak aktuális előirányzat alakulása</t>
  </si>
  <si>
    <t>Államigazgatási feladatok  bevételeinek, kiadásainak aktuális előirányzat alakulása</t>
  </si>
  <si>
    <t>Összes bevétel, kiadás  aktuális előirányzatainak alakulása</t>
  </si>
  <si>
    <t>Összes bevétel, kiadás  aktuális előirányzatok alakulása</t>
  </si>
  <si>
    <t>Táblázatok adatainak összefüggései</t>
  </si>
  <si>
    <t>6.1. melléklet</t>
  </si>
  <si>
    <t>Összes  bevétel, kiadás</t>
  </si>
  <si>
    <t>6.1.1. melléklet</t>
  </si>
  <si>
    <t>Kötelező feladtok bevételei, kiadásai</t>
  </si>
  <si>
    <t>6.1.2. melléklet</t>
  </si>
  <si>
    <t>6.1.3. melléklet</t>
  </si>
  <si>
    <t>Államigazgatási feladatok  bevételei, kiadásai</t>
  </si>
  <si>
    <t>6.2. melléklet</t>
  </si>
  <si>
    <t>6.3. melléklet</t>
  </si>
  <si>
    <t>6.4. melléklet</t>
  </si>
  <si>
    <t>6.5. melléklet</t>
  </si>
  <si>
    <t>6.6. melléklet</t>
  </si>
  <si>
    <t>6.7. melléklet</t>
  </si>
  <si>
    <t>6.8. melléklet</t>
  </si>
  <si>
    <t>6.9. melléklet</t>
  </si>
  <si>
    <t>6.10. melléklet</t>
  </si>
  <si>
    <t>6.11. melléklet</t>
  </si>
  <si>
    <t>6.12. melléklet</t>
  </si>
  <si>
    <t>költségvetési tájékoztatóhoz</t>
  </si>
  <si>
    <t>BEVÉTELEK, KIADÁSOK ÖSSZEVONT MÉRLEGE</t>
  </si>
  <si>
    <t xml:space="preserve"> Forintban!</t>
  </si>
  <si>
    <t>Módosított
előirányzat</t>
  </si>
  <si>
    <t>G=(D+F)</t>
  </si>
  <si>
    <t>Támogatási szerződés szerinti bevételek, kiadások</t>
  </si>
  <si>
    <t>Teljesítés</t>
  </si>
  <si>
    <t>Eredeti</t>
  </si>
  <si>
    <t>Módosított</t>
  </si>
  <si>
    <t xml:space="preserve">* Amennyiben több projekt megvalósítása történi egy időben akkor azokat külön-külön, projektenként be kell mutatni! </t>
  </si>
  <si>
    <t>Eredeti ei.</t>
  </si>
  <si>
    <t xml:space="preserve">Összesen: </t>
  </si>
  <si>
    <t>Eredeti előirányzat</t>
  </si>
  <si>
    <t>Módosított előirányzat</t>
  </si>
  <si>
    <t>Tényleges állományi létszám előirányzat (fő)</t>
  </si>
  <si>
    <t>Közfoglalkoztatottak tényleges állományi létszáma (fő)</t>
  </si>
  <si>
    <t>Költségvetési szerv</t>
  </si>
  <si>
    <t>Önkormányzati szintű</t>
  </si>
  <si>
    <t>1. tájékoztató tábla</t>
  </si>
  <si>
    <t>2. tájékoztató tábla</t>
  </si>
  <si>
    <t>3. tájékoztató tábla</t>
  </si>
  <si>
    <t>4. tájékoztató tábla</t>
  </si>
  <si>
    <t>5. tájékoztató tábla</t>
  </si>
  <si>
    <t>6. tájékoztató tábla</t>
  </si>
  <si>
    <t>7.1. tájékoztató tábla</t>
  </si>
  <si>
    <t>7.2. tájékoztató tábla</t>
  </si>
  <si>
    <t>7.3. tájékoztató tábla</t>
  </si>
  <si>
    <t>8. tájékoztató tábla</t>
  </si>
  <si>
    <t>9. tájékoztató tábla</t>
  </si>
  <si>
    <t>Pénzeszköz változás levezetése</t>
  </si>
  <si>
    <t>Zárszámadási rendelet űrlapjainak összefüggései:</t>
  </si>
  <si>
    <t>Beruházási (felhalmozási) kiadások előirányzata és teljesítése beruházásonként</t>
  </si>
  <si>
    <t>Felújítási kiadások előirányzata és teljesítése felújításonként</t>
  </si>
  <si>
    <t>Polgármesteri /közös/ hivatal</t>
  </si>
  <si>
    <t>Működési bevételek (5.1.+…+ 5.10.)</t>
  </si>
  <si>
    <t>Működési célú visszatérítendő támogatások kölcsönök visszatér. ÁH-n kívülről</t>
  </si>
  <si>
    <t>Felhalm. célú visszatérítendő támogatások kölcsönök visszatér. ÁH-n kívülről</t>
  </si>
  <si>
    <t>FINANSZÍROZÁSI BEVÉTELEK ÖSSZESEN: (10. + … +15.)</t>
  </si>
  <si>
    <t>KÖLTSÉGVETÉSI ÉS FINANSZÍROZÁSI BEVÉTELEK ÖSSZESEN: (9+16)</t>
  </si>
  <si>
    <r>
      <t xml:space="preserve">Működési költségvetés kiadásai </t>
    </r>
    <r>
      <rPr>
        <sz val="8"/>
        <rFont val="Times New Roman CE"/>
        <charset val="238"/>
      </rPr>
      <t>(1.1+…+1.5.)</t>
    </r>
  </si>
  <si>
    <r>
      <t xml:space="preserve">Felhalmozási költségvetés kiadásai </t>
    </r>
    <r>
      <rPr>
        <sz val="8"/>
        <rFont val="Times New Roman CE"/>
        <charset val="238"/>
      </rPr>
      <t>(2.1.+2.3.+2.5.)</t>
    </r>
  </si>
  <si>
    <t>Forgatási célú belföldi értékpapírok beváltása</t>
  </si>
  <si>
    <t>Befektetési célú belföldi értékpapírok beváltása</t>
  </si>
  <si>
    <t xml:space="preserve">Pénzeszközök betétként elhelyezése </t>
  </si>
  <si>
    <t xml:space="preserve"> Forgatási célú külföldi értékpapírok vásárlása</t>
  </si>
  <si>
    <t xml:space="preserve"> Befektetési célú külföldi értékpapírok beváltása</t>
  </si>
  <si>
    <t xml:space="preserve"> Külföldi értékpapírok beváltása</t>
  </si>
  <si>
    <t>Többéves kihatással járó döntésekből származó kötzelezettségek célok szerinti, évenkénti bontásban</t>
  </si>
  <si>
    <t>Kötelezettség
jogcíme</t>
  </si>
  <si>
    <t>Kötelezettség- 
vállalás 
éve</t>
  </si>
  <si>
    <t>Összes vállalt kötelezettség</t>
  </si>
  <si>
    <t>Kötelezettségek a következő években</t>
  </si>
  <si>
    <t>Még fennálló kötelezettség</t>
  </si>
  <si>
    <t xml:space="preserve">B </t>
  </si>
  <si>
    <t>J=(F+…+I)</t>
  </si>
  <si>
    <t>Működési célú
hiteltörlesztés (tőke+kamat)</t>
  </si>
  <si>
    <t>Felhalmozási célú
hiteltörlesztés (tőke+kamat)</t>
  </si>
  <si>
    <t>Beruházás feladatonként</t>
  </si>
  <si>
    <t>Felújítás célonként</t>
  </si>
  <si>
    <t>Egyéb</t>
  </si>
  <si>
    <t>Az önkormányzat által nyújtott hitel és kölcsön alakulása lejárat és eszközök szerinti bontásban</t>
  </si>
  <si>
    <t xml:space="preserve">Hitel, kölcsön </t>
  </si>
  <si>
    <t>Kölcsön-
nyújtás
éve</t>
  </si>
  <si>
    <t xml:space="preserve">Lejárat
éve </t>
  </si>
  <si>
    <t>Hitel, kölcsön állomány december 31-én</t>
  </si>
  <si>
    <t xml:space="preserve">Rövid lejáratú </t>
  </si>
  <si>
    <t>Hosszú lejáratú</t>
  </si>
  <si>
    <t>Összesen (1+8)</t>
  </si>
  <si>
    <t xml:space="preserve">Adósságállomány 
eszközök szerint </t>
  </si>
  <si>
    <t>Nem lejárt</t>
  </si>
  <si>
    <t>Lejárt</t>
  </si>
  <si>
    <t>1-90 nap közötti</t>
  </si>
  <si>
    <t>91-180 nap közötti</t>
  </si>
  <si>
    <t>181-360 nap közötti</t>
  </si>
  <si>
    <t>360 napon 
túli</t>
  </si>
  <si>
    <t>Összes lejárt tartozás</t>
  </si>
  <si>
    <t>H=(D+…+G)</t>
  </si>
  <si>
    <t>I=(C+H)</t>
  </si>
  <si>
    <t>I. Belföldi hitelezők</t>
  </si>
  <si>
    <t>Adóhatósággal szembeni tartozások</t>
  </si>
  <si>
    <t>Szállítói tartozás</t>
  </si>
  <si>
    <t>Egyéb adósság</t>
  </si>
  <si>
    <t>Belföldi összesen:</t>
  </si>
  <si>
    <t>II. Külföldi hitelezők</t>
  </si>
  <si>
    <t>Külföldi szállítók</t>
  </si>
  <si>
    <t>Külföldi összesen:</t>
  </si>
  <si>
    <t>Adósságállomány mindösszesen:</t>
  </si>
  <si>
    <t>Az önkormányzat által adott közvetett támogatások</t>
  </si>
  <si>
    <t>(kedvezménye)</t>
  </si>
  <si>
    <t>Tervezett</t>
  </si>
  <si>
    <t>Tényleges</t>
  </si>
  <si>
    <t>Helyiségek hasznosítása utáni kedvezmény, menteség</t>
  </si>
  <si>
    <t>Eszközök hasznosítása utáni kedvezmény, menteség</t>
  </si>
  <si>
    <t>A helyi adókból biztosított kedvezményeket, mentességeket, adónemenként kell feltüntetni.</t>
  </si>
  <si>
    <t>K I M U T A T Á S</t>
  </si>
  <si>
    <t>Tervezett 
(E Ft)</t>
  </si>
  <si>
    <t>Tényleges 
(E Ft)</t>
  </si>
  <si>
    <t>VAGYONKIMUTATÁS</t>
  </si>
  <si>
    <t>a könyvviteli mérlegben értékkel szerplő eszközökről</t>
  </si>
  <si>
    <t>ESZKÖZÖK</t>
  </si>
  <si>
    <t>Sorszám</t>
  </si>
  <si>
    <t>Bruttó</t>
  </si>
  <si>
    <t xml:space="preserve">Könyv szerinti </t>
  </si>
  <si>
    <t xml:space="preserve">Becsült </t>
  </si>
  <si>
    <t>állományi érték</t>
  </si>
  <si>
    <t xml:space="preserve">A </t>
  </si>
  <si>
    <t xml:space="preserve"> I. Immateriális javak </t>
  </si>
  <si>
    <t>01.</t>
  </si>
  <si>
    <t>II. Tárgyi eszközök (03+08+13+18+23)</t>
  </si>
  <si>
    <t>02.</t>
  </si>
  <si>
    <t>1. Ingatlanok és kapcsolódó vagyoni értékű jogok   (04+05+06+07)</t>
  </si>
  <si>
    <t>03.</t>
  </si>
  <si>
    <t>1.1. Forgalomképtelen ingatlanok és kapcsolódó vagyoni értékű jogok</t>
  </si>
  <si>
    <t>04.</t>
  </si>
  <si>
    <t>1.2. Nemzetgazdasági szempontból kiemelt jelentőségű ingatlanok és kapcsolódó 
       vagyoni értékű jogok</t>
  </si>
  <si>
    <t>05.</t>
  </si>
  <si>
    <t>1.3. Korlátozottan forgalomképes ingatlanok és kapcsolódó vagyoni értékű jogok</t>
  </si>
  <si>
    <t>06.</t>
  </si>
  <si>
    <t>1.4. Üzleti ingatlanok és kapcsolódó vagyoni értékű jogok</t>
  </si>
  <si>
    <t>07.</t>
  </si>
  <si>
    <t>2. Gépek, berendezések, felszerelések, járművek (09+10+11+12)</t>
  </si>
  <si>
    <t>08.</t>
  </si>
  <si>
    <t>2.1. Forgalomképtelen gépek, berendezések, felszerelések, járművek</t>
  </si>
  <si>
    <t>09.</t>
  </si>
  <si>
    <t>2.2. Nemzetgazdasági szempontból kiemelt jelentőségű gépek, berendezések, 
       felszerelések, járművek</t>
  </si>
  <si>
    <t>2.3. Korlátozottan forgalomképes gépek, berendezések, felszerelések, járművek</t>
  </si>
  <si>
    <t>2.4. Üzleti gépek, berendezések, felszerelések, járművek</t>
  </si>
  <si>
    <t>3. Tenyészállatok (14+15+16+17)</t>
  </si>
  <si>
    <t>3.1. Forgalomképtelen tenyészállatok</t>
  </si>
  <si>
    <t>3.2. Nemzetgazdasági szempontból kiemelt jelentőségű tenyészállatok</t>
  </si>
  <si>
    <t>3.3. Korlátozottan forgalomképes tenyészállatok</t>
  </si>
  <si>
    <t>3.4. Üzleti tenyészállatok</t>
  </si>
  <si>
    <t>4. Beruházások, felújítások (19+20+21+22)</t>
  </si>
  <si>
    <t>4.1. Forgalomképtelen beruházások, felújítások</t>
  </si>
  <si>
    <t>4.2. Nemzetgazdasági szempontból kiemelt jelentőségű beruházások, felújítások</t>
  </si>
  <si>
    <t>4.3. Korlátozottan forgalomképes beruházások, felújítások</t>
  </si>
  <si>
    <t>4.4. Üzleti beruházások, felújítások</t>
  </si>
  <si>
    <t>5. Tárgyi eszközök értékhelyesbítése (24+25+26+27)</t>
  </si>
  <si>
    <t>5.1. Forgalomképtelen tárgyi eszközök értékhelyesbítése</t>
  </si>
  <si>
    <t>5.2. Nemzetgazdasági szempontból kiemelt jelentőségű tárgyi eszközök 
       értékhelyesbítése</t>
  </si>
  <si>
    <t>5.3. Korlátozottan forgalomképes tárgyi eszközök értékhelyesbítése</t>
  </si>
  <si>
    <t>5.4. Üzleti tárgyi eszközök értékhelyesbítése</t>
  </si>
  <si>
    <t>III. Befektetett pénzügyi eszközök (29+34+39)</t>
  </si>
  <si>
    <t>1. Tartós részesedések (30+31+32+33)</t>
  </si>
  <si>
    <t>1.1. Forgalomképtelen tartós részesedések</t>
  </si>
  <si>
    <t>1.2. Nemzetgazdasági szempontból kiemelt jelentőségű tartós részesedések</t>
  </si>
  <si>
    <t>1.3. Korlátozottan forgalomképes tartós részesedések</t>
  </si>
  <si>
    <t>1.4. Üzleti tartós részesedések</t>
  </si>
  <si>
    <t>2. Tartós hitelviszonyt megtestesítő értékpapírok (35+36+37+38)</t>
  </si>
  <si>
    <t>34.</t>
  </si>
  <si>
    <t>2.1. Forgalomképtelen tartós hitelviszonyt megtestesítő értékpapírok</t>
  </si>
  <si>
    <t>35.</t>
  </si>
  <si>
    <t>2.2. Nemzetgazdasági szempontból kiemelt jelentőségű tartós hitelviszonyt 
       megtestesítő értékpapírok</t>
  </si>
  <si>
    <t>36.</t>
  </si>
  <si>
    <t>2.3. Korlátozottan forgalomképes tartós hitelviszonyt megtestesítő értékpapírok</t>
  </si>
  <si>
    <t>37.</t>
  </si>
  <si>
    <t>2.4. Üzleti tartós hitelviszonyt megtestesítő értékpapírok</t>
  </si>
  <si>
    <t>38.</t>
  </si>
  <si>
    <t>3. Befektetett pénzügyi eszközök értékhelyesbítése (40+41+42+43)</t>
  </si>
  <si>
    <t>39.</t>
  </si>
  <si>
    <t>3.1. Forgalomképtelen befektetett pénzügyi eszközök értékhelyesbítése</t>
  </si>
  <si>
    <t>40.</t>
  </si>
  <si>
    <t>3.2. Nemzetgazdasági szempontból kiemelt jelentőségű befektetett pénzügyi 
       eszközök értékhelyesbítése</t>
  </si>
  <si>
    <t>41.</t>
  </si>
  <si>
    <t>3.3. Korlátozottan forgalomképes befektetett pénzügyi eszközök értékhelyesbítése</t>
  </si>
  <si>
    <t>42.</t>
  </si>
  <si>
    <t>3.4. Üzleti befektetett pénzügyi eszközök értékhelyesbítése</t>
  </si>
  <si>
    <t>43.</t>
  </si>
  <si>
    <t>IV. Koncesszióba, vagyonkezelésbe adott eszközök</t>
  </si>
  <si>
    <t>44.</t>
  </si>
  <si>
    <t>A) NEMZETI VAGYONBA TARTOZÓ BEFEKTETETT ESZKÖZÖK 
     (01+02+28+44)</t>
  </si>
  <si>
    <t>45.</t>
  </si>
  <si>
    <t>I. Készletek</t>
  </si>
  <si>
    <t>46.</t>
  </si>
  <si>
    <t>II. Értékpapírok</t>
  </si>
  <si>
    <t>47.</t>
  </si>
  <si>
    <t>B) NEMZETI VAGYONBA TARTOZÓ FORGÓESZKÖZÖK (46+47)</t>
  </si>
  <si>
    <t>48.</t>
  </si>
  <si>
    <t>I. Lekötött bankbetétek</t>
  </si>
  <si>
    <t>49.</t>
  </si>
  <si>
    <t>II. Pénztárak, csekkek, betétkönyvek</t>
  </si>
  <si>
    <t>50.</t>
  </si>
  <si>
    <t>III. Forintszámlák</t>
  </si>
  <si>
    <t>51.</t>
  </si>
  <si>
    <t>IV. Devizaszámlák</t>
  </si>
  <si>
    <t>52.</t>
  </si>
  <si>
    <t>C) PÉNZESZKÖZÖK (49+50+51+52)</t>
  </si>
  <si>
    <t>53.</t>
  </si>
  <si>
    <t>I. Költségvetési évben esedékes követelések</t>
  </si>
  <si>
    <t>54.</t>
  </si>
  <si>
    <t>II. Költségvetési évet követően esedékes követelések</t>
  </si>
  <si>
    <t>55.</t>
  </si>
  <si>
    <t>III. Követelés jellegű sajátos elszámolások</t>
  </si>
  <si>
    <t>56.</t>
  </si>
  <si>
    <t>D) KÖVETELÉSEK (54+55+56)</t>
  </si>
  <si>
    <t>57.</t>
  </si>
  <si>
    <t>I. December havi illetmények, munkabérek elszámolása</t>
  </si>
  <si>
    <t>58.</t>
  </si>
  <si>
    <t>II. Utalványok, bérletek és más hasonló, készpénz-helyettesítő fizetési 
     eszköznek nem minősülő eszközök elszámolásai</t>
  </si>
  <si>
    <t>59.</t>
  </si>
  <si>
    <t>E) EGYÉB SAJÁTOS  ELSZÁMOLÁSOK (58+59)</t>
  </si>
  <si>
    <t>60.</t>
  </si>
  <si>
    <t>F) AKTÍV IDŐBELI ELHATÁROLÁSOK</t>
  </si>
  <si>
    <t>61.</t>
  </si>
  <si>
    <t>ESZKÖZÖK ÖSSZESEN  (45+48+53+57+60+61)</t>
  </si>
  <si>
    <t>62.</t>
  </si>
  <si>
    <t>a könyvviteli mérlegben értékkel szereplő forrásokról</t>
  </si>
  <si>
    <t>FORRÁSOK</t>
  </si>
  <si>
    <t>állományi 
érték</t>
  </si>
  <si>
    <t>I. Nemzeti vagyon induláskori értéke</t>
  </si>
  <si>
    <t>II. Nemzeti vagyon változásai</t>
  </si>
  <si>
    <t>III. Egyéb eszközök induláskori értéke és változásai</t>
  </si>
  <si>
    <t>IV. Felhalmozott eredmény</t>
  </si>
  <si>
    <t>V. Eszközök értékhelyesbítésének forrása</t>
  </si>
  <si>
    <t>VI. Mérleg szerinti eredmény</t>
  </si>
  <si>
    <t>G) SAJÁT TŐKE (01+….+06)</t>
  </si>
  <si>
    <t>I. Költségvetési évben esedékes kötelezettségek</t>
  </si>
  <si>
    <t>II. Költségvetési évet követően esedékes kötelezettségek</t>
  </si>
  <si>
    <t>III. Kötelezettség jellegű sajátos elszámolások</t>
  </si>
  <si>
    <t>H) KÖTELEZETTSÉGEK (08+09+10)</t>
  </si>
  <si>
    <t>I) KINCSTÁRI SZÁMLAVEZETÉSSEL KAPCSOLATOS ELSZÁMOLÁSOK</t>
  </si>
  <si>
    <t>J) PASSZÍV IDŐBELI ELHATÁROLÁSOK</t>
  </si>
  <si>
    <t>FORRÁSOK ÖSSZESEN  (07+11+12+13)</t>
  </si>
  <si>
    <t>az érték nélkül nyilvántartott eszkzözkről</t>
  </si>
  <si>
    <t>Mennyiség
(db)</t>
  </si>
  <si>
    <t>Értéke
(Ft)</t>
  </si>
  <si>
    <t>„0”-ra leírt eszközök</t>
  </si>
  <si>
    <t>Használatban lévő kisértékű immateriális javak</t>
  </si>
  <si>
    <t>Használatban lévő kisértékű tárgyi eszközök</t>
  </si>
  <si>
    <t>Készletek</t>
  </si>
  <si>
    <t>01 számlacsoportban nyilvántartott befektetett eszközök (6+…+9)</t>
  </si>
  <si>
    <t>Államháztartáson belüli vagyonkezelésbe adott eszközök</t>
  </si>
  <si>
    <t>Bérbe vett befektetett eszközök</t>
  </si>
  <si>
    <t>Letétbe, bizományba, üzemeltetésre átvett befektetett eszközök</t>
  </si>
  <si>
    <t> PPP konstrukcióban használt befektetett eszközök</t>
  </si>
  <si>
    <t> 02 számlacsoportban nyilvántartott készletek (11+…+13)</t>
  </si>
  <si>
    <t> Bérbe vett készletek</t>
  </si>
  <si>
    <t> Letétbe bizományba átvett készletek</t>
  </si>
  <si>
    <t> Intervenciós készletek</t>
  </si>
  <si>
    <t>Gyűjtemény, régészeti lelet* (15+…+17)</t>
  </si>
  <si>
    <t>Közgyűjtemény</t>
  </si>
  <si>
    <t> Saját gyűjteményben nyilvántartott kulturális javak</t>
  </si>
  <si>
    <t> Régészeti lelet</t>
  </si>
  <si>
    <t> Egyéb érték nélkül nyilvántartott eszközök</t>
  </si>
  <si>
    <t>Összesen (1+…+4)+5+10+14+(18+…+31):</t>
  </si>
  <si>
    <t>* Nvt. 1. § (2) bekezdés g) és h) pontja szerinti kulturális javak és régészeti eszközök</t>
  </si>
  <si>
    <t>Gazdálkodó szervezet megnevezése</t>
  </si>
  <si>
    <t>Részesedés mértéke (%-ban)</t>
  </si>
  <si>
    <t>Részesedés összege (Ft-ban)</t>
  </si>
  <si>
    <t>Működésből származó kötelezettségek összege XII. 31-én
 (Ft-ban)</t>
  </si>
  <si>
    <t xml:space="preserve">       ÖSSZESEN:</t>
  </si>
  <si>
    <t>PÉNZESZKÖZÖK VÁLTOZÁSÁNAK LEVEZETÉSE</t>
  </si>
  <si>
    <t>Összeg  (Ft )</t>
  </si>
  <si>
    <r>
      <t xml:space="preserve"> </t>
    </r>
    <r>
      <rPr>
        <sz val="10"/>
        <rFont val="Times New Roman CE"/>
        <family val="1"/>
        <charset val="238"/>
      </rPr>
      <t>Bankszámlák egyenlege</t>
    </r>
  </si>
  <si>
    <r>
      <t xml:space="preserve"> </t>
    </r>
    <r>
      <rPr>
        <sz val="10"/>
        <rFont val="Times New Roman CE"/>
        <family val="1"/>
        <charset val="238"/>
      </rPr>
      <t>Pénztárak és betétkönyvek egyenlege</t>
    </r>
  </si>
  <si>
    <t>Bevételek   ( + )</t>
  </si>
  <si>
    <t>Kiadások    ( - )</t>
  </si>
  <si>
    <t>Egyéb korrekciós tételek (+,-)</t>
  </si>
  <si>
    <t xml:space="preserve"> </t>
  </si>
  <si>
    <t>Eredeti
 előirányzat</t>
  </si>
  <si>
    <t xml:space="preserve">… . sz. módosítás </t>
  </si>
  <si>
    <t>1 kvi név</t>
  </si>
  <si>
    <t>….</t>
  </si>
  <si>
    <t>Forintban</t>
  </si>
  <si>
    <t>Módosított támogatás</t>
  </si>
  <si>
    <t>Tényleges támogatás összege</t>
  </si>
  <si>
    <t>KÖLTSÉGVETÉSI SZERVEK MARADVÁNYÁNAK ALAKULÁSA</t>
  </si>
  <si>
    <t>Költségvetési szerv neve</t>
  </si>
  <si>
    <t>Költségvetési maradvány összege</t>
  </si>
  <si>
    <t>Elvonás
(-)</t>
  </si>
  <si>
    <t>Intézményt megillető maradvány</t>
  </si>
  <si>
    <t>Jóváhagyott</t>
  </si>
  <si>
    <t>Jóváhagyott-ból működési</t>
  </si>
  <si>
    <t>Jóváhagyott-ból felhalmozási</t>
  </si>
  <si>
    <r>
      <t>E=(C</t>
    </r>
    <r>
      <rPr>
        <b/>
        <sz val="8"/>
        <rFont val="Arial"/>
        <family val="2"/>
        <charset val="238"/>
      </rPr>
      <t>-D</t>
    </r>
    <r>
      <rPr>
        <b/>
        <sz val="8"/>
        <rFont val="Times New Roman CE"/>
        <family val="1"/>
        <charset val="238"/>
      </rPr>
      <t>)</t>
    </r>
  </si>
  <si>
    <t>…….</t>
  </si>
  <si>
    <t xml:space="preserve"> Egyéb</t>
  </si>
  <si>
    <t>Telekadó</t>
  </si>
  <si>
    <t>Kommunális adó</t>
  </si>
  <si>
    <t>Támogatás összege</t>
  </si>
  <si>
    <t>Halmozott módosítás 2020. …….-ig</t>
  </si>
  <si>
    <t>……………….2020…………….. hó ………nap</t>
  </si>
  <si>
    <t>Mellékletben külön?</t>
  </si>
  <si>
    <t>.</t>
  </si>
  <si>
    <t>év:</t>
  </si>
  <si>
    <t>…………………………...ÖNKORMÁNYZATA</t>
  </si>
  <si>
    <t>sz. módosítás utáni</t>
  </si>
  <si>
    <t>Időközi tájékoztató űrlapjainak összefüggései:</t>
  </si>
  <si>
    <t>Összes módosítás</t>
  </si>
  <si>
    <t>Összes 
módosítás</t>
  </si>
  <si>
    <t>G=(E+F)</t>
  </si>
  <si>
    <t xml:space="preserve">bevételei, kiadásai, hozzájárulások  </t>
  </si>
  <si>
    <t xml:space="preserve">Önkormányzaton kívüli EU-s projekthez történő hozzájárulás </t>
  </si>
  <si>
    <t>Módosítás</t>
  </si>
  <si>
    <r>
      <t>EU-s projekt neve, azonosítója:</t>
    </r>
    <r>
      <rPr>
        <sz val="11"/>
        <rFont val="Times New Roman"/>
        <family val="1"/>
        <charset val="238"/>
      </rPr>
      <t xml:space="preserve">* </t>
    </r>
  </si>
  <si>
    <t>Módosítás utáni összes forrás, kiadás</t>
  </si>
  <si>
    <t>Évenkénti ütemezés</t>
  </si>
  <si>
    <t>F=D+E</t>
  </si>
  <si>
    <t>I=G+H</t>
  </si>
  <si>
    <t>Működési bevételek (5.1.1.+…+ 5.11.)</t>
  </si>
  <si>
    <t>Belföldi értékpapírok kiadásai (5.1.1. + … + 5.6.)</t>
  </si>
  <si>
    <t>Működési bevételek (5.1.2.+…+ 5.11.)</t>
  </si>
  <si>
    <t>Belföldi értékpapírok kiadásai (5.1.2. + … + 5.6.)</t>
  </si>
  <si>
    <t>Működési bevételek (5.1.3.+…+ 5.11.)</t>
  </si>
  <si>
    <t>Belföldi értékpapírok kiadásai (5.1.3. + … + 5.6.)</t>
  </si>
  <si>
    <t>B=(C+D+E)</t>
  </si>
  <si>
    <t xml:space="preserve">* Amennyiben több projekt megvalósítása történi egy időben akkor azokat külön-külön, projektenként be kell mutatni!  </t>
  </si>
  <si>
    <r>
      <t>EU-s projekt neve, azonosítója:</t>
    </r>
    <r>
      <rPr>
        <sz val="11"/>
        <rFont val="Times New Roman"/>
        <family val="1"/>
        <charset val="238"/>
      </rPr>
      <t xml:space="preserve"> </t>
    </r>
  </si>
  <si>
    <t>Módosítás utáni összes forrás, kiadás előiányzata</t>
  </si>
  <si>
    <t>B=C+F+I</t>
  </si>
  <si>
    <t>1. sz. mód</t>
  </si>
  <si>
    <t>2. sz. mód</t>
  </si>
  <si>
    <t>3. sz. mód</t>
  </si>
  <si>
    <t>4. sz. mód</t>
  </si>
  <si>
    <t>5. sz. mód</t>
  </si>
  <si>
    <t>6. sz. mód</t>
  </si>
  <si>
    <t>Módosítás összesen</t>
  </si>
  <si>
    <t>I=C+F</t>
  </si>
  <si>
    <t>Módosítás utáni összes  forrás, kiadás</t>
  </si>
  <si>
    <t>B=C+E+H</t>
  </si>
  <si>
    <r>
      <t>EU-s projekt neve, azonosítója:</t>
    </r>
    <r>
      <rPr>
        <sz val="11"/>
        <rFont val="Times New Roman CE"/>
        <charset val="238"/>
      </rPr>
      <t xml:space="preserve">* </t>
    </r>
  </si>
  <si>
    <t>Összes 
 forrás, kiadás</t>
  </si>
  <si>
    <t>III. negyedévi</t>
  </si>
  <si>
    <t xml:space="preserve">Talajterhelési díj </t>
  </si>
  <si>
    <t>Kelt,………….…..</t>
  </si>
  <si>
    <t>Összes
 tartozás</t>
  </si>
  <si>
    <t xml:space="preserve">* Magyarország gazdasági stabilitásáról szóló 2011. évi CXCIV. törvény 8. § (2) bekezdése szerinti adósságot keletkezető ügyletek.
</t>
  </si>
  <si>
    <t>ADÓSSÁGOT KELETKEZTETŐ ÜGYLETEK VÁRHATÓ EGYÜTTES ÖSSZEGE*</t>
  </si>
  <si>
    <t>7.5</t>
  </si>
  <si>
    <t>Belföldi értékpapírok kiadásai (5.1. + … + 5.4.)</t>
  </si>
  <si>
    <t>Külföldi finanszírozás kiadásai (7.1. + … + 7.4.)</t>
  </si>
  <si>
    <t>Rövid lejáratú  hitelek, kölcsönök felvétele</t>
  </si>
  <si>
    <t>2020. évi XC.
törvény 2.  melléklete száma</t>
  </si>
  <si>
    <t>* Magyarország 2021. évi központi költségvetéséról szóló törvény</t>
  </si>
  <si>
    <t>Tájékoztató a 2019. évi tény, 2020. évi várható és 2021. évi terv adatokról</t>
  </si>
  <si>
    <t>Előirányzat-felhasználási terv 2021. évre</t>
  </si>
  <si>
    <t>2021. évi általános működés és ágazati feladatok támogatásának alakulása jogcímenként</t>
  </si>
  <si>
    <t>Kimutatás a 2021. évben céljelleggel juttatott támogatásokról</t>
  </si>
  <si>
    <t>2021. évi költségvetési évet követő 3 év tervezett kiadásai, bevételei</t>
  </si>
  <si>
    <t>Eddigi módosítások összege 2021-ben</t>
  </si>
  <si>
    <t>Módosítások összesen 2021. …..-ig</t>
  </si>
  <si>
    <t>Mezőzombor Község Önkormányzata</t>
  </si>
  <si>
    <t>Nem</t>
  </si>
  <si>
    <t>Mezőzombori Polgármesteri Hivatal</t>
  </si>
  <si>
    <t>Mezőzombori Bóbita Óvoda</t>
  </si>
  <si>
    <t>Kapocs Családsegítő és Gyermekjóléti Szolgálat</t>
  </si>
  <si>
    <t>Óvodai játszótér kialakítása</t>
  </si>
  <si>
    <t>Önkormányzati tul.lévő út-híd felújítás(Rózsa utca)</t>
  </si>
  <si>
    <t>Közösségi tér ki6átalakítás és foglalkoztatás</t>
  </si>
  <si>
    <t>Temető felújítása</t>
  </si>
  <si>
    <t>Óvodai sportterm,tornaszoba fejlesztése</t>
  </si>
  <si>
    <t>Óvodaépület felújítása</t>
  </si>
  <si>
    <t>Bőlcsödei férőhely kialakítása</t>
  </si>
  <si>
    <t>Épület energetika fejlesztése</t>
  </si>
  <si>
    <t>Külterületi utak felújítása</t>
  </si>
  <si>
    <t>Jó itt élni</t>
  </si>
  <si>
    <t>Humán kapacitás</t>
  </si>
  <si>
    <t>Egyéb bírság bevételei</t>
  </si>
  <si>
    <t>Nemleges</t>
  </si>
  <si>
    <t>6.6.</t>
  </si>
  <si>
    <t>Helyi adók bevételei</t>
  </si>
  <si>
    <t>Bírság pótlék bevételei</t>
  </si>
  <si>
    <t>Helyi Önkormányzatok működésének általános támogatása</t>
  </si>
  <si>
    <t>Önkormányzatok szociális és gyermekjóléti,étkezési feladatainak támogatása</t>
  </si>
  <si>
    <t>Működési célú támogatások és kiegészítő támogatások</t>
  </si>
  <si>
    <r>
      <t>EU-s projekt neve, azonosítója:</t>
    </r>
    <r>
      <rPr>
        <sz val="11"/>
        <rFont val="Times New Roman"/>
        <family val="1"/>
        <charset val="238"/>
      </rPr>
      <t>*TOP-5.3.1-16-B01-2017-00 Jó itt élni..</t>
    </r>
  </si>
  <si>
    <r>
      <t>EU-s projekt neve, azonosítója:</t>
    </r>
    <r>
      <rPr>
        <sz val="11"/>
        <rFont val="Times New Roman"/>
        <family val="1"/>
        <charset val="238"/>
      </rPr>
      <t xml:space="preserve"> VP6-7.2.17.4.1.2-16 Külterületi utak</t>
    </r>
  </si>
  <si>
    <r>
      <t>EU-s projekt neve, azonosítója:</t>
    </r>
    <r>
      <rPr>
        <sz val="11"/>
        <rFont val="Times New Roman"/>
        <family val="1"/>
        <charset val="238"/>
      </rPr>
      <t xml:space="preserve"> TOP-1.4.1-19B01-2019-00005 Bőlcsödei férőhely kialakítása</t>
    </r>
  </si>
  <si>
    <t>III.12.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</si>
</sst>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0">
    <numFmt numFmtId="165" formatCode="_-* #,##0.00\ _F_t_-;\-* #,##0.00\ _F_t_-;_-* &quot;-&quot;??\ _F_t_-;_-@_-"/>
    <numFmt numFmtId="166" formatCode="#,###"/>
    <numFmt numFmtId="167" formatCode="#"/>
    <numFmt numFmtId="168" formatCode="_-* #,##0\ _F_t_-;\-* #,##0\ _F_t_-;_-* &quot;-&quot;??\ _F_t_-;_-@_-"/>
    <numFmt numFmtId="174" formatCode="0&quot;.&quot;"/>
    <numFmt numFmtId="175" formatCode="#,##0.0"/>
    <numFmt numFmtId="176" formatCode="00"/>
    <numFmt numFmtId="177" formatCode="#,###__;\-#,###__"/>
    <numFmt numFmtId="178" formatCode="#,###\ _F_t;\-#,###\ _F_t"/>
    <numFmt numFmtId="179" formatCode="#,###__"/>
  </numFmts>
  <fonts count="107" x14ac:knownFonts="1">
    <font>
      <sz val="10"/>
      <name val="Times New Roman CE"/>
      <charset val="238"/>
    </font>
    <font>
      <sz val="10"/>
      <name val="Times New Roman CE"/>
      <charset val="238"/>
    </font>
    <font>
      <sz val="11"/>
      <name val="Times New Roman CE"/>
      <family val="1"/>
      <charset val="238"/>
    </font>
    <font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1"/>
      <name val="Times New Roman CE"/>
      <family val="1"/>
      <charset val="238"/>
    </font>
    <font>
      <b/>
      <i/>
      <sz val="10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9"/>
      <name val="Times New Roman CE"/>
      <family val="1"/>
      <charset val="238"/>
    </font>
    <font>
      <i/>
      <sz val="10"/>
      <name val="Times New Roman CE"/>
      <family val="1"/>
      <charset val="238"/>
    </font>
    <font>
      <i/>
      <sz val="11"/>
      <name val="Times New Roman CE"/>
      <family val="1"/>
      <charset val="238"/>
    </font>
    <font>
      <b/>
      <i/>
      <sz val="11"/>
      <name val="Times New Roman CE"/>
      <family val="1"/>
      <charset val="238"/>
    </font>
    <font>
      <sz val="12"/>
      <name val="Times New Roman CE"/>
      <charset val="238"/>
    </font>
    <font>
      <u/>
      <sz val="12"/>
      <color indexed="12"/>
      <name val="Times New Roman CE"/>
      <charset val="238"/>
    </font>
    <font>
      <u/>
      <sz val="12"/>
      <color indexed="36"/>
      <name val="Times New Roman CE"/>
      <charset val="238"/>
    </font>
    <font>
      <sz val="10"/>
      <name val="Times New Roman CE"/>
      <family val="1"/>
      <charset val="238"/>
    </font>
    <font>
      <b/>
      <sz val="12"/>
      <name val="Times New Roman"/>
      <family val="1"/>
      <charset val="238"/>
    </font>
    <font>
      <sz val="10"/>
      <name val="Times New Roman CE"/>
      <charset val="238"/>
    </font>
    <font>
      <i/>
      <sz val="10"/>
      <name val="Times New Roman CE"/>
      <charset val="238"/>
    </font>
    <font>
      <sz val="9"/>
      <name val="Times New Roman CE"/>
      <family val="1"/>
      <charset val="238"/>
    </font>
    <font>
      <b/>
      <sz val="8"/>
      <name val="Times New Roman CE"/>
      <family val="1"/>
      <charset val="238"/>
    </font>
    <font>
      <b/>
      <i/>
      <sz val="9"/>
      <name val="Times New Roman CE"/>
      <family val="1"/>
      <charset val="238"/>
    </font>
    <font>
      <sz val="8"/>
      <name val="Times New Roman CE"/>
      <family val="1"/>
      <charset val="238"/>
    </font>
    <font>
      <b/>
      <sz val="12"/>
      <name val="Times New Roman CE"/>
      <charset val="238"/>
    </font>
    <font>
      <b/>
      <sz val="12"/>
      <color indexed="10"/>
      <name val="Times New Roman CE"/>
      <charset val="238"/>
    </font>
    <font>
      <b/>
      <sz val="9"/>
      <name val="Times New Roman"/>
      <family val="1"/>
      <charset val="238"/>
    </font>
    <font>
      <sz val="8"/>
      <name val="Times New Roman"/>
      <family val="1"/>
      <charset val="238"/>
    </font>
    <font>
      <b/>
      <sz val="8"/>
      <name val="Times New Roman"/>
      <family val="1"/>
      <charset val="238"/>
    </font>
    <font>
      <b/>
      <sz val="8"/>
      <name val="Times New Roman CE"/>
      <charset val="238"/>
    </font>
    <font>
      <sz val="8"/>
      <name val="Times New Roman CE"/>
      <charset val="238"/>
    </font>
    <font>
      <b/>
      <sz val="9"/>
      <name val="Times New Roman CE"/>
      <charset val="238"/>
    </font>
    <font>
      <b/>
      <sz val="10"/>
      <name val="Times New Roman CE"/>
      <charset val="238"/>
    </font>
    <font>
      <b/>
      <i/>
      <sz val="10"/>
      <name val="Times New Roman CE"/>
      <charset val="238"/>
    </font>
    <font>
      <i/>
      <sz val="8"/>
      <name val="Times New Roman CE"/>
      <charset val="238"/>
    </font>
    <font>
      <b/>
      <sz val="8"/>
      <name val="Times New Roman"/>
      <family val="1"/>
    </font>
    <font>
      <b/>
      <sz val="11"/>
      <name val="Times New Roman CE"/>
      <charset val="238"/>
    </font>
    <font>
      <b/>
      <i/>
      <sz val="9"/>
      <name val="Times New Roman CE"/>
      <charset val="238"/>
    </font>
    <font>
      <b/>
      <sz val="14"/>
      <name val="Times New Roman CE"/>
      <charset val="238"/>
    </font>
    <font>
      <sz val="9"/>
      <name val="Times New Roman CE"/>
      <charset val="238"/>
    </font>
    <font>
      <b/>
      <sz val="9"/>
      <color indexed="8"/>
      <name val="Times New Roman"/>
      <family val="1"/>
      <charset val="238"/>
    </font>
    <font>
      <sz val="9"/>
      <name val="Times New Roman"/>
      <family val="1"/>
      <charset val="238"/>
    </font>
    <font>
      <b/>
      <i/>
      <sz val="12"/>
      <name val="Times New Roman CE"/>
      <family val="1"/>
      <charset val="238"/>
    </font>
    <font>
      <sz val="11"/>
      <name val="Times New Roman CE"/>
      <charset val="238"/>
    </font>
    <font>
      <sz val="9"/>
      <color indexed="17"/>
      <name val="Times New Roman CE"/>
      <charset val="238"/>
    </font>
    <font>
      <sz val="10"/>
      <color indexed="17"/>
      <name val="Times New Roman CE"/>
      <charset val="238"/>
    </font>
    <font>
      <sz val="10"/>
      <name val="Times New Roman CE"/>
      <charset val="238"/>
    </font>
    <font>
      <b/>
      <i/>
      <sz val="11"/>
      <name val="Times New Roman CE"/>
      <charset val="238"/>
    </font>
    <font>
      <sz val="7"/>
      <name val="Times New Roman CE"/>
      <family val="1"/>
      <charset val="238"/>
    </font>
    <font>
      <b/>
      <sz val="7"/>
      <name val="Times New Roman CE"/>
      <family val="1"/>
      <charset val="238"/>
    </font>
    <font>
      <sz val="6"/>
      <name val="Times New Roman CE"/>
      <family val="1"/>
      <charset val="238"/>
    </font>
    <font>
      <b/>
      <sz val="6"/>
      <name val="Times New Roman CE"/>
      <family val="1"/>
      <charset val="238"/>
    </font>
    <font>
      <sz val="7"/>
      <name val="Times New Roman CE"/>
      <charset val="238"/>
    </font>
    <font>
      <b/>
      <sz val="7"/>
      <name val="Times New Roman CE"/>
      <charset val="238"/>
    </font>
    <font>
      <i/>
      <sz val="11"/>
      <name val="Times New Roman CE"/>
      <charset val="238"/>
    </font>
    <font>
      <sz val="10"/>
      <name val="Times New Roman"/>
      <family val="1"/>
      <charset val="238"/>
    </font>
    <font>
      <b/>
      <sz val="14"/>
      <name val="Times New Roman"/>
      <family val="1"/>
      <charset val="238"/>
    </font>
    <font>
      <i/>
      <sz val="11"/>
      <name val="Times New Roman"/>
      <family val="1"/>
      <charset val="238"/>
    </font>
    <font>
      <sz val="12"/>
      <name val="Times New Roman"/>
      <family val="1"/>
      <charset val="238"/>
    </font>
    <font>
      <sz val="6"/>
      <name val="Times New Roman CE"/>
      <charset val="238"/>
    </font>
    <font>
      <b/>
      <sz val="6"/>
      <name val="Times New Roman CE"/>
      <charset val="238"/>
    </font>
    <font>
      <b/>
      <i/>
      <sz val="8"/>
      <name val="Times New Roman"/>
      <family val="1"/>
      <charset val="238"/>
    </font>
    <font>
      <i/>
      <sz val="12"/>
      <name val="Times New Roman"/>
      <family val="1"/>
      <charset val="238"/>
    </font>
    <font>
      <sz val="12"/>
      <color indexed="10"/>
      <name val="Times New Roman"/>
      <family val="1"/>
      <charset val="238"/>
    </font>
    <font>
      <b/>
      <i/>
      <sz val="9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7"/>
      <name val="Times New Roman"/>
      <family val="1"/>
    </font>
    <font>
      <i/>
      <sz val="8"/>
      <name val="Times New Roman"/>
      <family val="1"/>
      <charset val="238"/>
    </font>
    <font>
      <b/>
      <i/>
      <sz val="7"/>
      <name val="Times New Roman"/>
      <family val="1"/>
    </font>
    <font>
      <sz val="7"/>
      <name val="Times New Roman"/>
      <family val="1"/>
    </font>
    <font>
      <b/>
      <sz val="12"/>
      <color indexed="10"/>
      <name val="Times New Roman"/>
      <family val="1"/>
      <charset val="238"/>
    </font>
    <font>
      <i/>
      <sz val="9"/>
      <name val="Times New Roman"/>
      <family val="1"/>
      <charset val="238"/>
    </font>
    <font>
      <b/>
      <sz val="12"/>
      <color indexed="8"/>
      <name val="Times New Roman"/>
      <family val="1"/>
      <charset val="238"/>
    </font>
    <font>
      <b/>
      <sz val="10"/>
      <color indexed="8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2"/>
      <color indexed="8"/>
      <name val="Times New Roman"/>
      <family val="1"/>
      <charset val="238"/>
    </font>
    <font>
      <b/>
      <i/>
      <sz val="8"/>
      <name val="Times New Roman CE"/>
      <family val="1"/>
      <charset val="238"/>
    </font>
    <font>
      <sz val="10"/>
      <name val="Wingdings"/>
      <charset val="2"/>
    </font>
    <font>
      <b/>
      <i/>
      <sz val="10"/>
      <name val="Times New Roman"/>
      <family val="1"/>
      <charset val="238"/>
    </font>
    <font>
      <b/>
      <sz val="8"/>
      <name val="Arial"/>
      <family val="2"/>
      <charset val="238"/>
    </font>
    <font>
      <i/>
      <sz val="12"/>
      <name val="Times New Roman CE"/>
      <charset val="238"/>
    </font>
    <font>
      <sz val="11"/>
      <name val="Times New Roman"/>
      <family val="1"/>
      <charset val="238"/>
    </font>
    <font>
      <b/>
      <sz val="5"/>
      <name val="Times New Roman CE"/>
      <family val="1"/>
      <charset val="238"/>
    </font>
    <font>
      <b/>
      <i/>
      <sz val="8"/>
      <name val="Times New Roman CE"/>
      <charset val="238"/>
    </font>
    <font>
      <i/>
      <sz val="9"/>
      <name val="Times New Roman CE"/>
      <charset val="238"/>
    </font>
    <font>
      <sz val="5"/>
      <name val="Times New Roman"/>
      <family val="1"/>
      <charset val="238"/>
    </font>
    <font>
      <b/>
      <sz val="5"/>
      <name val="Times New Roman CE"/>
      <charset val="238"/>
    </font>
    <font>
      <u/>
      <sz val="10"/>
      <color theme="10"/>
      <name val="Times New Roman CE"/>
      <charset val="238"/>
    </font>
    <font>
      <sz val="11"/>
      <color rgb="FF00000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0"/>
      <color rgb="FFFF0000"/>
      <name val="Times New Roman CE"/>
      <charset val="238"/>
    </font>
    <font>
      <sz val="8"/>
      <color rgb="FFFF0000"/>
      <name val="Times New Roman CE"/>
      <charset val="238"/>
    </font>
    <font>
      <sz val="12"/>
      <color rgb="FFFF0000"/>
      <name val="Times New Roman CE"/>
      <charset val="238"/>
    </font>
    <font>
      <b/>
      <sz val="9"/>
      <color theme="1"/>
      <name val="Times New Roman CE"/>
      <family val="1"/>
      <charset val="238"/>
    </font>
    <font>
      <b/>
      <sz val="9"/>
      <color theme="1"/>
      <name val="Times New Roman CE"/>
      <charset val="238"/>
    </font>
    <font>
      <b/>
      <sz val="8"/>
      <color theme="1"/>
      <name val="Times New Roman CE"/>
      <family val="1"/>
      <charset val="238"/>
    </font>
    <font>
      <b/>
      <sz val="9"/>
      <color rgb="FF000000"/>
      <name val="Times New Roman CE"/>
      <family val="1"/>
      <charset val="238"/>
    </font>
    <font>
      <sz val="10"/>
      <color theme="0"/>
      <name val="Times New Roman CE"/>
      <charset val="238"/>
    </font>
    <font>
      <b/>
      <sz val="10"/>
      <color rgb="FF00B0F0"/>
      <name val="Times New Roman CE"/>
      <charset val="238"/>
    </font>
    <font>
      <i/>
      <sz val="12"/>
      <color theme="1"/>
      <name val="Calibri"/>
      <family val="2"/>
      <charset val="238"/>
      <scheme val="minor"/>
    </font>
    <font>
      <i/>
      <sz val="12"/>
      <color theme="1"/>
      <name val="Times New Roman CE"/>
      <charset val="238"/>
    </font>
    <font>
      <sz val="8"/>
      <color theme="1"/>
      <name val="Times New Roman CE"/>
      <charset val="238"/>
    </font>
    <font>
      <b/>
      <sz val="14"/>
      <color rgb="FF000000"/>
      <name val="Times New Roman"/>
      <family val="1"/>
      <charset val="238"/>
    </font>
    <font>
      <b/>
      <sz val="12"/>
      <color rgb="FFFF0000"/>
      <name val="Times New Roman CE"/>
      <charset val="238"/>
    </font>
    <font>
      <sz val="10"/>
      <color theme="1"/>
      <name val="Calibri"/>
      <family val="2"/>
      <charset val="238"/>
      <scheme val="minor"/>
    </font>
    <font>
      <b/>
      <sz val="14"/>
      <color rgb="FFFF0000"/>
      <name val="Times New Roman CE"/>
      <charset val="238"/>
    </font>
    <font>
      <sz val="9"/>
      <color theme="1"/>
      <name val="Times New Roman CE"/>
      <charset val="238"/>
    </font>
    <font>
      <sz val="9"/>
      <color theme="1"/>
      <name val="Calibri"/>
      <family val="2"/>
      <charset val="238"/>
      <scheme val="minor"/>
    </font>
  </fonts>
  <fills count="8">
    <fill>
      <patternFill patternType="none"/>
    </fill>
    <fill>
      <patternFill patternType="gray125"/>
    </fill>
    <fill>
      <patternFill patternType="lightHorizontal"/>
    </fill>
    <fill>
      <patternFill patternType="darkHorizontal"/>
    </fill>
    <fill>
      <patternFill patternType="solid">
        <fgColor indexed="65"/>
        <bgColor indexed="64"/>
      </patternFill>
    </fill>
    <fill>
      <patternFill patternType="gray125">
        <bgColor indexed="47"/>
      </patternFill>
    </fill>
    <fill>
      <patternFill patternType="solid">
        <fgColor rgb="FFD8D8D8"/>
        <bgColor rgb="FF000000"/>
      </patternFill>
    </fill>
    <fill>
      <patternFill patternType="solid">
        <fgColor rgb="FFFFC000"/>
        <bgColor indexed="64"/>
      </patternFill>
    </fill>
  </fills>
  <borders count="95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 diagonalUp="1" diagonalDown="1"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 style="thin">
        <color indexed="64"/>
      </diagonal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medium">
        <color indexed="64"/>
      </left>
      <right/>
      <top/>
      <bottom style="hair">
        <color indexed="64"/>
      </bottom>
      <diagonal/>
    </border>
    <border>
      <left style="medium">
        <color indexed="64"/>
      </left>
      <right style="medium">
        <color indexed="64"/>
      </right>
      <top/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 style="hair">
        <color indexed="64"/>
      </bottom>
      <diagonal/>
    </border>
    <border>
      <left style="medium">
        <color indexed="64"/>
      </left>
      <right/>
      <top style="hair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ck">
        <color theme="6" tint="-0.499984740745262"/>
      </left>
      <right style="thick">
        <color theme="6" tint="-0.499984740745262"/>
      </right>
      <top style="thick">
        <color theme="6" tint="-0.499984740745262"/>
      </top>
      <bottom style="thick">
        <color theme="6" tint="-0.499984740745262"/>
      </bottom>
      <diagonal/>
    </border>
  </borders>
  <cellStyleXfs count="13">
    <xf numFmtId="0" fontId="0" fillId="0" borderId="0"/>
    <xf numFmtId="165" fontId="1" fillId="0" borderId="0" applyFont="0" applyFill="0" applyBorder="0" applyAlignment="0" applyProtection="0"/>
    <xf numFmtId="165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86" fillId="0" borderId="0" applyNumberFormat="0" applyFill="0" applyBorder="0" applyAlignment="0" applyProtection="0">
      <alignment vertical="top"/>
      <protection locked="0"/>
    </xf>
    <xf numFmtId="0" fontId="14" fillId="0" borderId="0" applyNumberFormat="0" applyFill="0" applyBorder="0" applyAlignment="0" applyProtection="0">
      <alignment vertical="top"/>
      <protection locked="0"/>
    </xf>
    <xf numFmtId="0" fontId="17" fillId="0" borderId="0"/>
    <xf numFmtId="0" fontId="12" fillId="0" borderId="0"/>
    <xf numFmtId="0" fontId="12" fillId="0" borderId="0"/>
    <xf numFmtId="0" fontId="17" fillId="0" borderId="0"/>
    <xf numFmtId="0" fontId="57" fillId="0" borderId="0"/>
    <xf numFmtId="9" fontId="17" fillId="0" borderId="0" applyFont="0" applyFill="0" applyBorder="0" applyAlignment="0" applyProtection="0"/>
  </cellStyleXfs>
  <cellXfs count="2597">
    <xf numFmtId="0" fontId="0" fillId="0" borderId="0" xfId="0"/>
    <xf numFmtId="0" fontId="15" fillId="0" borderId="0" xfId="8" applyFont="1" applyFill="1"/>
    <xf numFmtId="166" fontId="3" fillId="0" borderId="0" xfId="0" applyNumberFormat="1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6" fillId="0" borderId="0" xfId="0" applyFont="1" applyFill="1" applyAlignment="1">
      <alignment horizontal="right"/>
    </xf>
    <xf numFmtId="0" fontId="7" fillId="0" borderId="0" xfId="8" applyFont="1" applyFill="1" applyBorder="1" applyAlignment="1" applyProtection="1">
      <alignment horizontal="center" vertical="center" wrapText="1"/>
    </xf>
    <xf numFmtId="0" fontId="7" fillId="0" borderId="0" xfId="8" applyFont="1" applyFill="1" applyBorder="1" applyAlignment="1" applyProtection="1">
      <alignment vertical="center" wrapText="1"/>
    </xf>
    <xf numFmtId="0" fontId="22" fillId="0" borderId="1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1"/>
    </xf>
    <xf numFmtId="0" fontId="22" fillId="0" borderId="4" xfId="8" applyFont="1" applyFill="1" applyBorder="1" applyAlignment="1" applyProtection="1">
      <alignment horizontal="left" vertical="center" wrapText="1" indent="1"/>
    </xf>
    <xf numFmtId="0" fontId="22" fillId="0" borderId="5" xfId="8" applyFont="1" applyFill="1" applyBorder="1" applyAlignment="1" applyProtection="1">
      <alignment horizontal="left" vertical="center" wrapText="1" indent="1"/>
    </xf>
    <xf numFmtId="0" fontId="22" fillId="0" borderId="6" xfId="8" applyFont="1" applyFill="1" applyBorder="1" applyAlignment="1" applyProtection="1">
      <alignment horizontal="left" vertical="center" wrapText="1" indent="1"/>
    </xf>
    <xf numFmtId="49" fontId="22" fillId="0" borderId="7" xfId="8" applyNumberFormat="1" applyFont="1" applyFill="1" applyBorder="1" applyAlignment="1" applyProtection="1">
      <alignment horizontal="left" vertical="center" wrapText="1" indent="1"/>
    </xf>
    <xf numFmtId="49" fontId="22" fillId="0" borderId="8" xfId="8" applyNumberFormat="1" applyFont="1" applyFill="1" applyBorder="1" applyAlignment="1" applyProtection="1">
      <alignment horizontal="left" vertical="center" wrapText="1" indent="1"/>
    </xf>
    <xf numFmtId="49" fontId="22" fillId="0" borderId="9" xfId="8" applyNumberFormat="1" applyFont="1" applyFill="1" applyBorder="1" applyAlignment="1" applyProtection="1">
      <alignment horizontal="left" vertical="center" wrapText="1" indent="1"/>
    </xf>
    <xf numFmtId="49" fontId="22" fillId="0" borderId="10" xfId="8" applyNumberFormat="1" applyFont="1" applyFill="1" applyBorder="1" applyAlignment="1" applyProtection="1">
      <alignment horizontal="left" vertical="center" wrapText="1" indent="1"/>
    </xf>
    <xf numFmtId="49" fontId="22" fillId="0" borderId="11" xfId="8" applyNumberFormat="1" applyFont="1" applyFill="1" applyBorder="1" applyAlignment="1" applyProtection="1">
      <alignment horizontal="left" vertical="center" wrapText="1" indent="1"/>
    </xf>
    <xf numFmtId="49" fontId="22" fillId="0" borderId="12" xfId="8" applyNumberFormat="1" applyFont="1" applyFill="1" applyBorder="1" applyAlignment="1" applyProtection="1">
      <alignment horizontal="left" vertical="center" wrapText="1" indent="1"/>
    </xf>
    <xf numFmtId="0" fontId="22" fillId="0" borderId="0" xfId="8" applyFont="1" applyFill="1" applyBorder="1" applyAlignment="1" applyProtection="1">
      <alignment horizontal="left" vertical="center" wrapText="1" indent="1"/>
    </xf>
    <xf numFmtId="0" fontId="20" fillId="0" borderId="13" xfId="8" applyFont="1" applyFill="1" applyBorder="1" applyAlignment="1" applyProtection="1">
      <alignment horizontal="left" vertical="center" wrapText="1" indent="1"/>
    </xf>
    <xf numFmtId="0" fontId="20" fillId="0" borderId="14" xfId="8" applyFont="1" applyFill="1" applyBorder="1" applyAlignment="1" applyProtection="1">
      <alignment horizontal="left" vertical="center" wrapText="1" indent="1"/>
    </xf>
    <xf numFmtId="0" fontId="20" fillId="0" borderId="15" xfId="8" applyFont="1" applyFill="1" applyBorder="1" applyAlignment="1" applyProtection="1">
      <alignment horizontal="left" vertical="center" wrapText="1" indent="1"/>
    </xf>
    <xf numFmtId="0" fontId="8" fillId="0" borderId="13" xfId="8" applyFont="1" applyFill="1" applyBorder="1" applyAlignment="1" applyProtection="1">
      <alignment horizontal="center" vertical="center" wrapText="1"/>
    </xf>
    <xf numFmtId="0" fontId="8" fillId="0" borderId="14" xfId="8" applyFont="1" applyFill="1" applyBorder="1" applyAlignment="1" applyProtection="1">
      <alignment horizontal="center" vertical="center" wrapText="1"/>
    </xf>
    <xf numFmtId="166" fontId="22" fillId="0" borderId="2" xfId="0" applyNumberFormat="1" applyFont="1" applyFill="1" applyBorder="1" applyAlignment="1" applyProtection="1">
      <alignment vertical="center" wrapText="1"/>
      <protection locked="0"/>
    </xf>
    <xf numFmtId="166" fontId="22" fillId="0" borderId="6" xfId="0" applyNumberFormat="1" applyFont="1" applyFill="1" applyBorder="1" applyAlignment="1" applyProtection="1">
      <alignment vertical="center" wrapText="1"/>
      <protection locked="0"/>
    </xf>
    <xf numFmtId="0" fontId="20" fillId="0" borderId="14" xfId="8" applyFont="1" applyFill="1" applyBorder="1" applyAlignment="1" applyProtection="1">
      <alignment vertical="center" wrapText="1"/>
    </xf>
    <xf numFmtId="0" fontId="20" fillId="0" borderId="16" xfId="8" applyFont="1" applyFill="1" applyBorder="1" applyAlignment="1" applyProtection="1">
      <alignment vertical="center" wrapText="1"/>
    </xf>
    <xf numFmtId="0" fontId="29" fillId="0" borderId="4" xfId="0" applyFont="1" applyBorder="1" applyAlignment="1" applyProtection="1">
      <alignment horizontal="left" vertical="center" indent="1"/>
      <protection locked="0"/>
    </xf>
    <xf numFmtId="0" fontId="29" fillId="0" borderId="2" xfId="0" applyFont="1" applyBorder="1" applyAlignment="1" applyProtection="1">
      <alignment horizontal="left" vertical="center" indent="1"/>
      <protection locked="0"/>
    </xf>
    <xf numFmtId="0" fontId="29" fillId="0" borderId="6" xfId="0" applyFont="1" applyBorder="1" applyAlignment="1" applyProtection="1">
      <alignment horizontal="left" vertical="center" indent="1"/>
      <protection locked="0"/>
    </xf>
    <xf numFmtId="0" fontId="20" fillId="0" borderId="13" xfId="8" applyFont="1" applyFill="1" applyBorder="1" applyAlignment="1" applyProtection="1">
      <alignment horizontal="center" vertical="center" wrapText="1"/>
    </xf>
    <xf numFmtId="0" fontId="20" fillId="0" borderId="14" xfId="8" applyFont="1" applyFill="1" applyBorder="1" applyAlignment="1" applyProtection="1">
      <alignment horizontal="center" vertical="center" wrapText="1"/>
    </xf>
    <xf numFmtId="0" fontId="25" fillId="0" borderId="13" xfId="0" applyFont="1" applyFill="1" applyBorder="1" applyAlignment="1" applyProtection="1">
      <alignment vertical="center" wrapText="1"/>
    </xf>
    <xf numFmtId="0" fontId="20" fillId="0" borderId="13" xfId="0" applyFont="1" applyFill="1" applyBorder="1" applyAlignment="1">
      <alignment horizontal="center" vertical="center" wrapText="1"/>
    </xf>
    <xf numFmtId="0" fontId="28" fillId="0" borderId="13" xfId="0" applyFont="1" applyFill="1" applyBorder="1" applyAlignment="1">
      <alignment horizontal="center" vertical="center" wrapText="1"/>
    </xf>
    <xf numFmtId="0" fontId="8" fillId="0" borderId="14" xfId="9" applyFont="1" applyFill="1" applyBorder="1" applyAlignment="1" applyProtection="1">
      <alignment horizontal="left" vertical="center" indent="1"/>
    </xf>
    <xf numFmtId="0" fontId="12" fillId="0" borderId="0" xfId="8" applyFill="1"/>
    <xf numFmtId="0" fontId="8" fillId="0" borderId="17" xfId="8" applyFont="1" applyFill="1" applyBorder="1" applyAlignment="1" applyProtection="1">
      <alignment horizontal="center" vertical="center" wrapText="1"/>
    </xf>
    <xf numFmtId="0" fontId="22" fillId="0" borderId="0" xfId="8" applyFont="1" applyFill="1"/>
    <xf numFmtId="0" fontId="24" fillId="0" borderId="0" xfId="8" applyFont="1" applyFill="1"/>
    <xf numFmtId="166" fontId="0" fillId="0" borderId="0" xfId="0" applyNumberFormat="1" applyFill="1" applyAlignment="1">
      <alignment vertical="center" wrapText="1"/>
    </xf>
    <xf numFmtId="166" fontId="0" fillId="0" borderId="0" xfId="0" applyNumberFormat="1" applyFill="1" applyAlignment="1">
      <alignment horizontal="center" vertical="center" wrapText="1"/>
    </xf>
    <xf numFmtId="166" fontId="6" fillId="0" borderId="0" xfId="0" applyNumberFormat="1" applyFont="1" applyFill="1" applyAlignment="1">
      <alignment horizontal="right" vertical="center"/>
    </xf>
    <xf numFmtId="166" fontId="4" fillId="0" borderId="0" xfId="0" applyNumberFormat="1" applyFont="1" applyFill="1" applyAlignment="1">
      <alignment horizontal="center" vertical="center" wrapText="1"/>
    </xf>
    <xf numFmtId="166" fontId="22" fillId="0" borderId="8" xfId="0" applyNumberFormat="1" applyFont="1" applyFill="1" applyBorder="1" applyAlignment="1" applyProtection="1">
      <alignment horizontal="left" vertical="center" wrapText="1" indent="1"/>
      <protection locked="0"/>
    </xf>
    <xf numFmtId="0" fontId="0" fillId="0" borderId="0" xfId="0" applyFill="1"/>
    <xf numFmtId="0" fontId="0" fillId="0" borderId="0" xfId="0" applyFill="1" applyAlignment="1"/>
    <xf numFmtId="0" fontId="18" fillId="0" borderId="0" xfId="0" applyFont="1" applyFill="1" applyAlignment="1">
      <alignment vertical="center"/>
    </xf>
    <xf numFmtId="166" fontId="27" fillId="0" borderId="17" xfId="0" applyNumberFormat="1" applyFont="1" applyFill="1" applyBorder="1" applyAlignment="1" applyProtection="1">
      <alignment horizontal="right" vertical="center" wrapText="1"/>
    </xf>
    <xf numFmtId="0" fontId="0" fillId="0" borderId="0" xfId="0" applyFill="1" applyAlignment="1" applyProtection="1">
      <alignment vertical="center"/>
    </xf>
    <xf numFmtId="166" fontId="8" fillId="0" borderId="17" xfId="0" applyNumberFormat="1" applyFont="1" applyFill="1" applyBorder="1" applyAlignment="1" applyProtection="1">
      <alignment horizontal="center" vertical="center" wrapText="1"/>
    </xf>
    <xf numFmtId="166" fontId="20" fillId="0" borderId="18" xfId="0" applyNumberFormat="1" applyFont="1" applyFill="1" applyBorder="1" applyAlignment="1" applyProtection="1">
      <alignment horizontal="center" vertical="center" wrapText="1"/>
    </xf>
    <xf numFmtId="166" fontId="20" fillId="0" borderId="1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vertical="center" wrapText="1"/>
    </xf>
    <xf numFmtId="166" fontId="22" fillId="0" borderId="20" xfId="0" applyNumberFormat="1" applyFont="1" applyFill="1" applyBorder="1" applyAlignment="1" applyProtection="1">
      <alignment vertical="center" wrapText="1"/>
    </xf>
    <xf numFmtId="166" fontId="22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vertical="center" wrapText="1"/>
    </xf>
    <xf numFmtId="166" fontId="20" fillId="0" borderId="14" xfId="0" applyNumberFormat="1" applyFont="1" applyFill="1" applyBorder="1" applyAlignment="1" applyProtection="1">
      <alignment vertical="center" wrapText="1"/>
    </xf>
    <xf numFmtId="166" fontId="20" fillId="0" borderId="17" xfId="0" applyNumberFormat="1" applyFont="1" applyFill="1" applyBorder="1" applyAlignment="1" applyProtection="1">
      <alignment vertical="center" wrapText="1"/>
    </xf>
    <xf numFmtId="166" fontId="4" fillId="0" borderId="0" xfId="0" applyNumberFormat="1" applyFont="1" applyFill="1" applyAlignment="1">
      <alignment vertical="center" wrapText="1"/>
    </xf>
    <xf numFmtId="166" fontId="1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2" xfId="0" applyNumberFormat="1" applyFont="1" applyFill="1" applyBorder="1" applyAlignment="1" applyProtection="1">
      <alignment vertical="center" wrapText="1"/>
      <protection locked="0"/>
    </xf>
    <xf numFmtId="166" fontId="19" fillId="0" borderId="20" xfId="0" applyNumberFormat="1" applyFont="1" applyFill="1" applyBorder="1" applyAlignment="1" applyProtection="1">
      <alignment vertical="center" wrapText="1"/>
    </xf>
    <xf numFmtId="166" fontId="19" fillId="0" borderId="10" xfId="0" applyNumberFormat="1" applyFont="1" applyFill="1" applyBorder="1" applyAlignment="1" applyProtection="1">
      <alignment horizontal="left" vertical="center" wrapText="1" indent="1"/>
      <protection locked="0"/>
    </xf>
    <xf numFmtId="166" fontId="19" fillId="0" borderId="6" xfId="0" applyNumberFormat="1" applyFont="1" applyFill="1" applyBorder="1" applyAlignment="1" applyProtection="1">
      <alignment vertical="center" wrapText="1"/>
      <protection locked="0"/>
    </xf>
    <xf numFmtId="166" fontId="19" fillId="0" borderId="21" xfId="0" applyNumberFormat="1" applyFont="1" applyFill="1" applyBorder="1" applyAlignment="1" applyProtection="1">
      <alignment vertical="center" wrapText="1"/>
    </xf>
    <xf numFmtId="166" fontId="8" fillId="0" borderId="17" xfId="0" applyNumberFormat="1" applyFont="1" applyFill="1" applyBorder="1" applyAlignment="1" applyProtection="1">
      <alignment vertical="center" wrapText="1"/>
    </xf>
    <xf numFmtId="0" fontId="7" fillId="0" borderId="0" xfId="0" applyFont="1" applyFill="1" applyAlignment="1">
      <alignment horizontal="center" vertical="center" wrapText="1"/>
    </xf>
    <xf numFmtId="166" fontId="22" fillId="0" borderId="22" xfId="0" applyNumberFormat="1" applyFont="1" applyFill="1" applyBorder="1" applyAlignment="1" applyProtection="1">
      <alignment vertical="center" wrapText="1"/>
    </xf>
    <xf numFmtId="166" fontId="22" fillId="0" borderId="2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4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25" xfId="0" applyNumberFormat="1" applyFont="1" applyFill="1" applyBorder="1" applyAlignment="1" applyProtection="1">
      <alignment horizontal="left" vertical="center" wrapText="1" indent="1"/>
      <protection locked="0"/>
    </xf>
    <xf numFmtId="166" fontId="10" fillId="0" borderId="0" xfId="0" applyNumberFormat="1" applyFont="1" applyFill="1" applyAlignment="1">
      <alignment horizontal="center" vertical="center" wrapText="1"/>
    </xf>
    <xf numFmtId="166" fontId="10" fillId="0" borderId="0" xfId="0" applyNumberFormat="1" applyFont="1" applyFill="1" applyAlignment="1">
      <alignment vertical="center" wrapText="1"/>
    </xf>
    <xf numFmtId="0" fontId="8" fillId="0" borderId="13" xfId="0" applyFont="1" applyFill="1" applyBorder="1" applyAlignment="1">
      <alignment horizontal="center" vertical="center" wrapText="1"/>
    </xf>
    <xf numFmtId="0" fontId="4" fillId="0" borderId="0" xfId="0" applyFont="1" applyFill="1" applyAlignment="1">
      <alignment horizontal="center" vertical="center" wrapText="1"/>
    </xf>
    <xf numFmtId="166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center" vertical="center" wrapText="1"/>
    </xf>
    <xf numFmtId="166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2" xfId="0" applyFont="1" applyFill="1" applyBorder="1" applyAlignment="1" applyProtection="1">
      <alignment vertical="center" wrapText="1"/>
      <protection locked="0"/>
    </xf>
    <xf numFmtId="0" fontId="29" fillId="0" borderId="27" xfId="0" applyFont="1" applyFill="1" applyBorder="1" applyAlignment="1" applyProtection="1">
      <alignment vertical="center" wrapText="1"/>
      <protection locked="0"/>
    </xf>
    <xf numFmtId="166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0" fillId="0" borderId="0" xfId="0" applyFill="1" applyAlignment="1">
      <alignment horizontal="right" vertical="center" wrapText="1"/>
    </xf>
    <xf numFmtId="0" fontId="0" fillId="0" borderId="0" xfId="0" applyFill="1" applyAlignment="1">
      <alignment horizontal="center" vertical="center" wrapText="1"/>
    </xf>
    <xf numFmtId="0" fontId="23" fillId="0" borderId="0" xfId="0" applyFont="1" applyFill="1"/>
    <xf numFmtId="0" fontId="7" fillId="0" borderId="0" xfId="0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10" fillId="0" borderId="0" xfId="0" applyFont="1" applyFill="1" applyAlignment="1">
      <alignment vertical="center" wrapText="1"/>
    </xf>
    <xf numFmtId="0" fontId="2" fillId="0" borderId="0" xfId="0" applyFont="1" applyFill="1" applyAlignment="1">
      <alignment vertical="center" wrapText="1"/>
    </xf>
    <xf numFmtId="0" fontId="9" fillId="0" borderId="0" xfId="0" applyFont="1" applyFill="1" applyAlignment="1">
      <alignment vertical="center" wrapText="1"/>
    </xf>
    <xf numFmtId="0" fontId="30" fillId="0" borderId="15" xfId="9" applyFont="1" applyFill="1" applyBorder="1" applyAlignment="1" applyProtection="1">
      <alignment horizontal="center" vertical="center" wrapText="1"/>
    </xf>
    <xf numFmtId="0" fontId="30" fillId="0" borderId="16" xfId="9" applyFont="1" applyFill="1" applyBorder="1" applyAlignment="1" applyProtection="1">
      <alignment horizontal="center" vertical="center"/>
    </xf>
    <xf numFmtId="0" fontId="30" fillId="0" borderId="29" xfId="9" applyFont="1" applyFill="1" applyBorder="1" applyAlignment="1" applyProtection="1">
      <alignment horizontal="center" vertical="center"/>
    </xf>
    <xf numFmtId="0" fontId="12" fillId="0" borderId="0" xfId="9" applyFill="1" applyProtection="1"/>
    <xf numFmtId="0" fontId="22" fillId="0" borderId="13" xfId="9" applyFont="1" applyFill="1" applyBorder="1" applyAlignment="1" applyProtection="1">
      <alignment horizontal="left" vertical="center" indent="1"/>
    </xf>
    <xf numFmtId="0" fontId="12" fillId="0" borderId="0" xfId="9" applyFill="1" applyAlignment="1" applyProtection="1">
      <alignment vertical="center"/>
    </xf>
    <xf numFmtId="0" fontId="22" fillId="0" borderId="7" xfId="9" applyFont="1" applyFill="1" applyBorder="1" applyAlignment="1" applyProtection="1">
      <alignment horizontal="left" vertical="center" indent="1"/>
    </xf>
    <xf numFmtId="166" fontId="22" fillId="0" borderId="30" xfId="9" applyNumberFormat="1" applyFont="1" applyFill="1" applyBorder="1" applyAlignment="1" applyProtection="1">
      <alignment vertical="center"/>
    </xf>
    <xf numFmtId="0" fontId="22" fillId="0" borderId="8" xfId="9" applyFont="1" applyFill="1" applyBorder="1" applyAlignment="1" applyProtection="1">
      <alignment horizontal="left" vertical="center" indent="1"/>
    </xf>
    <xf numFmtId="166" fontId="22" fillId="0" borderId="20" xfId="9" applyNumberFormat="1" applyFont="1" applyFill="1" applyBorder="1" applyAlignment="1" applyProtection="1">
      <alignment vertical="center"/>
    </xf>
    <xf numFmtId="0" fontId="12" fillId="0" borderId="0" xfId="9" applyFill="1" applyAlignment="1" applyProtection="1">
      <alignment vertical="center"/>
      <protection locked="0"/>
    </xf>
    <xf numFmtId="166" fontId="22" fillId="0" borderId="26" xfId="9" applyNumberFormat="1" applyFont="1" applyFill="1" applyBorder="1" applyAlignment="1" applyProtection="1">
      <alignment vertical="center"/>
    </xf>
    <xf numFmtId="166" fontId="20" fillId="0" borderId="17" xfId="9" applyNumberFormat="1" applyFont="1" applyFill="1" applyBorder="1" applyAlignment="1" applyProtection="1">
      <alignment vertical="center"/>
    </xf>
    <xf numFmtId="0" fontId="22" fillId="0" borderId="9" xfId="9" applyFont="1" applyFill="1" applyBorder="1" applyAlignment="1" applyProtection="1">
      <alignment horizontal="left" vertical="center" indent="1"/>
    </xf>
    <xf numFmtId="0" fontId="20" fillId="0" borderId="13" xfId="9" applyFont="1" applyFill="1" applyBorder="1" applyAlignment="1" applyProtection="1">
      <alignment horizontal="left" vertical="center" indent="1"/>
    </xf>
    <xf numFmtId="166" fontId="20" fillId="0" borderId="17" xfId="9" applyNumberFormat="1" applyFont="1" applyFill="1" applyBorder="1" applyProtection="1"/>
    <xf numFmtId="0" fontId="12" fillId="0" borderId="0" xfId="9" applyFill="1" applyProtection="1">
      <protection locked="0"/>
    </xf>
    <xf numFmtId="0" fontId="15" fillId="0" borderId="0" xfId="9" applyFont="1" applyFill="1" applyProtection="1"/>
    <xf numFmtId="0" fontId="35" fillId="0" borderId="0" xfId="9" applyFont="1" applyFill="1" applyProtection="1">
      <protection locked="0"/>
    </xf>
    <xf numFmtId="0" fontId="23" fillId="0" borderId="0" xfId="9" applyFont="1" applyFill="1" applyProtection="1">
      <protection locked="0"/>
    </xf>
    <xf numFmtId="0" fontId="26" fillId="0" borderId="31" xfId="0" applyFont="1" applyFill="1" applyBorder="1" applyAlignment="1" applyProtection="1">
      <alignment horizontal="left" vertical="center" wrapText="1"/>
      <protection locked="0"/>
    </xf>
    <xf numFmtId="0" fontId="26" fillId="0" borderId="32" xfId="0" applyFont="1" applyFill="1" applyBorder="1" applyAlignment="1" applyProtection="1">
      <alignment horizontal="left" vertical="center" wrapText="1"/>
      <protection locked="0"/>
    </xf>
    <xf numFmtId="0" fontId="26" fillId="0" borderId="33" xfId="0" applyFont="1" applyFill="1" applyBorder="1" applyAlignment="1" applyProtection="1">
      <alignment horizontal="left" vertical="center" wrapText="1"/>
      <protection locked="0"/>
    </xf>
    <xf numFmtId="166" fontId="20" fillId="2" borderId="14" xfId="0" applyNumberFormat="1" applyFont="1" applyFill="1" applyBorder="1" applyAlignment="1" applyProtection="1">
      <alignment vertical="center" wrapText="1"/>
    </xf>
    <xf numFmtId="166" fontId="8" fillId="2" borderId="14" xfId="0" applyNumberFormat="1" applyFont="1" applyFill="1" applyBorder="1" applyAlignment="1" applyProtection="1">
      <alignment vertical="center" wrapText="1"/>
    </xf>
    <xf numFmtId="3" fontId="4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9" xfId="0" applyNumberFormat="1" applyFont="1" applyFill="1" applyBorder="1" applyAlignment="1" applyProtection="1">
      <alignment horizontal="left" vertical="center" wrapText="1" indent="1"/>
      <protection locked="0"/>
    </xf>
    <xf numFmtId="0" fontId="29" fillId="0" borderId="3" xfId="0" applyFont="1" applyFill="1" applyBorder="1" applyAlignment="1" applyProtection="1">
      <alignment vertical="center" wrapText="1"/>
      <protection locked="0"/>
    </xf>
    <xf numFmtId="0" fontId="28" fillId="0" borderId="14" xfId="8" applyFont="1" applyFill="1" applyBorder="1" applyAlignment="1" applyProtection="1">
      <alignment horizontal="left" vertical="center" wrapText="1" indent="1"/>
    </xf>
    <xf numFmtId="0" fontId="23" fillId="0" borderId="0" xfId="8" applyFont="1" applyFill="1"/>
    <xf numFmtId="166" fontId="28" fillId="0" borderId="13" xfId="0" applyNumberFormat="1" applyFont="1" applyFill="1" applyBorder="1" applyAlignment="1" applyProtection="1">
      <alignment horizontal="left" vertical="center" wrapText="1" indent="1"/>
    </xf>
    <xf numFmtId="0" fontId="37" fillId="0" borderId="0" xfId="0" applyFont="1"/>
    <xf numFmtId="0" fontId="38" fillId="0" borderId="0" xfId="0" applyFont="1"/>
    <xf numFmtId="0" fontId="38" fillId="0" borderId="0" xfId="0" applyFont="1" applyAlignment="1">
      <alignment horizontal="right" indent="1"/>
    </xf>
    <xf numFmtId="0" fontId="24" fillId="0" borderId="0" xfId="0" applyFont="1" applyAlignment="1">
      <alignment horizontal="center"/>
    </xf>
    <xf numFmtId="0" fontId="28" fillId="0" borderId="14" xfId="8" applyFont="1" applyFill="1" applyBorder="1" applyAlignment="1" applyProtection="1">
      <alignment horizontal="left" vertical="center" wrapText="1"/>
    </xf>
    <xf numFmtId="166" fontId="29" fillId="0" borderId="34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5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1" xfId="0" applyFont="1" applyFill="1" applyBorder="1" applyAlignment="1">
      <alignment horizontal="center" vertical="center" wrapText="1"/>
    </xf>
    <xf numFmtId="0" fontId="29" fillId="0" borderId="10" xfId="0" applyFont="1" applyFill="1" applyBorder="1" applyAlignment="1">
      <alignment horizontal="center" vertical="center" wrapText="1"/>
    </xf>
    <xf numFmtId="0" fontId="38" fillId="0" borderId="0" xfId="0" applyFont="1" applyFill="1"/>
    <xf numFmtId="3" fontId="38" fillId="0" borderId="0" xfId="0" applyNumberFormat="1" applyFont="1" applyFill="1" applyAlignment="1">
      <alignment horizontal="right" indent="1"/>
    </xf>
    <xf numFmtId="3" fontId="30" fillId="0" borderId="0" xfId="0" applyNumberFormat="1" applyFont="1" applyFill="1" applyAlignment="1">
      <alignment horizontal="right" indent="1"/>
    </xf>
    <xf numFmtId="0" fontId="38" fillId="0" borderId="0" xfId="0" applyFont="1" applyFill="1" applyAlignment="1">
      <alignment horizontal="right" indent="1"/>
    </xf>
    <xf numFmtId="166" fontId="36" fillId="0" borderId="35" xfId="8" applyNumberFormat="1" applyFont="1" applyFill="1" applyBorder="1" applyAlignment="1" applyProtection="1">
      <alignment horizontal="left" vertical="center"/>
    </xf>
    <xf numFmtId="0" fontId="29" fillId="0" borderId="19" xfId="8" applyFont="1" applyFill="1" applyBorder="1" applyAlignment="1" applyProtection="1">
      <alignment horizontal="left" vertical="center" wrapText="1" indent="1"/>
    </xf>
    <xf numFmtId="0" fontId="22" fillId="0" borderId="2" xfId="8" applyFont="1" applyFill="1" applyBorder="1" applyAlignment="1" applyProtection="1">
      <alignment horizontal="left" indent="6"/>
    </xf>
    <xf numFmtId="0" fontId="22" fillId="0" borderId="2" xfId="8" applyFont="1" applyFill="1" applyBorder="1" applyAlignment="1" applyProtection="1">
      <alignment horizontal="left" vertical="center" wrapText="1" indent="6"/>
    </xf>
    <xf numFmtId="0" fontId="22" fillId="0" borderId="6" xfId="8" applyFont="1" applyFill="1" applyBorder="1" applyAlignment="1" applyProtection="1">
      <alignment horizontal="left" vertical="center" wrapText="1" indent="6"/>
    </xf>
    <xf numFmtId="0" fontId="22" fillId="0" borderId="27" xfId="8" applyFont="1" applyFill="1" applyBorder="1" applyAlignment="1" applyProtection="1">
      <alignment horizontal="left" vertical="center" wrapText="1" indent="6"/>
    </xf>
    <xf numFmtId="0" fontId="43" fillId="0" borderId="0" xfId="0" applyFont="1" applyFill="1"/>
    <xf numFmtId="0" fontId="44" fillId="0" borderId="0" xfId="0" applyFont="1"/>
    <xf numFmtId="0" fontId="15" fillId="0" borderId="0" xfId="8" applyFont="1" applyFill="1" applyBorder="1"/>
    <xf numFmtId="0" fontId="2" fillId="0" borderId="0" xfId="8" applyFont="1" applyFill="1"/>
    <xf numFmtId="166" fontId="5" fillId="0" borderId="0" xfId="8" applyNumberFormat="1" applyFont="1" applyFill="1" applyBorder="1" applyAlignment="1" applyProtection="1">
      <alignment horizontal="centerContinuous" vertical="center"/>
    </xf>
    <xf numFmtId="0" fontId="15" fillId="0" borderId="8" xfId="8" applyFont="1" applyFill="1" applyBorder="1" applyAlignment="1">
      <alignment horizontal="center" vertical="center"/>
    </xf>
    <xf numFmtId="0" fontId="15" fillId="0" borderId="9" xfId="8" applyFont="1" applyFill="1" applyBorder="1" applyAlignment="1">
      <alignment horizontal="center" vertical="center"/>
    </xf>
    <xf numFmtId="0" fontId="15" fillId="0" borderId="13" xfId="8" applyFont="1" applyFill="1" applyBorder="1" applyAlignment="1">
      <alignment horizontal="center" vertical="center"/>
    </xf>
    <xf numFmtId="0" fontId="15" fillId="0" borderId="14" xfId="8" applyFont="1" applyFill="1" applyBorder="1" applyAlignment="1">
      <alignment horizontal="center" vertical="center"/>
    </xf>
    <xf numFmtId="0" fontId="15" fillId="0" borderId="17" xfId="8" applyFont="1" applyFill="1" applyBorder="1" applyAlignment="1">
      <alignment horizontal="center" vertical="center"/>
    </xf>
    <xf numFmtId="0" fontId="11" fillId="0" borderId="0" xfId="0" applyFont="1" applyFill="1" applyBorder="1" applyAlignment="1" applyProtection="1"/>
    <xf numFmtId="0" fontId="15" fillId="0" borderId="10" xfId="8" applyFont="1" applyFill="1" applyBorder="1" applyAlignment="1">
      <alignment horizontal="center" vertical="center"/>
    </xf>
    <xf numFmtId="0" fontId="31" fillId="0" borderId="14" xfId="8" applyFont="1" applyFill="1" applyBorder="1"/>
    <xf numFmtId="0" fontId="8" fillId="0" borderId="36" xfId="8" applyFont="1" applyFill="1" applyBorder="1" applyAlignment="1" applyProtection="1">
      <alignment horizontal="center" vertical="center" wrapText="1"/>
    </xf>
    <xf numFmtId="0" fontId="3" fillId="0" borderId="0" xfId="0" applyFont="1" applyFill="1" applyProtection="1"/>
    <xf numFmtId="0" fontId="3" fillId="0" borderId="0" xfId="0" applyFont="1" applyFill="1" applyProtection="1">
      <protection locked="0"/>
    </xf>
    <xf numFmtId="0" fontId="0" fillId="0" borderId="0" xfId="0" applyFill="1" applyProtection="1">
      <protection locked="0"/>
    </xf>
    <xf numFmtId="0" fontId="42" fillId="0" borderId="0" xfId="0" applyFont="1" applyFill="1"/>
    <xf numFmtId="166" fontId="29" fillId="0" borderId="3" xfId="0" applyNumberFormat="1" applyFont="1" applyFill="1" applyBorder="1" applyAlignment="1" applyProtection="1">
      <alignment vertical="center"/>
      <protection locked="0"/>
    </xf>
    <xf numFmtId="166" fontId="29" fillId="0" borderId="2" xfId="0" applyNumberFormat="1" applyFont="1" applyFill="1" applyBorder="1" applyAlignment="1" applyProtection="1">
      <alignment vertical="center"/>
      <protection locked="0"/>
    </xf>
    <xf numFmtId="166" fontId="29" fillId="0" borderId="6" xfId="0" applyNumberFormat="1" applyFont="1" applyFill="1" applyBorder="1" applyAlignment="1" applyProtection="1">
      <alignment vertical="center"/>
      <protection locked="0"/>
    </xf>
    <xf numFmtId="0" fontId="4" fillId="0" borderId="0" xfId="0" applyFont="1" applyFill="1"/>
    <xf numFmtId="0" fontId="0" fillId="0" borderId="0" xfId="0" applyFill="1" applyBorder="1"/>
    <xf numFmtId="0" fontId="6" fillId="0" borderId="0" xfId="0" applyFont="1" applyFill="1" applyBorder="1" applyAlignment="1">
      <alignment horizontal="center"/>
    </xf>
    <xf numFmtId="0" fontId="28" fillId="0" borderId="11" xfId="8" applyFont="1" applyFill="1" applyBorder="1" applyAlignment="1" applyProtection="1">
      <alignment horizontal="center" vertical="center" wrapText="1"/>
    </xf>
    <xf numFmtId="0" fontId="28" fillId="0" borderId="4" xfId="8" applyFont="1" applyFill="1" applyBorder="1" applyAlignment="1" applyProtection="1">
      <alignment horizontal="center" vertical="center" wrapText="1"/>
    </xf>
    <xf numFmtId="0" fontId="28" fillId="0" borderId="37" xfId="8" applyFont="1" applyFill="1" applyBorder="1" applyAlignment="1" applyProtection="1">
      <alignment horizontal="center" vertical="center" wrapText="1"/>
    </xf>
    <xf numFmtId="0" fontId="29" fillId="0" borderId="13" xfId="8" applyFont="1" applyFill="1" applyBorder="1" applyAlignment="1" applyProtection="1">
      <alignment horizontal="center" vertical="center"/>
    </xf>
    <xf numFmtId="0" fontId="29" fillId="0" borderId="11" xfId="8" applyFont="1" applyFill="1" applyBorder="1" applyAlignment="1" applyProtection="1">
      <alignment horizontal="center" vertical="center"/>
    </xf>
    <xf numFmtId="0" fontId="29" fillId="0" borderId="8" xfId="8" applyFont="1" applyFill="1" applyBorder="1" applyAlignment="1" applyProtection="1">
      <alignment horizontal="center" vertical="center"/>
    </xf>
    <xf numFmtId="0" fontId="29" fillId="0" borderId="10" xfId="8" applyFont="1" applyFill="1" applyBorder="1" applyAlignment="1" applyProtection="1">
      <alignment horizontal="center" vertical="center"/>
    </xf>
    <xf numFmtId="168" fontId="28" fillId="0" borderId="17" xfId="1" applyNumberFormat="1" applyFont="1" applyFill="1" applyBorder="1" applyProtection="1"/>
    <xf numFmtId="168" fontId="29" fillId="0" borderId="37" xfId="1" applyNumberFormat="1" applyFont="1" applyFill="1" applyBorder="1" applyProtection="1">
      <protection locked="0"/>
    </xf>
    <xf numFmtId="168" fontId="29" fillId="0" borderId="20" xfId="1" applyNumberFormat="1" applyFont="1" applyFill="1" applyBorder="1" applyProtection="1">
      <protection locked="0"/>
    </xf>
    <xf numFmtId="168" fontId="29" fillId="0" borderId="21" xfId="1" applyNumberFormat="1" applyFont="1" applyFill="1" applyBorder="1" applyProtection="1">
      <protection locked="0"/>
    </xf>
    <xf numFmtId="0" fontId="34" fillId="0" borderId="13" xfId="0" applyFont="1" applyFill="1" applyBorder="1" applyAlignment="1" applyProtection="1">
      <alignment horizontal="center" vertical="center" wrapText="1"/>
    </xf>
    <xf numFmtId="0" fontId="34" fillId="0" borderId="17" xfId="0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center" vertical="center" wrapText="1"/>
    </xf>
    <xf numFmtId="166" fontId="8" fillId="0" borderId="14" xfId="0" applyNumberFormat="1" applyFont="1" applyFill="1" applyBorder="1" applyAlignment="1" applyProtection="1">
      <alignment horizontal="center" vertical="center" wrapText="1"/>
    </xf>
    <xf numFmtId="166" fontId="8" fillId="0" borderId="13" xfId="0" applyNumberFormat="1" applyFont="1" applyFill="1" applyBorder="1" applyAlignment="1" applyProtection="1">
      <alignment horizontal="left" vertical="center" wrapText="1"/>
    </xf>
    <xf numFmtId="166" fontId="8" fillId="0" borderId="14" xfId="0" applyNumberFormat="1" applyFont="1" applyFill="1" applyBorder="1" applyAlignment="1" applyProtection="1">
      <alignment vertical="center" wrapText="1"/>
    </xf>
    <xf numFmtId="0" fontId="8" fillId="0" borderId="13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center" vertical="center" wrapText="1"/>
    </xf>
    <xf numFmtId="0" fontId="8" fillId="0" borderId="17" xfId="0" applyFont="1" applyFill="1" applyBorder="1" applyAlignment="1" applyProtection="1">
      <alignment horizontal="center" vertical="center" wrapText="1"/>
    </xf>
    <xf numFmtId="0" fontId="20" fillId="0" borderId="13" xfId="0" applyFont="1" applyFill="1" applyBorder="1" applyAlignment="1" applyProtection="1">
      <alignment horizontal="center" vertical="center" wrapText="1"/>
    </xf>
    <xf numFmtId="0" fontId="20" fillId="0" borderId="14" xfId="0" applyFont="1" applyFill="1" applyBorder="1" applyAlignment="1" applyProtection="1">
      <alignment horizontal="center" vertical="center" wrapText="1"/>
    </xf>
    <xf numFmtId="0" fontId="20" fillId="0" borderId="17" xfId="0" applyFont="1" applyFill="1" applyBorder="1" applyAlignment="1" applyProtection="1">
      <alignment horizontal="center" vertical="center" wrapText="1"/>
    </xf>
    <xf numFmtId="0" fontId="26" fillId="0" borderId="34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</xf>
    <xf numFmtId="0" fontId="29" fillId="0" borderId="3" xfId="0" applyFont="1" applyFill="1" applyBorder="1" applyAlignment="1" applyProtection="1">
      <alignment vertical="center" wrapText="1"/>
    </xf>
    <xf numFmtId="0" fontId="29" fillId="0" borderId="2" xfId="0" applyFont="1" applyFill="1" applyBorder="1" applyAlignment="1" applyProtection="1">
      <alignment vertical="center" wrapText="1"/>
    </xf>
    <xf numFmtId="0" fontId="28" fillId="0" borderId="13" xfId="0" applyFont="1" applyFill="1" applyBorder="1" applyAlignment="1" applyProtection="1">
      <alignment horizontal="center" vertical="center" wrapText="1"/>
    </xf>
    <xf numFmtId="0" fontId="30" fillId="0" borderId="19" xfId="0" applyFont="1" applyFill="1" applyBorder="1" applyAlignment="1" applyProtection="1">
      <alignment vertical="center" wrapText="1"/>
    </xf>
    <xf numFmtId="166" fontId="28" fillId="0" borderId="19" xfId="0" applyNumberFormat="1" applyFont="1" applyFill="1" applyBorder="1" applyAlignment="1" applyProtection="1">
      <alignment vertical="center" wrapText="1"/>
    </xf>
    <xf numFmtId="166" fontId="28" fillId="0" borderId="38" xfId="0" applyNumberFormat="1" applyFont="1" applyFill="1" applyBorder="1" applyAlignment="1" applyProtection="1">
      <alignment vertical="center" wrapText="1"/>
    </xf>
    <xf numFmtId="0" fontId="0" fillId="0" borderId="0" xfId="0" applyProtection="1"/>
    <xf numFmtId="0" fontId="29" fillId="0" borderId="11" xfId="0" applyFont="1" applyBorder="1" applyAlignment="1" applyProtection="1">
      <alignment horizontal="right" vertical="center" indent="1"/>
    </xf>
    <xf numFmtId="0" fontId="29" fillId="0" borderId="8" xfId="0" applyFont="1" applyBorder="1" applyAlignment="1" applyProtection="1">
      <alignment horizontal="right" vertical="center" indent="1"/>
    </xf>
    <xf numFmtId="0" fontId="29" fillId="0" borderId="10" xfId="0" applyFont="1" applyBorder="1" applyAlignment="1" applyProtection="1">
      <alignment horizontal="right" vertical="center" indent="1"/>
    </xf>
    <xf numFmtId="166" fontId="15" fillId="3" borderId="22" xfId="0" applyNumberFormat="1" applyFont="1" applyFill="1" applyBorder="1" applyAlignment="1" applyProtection="1">
      <alignment horizontal="left" vertical="center" wrapText="1" indent="2"/>
    </xf>
    <xf numFmtId="0" fontId="0" fillId="0" borderId="0" xfId="0" applyFill="1" applyProtection="1"/>
    <xf numFmtId="166" fontId="3" fillId="0" borderId="0" xfId="0" applyNumberFormat="1" applyFont="1" applyFill="1" applyAlignment="1" applyProtection="1">
      <alignment horizontal="left" vertical="center" wrapText="1"/>
    </xf>
    <xf numFmtId="166" fontId="3" fillId="0" borderId="0" xfId="0" applyNumberFormat="1" applyFont="1" applyFill="1" applyAlignment="1" applyProtection="1">
      <alignment vertical="center" wrapText="1"/>
    </xf>
    <xf numFmtId="166" fontId="19" fillId="0" borderId="0" xfId="0" applyNumberFormat="1" applyFont="1" applyFill="1" applyAlignment="1" applyProtection="1">
      <alignment vertical="center" wrapText="1"/>
    </xf>
    <xf numFmtId="0" fontId="8" fillId="0" borderId="0" xfId="0" applyFont="1" applyFill="1" applyAlignment="1" applyProtection="1">
      <alignment vertical="center"/>
    </xf>
    <xf numFmtId="0" fontId="6" fillId="0" borderId="0" xfId="0" applyFont="1" applyFill="1" applyAlignment="1" applyProtection="1">
      <alignment horizontal="right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29" xfId="0" applyFont="1" applyFill="1" applyBorder="1" applyAlignment="1" applyProtection="1">
      <alignment horizontal="center" vertical="center" wrapText="1"/>
    </xf>
    <xf numFmtId="0" fontId="8" fillId="0" borderId="39" xfId="0" applyFont="1" applyFill="1" applyBorder="1" applyAlignment="1" applyProtection="1">
      <alignment horizontal="center" vertical="center" wrapText="1"/>
    </xf>
    <xf numFmtId="0" fontId="8" fillId="0" borderId="40" xfId="0" applyFont="1" applyFill="1" applyBorder="1" applyAlignment="1" applyProtection="1">
      <alignment horizontal="center" vertical="center" wrapText="1"/>
    </xf>
    <xf numFmtId="166" fontId="8" fillId="0" borderId="41" xfId="0" applyNumberFormat="1" applyFont="1" applyFill="1" applyBorder="1" applyAlignment="1" applyProtection="1">
      <alignment horizontal="center" vertical="center" wrapText="1"/>
    </xf>
    <xf numFmtId="0" fontId="28" fillId="0" borderId="14" xfId="0" applyFont="1" applyFill="1" applyBorder="1" applyAlignment="1" applyProtection="1">
      <alignment horizontal="left" vertical="center" wrapText="1" indent="1"/>
    </xf>
    <xf numFmtId="0" fontId="27" fillId="0" borderId="13" xfId="0" applyFont="1" applyBorder="1" applyAlignment="1" applyProtection="1">
      <alignment horizontal="center" vertical="center" wrapText="1"/>
    </xf>
    <xf numFmtId="0" fontId="39" fillId="0" borderId="42" xfId="0" applyFont="1" applyBorder="1" applyAlignment="1" applyProtection="1">
      <alignment horizontal="left" wrapText="1" indent="1"/>
    </xf>
    <xf numFmtId="0" fontId="22" fillId="0" borderId="0" xfId="0" applyFont="1" applyFill="1" applyBorder="1" applyAlignment="1" applyProtection="1">
      <alignment horizontal="center" vertical="center" wrapText="1"/>
    </xf>
    <xf numFmtId="0" fontId="8" fillId="0" borderId="0" xfId="0" applyFont="1" applyFill="1" applyBorder="1" applyAlignment="1" applyProtection="1">
      <alignment horizontal="left" vertical="center" wrapText="1" indent="1"/>
    </xf>
    <xf numFmtId="0" fontId="22" fillId="0" borderId="0" xfId="0" applyFont="1" applyFill="1" applyAlignment="1" applyProtection="1">
      <alignment horizontal="left" vertical="center" wrapText="1"/>
    </xf>
    <xf numFmtId="0" fontId="22" fillId="0" borderId="0" xfId="0" applyFont="1" applyFill="1" applyAlignment="1" applyProtection="1">
      <alignment vertical="center" wrapText="1"/>
    </xf>
    <xf numFmtId="0" fontId="20" fillId="0" borderId="43" xfId="0" applyFont="1" applyFill="1" applyBorder="1" applyAlignment="1" applyProtection="1">
      <alignment horizontal="center" vertical="center" wrapText="1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14" xfId="0" applyFont="1" applyFill="1" applyBorder="1" applyAlignment="1" applyProtection="1">
      <alignment horizontal="left" vertical="center" wrapText="1" indent="1"/>
    </xf>
    <xf numFmtId="0" fontId="0" fillId="0" borderId="0" xfId="0" applyFill="1" applyAlignment="1" applyProtection="1">
      <alignment horizontal="left" vertical="center" wrapText="1"/>
    </xf>
    <xf numFmtId="0" fontId="0" fillId="0" borderId="0" xfId="0" applyFill="1" applyAlignment="1" applyProtection="1">
      <alignment vertical="center" wrapText="1"/>
    </xf>
    <xf numFmtId="0" fontId="4" fillId="0" borderId="13" xfId="0" applyFont="1" applyFill="1" applyBorder="1" applyAlignment="1" applyProtection="1">
      <alignment horizontal="left" vertical="center"/>
    </xf>
    <xf numFmtId="0" fontId="4" fillId="0" borderId="42" xfId="0" applyFont="1" applyFill="1" applyBorder="1" applyAlignment="1" applyProtection="1">
      <alignment vertical="center" wrapText="1"/>
    </xf>
    <xf numFmtId="16" fontId="0" fillId="0" borderId="0" xfId="0" applyNumberFormat="1" applyFill="1" applyAlignment="1">
      <alignment vertical="center" wrapText="1"/>
    </xf>
    <xf numFmtId="0" fontId="42" fillId="0" borderId="0" xfId="0" applyFont="1" applyFill="1" applyProtection="1"/>
    <xf numFmtId="0" fontId="29" fillId="0" borderId="9" xfId="0" applyFont="1" applyFill="1" applyBorder="1" applyAlignment="1" applyProtection="1">
      <alignment horizontal="center" vertical="center"/>
    </xf>
    <xf numFmtId="166" fontId="28" fillId="0" borderId="26" xfId="0" applyNumberFormat="1" applyFont="1" applyFill="1" applyBorder="1" applyAlignment="1" applyProtection="1">
      <alignment vertical="center"/>
    </xf>
    <xf numFmtId="0" fontId="29" fillId="0" borderId="8" xfId="0" applyFont="1" applyFill="1" applyBorder="1" applyAlignment="1" applyProtection="1">
      <alignment horizontal="center" vertical="center"/>
    </xf>
    <xf numFmtId="166" fontId="28" fillId="0" borderId="20" xfId="0" applyNumberFormat="1" applyFont="1" applyFill="1" applyBorder="1" applyAlignment="1" applyProtection="1">
      <alignment vertical="center"/>
    </xf>
    <xf numFmtId="0" fontId="29" fillId="0" borderId="10" xfId="0" applyFont="1" applyFill="1" applyBorder="1" applyAlignment="1" applyProtection="1">
      <alignment horizontal="center" vertical="center"/>
    </xf>
    <xf numFmtId="0" fontId="29" fillId="0" borderId="6" xfId="0" applyFont="1" applyFill="1" applyBorder="1" applyAlignment="1" applyProtection="1">
      <alignment vertical="center" wrapText="1"/>
    </xf>
    <xf numFmtId="166" fontId="28" fillId="0" borderId="21" xfId="0" applyNumberFormat="1" applyFont="1" applyFill="1" applyBorder="1" applyAlignment="1" applyProtection="1">
      <alignment vertical="center"/>
    </xf>
    <xf numFmtId="0" fontId="28" fillId="0" borderId="13" xfId="0" applyFont="1" applyFill="1" applyBorder="1" applyAlignment="1" applyProtection="1">
      <alignment horizontal="center" vertical="center"/>
    </xf>
    <xf numFmtId="0" fontId="30" fillId="0" borderId="14" xfId="0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/>
    </xf>
    <xf numFmtId="166" fontId="28" fillId="0" borderId="17" xfId="0" applyNumberFormat="1" applyFont="1" applyFill="1" applyBorder="1" applyAlignment="1" applyProtection="1">
      <alignment vertical="center"/>
    </xf>
    <xf numFmtId="0" fontId="0" fillId="0" borderId="45" xfId="0" applyFill="1" applyBorder="1" applyProtection="1"/>
    <xf numFmtId="0" fontId="6" fillId="0" borderId="45" xfId="0" applyFont="1" applyFill="1" applyBorder="1" applyAlignment="1" applyProtection="1">
      <alignment horizontal="center"/>
    </xf>
    <xf numFmtId="0" fontId="42" fillId="0" borderId="0" xfId="0" applyFont="1" applyFill="1" applyProtection="1">
      <protection locked="0"/>
    </xf>
    <xf numFmtId="0" fontId="35" fillId="0" borderId="0" xfId="0" applyFont="1" applyFill="1" applyProtection="1"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1" xfId="8" applyNumberFormat="1" applyFont="1" applyFill="1" applyBorder="1" applyAlignment="1" applyProtection="1">
      <alignment horizontal="right" vertical="center" wrapText="1" inden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</xf>
    <xf numFmtId="166" fontId="8" fillId="0" borderId="28" xfId="0" applyNumberFormat="1" applyFont="1" applyFill="1" applyBorder="1" applyAlignment="1" applyProtection="1">
      <alignment horizontal="center" vertical="center" wrapText="1"/>
    </xf>
    <xf numFmtId="166" fontId="20" fillId="0" borderId="4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center" vertical="center" wrapText="1"/>
    </xf>
    <xf numFmtId="166" fontId="20" fillId="0" borderId="49" xfId="0" applyNumberFormat="1" applyFont="1" applyFill="1" applyBorder="1" applyAlignment="1" applyProtection="1">
      <alignment horizontal="center" vertical="center" wrapText="1"/>
    </xf>
    <xf numFmtId="166" fontId="20" fillId="0" borderId="17" xfId="0" applyNumberFormat="1" applyFont="1" applyFill="1" applyBorder="1" applyAlignment="1" applyProtection="1">
      <alignment horizontal="center" vertical="center" wrapText="1"/>
    </xf>
    <xf numFmtId="166" fontId="20" fillId="0" borderId="50" xfId="0" applyNumberFormat="1" applyFont="1" applyFill="1" applyBorder="1" applyAlignment="1" applyProtection="1">
      <alignment horizontal="center"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</xf>
    <xf numFmtId="166" fontId="20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8" xfId="0" applyNumberFormat="1" applyFont="1" applyFill="1" applyBorder="1" applyAlignment="1" applyProtection="1">
      <alignment horizontal="center" vertical="center" wrapText="1"/>
    </xf>
    <xf numFmtId="166" fontId="22" fillId="0" borderId="23" xfId="0" applyNumberFormat="1" applyFont="1" applyFill="1" applyBorder="1" applyAlignment="1" applyProtection="1">
      <alignment vertical="center" wrapText="1"/>
    </xf>
    <xf numFmtId="166" fontId="20" fillId="0" borderId="10" xfId="0" applyNumberFormat="1" applyFont="1" applyFill="1" applyBorder="1" applyAlignment="1" applyProtection="1">
      <alignment horizontal="center" vertical="center" wrapText="1"/>
    </xf>
    <xf numFmtId="166" fontId="22" fillId="0" borderId="24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center" vertical="center" wrapText="1"/>
    </xf>
    <xf numFmtId="166" fontId="22" fillId="0" borderId="50" xfId="0" applyNumberFormat="1" applyFont="1" applyFill="1" applyBorder="1" applyAlignment="1" applyProtection="1">
      <alignment vertical="center" wrapText="1"/>
    </xf>
    <xf numFmtId="0" fontId="22" fillId="0" borderId="2" xfId="9" applyFont="1" applyFill="1" applyBorder="1" applyAlignment="1" applyProtection="1">
      <alignment horizontal="left" vertical="center" indent="1"/>
    </xf>
    <xf numFmtId="0" fontId="22" fillId="0" borderId="3" xfId="9" applyFont="1" applyFill="1" applyBorder="1" applyAlignment="1" applyProtection="1">
      <alignment horizontal="left" vertical="center" wrapText="1" indent="1"/>
    </xf>
    <xf numFmtId="0" fontId="22" fillId="0" borderId="2" xfId="9" applyFont="1" applyFill="1" applyBorder="1" applyAlignment="1" applyProtection="1">
      <alignment horizontal="left" vertical="center" wrapText="1" indent="1"/>
    </xf>
    <xf numFmtId="0" fontId="22" fillId="0" borderId="3" xfId="9" applyFont="1" applyFill="1" applyBorder="1" applyAlignment="1" applyProtection="1">
      <alignment horizontal="left" vertical="center" indent="1"/>
    </xf>
    <xf numFmtId="0" fontId="8" fillId="0" borderId="14" xfId="9" applyFont="1" applyFill="1" applyBorder="1" applyAlignment="1" applyProtection="1">
      <alignment horizontal="left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  <protection locked="0"/>
    </xf>
    <xf numFmtId="0" fontId="25" fillId="0" borderId="15" xfId="0" applyFont="1" applyFill="1" applyBorder="1" applyAlignment="1" applyProtection="1">
      <alignment horizontal="center" vertical="center" wrapText="1"/>
    </xf>
    <xf numFmtId="0" fontId="27" fillId="0" borderId="14" xfId="0" applyFont="1" applyBorder="1" applyAlignment="1" applyProtection="1">
      <alignment horizontal="left" vertical="center" wrapText="1" indent="1"/>
    </xf>
    <xf numFmtId="0" fontId="26" fillId="0" borderId="2" xfId="0" applyFont="1" applyBorder="1" applyAlignment="1" applyProtection="1">
      <alignment horizontal="left" vertical="center" wrapText="1" indent="1"/>
    </xf>
    <xf numFmtId="0" fontId="26" fillId="0" borderId="6" xfId="0" applyFont="1" applyBorder="1" applyAlignment="1" applyProtection="1">
      <alignment horizontal="left" vertical="center" wrapText="1" indent="1"/>
    </xf>
    <xf numFmtId="0" fontId="27" fillId="0" borderId="18" xfId="0" applyFont="1" applyBorder="1" applyAlignment="1" applyProtection="1">
      <alignment horizontal="left" vertical="center" wrapText="1" indent="1"/>
    </xf>
    <xf numFmtId="166" fontId="20" fillId="0" borderId="29" xfId="8" applyNumberFormat="1" applyFont="1" applyFill="1" applyBorder="1" applyAlignment="1" applyProtection="1">
      <alignment horizontal="right" vertical="center" wrapText="1" indent="1"/>
    </xf>
    <xf numFmtId="166" fontId="20" fillId="0" borderId="17" xfId="8" applyNumberFormat="1" applyFont="1" applyFill="1" applyBorder="1" applyAlignment="1" applyProtection="1">
      <alignment horizontal="right" vertical="center" wrapText="1" indent="1"/>
    </xf>
    <xf numFmtId="166" fontId="22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8" applyNumberFormat="1" applyFont="1" applyFill="1" applyBorder="1" applyAlignment="1" applyProtection="1">
      <alignment horizontal="right" vertical="center" wrapText="1" indent="1"/>
    </xf>
    <xf numFmtId="166" fontId="7" fillId="0" borderId="0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applyNumberFormat="1" applyFont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 vertical="center"/>
    </xf>
    <xf numFmtId="166" fontId="22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1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7" xfId="0" applyNumberFormat="1" applyFont="1" applyFill="1" applyBorder="1" applyAlignment="1" applyProtection="1">
      <alignment horizontal="right" vertical="center" wrapText="1" indent="1"/>
    </xf>
    <xf numFmtId="166" fontId="29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7" fillId="0" borderId="0" xfId="0" applyNumberFormat="1" applyFont="1" applyFill="1" applyAlignment="1" applyProtection="1">
      <alignment horizontal="centerContinuous" vertical="center" wrapText="1"/>
    </xf>
    <xf numFmtId="166" fontId="0" fillId="0" borderId="0" xfId="0" applyNumberFormat="1" applyFill="1" applyAlignment="1" applyProtection="1">
      <alignment horizontal="centerContinuous" vertical="center"/>
    </xf>
    <xf numFmtId="166" fontId="8" fillId="0" borderId="13" xfId="0" applyNumberFormat="1" applyFont="1" applyFill="1" applyBorder="1" applyAlignment="1" applyProtection="1">
      <alignment horizontal="centerContinuous" vertical="center" wrapText="1"/>
    </xf>
    <xf numFmtId="166" fontId="8" fillId="0" borderId="14" xfId="0" applyNumberFormat="1" applyFont="1" applyFill="1" applyBorder="1" applyAlignment="1" applyProtection="1">
      <alignment horizontal="centerContinuous" vertical="center" wrapText="1"/>
    </xf>
    <xf numFmtId="166" fontId="8" fillId="0" borderId="17" xfId="0" applyNumberFormat="1" applyFont="1" applyFill="1" applyBorder="1" applyAlignment="1" applyProtection="1">
      <alignment horizontal="centerContinuous" vertical="center" wrapText="1"/>
    </xf>
    <xf numFmtId="166" fontId="4" fillId="0" borderId="0" xfId="0" applyNumberFormat="1" applyFont="1" applyFill="1" applyAlignment="1" applyProtection="1">
      <alignment horizontal="center" vertical="center" wrapText="1"/>
    </xf>
    <xf numFmtId="166" fontId="28" fillId="0" borderId="22" xfId="0" applyNumberFormat="1" applyFont="1" applyFill="1" applyBorder="1" applyAlignment="1" applyProtection="1">
      <alignment horizontal="center" vertical="center" wrapText="1"/>
    </xf>
    <xf numFmtId="166" fontId="28" fillId="0" borderId="13" xfId="0" applyNumberFormat="1" applyFont="1" applyFill="1" applyBorder="1" applyAlignment="1" applyProtection="1">
      <alignment horizontal="center" vertical="center" wrapText="1"/>
    </xf>
    <xf numFmtId="166" fontId="28" fillId="0" borderId="14" xfId="0" applyNumberFormat="1" applyFont="1" applyFill="1" applyBorder="1" applyAlignment="1" applyProtection="1">
      <alignment horizontal="center" vertical="center" wrapText="1"/>
    </xf>
    <xf numFmtId="166" fontId="28" fillId="0" borderId="17" xfId="0" applyNumberFormat="1" applyFont="1" applyFill="1" applyBorder="1" applyAlignment="1" applyProtection="1">
      <alignment horizontal="center" vertical="center" wrapText="1"/>
    </xf>
    <xf numFmtId="166" fontId="28" fillId="0" borderId="0" xfId="0" applyNumberFormat="1" applyFont="1" applyFill="1" applyAlignment="1" applyProtection="1">
      <alignment horizontal="center" vertical="center" wrapText="1"/>
    </xf>
    <xf numFmtId="166" fontId="0" fillId="0" borderId="25" xfId="0" applyNumberForma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1"/>
    </xf>
    <xf numFmtId="166" fontId="0" fillId="0" borderId="23" xfId="0" applyNumberFormat="1" applyFill="1" applyBorder="1" applyAlignment="1" applyProtection="1">
      <alignment horizontal="left" vertical="center" wrapText="1" indent="1"/>
    </xf>
    <xf numFmtId="166" fontId="22" fillId="0" borderId="8" xfId="0" applyNumberFormat="1" applyFont="1" applyFill="1" applyBorder="1" applyAlignment="1" applyProtection="1">
      <alignment horizontal="left" vertical="center" wrapText="1" indent="1"/>
    </xf>
    <xf numFmtId="166" fontId="22" fillId="0" borderId="52" xfId="0" applyNumberFormat="1" applyFont="1" applyFill="1" applyBorder="1" applyAlignment="1" applyProtection="1">
      <alignment horizontal="left" vertical="center" wrapText="1" indent="1"/>
    </xf>
    <xf numFmtId="166" fontId="31" fillId="0" borderId="22" xfId="0" applyNumberFormat="1" applyFont="1" applyFill="1" applyBorder="1" applyAlignment="1" applyProtection="1">
      <alignment horizontal="left" vertical="center" wrapText="1" indent="1"/>
    </xf>
    <xf numFmtId="166" fontId="1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</xf>
    <xf numFmtId="166" fontId="1" fillId="0" borderId="23" xfId="0" applyNumberFormat="1" applyFont="1" applyFill="1" applyBorder="1" applyAlignment="1" applyProtection="1">
      <alignment horizontal="left" vertical="center" wrapText="1" indent="1"/>
    </xf>
    <xf numFmtId="166" fontId="33" fillId="0" borderId="2" xfId="0" applyNumberFormat="1" applyFont="1" applyFill="1" applyBorder="1" applyAlignment="1" applyProtection="1">
      <alignment horizontal="right" vertical="center" wrapText="1" indent="1"/>
    </xf>
    <xf numFmtId="166" fontId="31" fillId="0" borderId="13" xfId="0" applyNumberFormat="1" applyFont="1" applyFill="1" applyBorder="1" applyAlignment="1" applyProtection="1">
      <alignment horizontal="left" vertical="center" wrapText="1" indent="1"/>
    </xf>
    <xf numFmtId="166" fontId="31" fillId="0" borderId="36" xfId="0" applyNumberFormat="1" applyFont="1" applyFill="1" applyBorder="1" applyAlignment="1" applyProtection="1">
      <alignment horizontal="right" vertical="center" wrapText="1" indent="1"/>
    </xf>
    <xf numFmtId="166" fontId="28" fillId="0" borderId="17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9" xfId="0" applyNumberFormat="1" applyFont="1" applyFill="1" applyBorder="1" applyAlignment="1" applyProtection="1">
      <alignment horizontal="left" vertical="center" wrapText="1" indent="1"/>
      <protection locked="0"/>
    </xf>
    <xf numFmtId="166" fontId="33" fillId="0" borderId="7" xfId="0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2"/>
    </xf>
    <xf numFmtId="166" fontId="29" fillId="0" borderId="2" xfId="0" applyNumberFormat="1" applyFont="1" applyFill="1" applyBorder="1" applyAlignment="1" applyProtection="1">
      <alignment horizontal="left" vertical="center" wrapText="1" indent="2"/>
    </xf>
    <xf numFmtId="166" fontId="33" fillId="0" borderId="2" xfId="0" applyNumberFormat="1" applyFont="1" applyFill="1" applyBorder="1" applyAlignment="1" applyProtection="1">
      <alignment horizontal="left" vertical="center" wrapText="1" indent="1"/>
    </xf>
    <xf numFmtId="166" fontId="29" fillId="0" borderId="9" xfId="0" applyNumberFormat="1" applyFont="1" applyFill="1" applyBorder="1" applyAlignment="1" applyProtection="1">
      <alignment horizontal="left" vertical="center" wrapText="1" indent="1"/>
    </xf>
    <xf numFmtId="166" fontId="22" fillId="0" borderId="9" xfId="0" applyNumberFormat="1" applyFont="1" applyFill="1" applyBorder="1" applyAlignment="1" applyProtection="1">
      <alignment horizontal="left" vertical="center" wrapText="1" indent="2"/>
    </xf>
    <xf numFmtId="166" fontId="22" fillId="0" borderId="10" xfId="0" applyNumberFormat="1" applyFont="1" applyFill="1" applyBorder="1" applyAlignment="1" applyProtection="1">
      <alignment horizontal="left" vertical="center" wrapText="1" indent="2"/>
    </xf>
    <xf numFmtId="166" fontId="33" fillId="0" borderId="3" xfId="0" applyNumberFormat="1" applyFont="1" applyFill="1" applyBorder="1" applyAlignment="1" applyProtection="1">
      <alignment horizontal="right" vertical="center" wrapText="1" indent="1"/>
    </xf>
    <xf numFmtId="168" fontId="29" fillId="0" borderId="53" xfId="1" applyNumberFormat="1" applyFont="1" applyFill="1" applyBorder="1" applyProtection="1">
      <protection locked="0"/>
    </xf>
    <xf numFmtId="168" fontId="29" fillId="0" borderId="46" xfId="1" applyNumberFormat="1" applyFont="1" applyFill="1" applyBorder="1" applyProtection="1">
      <protection locked="0"/>
    </xf>
    <xf numFmtId="168" fontId="29" fillId="0" borderId="41" xfId="1" applyNumberFormat="1" applyFont="1" applyFill="1" applyBorder="1" applyProtection="1">
      <protection locked="0"/>
    </xf>
    <xf numFmtId="0" fontId="29" fillId="0" borderId="3" xfId="8" applyFont="1" applyFill="1" applyBorder="1" applyProtection="1"/>
    <xf numFmtId="166" fontId="8" fillId="0" borderId="41" xfId="0" applyNumberFormat="1" applyFont="1" applyFill="1" applyBorder="1" applyAlignment="1" applyProtection="1">
      <alignment horizontal="right" vertical="center" wrapText="1" indent="1"/>
    </xf>
    <xf numFmtId="166" fontId="22" fillId="0" borderId="3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0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0" xfId="0" applyNumberFormat="1" applyFont="1" applyFill="1" applyBorder="1" applyAlignment="1" applyProtection="1">
      <alignment horizontal="right" vertical="center" wrapText="1" indent="1"/>
    </xf>
    <xf numFmtId="0" fontId="22" fillId="0" borderId="0" xfId="0" applyFont="1" applyFill="1" applyAlignment="1" applyProtection="1">
      <alignment horizontal="right" vertical="center" wrapText="1" indent="1"/>
    </xf>
    <xf numFmtId="166" fontId="20" fillId="0" borderId="36" xfId="0" applyNumberFormat="1" applyFont="1" applyFill="1" applyBorder="1" applyAlignment="1" applyProtection="1">
      <alignment horizontal="right" vertical="center" wrapText="1" indent="1"/>
    </xf>
    <xf numFmtId="166" fontId="20" fillId="0" borderId="17" xfId="0" applyNumberFormat="1" applyFont="1" applyFill="1" applyBorder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</xf>
    <xf numFmtId="49" fontId="8" fillId="0" borderId="54" xfId="0" applyNumberFormat="1" applyFont="1" applyFill="1" applyBorder="1" applyAlignment="1" applyProtection="1">
      <alignment horizontal="right" vertical="center"/>
    </xf>
    <xf numFmtId="0" fontId="10" fillId="0" borderId="0" xfId="0" applyFont="1" applyFill="1" applyAlignment="1" applyProtection="1">
      <alignment vertical="center" wrapText="1"/>
    </xf>
    <xf numFmtId="0" fontId="7" fillId="0" borderId="55" xfId="8" applyFont="1" applyFill="1" applyBorder="1" applyAlignment="1" applyProtection="1">
      <alignment horizontal="center" vertical="center" wrapText="1"/>
    </xf>
    <xf numFmtId="0" fontId="7" fillId="0" borderId="55" xfId="8" applyFont="1" applyFill="1" applyBorder="1" applyAlignment="1" applyProtection="1">
      <alignment vertical="center" wrapText="1"/>
    </xf>
    <xf numFmtId="166" fontId="7" fillId="0" borderId="55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  <protection locked="0"/>
    </xf>
    <xf numFmtId="166" fontId="29" fillId="0" borderId="55" xfId="8" applyNumberFormat="1" applyFont="1" applyFill="1" applyBorder="1" applyAlignment="1" applyProtection="1">
      <alignment horizontal="right" vertical="center" wrapText="1" indent="1"/>
      <protection locked="0"/>
    </xf>
    <xf numFmtId="0" fontId="16" fillId="0" borderId="0" xfId="0" applyFont="1" applyAlignment="1">
      <alignment horizontal="center" wrapText="1"/>
    </xf>
    <xf numFmtId="0" fontId="23" fillId="0" borderId="0" xfId="0" applyFont="1" applyAlignment="1">
      <alignment horizontal="center" wrapText="1"/>
    </xf>
    <xf numFmtId="0" fontId="16" fillId="0" borderId="0" xfId="0" applyFont="1" applyFill="1" applyBorder="1" applyAlignment="1" applyProtection="1">
      <alignment horizontal="center" vertical="center"/>
    </xf>
    <xf numFmtId="0" fontId="31" fillId="0" borderId="15" xfId="0" applyFont="1" applyBorder="1" applyAlignment="1" applyProtection="1">
      <alignment horizontal="center" vertical="center" wrapText="1"/>
    </xf>
    <xf numFmtId="0" fontId="31" fillId="0" borderId="16" xfId="0" applyFont="1" applyBorder="1" applyAlignment="1" applyProtection="1">
      <alignment horizontal="center" vertical="center"/>
    </xf>
    <xf numFmtId="0" fontId="31" fillId="0" borderId="29" xfId="0" applyFont="1" applyBorder="1" applyAlignment="1" applyProtection="1">
      <alignment horizontal="center" vertical="center" wrapText="1"/>
    </xf>
    <xf numFmtId="0" fontId="25" fillId="0" borderId="19" xfId="0" applyFont="1" applyBorder="1" applyAlignment="1" applyProtection="1">
      <alignment horizontal="left" vertical="center" wrapText="1" indent="1"/>
    </xf>
    <xf numFmtId="0" fontId="12" fillId="0" borderId="0" xfId="8" applyFont="1" applyFill="1" applyProtection="1"/>
    <xf numFmtId="0" fontId="12" fillId="0" borderId="0" xfId="8" applyFont="1" applyFill="1" applyAlignment="1" applyProtection="1">
      <alignment horizontal="right" vertical="center" indent="1"/>
    </xf>
    <xf numFmtId="0" fontId="12" fillId="0" borderId="0" xfId="8" applyFont="1" applyFill="1"/>
    <xf numFmtId="0" fontId="12" fillId="0" borderId="0" xfId="8" applyFont="1" applyFill="1" applyAlignment="1">
      <alignment horizontal="right" vertical="center" indent="1"/>
    </xf>
    <xf numFmtId="0" fontId="40" fillId="0" borderId="2" xfId="0" applyFont="1" applyBorder="1" applyAlignment="1">
      <alignment horizontal="justify" wrapText="1"/>
    </xf>
    <xf numFmtId="0" fontId="40" fillId="0" borderId="2" xfId="0" applyFont="1" applyBorder="1" applyAlignment="1">
      <alignment wrapText="1"/>
    </xf>
    <xf numFmtId="0" fontId="40" fillId="0" borderId="27" xfId="0" applyFont="1" applyBorder="1" applyAlignment="1">
      <alignment wrapText="1"/>
    </xf>
    <xf numFmtId="0" fontId="45" fillId="0" borderId="0" xfId="0" applyFont="1" applyFill="1" applyAlignment="1" applyProtection="1">
      <alignment horizontal="left" vertical="center" wrapText="1"/>
    </xf>
    <xf numFmtId="0" fontId="45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left" vertical="center" wrapText="1"/>
    </xf>
    <xf numFmtId="0" fontId="17" fillId="0" borderId="0" xfId="0" applyFont="1" applyFill="1" applyAlignment="1" applyProtection="1">
      <alignment vertical="center" wrapText="1"/>
    </xf>
    <xf numFmtId="0" fontId="17" fillId="0" borderId="0" xfId="0" applyFont="1" applyFill="1" applyAlignment="1" applyProtection="1">
      <alignment horizontal="right" vertical="center" wrapText="1" indent="1"/>
    </xf>
    <xf numFmtId="166" fontId="0" fillId="0" borderId="50" xfId="0" applyNumberFormat="1" applyFill="1" applyBorder="1" applyAlignment="1" applyProtection="1">
      <alignment horizontal="left" vertical="center" wrapText="1" indent="1"/>
    </xf>
    <xf numFmtId="166" fontId="22" fillId="0" borderId="7" xfId="0" applyNumberFormat="1" applyFont="1" applyFill="1" applyBorder="1" applyAlignment="1" applyProtection="1">
      <alignment horizontal="lef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6" xfId="8" applyNumberFormat="1" applyFont="1" applyFill="1" applyBorder="1" applyAlignment="1" applyProtection="1">
      <alignment horizontal="right" vertical="center" wrapText="1" indent="1"/>
    </xf>
    <xf numFmtId="166" fontId="20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4" xfId="8" applyNumberFormat="1" applyFont="1" applyFill="1" applyBorder="1" applyAlignment="1" applyProtection="1">
      <alignment horizontal="right" vertical="center" wrapText="1" indent="1"/>
    </xf>
    <xf numFmtId="0" fontId="8" fillId="0" borderId="42" xfId="8" applyFont="1" applyFill="1" applyBorder="1" applyAlignment="1" applyProtection="1">
      <alignment horizontal="center" vertical="center" wrapText="1"/>
    </xf>
    <xf numFmtId="166" fontId="26" fillId="0" borderId="57" xfId="0" applyNumberFormat="1" applyFont="1" applyFill="1" applyBorder="1" applyAlignment="1" applyProtection="1">
      <alignment horizontal="right"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20" fillId="0" borderId="15" xfId="8" applyFont="1" applyFill="1" applyBorder="1" applyAlignment="1" applyProtection="1">
      <alignment horizontal="center" vertical="center" wrapText="1"/>
    </xf>
    <xf numFmtId="0" fontId="20" fillId="0" borderId="16" xfId="8" applyFont="1" applyFill="1" applyBorder="1" applyAlignment="1" applyProtection="1">
      <alignment horizontal="center" vertical="center" wrapText="1"/>
    </xf>
    <xf numFmtId="166" fontId="22" fillId="0" borderId="26" xfId="8" applyNumberFormat="1" applyFont="1" applyFill="1" applyBorder="1" applyAlignment="1" applyProtection="1">
      <alignment horizontal="right" vertical="center" wrapText="1" indent="1"/>
    </xf>
    <xf numFmtId="0" fontId="22" fillId="0" borderId="3" xfId="8" applyFont="1" applyFill="1" applyBorder="1" applyAlignment="1" applyProtection="1">
      <alignment horizontal="left" vertical="center" wrapText="1" indent="6"/>
    </xf>
    <xf numFmtId="0" fontId="12" fillId="0" borderId="0" xfId="8" applyFill="1" applyProtection="1"/>
    <xf numFmtId="0" fontId="22" fillId="0" borderId="0" xfId="8" applyFont="1" applyFill="1" applyProtection="1"/>
    <xf numFmtId="0" fontId="15" fillId="0" borderId="0" xfId="8" applyFont="1" applyFill="1" applyProtection="1"/>
    <xf numFmtId="0" fontId="26" fillId="0" borderId="3" xfId="0" applyFont="1" applyBorder="1" applyAlignment="1" applyProtection="1">
      <alignment horizontal="left" wrapText="1" indent="1"/>
    </xf>
    <xf numFmtId="0" fontId="26" fillId="0" borderId="2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horizontal="left" wrapText="1" indent="1"/>
    </xf>
    <xf numFmtId="0" fontId="26" fillId="0" borderId="6" xfId="0" applyFont="1" applyBorder="1" applyAlignment="1" applyProtection="1">
      <alignment wrapText="1"/>
    </xf>
    <xf numFmtId="0" fontId="26" fillId="0" borderId="9" xfId="0" applyFont="1" applyBorder="1" applyAlignment="1" applyProtection="1">
      <alignment wrapText="1"/>
    </xf>
    <xf numFmtId="0" fontId="26" fillId="0" borderId="8" xfId="0" applyFont="1" applyBorder="1" applyAlignment="1" applyProtection="1">
      <alignment wrapText="1"/>
    </xf>
    <xf numFmtId="0" fontId="26" fillId="0" borderId="10" xfId="0" applyFont="1" applyBorder="1" applyAlignment="1" applyProtection="1">
      <alignment wrapText="1"/>
    </xf>
    <xf numFmtId="0" fontId="27" fillId="0" borderId="14" xfId="0" applyFont="1" applyBorder="1" applyAlignment="1" applyProtection="1">
      <alignment wrapText="1"/>
    </xf>
    <xf numFmtId="0" fontId="27" fillId="0" borderId="19" xfId="0" applyFont="1" applyBorder="1" applyAlignment="1" applyProtection="1">
      <alignment wrapText="1"/>
    </xf>
    <xf numFmtId="0" fontId="12" fillId="0" borderId="0" xfId="8" applyFill="1" applyAlignment="1" applyProtection="1"/>
    <xf numFmtId="166" fontId="25" fillId="0" borderId="17" xfId="0" quotePrefix="1" applyNumberFormat="1" applyFont="1" applyBorder="1" applyAlignment="1" applyProtection="1">
      <alignment horizontal="right" vertical="center" wrapText="1" indent="1"/>
    </xf>
    <xf numFmtId="0" fontId="24" fillId="0" borderId="0" xfId="8" applyFont="1" applyFill="1" applyProtection="1"/>
    <xf numFmtId="0" fontId="23" fillId="0" borderId="0" xfId="8" applyFont="1" applyFill="1" applyProtection="1"/>
    <xf numFmtId="0" fontId="12" fillId="0" borderId="0" xfId="8" applyFill="1" applyBorder="1" applyProtection="1"/>
    <xf numFmtId="166" fontId="29" fillId="0" borderId="0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3"/>
      <protection locked="0"/>
    </xf>
    <xf numFmtId="166" fontId="22" fillId="0" borderId="7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166" fontId="29" fillId="0" borderId="8" xfId="0" quotePrefix="1" applyNumberFormat="1" applyFont="1" applyFill="1" applyBorder="1" applyAlignment="1" applyProtection="1">
      <alignment horizontal="left" vertical="center" wrapText="1" indent="6"/>
      <protection locked="0"/>
    </xf>
    <xf numFmtId="49" fontId="22" fillId="0" borderId="9" xfId="8" applyNumberFormat="1" applyFont="1" applyFill="1" applyBorder="1" applyAlignment="1" applyProtection="1">
      <alignment horizontal="center" vertical="center" wrapText="1"/>
    </xf>
    <xf numFmtId="49" fontId="22" fillId="0" borderId="8" xfId="8" applyNumberFormat="1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center" vertical="center" wrapText="1"/>
    </xf>
    <xf numFmtId="0" fontId="27" fillId="0" borderId="13" xfId="0" applyFont="1" applyBorder="1" applyAlignment="1" applyProtection="1">
      <alignment horizontal="center" wrapText="1"/>
    </xf>
    <xf numFmtId="0" fontId="26" fillId="0" borderId="9" xfId="0" applyFont="1" applyBorder="1" applyAlignment="1" applyProtection="1">
      <alignment horizontal="center" wrapText="1"/>
    </xf>
    <xf numFmtId="0" fontId="26" fillId="0" borderId="8" xfId="0" applyFont="1" applyBorder="1" applyAlignment="1" applyProtection="1">
      <alignment horizontal="center" wrapText="1"/>
    </xf>
    <xf numFmtId="0" fontId="26" fillId="0" borderId="10" xfId="0" applyFont="1" applyBorder="1" applyAlignment="1" applyProtection="1">
      <alignment horizontal="center" wrapText="1"/>
    </xf>
    <xf numFmtId="0" fontId="27" fillId="0" borderId="18" xfId="0" applyFont="1" applyBorder="1" applyAlignment="1" applyProtection="1">
      <alignment horizontal="center" wrapText="1"/>
    </xf>
    <xf numFmtId="49" fontId="22" fillId="0" borderId="11" xfId="8" applyNumberFormat="1" applyFont="1" applyFill="1" applyBorder="1" applyAlignment="1" applyProtection="1">
      <alignment horizontal="center" vertical="center" wrapText="1"/>
    </xf>
    <xf numFmtId="49" fontId="22" fillId="0" borderId="7" xfId="8" applyNumberFormat="1" applyFont="1" applyFill="1" applyBorder="1" applyAlignment="1" applyProtection="1">
      <alignment horizontal="center" vertical="center" wrapText="1"/>
    </xf>
    <xf numFmtId="49" fontId="22" fillId="0" borderId="12" xfId="8" applyNumberFormat="1" applyFont="1" applyFill="1" applyBorder="1" applyAlignment="1" applyProtection="1">
      <alignment horizontal="center" vertical="center" wrapText="1"/>
    </xf>
    <xf numFmtId="0" fontId="27" fillId="0" borderId="18" xfId="0" applyFont="1" applyBorder="1" applyAlignment="1" applyProtection="1">
      <alignment horizontal="center" vertical="center" wrapText="1"/>
    </xf>
    <xf numFmtId="166" fontId="28" fillId="0" borderId="36" xfId="8" applyNumberFormat="1" applyFont="1" applyFill="1" applyBorder="1" applyAlignment="1" applyProtection="1">
      <alignment horizontal="right" vertical="center" wrapText="1" indent="1"/>
    </xf>
    <xf numFmtId="0" fontId="20" fillId="0" borderId="36" xfId="8" applyFont="1" applyFill="1" applyBorder="1" applyAlignment="1" applyProtection="1">
      <alignment horizontal="center" vertical="center" wrapText="1"/>
    </xf>
    <xf numFmtId="0" fontId="8" fillId="0" borderId="59" xfId="0" applyFont="1" applyFill="1" applyBorder="1" applyAlignment="1" applyProtection="1">
      <alignment horizontal="center" vertical="center" wrapText="1"/>
    </xf>
    <xf numFmtId="49" fontId="29" fillId="0" borderId="11" xfId="0" applyNumberFormat="1" applyFont="1" applyFill="1" applyBorder="1" applyAlignment="1" applyProtection="1">
      <alignment horizontal="center" vertical="center" wrapText="1"/>
    </xf>
    <xf numFmtId="49" fontId="29" fillId="0" borderId="8" xfId="0" applyNumberFormat="1" applyFont="1" applyFill="1" applyBorder="1" applyAlignment="1" applyProtection="1">
      <alignment horizontal="center" vertical="center" wrapText="1"/>
    </xf>
    <xf numFmtId="49" fontId="29" fillId="0" borderId="9" xfId="0" applyNumberFormat="1" applyFont="1" applyFill="1" applyBorder="1" applyAlignment="1" applyProtection="1">
      <alignment horizontal="center" vertical="center" wrapText="1"/>
    </xf>
    <xf numFmtId="0" fontId="29" fillId="0" borderId="3" xfId="8" applyFont="1" applyFill="1" applyBorder="1" applyAlignment="1" applyProtection="1">
      <alignment horizontal="left" vertical="center" wrapText="1" indent="1"/>
    </xf>
    <xf numFmtId="0" fontId="29" fillId="0" borderId="2" xfId="8" applyFont="1" applyFill="1" applyBorder="1" applyAlignment="1" applyProtection="1">
      <alignment horizontal="left" vertical="center" wrapText="1" indent="1"/>
    </xf>
    <xf numFmtId="0" fontId="7" fillId="0" borderId="0" xfId="0" applyFont="1" applyFill="1" applyAlignment="1" applyProtection="1">
      <alignment vertical="center"/>
    </xf>
    <xf numFmtId="0" fontId="4" fillId="0" borderId="0" xfId="0" applyFont="1" applyFill="1" applyAlignment="1" applyProtection="1">
      <alignment vertical="center"/>
    </xf>
    <xf numFmtId="0" fontId="7" fillId="0" borderId="0" xfId="0" applyFont="1" applyFill="1" applyAlignment="1" applyProtection="1">
      <alignment horizontal="center" vertical="center" wrapText="1"/>
    </xf>
    <xf numFmtId="0" fontId="2" fillId="0" borderId="0" xfId="0" applyFont="1" applyFill="1" applyAlignment="1" applyProtection="1">
      <alignment vertical="center" wrapText="1"/>
    </xf>
    <xf numFmtId="0" fontId="9" fillId="0" borderId="0" xfId="0" applyFont="1" applyFill="1" applyAlignment="1" applyProtection="1">
      <alignment vertical="center" wrapText="1"/>
    </xf>
    <xf numFmtId="166" fontId="29" fillId="0" borderId="26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3" xfId="0" applyFont="1" applyBorder="1" applyAlignment="1" applyProtection="1">
      <alignment vertical="center" wrapText="1"/>
    </xf>
    <xf numFmtId="0" fontId="27" fillId="0" borderId="18" xfId="0" applyFont="1" applyBorder="1" applyAlignment="1" applyProtection="1">
      <alignment vertical="center" wrapText="1"/>
    </xf>
    <xf numFmtId="166" fontId="20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0" fontId="31" fillId="0" borderId="13" xfId="8" applyFont="1" applyFill="1" applyBorder="1" applyAlignment="1">
      <alignment horizontal="center" vertical="center"/>
    </xf>
    <xf numFmtId="0" fontId="35" fillId="0" borderId="0" xfId="8" applyFont="1" applyFill="1"/>
    <xf numFmtId="0" fontId="28" fillId="0" borderId="13" xfId="8" applyFont="1" applyFill="1" applyBorder="1" applyAlignment="1" applyProtection="1">
      <alignment horizontal="center" vertical="center"/>
    </xf>
    <xf numFmtId="166" fontId="22" fillId="0" borderId="8" xfId="0" applyNumberFormat="1" applyFont="1" applyFill="1" applyBorder="1" applyAlignment="1" applyProtection="1">
      <alignment horizontal="left" vertical="center" wrapText="1"/>
      <protection locked="0"/>
    </xf>
    <xf numFmtId="166" fontId="0" fillId="0" borderId="7" xfId="0" applyNumberFormat="1" applyFill="1" applyBorder="1" applyAlignment="1" applyProtection="1">
      <alignment horizontal="left" vertical="center" wrapText="1"/>
      <protection locked="0"/>
    </xf>
    <xf numFmtId="49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49" fontId="19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/>
    </xf>
    <xf numFmtId="166" fontId="5" fillId="0" borderId="0" xfId="0" applyNumberFormat="1" applyFont="1" applyFill="1" applyAlignment="1" applyProtection="1">
      <alignment vertical="center"/>
    </xf>
    <xf numFmtId="166" fontId="5" fillId="0" borderId="0" xfId="0" applyNumberFormat="1" applyFont="1" applyFill="1" applyAlignment="1" applyProtection="1">
      <alignment horizontal="center" vertical="center"/>
    </xf>
    <xf numFmtId="166" fontId="5" fillId="0" borderId="0" xfId="0" applyNumberFormat="1" applyFont="1" applyFill="1" applyAlignment="1" applyProtection="1">
      <alignment horizontal="center" vertical="center" wrapText="1"/>
    </xf>
    <xf numFmtId="0" fontId="22" fillId="0" borderId="1" xfId="9" applyFont="1" applyFill="1" applyBorder="1" applyAlignment="1" applyProtection="1">
      <alignment horizontal="left" vertical="center" wrapText="1" indent="1"/>
    </xf>
    <xf numFmtId="174" fontId="31" fillId="0" borderId="6" xfId="8" applyNumberFormat="1" applyFont="1" applyFill="1" applyBorder="1" applyAlignment="1">
      <alignment horizontal="center" vertical="center" wrapText="1"/>
    </xf>
    <xf numFmtId="0" fontId="26" fillId="0" borderId="6" xfId="0" applyFont="1" applyBorder="1" applyAlignment="1" applyProtection="1">
      <alignment vertical="center" wrapText="1"/>
    </xf>
    <xf numFmtId="0" fontId="20" fillId="0" borderId="18" xfId="8" applyFont="1" applyFill="1" applyBorder="1" applyAlignment="1" applyProtection="1">
      <alignment horizontal="left" vertical="center" wrapText="1" indent="1"/>
    </xf>
    <xf numFmtId="0" fontId="20" fillId="0" borderId="19" xfId="8" applyFont="1" applyFill="1" applyBorder="1" applyAlignment="1" applyProtection="1">
      <alignment vertical="center" wrapText="1"/>
    </xf>
    <xf numFmtId="166" fontId="20" fillId="0" borderId="38" xfId="8" applyNumberFormat="1" applyFont="1" applyFill="1" applyBorder="1" applyAlignment="1" applyProtection="1">
      <alignment horizontal="right" vertical="center" wrapText="1" indent="1"/>
    </xf>
    <xf numFmtId="0" fontId="22" fillId="0" borderId="27" xfId="8" applyFont="1" applyFill="1" applyBorder="1" applyAlignment="1" applyProtection="1">
      <alignment horizontal="left" vertical="center" wrapText="1" indent="7"/>
    </xf>
    <xf numFmtId="166" fontId="27" fillId="0" borderId="17" xfId="0" applyNumberFormat="1" applyFont="1" applyBorder="1" applyAlignment="1" applyProtection="1">
      <alignment horizontal="right" vertical="center" wrapText="1" indent="1"/>
      <protection locked="0"/>
    </xf>
    <xf numFmtId="0" fontId="20" fillId="0" borderId="13" xfId="8" applyFont="1" applyFill="1" applyBorder="1" applyAlignment="1" applyProtection="1">
      <alignment horizontal="left" vertical="center" wrapText="1"/>
    </xf>
    <xf numFmtId="166" fontId="33" fillId="0" borderId="1" xfId="0" applyNumberFormat="1" applyFont="1" applyFill="1" applyBorder="1" applyAlignment="1" applyProtection="1">
      <alignment horizontal="right" vertical="center" wrapText="1" indent="1"/>
    </xf>
    <xf numFmtId="49" fontId="28" fillId="0" borderId="13" xfId="8" applyNumberFormat="1" applyFont="1" applyFill="1" applyBorder="1" applyAlignment="1" applyProtection="1">
      <alignment horizontal="center" vertical="center" wrapText="1"/>
    </xf>
    <xf numFmtId="166" fontId="20" fillId="0" borderId="60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54" xfId="8" applyNumberFormat="1" applyFont="1" applyFill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</xf>
    <xf numFmtId="166" fontId="27" fillId="0" borderId="36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9" xfId="8" applyNumberFormat="1" applyFont="1" applyFill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</xf>
    <xf numFmtId="166" fontId="27" fillId="0" borderId="14" xfId="0" applyNumberFormat="1" applyFont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</xf>
    <xf numFmtId="0" fontId="20" fillId="0" borderId="60" xfId="8" applyFont="1" applyFill="1" applyBorder="1" applyAlignment="1" applyProtection="1">
      <alignment horizontal="center" vertical="center" wrapText="1"/>
    </xf>
    <xf numFmtId="0" fontId="28" fillId="0" borderId="19" xfId="8" applyFont="1" applyFill="1" applyBorder="1" applyAlignment="1" applyProtection="1">
      <alignment vertical="center" wrapText="1"/>
    </xf>
    <xf numFmtId="166" fontId="28" fillId="0" borderId="19" xfId="8" applyNumberFormat="1" applyFont="1" applyFill="1" applyBorder="1" applyAlignment="1" applyProtection="1">
      <alignment horizontal="right" vertical="center" wrapText="1" indent="1"/>
    </xf>
    <xf numFmtId="166" fontId="28" fillId="0" borderId="54" xfId="8" applyNumberFormat="1" applyFont="1" applyFill="1" applyBorder="1" applyAlignment="1" applyProtection="1">
      <alignment horizontal="right" vertical="center" wrapText="1" indent="1"/>
    </xf>
    <xf numFmtId="0" fontId="22" fillId="0" borderId="55" xfId="8" applyFont="1" applyFill="1" applyBorder="1" applyAlignment="1" applyProtection="1">
      <alignment horizontal="right" vertical="center" wrapText="1" indent="1"/>
    </xf>
    <xf numFmtId="166" fontId="29" fillId="0" borderId="55" xfId="8" applyNumberFormat="1" applyFont="1" applyFill="1" applyBorder="1" applyAlignment="1" applyProtection="1">
      <alignment horizontal="right" vertical="center" wrapText="1" indent="1"/>
    </xf>
    <xf numFmtId="0" fontId="15" fillId="0" borderId="0" xfId="8" applyFont="1" applyFill="1" applyBorder="1" applyProtection="1"/>
    <xf numFmtId="166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6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14" xfId="0" quotePrefix="1" applyNumberFormat="1" applyFont="1" applyBorder="1" applyAlignment="1" applyProtection="1">
      <alignment horizontal="right" vertical="center" wrapText="1" indent="1"/>
      <protection locked="0"/>
    </xf>
    <xf numFmtId="166" fontId="25" fillId="0" borderId="36" xfId="0" quotePrefix="1" applyNumberFormat="1" applyFont="1" applyBorder="1" applyAlignment="1" applyProtection="1">
      <alignment horizontal="right" vertical="center" wrapText="1" indent="1"/>
      <protection locked="0"/>
    </xf>
    <xf numFmtId="0" fontId="26" fillId="0" borderId="6" xfId="0" applyFont="1" applyBorder="1" applyAlignment="1" applyProtection="1">
      <alignment horizontal="left" indent="1"/>
    </xf>
    <xf numFmtId="0" fontId="28" fillId="0" borderId="14" xfId="8" applyFont="1" applyFill="1" applyBorder="1" applyAlignment="1" applyProtection="1">
      <alignment horizontal="center" vertical="center"/>
    </xf>
    <xf numFmtId="0" fontId="28" fillId="0" borderId="17" xfId="8" applyFont="1" applyFill="1" applyBorder="1" applyAlignment="1" applyProtection="1">
      <alignment horizontal="center" vertical="center"/>
    </xf>
    <xf numFmtId="0" fontId="26" fillId="0" borderId="6" xfId="0" applyFont="1" applyBorder="1" applyAlignment="1" applyProtection="1"/>
    <xf numFmtId="166" fontId="28" fillId="0" borderId="38" xfId="0" applyNumberFormat="1" applyFont="1" applyFill="1" applyBorder="1" applyAlignment="1" applyProtection="1">
      <alignment horizontal="center" vertical="center" wrapText="1"/>
    </xf>
    <xf numFmtId="166" fontId="20" fillId="0" borderId="38" xfId="0" applyNumberFormat="1" applyFont="1" applyFill="1" applyBorder="1" applyAlignment="1" applyProtection="1">
      <alignment horizontal="center" vertical="center" wrapText="1"/>
    </xf>
    <xf numFmtId="168" fontId="47" fillId="0" borderId="3" xfId="1" applyNumberFormat="1" applyFont="1" applyFill="1" applyBorder="1" applyProtection="1">
      <protection locked="0"/>
    </xf>
    <xf numFmtId="168" fontId="47" fillId="0" borderId="26" xfId="1" applyNumberFormat="1" applyFont="1" applyFill="1" applyBorder="1"/>
    <xf numFmtId="168" fontId="47" fillId="0" borderId="2" xfId="1" applyNumberFormat="1" applyFont="1" applyFill="1" applyBorder="1" applyProtection="1">
      <protection locked="0"/>
    </xf>
    <xf numFmtId="168" fontId="47" fillId="0" borderId="20" xfId="1" applyNumberFormat="1" applyFont="1" applyFill="1" applyBorder="1"/>
    <xf numFmtId="168" fontId="47" fillId="0" borderId="6" xfId="1" applyNumberFormat="1" applyFont="1" applyFill="1" applyBorder="1" applyProtection="1">
      <protection locked="0"/>
    </xf>
    <xf numFmtId="168" fontId="48" fillId="0" borderId="14" xfId="8" applyNumberFormat="1" applyFont="1" applyFill="1" applyBorder="1"/>
    <xf numFmtId="168" fontId="48" fillId="0" borderId="17" xfId="8" applyNumberFormat="1" applyFont="1" applyFill="1" applyBorder="1"/>
    <xf numFmtId="49" fontId="47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2" xfId="0" applyNumberFormat="1" applyFont="1" applyFill="1" applyBorder="1" applyAlignment="1" applyProtection="1">
      <alignment vertical="center" wrapText="1"/>
    </xf>
    <xf numFmtId="166" fontId="47" fillId="0" borderId="13" xfId="0" applyNumberFormat="1" applyFont="1" applyFill="1" applyBorder="1" applyAlignment="1" applyProtection="1">
      <alignment vertical="center" wrapText="1"/>
    </xf>
    <xf numFmtId="166" fontId="47" fillId="0" borderId="14" xfId="0" applyNumberFormat="1" applyFont="1" applyFill="1" applyBorder="1" applyAlignment="1" applyProtection="1">
      <alignment vertical="center" wrapText="1"/>
    </xf>
    <xf numFmtId="166" fontId="47" fillId="0" borderId="17" xfId="0" applyNumberFormat="1" applyFont="1" applyFill="1" applyBorder="1" applyAlignment="1" applyProtection="1">
      <alignment vertical="center" wrapText="1"/>
    </xf>
    <xf numFmtId="49" fontId="47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3" xfId="0" applyNumberFormat="1" applyFont="1" applyFill="1" applyBorder="1" applyAlignment="1" applyProtection="1">
      <alignment vertical="center" wrapText="1"/>
      <protection locked="0"/>
    </xf>
    <xf numFmtId="166" fontId="47" fillId="0" borderId="8" xfId="0" applyNumberFormat="1" applyFont="1" applyFill="1" applyBorder="1" applyAlignment="1" applyProtection="1">
      <alignment vertical="center" wrapText="1"/>
      <protection locked="0"/>
    </xf>
    <xf numFmtId="166" fontId="47" fillId="0" borderId="2" xfId="0" applyNumberFormat="1" applyFont="1" applyFill="1" applyBorder="1" applyAlignment="1" applyProtection="1">
      <alignment vertical="center" wrapText="1"/>
      <protection locked="0"/>
    </xf>
    <xf numFmtId="166" fontId="47" fillId="0" borderId="20" xfId="0" applyNumberFormat="1" applyFont="1" applyFill="1" applyBorder="1" applyAlignment="1" applyProtection="1">
      <alignment vertical="center" wrapText="1"/>
      <protection locked="0"/>
    </xf>
    <xf numFmtId="49" fontId="47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24" xfId="0" applyNumberFormat="1" applyFont="1" applyFill="1" applyBorder="1" applyAlignment="1" applyProtection="1">
      <alignment vertical="center" wrapText="1"/>
      <protection locked="0"/>
    </xf>
    <xf numFmtId="166" fontId="47" fillId="0" borderId="10" xfId="0" applyNumberFormat="1" applyFont="1" applyFill="1" applyBorder="1" applyAlignment="1" applyProtection="1">
      <alignment vertical="center" wrapText="1"/>
      <protection locked="0"/>
    </xf>
    <xf numFmtId="166" fontId="47" fillId="0" borderId="6" xfId="0" applyNumberFormat="1" applyFont="1" applyFill="1" applyBorder="1" applyAlignment="1" applyProtection="1">
      <alignment vertical="center" wrapText="1"/>
      <protection locked="0"/>
    </xf>
    <xf numFmtId="166" fontId="47" fillId="0" borderId="21" xfId="0" applyNumberFormat="1" applyFont="1" applyFill="1" applyBorder="1" applyAlignment="1" applyProtection="1">
      <alignment vertical="center" wrapText="1"/>
      <protection locked="0"/>
    </xf>
    <xf numFmtId="49" fontId="47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47" fillId="0" borderId="50" xfId="0" applyNumberFormat="1" applyFont="1" applyFill="1" applyBorder="1" applyAlignment="1" applyProtection="1">
      <alignment vertical="center" wrapText="1"/>
      <protection locked="0"/>
    </xf>
    <xf numFmtId="166" fontId="47" fillId="0" borderId="7" xfId="0" applyNumberFormat="1" applyFont="1" applyFill="1" applyBorder="1" applyAlignment="1" applyProtection="1">
      <alignment vertical="center" wrapText="1"/>
      <protection locked="0"/>
    </xf>
    <xf numFmtId="166" fontId="47" fillId="0" borderId="1" xfId="0" applyNumberFormat="1" applyFont="1" applyFill="1" applyBorder="1" applyAlignment="1" applyProtection="1">
      <alignment vertical="center" wrapText="1"/>
      <protection locked="0"/>
    </xf>
    <xf numFmtId="166" fontId="47" fillId="0" borderId="30" xfId="0" applyNumberFormat="1" applyFont="1" applyFill="1" applyBorder="1" applyAlignment="1" applyProtection="1">
      <alignment vertical="center" wrapText="1"/>
      <protection locked="0"/>
    </xf>
    <xf numFmtId="166" fontId="47" fillId="2" borderId="49" xfId="0" applyNumberFormat="1" applyFont="1" applyFill="1" applyBorder="1" applyAlignment="1" applyProtection="1">
      <alignment horizontal="left" vertical="center" wrapText="1" indent="2"/>
    </xf>
    <xf numFmtId="166" fontId="49" fillId="0" borderId="1" xfId="9" applyNumberFormat="1" applyFont="1" applyFill="1" applyBorder="1" applyAlignment="1" applyProtection="1">
      <alignment vertical="center"/>
      <protection locked="0"/>
    </xf>
    <xf numFmtId="166" fontId="49" fillId="0" borderId="2" xfId="9" applyNumberFormat="1" applyFont="1" applyFill="1" applyBorder="1" applyAlignment="1" applyProtection="1">
      <alignment vertical="center"/>
      <protection locked="0"/>
    </xf>
    <xf numFmtId="166" fontId="49" fillId="0" borderId="3" xfId="9" applyNumberFormat="1" applyFont="1" applyFill="1" applyBorder="1" applyAlignment="1" applyProtection="1">
      <alignment vertical="center"/>
      <protection locked="0"/>
    </xf>
    <xf numFmtId="166" fontId="50" fillId="0" borderId="14" xfId="9" applyNumberFormat="1" applyFont="1" applyFill="1" applyBorder="1" applyAlignment="1" applyProtection="1">
      <alignment vertical="center"/>
    </xf>
    <xf numFmtId="166" fontId="50" fillId="0" borderId="14" xfId="9" applyNumberFormat="1" applyFont="1" applyFill="1" applyBorder="1" applyProtection="1"/>
    <xf numFmtId="3" fontId="51" fillId="0" borderId="37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Border="1" applyAlignment="1" applyProtection="1">
      <alignment horizontal="right" vertical="center" indent="1"/>
      <protection locked="0"/>
    </xf>
    <xf numFmtId="3" fontId="51" fillId="0" borderId="20" xfId="0" applyNumberFormat="1" applyFont="1" applyFill="1" applyBorder="1" applyAlignment="1" applyProtection="1">
      <alignment horizontal="right" vertical="center" indent="1"/>
      <protection locked="0"/>
    </xf>
    <xf numFmtId="3" fontId="51" fillId="0" borderId="21" xfId="0" applyNumberFormat="1" applyFont="1" applyFill="1" applyBorder="1" applyAlignment="1" applyProtection="1">
      <alignment horizontal="right" vertical="center" indent="1"/>
      <protection locked="0"/>
    </xf>
    <xf numFmtId="3" fontId="52" fillId="0" borderId="17" xfId="0" applyNumberFormat="1" applyFont="1" applyFill="1" applyBorder="1" applyAlignment="1" applyProtection="1">
      <alignment horizontal="right" vertical="center" indent="1"/>
    </xf>
    <xf numFmtId="0" fontId="36" fillId="0" borderId="29" xfId="0" applyFont="1" applyFill="1" applyBorder="1" applyAlignment="1" applyProtection="1">
      <alignment horizontal="center" vertical="center" wrapText="1"/>
    </xf>
    <xf numFmtId="0" fontId="26" fillId="0" borderId="6" xfId="0" applyFont="1" applyBorder="1" applyAlignment="1" applyProtection="1">
      <alignment horizontal="left" vertical="center" wrapText="1"/>
    </xf>
    <xf numFmtId="166" fontId="22" fillId="0" borderId="21" xfId="8" applyNumberFormat="1" applyFont="1" applyFill="1" applyBorder="1" applyAlignment="1" applyProtection="1">
      <alignment horizontal="right" vertical="center" wrapText="1"/>
      <protection locked="0"/>
    </xf>
    <xf numFmtId="0" fontId="15" fillId="0" borderId="0" xfId="8" applyFont="1" applyFill="1" applyAlignment="1" applyProtection="1">
      <alignment vertical="center"/>
    </xf>
    <xf numFmtId="166" fontId="29" fillId="0" borderId="21" xfId="8" applyNumberFormat="1" applyFont="1" applyFill="1" applyBorder="1" applyAlignment="1" applyProtection="1">
      <alignment horizontal="right" vertical="center" wrapText="1"/>
      <protection locked="0"/>
    </xf>
    <xf numFmtId="0" fontId="26" fillId="0" borderId="3" xfId="0" applyFont="1" applyBorder="1" applyAlignment="1">
      <alignment horizontal="left" wrapText="1" indent="1"/>
    </xf>
    <xf numFmtId="0" fontId="26" fillId="0" borderId="1" xfId="0" applyFont="1" applyBorder="1" applyAlignment="1">
      <alignment horizontal="left" vertical="center" wrapText="1" indent="1"/>
    </xf>
    <xf numFmtId="0" fontId="23" fillId="0" borderId="0" xfId="8" applyFont="1" applyFill="1" applyAlignment="1" applyProtection="1">
      <alignment horizontal="center" wrapText="1"/>
    </xf>
    <xf numFmtId="0" fontId="4" fillId="0" borderId="13" xfId="8" applyFont="1" applyFill="1" applyBorder="1" applyAlignment="1" applyProtection="1">
      <alignment horizontal="center" vertical="center" wrapText="1"/>
    </xf>
    <xf numFmtId="0" fontId="4" fillId="0" borderId="14" xfId="8" applyFont="1" applyFill="1" applyBorder="1" applyAlignment="1" applyProtection="1">
      <alignment horizontal="center" vertical="center" wrapText="1"/>
    </xf>
    <xf numFmtId="0" fontId="4" fillId="0" borderId="17" xfId="8" applyFont="1" applyFill="1" applyBorder="1" applyAlignment="1" applyProtection="1">
      <alignment horizontal="center" vertical="center" wrapText="1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29" xfId="8" applyFont="1" applyFill="1" applyBorder="1" applyAlignment="1" applyProtection="1">
      <alignment horizontal="center" vertical="center" wrapText="1"/>
    </xf>
    <xf numFmtId="49" fontId="22" fillId="0" borderId="10" xfId="8" applyNumberFormat="1" applyFont="1" applyFill="1" applyBorder="1" applyAlignment="1" applyProtection="1">
      <alignment horizontal="left" vertical="center" wrapText="1"/>
    </xf>
    <xf numFmtId="0" fontId="26" fillId="0" borderId="27" xfId="0" applyFont="1" applyBorder="1" applyAlignment="1" applyProtection="1">
      <alignment horizontal="left" vertical="center" wrapText="1" indent="1"/>
    </xf>
    <xf numFmtId="166" fontId="29" fillId="0" borderId="28" xfId="8" applyNumberFormat="1" applyFont="1" applyFill="1" applyBorder="1" applyAlignment="1" applyProtection="1">
      <alignment horizontal="right" vertical="center" wrapText="1" indent="1"/>
      <protection locked="0"/>
    </xf>
    <xf numFmtId="166" fontId="27" fillId="0" borderId="17" xfId="0" quotePrefix="1" applyNumberFormat="1" applyFont="1" applyBorder="1" applyAlignment="1" applyProtection="1">
      <alignment horizontal="right" vertical="center" wrapText="1" indent="1"/>
    </xf>
    <xf numFmtId="0" fontId="27" fillId="0" borderId="19" xfId="0" applyFont="1" applyBorder="1" applyAlignment="1" applyProtection="1">
      <alignment horizontal="left" vertical="center" wrapText="1" indent="1"/>
    </xf>
    <xf numFmtId="0" fontId="29" fillId="0" borderId="0" xfId="8" applyFont="1" applyFill="1" applyProtection="1"/>
    <xf numFmtId="0" fontId="21" fillId="0" borderId="0" xfId="0" applyFont="1" applyFill="1" applyBorder="1" applyAlignment="1" applyProtection="1">
      <alignment horizontal="right"/>
    </xf>
    <xf numFmtId="0" fontId="53" fillId="0" borderId="0" xfId="0" applyFont="1"/>
    <xf numFmtId="0" fontId="21" fillId="0" borderId="35" xfId="0" applyFont="1" applyFill="1" applyBorder="1" applyAlignment="1" applyProtection="1">
      <alignment horizontal="right" vertical="center"/>
      <protection locked="0"/>
    </xf>
    <xf numFmtId="0" fontId="21" fillId="0" borderId="35" xfId="0" applyFont="1" applyFill="1" applyBorder="1" applyAlignment="1" applyProtection="1">
      <alignment horizontal="right"/>
    </xf>
    <xf numFmtId="0" fontId="21" fillId="0" borderId="35" xfId="0" applyFont="1" applyFill="1" applyBorder="1" applyAlignment="1" applyProtection="1">
      <alignment horizontal="right" vertical="center"/>
    </xf>
    <xf numFmtId="166" fontId="21" fillId="0" borderId="0" xfId="0" applyNumberFormat="1" applyFont="1" applyFill="1" applyAlignment="1" applyProtection="1">
      <alignment horizontal="right" vertical="center"/>
      <protection locked="0"/>
    </xf>
    <xf numFmtId="166" fontId="21" fillId="0" borderId="0" xfId="0" applyNumberFormat="1" applyFont="1" applyFill="1" applyAlignment="1" applyProtection="1">
      <alignment horizontal="right" vertical="center"/>
    </xf>
    <xf numFmtId="0" fontId="87" fillId="0" borderId="0" xfId="0" applyFont="1"/>
    <xf numFmtId="0" fontId="87" fillId="0" borderId="0" xfId="0" applyFont="1" applyAlignment="1">
      <alignment horizontal="justify" vertical="top" wrapText="1"/>
    </xf>
    <xf numFmtId="0" fontId="88" fillId="6" borderId="0" xfId="0" applyFont="1" applyFill="1" applyAlignment="1">
      <alignment horizontal="center" vertical="center"/>
    </xf>
    <xf numFmtId="0" fontId="88" fillId="6" borderId="0" xfId="0" applyFont="1" applyFill="1" applyAlignment="1">
      <alignment horizontal="center" vertical="top" wrapText="1"/>
    </xf>
    <xf numFmtId="0" fontId="54" fillId="0" borderId="0" xfId="0" applyFont="1"/>
    <xf numFmtId="0" fontId="0" fillId="0" borderId="0" xfId="0" applyAlignment="1"/>
    <xf numFmtId="0" fontId="35" fillId="0" borderId="0" xfId="0" applyFont="1"/>
    <xf numFmtId="0" fontId="5" fillId="0" borderId="4" xfId="0" applyFont="1" applyFill="1" applyBorder="1" applyAlignment="1" applyProtection="1">
      <alignment horizontal="center" vertical="center"/>
    </xf>
    <xf numFmtId="0" fontId="5" fillId="0" borderId="27" xfId="0" applyFont="1" applyFill="1" applyBorder="1" applyAlignment="1" applyProtection="1">
      <alignment horizontal="center" vertical="center"/>
    </xf>
    <xf numFmtId="0" fontId="56" fillId="0" borderId="0" xfId="0" applyFont="1" applyAlignment="1" applyProtection="1">
      <alignment horizontal="right" vertical="top"/>
      <protection locked="0"/>
    </xf>
    <xf numFmtId="0" fontId="0" fillId="0" borderId="0" xfId="0" applyAlignment="1">
      <alignment horizontal="center"/>
    </xf>
    <xf numFmtId="0" fontId="0" fillId="0" borderId="0" xfId="0" applyAlignment="1">
      <alignment horizontal="right"/>
    </xf>
    <xf numFmtId="16" fontId="54" fillId="0" borderId="0" xfId="0" applyNumberFormat="1" applyFont="1"/>
    <xf numFmtId="14" fontId="54" fillId="0" borderId="0" xfId="0" applyNumberFormat="1" applyFont="1"/>
    <xf numFmtId="166" fontId="3" fillId="0" borderId="0" xfId="0" applyNumberFormat="1" applyFont="1" applyFill="1" applyAlignment="1" applyProtection="1">
      <alignment horizontal="left" vertical="center" wrapText="1"/>
      <protection locked="0"/>
    </xf>
    <xf numFmtId="166" fontId="19" fillId="0" borderId="0" xfId="0" applyNumberFormat="1" applyFont="1" applyFill="1" applyAlignment="1" applyProtection="1">
      <alignment vertical="center" wrapText="1"/>
      <protection locked="0"/>
    </xf>
    <xf numFmtId="0" fontId="8" fillId="0" borderId="58" xfId="0" applyFont="1" applyFill="1" applyBorder="1" applyAlignment="1" applyProtection="1">
      <alignment horizontal="center" vertical="center" wrapText="1"/>
      <protection locked="0"/>
    </xf>
    <xf numFmtId="0" fontId="5" fillId="0" borderId="4" xfId="0" applyFont="1" applyFill="1" applyBorder="1" applyAlignment="1" applyProtection="1">
      <alignment horizontal="center" vertical="center"/>
      <protection locked="0"/>
    </xf>
    <xf numFmtId="0" fontId="8" fillId="0" borderId="37" xfId="0" quotePrefix="1" applyFont="1" applyFill="1" applyBorder="1" applyAlignment="1" applyProtection="1">
      <alignment horizontal="right" vertical="center" indent="1"/>
      <protection locked="0"/>
    </xf>
    <xf numFmtId="0" fontId="8" fillId="0" borderId="59" xfId="0" applyFont="1" applyFill="1" applyBorder="1" applyAlignment="1" applyProtection="1">
      <alignment vertical="center"/>
      <protection locked="0"/>
    </xf>
    <xf numFmtId="0" fontId="5" fillId="0" borderId="27" xfId="0" applyFont="1" applyFill="1" applyBorder="1" applyAlignment="1" applyProtection="1">
      <alignment horizontal="center" vertical="center"/>
      <protection locked="0"/>
    </xf>
    <xf numFmtId="49" fontId="8" fillId="0" borderId="54" xfId="0" applyNumberFormat="1" applyFont="1" applyFill="1" applyBorder="1" applyAlignment="1" applyProtection="1">
      <alignment horizontal="right" vertical="center" indent="1"/>
      <protection locked="0"/>
    </xf>
    <xf numFmtId="0" fontId="8" fillId="0" borderId="0" xfId="0" applyFont="1" applyFill="1" applyAlignment="1" applyProtection="1">
      <alignment vertical="center"/>
      <protection locked="0"/>
    </xf>
    <xf numFmtId="0" fontId="6" fillId="0" borderId="0" xfId="0" applyFont="1" applyFill="1" applyAlignment="1" applyProtection="1">
      <alignment horizontal="right"/>
      <protection locked="0"/>
    </xf>
    <xf numFmtId="0" fontId="8" fillId="0" borderId="43" xfId="0" applyFont="1" applyFill="1" applyBorder="1" applyAlignment="1" applyProtection="1">
      <alignment horizontal="center" vertical="center" wrapText="1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29" xfId="0" applyFont="1" applyFill="1" applyBorder="1" applyAlignment="1" applyProtection="1">
      <alignment horizontal="right" vertical="center" wrapText="1" indent="1"/>
      <protection locked="0"/>
    </xf>
    <xf numFmtId="0" fontId="20" fillId="0" borderId="13" xfId="0" applyFont="1" applyFill="1" applyBorder="1" applyAlignment="1" applyProtection="1">
      <alignment horizontal="center" vertical="center" wrapText="1"/>
      <protection locked="0"/>
    </xf>
    <xf numFmtId="0" fontId="20" fillId="0" borderId="14" xfId="0" applyFont="1" applyFill="1" applyBorder="1" applyAlignment="1" applyProtection="1">
      <alignment horizontal="center" vertical="center" wrapText="1"/>
      <protection locked="0"/>
    </xf>
    <xf numFmtId="0" fontId="20" fillId="0" borderId="17" xfId="0" applyFont="1" applyFill="1" applyBorder="1" applyAlignment="1" applyProtection="1">
      <alignment horizontal="center" vertical="center" wrapText="1"/>
      <protection locked="0"/>
    </xf>
    <xf numFmtId="0" fontId="8" fillId="0" borderId="39" xfId="0" applyFont="1" applyFill="1" applyBorder="1" applyAlignment="1" applyProtection="1">
      <alignment horizontal="center" vertical="center" wrapText="1"/>
      <protection locked="0"/>
    </xf>
    <xf numFmtId="0" fontId="8" fillId="0" borderId="40" xfId="0" applyFont="1" applyFill="1" applyBorder="1" applyAlignment="1" applyProtection="1">
      <alignment horizontal="center" vertical="center" wrapText="1"/>
      <protection locked="0"/>
    </xf>
    <xf numFmtId="166" fontId="8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0" fontId="17" fillId="0" borderId="0" xfId="0" applyFont="1" applyFill="1" applyAlignment="1" applyProtection="1">
      <alignment horizontal="left" vertical="center" wrapText="1"/>
      <protection locked="0"/>
    </xf>
    <xf numFmtId="0" fontId="17" fillId="0" borderId="0" xfId="0" applyFont="1" applyFill="1" applyAlignment="1" applyProtection="1">
      <alignment vertical="center" wrapText="1"/>
      <protection locked="0"/>
    </xf>
    <xf numFmtId="0" fontId="17" fillId="0" borderId="0" xfId="0" applyFont="1" applyFill="1" applyAlignment="1" applyProtection="1">
      <alignment horizontal="right" vertical="center" wrapText="1" indent="1"/>
      <protection locked="0"/>
    </xf>
    <xf numFmtId="166" fontId="89" fillId="0" borderId="0" xfId="0" applyNumberFormat="1" applyFont="1" applyFill="1" applyAlignment="1" applyProtection="1">
      <alignment horizontal="right" vertical="center" wrapText="1" indent="1"/>
    </xf>
    <xf numFmtId="49" fontId="8" fillId="0" borderId="37" xfId="0" applyNumberFormat="1" applyFont="1" applyFill="1" applyBorder="1" applyAlignment="1" applyProtection="1">
      <alignment horizontal="right" vertical="center"/>
      <protection locked="0"/>
    </xf>
    <xf numFmtId="0" fontId="8" fillId="0" borderId="59" xfId="0" applyFont="1" applyFill="1" applyBorder="1" applyAlignment="1" applyProtection="1">
      <alignment horizontal="center" vertical="center" wrapText="1"/>
      <protection locked="0"/>
    </xf>
    <xf numFmtId="49" fontId="8" fillId="0" borderId="54" xfId="0" applyNumberFormat="1" applyFont="1" applyFill="1" applyBorder="1" applyAlignment="1" applyProtection="1">
      <alignment horizontal="right" vertic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0" fillId="0" borderId="0" xfId="0" applyFill="1" applyAlignment="1" applyProtection="1">
      <alignment horizontal="left" vertical="center" wrapText="1"/>
      <protection locked="0"/>
    </xf>
    <xf numFmtId="0" fontId="0" fillId="0" borderId="0" xfId="0" applyFill="1" applyAlignment="1" applyProtection="1">
      <alignment vertical="center" wrapText="1"/>
      <protection locked="0"/>
    </xf>
    <xf numFmtId="166" fontId="0" fillId="0" borderId="0" xfId="0" applyNumberFormat="1" applyFill="1" applyAlignment="1" applyProtection="1">
      <alignment vertical="center" wrapText="1"/>
      <protection locked="0"/>
    </xf>
    <xf numFmtId="166" fontId="89" fillId="0" borderId="0" xfId="0" applyNumberFormat="1" applyFont="1" applyFill="1" applyAlignment="1" applyProtection="1">
      <alignment vertical="center" wrapText="1"/>
    </xf>
    <xf numFmtId="0" fontId="23" fillId="0" borderId="0" xfId="0" applyFont="1"/>
    <xf numFmtId="0" fontId="12" fillId="0" borderId="0" xfId="8" applyFont="1" applyFill="1" applyProtection="1">
      <protection locked="0"/>
    </xf>
    <xf numFmtId="0" fontId="23" fillId="0" borderId="0" xfId="8" applyFont="1" applyFill="1" applyAlignment="1" applyProtection="1">
      <alignment horizontal="center" wrapText="1"/>
      <protection locked="0"/>
    </xf>
    <xf numFmtId="0" fontId="23" fillId="0" borderId="0" xfId="0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12" fillId="0" borderId="0" xfId="8" applyFont="1" applyFill="1" applyAlignment="1" applyProtection="1">
      <alignment horizontal="right" vertical="center" indent="1"/>
      <protection locked="0"/>
    </xf>
    <xf numFmtId="0" fontId="8" fillId="0" borderId="13" xfId="8" applyFont="1" applyFill="1" applyBorder="1" applyAlignment="1" applyProtection="1">
      <alignment horizontal="center" vertical="center" wrapText="1"/>
      <protection locked="0"/>
    </xf>
    <xf numFmtId="0" fontId="8" fillId="0" borderId="14" xfId="8" applyFont="1" applyFill="1" applyBorder="1" applyAlignment="1" applyProtection="1">
      <alignment horizontal="center" vertical="center" wrapText="1"/>
      <protection locked="0"/>
    </xf>
    <xf numFmtId="0" fontId="8" fillId="0" borderId="17" xfId="8" applyFont="1" applyFill="1" applyBorder="1" applyAlignment="1" applyProtection="1">
      <alignment horizontal="center" vertical="center" wrapText="1"/>
      <protection locked="0"/>
    </xf>
    <xf numFmtId="0" fontId="29" fillId="0" borderId="0" xfId="8" applyFont="1" applyFill="1" applyProtection="1">
      <protection locked="0"/>
    </xf>
    <xf numFmtId="166" fontId="90" fillId="0" borderId="0" xfId="8" applyNumberFormat="1" applyFont="1" applyFill="1" applyAlignment="1" applyProtection="1">
      <alignment horizontal="right" vertical="center" indent="1"/>
    </xf>
    <xf numFmtId="0" fontId="23" fillId="0" borderId="0" xfId="0" applyFont="1" applyAlignment="1" applyProtection="1">
      <alignment horizontal="center"/>
    </xf>
    <xf numFmtId="0" fontId="31" fillId="0" borderId="0" xfId="0" applyFont="1" applyAlignment="1" applyProtection="1">
      <alignment horizontal="center"/>
    </xf>
    <xf numFmtId="166" fontId="0" fillId="0" borderId="0" xfId="0" applyNumberFormat="1" applyFill="1" applyAlignment="1" applyProtection="1">
      <alignment horizontal="center" vertical="center" wrapText="1"/>
      <protection locked="0"/>
    </xf>
    <xf numFmtId="166" fontId="6" fillId="0" borderId="0" xfId="0" applyNumberFormat="1" applyFont="1" applyFill="1" applyAlignment="1" applyProtection="1">
      <alignment horizontal="right" wrapText="1"/>
      <protection locked="0"/>
    </xf>
    <xf numFmtId="166" fontId="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" vertical="center" wrapText="1"/>
      <protection locked="0"/>
    </xf>
    <xf numFmtId="0" fontId="30" fillId="0" borderId="16" xfId="0" applyFont="1" applyFill="1" applyBorder="1" applyAlignment="1" applyProtection="1">
      <alignment horizontal="center" vertical="center"/>
      <protection locked="0"/>
    </xf>
    <xf numFmtId="0" fontId="46" fillId="0" borderId="0" xfId="0" applyFont="1" applyAlignment="1"/>
    <xf numFmtId="0" fontId="5" fillId="0" borderId="4" xfId="0" applyFont="1" applyFill="1" applyBorder="1" applyAlignment="1" applyProtection="1">
      <alignment horizontal="center" vertical="center" wrapText="1"/>
    </xf>
    <xf numFmtId="0" fontId="46" fillId="0" borderId="0" xfId="9" applyFont="1" applyFill="1" applyAlignment="1" applyProtection="1">
      <protection locked="0"/>
    </xf>
    <xf numFmtId="0" fontId="46" fillId="0" borderId="0" xfId="8" applyFont="1" applyFill="1" applyAlignment="1" applyProtection="1">
      <alignment vertical="center"/>
    </xf>
    <xf numFmtId="0" fontId="53" fillId="0" borderId="0" xfId="8" applyFont="1" applyFill="1" applyAlignment="1">
      <alignment horizontal="right"/>
    </xf>
    <xf numFmtId="0" fontId="86" fillId="0" borderId="0" xfId="5" applyAlignment="1" applyProtection="1"/>
    <xf numFmtId="0" fontId="54" fillId="0" borderId="0" xfId="0" applyFont="1" applyAlignment="1">
      <alignment wrapText="1"/>
    </xf>
    <xf numFmtId="0" fontId="12" fillId="0" borderId="0" xfId="9" applyFill="1" applyAlignment="1" applyProtection="1">
      <alignment vertical="center" wrapText="1"/>
    </xf>
    <xf numFmtId="0" fontId="53" fillId="0" borderId="0" xfId="0" applyFont="1" applyAlignment="1">
      <alignment horizontal="right"/>
    </xf>
    <xf numFmtId="0" fontId="53" fillId="0" borderId="0" xfId="0" applyFont="1" applyFill="1" applyAlignment="1">
      <alignment horizontal="right" vertical="center"/>
    </xf>
    <xf numFmtId="166" fontId="91" fillId="0" borderId="0" xfId="8" applyNumberFormat="1" applyFont="1" applyFill="1"/>
    <xf numFmtId="0" fontId="0" fillId="0" borderId="0" xfId="0" applyProtection="1">
      <protection locked="0"/>
    </xf>
    <xf numFmtId="0" fontId="0" fillId="0" borderId="0" xfId="0" applyAlignment="1" applyProtection="1">
      <alignment horizontal="right"/>
      <protection locked="0"/>
    </xf>
    <xf numFmtId="0" fontId="35" fillId="0" borderId="0" xfId="0" applyFont="1" applyAlignment="1" applyProtection="1">
      <alignment horizontal="center"/>
      <protection locked="0"/>
    </xf>
    <xf numFmtId="0" fontId="25" fillId="0" borderId="29" xfId="0" applyFont="1" applyFill="1" applyBorder="1" applyAlignment="1" applyProtection="1">
      <alignment horizontal="center" vertical="center" wrapText="1"/>
    </xf>
    <xf numFmtId="166" fontId="91" fillId="0" borderId="0" xfId="8" applyNumberFormat="1" applyFont="1" applyFill="1" applyProtection="1"/>
    <xf numFmtId="0" fontId="35" fillId="0" borderId="0" xfId="0" applyFont="1" applyAlignment="1">
      <alignment horizontal="center"/>
    </xf>
    <xf numFmtId="0" fontId="0" fillId="7" borderId="0" xfId="0" applyFill="1" applyAlignment="1" applyProtection="1">
      <alignment horizontal="center"/>
      <protection locked="0"/>
    </xf>
    <xf numFmtId="0" fontId="37" fillId="0" borderId="0" xfId="0" applyFont="1" applyProtection="1"/>
    <xf numFmtId="0" fontId="38" fillId="0" borderId="0" xfId="0" applyFont="1" applyFill="1" applyProtection="1"/>
    <xf numFmtId="0" fontId="23" fillId="0" borderId="0" xfId="0" applyFont="1" applyFill="1" applyProtection="1"/>
    <xf numFmtId="0" fontId="43" fillId="0" borderId="0" xfId="0" applyFont="1" applyFill="1" applyProtection="1"/>
    <xf numFmtId="0" fontId="35" fillId="0" borderId="0" xfId="0" applyFont="1" applyProtection="1"/>
    <xf numFmtId="0" fontId="23" fillId="0" borderId="0" xfId="0" applyFont="1" applyProtection="1"/>
    <xf numFmtId="0" fontId="12" fillId="0" borderId="0" xfId="8" applyFill="1" applyProtection="1">
      <protection locked="0"/>
    </xf>
    <xf numFmtId="0" fontId="6" fillId="0" borderId="0" xfId="0" applyFont="1" applyFill="1" applyBorder="1" applyAlignment="1" applyProtection="1">
      <alignment horizontal="right" vertical="center"/>
      <protection locked="0"/>
    </xf>
    <xf numFmtId="0" fontId="92" fillId="0" borderId="62" xfId="8" applyFont="1" applyFill="1" applyBorder="1" applyAlignment="1" applyProtection="1">
      <alignment horizontal="center" vertical="center" wrapText="1"/>
      <protection locked="0"/>
    </xf>
    <xf numFmtId="0" fontId="93" fillId="0" borderId="27" xfId="8" applyFont="1" applyFill="1" applyBorder="1" applyAlignment="1" applyProtection="1">
      <alignment horizontal="center" vertical="center" wrapText="1"/>
      <protection locked="0"/>
    </xf>
    <xf numFmtId="0" fontId="93" fillId="0" borderId="27" xfId="0" applyFont="1" applyBorder="1" applyAlignment="1" applyProtection="1">
      <alignment horizontal="center" vertical="center" wrapText="1"/>
      <protection locked="0"/>
    </xf>
    <xf numFmtId="0" fontId="93" fillId="0" borderId="28" xfId="8" applyFont="1" applyFill="1" applyBorder="1" applyAlignment="1" applyProtection="1">
      <alignment horizontal="center" vertical="center" wrapText="1"/>
      <protection locked="0"/>
    </xf>
    <xf numFmtId="0" fontId="94" fillId="0" borderId="16" xfId="8" applyFont="1" applyFill="1" applyBorder="1" applyAlignment="1" applyProtection="1">
      <alignment horizontal="center" vertical="center" wrapText="1"/>
    </xf>
    <xf numFmtId="0" fontId="94" fillId="0" borderId="63" xfId="8" applyFont="1" applyFill="1" applyBorder="1" applyAlignment="1" applyProtection="1">
      <alignment horizontal="center" vertical="center" wrapText="1"/>
    </xf>
    <xf numFmtId="166" fontId="94" fillId="0" borderId="17" xfId="0" applyNumberFormat="1" applyFont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right" vertical="center" wrapText="1" indent="1"/>
    </xf>
    <xf numFmtId="166" fontId="22" fillId="0" borderId="47" xfId="8" applyNumberFormat="1" applyFont="1" applyFill="1" applyBorder="1" applyAlignment="1" applyProtection="1">
      <alignment horizontal="right" vertical="center" wrapText="1" indent="1"/>
    </xf>
    <xf numFmtId="166" fontId="22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3" xfId="8" applyNumberFormat="1" applyFont="1" applyFill="1" applyBorder="1" applyAlignment="1" applyProtection="1">
      <alignment horizontal="right" vertical="center" wrapText="1" indent="1"/>
    </xf>
    <xf numFmtId="166" fontId="29" fillId="0" borderId="1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1" xfId="8" applyNumberFormat="1" applyFont="1" applyFill="1" applyBorder="1" applyAlignment="1" applyProtection="1">
      <alignment horizontal="right" vertical="center" wrapText="1" indent="1"/>
    </xf>
    <xf numFmtId="166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61" xfId="8" applyNumberFormat="1" applyFont="1" applyFill="1" applyBorder="1" applyAlignment="1" applyProtection="1">
      <alignment horizontal="right" vertical="center" wrapText="1" indent="1"/>
    </xf>
    <xf numFmtId="166" fontId="29" fillId="0" borderId="47" xfId="8" applyNumberFormat="1" applyFont="1" applyFill="1" applyBorder="1" applyAlignment="1" applyProtection="1">
      <alignment horizontal="right" vertical="center" wrapText="1" indent="1"/>
    </xf>
    <xf numFmtId="166" fontId="29" fillId="0" borderId="2" xfId="8" applyNumberFormat="1" applyFont="1" applyFill="1" applyBorder="1" applyAlignment="1" applyProtection="1">
      <alignment horizontal="right" vertical="center" wrapText="1" indent="1"/>
    </xf>
    <xf numFmtId="166" fontId="29" fillId="0" borderId="46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</xf>
    <xf numFmtId="0" fontId="6" fillId="0" borderId="35" xfId="0" applyFont="1" applyFill="1" applyBorder="1" applyAlignment="1" applyProtection="1">
      <alignment horizontal="right"/>
    </xf>
    <xf numFmtId="166" fontId="22" fillId="0" borderId="4" xfId="8" applyNumberFormat="1" applyFont="1" applyFill="1" applyBorder="1" applyAlignment="1" applyProtection="1">
      <alignment horizontal="right" vertical="center" wrapText="1" indent="1"/>
    </xf>
    <xf numFmtId="166" fontId="22" fillId="0" borderId="53" xfId="8" applyNumberFormat="1" applyFont="1" applyFill="1" applyBorder="1" applyAlignment="1" applyProtection="1">
      <alignment horizontal="right" vertical="center" wrapText="1" indent="1"/>
    </xf>
    <xf numFmtId="166" fontId="22" fillId="0" borderId="2" xfId="8" applyNumberFormat="1" applyFont="1" applyFill="1" applyBorder="1" applyAlignment="1" applyProtection="1">
      <alignment horizontal="right" vertical="center" wrapText="1" indent="1"/>
    </xf>
    <xf numFmtId="166" fontId="22" fillId="0" borderId="46" xfId="8" applyNumberFormat="1" applyFont="1" applyFill="1" applyBorder="1" applyAlignment="1" applyProtection="1">
      <alignment horizontal="right" vertical="center" wrapText="1" indent="1"/>
    </xf>
    <xf numFmtId="166" fontId="22" fillId="0" borderId="6" xfId="8" applyNumberFormat="1" applyFont="1" applyFill="1" applyBorder="1" applyAlignment="1" applyProtection="1">
      <alignment horizontal="right" vertical="center" wrapText="1" indent="1"/>
    </xf>
    <xf numFmtId="166" fontId="22" fillId="0" borderId="41" xfId="8" applyNumberFormat="1" applyFont="1" applyFill="1" applyBorder="1" applyAlignment="1" applyProtection="1">
      <alignment horizontal="right" vertical="center" wrapText="1" indent="1"/>
    </xf>
    <xf numFmtId="166" fontId="22" fillId="0" borderId="27" xfId="8" applyNumberFormat="1" applyFont="1" applyFill="1" applyBorder="1" applyAlignment="1" applyProtection="1">
      <alignment horizontal="right" vertical="center" wrapText="1" indent="1"/>
    </xf>
    <xf numFmtId="166" fontId="22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42" xfId="8" applyNumberFormat="1" applyFont="1" applyFill="1" applyBorder="1" applyAlignment="1" applyProtection="1">
      <alignment horizontal="right" vertical="center" wrapText="1" indent="1"/>
    </xf>
    <xf numFmtId="166" fontId="28" fillId="0" borderId="42" xfId="8" applyNumberFormat="1" applyFont="1" applyFill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</xf>
    <xf numFmtId="166" fontId="27" fillId="0" borderId="42" xfId="0" applyNumberFormat="1" applyFont="1" applyBorder="1" applyAlignment="1" applyProtection="1">
      <alignment horizontal="right" vertical="center" wrapText="1" indent="1"/>
      <protection locked="0"/>
    </xf>
    <xf numFmtId="166" fontId="22" fillId="0" borderId="36" xfId="8" applyNumberFormat="1" applyFont="1" applyFill="1" applyBorder="1" applyAlignment="1" applyProtection="1">
      <alignment horizontal="right" vertical="center" wrapText="1" indent="1"/>
    </xf>
    <xf numFmtId="166" fontId="27" fillId="0" borderId="65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  <protection locked="0"/>
    </xf>
    <xf numFmtId="166" fontId="27" fillId="0" borderId="1" xfId="0" applyNumberFormat="1" applyFont="1" applyBorder="1" applyAlignment="1" applyProtection="1">
      <alignment horizontal="right" vertical="center" wrapText="1" indent="1"/>
    </xf>
    <xf numFmtId="166" fontId="25" fillId="0" borderId="42" xfId="0" quotePrefix="1" applyNumberFormat="1" applyFont="1" applyBorder="1" applyAlignment="1" applyProtection="1">
      <alignment horizontal="right" vertical="center" wrapText="1" indent="1"/>
    </xf>
    <xf numFmtId="166" fontId="91" fillId="0" borderId="0" xfId="8" applyNumberFormat="1" applyFont="1" applyFill="1" applyAlignment="1" applyProtection="1">
      <alignment horizontal="right" vertical="center" indent="1"/>
    </xf>
    <xf numFmtId="0" fontId="91" fillId="0" borderId="0" xfId="8" applyFont="1" applyFill="1" applyProtection="1"/>
    <xf numFmtId="166" fontId="20" fillId="0" borderId="49" xfId="8" applyNumberFormat="1" applyFont="1" applyFill="1" applyBorder="1" applyAlignment="1" applyProtection="1">
      <alignment horizontal="right" vertical="center" wrapText="1" indent="1"/>
    </xf>
    <xf numFmtId="166" fontId="28" fillId="0" borderId="16" xfId="8" applyNumberFormat="1" applyFont="1" applyFill="1" applyBorder="1" applyAlignment="1" applyProtection="1">
      <alignment horizontal="right" vertical="center" wrapText="1" indent="1"/>
    </xf>
    <xf numFmtId="166" fontId="7" fillId="0" borderId="0" xfId="0" applyNumberFormat="1" applyFont="1" applyFill="1" applyAlignment="1" applyProtection="1">
      <alignment horizontal="centerContinuous" vertical="center" wrapText="1"/>
      <protection locked="0"/>
    </xf>
    <xf numFmtId="166" fontId="6" fillId="0" borderId="0" xfId="0" applyNumberFormat="1" applyFont="1" applyFill="1" applyAlignment="1" applyProtection="1">
      <alignment horizontal="right" vertical="center"/>
    </xf>
    <xf numFmtId="166" fontId="8" fillId="0" borderId="42" xfId="0" applyNumberFormat="1" applyFont="1" applyFill="1" applyBorder="1" applyAlignment="1" applyProtection="1">
      <alignment horizontal="centerContinuous" vertical="center" wrapText="1"/>
    </xf>
    <xf numFmtId="166" fontId="8" fillId="0" borderId="55" xfId="0" applyNumberFormat="1" applyFont="1" applyFill="1" applyBorder="1" applyAlignment="1" applyProtection="1">
      <alignment horizontal="centerContinuous" vertical="center" wrapText="1"/>
    </xf>
    <xf numFmtId="166" fontId="8" fillId="0" borderId="60" xfId="0" applyNumberFormat="1" applyFont="1" applyFill="1" applyBorder="1" applyAlignment="1" applyProtection="1">
      <alignment horizontal="centerContinuous" vertical="center" wrapText="1"/>
    </xf>
    <xf numFmtId="166" fontId="92" fillId="0" borderId="14" xfId="0" applyNumberFormat="1" applyFont="1" applyFill="1" applyBorder="1" applyAlignment="1" applyProtection="1">
      <alignment horizontal="center" vertical="center" wrapText="1"/>
    </xf>
    <xf numFmtId="166" fontId="92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92" fillId="0" borderId="13" xfId="0" applyNumberFormat="1" applyFont="1" applyFill="1" applyBorder="1" applyAlignment="1" applyProtection="1">
      <alignment horizontal="center" vertical="center" wrapText="1"/>
    </xf>
    <xf numFmtId="166" fontId="92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2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</xf>
    <xf numFmtId="166" fontId="22" fillId="0" borderId="3" xfId="0" applyNumberFormat="1" applyFont="1" applyFill="1" applyBorder="1" applyAlignment="1" applyProtection="1">
      <alignment horizontal="right" vertical="center" wrapText="1" indent="1"/>
    </xf>
    <xf numFmtId="166" fontId="22" fillId="0" borderId="47" xfId="0" applyNumberFormat="1" applyFont="1" applyFill="1" applyBorder="1" applyAlignment="1" applyProtection="1">
      <alignment horizontal="right" vertical="center" wrapText="1" indent="1"/>
    </xf>
    <xf numFmtId="166" fontId="22" fillId="0" borderId="6" xfId="0" applyNumberFormat="1" applyFont="1" applyFill="1" applyBorder="1" applyAlignment="1" applyProtection="1">
      <alignment horizontal="right" vertical="center" wrapText="1" indent="1"/>
    </xf>
    <xf numFmtId="166" fontId="17" fillId="0" borderId="50" xfId="0" applyNumberFormat="1" applyFont="1" applyFill="1" applyBorder="1" applyAlignment="1" applyProtection="1">
      <alignment horizontal="left" vertical="center" wrapText="1" indent="1"/>
    </xf>
    <xf numFmtId="166" fontId="29" fillId="0" borderId="66" xfId="0" applyNumberFormat="1" applyFont="1" applyFill="1" applyBorder="1" applyAlignment="1" applyProtection="1">
      <alignment horizontal="right" vertical="center" wrapText="1" indent="1"/>
    </xf>
    <xf numFmtId="166" fontId="17" fillId="0" borderId="23" xfId="0" applyNumberFormat="1" applyFont="1" applyFill="1" applyBorder="1" applyAlignment="1" applyProtection="1">
      <alignment horizontal="left" vertical="center" wrapText="1" indent="1"/>
    </xf>
    <xf numFmtId="166" fontId="29" fillId="0" borderId="2" xfId="0" applyNumberFormat="1" applyFont="1" applyFill="1" applyBorder="1" applyAlignment="1" applyProtection="1">
      <alignment horizontal="right" vertical="center" wrapText="1" indent="1"/>
    </xf>
    <xf numFmtId="166" fontId="29" fillId="0" borderId="46" xfId="0" applyNumberFormat="1" applyFont="1" applyFill="1" applyBorder="1" applyAlignment="1" applyProtection="1">
      <alignment horizontal="right" vertical="center" wrapText="1" indent="1"/>
    </xf>
    <xf numFmtId="166" fontId="29" fillId="0" borderId="1" xfId="0" applyNumberFormat="1" applyFont="1" applyFill="1" applyBorder="1" applyAlignment="1" applyProtection="1">
      <alignment horizontal="right" vertical="center" wrapText="1" indent="1"/>
    </xf>
    <xf numFmtId="166" fontId="28" fillId="0" borderId="42" xfId="0" applyNumberFormat="1" applyFont="1" applyFill="1" applyBorder="1" applyAlignment="1" applyProtection="1">
      <alignment horizontal="right" vertical="center" wrapText="1" indent="1"/>
    </xf>
    <xf numFmtId="166" fontId="30" fillId="0" borderId="14" xfId="0" applyNumberFormat="1" applyFont="1" applyFill="1" applyBorder="1" applyAlignment="1" applyProtection="1">
      <alignment horizontal="right" vertical="center" wrapText="1" indent="1"/>
    </xf>
    <xf numFmtId="166" fontId="30" fillId="0" borderId="36" xfId="0" applyNumberFormat="1" applyFont="1" applyFill="1" applyBorder="1" applyAlignment="1" applyProtection="1">
      <alignment horizontal="right" vertical="center" wrapText="1" indent="1"/>
    </xf>
    <xf numFmtId="166" fontId="30" fillId="0" borderId="17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0" applyNumberFormat="1" applyFont="1" applyFill="1" applyBorder="1" applyAlignment="1" applyProtection="1">
      <alignment horizontal="right" vertical="center" wrapText="1" indent="1"/>
    </xf>
    <xf numFmtId="166" fontId="22" fillId="0" borderId="46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</xf>
    <xf numFmtId="0" fontId="24" fillId="0" borderId="0" xfId="0" applyFont="1" applyAlignment="1" applyProtection="1">
      <alignment horizontal="center"/>
    </xf>
    <xf numFmtId="3" fontId="38" fillId="0" borderId="0" xfId="0" applyNumberFormat="1" applyFont="1" applyFill="1" applyAlignment="1" applyProtection="1">
      <alignment horizontal="right" indent="1"/>
    </xf>
    <xf numFmtId="0" fontId="38" fillId="0" borderId="0" xfId="0" applyFont="1" applyFill="1" applyAlignment="1" applyProtection="1">
      <alignment horizontal="right" indent="1"/>
    </xf>
    <xf numFmtId="3" fontId="30" fillId="0" borderId="0" xfId="0" applyNumberFormat="1" applyFont="1" applyFill="1" applyAlignment="1" applyProtection="1">
      <alignment horizontal="right" indent="1"/>
    </xf>
    <xf numFmtId="0" fontId="35" fillId="0" borderId="0" xfId="0" applyFont="1" applyFill="1" applyProtection="1"/>
    <xf numFmtId="166" fontId="6" fillId="0" borderId="0" xfId="0" applyNumberFormat="1" applyFont="1" applyFill="1" applyAlignment="1" applyProtection="1">
      <alignment horizontal="right" wrapText="1"/>
    </xf>
    <xf numFmtId="166" fontId="92" fillId="0" borderId="17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9" xfId="0" applyNumberFormat="1" applyFont="1" applyFill="1" applyBorder="1" applyAlignment="1" applyProtection="1">
      <alignment horizontal="center" vertical="center" wrapText="1"/>
    </xf>
    <xf numFmtId="166" fontId="94" fillId="0" borderId="38" xfId="0" applyNumberFormat="1" applyFont="1" applyFill="1" applyBorder="1" applyAlignment="1" applyProtection="1">
      <alignment horizontal="center" vertical="center" wrapText="1"/>
    </xf>
    <xf numFmtId="166" fontId="92" fillId="0" borderId="36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vertical="center" wrapText="1"/>
    </xf>
    <xf numFmtId="166" fontId="3" fillId="0" borderId="0" xfId="0" applyNumberFormat="1" applyFont="1" applyFill="1" applyAlignment="1" applyProtection="1">
      <alignment horizontal="left" vertical="center" wrapText="1" readingOrder="2"/>
      <protection locked="0"/>
    </xf>
    <xf numFmtId="166" fontId="3" fillId="0" borderId="0" xfId="0" applyNumberFormat="1" applyFont="1" applyFill="1" applyAlignment="1">
      <alignment vertical="center" wrapText="1" readingOrder="2"/>
    </xf>
    <xf numFmtId="166" fontId="94" fillId="0" borderId="17" xfId="0" applyNumberFormat="1" applyFont="1" applyBorder="1" applyAlignment="1" applyProtection="1">
      <alignment horizontal="center" vertical="center" wrapText="1"/>
      <protection locked="0"/>
    </xf>
    <xf numFmtId="166" fontId="22" fillId="0" borderId="20" xfId="8" applyNumberFormat="1" applyFont="1" applyFill="1" applyBorder="1" applyAlignment="1" applyProtection="1">
      <alignment horizontal="right" vertical="center" wrapText="1" indent="1"/>
    </xf>
    <xf numFmtId="166" fontId="22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0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" xfId="8" applyNumberFormat="1" applyFont="1" applyFill="1" applyBorder="1" applyAlignment="1" applyProtection="1">
      <alignment horizontal="right" vertical="center" wrapText="1" indent="1"/>
    </xf>
    <xf numFmtId="166" fontId="29" fillId="0" borderId="21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6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28" xfId="8" applyNumberFormat="1" applyFont="1" applyFill="1" applyBorder="1" applyAlignment="1" applyProtection="1">
      <alignment horizontal="right" vertical="center" wrapText="1" indent="1"/>
    </xf>
    <xf numFmtId="0" fontId="26" fillId="0" borderId="27" xfId="0" applyFont="1" applyBorder="1" applyAlignment="1" applyProtection="1">
      <alignment wrapText="1"/>
    </xf>
    <xf numFmtId="166" fontId="20" fillId="0" borderId="67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7" xfId="8" applyNumberFormat="1" applyFont="1" applyFill="1" applyBorder="1" applyAlignment="1" applyProtection="1">
      <alignment horizontal="right" vertical="center" wrapText="1" indent="1"/>
    </xf>
    <xf numFmtId="166" fontId="22" fillId="0" borderId="28" xfId="8" applyNumberFormat="1" applyFont="1" applyFill="1" applyBorder="1" applyAlignment="1" applyProtection="1">
      <alignment horizontal="right" vertical="center" wrapText="1" indent="1"/>
    </xf>
    <xf numFmtId="0" fontId="89" fillId="0" borderId="0" xfId="0" applyFont="1" applyFill="1" applyAlignment="1" applyProtection="1">
      <alignment horizontal="right" vertical="center" wrapText="1" indent="1"/>
    </xf>
    <xf numFmtId="166" fontId="89" fillId="0" borderId="44" xfId="0" applyNumberFormat="1" applyFont="1" applyFill="1" applyBorder="1" applyAlignment="1" applyProtection="1">
      <alignment horizontal="right" vertical="center" wrapText="1" indent="1"/>
    </xf>
    <xf numFmtId="166" fontId="27" fillId="0" borderId="49" xfId="0" applyNumberFormat="1" applyFont="1" applyBorder="1" applyAlignment="1" applyProtection="1">
      <alignment horizontal="right" vertical="center" wrapText="1" indent="1"/>
    </xf>
    <xf numFmtId="166" fontId="95" fillId="0" borderId="42" xfId="0" applyNumberFormat="1" applyFont="1" applyBorder="1" applyAlignment="1" applyProtection="1">
      <alignment horizontal="center" vertical="center" wrapText="1"/>
      <protection locked="0"/>
    </xf>
    <xf numFmtId="49" fontId="8" fillId="0" borderId="38" xfId="0" applyNumberFormat="1" applyFont="1" applyFill="1" applyBorder="1" applyAlignment="1" applyProtection="1">
      <alignment horizontal="right" vertical="center"/>
      <protection locked="0"/>
    </xf>
    <xf numFmtId="0" fontId="8" fillId="0" borderId="0" xfId="0" applyFont="1" applyFill="1" applyBorder="1" applyAlignment="1" applyProtection="1">
      <alignment horizontal="center" vertical="center" wrapText="1"/>
      <protection locked="0"/>
    </xf>
    <xf numFmtId="0" fontId="5" fillId="0" borderId="0" xfId="0" applyFont="1" applyFill="1" applyBorder="1" applyAlignment="1" applyProtection="1">
      <alignment horizontal="center" vertical="center"/>
      <protection locked="0"/>
    </xf>
    <xf numFmtId="0" fontId="0" fillId="0" borderId="0" xfId="0" applyBorder="1" applyAlignment="1" applyProtection="1">
      <alignment horizontal="center" vertical="center"/>
      <protection locked="0"/>
    </xf>
    <xf numFmtId="49" fontId="32" fillId="0" borderId="0" xfId="0" applyNumberFormat="1" applyFont="1" applyFill="1" applyBorder="1" applyAlignment="1" applyProtection="1">
      <alignment horizontal="right" vertical="center"/>
      <protection locked="0"/>
    </xf>
    <xf numFmtId="0" fontId="94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0" xfId="0" applyFont="1" applyFill="1" applyAlignment="1" applyProtection="1">
      <alignment horizontal="center" vertical="center" wrapText="1"/>
    </xf>
    <xf numFmtId="3" fontId="22" fillId="0" borderId="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right" vertical="center" wrapText="1" indent="1"/>
    </xf>
    <xf numFmtId="166" fontId="28" fillId="0" borderId="26" xfId="0" applyNumberFormat="1" applyFont="1" applyFill="1" applyBorder="1" applyAlignment="1" applyProtection="1">
      <alignment horizontal="right" vertical="center" wrapText="1" indent="1"/>
    </xf>
    <xf numFmtId="3" fontId="22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" xfId="0" applyNumberFormat="1" applyFont="1" applyFill="1" applyBorder="1" applyAlignment="1" applyProtection="1">
      <alignment horizontal="right" vertical="center" wrapText="1" indent="1"/>
    </xf>
    <xf numFmtId="49" fontId="29" fillId="0" borderId="10" xfId="0" applyNumberFormat="1" applyFont="1" applyFill="1" applyBorder="1" applyAlignment="1" applyProtection="1">
      <alignment horizontal="center" vertical="center" wrapText="1"/>
    </xf>
    <xf numFmtId="3" fontId="22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27" xfId="0" applyNumberFormat="1" applyFont="1" applyFill="1" applyBorder="1" applyAlignment="1" applyProtection="1">
      <alignment horizontal="right" vertical="center" wrapText="1" indent="1"/>
    </xf>
    <xf numFmtId="3" fontId="22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6" xfId="0" applyNumberFormat="1" applyFont="1" applyFill="1" applyBorder="1" applyAlignment="1" applyProtection="1">
      <alignment horizontal="right" vertical="center" wrapText="1" indent="1"/>
    </xf>
    <xf numFmtId="166" fontId="28" fillId="0" borderId="20" xfId="0" applyNumberFormat="1" applyFont="1" applyFill="1" applyBorder="1" applyAlignment="1" applyProtection="1">
      <alignment horizontal="right" vertical="center" wrapText="1" indent="1"/>
    </xf>
    <xf numFmtId="166" fontId="28" fillId="0" borderId="19" xfId="0" applyNumberFormat="1" applyFont="1" applyFill="1" applyBorder="1" applyAlignment="1" applyProtection="1">
      <alignment horizontal="right" vertical="center" wrapText="1" indent="1"/>
    </xf>
    <xf numFmtId="166" fontId="28" fillId="0" borderId="21" xfId="0" applyNumberFormat="1" applyFont="1" applyFill="1" applyBorder="1" applyAlignment="1" applyProtection="1">
      <alignment horizontal="right" vertical="center" wrapText="1" indent="1"/>
    </xf>
    <xf numFmtId="3" fontId="28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0" applyNumberFormat="1" applyFont="1" applyFill="1" applyBorder="1" applyAlignment="1" applyProtection="1">
      <alignment horizontal="right" vertical="center" wrapText="1" indent="1"/>
    </xf>
    <xf numFmtId="3" fontId="29" fillId="0" borderId="3" xfId="8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" xfId="8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1" xfId="8" applyFont="1" applyFill="1" applyBorder="1" applyAlignment="1" applyProtection="1">
      <alignment horizontal="left" vertical="center" wrapText="1" indent="1"/>
    </xf>
    <xf numFmtId="3" fontId="29" fillId="0" borderId="6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30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right" vertical="center" wrapText="1" indent="1"/>
    </xf>
    <xf numFmtId="3" fontId="29" fillId="0" borderId="27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</xf>
    <xf numFmtId="0" fontId="22" fillId="0" borderId="69" xfId="8" applyFont="1" applyFill="1" applyBorder="1" applyAlignment="1" applyProtection="1">
      <alignment horizontal="right" vertical="center" wrapText="1" indent="1"/>
      <protection locked="0"/>
    </xf>
    <xf numFmtId="166" fontId="22" fillId="0" borderId="69" xfId="8" applyNumberFormat="1" applyFont="1" applyFill="1" applyBorder="1" applyAlignment="1" applyProtection="1">
      <alignment horizontal="right" vertical="center" wrapText="1" indent="1"/>
    </xf>
    <xf numFmtId="166" fontId="29" fillId="0" borderId="26" xfId="0" applyNumberFormat="1" applyFont="1" applyFill="1" applyBorder="1" applyAlignment="1" applyProtection="1">
      <alignment horizontal="right" vertical="center" wrapText="1" indent="1"/>
    </xf>
    <xf numFmtId="0" fontId="22" fillId="0" borderId="51" xfId="8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</xf>
    <xf numFmtId="166" fontId="29" fillId="0" borderId="20" xfId="0" applyNumberFormat="1" applyFont="1" applyFill="1" applyBorder="1" applyAlignment="1" applyProtection="1">
      <alignment horizontal="right" vertical="center" wrapText="1" indent="1"/>
    </xf>
    <xf numFmtId="0" fontId="28" fillId="0" borderId="49" xfId="8" applyFont="1" applyFill="1" applyBorder="1" applyAlignment="1" applyProtection="1">
      <alignment horizontal="right" vertical="center" wrapText="1" indent="1"/>
      <protection locked="0"/>
    </xf>
    <xf numFmtId="166" fontId="8" fillId="0" borderId="49" xfId="0" applyNumberFormat="1" applyFont="1" applyFill="1" applyBorder="1" applyAlignment="1" applyProtection="1">
      <alignment horizontal="right" vertical="center" wrapText="1" indent="1"/>
    </xf>
    <xf numFmtId="166" fontId="89" fillId="0" borderId="0" xfId="0" applyNumberFormat="1" applyFont="1" applyFill="1" applyAlignment="1" applyProtection="1">
      <alignment horizontal="right" vertical="center" wrapText="1"/>
    </xf>
    <xf numFmtId="0" fontId="89" fillId="0" borderId="0" xfId="0" applyFont="1" applyFill="1" applyAlignment="1" applyProtection="1">
      <alignment horizontal="right" vertical="center" wrapText="1"/>
    </xf>
    <xf numFmtId="0" fontId="4" fillId="0" borderId="14" xfId="0" applyFont="1" applyFill="1" applyBorder="1" applyAlignment="1" applyProtection="1">
      <alignment horizontal="right" vertical="center" wrapTex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</xf>
    <xf numFmtId="166" fontId="4" fillId="0" borderId="17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ill="1" applyAlignment="1" applyProtection="1">
      <alignment horizontal="right" vertical="center" wrapText="1"/>
    </xf>
    <xf numFmtId="166" fontId="0" fillId="0" borderId="0" xfId="0" applyNumberFormat="1" applyFill="1" applyAlignment="1" applyProtection="1">
      <alignment horizontal="right" vertical="center" wrapText="1" indent="1"/>
    </xf>
    <xf numFmtId="166" fontId="89" fillId="0" borderId="0" xfId="0" applyNumberFormat="1" applyFont="1" applyAlignment="1">
      <alignment horizontal="right" vertical="center" wrapText="1"/>
    </xf>
    <xf numFmtId="166" fontId="89" fillId="0" borderId="0" xfId="0" applyNumberFormat="1" applyFont="1" applyAlignment="1">
      <alignment horizontal="right" vertical="center" wrapText="1" indent="1"/>
    </xf>
    <xf numFmtId="0" fontId="0" fillId="0" borderId="0" xfId="0" applyFill="1" applyAlignment="1" applyProtection="1">
      <alignment horizontal="right" vertical="center" wrapText="1" indent="1"/>
    </xf>
    <xf numFmtId="0" fontId="0" fillId="0" borderId="0" xfId="0" applyFont="1" applyFill="1" applyAlignment="1">
      <alignment horizontal="center"/>
    </xf>
    <xf numFmtId="0" fontId="96" fillId="0" borderId="0" xfId="0" applyFont="1"/>
    <xf numFmtId="0" fontId="8" fillId="0" borderId="6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0" fontId="8" fillId="0" borderId="28" xfId="8" applyFont="1" applyFill="1" applyBorder="1" applyAlignment="1" applyProtection="1">
      <alignment horizontal="center" vertical="center" wrapText="1"/>
      <protection locked="0"/>
    </xf>
    <xf numFmtId="0" fontId="20" fillId="0" borderId="66" xfId="8" applyFont="1" applyFill="1" applyBorder="1" applyAlignment="1" applyProtection="1">
      <alignment horizontal="center" vertical="center" wrapText="1"/>
    </xf>
    <xf numFmtId="0" fontId="20" fillId="0" borderId="42" xfId="8" applyFont="1" applyFill="1" applyBorder="1" applyAlignment="1" applyProtection="1">
      <alignment horizontal="center" vertical="center" wrapText="1"/>
    </xf>
    <xf numFmtId="0" fontId="22" fillId="0" borderId="27" xfId="8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centerContinuous" vertical="center"/>
      <protection locked="0"/>
    </xf>
    <xf numFmtId="166" fontId="6" fillId="0" borderId="0" xfId="0" applyNumberFormat="1" applyFont="1" applyFill="1" applyAlignment="1" applyProtection="1">
      <alignment horizontal="right" vertical="center"/>
      <protection locked="0"/>
    </xf>
    <xf numFmtId="166" fontId="8" fillId="0" borderId="13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41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6" xfId="0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6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47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8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9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38" xfId="0" applyNumberFormat="1" applyFont="1" applyFill="1" applyBorder="1" applyAlignment="1" applyProtection="1">
      <alignment horizontal="center" vertical="center" wrapText="1"/>
      <protection locked="0"/>
    </xf>
    <xf numFmtId="166" fontId="10" fillId="0" borderId="0" xfId="0" applyNumberFormat="1" applyFont="1" applyFill="1" applyAlignment="1" applyProtection="1">
      <alignment vertical="center" wrapText="1"/>
      <protection locked="0"/>
    </xf>
    <xf numFmtId="0" fontId="8" fillId="0" borderId="22" xfId="0" applyFont="1" applyFill="1" applyBorder="1" applyAlignment="1" applyProtection="1">
      <alignment horizontal="center" vertical="center" wrapText="1"/>
      <protection locked="0"/>
    </xf>
    <xf numFmtId="0" fontId="8" fillId="0" borderId="22" xfId="0" quotePrefix="1" applyFont="1" applyFill="1" applyBorder="1" applyAlignment="1" applyProtection="1">
      <alignment horizontal="right" vertical="center" indent="1"/>
      <protection locked="0"/>
    </xf>
    <xf numFmtId="49" fontId="8" fillId="0" borderId="22" xfId="0" applyNumberFormat="1" applyFont="1" applyFill="1" applyBorder="1" applyAlignment="1" applyProtection="1">
      <alignment horizontal="right" vertical="center" indent="1"/>
      <protection locked="0"/>
    </xf>
    <xf numFmtId="0" fontId="4" fillId="0" borderId="0" xfId="0" applyFont="1" applyFill="1" applyAlignment="1" applyProtection="1">
      <alignment vertical="center"/>
      <protection locked="0"/>
    </xf>
    <xf numFmtId="0" fontId="6" fillId="0" borderId="0" xfId="0" applyNumberFormat="1" applyFont="1" applyFill="1" applyAlignment="1" applyProtection="1">
      <alignment horizontal="right"/>
      <protection locked="0"/>
    </xf>
    <xf numFmtId="0" fontId="8" fillId="0" borderId="14" xfId="0" applyFont="1" applyFill="1" applyBorder="1" applyAlignment="1" applyProtection="1">
      <alignment horizontal="center" vertical="center" wrapText="1"/>
      <protection locked="0"/>
    </xf>
    <xf numFmtId="0" fontId="8" fillId="0" borderId="60" xfId="0" applyFont="1" applyFill="1" applyBorder="1" applyAlignment="1" applyProtection="1">
      <alignment horizontal="center" vertical="center" wrapText="1"/>
      <protection locked="0"/>
    </xf>
    <xf numFmtId="0" fontId="20" fillId="0" borderId="44" xfId="0" applyFont="1" applyFill="1" applyBorder="1" applyAlignment="1" applyProtection="1">
      <alignment horizontal="center" vertical="center" wrapText="1"/>
    </xf>
    <xf numFmtId="166" fontId="29" fillId="0" borderId="61" xfId="8" applyNumberFormat="1" applyFont="1" applyFill="1" applyBorder="1" applyAlignment="1" applyProtection="1">
      <alignment horizontal="right" vertical="center" wrapText="1" indent="1"/>
      <protection locked="0"/>
    </xf>
    <xf numFmtId="3" fontId="4" fillId="0" borderId="36" xfId="0" applyNumberFormat="1" applyFont="1" applyFill="1" applyBorder="1" applyAlignment="1" applyProtection="1">
      <alignment horizontal="right" vertical="center" wrapText="1" indent="1"/>
      <protection locked="0"/>
    </xf>
    <xf numFmtId="0" fontId="4" fillId="0" borderId="13" xfId="0" applyFont="1" applyBorder="1" applyAlignment="1">
      <alignment horizontal="left" vertical="center"/>
    </xf>
    <xf numFmtId="0" fontId="4" fillId="0" borderId="42" xfId="0" applyFont="1" applyBorder="1" applyAlignment="1">
      <alignment vertical="center" wrapText="1"/>
    </xf>
    <xf numFmtId="0" fontId="4" fillId="0" borderId="18" xfId="0" applyFont="1" applyBorder="1" applyAlignment="1">
      <alignment horizontal="left" vertical="center"/>
    </xf>
    <xf numFmtId="0" fontId="4" fillId="0" borderId="70" xfId="0" applyFont="1" applyBorder="1" applyAlignment="1">
      <alignment vertical="center" wrapText="1"/>
    </xf>
    <xf numFmtId="166" fontId="3" fillId="0" borderId="0" xfId="0" applyNumberFormat="1" applyFont="1" applyFill="1" applyAlignment="1" applyProtection="1">
      <alignment vertical="center" wrapText="1"/>
      <protection locked="0"/>
    </xf>
    <xf numFmtId="0" fontId="8" fillId="0" borderId="13" xfId="0" applyFont="1" applyFill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Fill="1" applyBorder="1" applyAlignment="1" applyProtection="1">
      <alignment horizontal="right" vertical="center" indent="1"/>
      <protection locked="0"/>
    </xf>
    <xf numFmtId="0" fontId="20" fillId="0" borderId="44" xfId="0" applyFont="1" applyFill="1" applyBorder="1" applyAlignment="1" applyProtection="1">
      <alignment horizontal="center" vertical="center" wrapText="1"/>
      <protection locked="0"/>
    </xf>
    <xf numFmtId="166" fontId="22" fillId="0" borderId="53" xfId="0" applyNumberFormat="1" applyFont="1" applyFill="1" applyBorder="1" applyAlignment="1" applyProtection="1">
      <alignment horizontal="right" vertical="center" wrapText="1" indent="1"/>
      <protection locked="0"/>
    </xf>
    <xf numFmtId="166" fontId="29" fillId="0" borderId="61" xfId="0" applyNumberFormat="1" applyFont="1" applyFill="1" applyBorder="1" applyAlignment="1" applyProtection="1">
      <alignment horizontal="right" vertical="center" wrapText="1" indent="1"/>
      <protection locked="0"/>
    </xf>
    <xf numFmtId="166" fontId="20" fillId="0" borderId="14" xfId="0" applyNumberFormat="1" applyFont="1" applyFill="1" applyBorder="1" applyAlignment="1" applyProtection="1">
      <alignment horizontal="right" vertical="center" wrapText="1" indent="1"/>
    </xf>
    <xf numFmtId="166" fontId="20" fillId="0" borderId="42" xfId="0" applyNumberFormat="1" applyFont="1" applyFill="1" applyBorder="1" applyAlignment="1" applyProtection="1">
      <alignment horizontal="right" vertical="center" wrapText="1" indent="1"/>
    </xf>
    <xf numFmtId="0" fontId="46" fillId="0" borderId="0" xfId="0" applyFont="1" applyFill="1" applyProtection="1"/>
    <xf numFmtId="0" fontId="0" fillId="0" borderId="0" xfId="0" applyFill="1" applyBorder="1" applyProtection="1">
      <protection locked="0"/>
    </xf>
    <xf numFmtId="0" fontId="6" fillId="0" borderId="0" xfId="0" applyFont="1" applyFill="1" applyBorder="1" applyAlignment="1" applyProtection="1">
      <alignment horizontal="center"/>
      <protection locked="0"/>
    </xf>
    <xf numFmtId="166" fontId="36" fillId="0" borderId="35" xfId="8" applyNumberFormat="1" applyFont="1" applyFill="1" applyBorder="1" applyAlignment="1" applyProtection="1">
      <alignment vertical="center"/>
      <protection locked="0"/>
    </xf>
    <xf numFmtId="0" fontId="6" fillId="0" borderId="35" xfId="0" applyFont="1" applyFill="1" applyBorder="1" applyAlignment="1" applyProtection="1">
      <alignment horizontal="right" vertical="center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20" fillId="0" borderId="13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center" vertical="center" wrapText="1"/>
      <protection locked="0"/>
    </xf>
    <xf numFmtId="0" fontId="20" fillId="0" borderId="17" xfId="8" applyFont="1" applyFill="1" applyBorder="1" applyAlignment="1" applyProtection="1">
      <alignment horizontal="center" vertical="center" wrapText="1"/>
      <protection locked="0"/>
    </xf>
    <xf numFmtId="0" fontId="20" fillId="0" borderId="14" xfId="8" applyFont="1" applyFill="1" applyBorder="1" applyAlignment="1" applyProtection="1">
      <alignment horizontal="left" vertical="center" wrapText="1"/>
    </xf>
    <xf numFmtId="0" fontId="26" fillId="0" borderId="3" xfId="0" applyFont="1" applyBorder="1" applyAlignment="1" applyProtection="1">
      <alignment horizontal="left" vertical="center" wrapText="1"/>
    </xf>
    <xf numFmtId="0" fontId="26" fillId="0" borderId="2" xfId="0" applyFont="1" applyBorder="1" applyAlignment="1" applyProtection="1">
      <alignment horizontal="left" vertical="center" wrapText="1"/>
    </xf>
    <xf numFmtId="166" fontId="22" fillId="4" borderId="2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4" borderId="6" xfId="8" applyNumberFormat="1" applyFont="1" applyFill="1" applyBorder="1" applyAlignment="1" applyProtection="1">
      <alignment horizontal="right" vertical="center" wrapText="1" indent="1"/>
      <protection locked="0"/>
    </xf>
    <xf numFmtId="0" fontId="27" fillId="0" borderId="14" xfId="0" applyFont="1" applyBorder="1" applyAlignment="1" applyProtection="1">
      <alignment horizontal="left" vertical="center" wrapText="1"/>
    </xf>
    <xf numFmtId="0" fontId="26" fillId="0" borderId="3" xfId="0" applyFont="1" applyBorder="1" applyAlignment="1">
      <alignment horizontal="left" wrapText="1"/>
    </xf>
    <xf numFmtId="0" fontId="26" fillId="0" borderId="1" xfId="0" applyFont="1" applyBorder="1" applyAlignment="1">
      <alignment horizontal="left" vertical="center" wrapText="1"/>
    </xf>
    <xf numFmtId="0" fontId="26" fillId="0" borderId="6" xfId="0" applyFont="1" applyBorder="1" applyAlignment="1">
      <alignment horizontal="left" vertical="center" wrapText="1"/>
    </xf>
    <xf numFmtId="0" fontId="26" fillId="0" borderId="9" xfId="0" applyFont="1" applyBorder="1" applyAlignment="1" applyProtection="1">
      <alignment vertical="center" wrapText="1"/>
    </xf>
    <xf numFmtId="0" fontId="26" fillId="0" borderId="8" xfId="0" applyFont="1" applyBorder="1" applyAlignment="1" applyProtection="1">
      <alignment vertical="center" wrapText="1"/>
    </xf>
    <xf numFmtId="0" fontId="26" fillId="0" borderId="10" xfId="0" applyFont="1" applyBorder="1" applyAlignment="1" applyProtection="1">
      <alignment vertical="center" wrapText="1"/>
    </xf>
    <xf numFmtId="0" fontId="27" fillId="0" borderId="14" xfId="0" applyFont="1" applyBorder="1" applyAlignment="1" applyProtection="1">
      <alignment vertical="center" wrapText="1"/>
    </xf>
    <xf numFmtId="0" fontId="27" fillId="0" borderId="19" xfId="0" applyFont="1" applyBorder="1" applyAlignment="1" applyProtection="1">
      <alignment vertical="center" wrapText="1"/>
    </xf>
    <xf numFmtId="166" fontId="36" fillId="0" borderId="35" xfId="8" applyNumberFormat="1" applyFont="1" applyFill="1" applyBorder="1" applyAlignment="1" applyProtection="1"/>
    <xf numFmtId="0" fontId="8" fillId="0" borderId="28" xfId="8" applyFont="1" applyFill="1" applyBorder="1" applyAlignment="1" applyProtection="1">
      <alignment horizontal="center" vertical="center" wrapText="1"/>
    </xf>
    <xf numFmtId="0" fontId="22" fillId="0" borderId="4" xfId="8" applyFont="1" applyFill="1" applyBorder="1" applyAlignment="1" applyProtection="1">
      <alignment horizontal="left" vertical="center" wrapText="1"/>
    </xf>
    <xf numFmtId="0" fontId="22" fillId="0" borderId="2" xfId="8" applyFont="1" applyFill="1" applyBorder="1" applyAlignment="1" applyProtection="1">
      <alignment horizontal="left" vertical="center" wrapText="1"/>
    </xf>
    <xf numFmtId="0" fontId="22" fillId="0" borderId="5" xfId="8" applyFont="1" applyFill="1" applyBorder="1" applyAlignment="1" applyProtection="1">
      <alignment horizontal="left" vertical="center" wrapText="1"/>
    </xf>
    <xf numFmtId="0" fontId="22" fillId="0" borderId="0" xfId="8" applyFont="1" applyFill="1" applyBorder="1" applyAlignment="1" applyProtection="1">
      <alignment horizontal="left" vertical="center" wrapText="1"/>
    </xf>
    <xf numFmtId="0" fontId="22" fillId="0" borderId="6" xfId="8" applyFont="1" applyFill="1" applyBorder="1" applyAlignment="1" applyProtection="1">
      <alignment horizontal="left" vertical="center" wrapText="1"/>
    </xf>
    <xf numFmtId="0" fontId="22" fillId="0" borderId="3" xfId="8" applyFont="1" applyFill="1" applyBorder="1" applyAlignment="1" applyProtection="1">
      <alignment horizontal="left" vertical="center" wrapText="1"/>
    </xf>
    <xf numFmtId="0" fontId="12" fillId="0" borderId="0" xfId="8" applyFill="1" applyAlignment="1" applyProtection="1">
      <alignment horizontal="left" vertical="center" indent="1"/>
    </xf>
    <xf numFmtId="0" fontId="22" fillId="0" borderId="1" xfId="8" applyFont="1" applyFill="1" applyBorder="1" applyAlignment="1" applyProtection="1">
      <alignment horizontal="left" vertical="center" wrapText="1"/>
    </xf>
    <xf numFmtId="0" fontId="25" fillId="0" borderId="19" xfId="0" applyFont="1" applyBorder="1" applyAlignment="1" applyProtection="1">
      <alignment horizontal="left" vertical="center" wrapText="1"/>
    </xf>
    <xf numFmtId="166" fontId="8" fillId="0" borderId="68" xfId="0" applyNumberFormat="1" applyFont="1" applyFill="1" applyBorder="1" applyAlignment="1" applyProtection="1">
      <alignment horizontal="centerContinuous" vertical="center"/>
    </xf>
    <xf numFmtId="166" fontId="8" fillId="0" borderId="71" xfId="0" applyNumberFormat="1" applyFont="1" applyFill="1" applyBorder="1" applyAlignment="1" applyProtection="1">
      <alignment horizontal="centerContinuous" vertical="center"/>
    </xf>
    <xf numFmtId="166" fontId="8" fillId="0" borderId="53" xfId="0" applyNumberFormat="1" applyFont="1" applyFill="1" applyBorder="1" applyAlignment="1" applyProtection="1">
      <alignment horizontal="centerContinuous" vertical="center"/>
    </xf>
    <xf numFmtId="166" fontId="5" fillId="0" borderId="0" xfId="0" applyNumberFormat="1" applyFont="1" applyFill="1" applyAlignment="1">
      <alignment vertical="center"/>
    </xf>
    <xf numFmtId="166" fontId="8" fillId="0" borderId="72" xfId="0" applyNumberFormat="1" applyFont="1" applyFill="1" applyBorder="1" applyAlignment="1" applyProtection="1">
      <alignment horizontal="center" vertical="center"/>
    </xf>
    <xf numFmtId="166" fontId="5" fillId="0" borderId="0" xfId="0" applyNumberFormat="1" applyFont="1" applyFill="1" applyAlignment="1">
      <alignment horizontal="center" vertical="center"/>
    </xf>
    <xf numFmtId="166" fontId="20" fillId="0" borderId="14" xfId="0" applyNumberFormat="1" applyFont="1" applyFill="1" applyBorder="1" applyAlignment="1" applyProtection="1">
      <alignment horizontal="center" vertical="center" wrapText="1"/>
    </xf>
    <xf numFmtId="166" fontId="20" fillId="0" borderId="0" xfId="0" applyNumberFormat="1" applyFont="1" applyFill="1" applyAlignment="1">
      <alignment horizontal="center" vertical="center" wrapText="1"/>
    </xf>
    <xf numFmtId="166" fontId="20" fillId="0" borderId="11" xfId="0" applyNumberFormat="1" applyFont="1" applyFill="1" applyBorder="1" applyAlignment="1" applyProtection="1">
      <alignment horizontal="right" vertical="center" wrapText="1" indent="1"/>
    </xf>
    <xf numFmtId="166" fontId="28" fillId="0" borderId="4" xfId="0" applyNumberFormat="1" applyFont="1" applyFill="1" applyBorder="1" applyAlignment="1" applyProtection="1">
      <alignment horizontal="left" vertical="center" wrapText="1" indent="1"/>
    </xf>
    <xf numFmtId="1" fontId="31" fillId="2" borderId="4" xfId="0" applyNumberFormat="1" applyFont="1" applyFill="1" applyBorder="1" applyAlignment="1" applyProtection="1">
      <alignment horizontal="center" vertical="center" wrapText="1"/>
    </xf>
    <xf numFmtId="166" fontId="28" fillId="0" borderId="4" xfId="0" applyNumberFormat="1" applyFont="1" applyFill="1" applyBorder="1" applyAlignment="1" applyProtection="1">
      <alignment vertical="center" wrapText="1"/>
    </xf>
    <xf numFmtId="166" fontId="28" fillId="0" borderId="68" xfId="0" applyNumberFormat="1" applyFont="1" applyFill="1" applyBorder="1" applyAlignment="1" applyProtection="1">
      <alignment vertical="center" wrapText="1"/>
    </xf>
    <xf numFmtId="166" fontId="28" fillId="0" borderId="73" xfId="0" applyNumberFormat="1" applyFont="1" applyFill="1" applyBorder="1" applyAlignment="1" applyProtection="1">
      <alignment vertical="center" wrapText="1"/>
    </xf>
    <xf numFmtId="166" fontId="20" fillId="0" borderId="8" xfId="0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left" vertical="center" wrapText="1" indent="1"/>
      <protection locked="0"/>
    </xf>
    <xf numFmtId="1" fontId="15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51" xfId="0" applyNumberFormat="1" applyFont="1" applyFill="1" applyBorder="1" applyAlignment="1" applyProtection="1">
      <alignment vertical="center" wrapText="1"/>
      <protection locked="0"/>
    </xf>
    <xf numFmtId="166" fontId="28" fillId="0" borderId="2" xfId="0" applyNumberFormat="1" applyFont="1" applyFill="1" applyBorder="1" applyAlignment="1" applyProtection="1">
      <alignment horizontal="left" vertical="center" wrapText="1" indent="1"/>
    </xf>
    <xf numFmtId="1" fontId="31" fillId="2" borderId="2" xfId="0" applyNumberFormat="1" applyFont="1" applyFill="1" applyBorder="1" applyAlignment="1" applyProtection="1">
      <alignment horizontal="center" vertical="center" wrapText="1"/>
    </xf>
    <xf numFmtId="166" fontId="28" fillId="0" borderId="2" xfId="0" applyNumberFormat="1" applyFont="1" applyFill="1" applyBorder="1" applyAlignment="1" applyProtection="1">
      <alignment vertical="center" wrapText="1"/>
    </xf>
    <xf numFmtId="166" fontId="28" fillId="0" borderId="51" xfId="0" applyNumberFormat="1" applyFont="1" applyFill="1" applyBorder="1" applyAlignment="1" applyProtection="1">
      <alignment vertical="center" wrapText="1"/>
    </xf>
    <xf numFmtId="166" fontId="28" fillId="0" borderId="23" xfId="0" applyNumberFormat="1" applyFont="1" applyFill="1" applyBorder="1" applyAlignment="1" applyProtection="1">
      <alignment vertical="center" wrapText="1"/>
    </xf>
    <xf numFmtId="166" fontId="20" fillId="0" borderId="2" xfId="0" applyNumberFormat="1" applyFont="1" applyFill="1" applyBorder="1" applyAlignment="1" applyProtection="1">
      <alignment horizontal="left" vertical="center" wrapText="1" indent="1"/>
    </xf>
    <xf numFmtId="166" fontId="20" fillId="0" borderId="7" xfId="0" applyNumberFormat="1" applyFont="1" applyFill="1" applyBorder="1" applyAlignment="1" applyProtection="1">
      <alignment horizontal="right" vertical="center" wrapText="1" indent="1"/>
    </xf>
    <xf numFmtId="166" fontId="28" fillId="0" borderId="1" xfId="0" applyNumberFormat="1" applyFont="1" applyFill="1" applyBorder="1" applyAlignment="1" applyProtection="1">
      <alignment horizontal="left" vertical="center" wrapText="1" indent="1"/>
    </xf>
    <xf numFmtId="1" fontId="31" fillId="2" borderId="6" xfId="0" applyNumberFormat="1" applyFont="1" applyFill="1" applyBorder="1" applyAlignment="1" applyProtection="1">
      <alignment horizontal="center" vertical="center" wrapText="1"/>
    </xf>
    <xf numFmtId="166" fontId="28" fillId="0" borderId="1" xfId="0" applyNumberFormat="1" applyFont="1" applyFill="1" applyBorder="1" applyAlignment="1" applyProtection="1">
      <alignment vertical="center" wrapText="1"/>
    </xf>
    <xf numFmtId="166" fontId="28" fillId="0" borderId="56" xfId="0" applyNumberFormat="1" applyFont="1" applyFill="1" applyBorder="1" applyAlignment="1" applyProtection="1">
      <alignment vertical="center" wrapText="1"/>
    </xf>
    <xf numFmtId="1" fontId="15" fillId="0" borderId="56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1" xfId="0" applyNumberFormat="1" applyFont="1" applyFill="1" applyBorder="1" applyAlignment="1" applyProtection="1">
      <alignment vertical="center" wrapText="1"/>
      <protection locked="0"/>
    </xf>
    <xf numFmtId="166" fontId="22" fillId="0" borderId="56" xfId="0" applyNumberFormat="1" applyFont="1" applyFill="1" applyBorder="1" applyAlignment="1" applyProtection="1">
      <alignment vertical="center" wrapText="1"/>
      <protection locked="0"/>
    </xf>
    <xf numFmtId="166" fontId="20" fillId="0" borderId="13" xfId="0" applyNumberFormat="1" applyFont="1" applyFill="1" applyBorder="1" applyAlignment="1" applyProtection="1">
      <alignment horizontal="right" vertical="center" wrapText="1" indent="1"/>
    </xf>
    <xf numFmtId="166" fontId="20" fillId="0" borderId="14" xfId="0" applyNumberFormat="1" applyFont="1" applyFill="1" applyBorder="1" applyAlignment="1" applyProtection="1">
      <alignment horizontal="left" vertical="center" wrapText="1" indent="1"/>
    </xf>
    <xf numFmtId="1" fontId="22" fillId="2" borderId="49" xfId="0" applyNumberFormat="1" applyFont="1" applyFill="1" applyBorder="1" applyAlignment="1" applyProtection="1">
      <alignment vertical="center" wrapText="1"/>
    </xf>
    <xf numFmtId="166" fontId="28" fillId="0" borderId="14" xfId="0" applyNumberFormat="1" applyFont="1" applyFill="1" applyBorder="1" applyAlignment="1" applyProtection="1">
      <alignment vertical="center" wrapText="1"/>
    </xf>
    <xf numFmtId="166" fontId="28" fillId="0" borderId="49" xfId="0" applyNumberFormat="1" applyFont="1" applyFill="1" applyBorder="1" applyAlignment="1" applyProtection="1">
      <alignment vertical="center" wrapText="1"/>
    </xf>
    <xf numFmtId="166" fontId="28" fillId="0" borderId="22" xfId="0" applyNumberFormat="1" applyFont="1" applyFill="1" applyBorder="1" applyAlignment="1" applyProtection="1">
      <alignment vertical="center" wrapText="1"/>
    </xf>
    <xf numFmtId="166" fontId="10" fillId="0" borderId="0" xfId="0" applyNumberFormat="1" applyFont="1" applyFill="1" applyAlignment="1" applyProtection="1">
      <alignment horizontal="center" vertical="center" wrapText="1"/>
      <protection locked="0"/>
    </xf>
    <xf numFmtId="166" fontId="8" fillId="0" borderId="48" xfId="0" applyNumberFormat="1" applyFont="1" applyFill="1" applyBorder="1" applyAlignment="1" applyProtection="1">
      <alignment horizontal="center" vertical="center"/>
      <protection locked="0"/>
    </xf>
    <xf numFmtId="166" fontId="8" fillId="0" borderId="27" xfId="0" applyNumberFormat="1" applyFont="1" applyFill="1" applyBorder="1" applyAlignment="1" applyProtection="1">
      <alignment horizontal="center" vertical="center"/>
      <protection locked="0"/>
    </xf>
    <xf numFmtId="166" fontId="8" fillId="0" borderId="43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49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Alignment="1">
      <alignment horizontal="center" vertical="center" wrapText="1"/>
    </xf>
    <xf numFmtId="166" fontId="20" fillId="0" borderId="13" xfId="0" applyNumberFormat="1" applyFont="1" applyFill="1" applyBorder="1" applyAlignment="1">
      <alignment horizontal="right" vertical="center" wrapText="1" indent="1"/>
    </xf>
    <xf numFmtId="166" fontId="20" fillId="0" borderId="22" xfId="0" applyNumberFormat="1" applyFont="1" applyFill="1" applyBorder="1" applyAlignment="1">
      <alignment horizontal="left" vertical="center" wrapText="1" indent="1"/>
    </xf>
    <xf numFmtId="166" fontId="15" fillId="2" borderId="22" xfId="0" applyNumberFormat="1" applyFont="1" applyFill="1" applyBorder="1" applyAlignment="1">
      <alignment horizontal="left" vertical="center" wrapText="1" indent="2"/>
    </xf>
    <xf numFmtId="166" fontId="15" fillId="2" borderId="42" xfId="0" applyNumberFormat="1" applyFont="1" applyFill="1" applyBorder="1" applyAlignment="1">
      <alignment horizontal="left" vertical="center" wrapText="1" indent="2"/>
    </xf>
    <xf numFmtId="166" fontId="20" fillId="0" borderId="13" xfId="0" applyNumberFormat="1" applyFont="1" applyFill="1" applyBorder="1" applyAlignment="1">
      <alignment vertical="center" wrapText="1"/>
    </xf>
    <xf numFmtId="166" fontId="20" fillId="0" borderId="14" xfId="0" applyNumberFormat="1" applyFont="1" applyFill="1" applyBorder="1" applyAlignment="1">
      <alignment vertical="center" wrapText="1"/>
    </xf>
    <xf numFmtId="166" fontId="20" fillId="0" borderId="17" xfId="0" applyNumberFormat="1" applyFont="1" applyFill="1" applyBorder="1" applyAlignment="1">
      <alignment vertical="center" wrapText="1"/>
    </xf>
    <xf numFmtId="166" fontId="20" fillId="0" borderId="8" xfId="0" applyNumberFormat="1" applyFont="1" applyFill="1" applyBorder="1" applyAlignment="1">
      <alignment horizontal="right" vertical="center" wrapText="1" indent="1"/>
    </xf>
    <xf numFmtId="167" fontId="15" fillId="0" borderId="23" xfId="0" applyNumberFormat="1" applyFont="1" applyFill="1" applyBorder="1" applyAlignment="1" applyProtection="1">
      <alignment horizontal="right" vertical="center" wrapText="1" indent="2"/>
      <protection locked="0"/>
    </xf>
    <xf numFmtId="167" fontId="15" fillId="0" borderId="2" xfId="0" applyNumberFormat="1" applyFont="1" applyFill="1" applyBorder="1" applyAlignment="1" applyProtection="1">
      <alignment horizontal="right" vertical="center" wrapText="1" indent="2"/>
      <protection locked="0"/>
    </xf>
    <xf numFmtId="166" fontId="22" fillId="0" borderId="8" xfId="0" applyNumberFormat="1" applyFont="1" applyFill="1" applyBorder="1" applyAlignment="1" applyProtection="1">
      <alignment vertical="center" wrapText="1"/>
      <protection locked="0"/>
    </xf>
    <xf numFmtId="166" fontId="22" fillId="0" borderId="20" xfId="0" applyNumberFormat="1" applyFont="1" applyFill="1" applyBorder="1" applyAlignment="1" applyProtection="1">
      <alignment vertical="center" wrapText="1"/>
      <protection locked="0"/>
    </xf>
    <xf numFmtId="166" fontId="15" fillId="2" borderId="22" xfId="0" applyNumberFormat="1" applyFont="1" applyFill="1" applyBorder="1" applyAlignment="1">
      <alignment horizontal="right" vertical="center" wrapText="1" indent="2"/>
    </xf>
    <xf numFmtId="166" fontId="15" fillId="2" borderId="42" xfId="0" applyNumberFormat="1" applyFont="1" applyFill="1" applyBorder="1" applyAlignment="1">
      <alignment horizontal="right" vertical="center" wrapText="1" indent="2"/>
    </xf>
    <xf numFmtId="0" fontId="8" fillId="0" borderId="49" xfId="0" applyFont="1" applyFill="1" applyBorder="1" applyAlignment="1" applyProtection="1">
      <alignment horizontal="center" vertical="center" wrapText="1"/>
      <protection locked="0"/>
    </xf>
    <xf numFmtId="166" fontId="29" fillId="0" borderId="51" xfId="0" applyNumberFormat="1" applyFont="1" applyFill="1" applyBorder="1" applyAlignment="1" applyProtection="1">
      <alignment vertical="center"/>
      <protection locked="0"/>
    </xf>
    <xf numFmtId="166" fontId="28" fillId="0" borderId="51" xfId="0" applyNumberFormat="1" applyFont="1" applyFill="1" applyBorder="1" applyAlignment="1" applyProtection="1">
      <alignment vertical="center"/>
    </xf>
    <xf numFmtId="166" fontId="29" fillId="0" borderId="74" xfId="0" applyNumberFormat="1" applyFont="1" applyFill="1" applyBorder="1" applyAlignment="1" applyProtection="1">
      <alignment vertical="center"/>
      <protection locked="0"/>
    </xf>
    <xf numFmtId="0" fontId="29" fillId="0" borderId="12" xfId="0" applyFont="1" applyFill="1" applyBorder="1" applyAlignment="1" applyProtection="1">
      <alignment horizontal="center" vertical="center"/>
    </xf>
    <xf numFmtId="0" fontId="29" fillId="0" borderId="27" xfId="0" applyFont="1" applyFill="1" applyBorder="1" applyAlignment="1" applyProtection="1">
      <alignment vertical="center" wrapText="1"/>
    </xf>
    <xf numFmtId="166" fontId="29" fillId="0" borderId="27" xfId="0" applyNumberFormat="1" applyFont="1" applyFill="1" applyBorder="1" applyAlignment="1" applyProtection="1">
      <alignment vertical="center"/>
      <protection locked="0"/>
    </xf>
    <xf numFmtId="166" fontId="29" fillId="0" borderId="48" xfId="0" applyNumberFormat="1" applyFont="1" applyFill="1" applyBorder="1" applyAlignment="1" applyProtection="1">
      <alignment vertical="center"/>
      <protection locked="0"/>
    </xf>
    <xf numFmtId="166" fontId="28" fillId="0" borderId="49" xfId="0" applyNumberFormat="1" applyFont="1" applyFill="1" applyBorder="1" applyAlignment="1" applyProtection="1">
      <alignment vertical="center"/>
    </xf>
    <xf numFmtId="166" fontId="28" fillId="0" borderId="28" xfId="0" applyNumberFormat="1" applyFont="1" applyFill="1" applyBorder="1" applyAlignment="1" applyProtection="1">
      <alignment vertical="center"/>
    </xf>
    <xf numFmtId="166" fontId="30" fillId="0" borderId="14" xfId="0" applyNumberFormat="1" applyFont="1" applyFill="1" applyBorder="1" applyAlignment="1" applyProtection="1">
      <alignment vertical="center"/>
    </xf>
    <xf numFmtId="0" fontId="0" fillId="0" borderId="0" xfId="0" applyFill="1" applyAlignment="1" applyProtection="1">
      <alignment horizontal="center" vertical="center" wrapText="1"/>
      <protection locked="0"/>
    </xf>
    <xf numFmtId="0" fontId="8" fillId="0" borderId="17" xfId="0" applyFont="1" applyFill="1" applyBorder="1" applyAlignment="1" applyProtection="1">
      <alignment horizontal="center" vertical="center" wrapText="1"/>
      <protection locked="0"/>
    </xf>
    <xf numFmtId="0" fontId="50" fillId="0" borderId="13" xfId="0" applyFont="1" applyFill="1" applyBorder="1" applyAlignment="1" applyProtection="1">
      <alignment horizontal="center" vertical="center" wrapText="1"/>
      <protection locked="0"/>
    </xf>
    <xf numFmtId="0" fontId="50" fillId="0" borderId="14" xfId="0" applyFont="1" applyFill="1" applyBorder="1" applyAlignment="1" applyProtection="1">
      <alignment horizontal="center" vertical="center" wrapText="1"/>
      <protection locked="0"/>
    </xf>
    <xf numFmtId="0" fontId="50" fillId="0" borderId="17" xfId="0" applyFont="1" applyFill="1" applyBorder="1" applyAlignment="1" applyProtection="1">
      <alignment horizontal="center" vertical="center" wrapText="1"/>
      <protection locked="0"/>
    </xf>
    <xf numFmtId="0" fontId="29" fillId="0" borderId="9" xfId="0" applyFont="1" applyFill="1" applyBorder="1" applyAlignment="1" applyProtection="1">
      <alignment horizontal="right" vertical="center" wrapText="1" indent="1"/>
    </xf>
    <xf numFmtId="0" fontId="26" fillId="0" borderId="34" xfId="0" applyFont="1" applyFill="1" applyBorder="1" applyAlignment="1" applyProtection="1">
      <alignment horizontal="left" vertical="center" wrapText="1" indent="1"/>
      <protection locked="0"/>
    </xf>
    <xf numFmtId="3" fontId="29" fillId="0" borderId="3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6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 applyProtection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1"/>
      <protection locked="0"/>
    </xf>
    <xf numFmtId="3" fontId="29" fillId="0" borderId="2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0" xfId="0" applyNumberFormat="1" applyFont="1" applyFill="1" applyBorder="1" applyAlignment="1" applyProtection="1">
      <alignment horizontal="right" vertical="center" wrapText="1" indent="1"/>
      <protection locked="0"/>
    </xf>
    <xf numFmtId="0" fontId="29" fillId="0" borderId="8" xfId="0" applyFont="1" applyFill="1" applyBorder="1" applyAlignment="1">
      <alignment horizontal="right" vertical="center" wrapText="1" indent="1"/>
    </xf>
    <xf numFmtId="0" fontId="26" fillId="0" borderId="5" xfId="0" applyFont="1" applyFill="1" applyBorder="1" applyAlignment="1" applyProtection="1">
      <alignment horizontal="left" vertical="center" wrapText="1" indent="8"/>
      <protection locked="0"/>
    </xf>
    <xf numFmtId="0" fontId="29" fillId="0" borderId="12" xfId="0" applyFont="1" applyFill="1" applyBorder="1" applyAlignment="1">
      <alignment horizontal="right" vertical="center" wrapText="1" indent="1"/>
    </xf>
    <xf numFmtId="3" fontId="29" fillId="0" borderId="27" xfId="0" applyNumberFormat="1" applyFont="1" applyFill="1" applyBorder="1" applyAlignment="1" applyProtection="1">
      <alignment horizontal="right" vertical="center" wrapText="1" indent="1"/>
      <protection locked="0"/>
    </xf>
    <xf numFmtId="3" fontId="29" fillId="0" borderId="28" xfId="0" applyNumberFormat="1" applyFont="1" applyFill="1" applyBorder="1" applyAlignment="1" applyProtection="1">
      <alignment horizontal="right" vertical="center" wrapText="1" indent="1"/>
      <protection locked="0"/>
    </xf>
    <xf numFmtId="0" fontId="28" fillId="0" borderId="13" xfId="0" applyFont="1" applyFill="1" applyBorder="1" applyAlignment="1">
      <alignment horizontal="right" vertical="center" wrapText="1" indent="1"/>
    </xf>
    <xf numFmtId="0" fontId="28" fillId="0" borderId="49" xfId="0" applyFont="1" applyFill="1" applyBorder="1" applyAlignment="1">
      <alignment vertical="center" wrapText="1"/>
    </xf>
    <xf numFmtId="0" fontId="32" fillId="0" borderId="0" xfId="0" applyFont="1" applyFill="1" applyAlignment="1" applyProtection="1">
      <alignment horizontal="right"/>
      <protection locked="0"/>
    </xf>
    <xf numFmtId="0" fontId="30" fillId="0" borderId="15" xfId="0" applyFont="1" applyFill="1" applyBorder="1" applyAlignment="1" applyProtection="1">
      <alignment horizontal="center" vertical="center" wrapText="1"/>
      <protection locked="0"/>
    </xf>
    <xf numFmtId="0" fontId="30" fillId="0" borderId="67" xfId="0" applyFont="1" applyFill="1" applyBorder="1" applyAlignment="1" applyProtection="1">
      <alignment horizontal="center" vertical="center" wrapText="1"/>
      <protection locked="0"/>
    </xf>
    <xf numFmtId="0" fontId="30" fillId="0" borderId="29" xfId="0" applyFont="1" applyFill="1" applyBorder="1" applyAlignment="1" applyProtection="1">
      <alignment horizontal="center" vertical="center" wrapText="1"/>
      <protection locked="0"/>
    </xf>
    <xf numFmtId="0" fontId="29" fillId="0" borderId="11" xfId="0" applyFont="1" applyFill="1" applyBorder="1" applyAlignment="1">
      <alignment horizontal="right" vertical="center" indent="1"/>
    </xf>
    <xf numFmtId="0" fontId="29" fillId="0" borderId="4" xfId="0" applyFont="1" applyFill="1" applyBorder="1" applyAlignment="1" applyProtection="1">
      <alignment horizontal="left" vertical="center" indent="1"/>
      <protection locked="0"/>
    </xf>
    <xf numFmtId="3" fontId="29" fillId="0" borderId="68" xfId="0" applyNumberFormat="1" applyFont="1" applyFill="1" applyBorder="1" applyAlignment="1" applyProtection="1">
      <alignment horizontal="right" vertical="center"/>
      <protection locked="0"/>
    </xf>
    <xf numFmtId="3" fontId="29" fillId="0" borderId="37" xfId="0" applyNumberFormat="1" applyFont="1" applyFill="1" applyBorder="1" applyAlignment="1" applyProtection="1">
      <alignment horizontal="right" vertical="center"/>
      <protection locked="0"/>
    </xf>
    <xf numFmtId="0" fontId="29" fillId="0" borderId="8" xfId="0" applyFont="1" applyFill="1" applyBorder="1" applyAlignment="1">
      <alignment horizontal="right" vertical="center" indent="1"/>
    </xf>
    <xf numFmtId="0" fontId="29" fillId="0" borderId="2" xfId="0" applyFont="1" applyFill="1" applyBorder="1" applyAlignment="1" applyProtection="1">
      <alignment horizontal="left" vertical="center" indent="1"/>
      <protection locked="0"/>
    </xf>
    <xf numFmtId="3" fontId="29" fillId="0" borderId="51" xfId="0" applyNumberFormat="1" applyFont="1" applyFill="1" applyBorder="1" applyAlignment="1" applyProtection="1">
      <alignment horizontal="right" vertical="center"/>
      <protection locked="0"/>
    </xf>
    <xf numFmtId="3" fontId="29" fillId="0" borderId="20" xfId="0" applyNumberFormat="1" applyFont="1" applyFill="1" applyBorder="1" applyAlignment="1" applyProtection="1">
      <alignment horizontal="right" vertical="center"/>
      <protection locked="0"/>
    </xf>
    <xf numFmtId="0" fontId="29" fillId="0" borderId="10" xfId="0" applyFont="1" applyFill="1" applyBorder="1" applyAlignment="1">
      <alignment horizontal="right" vertical="center" indent="1"/>
    </xf>
    <xf numFmtId="0" fontId="29" fillId="0" borderId="6" xfId="0" applyFont="1" applyFill="1" applyBorder="1" applyAlignment="1" applyProtection="1">
      <alignment horizontal="left" vertical="center" indent="1"/>
      <protection locked="0"/>
    </xf>
    <xf numFmtId="3" fontId="29" fillId="0" borderId="74" xfId="0" applyNumberFormat="1" applyFont="1" applyFill="1" applyBorder="1" applyAlignment="1" applyProtection="1">
      <alignment horizontal="right" vertical="center"/>
      <protection locked="0"/>
    </xf>
    <xf numFmtId="3" fontId="29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4" xfId="0" applyFill="1" applyBorder="1" applyAlignment="1">
      <alignment vertical="center"/>
    </xf>
    <xf numFmtId="166" fontId="28" fillId="0" borderId="14" xfId="0" applyNumberFormat="1" applyFont="1" applyFill="1" applyBorder="1" applyAlignment="1">
      <alignment vertical="center" wrapText="1"/>
    </xf>
    <xf numFmtId="166" fontId="28" fillId="0" borderId="17" xfId="0" applyNumberFormat="1" applyFont="1" applyFill="1" applyBorder="1" applyAlignment="1">
      <alignment vertical="center" wrapText="1"/>
    </xf>
    <xf numFmtId="0" fontId="57" fillId="0" borderId="0" xfId="11" applyFill="1" applyProtection="1"/>
    <xf numFmtId="0" fontId="57" fillId="0" borderId="0" xfId="11" applyFill="1" applyProtection="1">
      <protection locked="0"/>
    </xf>
    <xf numFmtId="0" fontId="62" fillId="0" borderId="0" xfId="11" applyFont="1" applyFill="1" applyProtection="1">
      <protection locked="0"/>
    </xf>
    <xf numFmtId="0" fontId="60" fillId="0" borderId="12" xfId="11" applyFont="1" applyFill="1" applyBorder="1" applyAlignment="1" applyProtection="1">
      <alignment horizontal="center" vertical="center" wrapText="1"/>
      <protection locked="0"/>
    </xf>
    <xf numFmtId="0" fontId="60" fillId="0" borderId="27" xfId="11" applyFont="1" applyFill="1" applyBorder="1" applyAlignment="1" applyProtection="1">
      <alignment horizontal="center" vertical="center" wrapText="1"/>
      <protection locked="0"/>
    </xf>
    <xf numFmtId="0" fontId="60" fillId="0" borderId="28" xfId="11" applyFont="1" applyFill="1" applyBorder="1" applyAlignment="1" applyProtection="1">
      <alignment horizontal="center" vertical="center" wrapText="1"/>
      <protection locked="0"/>
    </xf>
    <xf numFmtId="0" fontId="57" fillId="0" borderId="0" xfId="11" applyFill="1" applyAlignment="1" applyProtection="1">
      <alignment horizontal="center" vertical="center"/>
    </xf>
    <xf numFmtId="0" fontId="27" fillId="0" borderId="11" xfId="11" applyFont="1" applyFill="1" applyBorder="1" applyAlignment="1" applyProtection="1">
      <alignment vertical="center" wrapText="1"/>
    </xf>
    <xf numFmtId="176" fontId="22" fillId="0" borderId="4" xfId="10" applyNumberFormat="1" applyFont="1" applyFill="1" applyBorder="1" applyAlignment="1" applyProtection="1">
      <alignment horizontal="center" vertical="center"/>
    </xf>
    <xf numFmtId="177" fontId="65" fillId="0" borderId="4" xfId="11" applyNumberFormat="1" applyFont="1" applyFill="1" applyBorder="1" applyAlignment="1" applyProtection="1">
      <alignment horizontal="right" vertical="center" wrapText="1"/>
      <protection locked="0"/>
    </xf>
    <xf numFmtId="177" fontId="65" fillId="0" borderId="37" xfId="11" applyNumberFormat="1" applyFont="1" applyFill="1" applyBorder="1" applyAlignment="1" applyProtection="1">
      <alignment horizontal="right" vertical="center" wrapText="1"/>
      <protection locked="0"/>
    </xf>
    <xf numFmtId="0" fontId="57" fillId="0" borderId="0" xfId="11" applyFill="1" applyAlignment="1" applyProtection="1">
      <alignment vertical="center"/>
    </xf>
    <xf numFmtId="0" fontId="27" fillId="0" borderId="8" xfId="11" applyFont="1" applyFill="1" applyBorder="1" applyAlignment="1" applyProtection="1">
      <alignment vertical="center" wrapText="1"/>
    </xf>
    <xf numFmtId="176" fontId="22" fillId="0" borderId="2" xfId="10" applyNumberFormat="1" applyFont="1" applyFill="1" applyBorder="1" applyAlignment="1" applyProtection="1">
      <alignment horizontal="center" vertical="center"/>
    </xf>
    <xf numFmtId="177" fontId="65" fillId="0" borderId="2" xfId="11" applyNumberFormat="1" applyFont="1" applyFill="1" applyBorder="1" applyAlignment="1" applyProtection="1">
      <alignment horizontal="right" vertical="center" wrapText="1"/>
    </xf>
    <xf numFmtId="177" fontId="65" fillId="0" borderId="20" xfId="11" applyNumberFormat="1" applyFont="1" applyFill="1" applyBorder="1" applyAlignment="1" applyProtection="1">
      <alignment horizontal="right" vertical="center" wrapText="1"/>
    </xf>
    <xf numFmtId="0" fontId="66" fillId="0" borderId="8" xfId="11" applyFont="1" applyFill="1" applyBorder="1" applyAlignment="1" applyProtection="1">
      <alignment horizontal="left" vertical="center" wrapText="1" indent="1"/>
    </xf>
    <xf numFmtId="177" fontId="67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7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0" xfId="11" applyNumberFormat="1" applyFont="1" applyFill="1" applyBorder="1" applyAlignment="1" applyProtection="1">
      <alignment horizontal="right" vertical="center" wrapText="1"/>
      <protection locked="0"/>
    </xf>
    <xf numFmtId="177" fontId="68" fillId="0" borderId="2" xfId="11" applyNumberFormat="1" applyFont="1" applyFill="1" applyBorder="1" applyAlignment="1" applyProtection="1">
      <alignment horizontal="right" vertical="center" wrapText="1"/>
    </xf>
    <xf numFmtId="177" fontId="68" fillId="0" borderId="20" xfId="11" applyNumberFormat="1" applyFont="1" applyFill="1" applyBorder="1" applyAlignment="1" applyProtection="1">
      <alignment horizontal="right" vertical="center" wrapText="1"/>
    </xf>
    <xf numFmtId="0" fontId="27" fillId="0" borderId="12" xfId="11" applyFont="1" applyFill="1" applyBorder="1" applyAlignment="1" applyProtection="1">
      <alignment vertical="center" wrapText="1"/>
    </xf>
    <xf numFmtId="176" fontId="22" fillId="0" borderId="27" xfId="10" applyNumberFormat="1" applyFont="1" applyFill="1" applyBorder="1" applyAlignment="1" applyProtection="1">
      <alignment horizontal="center" vertical="center"/>
    </xf>
    <xf numFmtId="177" fontId="65" fillId="0" borderId="27" xfId="11" applyNumberFormat="1" applyFont="1" applyFill="1" applyBorder="1" applyAlignment="1" applyProtection="1">
      <alignment horizontal="right" vertical="center" wrapText="1"/>
    </xf>
    <xf numFmtId="177" fontId="65" fillId="0" borderId="28" xfId="11" applyNumberFormat="1" applyFont="1" applyFill="1" applyBorder="1" applyAlignment="1" applyProtection="1">
      <alignment horizontal="right" vertical="center" wrapText="1"/>
    </xf>
    <xf numFmtId="0" fontId="26" fillId="0" borderId="0" xfId="11" applyFont="1" applyFill="1" applyProtection="1"/>
    <xf numFmtId="0" fontId="62" fillId="0" borderId="0" xfId="11" applyFont="1" applyFill="1" applyProtection="1"/>
    <xf numFmtId="3" fontId="57" fillId="0" borderId="0" xfId="11" applyNumberFormat="1" applyFont="1" applyFill="1" applyProtection="1"/>
    <xf numFmtId="3" fontId="57" fillId="0" borderId="0" xfId="11" applyNumberFormat="1" applyFont="1" applyFill="1" applyAlignment="1" applyProtection="1">
      <alignment horizontal="center"/>
    </xf>
    <xf numFmtId="0" fontId="57" fillId="0" borderId="0" xfId="11" applyFont="1" applyFill="1" applyProtection="1"/>
    <xf numFmtId="0" fontId="57" fillId="0" borderId="0" xfId="11" applyFill="1" applyAlignment="1" applyProtection="1">
      <alignment horizontal="center"/>
    </xf>
    <xf numFmtId="0" fontId="17" fillId="0" borderId="0" xfId="10" applyFill="1" applyAlignment="1" applyProtection="1">
      <alignment vertical="center"/>
    </xf>
    <xf numFmtId="0" fontId="17" fillId="0" borderId="0" xfId="10" applyFill="1" applyAlignment="1" applyProtection="1">
      <alignment vertical="center" wrapText="1"/>
      <protection locked="0"/>
    </xf>
    <xf numFmtId="0" fontId="19" fillId="0" borderId="0" xfId="10" applyFont="1" applyFill="1" applyAlignment="1" applyProtection="1">
      <alignment horizontal="center" vertical="center"/>
      <protection locked="0"/>
    </xf>
    <xf numFmtId="0" fontId="17" fillId="0" borderId="0" xfId="10" applyFill="1" applyAlignment="1" applyProtection="1">
      <alignment vertical="center"/>
      <protection locked="0"/>
    </xf>
    <xf numFmtId="0" fontId="17" fillId="0" borderId="0" xfId="10" applyFill="1" applyAlignment="1" applyProtection="1">
      <alignment horizontal="center" vertical="center"/>
    </xf>
    <xf numFmtId="49" fontId="20" fillId="0" borderId="12" xfId="10" applyNumberFormat="1" applyFont="1" applyFill="1" applyBorder="1" applyAlignment="1" applyProtection="1">
      <alignment horizontal="center" vertical="center" wrapText="1"/>
      <protection locked="0"/>
    </xf>
    <xf numFmtId="49" fontId="20" fillId="0" borderId="27" xfId="10" applyNumberFormat="1" applyFont="1" applyFill="1" applyBorder="1" applyAlignment="1" applyProtection="1">
      <alignment horizontal="center" vertical="center"/>
      <protection locked="0"/>
    </xf>
    <xf numFmtId="49" fontId="20" fillId="0" borderId="28" xfId="10" applyNumberFormat="1" applyFont="1" applyFill="1" applyBorder="1" applyAlignment="1" applyProtection="1">
      <alignment horizontal="center" vertical="center"/>
      <protection locked="0"/>
    </xf>
    <xf numFmtId="49" fontId="15" fillId="0" borderId="0" xfId="10" applyNumberFormat="1" applyFont="1" applyFill="1" applyAlignment="1" applyProtection="1">
      <alignment horizontal="center" vertical="center"/>
    </xf>
    <xf numFmtId="176" fontId="22" fillId="0" borderId="3" xfId="10" applyNumberFormat="1" applyFont="1" applyFill="1" applyBorder="1" applyAlignment="1" applyProtection="1">
      <alignment horizontal="center" vertical="center"/>
    </xf>
    <xf numFmtId="178" fontId="22" fillId="0" borderId="26" xfId="10" applyNumberFormat="1" applyFont="1" applyFill="1" applyBorder="1" applyAlignment="1" applyProtection="1">
      <alignment vertical="center"/>
      <protection locked="0"/>
    </xf>
    <xf numFmtId="178" fontId="22" fillId="0" borderId="20" xfId="10" applyNumberFormat="1" applyFont="1" applyFill="1" applyBorder="1" applyAlignment="1" applyProtection="1">
      <alignment vertical="center"/>
      <protection locked="0"/>
    </xf>
    <xf numFmtId="178" fontId="20" fillId="0" borderId="20" xfId="10" applyNumberFormat="1" applyFont="1" applyFill="1" applyBorder="1" applyAlignment="1" applyProtection="1">
      <alignment vertical="center"/>
    </xf>
    <xf numFmtId="178" fontId="20" fillId="0" borderId="20" xfId="10" applyNumberFormat="1" applyFont="1" applyFill="1" applyBorder="1" applyAlignment="1" applyProtection="1">
      <alignment vertical="center"/>
      <protection locked="0"/>
    </xf>
    <xf numFmtId="0" fontId="15" fillId="0" borderId="0" xfId="10" applyFont="1" applyFill="1" applyAlignment="1" applyProtection="1">
      <alignment vertical="center"/>
    </xf>
    <xf numFmtId="0" fontId="20" fillId="0" borderId="12" xfId="10" applyFont="1" applyFill="1" applyBorder="1" applyAlignment="1" applyProtection="1">
      <alignment horizontal="left" vertical="center" wrapText="1"/>
    </xf>
    <xf numFmtId="178" fontId="20" fillId="0" borderId="28" xfId="10" applyNumberFormat="1" applyFont="1" applyFill="1" applyBorder="1" applyAlignment="1" applyProtection="1">
      <alignment vertical="center"/>
    </xf>
    <xf numFmtId="0" fontId="57" fillId="0" borderId="0" xfId="11" applyFont="1" applyFill="1" applyAlignment="1" applyProtection="1"/>
    <xf numFmtId="0" fontId="17" fillId="0" borderId="0" xfId="10" applyFill="1" applyAlignment="1" applyProtection="1">
      <alignment vertical="center" wrapText="1"/>
    </xf>
    <xf numFmtId="0" fontId="19" fillId="0" borderId="0" xfId="10" applyFont="1" applyFill="1" applyAlignment="1" applyProtection="1">
      <alignment horizontal="center" vertical="center"/>
    </xf>
    <xf numFmtId="0" fontId="57" fillId="0" borderId="0" xfId="11" applyFill="1"/>
    <xf numFmtId="0" fontId="57" fillId="0" borderId="0" xfId="11" applyFill="1" applyAlignment="1"/>
    <xf numFmtId="0" fontId="16" fillId="0" borderId="0" xfId="11" applyFont="1" applyFill="1" applyAlignment="1">
      <alignment horizontal="center"/>
    </xf>
    <xf numFmtId="0" fontId="25" fillId="0" borderId="15" xfId="11" applyFont="1" applyFill="1" applyBorder="1" applyAlignment="1">
      <alignment horizontal="center" vertical="center"/>
    </xf>
    <xf numFmtId="0" fontId="21" fillId="0" borderId="16" xfId="10" applyFont="1" applyFill="1" applyBorder="1" applyAlignment="1" applyProtection="1">
      <alignment horizontal="center" vertical="center" textRotation="90"/>
    </xf>
    <xf numFmtId="0" fontId="25" fillId="0" borderId="16" xfId="11" applyFont="1" applyFill="1" applyBorder="1" applyAlignment="1">
      <alignment horizontal="center" vertical="center" wrapText="1"/>
    </xf>
    <xf numFmtId="0" fontId="25" fillId="0" borderId="29" xfId="11" applyFont="1" applyFill="1" applyBorder="1" applyAlignment="1">
      <alignment horizontal="center" vertical="center" wrapText="1"/>
    </xf>
    <xf numFmtId="0" fontId="25" fillId="0" borderId="13" xfId="11" applyFont="1" applyFill="1" applyBorder="1" applyAlignment="1">
      <alignment horizontal="center" vertical="center"/>
    </xf>
    <xf numFmtId="0" fontId="25" fillId="0" borderId="14" xfId="11" applyFont="1" applyFill="1" applyBorder="1" applyAlignment="1">
      <alignment horizontal="center" vertical="center" wrapText="1"/>
    </xf>
    <xf numFmtId="0" fontId="25" fillId="0" borderId="17" xfId="11" applyFont="1" applyFill="1" applyBorder="1" applyAlignment="1">
      <alignment horizontal="center" vertical="center" wrapText="1"/>
    </xf>
    <xf numFmtId="0" fontId="26" fillId="0" borderId="8" xfId="11" applyFont="1" applyFill="1" applyBorder="1" applyProtection="1">
      <protection locked="0"/>
    </xf>
    <xf numFmtId="0" fontId="26" fillId="0" borderId="3" xfId="11" applyFont="1" applyFill="1" applyBorder="1" applyAlignment="1">
      <alignment horizontal="right" indent="1"/>
    </xf>
    <xf numFmtId="3" fontId="26" fillId="0" borderId="3" xfId="11" applyNumberFormat="1" applyFont="1" applyFill="1" applyBorder="1" applyProtection="1">
      <protection locked="0"/>
    </xf>
    <xf numFmtId="3" fontId="26" fillId="0" borderId="26" xfId="11" applyNumberFormat="1" applyFont="1" applyFill="1" applyBorder="1" applyProtection="1">
      <protection locked="0"/>
    </xf>
    <xf numFmtId="0" fontId="26" fillId="0" borderId="2" xfId="11" applyFont="1" applyFill="1" applyBorder="1" applyAlignment="1">
      <alignment horizontal="right" indent="1"/>
    </xf>
    <xf numFmtId="3" fontId="26" fillId="0" borderId="2" xfId="11" applyNumberFormat="1" applyFont="1" applyFill="1" applyBorder="1" applyProtection="1">
      <protection locked="0"/>
    </xf>
    <xf numFmtId="3" fontId="26" fillId="0" borderId="20" xfId="11" applyNumberFormat="1" applyFont="1" applyFill="1" applyBorder="1" applyProtection="1">
      <protection locked="0"/>
    </xf>
    <xf numFmtId="0" fontId="26" fillId="0" borderId="10" xfId="11" applyFont="1" applyFill="1" applyBorder="1" applyProtection="1">
      <protection locked="0"/>
    </xf>
    <xf numFmtId="0" fontId="26" fillId="0" borderId="6" xfId="11" applyFont="1" applyFill="1" applyBorder="1" applyAlignment="1">
      <alignment horizontal="right" indent="1"/>
    </xf>
    <xf numFmtId="3" fontId="26" fillId="0" borderId="6" xfId="11" applyNumberFormat="1" applyFont="1" applyFill="1" applyBorder="1" applyProtection="1">
      <protection locked="0"/>
    </xf>
    <xf numFmtId="3" fontId="26" fillId="0" borderId="21" xfId="11" applyNumberFormat="1" applyFont="1" applyFill="1" applyBorder="1" applyProtection="1">
      <protection locked="0"/>
    </xf>
    <xf numFmtId="0" fontId="27" fillId="0" borderId="13" xfId="11" applyFont="1" applyFill="1" applyBorder="1" applyProtection="1">
      <protection locked="0"/>
    </xf>
    <xf numFmtId="0" fontId="26" fillId="0" borderId="14" xfId="11" applyFont="1" applyFill="1" applyBorder="1" applyAlignment="1">
      <alignment horizontal="right" indent="1"/>
    </xf>
    <xf numFmtId="178" fontId="20" fillId="0" borderId="17" xfId="10" applyNumberFormat="1" applyFont="1" applyFill="1" applyBorder="1" applyAlignment="1" applyProtection="1">
      <alignment vertical="center"/>
    </xf>
    <xf numFmtId="0" fontId="26" fillId="0" borderId="9" xfId="11" applyFont="1" applyFill="1" applyBorder="1" applyProtection="1">
      <protection locked="0"/>
    </xf>
    <xf numFmtId="3" fontId="26" fillId="0" borderId="75" xfId="11" applyNumberFormat="1" applyFont="1" applyFill="1" applyBorder="1"/>
    <xf numFmtId="0" fontId="69" fillId="0" borderId="0" xfId="11" applyFont="1" applyFill="1"/>
    <xf numFmtId="0" fontId="70" fillId="0" borderId="0" xfId="11" applyFont="1" applyFill="1"/>
    <xf numFmtId="0" fontId="26" fillId="0" borderId="0" xfId="11" applyFont="1" applyFill="1"/>
    <xf numFmtId="0" fontId="57" fillId="0" borderId="0" xfId="11" applyFont="1" applyFill="1"/>
    <xf numFmtId="3" fontId="57" fillId="0" borderId="0" xfId="11" applyNumberFormat="1" applyFont="1" applyFill="1" applyAlignment="1">
      <alignment horizontal="center"/>
    </xf>
    <xf numFmtId="0" fontId="57" fillId="0" borderId="0" xfId="11" applyFont="1" applyFill="1" applyAlignment="1"/>
    <xf numFmtId="0" fontId="71" fillId="0" borderId="0" xfId="0" applyFont="1" applyAlignment="1" applyProtection="1">
      <alignment horizontal="center"/>
      <protection locked="0"/>
    </xf>
    <xf numFmtId="0" fontId="72" fillId="0" borderId="13" xfId="0" applyFont="1" applyBorder="1" applyAlignment="1" applyProtection="1">
      <alignment horizontal="center" vertical="center" wrapText="1"/>
      <protection locked="0"/>
    </xf>
    <xf numFmtId="0" fontId="71" fillId="0" borderId="14" xfId="0" applyFont="1" applyBorder="1" applyAlignment="1" applyProtection="1">
      <alignment horizontal="center" vertical="center" wrapText="1"/>
      <protection locked="0"/>
    </xf>
    <xf numFmtId="0" fontId="71" fillId="0" borderId="17" xfId="0" applyFont="1" applyBorder="1" applyAlignment="1" applyProtection="1">
      <alignment horizontal="center" vertical="center" wrapText="1"/>
      <protection locked="0"/>
    </xf>
    <xf numFmtId="0" fontId="73" fillId="0" borderId="9" xfId="0" applyFont="1" applyBorder="1" applyAlignment="1" applyProtection="1">
      <alignment horizontal="center" vertical="top" wrapText="1"/>
    </xf>
    <xf numFmtId="0" fontId="74" fillId="0" borderId="3" xfId="0" applyFont="1" applyBorder="1" applyAlignment="1" applyProtection="1">
      <alignment horizontal="left" vertical="top" wrapText="1"/>
      <protection locked="0"/>
    </xf>
    <xf numFmtId="9" fontId="74" fillId="0" borderId="3" xfId="12" applyFont="1" applyBorder="1" applyAlignment="1" applyProtection="1">
      <alignment horizontal="center" vertical="center" wrapText="1"/>
      <protection locked="0"/>
    </xf>
    <xf numFmtId="168" fontId="74" fillId="0" borderId="3" xfId="2" applyNumberFormat="1" applyFont="1" applyBorder="1" applyAlignment="1" applyProtection="1">
      <alignment horizontal="center" vertical="center" wrapText="1"/>
      <protection locked="0"/>
    </xf>
    <xf numFmtId="168" fontId="74" fillId="0" borderId="26" xfId="2" applyNumberFormat="1" applyFont="1" applyBorder="1" applyAlignment="1" applyProtection="1">
      <alignment horizontal="center" vertical="top" wrapText="1"/>
      <protection locked="0"/>
    </xf>
    <xf numFmtId="0" fontId="73" fillId="0" borderId="8" xfId="0" applyFont="1" applyBorder="1" applyAlignment="1" applyProtection="1">
      <alignment horizontal="center" vertical="top" wrapText="1"/>
    </xf>
    <xf numFmtId="0" fontId="74" fillId="0" borderId="2" xfId="0" applyFont="1" applyBorder="1" applyAlignment="1" applyProtection="1">
      <alignment horizontal="left" vertical="top" wrapText="1"/>
      <protection locked="0"/>
    </xf>
    <xf numFmtId="9" fontId="74" fillId="0" borderId="2" xfId="12" applyFont="1" applyBorder="1" applyAlignment="1" applyProtection="1">
      <alignment horizontal="center" vertical="center" wrapText="1"/>
      <protection locked="0"/>
    </xf>
    <xf numFmtId="168" fontId="74" fillId="0" borderId="2" xfId="2" applyNumberFormat="1" applyFont="1" applyBorder="1" applyAlignment="1" applyProtection="1">
      <alignment horizontal="center" vertical="center" wrapText="1"/>
      <protection locked="0"/>
    </xf>
    <xf numFmtId="168" fontId="74" fillId="0" borderId="20" xfId="2" applyNumberFormat="1" applyFont="1" applyBorder="1" applyAlignment="1" applyProtection="1">
      <alignment horizontal="center" vertical="top" wrapText="1"/>
      <protection locked="0"/>
    </xf>
    <xf numFmtId="0" fontId="73" fillId="0" borderId="10" xfId="0" applyFont="1" applyBorder="1" applyAlignment="1" applyProtection="1">
      <alignment horizontal="center" vertical="top" wrapText="1"/>
    </xf>
    <xf numFmtId="0" fontId="74" fillId="0" borderId="6" xfId="0" applyFont="1" applyBorder="1" applyAlignment="1" applyProtection="1">
      <alignment horizontal="left" vertical="top" wrapText="1"/>
      <protection locked="0"/>
    </xf>
    <xf numFmtId="9" fontId="74" fillId="0" borderId="6" xfId="12" applyFont="1" applyBorder="1" applyAlignment="1" applyProtection="1">
      <alignment horizontal="center" vertical="center" wrapText="1"/>
      <protection locked="0"/>
    </xf>
    <xf numFmtId="168" fontId="74" fillId="0" borderId="6" xfId="2" applyNumberFormat="1" applyFont="1" applyBorder="1" applyAlignment="1" applyProtection="1">
      <alignment horizontal="center" vertical="center" wrapText="1"/>
      <protection locked="0"/>
    </xf>
    <xf numFmtId="168" fontId="74" fillId="0" borderId="21" xfId="2" applyNumberFormat="1" applyFont="1" applyBorder="1" applyAlignment="1" applyProtection="1">
      <alignment horizontal="center" vertical="top" wrapText="1"/>
      <protection locked="0"/>
    </xf>
    <xf numFmtId="0" fontId="71" fillId="5" borderId="14" xfId="0" applyFont="1" applyFill="1" applyBorder="1" applyAlignment="1" applyProtection="1">
      <alignment horizontal="center" vertical="top" wrapText="1"/>
    </xf>
    <xf numFmtId="168" fontId="74" fillId="0" borderId="14" xfId="2" applyNumberFormat="1" applyFont="1" applyBorder="1" applyAlignment="1" applyProtection="1">
      <alignment horizontal="center" vertical="center" wrapText="1"/>
    </xf>
    <xf numFmtId="168" fontId="74" fillId="0" borderId="17" xfId="2" applyNumberFormat="1" applyFont="1" applyBorder="1" applyAlignment="1" applyProtection="1">
      <alignment horizontal="center" vertical="top" wrapText="1"/>
    </xf>
    <xf numFmtId="0" fontId="71" fillId="0" borderId="0" xfId="0" applyFont="1" applyAlignment="1" applyProtection="1">
      <alignment horizontal="center"/>
    </xf>
    <xf numFmtId="0" fontId="5" fillId="0" borderId="0" xfId="0" applyFont="1" applyFill="1" applyAlignment="1">
      <alignment horizontal="center"/>
    </xf>
    <xf numFmtId="0" fontId="75" fillId="0" borderId="0" xfId="0" applyFont="1" applyFill="1" applyAlignment="1">
      <alignment horizontal="right"/>
    </xf>
    <xf numFmtId="0" fontId="4" fillId="0" borderId="13" xfId="0" applyFont="1" applyFill="1" applyBorder="1" applyAlignment="1">
      <alignment horizontal="center" vertical="center" wrapText="1"/>
    </xf>
    <xf numFmtId="0" fontId="5" fillId="0" borderId="14" xfId="0" applyFont="1" applyFill="1" applyBorder="1" applyAlignment="1">
      <alignment horizontal="center" vertical="center"/>
    </xf>
    <xf numFmtId="0" fontId="5" fillId="0" borderId="17" xfId="0" applyFont="1" applyFill="1" applyBorder="1" applyAlignment="1">
      <alignment horizontal="center" vertical="center" wrapText="1"/>
    </xf>
    <xf numFmtId="0" fontId="0" fillId="0" borderId="0" xfId="0" applyFill="1" applyAlignment="1">
      <alignment horizontal="center"/>
    </xf>
    <xf numFmtId="0" fontId="0" fillId="0" borderId="9" xfId="0" applyFill="1" applyBorder="1" applyAlignment="1">
      <alignment horizontal="center" vertical="center"/>
    </xf>
    <xf numFmtId="0" fontId="0" fillId="0" borderId="3" xfId="0" applyFill="1" applyBorder="1" applyAlignment="1" applyProtection="1">
      <alignment horizontal="left" vertical="center" wrapText="1" indent="1"/>
      <protection locked="0"/>
    </xf>
    <xf numFmtId="0" fontId="0" fillId="0" borderId="8" xfId="0" applyFill="1" applyBorder="1" applyAlignment="1">
      <alignment horizontal="center" vertical="center"/>
    </xf>
    <xf numFmtId="0" fontId="76" fillId="0" borderId="2" xfId="0" applyFont="1" applyFill="1" applyBorder="1" applyAlignment="1">
      <alignment horizontal="left" vertical="center" indent="5"/>
    </xf>
    <xf numFmtId="179" fontId="0" fillId="0" borderId="20" xfId="0" applyNumberFormat="1" applyFont="1" applyFill="1" applyBorder="1" applyAlignment="1" applyProtection="1">
      <alignment horizontal="right" vertical="center"/>
      <protection locked="0"/>
    </xf>
    <xf numFmtId="0" fontId="17" fillId="0" borderId="2" xfId="0" applyFont="1" applyFill="1" applyBorder="1" applyAlignment="1">
      <alignment horizontal="left" vertical="center" indent="1"/>
    </xf>
    <xf numFmtId="0" fontId="0" fillId="0" borderId="10" xfId="0" applyFill="1" applyBorder="1" applyAlignment="1">
      <alignment horizontal="center" vertical="center"/>
    </xf>
    <xf numFmtId="0" fontId="17" fillId="0" borderId="6" xfId="0" applyFont="1" applyFill="1" applyBorder="1" applyAlignment="1">
      <alignment horizontal="left" vertical="center" indent="1"/>
    </xf>
    <xf numFmtId="179" fontId="0" fillId="0" borderId="21" xfId="0" applyNumberFormat="1" applyFont="1" applyFill="1" applyBorder="1" applyAlignment="1" applyProtection="1">
      <alignment horizontal="right" vertical="center"/>
      <protection locked="0"/>
    </xf>
    <xf numFmtId="0" fontId="0" fillId="0" borderId="12" xfId="0" applyFill="1" applyBorder="1" applyAlignment="1">
      <alignment horizontal="center" vertical="center"/>
    </xf>
    <xf numFmtId="0" fontId="0" fillId="0" borderId="27" xfId="0" applyFill="1" applyBorder="1" applyAlignment="1">
      <alignment horizontal="left" vertical="center" indent="1"/>
    </xf>
    <xf numFmtId="179" fontId="0" fillId="0" borderId="28" xfId="0" applyNumberFormat="1" applyFont="1" applyFill="1" applyBorder="1" applyAlignment="1" applyProtection="1">
      <alignment horizontal="right" vertical="center"/>
      <protection locked="0"/>
    </xf>
    <xf numFmtId="0" fontId="0" fillId="0" borderId="11" xfId="0" applyFill="1" applyBorder="1" applyAlignment="1">
      <alignment horizontal="center" vertical="center"/>
    </xf>
    <xf numFmtId="0" fontId="0" fillId="0" borderId="4" xfId="0" applyFill="1" applyBorder="1" applyAlignment="1" applyProtection="1">
      <alignment horizontal="left" vertical="center" wrapText="1" indent="1"/>
      <protection locked="0"/>
    </xf>
    <xf numFmtId="179" fontId="31" fillId="0" borderId="37" xfId="0" applyNumberFormat="1" applyFont="1" applyFill="1" applyBorder="1" applyAlignment="1" applyProtection="1">
      <alignment horizontal="right" vertical="center"/>
    </xf>
    <xf numFmtId="0" fontId="76" fillId="0" borderId="27" xfId="0" applyFont="1" applyFill="1" applyBorder="1" applyAlignment="1">
      <alignment horizontal="left" vertical="center" indent="5"/>
    </xf>
    <xf numFmtId="0" fontId="26" fillId="0" borderId="2" xfId="0" applyFont="1" applyBorder="1" applyAlignment="1" applyProtection="1">
      <alignment horizontal="left" vertical="top" wrapText="1" indent="1"/>
    </xf>
    <xf numFmtId="166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9" xfId="8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14" xfId="0" applyNumberFormat="1" applyFont="1" applyFill="1" applyBorder="1" applyAlignment="1" applyProtection="1">
      <alignment horizontal="right" vertical="center" wrapText="1"/>
      <protection locked="0"/>
    </xf>
    <xf numFmtId="0" fontId="89" fillId="0" borderId="0" xfId="0" applyFont="1" applyFill="1" applyAlignment="1" applyProtection="1">
      <alignment horizontal="left" vertical="center" wrapText="1"/>
    </xf>
    <xf numFmtId="0" fontId="89" fillId="0" borderId="0" xfId="0" applyFont="1" applyFill="1" applyAlignment="1" applyProtection="1">
      <alignment vertical="center" wrapText="1"/>
    </xf>
    <xf numFmtId="166" fontId="20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20" fillId="0" borderId="14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4" xfId="8" applyNumberFormat="1" applyFont="1" applyFill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Fill="1" applyBorder="1" applyAlignment="1" applyProtection="1">
      <alignment horizontal="left" vertical="center" wrapText="1" indent="1"/>
    </xf>
    <xf numFmtId="166" fontId="29" fillId="0" borderId="11" xfId="0" applyNumberFormat="1" applyFont="1" applyFill="1" applyBorder="1" applyAlignment="1" applyProtection="1">
      <alignment horizontal="center" vertical="center" wrapText="1"/>
    </xf>
    <xf numFmtId="166" fontId="22" fillId="0" borderId="4" xfId="8" applyNumberFormat="1" applyFont="1" applyFill="1" applyBorder="1" applyAlignment="1" applyProtection="1">
      <alignment horizontal="left" vertical="center" wrapText="1" indent="1"/>
    </xf>
    <xf numFmtId="166" fontId="29" fillId="0" borderId="8" xfId="0" applyNumberFormat="1" applyFont="1" applyFill="1" applyBorder="1" applyAlignment="1" applyProtection="1">
      <alignment horizontal="center" vertical="center" wrapText="1"/>
    </xf>
    <xf numFmtId="166" fontId="22" fillId="0" borderId="2" xfId="8" applyNumberFormat="1" applyFont="1" applyFill="1" applyBorder="1" applyAlignment="1" applyProtection="1">
      <alignment horizontal="left" vertical="center" wrapText="1" indent="1"/>
    </xf>
    <xf numFmtId="166" fontId="22" fillId="0" borderId="1" xfId="8" applyNumberFormat="1" applyFont="1" applyFill="1" applyBorder="1" applyAlignment="1" applyProtection="1">
      <alignment horizontal="left" vertical="center" wrapText="1" indent="1"/>
    </xf>
    <xf numFmtId="166" fontId="29" fillId="0" borderId="10" xfId="0" applyNumberFormat="1" applyFont="1" applyFill="1" applyBorder="1" applyAlignment="1" applyProtection="1">
      <alignment horizontal="center" vertical="center" wrapText="1"/>
    </xf>
    <xf numFmtId="166" fontId="29" fillId="0" borderId="9" xfId="0" applyNumberFormat="1" applyFont="1" applyFill="1" applyBorder="1" applyAlignment="1" applyProtection="1">
      <alignment horizontal="center" vertical="center" wrapText="1"/>
    </xf>
    <xf numFmtId="166" fontId="22" fillId="0" borderId="3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1"/>
    </xf>
    <xf numFmtId="166" fontId="28" fillId="0" borderId="14" xfId="8" applyNumberFormat="1" applyFont="1" applyFill="1" applyBorder="1" applyAlignment="1" applyProtection="1">
      <alignment horizontal="left" vertical="center" wrapText="1" indent="1"/>
    </xf>
    <xf numFmtId="166" fontId="29" fillId="0" borderId="3" xfId="8" applyNumberFormat="1" applyFont="1" applyFill="1" applyBorder="1" applyAlignment="1" applyProtection="1">
      <alignment horizontal="left" vertical="center" wrapText="1" indent="1"/>
    </xf>
    <xf numFmtId="166" fontId="29" fillId="0" borderId="2" xfId="8" applyNumberFormat="1" applyFont="1" applyFill="1" applyBorder="1" applyAlignment="1" applyProtection="1">
      <alignment horizontal="left" vertical="center" wrapText="1" indent="1"/>
    </xf>
    <xf numFmtId="166" fontId="29" fillId="0" borderId="1" xfId="8" applyNumberFormat="1" applyFont="1" applyFill="1" applyBorder="1" applyAlignment="1" applyProtection="1">
      <alignment horizontal="left" vertical="center" wrapText="1" indent="1"/>
    </xf>
    <xf numFmtId="166" fontId="27" fillId="0" borderId="13" xfId="0" applyNumberFormat="1" applyFont="1" applyBorder="1" applyAlignment="1" applyProtection="1">
      <alignment horizontal="center" vertical="center" wrapText="1"/>
    </xf>
    <xf numFmtId="166" fontId="29" fillId="0" borderId="19" xfId="8" applyNumberFormat="1" applyFont="1" applyFill="1" applyBorder="1" applyAlignment="1" applyProtection="1">
      <alignment horizontal="left" vertical="center" wrapText="1" indent="1"/>
    </xf>
    <xf numFmtId="166" fontId="39" fillId="0" borderId="42" xfId="0" applyNumberFormat="1" applyFont="1" applyBorder="1" applyAlignment="1" applyProtection="1">
      <alignment horizontal="left" wrapText="1" indent="1"/>
    </xf>
    <xf numFmtId="166" fontId="8" fillId="0" borderId="14" xfId="0" applyNumberFormat="1" applyFont="1" applyFill="1" applyBorder="1" applyAlignment="1" applyProtection="1">
      <alignment horizontal="left" vertical="center" wrapText="1" indent="1"/>
    </xf>
    <xf numFmtId="166" fontId="0" fillId="0" borderId="0" xfId="0" applyNumberFormat="1" applyFill="1" applyAlignment="1" applyProtection="1">
      <alignment horizontal="left" vertical="center" wrapText="1"/>
    </xf>
    <xf numFmtId="166" fontId="4" fillId="0" borderId="13" xfId="0" applyNumberFormat="1" applyFont="1" applyFill="1" applyBorder="1" applyAlignment="1" applyProtection="1">
      <alignment horizontal="left" vertical="center"/>
    </xf>
    <xf numFmtId="166" fontId="4" fillId="0" borderId="42" xfId="0" applyNumberFormat="1" applyFont="1" applyFill="1" applyBorder="1" applyAlignment="1" applyProtection="1">
      <alignment vertical="center" wrapText="1"/>
    </xf>
    <xf numFmtId="166" fontId="93" fillId="0" borderId="28" xfId="8" applyNumberFormat="1" applyFont="1" applyFill="1" applyBorder="1" applyAlignment="1" applyProtection="1">
      <alignment horizontal="center" vertical="center" wrapText="1"/>
      <protection locked="0"/>
    </xf>
    <xf numFmtId="166" fontId="20" fillId="0" borderId="15" xfId="8" applyNumberFormat="1" applyFont="1" applyFill="1" applyBorder="1" applyAlignment="1" applyProtection="1">
      <alignment horizontal="center" vertical="center" wrapText="1"/>
    </xf>
    <xf numFmtId="166" fontId="20" fillId="0" borderId="16" xfId="8" applyNumberFormat="1" applyFont="1" applyFill="1" applyBorder="1" applyAlignment="1" applyProtection="1">
      <alignment horizontal="center" vertical="center" wrapText="1"/>
    </xf>
    <xf numFmtId="166" fontId="20" fillId="0" borderId="13" xfId="8" applyNumberFormat="1" applyFont="1" applyFill="1" applyBorder="1" applyAlignment="1" applyProtection="1">
      <alignment horizontal="left" vertical="center" wrapText="1" indent="1"/>
    </xf>
    <xf numFmtId="166" fontId="20" fillId="0" borderId="14" xfId="8" applyNumberFormat="1" applyFont="1" applyFill="1" applyBorder="1" applyAlignment="1" applyProtection="1">
      <alignment horizontal="left" vertical="center" wrapText="1" indent="1"/>
    </xf>
    <xf numFmtId="166" fontId="22" fillId="0" borderId="9" xfId="8" applyNumberFormat="1" applyFont="1" applyFill="1" applyBorder="1" applyAlignment="1" applyProtection="1">
      <alignment horizontal="left" vertical="center" wrapText="1" indent="1"/>
    </xf>
    <xf numFmtId="166" fontId="26" fillId="0" borderId="3" xfId="0" applyNumberFormat="1" applyFont="1" applyBorder="1" applyAlignment="1" applyProtection="1">
      <alignment horizontal="left" wrapText="1" indent="1"/>
    </xf>
    <xf numFmtId="166" fontId="22" fillId="0" borderId="8" xfId="8" applyNumberFormat="1" applyFont="1" applyFill="1" applyBorder="1" applyAlignment="1" applyProtection="1">
      <alignment horizontal="left" vertical="center" wrapText="1" indent="1"/>
    </xf>
    <xf numFmtId="166" fontId="26" fillId="0" borderId="2" xfId="0" applyNumberFormat="1" applyFont="1" applyBorder="1" applyAlignment="1" applyProtection="1">
      <alignment horizontal="left" wrapText="1" indent="1"/>
    </xf>
    <xf numFmtId="166" fontId="26" fillId="0" borderId="2" xfId="0" applyNumberFormat="1" applyFont="1" applyBorder="1" applyAlignment="1" applyProtection="1">
      <alignment horizontal="left" vertical="center" wrapText="1" indent="1"/>
    </xf>
    <xf numFmtId="166" fontId="22" fillId="0" borderId="10" xfId="8" applyNumberFormat="1" applyFont="1" applyFill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vertical="center" wrapText="1" indent="1"/>
    </xf>
    <xf numFmtId="166" fontId="27" fillId="0" borderId="14" xfId="0" applyNumberFormat="1" applyFont="1" applyBorder="1" applyAlignment="1" applyProtection="1">
      <alignment horizontal="left" vertical="center" wrapText="1" indent="1"/>
    </xf>
    <xf numFmtId="166" fontId="26" fillId="0" borderId="6" xfId="0" applyNumberFormat="1" applyFont="1" applyBorder="1" applyAlignment="1" applyProtection="1">
      <alignment horizontal="left" wrapText="1" indent="1"/>
    </xf>
    <xf numFmtId="166" fontId="22" fillId="0" borderId="12" xfId="8" applyNumberFormat="1" applyFont="1" applyFill="1" applyBorder="1" applyAlignment="1" applyProtection="1">
      <alignment horizontal="left" vertical="center" wrapText="1" indent="1"/>
    </xf>
    <xf numFmtId="166" fontId="26" fillId="0" borderId="27" xfId="0" applyNumberFormat="1" applyFont="1" applyBorder="1" applyAlignment="1" applyProtection="1">
      <alignment horizontal="left" vertical="center" wrapText="1" indent="1"/>
    </xf>
    <xf numFmtId="166" fontId="20" fillId="0" borderId="13" xfId="8" applyNumberFormat="1" applyFont="1" applyFill="1" applyBorder="1" applyAlignment="1" applyProtection="1">
      <alignment horizontal="left" vertical="center" wrapText="1"/>
    </xf>
    <xf numFmtId="166" fontId="27" fillId="0" borderId="13" xfId="0" applyNumberFormat="1" applyFont="1" applyBorder="1" applyAlignment="1" applyProtection="1">
      <alignment vertical="center" wrapText="1"/>
    </xf>
    <xf numFmtId="166" fontId="26" fillId="0" borderId="27" xfId="0" applyNumberFormat="1" applyFont="1" applyBorder="1" applyAlignment="1" applyProtection="1">
      <alignment vertical="center" wrapText="1"/>
    </xf>
    <xf numFmtId="166" fontId="26" fillId="0" borderId="3" xfId="0" applyNumberFormat="1" applyFont="1" applyBorder="1" applyAlignment="1">
      <alignment horizontal="left" wrapText="1" indent="1"/>
    </xf>
    <xf numFmtId="166" fontId="26" fillId="0" borderId="1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wrapText="1"/>
    </xf>
    <xf numFmtId="166" fontId="26" fillId="0" borderId="8" xfId="0" applyNumberFormat="1" applyFont="1" applyBorder="1" applyAlignment="1" applyProtection="1">
      <alignment wrapText="1"/>
    </xf>
    <xf numFmtId="166" fontId="26" fillId="0" borderId="10" xfId="0" applyNumberFormat="1" applyFont="1" applyBorder="1" applyAlignment="1" applyProtection="1">
      <alignment wrapText="1"/>
    </xf>
    <xf numFmtId="166" fontId="27" fillId="0" borderId="18" xfId="0" applyNumberFormat="1" applyFont="1" applyBorder="1" applyAlignment="1" applyProtection="1">
      <alignment vertical="center" wrapText="1"/>
    </xf>
    <xf numFmtId="166" fontId="27" fillId="0" borderId="19" xfId="0" applyNumberFormat="1" applyFont="1" applyBorder="1" applyAlignment="1" applyProtection="1">
      <alignment horizontal="left" vertical="center" wrapText="1" indent="1"/>
    </xf>
    <xf numFmtId="166" fontId="7" fillId="0" borderId="0" xfId="8" applyNumberFormat="1" applyFont="1" applyFill="1" applyBorder="1" applyAlignment="1" applyProtection="1">
      <alignment horizontal="center" vertical="center" wrapText="1"/>
    </xf>
    <xf numFmtId="166" fontId="7" fillId="0" borderId="0" xfId="8" applyNumberFormat="1" applyFont="1" applyFill="1" applyBorder="1" applyAlignment="1" applyProtection="1">
      <alignment vertical="center" wrapText="1"/>
    </xf>
    <xf numFmtId="166" fontId="15" fillId="0" borderId="0" xfId="8" applyNumberFormat="1" applyFont="1" applyFill="1" applyProtection="1"/>
    <xf numFmtId="166" fontId="6" fillId="0" borderId="35" xfId="0" applyNumberFormat="1" applyFont="1" applyFill="1" applyBorder="1" applyAlignment="1" applyProtection="1">
      <alignment horizontal="right"/>
    </xf>
    <xf numFmtId="166" fontId="12" fillId="0" borderId="0" xfId="8" applyNumberFormat="1" applyFill="1" applyAlignment="1" applyProtection="1"/>
    <xf numFmtId="166" fontId="20" fillId="0" borderId="13" xfId="8" applyNumberFormat="1" applyFont="1" applyFill="1" applyBorder="1" applyAlignment="1" applyProtection="1">
      <alignment horizontal="center" vertical="center" wrapText="1"/>
    </xf>
    <xf numFmtId="166" fontId="20" fillId="0" borderId="15" xfId="8" applyNumberFormat="1" applyFont="1" applyFill="1" applyBorder="1" applyAlignment="1" applyProtection="1">
      <alignment horizontal="left" vertical="center" wrapText="1" indent="1"/>
    </xf>
    <xf numFmtId="166" fontId="20" fillId="0" borderId="16" xfId="8" applyNumberFormat="1" applyFont="1" applyFill="1" applyBorder="1" applyAlignment="1" applyProtection="1">
      <alignment vertical="center" wrapText="1"/>
    </xf>
    <xf numFmtId="166" fontId="22" fillId="0" borderId="11" xfId="8" applyNumberFormat="1" applyFont="1" applyFill="1" applyBorder="1" applyAlignment="1" applyProtection="1">
      <alignment horizontal="left" vertical="center" wrapText="1" indent="1"/>
    </xf>
    <xf numFmtId="166" fontId="22" fillId="0" borderId="5" xfId="8" applyNumberFormat="1" applyFont="1" applyFill="1" applyBorder="1" applyAlignment="1" applyProtection="1">
      <alignment horizontal="left" vertical="center" wrapText="1" indent="1"/>
    </xf>
    <xf numFmtId="166" fontId="22" fillId="0" borderId="0" xfId="8" applyNumberFormat="1" applyFont="1" applyFill="1" applyBorder="1" applyAlignment="1" applyProtection="1">
      <alignment horizontal="left" vertical="center" wrapText="1" indent="1"/>
    </xf>
    <xf numFmtId="166" fontId="22" fillId="0" borderId="6" xfId="8" applyNumberFormat="1" applyFont="1" applyFill="1" applyBorder="1" applyAlignment="1" applyProtection="1">
      <alignment horizontal="left" vertical="center" wrapText="1" indent="6"/>
    </xf>
    <xf numFmtId="166" fontId="22" fillId="0" borderId="2" xfId="8" applyNumberFormat="1" applyFont="1" applyFill="1" applyBorder="1" applyAlignment="1" applyProtection="1">
      <alignment horizontal="left" indent="6"/>
    </xf>
    <xf numFmtId="166" fontId="22" fillId="0" borderId="2" xfId="8" applyNumberFormat="1" applyFont="1" applyFill="1" applyBorder="1" applyAlignment="1" applyProtection="1">
      <alignment horizontal="left" vertical="center" wrapText="1" indent="6"/>
    </xf>
    <xf numFmtId="166" fontId="22" fillId="0" borderId="7" xfId="8" applyNumberFormat="1" applyFont="1" applyFill="1" applyBorder="1" applyAlignment="1" applyProtection="1">
      <alignment horizontal="left" vertical="center" wrapText="1" indent="1"/>
    </xf>
    <xf numFmtId="166" fontId="20" fillId="0" borderId="18" xfId="8" applyNumberFormat="1" applyFont="1" applyFill="1" applyBorder="1" applyAlignment="1" applyProtection="1">
      <alignment horizontal="left" vertical="center" wrapText="1" indent="1"/>
    </xf>
    <xf numFmtId="166" fontId="22" fillId="0" borderId="3" xfId="8" applyNumberFormat="1" applyFont="1" applyFill="1" applyBorder="1" applyAlignment="1" applyProtection="1">
      <alignment horizontal="left" vertical="center" wrapText="1" indent="6"/>
    </xf>
    <xf numFmtId="166" fontId="27" fillId="0" borderId="18" xfId="0" applyNumberFormat="1" applyFont="1" applyBorder="1" applyAlignment="1" applyProtection="1">
      <alignment horizontal="left" vertical="center" wrapText="1" indent="1"/>
    </xf>
    <xf numFmtId="166" fontId="25" fillId="0" borderId="19" xfId="0" applyNumberFormat="1" applyFont="1" applyBorder="1" applyAlignment="1" applyProtection="1">
      <alignment horizontal="left" vertical="center" wrapText="1" indent="1"/>
    </xf>
    <xf numFmtId="166" fontId="93" fillId="0" borderId="27" xfId="8" applyNumberFormat="1" applyFont="1" applyFill="1" applyBorder="1" applyAlignment="1" applyProtection="1">
      <alignment horizontal="center" vertical="center" wrapText="1"/>
      <protection locked="0"/>
    </xf>
    <xf numFmtId="166" fontId="94" fillId="0" borderId="14" xfId="0" applyNumberFormat="1" applyFont="1" applyBorder="1" applyAlignment="1" applyProtection="1">
      <alignment horizontal="center" vertical="center" wrapText="1"/>
    </xf>
    <xf numFmtId="166" fontId="20" fillId="0" borderId="49" xfId="8" applyNumberFormat="1" applyFont="1" applyFill="1" applyBorder="1" applyAlignment="1" applyProtection="1">
      <alignment horizontal="center" vertical="center" wrapText="1"/>
    </xf>
    <xf numFmtId="166" fontId="20" fillId="0" borderId="67" xfId="8" applyNumberFormat="1" applyFont="1" applyFill="1" applyBorder="1" applyAlignment="1" applyProtection="1">
      <alignment vertical="center" wrapText="1"/>
    </xf>
    <xf numFmtId="166" fontId="22" fillId="0" borderId="68" xfId="8" applyNumberFormat="1" applyFont="1" applyFill="1" applyBorder="1" applyAlignment="1" applyProtection="1">
      <alignment horizontal="left" vertical="center" wrapText="1" indent="1"/>
    </xf>
    <xf numFmtId="166" fontId="22" fillId="0" borderId="51" xfId="8" applyNumberFormat="1" applyFont="1" applyFill="1" applyBorder="1" applyAlignment="1" applyProtection="1">
      <alignment horizontal="left" vertical="center" wrapText="1" indent="1"/>
    </xf>
    <xf numFmtId="166" fontId="22" fillId="0" borderId="76" xfId="8" applyNumberFormat="1" applyFont="1" applyFill="1" applyBorder="1" applyAlignment="1" applyProtection="1">
      <alignment horizontal="left" vertical="center" wrapText="1" indent="1"/>
    </xf>
    <xf numFmtId="166" fontId="22" fillId="0" borderId="74" xfId="8" applyNumberFormat="1" applyFont="1" applyFill="1" applyBorder="1" applyAlignment="1" applyProtection="1">
      <alignment horizontal="left" vertical="center" wrapText="1" indent="6"/>
    </xf>
    <xf numFmtId="166" fontId="22" fillId="0" borderId="51" xfId="8" applyNumberFormat="1" applyFont="1" applyFill="1" applyBorder="1" applyAlignment="1" applyProtection="1">
      <alignment horizontal="left" indent="6"/>
    </xf>
    <xf numFmtId="166" fontId="22" fillId="0" borderId="51" xfId="8" applyNumberFormat="1" applyFont="1" applyFill="1" applyBorder="1" applyAlignment="1" applyProtection="1">
      <alignment horizontal="left" vertical="center" wrapText="1" indent="6"/>
    </xf>
    <xf numFmtId="166" fontId="22" fillId="0" borderId="48" xfId="8" applyNumberFormat="1" applyFont="1" applyFill="1" applyBorder="1" applyAlignment="1" applyProtection="1">
      <alignment horizontal="left" vertical="center" wrapText="1" indent="7"/>
    </xf>
    <xf numFmtId="166" fontId="20" fillId="0" borderId="72" xfId="8" applyNumberFormat="1" applyFont="1" applyFill="1" applyBorder="1" applyAlignment="1" applyProtection="1">
      <alignment vertical="center" wrapText="1"/>
    </xf>
    <xf numFmtId="166" fontId="22" fillId="0" borderId="74" xfId="8" applyNumberFormat="1" applyFont="1" applyFill="1" applyBorder="1" applyAlignment="1" applyProtection="1">
      <alignment horizontal="left" vertical="center" wrapText="1" indent="1"/>
    </xf>
    <xf numFmtId="166" fontId="26" fillId="0" borderId="74" xfId="0" applyNumberFormat="1" applyFont="1" applyBorder="1" applyAlignment="1" applyProtection="1">
      <alignment horizontal="left" vertical="center" wrapText="1" indent="1"/>
    </xf>
    <xf numFmtId="166" fontId="26" fillId="0" borderId="51" xfId="0" applyNumberFormat="1" applyFont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6"/>
    </xf>
    <xf numFmtId="166" fontId="28" fillId="0" borderId="49" xfId="8" applyNumberFormat="1" applyFont="1" applyFill="1" applyBorder="1" applyAlignment="1" applyProtection="1">
      <alignment horizontal="left" vertical="center" wrapText="1" indent="1"/>
    </xf>
    <xf numFmtId="166" fontId="22" fillId="0" borderId="69" xfId="8" applyNumberFormat="1" applyFont="1" applyFill="1" applyBorder="1" applyAlignment="1" applyProtection="1">
      <alignment horizontal="left" vertical="center" wrapText="1" indent="1"/>
    </xf>
    <xf numFmtId="166" fontId="22" fillId="0" borderId="56" xfId="8" applyNumberFormat="1" applyFont="1" applyFill="1" applyBorder="1" applyAlignment="1" applyProtection="1">
      <alignment horizontal="left" vertical="center" wrapText="1" indent="1"/>
    </xf>
    <xf numFmtId="166" fontId="25" fillId="0" borderId="72" xfId="0" applyNumberFormat="1" applyFont="1" applyBorder="1" applyAlignment="1" applyProtection="1">
      <alignment horizontal="left" vertical="center" wrapText="1" indent="1"/>
    </xf>
    <xf numFmtId="166" fontId="22" fillId="0" borderId="14" xfId="8" applyNumberFormat="1" applyFont="1" applyFill="1" applyBorder="1" applyAlignment="1" applyProtection="1">
      <alignment horizontal="right" vertical="center" wrapText="1" indent="1"/>
    </xf>
    <xf numFmtId="166" fontId="22" fillId="0" borderId="17" xfId="8" applyNumberFormat="1" applyFont="1" applyFill="1" applyBorder="1" applyAlignment="1" applyProtection="1">
      <alignment horizontal="right" vertical="center" wrapText="1" indent="1"/>
    </xf>
    <xf numFmtId="166" fontId="12" fillId="0" borderId="0" xfId="8" applyNumberFormat="1" applyFont="1" applyFill="1" applyProtection="1"/>
    <xf numFmtId="166" fontId="94" fillId="0" borderId="36" xfId="0" applyNumberFormat="1" applyFont="1" applyBorder="1" applyAlignment="1" applyProtection="1">
      <alignment horizontal="center" vertical="center" wrapText="1"/>
    </xf>
    <xf numFmtId="166" fontId="12" fillId="0" borderId="0" xfId="8" applyNumberFormat="1" applyFont="1" applyFill="1" applyProtection="1">
      <protection locked="0"/>
    </xf>
    <xf numFmtId="166" fontId="12" fillId="0" borderId="0" xfId="8" applyNumberFormat="1" applyFill="1" applyProtection="1"/>
    <xf numFmtId="166" fontId="12" fillId="0" borderId="0" xfId="8" applyNumberFormat="1" applyFont="1" applyFill="1" applyAlignment="1" applyProtection="1">
      <alignment horizontal="right" vertical="center" indent="1"/>
      <protection locked="0"/>
    </xf>
    <xf numFmtId="166" fontId="12" fillId="0" borderId="0" xfId="8" applyNumberFormat="1" applyFill="1" applyProtection="1">
      <protection locked="0"/>
    </xf>
    <xf numFmtId="166" fontId="6" fillId="0" borderId="0" xfId="0" applyNumberFormat="1" applyFont="1" applyFill="1" applyBorder="1" applyAlignment="1" applyProtection="1">
      <alignment horizontal="right" vertical="center"/>
      <protection locked="0"/>
    </xf>
    <xf numFmtId="166" fontId="22" fillId="0" borderId="0" xfId="8" applyNumberFormat="1" applyFont="1" applyFill="1" applyProtection="1"/>
    <xf numFmtId="166" fontId="24" fillId="0" borderId="0" xfId="8" applyNumberFormat="1" applyFont="1" applyFill="1" applyProtection="1"/>
    <xf numFmtId="166" fontId="23" fillId="0" borderId="0" xfId="8" applyNumberFormat="1" applyFont="1" applyFill="1" applyProtection="1"/>
    <xf numFmtId="166" fontId="12" fillId="0" borderId="0" xfId="8" applyNumberFormat="1" applyFont="1" applyFill="1" applyAlignment="1" applyProtection="1">
      <alignment horizontal="right" vertical="center" indent="1"/>
    </xf>
    <xf numFmtId="166" fontId="6" fillId="0" borderId="35" xfId="0" applyNumberFormat="1" applyFont="1" applyFill="1" applyBorder="1" applyAlignment="1" applyProtection="1">
      <alignment horizontal="right" vertical="center"/>
    </xf>
    <xf numFmtId="166" fontId="20" fillId="0" borderId="14" xfId="8" applyNumberFormat="1" applyFont="1" applyFill="1" applyBorder="1" applyAlignment="1" applyProtection="1">
      <alignment vertical="center" wrapText="1"/>
    </xf>
    <xf numFmtId="166" fontId="27" fillId="0" borderId="15" xfId="0" applyNumberFormat="1" applyFont="1" applyBorder="1" applyAlignment="1" applyProtection="1">
      <alignment vertical="center" wrapText="1"/>
    </xf>
    <xf numFmtId="166" fontId="27" fillId="0" borderId="1" xfId="0" applyNumberFormat="1" applyFont="1" applyBorder="1" applyAlignment="1" applyProtection="1">
      <alignment horizontal="left" wrapText="1" indent="1"/>
    </xf>
    <xf numFmtId="166" fontId="22" fillId="0" borderId="34" xfId="0" applyNumberFormat="1" applyFont="1" applyFill="1" applyBorder="1" applyAlignment="1" applyProtection="1">
      <alignment horizontal="right" vertical="center" wrapText="1" indent="1"/>
    </xf>
    <xf numFmtId="166" fontId="22" fillId="0" borderId="64" xfId="0" applyNumberFormat="1" applyFont="1" applyFill="1" applyBorder="1" applyAlignment="1" applyProtection="1">
      <alignment horizontal="right" vertical="center" wrapText="1" indent="1"/>
    </xf>
    <xf numFmtId="166" fontId="33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5" xfId="0" applyNumberFormat="1" applyFont="1" applyFill="1" applyBorder="1" applyAlignment="1" applyProtection="1">
      <alignment horizontal="right" vertical="center" wrapText="1" indent="1"/>
    </xf>
    <xf numFmtId="166" fontId="33" fillId="0" borderId="5" xfId="0" applyNumberFormat="1" applyFont="1" applyFill="1" applyBorder="1" applyAlignment="1" applyProtection="1">
      <alignment horizontal="right" vertical="center" wrapText="1" indent="1"/>
    </xf>
    <xf numFmtId="166" fontId="29" fillId="0" borderId="65" xfId="0" applyNumberFormat="1" applyFont="1" applyFill="1" applyBorder="1" applyAlignment="1" applyProtection="1">
      <alignment horizontal="right" vertical="center" wrapText="1" indent="1"/>
    </xf>
    <xf numFmtId="166" fontId="30" fillId="0" borderId="42" xfId="0" applyNumberFormat="1" applyFont="1" applyFill="1" applyBorder="1" applyAlignment="1" applyProtection="1">
      <alignment horizontal="right" vertical="center" wrapText="1" indent="1"/>
    </xf>
    <xf numFmtId="166" fontId="33" fillId="0" borderId="34" xfId="0" applyNumberFormat="1" applyFont="1" applyFill="1" applyBorder="1" applyAlignment="1" applyProtection="1">
      <alignment horizontal="right" vertical="center" wrapText="1" indent="1"/>
    </xf>
    <xf numFmtId="166" fontId="94" fillId="0" borderId="54" xfId="0" applyNumberFormat="1" applyFont="1" applyFill="1" applyBorder="1" applyAlignment="1" applyProtection="1">
      <alignment horizontal="center" vertical="center" wrapText="1"/>
    </xf>
    <xf numFmtId="166" fontId="22" fillId="0" borderId="46" xfId="0" applyNumberFormat="1" applyFont="1" applyFill="1" applyBorder="1" applyAlignment="1" applyProtection="1">
      <alignment vertical="center" wrapText="1"/>
    </xf>
    <xf numFmtId="166" fontId="20" fillId="0" borderId="36" xfId="0" applyNumberFormat="1" applyFont="1" applyFill="1" applyBorder="1" applyAlignment="1" applyProtection="1">
      <alignment vertical="center" wrapText="1"/>
    </xf>
    <xf numFmtId="166" fontId="92" fillId="0" borderId="13" xfId="0" applyNumberFormat="1" applyFont="1" applyFill="1" applyBorder="1" applyAlignment="1" applyProtection="1">
      <alignment horizontal="center" vertical="center" wrapText="1"/>
      <protection locked="0"/>
    </xf>
    <xf numFmtId="166" fontId="94" fillId="0" borderId="18" xfId="0" applyNumberFormat="1" applyFont="1" applyFill="1" applyBorder="1" applyAlignment="1" applyProtection="1">
      <alignment horizontal="center" vertical="center" wrapText="1"/>
    </xf>
    <xf numFmtId="166" fontId="22" fillId="0" borderId="8" xfId="0" applyNumberFormat="1" applyFont="1" applyFill="1" applyBorder="1" applyAlignment="1" applyProtection="1">
      <alignment vertical="center" wrapText="1"/>
    </xf>
    <xf numFmtId="166" fontId="22" fillId="0" borderId="12" xfId="0" applyNumberFormat="1" applyFont="1" applyFill="1" applyBorder="1" applyAlignment="1" applyProtection="1">
      <alignment vertical="center" wrapText="1"/>
    </xf>
    <xf numFmtId="166" fontId="22" fillId="0" borderId="27" xfId="0" applyNumberFormat="1" applyFont="1" applyFill="1" applyBorder="1" applyAlignment="1" applyProtection="1">
      <alignment vertical="center" wrapText="1"/>
    </xf>
    <xf numFmtId="166" fontId="22" fillId="0" borderId="61" xfId="0" applyNumberFormat="1" applyFont="1" applyFill="1" applyBorder="1" applyAlignment="1" applyProtection="1">
      <alignment vertical="center" wrapText="1"/>
    </xf>
    <xf numFmtId="166" fontId="92" fillId="0" borderId="13" xfId="0" applyNumberFormat="1" applyFont="1" applyBorder="1" applyAlignment="1" applyProtection="1">
      <alignment horizontal="center" vertical="center" wrapText="1"/>
      <protection locked="0"/>
    </xf>
    <xf numFmtId="166" fontId="22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22" fillId="0" borderId="6" xfId="0" applyNumberFormat="1" applyFont="1" applyFill="1" applyBorder="1" applyAlignment="1" applyProtection="1">
      <alignment horizontal="center" vertical="center" wrapText="1"/>
      <protection locked="0"/>
    </xf>
    <xf numFmtId="166" fontId="19" fillId="0" borderId="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22" xfId="0" applyNumberFormat="1" applyFont="1" applyFill="1" applyBorder="1" applyAlignment="1" applyProtection="1">
      <alignment horizontal="center" vertical="center" wrapText="1" readingOrder="2"/>
      <protection locked="0"/>
    </xf>
    <xf numFmtId="166" fontId="8" fillId="0" borderId="22" xfId="0" applyNumberFormat="1" applyFont="1" applyFill="1" applyBorder="1" applyAlignment="1" applyProtection="1">
      <alignment horizontal="right" vertical="center" readingOrder="2"/>
      <protection locked="0"/>
    </xf>
    <xf numFmtId="166" fontId="7" fillId="0" borderId="0" xfId="0" applyNumberFormat="1" applyFont="1" applyFill="1" applyAlignment="1">
      <alignment vertical="center" readingOrder="2"/>
    </xf>
    <xf numFmtId="166" fontId="8" fillId="0" borderId="0" xfId="0" applyNumberFormat="1" applyFont="1" applyFill="1" applyAlignment="1" applyProtection="1">
      <alignment vertical="center" readingOrder="2"/>
      <protection locked="0"/>
    </xf>
    <xf numFmtId="166" fontId="6" fillId="0" borderId="0" xfId="0" applyNumberFormat="1" applyFont="1" applyFill="1" applyAlignment="1" applyProtection="1">
      <alignment horizontal="right" readingOrder="2"/>
      <protection locked="0"/>
    </xf>
    <xf numFmtId="166" fontId="4" fillId="0" borderId="0" xfId="0" applyNumberFormat="1" applyFont="1" applyFill="1" applyAlignment="1" applyProtection="1">
      <alignment vertical="center" readingOrder="2"/>
      <protection locked="0"/>
    </xf>
    <xf numFmtId="166" fontId="6" fillId="0" borderId="44" xfId="0" applyNumberFormat="1" applyFont="1" applyFill="1" applyBorder="1" applyAlignment="1" applyProtection="1">
      <alignment horizontal="right"/>
      <protection locked="0"/>
    </xf>
    <xf numFmtId="166" fontId="4" fillId="0" borderId="0" xfId="0" applyNumberFormat="1" applyFont="1" applyFill="1" applyAlignment="1">
      <alignment vertical="center" readingOrder="2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95" fillId="0" borderId="14" xfId="0" applyNumberFormat="1" applyFont="1" applyBorder="1" applyAlignment="1" applyProtection="1">
      <alignment horizontal="center" vertical="center" wrapText="1"/>
      <protection locked="0"/>
    </xf>
    <xf numFmtId="166" fontId="95" fillId="0" borderId="36" xfId="0" applyNumberFormat="1" applyFont="1" applyBorder="1" applyAlignment="1" applyProtection="1">
      <alignment horizontal="center" vertical="center" wrapText="1"/>
      <protection locked="0"/>
    </xf>
    <xf numFmtId="166" fontId="94" fillId="0" borderId="16" xfId="8" applyNumberFormat="1" applyFont="1" applyFill="1" applyBorder="1" applyAlignment="1" applyProtection="1">
      <alignment horizontal="center" vertical="center" wrapText="1"/>
      <protection locked="0"/>
    </xf>
    <xf numFmtId="166" fontId="94" fillId="0" borderId="63" xfId="8" applyNumberFormat="1" applyFont="1" applyFill="1" applyBorder="1" applyAlignment="1" applyProtection="1">
      <alignment horizontal="center" vertical="center" wrapText="1"/>
      <protection locked="0"/>
    </xf>
    <xf numFmtId="166" fontId="7" fillId="0" borderId="0" xfId="0" applyNumberFormat="1" applyFont="1" applyFill="1" applyAlignment="1">
      <alignment horizontal="center" vertical="center" wrapText="1"/>
    </xf>
    <xf numFmtId="166" fontId="22" fillId="0" borderId="9" xfId="8" applyNumberFormat="1" applyFont="1" applyFill="1" applyBorder="1" applyAlignment="1" applyProtection="1">
      <alignment horizontal="center" vertical="center" wrapText="1"/>
    </xf>
    <xf numFmtId="166" fontId="22" fillId="0" borderId="8" xfId="8" applyNumberFormat="1" applyFont="1" applyFill="1" applyBorder="1" applyAlignment="1" applyProtection="1">
      <alignment horizontal="center" vertical="center" wrapText="1"/>
    </xf>
    <xf numFmtId="166" fontId="2" fillId="0" borderId="0" xfId="0" applyNumberFormat="1" applyFont="1" applyFill="1" applyAlignment="1">
      <alignment vertical="center" wrapText="1"/>
    </xf>
    <xf numFmtId="166" fontId="22" fillId="0" borderId="10" xfId="8" applyNumberFormat="1" applyFont="1" applyFill="1" applyBorder="1" applyAlignment="1" applyProtection="1">
      <alignment horizontal="center" vertical="center" wrapText="1"/>
    </xf>
    <xf numFmtId="166" fontId="22" fillId="0" borderId="12" xfId="8" applyNumberFormat="1" applyFont="1" applyFill="1" applyBorder="1" applyAlignment="1" applyProtection="1">
      <alignment horizontal="center" vertical="center" wrapText="1"/>
    </xf>
    <xf numFmtId="166" fontId="26" fillId="0" borderId="27" xfId="0" applyNumberFormat="1" applyFont="1" applyBorder="1" applyAlignment="1" applyProtection="1">
      <alignment horizontal="left" wrapText="1" indent="1"/>
    </xf>
    <xf numFmtId="166" fontId="27" fillId="0" borderId="13" xfId="0" applyNumberFormat="1" applyFont="1" applyBorder="1" applyAlignment="1" applyProtection="1">
      <alignment horizontal="center" wrapText="1"/>
    </xf>
    <xf numFmtId="166" fontId="26" fillId="0" borderId="27" xfId="0" applyNumberFormat="1" applyFont="1" applyBorder="1" applyAlignment="1" applyProtection="1">
      <alignment wrapText="1"/>
    </xf>
    <xf numFmtId="166" fontId="26" fillId="0" borderId="6" xfId="0" applyNumberFormat="1" applyFont="1" applyBorder="1" applyAlignment="1">
      <alignment horizontal="left" vertical="center" wrapText="1" indent="1"/>
    </xf>
    <xf numFmtId="166" fontId="26" fillId="0" borderId="9" xfId="0" applyNumberFormat="1" applyFont="1" applyBorder="1" applyAlignment="1" applyProtection="1">
      <alignment horizontal="center" wrapText="1"/>
    </xf>
    <xf numFmtId="166" fontId="26" fillId="0" borderId="8" xfId="0" applyNumberFormat="1" applyFont="1" applyBorder="1" applyAlignment="1" applyProtection="1">
      <alignment horizontal="center" wrapText="1"/>
    </xf>
    <xf numFmtId="166" fontId="26" fillId="0" borderId="10" xfId="0" applyNumberFormat="1" applyFont="1" applyBorder="1" applyAlignment="1" applyProtection="1">
      <alignment horizontal="center" wrapText="1"/>
    </xf>
    <xf numFmtId="166" fontId="27" fillId="0" borderId="18" xfId="0" applyNumberFormat="1" applyFont="1" applyBorder="1" applyAlignment="1" applyProtection="1">
      <alignment horizontal="center" wrapText="1"/>
    </xf>
    <xf numFmtId="166" fontId="22" fillId="0" borderId="0" xfId="0" applyNumberFormat="1" applyFont="1" applyFill="1" applyBorder="1" applyAlignment="1" applyProtection="1">
      <alignment horizontal="center" vertical="center" wrapText="1"/>
    </xf>
    <xf numFmtId="166" fontId="8" fillId="0" borderId="0" xfId="0" applyNumberFormat="1" applyFont="1" applyFill="1" applyBorder="1" applyAlignment="1" applyProtection="1">
      <alignment horizontal="left" vertical="center" wrapText="1" indent="1"/>
    </xf>
    <xf numFmtId="166" fontId="9" fillId="0" borderId="0" xfId="0" applyNumberFormat="1" applyFont="1" applyFill="1" applyAlignment="1">
      <alignment vertical="center" wrapText="1"/>
    </xf>
    <xf numFmtId="166" fontId="22" fillId="0" borderId="11" xfId="8" applyNumberFormat="1" applyFont="1" applyFill="1" applyBorder="1" applyAlignment="1" applyProtection="1">
      <alignment horizontal="center" vertical="center" wrapText="1"/>
    </xf>
    <xf numFmtId="166" fontId="22" fillId="0" borderId="7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6"/>
    </xf>
    <xf numFmtId="166" fontId="28" fillId="0" borderId="13" xfId="8" applyNumberFormat="1" applyFont="1" applyFill="1" applyBorder="1" applyAlignment="1" applyProtection="1">
      <alignment horizontal="center" vertical="center" wrapText="1"/>
    </xf>
    <xf numFmtId="166" fontId="27" fillId="0" borderId="18" xfId="0" applyNumberFormat="1" applyFont="1" applyBorder="1" applyAlignment="1" applyProtection="1">
      <alignment horizontal="center" vertical="center" wrapText="1"/>
    </xf>
    <xf numFmtId="166" fontId="17" fillId="0" borderId="0" xfId="0" applyNumberFormat="1" applyFont="1" applyFill="1" applyAlignment="1" applyProtection="1">
      <alignment horizontal="left" vertical="center" wrapText="1"/>
    </xf>
    <xf numFmtId="166" fontId="17" fillId="0" borderId="0" xfId="0" applyNumberFormat="1" applyFont="1" applyFill="1" applyAlignment="1" applyProtection="1">
      <alignment vertical="center" wrapText="1"/>
    </xf>
    <xf numFmtId="166" fontId="17" fillId="0" borderId="0" xfId="0" applyNumberFormat="1" applyFont="1" applyFill="1" applyAlignment="1" applyProtection="1">
      <alignment horizontal="righ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  <protection locked="0"/>
    </xf>
    <xf numFmtId="166" fontId="4" fillId="0" borderId="49" xfId="0" applyNumberFormat="1" applyFont="1" applyFill="1" applyBorder="1" applyAlignment="1" applyProtection="1">
      <alignment horizontal="right" vertical="center" wrapText="1" indent="1"/>
      <protection locked="0"/>
    </xf>
    <xf numFmtId="166" fontId="89" fillId="0" borderId="0" xfId="0" applyNumberFormat="1" applyFont="1" applyFill="1" applyAlignment="1" applyProtection="1">
      <alignment horizontal="left" vertical="center" wrapText="1"/>
    </xf>
    <xf numFmtId="166" fontId="89" fillId="0" borderId="0" xfId="0" applyNumberFormat="1" applyFont="1" applyFill="1" applyAlignment="1">
      <alignment vertical="center" wrapText="1"/>
    </xf>
    <xf numFmtId="166" fontId="8" fillId="0" borderId="22" xfId="0" quotePrefix="1" applyNumberFormat="1" applyFont="1" applyFill="1" applyBorder="1" applyAlignment="1" applyProtection="1">
      <alignment horizontal="right" vertical="center" readingOrder="2"/>
      <protection locked="0"/>
    </xf>
    <xf numFmtId="0" fontId="26" fillId="0" borderId="4" xfId="0" applyFont="1" applyBorder="1" applyAlignment="1" applyProtection="1">
      <alignment horizontal="left" wrapText="1" indent="1"/>
    </xf>
    <xf numFmtId="166" fontId="29" fillId="0" borderId="37" xfId="8" applyNumberFormat="1" applyFont="1" applyFill="1" applyBorder="1" applyAlignment="1" applyProtection="1">
      <alignment horizontal="right" vertical="center" wrapText="1" indent="1"/>
      <protection locked="0"/>
    </xf>
    <xf numFmtId="166" fontId="0" fillId="0" borderId="0" xfId="0" applyNumberFormat="1" applyFont="1" applyFill="1" applyAlignment="1" applyProtection="1">
      <alignment horizontal="left" vertical="center" wrapText="1"/>
    </xf>
    <xf numFmtId="166" fontId="0" fillId="0" borderId="0" xfId="0" applyNumberFormat="1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 indent="1"/>
    </xf>
    <xf numFmtId="166" fontId="0" fillId="0" borderId="44" xfId="0" applyNumberFormat="1" applyFont="1" applyFill="1" applyBorder="1" applyAlignment="1" applyProtection="1">
      <alignment horizontal="right" vertical="center" wrapText="1" indent="1"/>
    </xf>
    <xf numFmtId="166" fontId="0" fillId="0" borderId="0" xfId="0" applyNumberFormat="1" applyFont="1" applyFill="1" applyAlignment="1">
      <alignment vertical="center" wrapText="1"/>
    </xf>
    <xf numFmtId="0" fontId="0" fillId="0" borderId="0" xfId="0" applyFont="1" applyFill="1" applyAlignment="1" applyProtection="1">
      <alignment horizontal="left" vertical="center" wrapText="1"/>
    </xf>
    <xf numFmtId="0" fontId="0" fillId="0" borderId="0" xfId="0" applyFont="1" applyFill="1" applyAlignment="1" applyProtection="1">
      <alignment vertical="center" wrapText="1"/>
    </xf>
    <xf numFmtId="166" fontId="0" fillId="0" borderId="0" xfId="0" applyNumberFormat="1" applyFont="1" applyFill="1" applyAlignment="1" applyProtection="1">
      <alignment horizontal="right" vertical="center" wrapText="1"/>
    </xf>
    <xf numFmtId="0" fontId="0" fillId="0" borderId="0" xfId="0" applyFont="1" applyFill="1" applyAlignment="1" applyProtection="1">
      <alignment horizontal="right" vertical="center" wrapText="1" indent="1"/>
    </xf>
    <xf numFmtId="0" fontId="0" fillId="0" borderId="0" xfId="0" applyFont="1" applyFill="1" applyAlignment="1">
      <alignment vertical="center" wrapText="1"/>
    </xf>
    <xf numFmtId="0" fontId="41" fillId="0" borderId="0" xfId="0" applyFont="1" applyFill="1" applyProtection="1">
      <protection locked="0"/>
    </xf>
    <xf numFmtId="0" fontId="46" fillId="0" borderId="0" xfId="0" applyFont="1" applyFill="1" applyAlignment="1" applyProtection="1">
      <alignment horizontal="right"/>
      <protection locked="0"/>
    </xf>
    <xf numFmtId="0" fontId="53" fillId="0" borderId="0" xfId="0" applyFont="1" applyProtection="1"/>
    <xf numFmtId="0" fontId="0" fillId="0" borderId="0" xfId="0" applyAlignment="1" applyProtection="1">
      <alignment horizontal="right"/>
    </xf>
    <xf numFmtId="0" fontId="35" fillId="0" borderId="0" xfId="0" applyFont="1" applyAlignment="1" applyProtection="1">
      <alignment horizontal="center"/>
    </xf>
    <xf numFmtId="0" fontId="92" fillId="0" borderId="62" xfId="8" applyFont="1" applyFill="1" applyBorder="1" applyAlignment="1" applyProtection="1">
      <alignment horizontal="center" vertical="center" wrapText="1"/>
    </xf>
    <xf numFmtId="0" fontId="93" fillId="0" borderId="27" xfId="8" applyFont="1" applyFill="1" applyBorder="1" applyAlignment="1" applyProtection="1">
      <alignment horizontal="center" vertical="center" wrapText="1"/>
    </xf>
    <xf numFmtId="0" fontId="93" fillId="0" borderId="27" xfId="0" applyFont="1" applyBorder="1" applyAlignment="1" applyProtection="1">
      <alignment horizontal="center" vertical="center" wrapText="1"/>
    </xf>
    <xf numFmtId="0" fontId="93" fillId="0" borderId="28" xfId="8" applyFont="1" applyFill="1" applyBorder="1" applyAlignment="1" applyProtection="1">
      <alignment horizontal="center" vertical="center" wrapText="1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92" fillId="0" borderId="62" xfId="8" applyNumberFormat="1" applyFont="1" applyFill="1" applyBorder="1" applyAlignment="1" applyProtection="1">
      <alignment horizontal="center" vertical="center" wrapText="1"/>
      <protection locked="0"/>
    </xf>
    <xf numFmtId="166" fontId="93" fillId="0" borderId="27" xfId="0" applyNumberFormat="1" applyFont="1" applyBorder="1" applyAlignment="1" applyProtection="1">
      <alignment horizontal="center" vertical="center" wrapText="1"/>
      <protection locked="0"/>
    </xf>
    <xf numFmtId="166" fontId="94" fillId="0" borderId="16" xfId="8" applyNumberFormat="1" applyFont="1" applyFill="1" applyBorder="1" applyAlignment="1" applyProtection="1">
      <alignment horizontal="center" vertical="center" wrapText="1"/>
    </xf>
    <xf numFmtId="166" fontId="94" fillId="0" borderId="63" xfId="8" applyNumberFormat="1" applyFont="1" applyFill="1" applyBorder="1" applyAlignment="1" applyProtection="1">
      <alignment horizontal="center" vertical="center" wrapText="1"/>
    </xf>
    <xf numFmtId="166" fontId="20" fillId="0" borderId="14" xfId="8" applyNumberFormat="1" applyFont="1" applyFill="1" applyBorder="1" applyAlignment="1" applyProtection="1">
      <alignment horizontal="center" vertical="center" wrapText="1"/>
    </xf>
    <xf numFmtId="166" fontId="22" fillId="0" borderId="27" xfId="8" applyNumberFormat="1" applyFont="1" applyFill="1" applyBorder="1" applyAlignment="1" applyProtection="1">
      <alignment horizontal="left" vertical="center" wrapText="1" indent="7"/>
    </xf>
    <xf numFmtId="166" fontId="20" fillId="0" borderId="19" xfId="8" applyNumberFormat="1" applyFont="1" applyFill="1" applyBorder="1" applyAlignment="1" applyProtection="1">
      <alignment vertical="center" wrapText="1"/>
    </xf>
    <xf numFmtId="166" fontId="56" fillId="0" borderId="0" xfId="0" applyNumberFormat="1" applyFont="1" applyAlignment="1" applyProtection="1">
      <alignment horizontal="right" vertical="top"/>
      <protection locked="0"/>
    </xf>
    <xf numFmtId="166" fontId="8" fillId="0" borderId="5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7" xfId="0" applyNumberFormat="1" applyFont="1" applyFill="1" applyBorder="1" applyAlignment="1" applyProtection="1">
      <alignment horizontal="right" vertical="center"/>
      <protection locked="0"/>
    </xf>
    <xf numFmtId="166" fontId="7" fillId="0" borderId="0" xfId="0" applyNumberFormat="1" applyFont="1" applyFill="1" applyAlignment="1" applyProtection="1">
      <alignment vertical="center"/>
    </xf>
    <xf numFmtId="166" fontId="8" fillId="0" borderId="5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38" xfId="0" applyNumberFormat="1" applyFont="1" applyFill="1" applyBorder="1" applyAlignment="1" applyProtection="1">
      <alignment horizontal="right" vertical="center"/>
      <protection locked="0"/>
    </xf>
    <xf numFmtId="166" fontId="8" fillId="0" borderId="0" xfId="0" applyNumberFormat="1" applyFont="1" applyFill="1" applyBorder="1" applyAlignment="1" applyProtection="1">
      <alignment horizontal="center" vertical="center" wrapText="1"/>
      <protection locked="0"/>
    </xf>
    <xf numFmtId="166" fontId="5" fillId="0" borderId="0" xfId="0" applyNumberFormat="1" applyFont="1" applyFill="1" applyBorder="1" applyAlignment="1" applyProtection="1">
      <alignment horizontal="center" vertical="center"/>
      <protection locked="0"/>
    </xf>
    <xf numFmtId="166" fontId="0" fillId="0" borderId="0" xfId="0" applyNumberFormat="1" applyBorder="1" applyAlignment="1" applyProtection="1">
      <alignment horizontal="center" vertical="center"/>
      <protection locked="0"/>
    </xf>
    <xf numFmtId="166" fontId="32" fillId="0" borderId="0" xfId="0" applyNumberFormat="1" applyFont="1" applyFill="1" applyBorder="1" applyAlignment="1" applyProtection="1">
      <alignment horizontal="right" vertical="center"/>
      <protection locked="0"/>
    </xf>
    <xf numFmtId="166" fontId="4" fillId="0" borderId="0" xfId="0" applyNumberFormat="1" applyFont="1" applyFill="1" applyAlignment="1" applyProtection="1">
      <alignment vertical="center"/>
    </xf>
    <xf numFmtId="166" fontId="7" fillId="0" borderId="0" xfId="0" applyNumberFormat="1" applyFont="1" applyFill="1" applyAlignment="1" applyProtection="1">
      <alignment horizontal="center" vertical="center" wrapText="1"/>
    </xf>
    <xf numFmtId="166" fontId="20" fillId="0" borderId="0" xfId="0" applyNumberFormat="1" applyFont="1" applyFill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vertical="center" wrapText="1"/>
    </xf>
    <xf numFmtId="166" fontId="2" fillId="0" borderId="0" xfId="0" applyNumberFormat="1" applyFont="1" applyFill="1" applyAlignment="1" applyProtection="1">
      <alignment vertical="center" wrapText="1"/>
    </xf>
    <xf numFmtId="166" fontId="9" fillId="0" borderId="0" xfId="0" applyNumberFormat="1" applyFont="1" applyFill="1" applyAlignment="1" applyProtection="1">
      <alignment vertical="center" wrapText="1"/>
    </xf>
    <xf numFmtId="166" fontId="20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8" fillId="0" borderId="42" xfId="8" applyNumberFormat="1" applyFont="1" applyFill="1" applyBorder="1" applyAlignment="1" applyProtection="1">
      <alignment horizontal="right" vertical="center" wrapText="1" indent="1"/>
      <protection locked="0"/>
    </xf>
    <xf numFmtId="166" fontId="25" fillId="0" borderId="42" xfId="0" quotePrefix="1" applyNumberFormat="1" applyFont="1" applyBorder="1" applyAlignment="1" applyProtection="1">
      <alignment horizontal="right" vertical="center" wrapText="1" indent="1"/>
      <protection locked="0"/>
    </xf>
    <xf numFmtId="166" fontId="22" fillId="0" borderId="34" xfId="8" applyNumberFormat="1" applyFont="1" applyFill="1" applyBorder="1" applyAlignment="1" applyProtection="1">
      <alignment horizontal="right" vertical="center" wrapText="1" indent="1"/>
    </xf>
    <xf numFmtId="166" fontId="22" fillId="0" borderId="5" xfId="8" applyNumberFormat="1" applyFont="1" applyFill="1" applyBorder="1" applyAlignment="1" applyProtection="1">
      <alignment horizontal="right" vertical="center" wrapText="1" indent="1"/>
    </xf>
    <xf numFmtId="166" fontId="22" fillId="0" borderId="64" xfId="8" applyNumberFormat="1" applyFont="1" applyFill="1" applyBorder="1" applyAlignment="1" applyProtection="1">
      <alignment horizontal="right" vertical="center" wrapText="1" indent="1"/>
    </xf>
    <xf numFmtId="166" fontId="22" fillId="0" borderId="2" xfId="0" applyNumberFormat="1" applyFont="1" applyFill="1" applyBorder="1" applyAlignment="1" applyProtection="1">
      <alignment horizontal="right" vertical="center" wrapText="1" indent="1"/>
    </xf>
    <xf numFmtId="166" fontId="22" fillId="0" borderId="51" xfId="0" applyNumberFormat="1" applyFont="1" applyFill="1" applyBorder="1" applyAlignment="1" applyProtection="1">
      <alignment horizontal="right" vertical="center" wrapText="1" indent="1"/>
    </xf>
    <xf numFmtId="166" fontId="22" fillId="0" borderId="56" xfId="0" applyNumberFormat="1" applyFont="1" applyFill="1" applyBorder="1" applyAlignment="1" applyProtection="1">
      <alignment horizontal="right" vertical="center" wrapText="1" indent="1"/>
    </xf>
    <xf numFmtId="166" fontId="22" fillId="0" borderId="4" xfId="0" applyNumberFormat="1" applyFont="1" applyFill="1" applyBorder="1" applyAlignment="1" applyProtection="1">
      <alignment horizontal="right" vertical="center" wrapText="1" indent="1"/>
    </xf>
    <xf numFmtId="166" fontId="22" fillId="0" borderId="1" xfId="0" applyNumberFormat="1" applyFont="1" applyFill="1" applyBorder="1" applyAlignment="1" applyProtection="1">
      <alignment horizontal="right" vertical="center" wrapText="1" indent="1"/>
    </xf>
    <xf numFmtId="166" fontId="29" fillId="0" borderId="3" xfId="0" applyNumberFormat="1" applyFont="1" applyFill="1" applyBorder="1" applyAlignment="1" applyProtection="1">
      <alignment horizontal="right" vertical="center" wrapText="1" indent="1"/>
    </xf>
    <xf numFmtId="166" fontId="29" fillId="0" borderId="5" xfId="8" applyNumberFormat="1" applyFont="1" applyFill="1" applyBorder="1" applyAlignment="1" applyProtection="1">
      <alignment horizontal="right" vertical="center" wrapText="1" indent="1"/>
    </xf>
    <xf numFmtId="166" fontId="29" fillId="0" borderId="64" xfId="8" applyNumberFormat="1" applyFont="1" applyFill="1" applyBorder="1" applyAlignment="1" applyProtection="1">
      <alignment horizontal="right" vertical="center" wrapText="1" indent="1"/>
    </xf>
    <xf numFmtId="166" fontId="29" fillId="0" borderId="34" xfId="8" applyNumberFormat="1" applyFont="1" applyFill="1" applyBorder="1" applyAlignment="1" applyProtection="1">
      <alignment horizontal="right" vertical="center" wrapText="1" indent="1"/>
    </xf>
    <xf numFmtId="166" fontId="29" fillId="0" borderId="62" xfId="8" applyNumberFormat="1" applyFont="1" applyFill="1" applyBorder="1" applyAlignment="1" applyProtection="1">
      <alignment horizontal="right" vertical="center" wrapText="1" indent="1"/>
    </xf>
    <xf numFmtId="166" fontId="22" fillId="0" borderId="68" xfId="8" applyNumberFormat="1" applyFont="1" applyFill="1" applyBorder="1" applyAlignment="1" applyProtection="1">
      <alignment horizontal="right" vertical="center" wrapText="1" indent="1"/>
    </xf>
    <xf numFmtId="166" fontId="4" fillId="0" borderId="49" xfId="0" applyNumberFormat="1" applyFont="1" applyFill="1" applyBorder="1" applyAlignment="1" applyProtection="1">
      <alignment horizontal="right" vertical="center" wrapText="1" indent="1"/>
    </xf>
    <xf numFmtId="166" fontId="89" fillId="0" borderId="0" xfId="0" applyNumberFormat="1" applyFont="1" applyAlignment="1" applyProtection="1">
      <alignment horizontal="right" vertical="center" wrapText="1"/>
    </xf>
    <xf numFmtId="0" fontId="6" fillId="0" borderId="0" xfId="0" applyFont="1" applyFill="1" applyBorder="1" applyAlignment="1" applyProtection="1">
      <alignment horizontal="right" vertical="center"/>
    </xf>
    <xf numFmtId="166" fontId="93" fillId="0" borderId="27" xfId="8" applyNumberFormat="1" applyFont="1" applyFill="1" applyBorder="1" applyAlignment="1" applyProtection="1">
      <alignment horizontal="center" vertical="center" wrapText="1"/>
    </xf>
    <xf numFmtId="166" fontId="93" fillId="0" borderId="28" xfId="8" applyNumberFormat="1" applyFont="1" applyFill="1" applyBorder="1" applyAlignment="1" applyProtection="1">
      <alignment horizontal="center" vertical="center" wrapText="1"/>
    </xf>
    <xf numFmtId="166" fontId="6" fillId="0" borderId="0" xfId="0" applyNumberFormat="1" applyFont="1" applyFill="1" applyBorder="1" applyAlignment="1" applyProtection="1">
      <alignment horizontal="right" vertical="center"/>
    </xf>
    <xf numFmtId="166" fontId="92" fillId="0" borderId="27" xfId="8" applyNumberFormat="1" applyFont="1" applyFill="1" applyBorder="1" applyAlignment="1" applyProtection="1">
      <alignment horizontal="center" vertical="center" wrapText="1"/>
    </xf>
    <xf numFmtId="166" fontId="92" fillId="0" borderId="61" xfId="8" applyNumberFormat="1" applyFont="1" applyFill="1" applyBorder="1" applyAlignment="1" applyProtection="1">
      <alignment horizontal="center" vertical="center" wrapText="1"/>
    </xf>
    <xf numFmtId="166" fontId="92" fillId="0" borderId="17" xfId="0" applyNumberFormat="1" applyFont="1" applyFill="1" applyBorder="1" applyAlignment="1" applyProtection="1">
      <alignment horizontal="center" vertical="center" wrapText="1"/>
    </xf>
    <xf numFmtId="166" fontId="92" fillId="0" borderId="14" xfId="0" applyNumberFormat="1" applyFont="1" applyBorder="1" applyAlignment="1" applyProtection="1">
      <alignment horizontal="center" vertical="center" wrapText="1"/>
    </xf>
    <xf numFmtId="166" fontId="92" fillId="0" borderId="17" xfId="0" applyNumberFormat="1" applyFont="1" applyBorder="1" applyAlignment="1" applyProtection="1">
      <alignment horizontal="center" vertical="center" wrapText="1"/>
    </xf>
    <xf numFmtId="166" fontId="8" fillId="0" borderId="0" xfId="0" applyNumberFormat="1" applyFont="1" applyFill="1" applyAlignment="1" applyProtection="1">
      <alignment vertical="center" readingOrder="2"/>
    </xf>
    <xf numFmtId="166" fontId="6" fillId="0" borderId="0" xfId="0" applyNumberFormat="1" applyFont="1" applyFill="1" applyAlignment="1" applyProtection="1">
      <alignment horizontal="right" readingOrder="2"/>
    </xf>
    <xf numFmtId="166" fontId="4" fillId="0" borderId="0" xfId="0" applyNumberFormat="1" applyFont="1" applyFill="1" applyAlignment="1" applyProtection="1">
      <alignment vertical="center" readingOrder="2"/>
    </xf>
    <xf numFmtId="166" fontId="6" fillId="0" borderId="44" xfId="0" applyNumberFormat="1" applyFont="1" applyFill="1" applyBorder="1" applyAlignment="1" applyProtection="1">
      <alignment horizontal="right"/>
    </xf>
    <xf numFmtId="166" fontId="95" fillId="0" borderId="14" xfId="0" applyNumberFormat="1" applyFont="1" applyBorder="1" applyAlignment="1" applyProtection="1">
      <alignment horizontal="center" vertical="center" wrapText="1"/>
    </xf>
    <xf numFmtId="166" fontId="95" fillId="0" borderId="42" xfId="0" applyNumberFormat="1" applyFont="1" applyBorder="1" applyAlignment="1" applyProtection="1">
      <alignment horizontal="center" vertical="center" wrapText="1"/>
    </xf>
    <xf numFmtId="166" fontId="95" fillId="0" borderId="36" xfId="0" applyNumberFormat="1" applyFont="1" applyBorder="1" applyAlignment="1" applyProtection="1">
      <alignment horizontal="center" vertical="center" wrapText="1"/>
    </xf>
    <xf numFmtId="166" fontId="26" fillId="0" borderId="1" xfId="0" applyNumberFormat="1" applyFont="1" applyBorder="1" applyAlignment="1" applyProtection="1">
      <alignment horizontal="left" vertical="center" wrapText="1" indent="1"/>
    </xf>
    <xf numFmtId="166" fontId="4" fillId="0" borderId="14" xfId="0" applyNumberFormat="1" applyFont="1" applyFill="1" applyBorder="1" applyAlignment="1" applyProtection="1">
      <alignment horizontal="right" vertical="center" wrapText="1" indent="1"/>
    </xf>
    <xf numFmtId="0" fontId="8" fillId="0" borderId="0" xfId="0" applyFont="1" applyFill="1" applyBorder="1" applyAlignment="1" applyProtection="1">
      <alignment horizontal="center" vertical="center" wrapText="1"/>
    </xf>
    <xf numFmtId="0" fontId="5" fillId="0" borderId="0" xfId="0" applyFont="1" applyFill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49" fontId="32" fillId="0" borderId="0" xfId="0" applyNumberFormat="1" applyFont="1" applyFill="1" applyBorder="1" applyAlignment="1" applyProtection="1">
      <alignment horizontal="right" vertical="center"/>
    </xf>
    <xf numFmtId="0" fontId="94" fillId="0" borderId="14" xfId="8" applyFont="1" applyFill="1" applyBorder="1" applyAlignment="1" applyProtection="1">
      <alignment horizontal="center" vertical="center" wrapText="1"/>
    </xf>
    <xf numFmtId="49" fontId="8" fillId="0" borderId="38" xfId="0" applyNumberFormat="1" applyFont="1" applyFill="1" applyBorder="1" applyAlignment="1" applyProtection="1">
      <alignment horizontal="right" vertical="center"/>
    </xf>
    <xf numFmtId="166" fontId="22" fillId="0" borderId="62" xfId="8" applyNumberFormat="1" applyFont="1" applyFill="1" applyBorder="1" applyAlignment="1" applyProtection="1">
      <alignment horizontal="right" vertical="center" wrapText="1" indent="1"/>
    </xf>
    <xf numFmtId="166" fontId="8" fillId="0" borderId="42" xfId="0" applyNumberFormat="1" applyFont="1" applyFill="1" applyBorder="1" applyAlignment="1" applyProtection="1">
      <alignment horizontal="center" vertical="center" wrapText="1"/>
    </xf>
    <xf numFmtId="166" fontId="28" fillId="0" borderId="16" xfId="0" applyNumberFormat="1" applyFont="1" applyFill="1" applyBorder="1" applyAlignment="1" applyProtection="1">
      <alignment horizontal="center" vertical="center" wrapText="1"/>
    </xf>
    <xf numFmtId="166" fontId="29" fillId="0" borderId="27" xfId="0" applyNumberFormat="1" applyFont="1" applyFill="1" applyBorder="1" applyAlignment="1" applyProtection="1">
      <alignment horizontal="right" vertical="center" wrapText="1" indent="1"/>
    </xf>
    <xf numFmtId="166" fontId="22" fillId="0" borderId="5" xfId="0" applyNumberFormat="1" applyFont="1" applyFill="1" applyBorder="1" applyAlignment="1" applyProtection="1">
      <alignment horizontal="right" vertical="center" wrapText="1" indent="1"/>
    </xf>
    <xf numFmtId="166" fontId="22" fillId="0" borderId="65" xfId="0" applyNumberFormat="1" applyFont="1" applyFill="1" applyBorder="1" applyAlignment="1" applyProtection="1">
      <alignment horizontal="right" vertical="center" wrapText="1" indent="1"/>
    </xf>
    <xf numFmtId="166" fontId="29" fillId="0" borderId="34" xfId="0" applyNumberFormat="1" applyFont="1" applyFill="1" applyBorder="1" applyAlignment="1" applyProtection="1">
      <alignment horizontal="right" vertical="center" wrapText="1" indent="1"/>
    </xf>
    <xf numFmtId="166" fontId="29" fillId="0" borderId="62" xfId="0" applyNumberFormat="1" applyFont="1" applyFill="1" applyBorder="1" applyAlignment="1" applyProtection="1">
      <alignment horizontal="right" vertical="center" wrapText="1" indent="1"/>
    </xf>
    <xf numFmtId="0" fontId="77" fillId="0" borderId="0" xfId="0" applyFont="1" applyFill="1" applyBorder="1" applyAlignment="1" applyProtection="1">
      <alignment horizontal="right"/>
    </xf>
    <xf numFmtId="0" fontId="31" fillId="0" borderId="22" xfId="0" applyFont="1" applyFill="1" applyBorder="1" applyAlignment="1">
      <alignment horizontal="center" vertical="center" wrapText="1"/>
    </xf>
    <xf numFmtId="0" fontId="28" fillId="0" borderId="22" xfId="0" applyFont="1" applyFill="1" applyBorder="1" applyAlignment="1">
      <alignment horizontal="center" vertical="center"/>
    </xf>
    <xf numFmtId="0" fontId="0" fillId="0" borderId="0" xfId="0" applyFill="1" applyAlignment="1">
      <alignment horizontal="left"/>
    </xf>
    <xf numFmtId="166" fontId="26" fillId="0" borderId="77" xfId="0" applyNumberFormat="1" applyFont="1" applyFill="1" applyBorder="1" applyAlignment="1" applyProtection="1">
      <alignment horizontal="right" vertical="center" wrapText="1"/>
      <protection locked="0"/>
    </xf>
    <xf numFmtId="166" fontId="27" fillId="0" borderId="36" xfId="0" applyNumberFormat="1" applyFont="1" applyFill="1" applyBorder="1" applyAlignment="1" applyProtection="1">
      <alignment horizontal="right" vertical="center" wrapText="1"/>
    </xf>
    <xf numFmtId="166" fontId="25" fillId="0" borderId="22" xfId="0" applyNumberFormat="1" applyFont="1" applyFill="1" applyBorder="1" applyAlignment="1" applyProtection="1">
      <alignment vertical="center" wrapText="1"/>
    </xf>
    <xf numFmtId="0" fontId="0" fillId="0" borderId="0" xfId="0" applyFill="1" applyAlignment="1" applyProtection="1">
      <alignment horizontal="center" vertical="center" wrapText="1"/>
    </xf>
    <xf numFmtId="0" fontId="4" fillId="0" borderId="0" xfId="0" applyFont="1" applyFill="1" applyAlignment="1" applyProtection="1">
      <alignment horizontal="center" vertical="center" wrapText="1"/>
    </xf>
    <xf numFmtId="0" fontId="22" fillId="0" borderId="9" xfId="0" applyFont="1" applyFill="1" applyBorder="1" applyAlignment="1" applyProtection="1">
      <alignment horizontal="right" vertical="center" wrapText="1" indent="1"/>
    </xf>
    <xf numFmtId="0" fontId="22" fillId="0" borderId="3" xfId="0" applyFont="1" applyFill="1" applyBorder="1" applyAlignment="1" applyProtection="1">
      <alignment horizontal="left"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  <protection locked="0"/>
    </xf>
    <xf numFmtId="166" fontId="22" fillId="0" borderId="3" xfId="0" applyNumberFormat="1" applyFont="1" applyFill="1" applyBorder="1" applyAlignment="1" applyProtection="1">
      <alignment vertical="center" wrapText="1"/>
    </xf>
    <xf numFmtId="166" fontId="22" fillId="0" borderId="26" xfId="0" applyNumberFormat="1" applyFont="1" applyFill="1" applyBorder="1" applyAlignment="1" applyProtection="1">
      <alignment vertical="center" wrapText="1"/>
      <protection locked="0"/>
    </xf>
    <xf numFmtId="0" fontId="22" fillId="0" borderId="8" xfId="0" applyFont="1" applyFill="1" applyBorder="1" applyAlignment="1" applyProtection="1">
      <alignment horizontal="right" vertical="center" wrapText="1" indent="1"/>
    </xf>
    <xf numFmtId="0" fontId="22" fillId="0" borderId="2" xfId="0" applyFont="1" applyFill="1" applyBorder="1" applyAlignment="1" applyProtection="1">
      <alignment horizontal="left" vertical="center" wrapText="1"/>
      <protection locked="0"/>
    </xf>
    <xf numFmtId="0" fontId="22" fillId="0" borderId="6" xfId="0" applyFont="1" applyFill="1" applyBorder="1" applyAlignment="1" applyProtection="1">
      <alignment horizontal="left" vertical="center" wrapText="1"/>
      <protection locked="0"/>
    </xf>
    <xf numFmtId="166" fontId="22" fillId="0" borderId="21" xfId="0" applyNumberFormat="1" applyFont="1" applyFill="1" applyBorder="1" applyAlignment="1" applyProtection="1">
      <alignment vertical="center" wrapText="1"/>
      <protection locked="0"/>
    </xf>
    <xf numFmtId="166" fontId="0" fillId="0" borderId="0" xfId="0" applyNumberFormat="1" applyFill="1"/>
    <xf numFmtId="166" fontId="16" fillId="0" borderId="0" xfId="0" applyNumberFormat="1" applyFont="1" applyFill="1" applyBorder="1" applyAlignment="1" applyProtection="1">
      <alignment horizontal="center" vertical="center"/>
    </xf>
    <xf numFmtId="166" fontId="77" fillId="0" borderId="0" xfId="0" applyNumberFormat="1" applyFont="1" applyFill="1" applyBorder="1" applyAlignment="1" applyProtection="1">
      <alignment horizontal="right"/>
    </xf>
    <xf numFmtId="166" fontId="31" fillId="0" borderId="22" xfId="0" applyNumberFormat="1" applyFont="1" applyFill="1" applyBorder="1" applyAlignment="1">
      <alignment horizontal="center" vertical="center" wrapText="1"/>
    </xf>
    <xf numFmtId="166" fontId="25" fillId="0" borderId="15" xfId="0" applyNumberFormat="1" applyFont="1" applyFill="1" applyBorder="1" applyAlignment="1" applyProtection="1">
      <alignment horizontal="center" vertical="center" wrapText="1"/>
    </xf>
    <xf numFmtId="166" fontId="25" fillId="0" borderId="29" xfId="0" applyNumberFormat="1" applyFont="1" applyFill="1" applyBorder="1" applyAlignment="1" applyProtection="1">
      <alignment horizontal="center" vertical="center" wrapText="1"/>
    </xf>
    <xf numFmtId="166" fontId="0" fillId="0" borderId="0" xfId="0" applyNumberFormat="1" applyFill="1" applyAlignment="1"/>
    <xf numFmtId="166" fontId="28" fillId="0" borderId="22" xfId="0" applyNumberFormat="1" applyFont="1" applyFill="1" applyBorder="1" applyAlignment="1">
      <alignment horizontal="center" vertical="center"/>
    </xf>
    <xf numFmtId="166" fontId="34" fillId="0" borderId="13" xfId="0" applyNumberFormat="1" applyFont="1" applyFill="1" applyBorder="1" applyAlignment="1" applyProtection="1">
      <alignment horizontal="center" vertical="center" wrapText="1"/>
    </xf>
    <xf numFmtId="166" fontId="34" fillId="0" borderId="44" xfId="0" applyNumberFormat="1" applyFont="1" applyFill="1" applyBorder="1" applyAlignment="1" applyProtection="1">
      <alignment horizontal="center" vertical="center" wrapText="1"/>
    </xf>
    <xf numFmtId="166" fontId="34" fillId="0" borderId="17" xfId="0" applyNumberFormat="1" applyFont="1" applyFill="1" applyBorder="1" applyAlignment="1" applyProtection="1">
      <alignment horizontal="center" vertical="center" wrapText="1"/>
    </xf>
    <xf numFmtId="166" fontId="18" fillId="0" borderId="0" xfId="0" applyNumberFormat="1" applyFont="1" applyFill="1" applyAlignment="1">
      <alignment vertical="center"/>
    </xf>
    <xf numFmtId="166" fontId="25" fillId="0" borderId="13" xfId="0" applyNumberFormat="1" applyFont="1" applyFill="1" applyBorder="1" applyAlignment="1" applyProtection="1">
      <alignment vertical="center" wrapText="1"/>
    </xf>
    <xf numFmtId="166" fontId="0" fillId="0" borderId="0" xfId="0" applyNumberFormat="1" applyFill="1" applyAlignment="1" applyProtection="1">
      <alignment vertical="center"/>
    </xf>
    <xf numFmtId="166" fontId="0" fillId="0" borderId="0" xfId="0" applyNumberFormat="1" applyFill="1" applyAlignment="1">
      <alignment horizontal="left"/>
    </xf>
    <xf numFmtId="166" fontId="25" fillId="0" borderId="78" xfId="0" applyNumberFormat="1" applyFont="1" applyFill="1" applyBorder="1" applyAlignment="1" applyProtection="1">
      <alignment horizontal="center" vertical="center" wrapText="1"/>
    </xf>
    <xf numFmtId="166" fontId="25" fillId="0" borderId="79" xfId="0" applyNumberFormat="1" applyFont="1" applyFill="1" applyBorder="1" applyAlignment="1" applyProtection="1">
      <alignment horizontal="center" vertical="center" wrapText="1"/>
    </xf>
    <xf numFmtId="166" fontId="25" fillId="0" borderId="60" xfId="0" applyNumberFormat="1" applyFont="1" applyFill="1" applyBorder="1" applyAlignment="1" applyProtection="1">
      <alignment horizontal="center" vertical="center" wrapText="1"/>
    </xf>
    <xf numFmtId="166" fontId="34" fillId="0" borderId="43" xfId="0" applyNumberFormat="1" applyFont="1" applyFill="1" applyBorder="1" applyAlignment="1" applyProtection="1">
      <alignment horizontal="center" vertical="center" wrapText="1"/>
    </xf>
    <xf numFmtId="166" fontId="34" fillId="0" borderId="22" xfId="0" applyNumberFormat="1" applyFont="1" applyFill="1" applyBorder="1" applyAlignment="1" applyProtection="1">
      <alignment horizontal="center" vertical="center" wrapText="1"/>
    </xf>
    <xf numFmtId="166" fontId="34" fillId="0" borderId="36" xfId="0" applyNumberFormat="1" applyFont="1" applyFill="1" applyBorder="1" applyAlignment="1" applyProtection="1">
      <alignment horizontal="center" vertical="center" wrapText="1"/>
    </xf>
    <xf numFmtId="166" fontId="25" fillId="0" borderId="43" xfId="0" applyNumberFormat="1" applyFont="1" applyFill="1" applyBorder="1" applyAlignment="1" applyProtection="1">
      <alignment vertical="center" wrapText="1"/>
    </xf>
    <xf numFmtId="166" fontId="0" fillId="0" borderId="22" xfId="0" applyNumberFormat="1" applyFill="1" applyBorder="1" applyAlignment="1" applyProtection="1">
      <alignment horizontal="center" vertical="center"/>
    </xf>
    <xf numFmtId="0" fontId="31" fillId="7" borderId="0" xfId="0" applyFont="1" applyFill="1" applyProtection="1">
      <protection locked="0"/>
    </xf>
    <xf numFmtId="179" fontId="31" fillId="0" borderId="26" xfId="0" applyNumberFormat="1" applyFont="1" applyFill="1" applyBorder="1" applyAlignment="1" applyProtection="1">
      <alignment horizontal="right" vertical="center"/>
      <protection locked="0"/>
    </xf>
    <xf numFmtId="0" fontId="0" fillId="0" borderId="79" xfId="0" applyFill="1" applyBorder="1" applyAlignment="1" applyProtection="1">
      <alignment horizontal="center"/>
      <protection locked="0"/>
    </xf>
    <xf numFmtId="0" fontId="0" fillId="0" borderId="80" xfId="0" applyFill="1" applyBorder="1" applyAlignment="1" applyProtection="1">
      <alignment horizontal="center"/>
      <protection locked="0"/>
    </xf>
    <xf numFmtId="0" fontId="0" fillId="0" borderId="81" xfId="0" applyFill="1" applyBorder="1" applyAlignment="1" applyProtection="1">
      <alignment horizontal="center"/>
      <protection locked="0"/>
    </xf>
    <xf numFmtId="0" fontId="0" fillId="0" borderId="22" xfId="0" applyFill="1" applyBorder="1" applyAlignment="1" applyProtection="1">
      <alignment horizontal="center" vertical="center"/>
      <protection locked="0"/>
    </xf>
    <xf numFmtId="166" fontId="25" fillId="0" borderId="44" xfId="0" applyNumberFormat="1" applyFont="1" applyFill="1" applyBorder="1" applyAlignment="1" applyProtection="1">
      <alignment horizontal="right" vertical="center" wrapText="1"/>
    </xf>
    <xf numFmtId="166" fontId="0" fillId="0" borderId="79" xfId="0" applyNumberFormat="1" applyFill="1" applyBorder="1" applyAlignment="1" applyProtection="1">
      <alignment horizontal="center"/>
    </xf>
    <xf numFmtId="166" fontId="26" fillId="0" borderId="31" xfId="0" applyNumberFormat="1" applyFont="1" applyFill="1" applyBorder="1" applyAlignment="1" applyProtection="1">
      <alignment horizontal="left" vertical="center" wrapText="1"/>
    </xf>
    <xf numFmtId="166" fontId="26" fillId="0" borderId="82" xfId="0" applyNumberFormat="1" applyFont="1" applyFill="1" applyBorder="1" applyAlignment="1" applyProtection="1">
      <alignment horizontal="right" vertical="center" wrapText="1"/>
    </xf>
    <xf numFmtId="166" fontId="0" fillId="0" borderId="80" xfId="0" applyNumberFormat="1" applyFill="1" applyBorder="1" applyAlignment="1" applyProtection="1">
      <alignment horizontal="center"/>
    </xf>
    <xf numFmtId="166" fontId="26" fillId="0" borderId="32" xfId="0" applyNumberFormat="1" applyFont="1" applyFill="1" applyBorder="1" applyAlignment="1" applyProtection="1">
      <alignment horizontal="left" vertical="center" wrapText="1"/>
    </xf>
    <xf numFmtId="166" fontId="0" fillId="0" borderId="81" xfId="0" applyNumberFormat="1" applyFill="1" applyBorder="1" applyAlignment="1" applyProtection="1">
      <alignment horizontal="center"/>
    </xf>
    <xf numFmtId="166" fontId="26" fillId="0" borderId="33" xfId="0" applyNumberFormat="1" applyFont="1" applyFill="1" applyBorder="1" applyAlignment="1" applyProtection="1">
      <alignment horizontal="left" vertical="center" wrapText="1"/>
    </xf>
    <xf numFmtId="166" fontId="26" fillId="0" borderId="0" xfId="0" applyNumberFormat="1" applyFont="1" applyFill="1" applyBorder="1" applyAlignment="1" applyProtection="1">
      <alignment horizontal="right" vertical="center" wrapText="1"/>
    </xf>
    <xf numFmtId="166" fontId="26" fillId="0" borderId="83" xfId="0" applyNumberFormat="1" applyFont="1" applyFill="1" applyBorder="1" applyAlignment="1" applyProtection="1">
      <alignment horizontal="left" vertical="center" wrapText="1"/>
    </xf>
    <xf numFmtId="166" fontId="26" fillId="0" borderId="84" xfId="0" applyNumberFormat="1" applyFont="1" applyFill="1" applyBorder="1" applyAlignment="1" applyProtection="1">
      <alignment horizontal="right" vertical="center" wrapText="1"/>
    </xf>
    <xf numFmtId="166" fontId="26" fillId="0" borderId="85" xfId="0" applyNumberFormat="1" applyFont="1" applyFill="1" applyBorder="1" applyAlignment="1" applyProtection="1">
      <alignment horizontal="left" vertical="center" wrapText="1"/>
    </xf>
    <xf numFmtId="166" fontId="26" fillId="0" borderId="86" xfId="0" applyNumberFormat="1" applyFont="1" applyFill="1" applyBorder="1" applyAlignment="1" applyProtection="1">
      <alignment horizontal="left" vertical="center" wrapText="1"/>
    </xf>
    <xf numFmtId="166" fontId="26" fillId="0" borderId="50" xfId="0" applyNumberFormat="1" applyFont="1" applyFill="1" applyBorder="1" applyAlignment="1" applyProtection="1">
      <alignment horizontal="right" vertical="center" wrapText="1"/>
    </xf>
    <xf numFmtId="0" fontId="0" fillId="0" borderId="0" xfId="0" applyAlignment="1" applyProtection="1">
      <alignment horizontal="left"/>
      <protection locked="0"/>
    </xf>
    <xf numFmtId="49" fontId="0" fillId="0" borderId="0" xfId="0" applyNumberFormat="1"/>
    <xf numFmtId="0" fontId="35" fillId="7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0" fillId="7" borderId="0" xfId="0" applyFill="1" applyProtection="1">
      <protection locked="0"/>
    </xf>
    <xf numFmtId="0" fontId="0" fillId="7" borderId="0" xfId="0" applyFill="1" applyAlignment="1">
      <alignment horizontal="right"/>
    </xf>
    <xf numFmtId="0" fontId="43" fillId="0" borderId="0" xfId="0" applyFont="1"/>
    <xf numFmtId="0" fontId="12" fillId="0" borderId="0" xfId="8" applyProtection="1">
      <protection locked="0"/>
    </xf>
    <xf numFmtId="0" fontId="12" fillId="0" borderId="0" xfId="8"/>
    <xf numFmtId="0" fontId="12" fillId="0" borderId="0" xfId="8" applyAlignment="1" applyProtection="1">
      <alignment horizontal="right" vertical="center" indent="1"/>
      <protection locked="0"/>
    </xf>
    <xf numFmtId="0" fontId="6" fillId="0" borderId="0" xfId="0" applyFont="1" applyAlignment="1" applyProtection="1">
      <alignment horizontal="right" vertical="center"/>
      <protection locked="0"/>
    </xf>
    <xf numFmtId="0" fontId="8" fillId="0" borderId="62" xfId="8" applyFont="1" applyBorder="1" applyAlignment="1">
      <alignment horizontal="center" vertical="center" wrapText="1"/>
    </xf>
    <xf numFmtId="0" fontId="8" fillId="0" borderId="27" xfId="8" applyFont="1" applyBorder="1" applyAlignment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  <protection locked="0"/>
    </xf>
    <xf numFmtId="0" fontId="20" fillId="0" borderId="15" xfId="8" applyFont="1" applyBorder="1" applyAlignment="1">
      <alignment horizontal="center" vertical="center" wrapText="1"/>
    </xf>
    <xf numFmtId="0" fontId="20" fillId="0" borderId="16" xfId="8" applyFont="1" applyBorder="1" applyAlignment="1">
      <alignment horizontal="center" vertical="center" wrapText="1"/>
    </xf>
    <xf numFmtId="0" fontId="20" fillId="0" borderId="66" xfId="8" applyFont="1" applyBorder="1" applyAlignment="1">
      <alignment horizontal="center" vertical="center" wrapText="1"/>
    </xf>
    <xf numFmtId="0" fontId="22" fillId="0" borderId="0" xfId="8" applyFont="1"/>
    <xf numFmtId="0" fontId="20" fillId="0" borderId="13" xfId="8" applyFont="1" applyBorder="1" applyAlignment="1">
      <alignment horizontal="left" vertical="center" wrapText="1" indent="1"/>
    </xf>
    <xf numFmtId="0" fontId="20" fillId="0" borderId="14" xfId="8" applyFont="1" applyBorder="1" applyAlignment="1">
      <alignment horizontal="left" vertical="center" wrapText="1" indent="1"/>
    </xf>
    <xf numFmtId="166" fontId="20" fillId="0" borderId="14" xfId="8" applyNumberFormat="1" applyFont="1" applyBorder="1" applyAlignment="1">
      <alignment horizontal="right" vertical="center" wrapText="1" indent="1"/>
    </xf>
    <xf numFmtId="166" fontId="20" fillId="0" borderId="36" xfId="8" applyNumberFormat="1" applyFont="1" applyBorder="1" applyAlignment="1">
      <alignment horizontal="right" vertical="center" wrapText="1" indent="1"/>
    </xf>
    <xf numFmtId="0" fontId="15" fillId="0" borderId="0" xfId="8" applyFont="1"/>
    <xf numFmtId="49" fontId="22" fillId="0" borderId="9" xfId="8" applyNumberFormat="1" applyFont="1" applyBorder="1" applyAlignment="1">
      <alignment horizontal="left" vertical="center" wrapText="1" indent="1"/>
    </xf>
    <xf numFmtId="49" fontId="22" fillId="0" borderId="8" xfId="8" applyNumberFormat="1" applyFont="1" applyBorder="1" applyAlignment="1">
      <alignment horizontal="left" vertical="center" wrapText="1" indent="1"/>
    </xf>
    <xf numFmtId="0" fontId="26" fillId="0" borderId="2" xfId="0" applyFont="1" applyBorder="1" applyAlignment="1">
      <alignment horizontal="left" wrapText="1" indent="1"/>
    </xf>
    <xf numFmtId="0" fontId="26" fillId="0" borderId="2" xfId="0" applyFont="1" applyBorder="1" applyAlignment="1">
      <alignment horizontal="left" vertical="center" wrapText="1" indent="1"/>
    </xf>
    <xf numFmtId="49" fontId="22" fillId="0" borderId="10" xfId="8" applyNumberFormat="1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vertical="center" wrapText="1" indent="1"/>
    </xf>
    <xf numFmtId="0" fontId="27" fillId="0" borderId="14" xfId="0" applyFont="1" applyBorder="1" applyAlignment="1">
      <alignment horizontal="left" vertical="center" wrapText="1" indent="1"/>
    </xf>
    <xf numFmtId="0" fontId="26" fillId="0" borderId="6" xfId="0" applyFont="1" applyBorder="1" applyAlignment="1">
      <alignment horizontal="left" wrapText="1" indent="1"/>
    </xf>
    <xf numFmtId="0" fontId="26" fillId="0" borderId="6" xfId="0" applyFont="1" applyBorder="1" applyAlignment="1">
      <alignment horizontal="left" indent="1"/>
    </xf>
    <xf numFmtId="0" fontId="20" fillId="0" borderId="13" xfId="8" applyFont="1" applyBorder="1" applyAlignment="1">
      <alignment horizontal="left" vertical="center" wrapText="1"/>
    </xf>
    <xf numFmtId="0" fontId="27" fillId="0" borderId="13" xfId="0" applyFont="1" applyBorder="1" applyAlignment="1">
      <alignment vertical="center" wrapText="1"/>
    </xf>
    <xf numFmtId="0" fontId="26" fillId="0" borderId="6" xfId="0" applyFont="1" applyBorder="1" applyAlignment="1">
      <alignment vertical="center" wrapText="1"/>
    </xf>
    <xf numFmtId="0" fontId="26" fillId="0" borderId="9" xfId="0" applyFont="1" applyBorder="1" applyAlignment="1">
      <alignment wrapText="1"/>
    </xf>
    <xf numFmtId="0" fontId="26" fillId="0" borderId="8" xfId="0" applyFont="1" applyBorder="1" applyAlignment="1">
      <alignment wrapText="1"/>
    </xf>
    <xf numFmtId="0" fontId="26" fillId="0" borderId="10" xfId="0" applyFont="1" applyBorder="1" applyAlignment="1">
      <alignment wrapText="1"/>
    </xf>
    <xf numFmtId="0" fontId="27" fillId="0" borderId="14" xfId="0" applyFont="1" applyBorder="1" applyAlignment="1">
      <alignment wrapText="1"/>
    </xf>
    <xf numFmtId="0" fontId="27" fillId="0" borderId="18" xfId="0" applyFont="1" applyBorder="1" applyAlignment="1">
      <alignment vertical="center" wrapText="1"/>
    </xf>
    <xf numFmtId="0" fontId="27" fillId="0" borderId="19" xfId="0" applyFont="1" applyBorder="1" applyAlignment="1">
      <alignment wrapText="1"/>
    </xf>
    <xf numFmtId="0" fontId="7" fillId="0" borderId="0" xfId="8" applyFont="1" applyAlignment="1">
      <alignment horizontal="center" vertical="center" wrapText="1"/>
    </xf>
    <xf numFmtId="0" fontId="7" fillId="0" borderId="0" xfId="8" applyFont="1" applyAlignment="1">
      <alignment vertical="center" wrapText="1"/>
    </xf>
    <xf numFmtId="166" fontId="7" fillId="0" borderId="0" xfId="8" applyNumberFormat="1" applyFont="1" applyAlignment="1">
      <alignment horizontal="right" vertical="center" wrapText="1" indent="1"/>
    </xf>
    <xf numFmtId="0" fontId="6" fillId="0" borderId="35" xfId="0" applyFont="1" applyBorder="1" applyAlignment="1">
      <alignment horizontal="right"/>
    </xf>
    <xf numFmtId="0" fontId="8" fillId="0" borderId="61" xfId="8" applyFont="1" applyBorder="1" applyAlignment="1">
      <alignment horizontal="center" vertical="center" wrapText="1"/>
    </xf>
    <xf numFmtId="0" fontId="20" fillId="0" borderId="13" xfId="8" applyFont="1" applyBorder="1" applyAlignment="1">
      <alignment horizontal="center" vertical="center" wrapText="1"/>
    </xf>
    <xf numFmtId="0" fontId="20" fillId="0" borderId="14" xfId="8" applyFont="1" applyBorder="1" applyAlignment="1">
      <alignment horizontal="center" vertical="center" wrapText="1"/>
    </xf>
    <xf numFmtId="0" fontId="20" fillId="0" borderId="42" xfId="8" applyFont="1" applyBorder="1" applyAlignment="1">
      <alignment horizontal="center" vertical="center" wrapText="1"/>
    </xf>
    <xf numFmtId="0" fontId="20" fillId="0" borderId="15" xfId="8" applyFont="1" applyBorder="1" applyAlignment="1">
      <alignment horizontal="left" vertical="center" wrapText="1" indent="1"/>
    </xf>
    <xf numFmtId="0" fontId="20" fillId="0" borderId="16" xfId="8" applyFont="1" applyBorder="1" applyAlignment="1">
      <alignment vertical="center" wrapText="1"/>
    </xf>
    <xf numFmtId="166" fontId="20" fillId="0" borderId="16" xfId="8" applyNumberFormat="1" applyFont="1" applyBorder="1" applyAlignment="1">
      <alignment horizontal="right" vertical="center" wrapText="1" indent="1"/>
    </xf>
    <xf numFmtId="166" fontId="20" fillId="0" borderId="60" xfId="8" applyNumberFormat="1" applyFont="1" applyBorder="1" applyAlignment="1">
      <alignment horizontal="right" vertical="center" wrapText="1" indent="1"/>
    </xf>
    <xf numFmtId="49" fontId="22" fillId="0" borderId="11" xfId="8" applyNumberFormat="1" applyFont="1" applyBorder="1" applyAlignment="1">
      <alignment horizontal="left" vertical="center" wrapText="1" indent="1"/>
    </xf>
    <xf numFmtId="0" fontId="22" fillId="0" borderId="4" xfId="8" applyFont="1" applyBorder="1" applyAlignment="1">
      <alignment horizontal="left" vertical="center" wrapText="1" indent="1"/>
    </xf>
    <xf numFmtId="0" fontId="22" fillId="0" borderId="2" xfId="8" applyFont="1" applyBorder="1" applyAlignment="1">
      <alignment horizontal="left" vertical="center" wrapText="1" indent="1"/>
    </xf>
    <xf numFmtId="0" fontId="22" fillId="0" borderId="5" xfId="8" applyFont="1" applyBorder="1" applyAlignment="1">
      <alignment horizontal="left" vertical="center" wrapText="1" indent="1"/>
    </xf>
    <xf numFmtId="0" fontId="22" fillId="0" borderId="0" xfId="8" applyFont="1" applyAlignment="1">
      <alignment horizontal="left" vertical="center" wrapText="1" indent="1"/>
    </xf>
    <xf numFmtId="0" fontId="22" fillId="0" borderId="6" xfId="8" applyFont="1" applyBorder="1" applyAlignment="1">
      <alignment horizontal="left" vertical="center" wrapText="1" indent="6"/>
    </xf>
    <xf numFmtId="0" fontId="22" fillId="0" borderId="2" xfId="8" applyFont="1" applyBorder="1" applyAlignment="1">
      <alignment horizontal="left" indent="6"/>
    </xf>
    <xf numFmtId="0" fontId="22" fillId="0" borderId="2" xfId="8" applyFont="1" applyBorder="1" applyAlignment="1">
      <alignment horizontal="left" vertical="center" wrapText="1" indent="6"/>
    </xf>
    <xf numFmtId="49" fontId="22" fillId="0" borderId="7" xfId="8" applyNumberFormat="1" applyFont="1" applyBorder="1" applyAlignment="1">
      <alignment horizontal="left" vertical="center" wrapText="1" indent="1"/>
    </xf>
    <xf numFmtId="49" fontId="22" fillId="0" borderId="12" xfId="8" applyNumberFormat="1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7"/>
    </xf>
    <xf numFmtId="0" fontId="20" fillId="0" borderId="18" xfId="8" applyFont="1" applyBorder="1" applyAlignment="1">
      <alignment horizontal="left" vertical="center" wrapText="1" indent="1"/>
    </xf>
    <xf numFmtId="0" fontId="20" fillId="0" borderId="19" xfId="8" applyFont="1" applyBorder="1" applyAlignment="1">
      <alignment vertical="center" wrapText="1"/>
    </xf>
    <xf numFmtId="0" fontId="22" fillId="0" borderId="6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6"/>
    </xf>
    <xf numFmtId="0" fontId="28" fillId="0" borderId="14" xfId="8" applyFont="1" applyBorder="1" applyAlignment="1">
      <alignment horizontal="left" vertical="center" wrapText="1" indent="1"/>
    </xf>
    <xf numFmtId="0" fontId="22" fillId="0" borderId="3" xfId="8" applyFont="1" applyBorder="1" applyAlignment="1">
      <alignment horizontal="left" vertical="center" wrapText="1" indent="1"/>
    </xf>
    <xf numFmtId="0" fontId="22" fillId="0" borderId="27" xfId="8" applyFont="1" applyBorder="1" applyAlignment="1">
      <alignment horizontal="left" vertical="center" wrapText="1" indent="1"/>
    </xf>
    <xf numFmtId="0" fontId="22" fillId="0" borderId="1" xfId="8" applyFont="1" applyBorder="1" applyAlignment="1">
      <alignment horizontal="left" vertical="center" wrapText="1" indent="1"/>
    </xf>
    <xf numFmtId="0" fontId="24" fillId="0" borderId="0" xfId="8" applyFont="1"/>
    <xf numFmtId="0" fontId="23" fillId="0" borderId="0" xfId="8" applyFont="1"/>
    <xf numFmtId="0" fontId="27" fillId="0" borderId="18" xfId="0" applyFont="1" applyBorder="1" applyAlignment="1">
      <alignment horizontal="left" vertical="center" wrapText="1" indent="1"/>
    </xf>
    <xf numFmtId="0" fontId="25" fillId="0" borderId="19" xfId="0" applyFont="1" applyBorder="1" applyAlignment="1">
      <alignment horizontal="left" vertical="center" wrapText="1" indent="1"/>
    </xf>
    <xf numFmtId="166" fontId="91" fillId="0" borderId="0" xfId="8" applyNumberFormat="1" applyFont="1" applyAlignment="1">
      <alignment horizontal="right" vertical="center" indent="1"/>
    </xf>
    <xf numFmtId="0" fontId="6" fillId="0" borderId="35" xfId="0" applyFont="1" applyBorder="1" applyAlignment="1">
      <alignment horizontal="right" vertical="center"/>
    </xf>
    <xf numFmtId="0" fontId="20" fillId="0" borderId="14" xfId="8" applyFont="1" applyBorder="1" applyAlignment="1">
      <alignment vertical="center" wrapText="1"/>
    </xf>
    <xf numFmtId="166" fontId="20" fillId="0" borderId="49" xfId="8" applyNumberFormat="1" applyFont="1" applyBorder="1" applyAlignment="1">
      <alignment horizontal="right" vertical="center" wrapText="1" indent="1"/>
    </xf>
    <xf numFmtId="0" fontId="12" fillId="0" borderId="0" xfId="8" applyAlignment="1">
      <alignment horizontal="right" vertical="center" indent="1"/>
    </xf>
    <xf numFmtId="166" fontId="0" fillId="0" borderId="0" xfId="0" applyNumberFormat="1" applyAlignment="1" applyProtection="1">
      <alignment vertical="center" wrapText="1"/>
      <protection locked="0"/>
    </xf>
    <xf numFmtId="166" fontId="7" fillId="0" borderId="0" xfId="0" applyNumberFormat="1" applyFont="1" applyAlignment="1" applyProtection="1">
      <alignment horizontal="centerContinuous" vertical="center" wrapText="1"/>
      <protection locked="0"/>
    </xf>
    <xf numFmtId="166" fontId="0" fillId="0" borderId="0" xfId="0" applyNumberFormat="1" applyAlignment="1" applyProtection="1">
      <alignment horizontal="centerContinuous" vertical="center"/>
      <protection locked="0"/>
    </xf>
    <xf numFmtId="166" fontId="0" fillId="0" borderId="0" xfId="0" applyNumberFormat="1" applyAlignment="1">
      <alignment vertical="center" wrapText="1"/>
    </xf>
    <xf numFmtId="166" fontId="0" fillId="0" borderId="0" xfId="0" applyNumberFormat="1" applyAlignment="1" applyProtection="1">
      <alignment horizontal="center" vertical="center" wrapText="1"/>
      <protection locked="0"/>
    </xf>
    <xf numFmtId="166" fontId="6" fillId="0" borderId="0" xfId="0" applyNumberFormat="1" applyFont="1" applyAlignment="1" applyProtection="1">
      <alignment horizontal="right" vertical="center"/>
      <protection locked="0"/>
    </xf>
    <xf numFmtId="166" fontId="8" fillId="0" borderId="13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4" xfId="0" applyNumberFormat="1" applyFont="1" applyBorder="1" applyAlignment="1" applyProtection="1">
      <alignment horizontal="centerContinuous" vertical="center" wrapText="1"/>
      <protection locked="0"/>
    </xf>
    <xf numFmtId="166" fontId="8" fillId="0" borderId="42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7" xfId="0" applyNumberFormat="1" applyFont="1" applyBorder="1" applyAlignment="1" applyProtection="1">
      <alignment horizontal="centerContinuous" vertical="center" wrapText="1"/>
      <protection locked="0"/>
    </xf>
    <xf numFmtId="166" fontId="8" fillId="0" borderId="55" xfId="0" applyNumberFormat="1" applyFont="1" applyBorder="1" applyAlignment="1" applyProtection="1">
      <alignment horizontal="centerContinuous" vertical="center" wrapText="1"/>
      <protection locked="0"/>
    </xf>
    <xf numFmtId="166" fontId="8" fillId="0" borderId="60" xfId="0" applyNumberFormat="1" applyFont="1" applyBorder="1" applyAlignment="1" applyProtection="1">
      <alignment horizontal="centerContinuous" vertical="center" wrapText="1"/>
      <protection locked="0"/>
    </xf>
    <xf numFmtId="166" fontId="8" fillId="0" borderId="13" xfId="0" applyNumberFormat="1" applyFont="1" applyBorder="1" applyAlignment="1" applyProtection="1">
      <alignment horizontal="center" vertical="center" wrapText="1"/>
      <protection locked="0"/>
    </xf>
    <xf numFmtId="166" fontId="8" fillId="0" borderId="14" xfId="0" applyNumberFormat="1" applyFont="1" applyBorder="1" applyAlignment="1" applyProtection="1">
      <alignment horizontal="center" vertical="center" wrapText="1"/>
      <protection locked="0"/>
    </xf>
    <xf numFmtId="166" fontId="8" fillId="0" borderId="36" xfId="0" applyNumberFormat="1" applyFont="1" applyBorder="1" applyAlignment="1" applyProtection="1">
      <alignment horizontal="center" vertical="center" wrapText="1"/>
      <protection locked="0"/>
    </xf>
    <xf numFmtId="166" fontId="4" fillId="0" borderId="0" xfId="0" applyNumberFormat="1" applyFont="1" applyAlignment="1">
      <alignment horizontal="center" vertical="center" wrapText="1"/>
    </xf>
    <xf numFmtId="166" fontId="28" fillId="0" borderId="22" xfId="0" applyNumberFormat="1" applyFont="1" applyBorder="1" applyAlignment="1" applyProtection="1">
      <alignment horizontal="center" vertical="center" wrapText="1"/>
      <protection locked="0"/>
    </xf>
    <xf numFmtId="166" fontId="28" fillId="0" borderId="13" xfId="0" applyNumberFormat="1" applyFont="1" applyBorder="1" applyAlignment="1" applyProtection="1">
      <alignment horizontal="center" vertical="center" wrapText="1"/>
      <protection locked="0"/>
    </xf>
    <xf numFmtId="166" fontId="28" fillId="0" borderId="14" xfId="0" applyNumberFormat="1" applyFont="1" applyBorder="1" applyAlignment="1" applyProtection="1">
      <alignment horizontal="center" vertical="center" wrapText="1"/>
      <protection locked="0"/>
    </xf>
    <xf numFmtId="166" fontId="28" fillId="0" borderId="42" xfId="0" applyNumberFormat="1" applyFont="1" applyBorder="1" applyAlignment="1" applyProtection="1">
      <alignment horizontal="center" vertical="center" wrapText="1"/>
      <protection locked="0"/>
    </xf>
    <xf numFmtId="166" fontId="28" fillId="0" borderId="36" xfId="0" applyNumberFormat="1" applyFont="1" applyBorder="1" applyAlignment="1" applyProtection="1">
      <alignment horizontal="center" vertical="center" wrapText="1"/>
      <protection locked="0"/>
    </xf>
    <xf numFmtId="166" fontId="28" fillId="0" borderId="0" xfId="0" applyNumberFormat="1" applyFont="1" applyAlignment="1">
      <alignment horizontal="center" vertical="center" wrapText="1"/>
    </xf>
    <xf numFmtId="166" fontId="0" fillId="0" borderId="25" xfId="0" applyNumberForma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1"/>
    </xf>
    <xf numFmtId="166" fontId="0" fillId="0" borderId="23" xfId="0" applyNumberFormat="1" applyBorder="1" applyAlignment="1">
      <alignment horizontal="left" vertical="center" wrapText="1" indent="1"/>
    </xf>
    <xf numFmtId="166" fontId="22" fillId="0" borderId="8" xfId="0" applyNumberFormat="1" applyFont="1" applyBorder="1" applyAlignment="1">
      <alignment horizontal="left" vertical="center" wrapText="1" indent="1"/>
    </xf>
    <xf numFmtId="166" fontId="22" fillId="0" borderId="52" xfId="0" applyNumberFormat="1" applyFont="1" applyBorder="1" applyAlignment="1">
      <alignment horizontal="left" vertical="center" wrapText="1" indent="1"/>
    </xf>
    <xf numFmtId="166" fontId="22" fillId="0" borderId="8" xfId="0" applyNumberFormat="1" applyFont="1" applyBorder="1" applyAlignment="1" applyProtection="1">
      <alignment horizontal="left" vertical="center" wrapText="1" indent="1"/>
      <protection locked="0"/>
    </xf>
    <xf numFmtId="166" fontId="31" fillId="0" borderId="22" xfId="0" applyNumberFormat="1" applyFont="1" applyBorder="1" applyAlignment="1">
      <alignment horizontal="left" vertical="center" wrapText="1" indent="1"/>
    </xf>
    <xf numFmtId="166" fontId="28" fillId="0" borderId="13" xfId="0" applyNumberFormat="1" applyFont="1" applyBorder="1" applyAlignment="1">
      <alignment horizontal="left" vertical="center" wrapText="1" indent="1"/>
    </xf>
    <xf numFmtId="166" fontId="28" fillId="0" borderId="14" xfId="0" applyNumberFormat="1" applyFont="1" applyBorder="1" applyAlignment="1">
      <alignment horizontal="right" vertical="center" wrapText="1" indent="1"/>
    </xf>
    <xf numFmtId="166" fontId="28" fillId="0" borderId="36" xfId="0" applyNumberFormat="1" applyFont="1" applyBorder="1" applyAlignment="1">
      <alignment horizontal="right" vertical="center" wrapText="1" indent="1"/>
    </xf>
    <xf numFmtId="166" fontId="17" fillId="0" borderId="50" xfId="0" applyNumberFormat="1" applyFont="1" applyBorder="1" applyAlignment="1">
      <alignment horizontal="left" vertical="center" wrapText="1" indent="1"/>
    </xf>
    <xf numFmtId="166" fontId="29" fillId="0" borderId="7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1"/>
    </xf>
    <xf numFmtId="166" fontId="17" fillId="0" borderId="23" xfId="0" applyNumberFormat="1" applyFont="1" applyBorder="1" applyAlignment="1">
      <alignment horizontal="left" vertical="center" wrapText="1" indent="1"/>
    </xf>
    <xf numFmtId="166" fontId="29" fillId="0" borderId="8" xfId="0" applyNumberFormat="1" applyFont="1" applyBorder="1" applyAlignment="1">
      <alignment horizontal="left" vertical="center" wrapText="1" indent="2"/>
    </xf>
    <xf numFmtId="166" fontId="0" fillId="0" borderId="50" xfId="0" applyNumberFormat="1" applyBorder="1" applyAlignment="1">
      <alignment horizontal="left" vertical="center" wrapText="1" indent="1"/>
    </xf>
    <xf numFmtId="166" fontId="31" fillId="0" borderId="13" xfId="0" applyNumberFormat="1" applyFont="1" applyBorder="1" applyAlignment="1">
      <alignment horizontal="left" vertical="center" wrapText="1" indent="1"/>
    </xf>
    <xf numFmtId="166" fontId="0" fillId="0" borderId="0" xfId="0" applyNumberFormat="1" applyAlignment="1">
      <alignment horizontal="center" vertical="center" wrapText="1"/>
    </xf>
    <xf numFmtId="166" fontId="28" fillId="0" borderId="16" xfId="0" applyNumberFormat="1" applyFont="1" applyBorder="1" applyAlignment="1" applyProtection="1">
      <alignment horizontal="center" vertical="center" wrapText="1"/>
      <protection locked="0"/>
    </xf>
    <xf numFmtId="166" fontId="28" fillId="0" borderId="66" xfId="0" applyNumberFormat="1" applyFont="1" applyBorder="1" applyAlignment="1" applyProtection="1">
      <alignment horizontal="center" vertical="center" wrapText="1"/>
      <protection locked="0"/>
    </xf>
    <xf numFmtId="166" fontId="22" fillId="0" borderId="7" xfId="0" applyNumberFormat="1" applyFont="1" applyBorder="1" applyAlignment="1">
      <alignment horizontal="left" vertical="center" wrapText="1" indent="1"/>
    </xf>
    <xf numFmtId="166" fontId="33" fillId="0" borderId="7" xfId="0" applyNumberFormat="1" applyFont="1" applyBorder="1" applyAlignment="1">
      <alignment horizontal="left" vertical="center" wrapText="1" indent="1"/>
    </xf>
    <xf numFmtId="166" fontId="29" fillId="0" borderId="2" xfId="0" applyNumberFormat="1" applyFont="1" applyBorder="1" applyAlignment="1">
      <alignment horizontal="left" vertical="center" wrapText="1" indent="2"/>
    </xf>
    <xf numFmtId="166" fontId="33" fillId="0" borderId="2" xfId="0" applyNumberFormat="1" applyFont="1" applyBorder="1" applyAlignment="1">
      <alignment horizontal="left" vertical="center" wrapText="1" indent="1"/>
    </xf>
    <xf numFmtId="166" fontId="29" fillId="0" borderId="9" xfId="0" applyNumberFormat="1" applyFont="1" applyBorder="1" applyAlignment="1">
      <alignment horizontal="left" vertical="center" wrapText="1" indent="1"/>
    </xf>
    <xf numFmtId="166" fontId="22" fillId="0" borderId="9" xfId="0" applyNumberFormat="1" applyFont="1" applyBorder="1" applyAlignment="1">
      <alignment horizontal="left" vertical="center" wrapText="1" indent="2"/>
    </xf>
    <xf numFmtId="166" fontId="22" fillId="0" borderId="10" xfId="0" applyNumberFormat="1" applyFont="1" applyBorder="1" applyAlignment="1">
      <alignment horizontal="left" vertical="center" wrapText="1" indent="2"/>
    </xf>
    <xf numFmtId="3" fontId="38" fillId="0" borderId="0" xfId="0" applyNumberFormat="1" applyFont="1" applyAlignment="1">
      <alignment horizontal="right" indent="1"/>
    </xf>
    <xf numFmtId="3" fontId="30" fillId="0" borderId="0" xfId="0" applyNumberFormat="1" applyFont="1" applyAlignment="1">
      <alignment horizontal="right" indent="1"/>
    </xf>
    <xf numFmtId="166" fontId="6" fillId="0" borderId="0" xfId="0" applyNumberFormat="1" applyFont="1" applyAlignment="1" applyProtection="1">
      <alignment horizontal="right" wrapText="1"/>
      <protection locked="0"/>
    </xf>
    <xf numFmtId="166" fontId="4" fillId="0" borderId="0" xfId="0" applyNumberFormat="1" applyFont="1" applyAlignment="1">
      <alignment vertical="center" wrapText="1"/>
    </xf>
    <xf numFmtId="166" fontId="97" fillId="0" borderId="0" xfId="0" applyNumberFormat="1" applyFont="1" applyAlignment="1">
      <alignment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166" fontId="17" fillId="0" borderId="0" xfId="7" applyNumberFormat="1" applyAlignment="1">
      <alignment vertical="center" wrapText="1"/>
    </xf>
    <xf numFmtId="166" fontId="28" fillId="0" borderId="22" xfId="7" applyNumberFormat="1" applyFont="1" applyBorder="1" applyAlignment="1">
      <alignment horizontal="center" vertical="center" wrapText="1"/>
    </xf>
    <xf numFmtId="166" fontId="28" fillId="0" borderId="22" xfId="7" applyNumberFormat="1" applyFont="1" applyBorder="1" applyAlignment="1">
      <alignment horizontal="right" vertical="center" wrapText="1"/>
    </xf>
    <xf numFmtId="166" fontId="10" fillId="0" borderId="0" xfId="7" applyNumberFormat="1" applyFont="1" applyAlignment="1" applyProtection="1">
      <alignment vertical="center" wrapText="1"/>
      <protection locked="0"/>
    </xf>
    <xf numFmtId="166" fontId="20" fillId="0" borderId="22" xfId="7" applyNumberFormat="1" applyFont="1" applyBorder="1" applyAlignment="1">
      <alignment horizontal="center" vertical="center" wrapText="1"/>
    </xf>
    <xf numFmtId="166" fontId="8" fillId="0" borderId="22" xfId="7" applyNumberFormat="1" applyFont="1" applyBorder="1" applyAlignment="1">
      <alignment horizontal="center" vertical="center" wrapText="1"/>
    </xf>
    <xf numFmtId="166" fontId="81" fillId="0" borderId="87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/>
    </xf>
    <xf numFmtId="166" fontId="81" fillId="0" borderId="88" xfId="7" applyNumberFormat="1" applyFont="1" applyBorder="1" applyAlignment="1">
      <alignment horizontal="center" vertical="center"/>
    </xf>
    <xf numFmtId="166" fontId="81" fillId="0" borderId="22" xfId="7" applyNumberFormat="1" applyFont="1" applyBorder="1" applyAlignment="1">
      <alignment horizontal="center" vertical="center" wrapText="1"/>
    </xf>
    <xf numFmtId="166" fontId="81" fillId="0" borderId="88" xfId="7" applyNumberFormat="1" applyFont="1" applyBorder="1" applyAlignment="1">
      <alignment horizontal="center" vertical="center" wrapText="1"/>
    </xf>
    <xf numFmtId="49" fontId="29" fillId="0" borderId="58" xfId="7" applyNumberFormat="1" applyFont="1" applyBorder="1" applyAlignment="1">
      <alignment horizontal="left" vertical="center"/>
    </xf>
    <xf numFmtId="3" fontId="29" fillId="0" borderId="79" xfId="7" applyNumberFormat="1" applyFont="1" applyBorder="1" applyAlignment="1" applyProtection="1">
      <alignment horizontal="right" vertical="center" wrapText="1" indent="1"/>
      <protection locked="0"/>
    </xf>
    <xf numFmtId="49" fontId="33" fillId="0" borderId="89" xfId="7" quotePrefix="1" applyNumberFormat="1" applyFont="1" applyBorder="1" applyAlignment="1">
      <alignment horizontal="left" vertical="center"/>
    </xf>
    <xf numFmtId="3" fontId="33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9" fillId="0" borderId="89" xfId="7" applyNumberFormat="1" applyFont="1" applyBorder="1" applyAlignment="1">
      <alignment horizontal="left" vertical="center"/>
    </xf>
    <xf numFmtId="3" fontId="29" fillId="0" borderId="23" xfId="7" applyNumberFormat="1" applyFont="1" applyBorder="1" applyAlignment="1" applyProtection="1">
      <alignment horizontal="right" vertical="center" wrapText="1" indent="1"/>
      <protection locked="0"/>
    </xf>
    <xf numFmtId="49" fontId="28" fillId="0" borderId="43" xfId="7" applyNumberFormat="1" applyFont="1" applyBorder="1" applyAlignment="1" applyProtection="1">
      <alignment horizontal="left" vertical="center"/>
      <protection locked="0"/>
    </xf>
    <xf numFmtId="49" fontId="29" fillId="0" borderId="9" xfId="7" applyNumberFormat="1" applyFont="1" applyBorder="1" applyAlignment="1">
      <alignment horizontal="left" vertical="center"/>
    </xf>
    <xf numFmtId="49" fontId="29" fillId="0" borderId="8" xfId="7" applyNumberFormat="1" applyFont="1" applyBorder="1" applyAlignment="1">
      <alignment horizontal="left" vertical="center"/>
    </xf>
    <xf numFmtId="49" fontId="29" fillId="0" borderId="10" xfId="7" applyNumberFormat="1" applyFont="1" applyBorder="1" applyAlignment="1" applyProtection="1">
      <alignment horizontal="left" vertical="center"/>
      <protection locked="0"/>
    </xf>
    <xf numFmtId="3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75" fontId="20" fillId="0" borderId="22" xfId="7" applyNumberFormat="1" applyFont="1" applyBorder="1" applyAlignment="1">
      <alignment horizontal="left" vertical="center" wrapText="1"/>
    </xf>
    <xf numFmtId="175" fontId="60" fillId="0" borderId="0" xfId="7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 applyProtection="1">
      <alignment horizontal="left" vertical="center" wrapText="1"/>
      <protection locked="0"/>
    </xf>
    <xf numFmtId="166" fontId="3" fillId="0" borderId="0" xfId="0" applyNumberFormat="1" applyFont="1" applyAlignment="1">
      <alignment vertical="center" wrapText="1"/>
    </xf>
    <xf numFmtId="0" fontId="8" fillId="0" borderId="22" xfId="0" applyFont="1" applyBorder="1" applyAlignment="1" applyProtection="1">
      <alignment horizontal="center" vertical="center" wrapText="1"/>
      <protection locked="0"/>
    </xf>
    <xf numFmtId="0" fontId="8" fillId="0" borderId="22" xfId="0" quotePrefix="1" applyFont="1" applyBorder="1" applyAlignment="1" applyProtection="1">
      <alignment horizontal="right" vertical="center" indent="1"/>
      <protection locked="0"/>
    </xf>
    <xf numFmtId="0" fontId="7" fillId="0" borderId="0" xfId="0" applyFont="1" applyAlignment="1">
      <alignment vertical="center"/>
    </xf>
    <xf numFmtId="49" fontId="8" fillId="0" borderId="22" xfId="0" applyNumberFormat="1" applyFont="1" applyBorder="1" applyAlignment="1" applyProtection="1">
      <alignment horizontal="right" vertical="center" indent="1"/>
      <protection locked="0"/>
    </xf>
    <xf numFmtId="0" fontId="8" fillId="0" borderId="0" xfId="0" applyFont="1" applyAlignment="1" applyProtection="1">
      <alignment vertical="center"/>
      <protection locked="0"/>
    </xf>
    <xf numFmtId="0" fontId="6" fillId="0" borderId="0" xfId="0" applyFont="1" applyAlignment="1" applyProtection="1">
      <alignment horizontal="right"/>
      <protection locked="0"/>
    </xf>
    <xf numFmtId="0" fontId="4" fillId="0" borderId="0" xfId="0" applyFont="1" applyAlignment="1" applyProtection="1">
      <alignment vertical="center"/>
      <protection locked="0"/>
    </xf>
    <xf numFmtId="0" fontId="4" fillId="0" borderId="0" xfId="0" applyFont="1" applyAlignment="1">
      <alignment vertical="center"/>
    </xf>
    <xf numFmtId="0" fontId="8" fillId="0" borderId="43" xfId="0" applyFont="1" applyBorder="1" applyAlignment="1" applyProtection="1">
      <alignment horizontal="center" vertical="center" wrapText="1"/>
      <protection locked="0"/>
    </xf>
    <xf numFmtId="0" fontId="8" fillId="0" borderId="14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vertical="center" wrapText="1"/>
    </xf>
    <xf numFmtId="0" fontId="7" fillId="0" borderId="0" xfId="0" applyFont="1" applyAlignment="1">
      <alignment horizontal="center" vertical="center" wrapText="1"/>
    </xf>
    <xf numFmtId="0" fontId="10" fillId="0" borderId="0" xfId="0" applyFont="1" applyAlignment="1">
      <alignment vertical="center" wrapText="1"/>
    </xf>
    <xf numFmtId="0" fontId="2" fillId="0" borderId="0" xfId="0" applyFont="1" applyAlignment="1">
      <alignment vertical="center" wrapText="1"/>
    </xf>
    <xf numFmtId="0" fontId="9" fillId="0" borderId="0" xfId="0" applyFont="1" applyAlignment="1">
      <alignment vertical="center" wrapText="1"/>
    </xf>
    <xf numFmtId="16" fontId="0" fillId="0" borderId="0" xfId="0" applyNumberFormat="1" applyAlignment="1">
      <alignment vertical="center" wrapText="1"/>
    </xf>
    <xf numFmtId="0" fontId="17" fillId="0" borderId="0" xfId="0" applyFont="1" applyAlignment="1">
      <alignment horizontal="left" vertical="center" wrapText="1"/>
    </xf>
    <xf numFmtId="0" fontId="17" fillId="0" borderId="0" xfId="0" applyFont="1" applyAlignment="1">
      <alignment vertical="center" wrapText="1"/>
    </xf>
    <xf numFmtId="0" fontId="17" fillId="0" borderId="0" xfId="0" applyFont="1" applyAlignment="1">
      <alignment horizontal="right" vertical="center" wrapText="1" indent="1"/>
    </xf>
    <xf numFmtId="166" fontId="19" fillId="0" borderId="0" xfId="0" applyNumberFormat="1" applyFont="1" applyAlignment="1" applyProtection="1">
      <alignment vertical="center" wrapText="1"/>
      <protection locked="0"/>
    </xf>
    <xf numFmtId="166" fontId="3" fillId="0" borderId="0" xfId="0" applyNumberFormat="1" applyFont="1" applyAlignment="1" applyProtection="1">
      <alignment vertical="center" wrapText="1"/>
      <protection locked="0"/>
    </xf>
    <xf numFmtId="0" fontId="8" fillId="0" borderId="16" xfId="0" applyFont="1" applyBorder="1" applyAlignment="1" applyProtection="1">
      <alignment horizontal="center" vertical="center" wrapText="1"/>
      <protection locked="0"/>
    </xf>
    <xf numFmtId="0" fontId="8" fillId="0" borderId="60" xfId="0" applyFont="1" applyBorder="1" applyAlignment="1" applyProtection="1">
      <alignment horizontal="center" vertical="center" wrapText="1"/>
      <protection locked="0"/>
    </xf>
    <xf numFmtId="0" fontId="8" fillId="0" borderId="13" xfId="0" applyFont="1" applyBorder="1" applyAlignment="1" applyProtection="1">
      <alignment horizontal="center" vertical="center" wrapText="1"/>
      <protection locked="0"/>
    </xf>
    <xf numFmtId="49" fontId="8" fillId="0" borderId="36" xfId="0" applyNumberFormat="1" applyFont="1" applyBorder="1" applyAlignment="1" applyProtection="1">
      <alignment horizontal="right" vertical="center" indent="1"/>
      <protection locked="0"/>
    </xf>
    <xf numFmtId="0" fontId="20" fillId="0" borderId="13" xfId="0" applyFont="1" applyBorder="1" applyAlignment="1" applyProtection="1">
      <alignment horizontal="center" vertical="center" wrapText="1"/>
      <protection locked="0"/>
    </xf>
    <xf numFmtId="0" fontId="20" fillId="0" borderId="14" xfId="0" applyFont="1" applyBorder="1" applyAlignment="1" applyProtection="1">
      <alignment horizontal="center" vertical="center" wrapText="1"/>
      <protection locked="0"/>
    </xf>
    <xf numFmtId="0" fontId="20" fillId="0" borderId="44" xfId="0" applyFont="1" applyBorder="1" applyAlignment="1" applyProtection="1">
      <alignment horizontal="center" vertical="center" wrapText="1"/>
      <protection locked="0"/>
    </xf>
    <xf numFmtId="0" fontId="20" fillId="0" borderId="17" xfId="0" applyFont="1" applyBorder="1" applyAlignment="1" applyProtection="1">
      <alignment horizontal="center" vertical="center" wrapText="1"/>
      <protection locked="0"/>
    </xf>
    <xf numFmtId="0" fontId="0" fillId="0" borderId="0" xfId="0" applyAlignment="1">
      <alignment horizontal="left" vertical="center" wrapText="1"/>
    </xf>
    <xf numFmtId="0" fontId="96" fillId="0" borderId="0" xfId="0" applyFont="1" applyAlignment="1" applyProtection="1">
      <alignment horizontal="left"/>
      <protection locked="0"/>
    </xf>
    <xf numFmtId="166" fontId="6" fillId="0" borderId="35" xfId="7" applyNumberFormat="1" applyFont="1" applyBorder="1" applyAlignment="1">
      <alignment horizontal="right" vertical="center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31" fillId="0" borderId="22" xfId="7" applyNumberFormat="1" applyFont="1" applyBorder="1" applyAlignment="1">
      <alignment horizontal="center" vertical="center" wrapText="1"/>
    </xf>
    <xf numFmtId="3" fontId="17" fillId="0" borderId="25" xfId="7" applyNumberFormat="1" applyBorder="1" applyAlignment="1" applyProtection="1">
      <alignment horizontal="right" vertical="center" wrapText="1"/>
      <protection locked="0"/>
    </xf>
    <xf numFmtId="3" fontId="17" fillId="0" borderId="24" xfId="7" applyNumberFormat="1" applyBorder="1" applyAlignment="1" applyProtection="1">
      <alignment horizontal="right" vertical="center" wrapText="1"/>
      <protection locked="0"/>
    </xf>
    <xf numFmtId="166" fontId="31" fillId="0" borderId="22" xfId="7" applyNumberFormat="1" applyFont="1" applyBorder="1" applyAlignment="1">
      <alignment horizontal="right" vertical="center" wrapText="1"/>
    </xf>
    <xf numFmtId="166" fontId="31" fillId="0" borderId="0" xfId="7" applyNumberFormat="1" applyFont="1" applyAlignment="1">
      <alignment horizontal="left" vertical="center" wrapText="1"/>
    </xf>
    <xf numFmtId="166" fontId="31" fillId="0" borderId="0" xfId="7" applyNumberFormat="1" applyFont="1" applyAlignment="1">
      <alignment horizontal="right" vertical="center" wrapText="1"/>
    </xf>
    <xf numFmtId="166" fontId="20" fillId="0" borderId="87" xfId="7" applyNumberFormat="1" applyFont="1" applyBorder="1" applyAlignment="1">
      <alignment horizontal="center" vertical="center"/>
    </xf>
    <xf numFmtId="166" fontId="20" fillId="0" borderId="22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/>
    </xf>
    <xf numFmtId="166" fontId="20" fillId="0" borderId="88" xfId="7" applyNumberFormat="1" applyFont="1" applyBorder="1" applyAlignment="1">
      <alignment horizontal="center" vertical="center" wrapText="1"/>
    </xf>
    <xf numFmtId="49" fontId="38" fillId="0" borderId="58" xfId="7" applyNumberFormat="1" applyFont="1" applyBorder="1" applyAlignment="1">
      <alignment horizontal="left" vertical="center"/>
    </xf>
    <xf numFmtId="49" fontId="83" fillId="0" borderId="89" xfId="7" quotePrefix="1" applyNumberFormat="1" applyFont="1" applyBorder="1" applyAlignment="1">
      <alignment horizontal="left" vertical="center"/>
    </xf>
    <xf numFmtId="49" fontId="38" fillId="0" borderId="89" xfId="7" applyNumberFormat="1" applyFont="1" applyBorder="1" applyAlignment="1">
      <alignment horizontal="left" vertical="center"/>
    </xf>
    <xf numFmtId="49" fontId="30" fillId="0" borderId="43" xfId="7" applyNumberFormat="1" applyFont="1" applyBorder="1" applyAlignment="1" applyProtection="1">
      <alignment horizontal="left" vertical="center"/>
      <protection locked="0"/>
    </xf>
    <xf numFmtId="49" fontId="38" fillId="0" borderId="9" xfId="7" applyNumberFormat="1" applyFont="1" applyBorder="1" applyAlignment="1">
      <alignment horizontal="left" vertical="center"/>
    </xf>
    <xf numFmtId="49" fontId="38" fillId="0" borderId="8" xfId="7" applyNumberFormat="1" applyFont="1" applyBorder="1" applyAlignment="1">
      <alignment horizontal="left" vertical="center"/>
    </xf>
    <xf numFmtId="49" fontId="38" fillId="0" borderId="10" xfId="7" applyNumberFormat="1" applyFont="1" applyBorder="1" applyAlignment="1" applyProtection="1">
      <alignment horizontal="left" vertical="center"/>
      <protection locked="0"/>
    </xf>
    <xf numFmtId="175" fontId="30" fillId="0" borderId="22" xfId="7" applyNumberFormat="1" applyFont="1" applyBorder="1" applyAlignment="1">
      <alignment horizontal="left" vertical="center" wrapText="1"/>
    </xf>
    <xf numFmtId="0" fontId="17" fillId="0" borderId="0" xfId="7" applyAlignment="1">
      <alignment vertical="center"/>
    </xf>
    <xf numFmtId="0" fontId="98" fillId="0" borderId="0" xfId="0" applyFont="1" applyAlignment="1">
      <alignment vertical="top" textRotation="180"/>
    </xf>
    <xf numFmtId="166" fontId="28" fillId="0" borderId="0" xfId="7" applyNumberFormat="1" applyFont="1" applyAlignment="1">
      <alignment horizontal="right" vertical="center" wrapText="1"/>
    </xf>
    <xf numFmtId="166" fontId="59" fillId="0" borderId="0" xfId="7" applyNumberFormat="1" applyFont="1" applyAlignment="1">
      <alignment vertical="center"/>
    </xf>
    <xf numFmtId="4" fontId="58" fillId="0" borderId="0" xfId="7" applyNumberFormat="1" applyFont="1" applyAlignment="1" applyProtection="1">
      <alignment vertical="center" wrapText="1"/>
      <protection locked="0"/>
    </xf>
    <xf numFmtId="49" fontId="31" fillId="0" borderId="22" xfId="7" applyNumberFormat="1" applyFont="1" applyBorder="1" applyAlignment="1" applyProtection="1">
      <alignment horizontal="center" vertical="center"/>
      <protection locked="0"/>
    </xf>
    <xf numFmtId="0" fontId="30" fillId="0" borderId="22" xfId="7" applyFont="1" applyBorder="1" applyAlignment="1">
      <alignment horizontal="center" vertical="center"/>
    </xf>
    <xf numFmtId="49" fontId="31" fillId="0" borderId="22" xfId="7" applyNumberFormat="1" applyFont="1" applyBorder="1" applyAlignment="1" applyProtection="1">
      <alignment horizontal="left" vertical="center"/>
      <protection locked="0"/>
    </xf>
    <xf numFmtId="166" fontId="28" fillId="0" borderId="22" xfId="7" applyNumberFormat="1" applyFont="1" applyBorder="1" applyAlignment="1">
      <alignment horizontal="right" vertical="center" indent="1"/>
    </xf>
    <xf numFmtId="0" fontId="30" fillId="0" borderId="22" xfId="7" applyFont="1" applyBorder="1" applyAlignment="1">
      <alignment horizontal="right" vertical="center" indent="1"/>
    </xf>
    <xf numFmtId="0" fontId="53" fillId="0" borderId="0" xfId="7" applyFont="1" applyAlignment="1">
      <alignment horizontal="center" textRotation="180"/>
    </xf>
    <xf numFmtId="49" fontId="31" fillId="0" borderId="0" xfId="7" applyNumberFormat="1" applyFont="1" applyAlignment="1" applyProtection="1">
      <alignment horizontal="left" vertical="center"/>
      <protection locked="0"/>
    </xf>
    <xf numFmtId="166" fontId="28" fillId="0" borderId="0" xfId="7" applyNumberFormat="1" applyFont="1" applyAlignment="1">
      <alignment horizontal="right" vertical="center" indent="1"/>
    </xf>
    <xf numFmtId="166" fontId="31" fillId="0" borderId="0" xfId="7" applyNumberFormat="1" applyFont="1" applyBorder="1" applyAlignment="1">
      <alignment horizontal="left" vertical="center" wrapText="1"/>
    </xf>
    <xf numFmtId="166" fontId="28" fillId="0" borderId="0" xfId="7" applyNumberFormat="1" applyFont="1" applyBorder="1" applyAlignment="1">
      <alignment horizontal="right" vertical="center" wrapText="1"/>
    </xf>
    <xf numFmtId="0" fontId="96" fillId="0" borderId="0" xfId="0" applyFont="1" applyAlignment="1">
      <alignment horizontal="right"/>
    </xf>
    <xf numFmtId="0" fontId="0" fillId="0" borderId="0" xfId="0" applyFill="1" applyAlignment="1" applyProtection="1">
      <alignment horizontal="right"/>
      <protection locked="0"/>
    </xf>
    <xf numFmtId="0" fontId="79" fillId="0" borderId="0" xfId="7" applyFont="1" applyAlignment="1">
      <alignment vertical="top" textRotation="180"/>
    </xf>
    <xf numFmtId="0" fontId="79" fillId="0" borderId="0" xfId="7" applyFont="1" applyAlignment="1">
      <alignment textRotation="180"/>
    </xf>
    <xf numFmtId="166" fontId="8" fillId="0" borderId="43" xfId="7" applyNumberFormat="1" applyFont="1" applyBorder="1" applyAlignment="1">
      <alignment horizontal="center" vertical="center" wrapText="1"/>
    </xf>
    <xf numFmtId="49" fontId="33" fillId="0" borderId="89" xfId="7" quotePrefix="1" applyNumberFormat="1" applyFont="1" applyBorder="1" applyAlignment="1">
      <alignment horizontal="left" vertical="center" indent="1"/>
    </xf>
    <xf numFmtId="49" fontId="28" fillId="0" borderId="43" xfId="7" applyNumberFormat="1" applyFont="1" applyBorder="1" applyAlignment="1" applyProtection="1">
      <alignment horizontal="left" vertical="center" indent="1"/>
      <protection locked="0"/>
    </xf>
    <xf numFmtId="175" fontId="20" fillId="0" borderId="22" xfId="7" applyNumberFormat="1" applyFont="1" applyBorder="1" applyAlignment="1">
      <alignment horizontal="left" vertical="center" wrapText="1" indent="1"/>
    </xf>
    <xf numFmtId="0" fontId="30" fillId="0" borderId="22" xfId="7" applyFont="1" applyBorder="1" applyAlignment="1" applyProtection="1">
      <alignment horizontal="center" vertical="center"/>
      <protection locked="0"/>
    </xf>
    <xf numFmtId="49" fontId="29" fillId="0" borderId="58" xfId="7" applyNumberFormat="1" applyFont="1" applyBorder="1" applyAlignment="1" applyProtection="1">
      <alignment horizontal="left" vertical="center"/>
      <protection locked="0"/>
    </xf>
    <xf numFmtId="166" fontId="29" fillId="0" borderId="79" xfId="7" applyNumberFormat="1" applyFont="1" applyBorder="1" applyAlignment="1" applyProtection="1">
      <alignment horizontal="right" vertical="center" indent="1"/>
      <protection locked="0"/>
    </xf>
    <xf numFmtId="166" fontId="28" fillId="0" borderId="79" xfId="7" applyNumberFormat="1" applyFont="1" applyBorder="1" applyAlignment="1" applyProtection="1">
      <alignment horizontal="right" vertical="center" indent="1"/>
      <protection locked="0"/>
    </xf>
    <xf numFmtId="49" fontId="33" fillId="0" borderId="89" xfId="7" quotePrefix="1" applyNumberFormat="1" applyFont="1" applyBorder="1" applyAlignment="1" applyProtection="1">
      <alignment horizontal="left" vertical="center"/>
      <protection locked="0"/>
    </xf>
    <xf numFmtId="166" fontId="29" fillId="0" borderId="23" xfId="7" applyNumberFormat="1" applyFont="1" applyBorder="1" applyAlignment="1" applyProtection="1">
      <alignment horizontal="right" vertical="center" indent="1"/>
      <protection locked="0"/>
    </xf>
    <xf numFmtId="166" fontId="28" fillId="0" borderId="23" xfId="7" applyNumberFormat="1" applyFont="1" applyBorder="1" applyAlignment="1" applyProtection="1">
      <alignment horizontal="right" vertical="center" indent="1"/>
      <protection locked="0"/>
    </xf>
    <xf numFmtId="49" fontId="29" fillId="0" borderId="89" xfId="7" applyNumberFormat="1" applyFont="1" applyBorder="1" applyAlignment="1" applyProtection="1">
      <alignment horizontal="left" vertical="center"/>
      <protection locked="0"/>
    </xf>
    <xf numFmtId="166" fontId="29" fillId="0" borderId="90" xfId="7" applyNumberFormat="1" applyFont="1" applyBorder="1" applyAlignment="1" applyProtection="1">
      <alignment horizontal="right" vertical="center" indent="1"/>
      <protection locked="0"/>
    </xf>
    <xf numFmtId="166" fontId="28" fillId="0" borderId="90" xfId="7" applyNumberFormat="1" applyFont="1" applyBorder="1" applyAlignment="1" applyProtection="1">
      <alignment horizontal="right" vertical="center" indent="1"/>
      <protection locked="0"/>
    </xf>
    <xf numFmtId="0" fontId="30" fillId="0" borderId="22" xfId="7" applyFont="1" applyBorder="1" applyAlignment="1" applyProtection="1">
      <alignment horizontal="right" vertical="center" indent="1"/>
      <protection locked="0"/>
    </xf>
    <xf numFmtId="49" fontId="29" fillId="0" borderId="9" xfId="7" applyNumberFormat="1" applyFont="1" applyBorder="1" applyAlignment="1" applyProtection="1">
      <alignment horizontal="left" vertical="center"/>
      <protection locked="0"/>
    </xf>
    <xf numFmtId="166" fontId="29" fillId="0" borderId="73" xfId="7" applyNumberFormat="1" applyFont="1" applyBorder="1" applyAlignment="1" applyProtection="1">
      <alignment horizontal="right" vertical="center" indent="1"/>
      <protection locked="0"/>
    </xf>
    <xf numFmtId="166" fontId="28" fillId="0" borderId="73" xfId="7" applyNumberFormat="1" applyFont="1" applyBorder="1" applyAlignment="1" applyProtection="1">
      <alignment horizontal="right" vertical="center" indent="1"/>
      <protection locked="0"/>
    </xf>
    <xf numFmtId="49" fontId="29" fillId="0" borderId="8" xfId="7" applyNumberFormat="1" applyFont="1" applyBorder="1" applyAlignment="1" applyProtection="1">
      <alignment horizontal="left" vertical="center"/>
      <protection locked="0"/>
    </xf>
    <xf numFmtId="0" fontId="29" fillId="0" borderId="23" xfId="7" applyFont="1" applyBorder="1" applyAlignment="1" applyProtection="1">
      <alignment horizontal="right" vertical="center" indent="1"/>
      <protection locked="0"/>
    </xf>
    <xf numFmtId="0" fontId="29" fillId="0" borderId="90" xfId="7" applyFont="1" applyBorder="1" applyAlignment="1" applyProtection="1">
      <alignment horizontal="right" vertical="center" indent="1"/>
      <protection locked="0"/>
    </xf>
    <xf numFmtId="166" fontId="28" fillId="0" borderId="22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/>
    </xf>
    <xf numFmtId="0" fontId="84" fillId="0" borderId="22" xfId="0" applyFont="1" applyBorder="1" applyAlignment="1">
      <alignment horizontal="center"/>
    </xf>
    <xf numFmtId="166" fontId="29" fillId="0" borderId="73" xfId="7" applyNumberFormat="1" applyFont="1" applyBorder="1" applyAlignment="1" applyProtection="1">
      <alignment horizontal="right" vertical="center" wrapText="1"/>
    </xf>
    <xf numFmtId="166" fontId="29" fillId="0" borderId="25" xfId="7" applyNumberFormat="1" applyFont="1" applyBorder="1" applyAlignment="1" applyProtection="1">
      <alignment horizontal="right" vertical="center" wrapText="1"/>
      <protection locked="0"/>
    </xf>
    <xf numFmtId="166" fontId="29" fillId="0" borderId="90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</xf>
    <xf numFmtId="166" fontId="29" fillId="0" borderId="24" xfId="7" applyNumberFormat="1" applyFont="1" applyBorder="1" applyAlignment="1" applyProtection="1">
      <alignment horizontal="right" vertical="center" wrapText="1"/>
      <protection locked="0"/>
    </xf>
    <xf numFmtId="166" fontId="29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9" fillId="0" borderId="24" xfId="7" applyNumberFormat="1" applyFont="1" applyBorder="1" applyAlignment="1" applyProtection="1">
      <alignment horizontal="right" vertical="center" wrapText="1" indent="1"/>
      <protection locked="0"/>
    </xf>
    <xf numFmtId="166" fontId="38" fillId="0" borderId="79" xfId="7" applyNumberFormat="1" applyFont="1" applyBorder="1" applyAlignment="1">
      <alignment horizontal="right" vertical="center" indent="2"/>
    </xf>
    <xf numFmtId="166" fontId="38" fillId="0" borderId="79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73" xfId="7" applyNumberFormat="1" applyFont="1" applyBorder="1" applyAlignment="1" applyProtection="1">
      <alignment horizontal="right" vertical="center" wrapText="1" indent="2"/>
      <protection locked="0"/>
    </xf>
    <xf numFmtId="166" fontId="83" fillId="0" borderId="23" xfId="7" applyNumberFormat="1" applyFont="1" applyBorder="1" applyAlignment="1">
      <alignment horizontal="right" vertical="center" indent="2"/>
    </xf>
    <xf numFmtId="166" fontId="83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23" xfId="7" applyNumberFormat="1" applyFont="1" applyBorder="1" applyAlignment="1">
      <alignment horizontal="right" vertical="center" indent="2"/>
    </xf>
    <xf numFmtId="166" fontId="38" fillId="0" borderId="23" xfId="7" applyNumberFormat="1" applyFont="1" applyBorder="1" applyAlignment="1" applyProtection="1">
      <alignment horizontal="right" vertical="center" wrapText="1" indent="2"/>
      <protection locked="0"/>
    </xf>
    <xf numFmtId="166" fontId="30" fillId="0" borderId="22" xfId="7" applyNumberFormat="1" applyFont="1" applyBorder="1" applyAlignment="1">
      <alignment horizontal="right" vertical="center" indent="2"/>
    </xf>
    <xf numFmtId="166" fontId="30" fillId="0" borderId="22" xfId="7" applyNumberFormat="1" applyFont="1" applyBorder="1" applyAlignment="1">
      <alignment horizontal="right" vertical="center" wrapText="1" indent="2"/>
    </xf>
    <xf numFmtId="166" fontId="38" fillId="0" borderId="24" xfId="7" applyNumberFormat="1" applyFont="1" applyBorder="1" applyAlignment="1">
      <alignment horizontal="right" vertical="center" indent="2"/>
    </xf>
    <xf numFmtId="166" fontId="38" fillId="0" borderId="24" xfId="7" applyNumberFormat="1" applyFont="1" applyBorder="1" applyAlignment="1" applyProtection="1">
      <alignment horizontal="right" vertical="center" wrapText="1" indent="2"/>
      <protection locked="0"/>
    </xf>
    <xf numFmtId="166" fontId="38" fillId="0" borderId="90" xfId="7" applyNumberFormat="1" applyFont="1" applyBorder="1" applyAlignment="1" applyProtection="1">
      <alignment horizontal="right" vertical="center" wrapText="1" indent="2"/>
      <protection locked="0"/>
    </xf>
    <xf numFmtId="166" fontId="29" fillId="0" borderId="79" xfId="7" applyNumberFormat="1" applyFont="1" applyBorder="1" applyAlignment="1" applyProtection="1">
      <alignment horizontal="right" vertical="center" indent="1"/>
    </xf>
    <xf numFmtId="166" fontId="29" fillId="0" borderId="79" xfId="7" applyNumberFormat="1" applyFont="1" applyBorder="1" applyAlignment="1" applyProtection="1">
      <alignment horizontal="right" vertical="center" wrapText="1" indent="1"/>
    </xf>
    <xf numFmtId="166" fontId="28" fillId="0" borderId="79" xfId="7" applyNumberFormat="1" applyFont="1" applyBorder="1" applyAlignment="1" applyProtection="1">
      <alignment horizontal="right" vertical="center" wrapText="1" indent="1"/>
    </xf>
    <xf numFmtId="166" fontId="29" fillId="0" borderId="73" xfId="7" applyNumberFormat="1" applyFont="1" applyBorder="1" applyAlignment="1" applyProtection="1">
      <alignment horizontal="right" vertical="center" wrapText="1" indent="1"/>
    </xf>
    <xf numFmtId="166" fontId="28" fillId="0" borderId="73" xfId="7" applyNumberFormat="1" applyFont="1" applyBorder="1" applyAlignment="1" applyProtection="1">
      <alignment horizontal="right" vertical="center" wrapText="1" indent="1"/>
    </xf>
    <xf numFmtId="166" fontId="33" fillId="0" borderId="23" xfId="7" applyNumberFormat="1" applyFont="1" applyBorder="1" applyAlignment="1" applyProtection="1">
      <alignment horizontal="right" vertical="center" indent="1"/>
    </xf>
    <xf numFmtId="166" fontId="33" fillId="0" borderId="23" xfId="7" applyNumberFormat="1" applyFont="1" applyBorder="1" applyAlignment="1" applyProtection="1">
      <alignment horizontal="right" vertical="center" wrapText="1" indent="1"/>
    </xf>
    <xf numFmtId="166" fontId="82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wrapText="1" indent="1"/>
    </xf>
    <xf numFmtId="166" fontId="28" fillId="0" borderId="23" xfId="7" applyNumberFormat="1" applyFont="1" applyBorder="1" applyAlignment="1" applyProtection="1">
      <alignment horizontal="right" vertical="center" wrapText="1" indent="1"/>
    </xf>
    <xf numFmtId="166" fontId="29" fillId="0" borderId="23" xfId="7" applyNumberFormat="1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wrapText="1" indent="1"/>
    </xf>
    <xf numFmtId="166" fontId="29" fillId="0" borderId="24" xfId="7" applyNumberFormat="1" applyFont="1" applyBorder="1" applyAlignment="1" applyProtection="1">
      <alignment horizontal="right" vertical="center" indent="1"/>
    </xf>
    <xf numFmtId="166" fontId="29" fillId="0" borderId="24" xfId="7" applyNumberFormat="1" applyFont="1" applyBorder="1" applyAlignment="1" applyProtection="1">
      <alignment horizontal="right" vertical="center" wrapText="1" indent="1"/>
    </xf>
    <xf numFmtId="166" fontId="28" fillId="0" borderId="90" xfId="7" applyNumberFormat="1" applyFont="1" applyBorder="1" applyAlignment="1" applyProtection="1">
      <alignment horizontal="right" vertical="center" wrapText="1" indent="1"/>
    </xf>
    <xf numFmtId="166" fontId="17" fillId="0" borderId="0" xfId="0" applyNumberFormat="1" applyFont="1" applyAlignment="1">
      <alignment vertical="center" wrapText="1"/>
    </xf>
    <xf numFmtId="166" fontId="17" fillId="0" borderId="0" xfId="7" applyNumberFormat="1" applyFont="1" applyAlignment="1">
      <alignment vertical="center" wrapText="1"/>
    </xf>
    <xf numFmtId="166" fontId="53" fillId="0" borderId="0" xfId="7" applyNumberFormat="1" applyFont="1" applyAlignment="1" applyProtection="1">
      <alignment vertical="center" wrapText="1"/>
      <protection locked="0"/>
    </xf>
    <xf numFmtId="166" fontId="30" fillId="0" borderId="22" xfId="7" applyNumberFormat="1" applyFont="1" applyBorder="1" applyAlignment="1">
      <alignment horizontal="center" vertical="center" wrapText="1"/>
    </xf>
    <xf numFmtId="166" fontId="85" fillId="0" borderId="87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/>
    </xf>
    <xf numFmtId="166" fontId="85" fillId="0" borderId="88" xfId="7" applyNumberFormat="1" applyFont="1" applyBorder="1" applyAlignment="1">
      <alignment horizontal="center" vertical="center"/>
    </xf>
    <xf numFmtId="166" fontId="85" fillId="0" borderId="22" xfId="7" applyNumberFormat="1" applyFont="1" applyBorder="1" applyAlignment="1">
      <alignment horizontal="center" vertical="center" wrapText="1"/>
    </xf>
    <xf numFmtId="166" fontId="85" fillId="0" borderId="88" xfId="7" applyNumberFormat="1" applyFont="1" applyBorder="1" applyAlignment="1">
      <alignment horizontal="center" vertical="center" wrapText="1"/>
    </xf>
    <xf numFmtId="175" fontId="28" fillId="0" borderId="22" xfId="7" applyNumberFormat="1" applyFont="1" applyBorder="1" applyAlignment="1">
      <alignment horizontal="left" vertical="center" wrapText="1"/>
    </xf>
    <xf numFmtId="175" fontId="28" fillId="0" borderId="0" xfId="7" applyNumberFormat="1" applyFont="1" applyAlignment="1">
      <alignment horizontal="left" vertical="center" wrapText="1"/>
    </xf>
    <xf numFmtId="0" fontId="99" fillId="0" borderId="0" xfId="0" applyFont="1" applyAlignment="1">
      <alignment textRotation="180"/>
    </xf>
    <xf numFmtId="0" fontId="100" fillId="0" borderId="79" xfId="0" applyFont="1" applyBorder="1" applyAlignment="1" applyProtection="1">
      <alignment horizontal="right" vertical="center" indent="1"/>
      <protection locked="0"/>
    </xf>
    <xf numFmtId="0" fontId="100" fillId="0" borderId="23" xfId="0" applyFont="1" applyBorder="1" applyAlignment="1" applyProtection="1">
      <alignment horizontal="right" vertical="center" indent="1"/>
      <protection locked="0"/>
    </xf>
    <xf numFmtId="0" fontId="100" fillId="0" borderId="90" xfId="0" applyFont="1" applyBorder="1" applyAlignment="1" applyProtection="1">
      <alignment horizontal="right" vertical="center" indent="1"/>
      <protection locked="0"/>
    </xf>
    <xf numFmtId="0" fontId="100" fillId="0" borderId="73" xfId="0" applyFont="1" applyBorder="1" applyAlignment="1" applyProtection="1">
      <alignment horizontal="right" vertical="center" indent="1"/>
      <protection locked="0"/>
    </xf>
    <xf numFmtId="0" fontId="100" fillId="0" borderId="0" xfId="0" applyFont="1" applyAlignment="1">
      <alignment horizontal="right" vertical="center" indent="1"/>
    </xf>
    <xf numFmtId="166" fontId="85" fillId="0" borderId="22" xfId="0" applyNumberFormat="1" applyFont="1" applyBorder="1" applyAlignment="1">
      <alignment horizontal="center" vertical="center"/>
    </xf>
    <xf numFmtId="166" fontId="17" fillId="0" borderId="0" xfId="0" applyNumberFormat="1" applyFont="1" applyAlignment="1">
      <alignment horizontal="center" vertical="center" wrapText="1"/>
    </xf>
    <xf numFmtId="166" fontId="100" fillId="0" borderId="22" xfId="0" applyNumberFormat="1" applyFont="1" applyBorder="1" applyAlignment="1">
      <alignment horizontal="right" vertical="center" indent="1"/>
    </xf>
    <xf numFmtId="166" fontId="100" fillId="0" borderId="22" xfId="0" applyNumberFormat="1" applyFont="1" applyBorder="1" applyAlignment="1" applyProtection="1">
      <alignment horizontal="right" vertical="center" indent="1"/>
    </xf>
    <xf numFmtId="166" fontId="29" fillId="0" borderId="25" xfId="7" applyNumberFormat="1" applyFont="1" applyBorder="1" applyAlignment="1" applyProtection="1">
      <alignment horizontal="right" vertical="center" wrapText="1"/>
    </xf>
    <xf numFmtId="166" fontId="28" fillId="0" borderId="79" xfId="7" applyNumberFormat="1" applyFont="1" applyBorder="1" applyAlignment="1" applyProtection="1">
      <alignment horizontal="right" vertical="center" wrapText="1" indent="1"/>
      <protection locked="0"/>
    </xf>
    <xf numFmtId="166" fontId="82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28" fillId="0" borderId="23" xfId="7" applyNumberFormat="1" applyFont="1" applyBorder="1" applyAlignment="1" applyProtection="1">
      <alignment horizontal="right" vertical="center" wrapText="1" indent="1"/>
      <protection locked="0"/>
    </xf>
    <xf numFmtId="166" fontId="33" fillId="0" borderId="23" xfId="7" applyNumberFormat="1" applyFont="1" applyBorder="1" applyAlignment="1" applyProtection="1">
      <alignment horizontal="right" vertical="center" wrapText="1" indent="1"/>
      <protection locked="0"/>
    </xf>
    <xf numFmtId="0" fontId="29" fillId="0" borderId="4" xfId="8" applyFont="1" applyFill="1" applyBorder="1" applyAlignment="1" applyProtection="1">
      <alignment horizontal="left"/>
      <protection locked="0"/>
    </xf>
    <xf numFmtId="0" fontId="29" fillId="0" borderId="2" xfId="8" applyFont="1" applyFill="1" applyBorder="1" applyAlignment="1" applyProtection="1">
      <alignment horizontal="left"/>
      <protection locked="0"/>
    </xf>
    <xf numFmtId="0" fontId="29" fillId="0" borderId="6" xfId="8" applyFont="1" applyFill="1" applyBorder="1" applyAlignment="1" applyProtection="1">
      <alignment horizontal="left"/>
      <protection locked="0"/>
    </xf>
    <xf numFmtId="0" fontId="15" fillId="0" borderId="3" xfId="8" applyFont="1" applyFill="1" applyBorder="1" applyAlignment="1" applyProtection="1">
      <alignment horizontal="left"/>
      <protection locked="0"/>
    </xf>
    <xf numFmtId="0" fontId="15" fillId="0" borderId="2" xfId="8" applyFont="1" applyFill="1" applyBorder="1" applyAlignment="1" applyProtection="1">
      <alignment horizontal="left"/>
      <protection locked="0"/>
    </xf>
    <xf numFmtId="0" fontId="15" fillId="0" borderId="6" xfId="8" applyFont="1" applyFill="1" applyBorder="1" applyAlignment="1" applyProtection="1">
      <alignment horizontal="left"/>
      <protection locked="0"/>
    </xf>
    <xf numFmtId="0" fontId="31" fillId="0" borderId="94" xfId="0" applyFont="1" applyBorder="1"/>
    <xf numFmtId="166" fontId="22" fillId="0" borderId="3" xfId="8" applyNumberFormat="1" applyFont="1" applyBorder="1" applyAlignment="1" applyProtection="1">
      <alignment horizontal="right" vertical="center" wrapText="1" indent="1"/>
    </xf>
    <xf numFmtId="166" fontId="22" fillId="0" borderId="47" xfId="8" applyNumberFormat="1" applyFont="1" applyBorder="1" applyAlignment="1" applyProtection="1">
      <alignment horizontal="right" vertical="center" wrapText="1" indent="1"/>
    </xf>
    <xf numFmtId="166" fontId="22" fillId="0" borderId="2" xfId="8" applyNumberFormat="1" applyFont="1" applyBorder="1" applyAlignment="1" applyProtection="1">
      <alignment horizontal="right" vertical="center" wrapText="1" indent="1"/>
    </xf>
    <xf numFmtId="166" fontId="22" fillId="0" borderId="46" xfId="8" applyNumberFormat="1" applyFont="1" applyBorder="1" applyAlignment="1" applyProtection="1">
      <alignment horizontal="right" vertical="center" wrapText="1" indent="1"/>
    </xf>
    <xf numFmtId="166" fontId="20" fillId="0" borderId="14" xfId="8" applyNumberFormat="1" applyFont="1" applyBorder="1" applyAlignment="1" applyProtection="1">
      <alignment horizontal="right" vertical="center" wrapText="1" indent="1"/>
    </xf>
    <xf numFmtId="166" fontId="20" fillId="0" borderId="36" xfId="8" applyNumberFormat="1" applyFont="1" applyBorder="1" applyAlignment="1" applyProtection="1">
      <alignment horizontal="right" vertical="center" wrapText="1" indent="1"/>
    </xf>
    <xf numFmtId="166" fontId="22" fillId="0" borderId="6" xfId="8" applyNumberFormat="1" applyFont="1" applyBorder="1" applyAlignment="1" applyProtection="1">
      <alignment horizontal="right" vertical="center" wrapText="1" indent="1"/>
    </xf>
    <xf numFmtId="166" fontId="22" fillId="0" borderId="41" xfId="8" applyNumberFormat="1" applyFont="1" applyBorder="1" applyAlignment="1" applyProtection="1">
      <alignment horizontal="right" vertical="center" wrapText="1" indent="1"/>
    </xf>
    <xf numFmtId="166" fontId="28" fillId="0" borderId="14" xfId="8" applyNumberFormat="1" applyFont="1" applyBorder="1" applyAlignment="1" applyProtection="1">
      <alignment horizontal="right" vertical="center" wrapText="1" indent="1"/>
    </xf>
    <xf numFmtId="166" fontId="28" fillId="0" borderId="36" xfId="8" applyNumberFormat="1" applyFont="1" applyBorder="1" applyAlignment="1" applyProtection="1">
      <alignment horizontal="right" vertical="center" wrapText="1" indent="1"/>
    </xf>
    <xf numFmtId="166" fontId="29" fillId="0" borderId="2" xfId="8" applyNumberFormat="1" applyFont="1" applyBorder="1" applyAlignment="1" applyProtection="1">
      <alignment horizontal="right" vertical="center" wrapText="1" indent="1"/>
    </xf>
    <xf numFmtId="166" fontId="29" fillId="0" borderId="46" xfId="8" applyNumberFormat="1" applyFont="1" applyBorder="1" applyAlignment="1" applyProtection="1">
      <alignment horizontal="right" vertical="center" wrapText="1" indent="1"/>
    </xf>
    <xf numFmtId="166" fontId="29" fillId="0" borderId="6" xfId="8" applyNumberFormat="1" applyFont="1" applyBorder="1" applyAlignment="1" applyProtection="1">
      <alignment horizontal="right" vertical="center" wrapText="1" indent="1"/>
    </xf>
    <xf numFmtId="166" fontId="29" fillId="0" borderId="41" xfId="8" applyNumberFormat="1" applyFont="1" applyBorder="1" applyAlignment="1" applyProtection="1">
      <alignment horizontal="right" vertical="center" wrapText="1" indent="1"/>
    </xf>
    <xf numFmtId="166" fontId="29" fillId="0" borderId="3" xfId="8" applyNumberFormat="1" applyFont="1" applyBorder="1" applyAlignment="1" applyProtection="1">
      <alignment horizontal="right" vertical="center" wrapText="1" indent="1"/>
    </xf>
    <xf numFmtId="166" fontId="29" fillId="0" borderId="47" xfId="8" applyNumberFormat="1" applyFont="1" applyBorder="1" applyAlignment="1" applyProtection="1">
      <alignment horizontal="right" vertical="center" wrapText="1" indent="1"/>
    </xf>
    <xf numFmtId="166" fontId="22" fillId="0" borderId="4" xfId="8" applyNumberFormat="1" applyFont="1" applyBorder="1" applyAlignment="1" applyProtection="1">
      <alignment horizontal="right" vertical="center" wrapText="1" indent="1"/>
    </xf>
    <xf numFmtId="166" fontId="22" fillId="0" borderId="53" xfId="8" applyNumberFormat="1" applyFont="1" applyBorder="1" applyAlignment="1" applyProtection="1">
      <alignment horizontal="right" vertical="center" wrapText="1" indent="1"/>
    </xf>
    <xf numFmtId="166" fontId="22" fillId="0" borderId="27" xfId="8" applyNumberFormat="1" applyFont="1" applyBorder="1" applyAlignment="1" applyProtection="1">
      <alignment horizontal="right" vertical="center" wrapText="1" indent="1"/>
    </xf>
    <xf numFmtId="166" fontId="22" fillId="0" borderId="61" xfId="8" applyNumberFormat="1" applyFont="1" applyBorder="1" applyAlignment="1" applyProtection="1">
      <alignment horizontal="right" vertical="center" wrapText="1" indent="1"/>
    </xf>
    <xf numFmtId="166" fontId="20" fillId="0" borderId="19" xfId="8" applyNumberFormat="1" applyFont="1" applyBorder="1" applyAlignment="1" applyProtection="1">
      <alignment horizontal="right" vertical="center" wrapText="1" indent="1"/>
    </xf>
    <xf numFmtId="166" fontId="20" fillId="0" borderId="54" xfId="8" applyNumberFormat="1" applyFont="1" applyBorder="1" applyAlignment="1" applyProtection="1">
      <alignment horizontal="right" vertical="center" wrapText="1" indent="1"/>
    </xf>
    <xf numFmtId="166" fontId="22" fillId="0" borderId="34" xfId="8" applyNumberFormat="1" applyFont="1" applyBorder="1" applyAlignment="1" applyProtection="1">
      <alignment horizontal="right" vertical="center" wrapText="1" indent="1"/>
    </xf>
    <xf numFmtId="166" fontId="22" fillId="0" borderId="5" xfId="8" applyNumberFormat="1" applyFont="1" applyBorder="1" applyAlignment="1" applyProtection="1">
      <alignment horizontal="right" vertical="center" wrapText="1" indent="1"/>
    </xf>
    <xf numFmtId="166" fontId="22" fillId="0" borderId="64" xfId="8" applyNumberFormat="1" applyFont="1" applyBorder="1" applyAlignment="1" applyProtection="1">
      <alignment horizontal="right" vertical="center" wrapText="1" indent="1"/>
    </xf>
    <xf numFmtId="166" fontId="20" fillId="0" borderId="42" xfId="8" applyNumberFormat="1" applyFont="1" applyBorder="1" applyAlignment="1" applyProtection="1">
      <alignment horizontal="right" vertical="center" wrapText="1" indent="1"/>
    </xf>
    <xf numFmtId="166" fontId="22" fillId="0" borderId="62" xfId="8" applyNumberFormat="1" applyFont="1" applyBorder="1" applyAlignment="1" applyProtection="1">
      <alignment horizontal="right" vertical="center" wrapText="1" indent="1"/>
    </xf>
    <xf numFmtId="166" fontId="28" fillId="0" borderId="42" xfId="8" applyNumberFormat="1" applyFont="1" applyBorder="1" applyAlignment="1" applyProtection="1">
      <alignment horizontal="right" vertical="center" wrapText="1" indent="1"/>
    </xf>
    <xf numFmtId="0" fontId="8" fillId="0" borderId="62" xfId="8" applyFont="1" applyBorder="1" applyAlignment="1" applyProtection="1">
      <alignment horizontal="center" vertical="center" wrapText="1"/>
    </xf>
    <xf numFmtId="0" fontId="8" fillId="0" borderId="27" xfId="8" applyFont="1" applyBorder="1" applyAlignment="1" applyProtection="1">
      <alignment horizontal="center" vertical="center" wrapText="1"/>
    </xf>
    <xf numFmtId="0" fontId="8" fillId="0" borderId="28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center" vertical="center" wrapText="1"/>
    </xf>
    <xf numFmtId="0" fontId="20" fillId="0" borderId="16" xfId="8" applyFont="1" applyBorder="1" applyAlignment="1" applyProtection="1">
      <alignment horizontal="center" vertical="center" wrapText="1"/>
    </xf>
    <xf numFmtId="0" fontId="20" fillId="0" borderId="66" xfId="8" applyFont="1" applyBorder="1" applyAlignment="1" applyProtection="1">
      <alignment horizontal="center" vertical="center" wrapText="1"/>
    </xf>
    <xf numFmtId="0" fontId="20" fillId="0" borderId="13" xfId="8" applyFont="1" applyBorder="1" applyAlignment="1" applyProtection="1">
      <alignment horizontal="left" vertical="center" wrapText="1" indent="1"/>
    </xf>
    <xf numFmtId="0" fontId="20" fillId="0" borderId="14" xfId="8" applyFont="1" applyBorder="1" applyAlignment="1" applyProtection="1">
      <alignment horizontal="left" vertical="center" wrapText="1" indent="1"/>
    </xf>
    <xf numFmtId="49" fontId="22" fillId="0" borderId="9" xfId="8" applyNumberFormat="1" applyFont="1" applyBorder="1" applyAlignment="1" applyProtection="1">
      <alignment horizontal="left" vertical="center" wrapText="1" indent="1"/>
    </xf>
    <xf numFmtId="49" fontId="22" fillId="0" borderId="8" xfId="8" applyNumberFormat="1" applyFont="1" applyBorder="1" applyAlignment="1" applyProtection="1">
      <alignment horizontal="left" vertical="center" wrapText="1" indent="1"/>
    </xf>
    <xf numFmtId="49" fontId="22" fillId="0" borderId="10" xfId="8" applyNumberFormat="1" applyFont="1" applyBorder="1" applyAlignment="1" applyProtection="1">
      <alignment horizontal="left" vertical="center" wrapText="1" indent="1"/>
    </xf>
    <xf numFmtId="0" fontId="20" fillId="0" borderId="13" xfId="8" applyFont="1" applyBorder="1" applyAlignment="1" applyProtection="1">
      <alignment horizontal="left" vertical="center" wrapText="1"/>
    </xf>
    <xf numFmtId="0" fontId="26" fillId="0" borderId="1" xfId="0" applyFont="1" applyBorder="1" applyAlignment="1" applyProtection="1">
      <alignment horizontal="left" vertical="center" wrapText="1" indent="1"/>
    </xf>
    <xf numFmtId="0" fontId="7" fillId="0" borderId="0" xfId="8" applyFont="1" applyAlignment="1" applyProtection="1">
      <alignment horizontal="center" vertical="center" wrapText="1"/>
    </xf>
    <xf numFmtId="0" fontId="7" fillId="0" borderId="0" xfId="8" applyFont="1" applyAlignment="1" applyProtection="1">
      <alignment vertical="center" wrapText="1"/>
    </xf>
    <xf numFmtId="166" fontId="7" fillId="0" borderId="0" xfId="8" applyNumberFormat="1" applyFont="1" applyAlignment="1" applyProtection="1">
      <alignment horizontal="right" vertical="center" wrapText="1" indent="1"/>
    </xf>
    <xf numFmtId="0" fontId="15" fillId="0" borderId="0" xfId="8" applyFont="1" applyProtection="1"/>
    <xf numFmtId="0" fontId="6" fillId="0" borderId="35" xfId="0" applyFont="1" applyBorder="1" applyAlignment="1" applyProtection="1">
      <alignment horizontal="right"/>
    </xf>
    <xf numFmtId="0" fontId="12" fillId="0" borderId="0" xfId="8" applyProtection="1"/>
    <xf numFmtId="0" fontId="20" fillId="0" borderId="13" xfId="8" applyFont="1" applyBorder="1" applyAlignment="1" applyProtection="1">
      <alignment horizontal="center" vertical="center" wrapText="1"/>
    </xf>
    <xf numFmtId="0" fontId="20" fillId="0" borderId="14" xfId="8" applyFont="1" applyBorder="1" applyAlignment="1" applyProtection="1">
      <alignment horizontal="center" vertical="center" wrapText="1"/>
    </xf>
    <xf numFmtId="0" fontId="20" fillId="0" borderId="42" xfId="8" applyFont="1" applyBorder="1" applyAlignment="1" applyProtection="1">
      <alignment horizontal="center" vertical="center" wrapText="1"/>
    </xf>
    <xf numFmtId="0" fontId="20" fillId="0" borderId="15" xfId="8" applyFont="1" applyBorder="1" applyAlignment="1" applyProtection="1">
      <alignment horizontal="left" vertical="center" wrapText="1" indent="1"/>
    </xf>
    <xf numFmtId="0" fontId="20" fillId="0" borderId="16" xfId="8" applyFont="1" applyBorder="1" applyAlignment="1" applyProtection="1">
      <alignment vertical="center" wrapText="1"/>
    </xf>
    <xf numFmtId="166" fontId="20" fillId="0" borderId="16" xfId="8" applyNumberFormat="1" applyFont="1" applyBorder="1" applyAlignment="1" applyProtection="1">
      <alignment horizontal="right" vertical="center" wrapText="1" indent="1"/>
    </xf>
    <xf numFmtId="166" fontId="20" fillId="0" borderId="60" xfId="8" applyNumberFormat="1" applyFont="1" applyBorder="1" applyAlignment="1" applyProtection="1">
      <alignment horizontal="right" vertical="center" wrapText="1" indent="1"/>
    </xf>
    <xf numFmtId="49" fontId="22" fillId="0" borderId="11" xfId="8" applyNumberFormat="1" applyFont="1" applyBorder="1" applyAlignment="1" applyProtection="1">
      <alignment horizontal="left" vertical="center" wrapText="1" indent="1"/>
    </xf>
    <xf numFmtId="0" fontId="22" fillId="0" borderId="4" xfId="8" applyFont="1" applyBorder="1" applyAlignment="1" applyProtection="1">
      <alignment horizontal="left" vertical="center" wrapText="1" indent="1"/>
    </xf>
    <xf numFmtId="0" fontId="22" fillId="0" borderId="2" xfId="8" applyFont="1" applyBorder="1" applyAlignment="1" applyProtection="1">
      <alignment horizontal="left" vertical="center" wrapText="1" indent="1"/>
    </xf>
    <xf numFmtId="0" fontId="22" fillId="0" borderId="5" xfId="8" applyFont="1" applyBorder="1" applyAlignment="1" applyProtection="1">
      <alignment horizontal="left" vertical="center" wrapText="1" indent="1"/>
    </xf>
    <xf numFmtId="0" fontId="22" fillId="0" borderId="0" xfId="8" applyFont="1" applyAlignment="1" applyProtection="1">
      <alignment horizontal="left" vertical="center" wrapText="1" indent="1"/>
    </xf>
    <xf numFmtId="0" fontId="22" fillId="0" borderId="6" xfId="8" applyFont="1" applyBorder="1" applyAlignment="1" applyProtection="1">
      <alignment horizontal="left" vertical="center" wrapText="1" indent="6"/>
    </xf>
    <xf numFmtId="0" fontId="22" fillId="0" borderId="2" xfId="8" applyFont="1" applyBorder="1" applyAlignment="1" applyProtection="1">
      <alignment horizontal="left" indent="6"/>
    </xf>
    <xf numFmtId="0" fontId="22" fillId="0" borderId="2" xfId="8" applyFont="1" applyBorder="1" applyAlignment="1" applyProtection="1">
      <alignment horizontal="left" vertical="center" wrapText="1" indent="6"/>
    </xf>
    <xf numFmtId="49" fontId="22" fillId="0" borderId="7" xfId="8" applyNumberFormat="1" applyFont="1" applyBorder="1" applyAlignment="1" applyProtection="1">
      <alignment horizontal="left" vertical="center" wrapText="1" indent="1"/>
    </xf>
    <xf numFmtId="49" fontId="22" fillId="0" borderId="12" xfId="8" applyNumberFormat="1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7"/>
    </xf>
    <xf numFmtId="0" fontId="20" fillId="0" borderId="18" xfId="8" applyFont="1" applyBorder="1" applyAlignment="1" applyProtection="1">
      <alignment horizontal="left" vertical="center" wrapText="1" indent="1"/>
    </xf>
    <xf numFmtId="0" fontId="20" fillId="0" borderId="19" xfId="8" applyFont="1" applyBorder="1" applyAlignment="1" applyProtection="1">
      <alignment vertical="center" wrapText="1"/>
    </xf>
    <xf numFmtId="0" fontId="22" fillId="0" borderId="6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6"/>
    </xf>
    <xf numFmtId="0" fontId="28" fillId="0" borderId="14" xfId="8" applyFont="1" applyBorder="1" applyAlignment="1" applyProtection="1">
      <alignment horizontal="left" vertical="center" wrapText="1" indent="1"/>
    </xf>
    <xf numFmtId="0" fontId="22" fillId="0" borderId="3" xfId="8" applyFont="1" applyBorder="1" applyAlignment="1" applyProtection="1">
      <alignment horizontal="left" vertical="center" wrapText="1" indent="1"/>
    </xf>
    <xf numFmtId="0" fontId="22" fillId="0" borderId="27" xfId="8" applyFont="1" applyBorder="1" applyAlignment="1" applyProtection="1">
      <alignment horizontal="left" vertical="center" wrapText="1" indent="1"/>
    </xf>
    <xf numFmtId="0" fontId="22" fillId="0" borderId="1" xfId="8" applyFont="1" applyBorder="1" applyAlignment="1" applyProtection="1">
      <alignment horizontal="left" vertical="center" wrapText="1" indent="1"/>
    </xf>
    <xf numFmtId="166" fontId="91" fillId="0" borderId="0" xfId="8" applyNumberFormat="1" applyFont="1" applyAlignment="1" applyProtection="1">
      <alignment horizontal="right" vertical="center" indent="1"/>
    </xf>
    <xf numFmtId="0" fontId="6" fillId="0" borderId="35" xfId="0" applyFont="1" applyBorder="1" applyAlignment="1" applyProtection="1">
      <alignment horizontal="right" vertical="center"/>
    </xf>
    <xf numFmtId="0" fontId="20" fillId="0" borderId="14" xfId="8" applyFont="1" applyBorder="1" applyAlignment="1" applyProtection="1">
      <alignment vertical="center" wrapText="1"/>
    </xf>
    <xf numFmtId="166" fontId="20" fillId="0" borderId="49" xfId="8" applyNumberFormat="1" applyFont="1" applyBorder="1" applyAlignment="1" applyProtection="1">
      <alignment horizontal="right" vertical="center" wrapText="1" indent="1"/>
    </xf>
    <xf numFmtId="16" fontId="22" fillId="0" borderId="8" xfId="8" applyNumberFormat="1" applyFont="1" applyBorder="1" applyAlignment="1" applyProtection="1">
      <alignment horizontal="left" vertical="center" wrapText="1" indent="1"/>
    </xf>
    <xf numFmtId="166" fontId="22" fillId="0" borderId="3" xfId="0" applyNumberFormat="1" applyFont="1" applyBorder="1" applyAlignment="1" applyProtection="1">
      <alignment horizontal="right" vertical="center" wrapText="1" indent="1"/>
    </xf>
    <xf numFmtId="166" fontId="28" fillId="0" borderId="14" xfId="0" applyNumberFormat="1" applyFont="1" applyBorder="1" applyAlignment="1" applyProtection="1">
      <alignment horizontal="right" vertical="center" wrapText="1" indent="1"/>
    </xf>
    <xf numFmtId="166" fontId="22" fillId="0" borderId="47" xfId="0" applyNumberFormat="1" applyFont="1" applyBorder="1" applyAlignment="1" applyProtection="1">
      <alignment horizontal="right" vertical="center" wrapText="1" indent="1"/>
    </xf>
    <xf numFmtId="166" fontId="22" fillId="0" borderId="2" xfId="0" applyNumberFormat="1" applyFont="1" applyBorder="1" applyAlignment="1" applyProtection="1">
      <alignment horizontal="right" vertical="center" wrapText="1" indent="1"/>
    </xf>
    <xf numFmtId="166" fontId="22" fillId="0" borderId="46" xfId="0" applyNumberFormat="1" applyFont="1" applyBorder="1" applyAlignment="1" applyProtection="1">
      <alignment horizontal="right" vertical="center" wrapText="1" indent="1"/>
    </xf>
    <xf numFmtId="166" fontId="22" fillId="0" borderId="6" xfId="0" applyNumberFormat="1" applyFont="1" applyBorder="1" applyAlignment="1" applyProtection="1">
      <alignment horizontal="right" vertical="center" wrapText="1" indent="1"/>
    </xf>
    <xf numFmtId="166" fontId="22" fillId="0" borderId="41" xfId="0" applyNumberFormat="1" applyFont="1" applyBorder="1" applyAlignment="1" applyProtection="1">
      <alignment horizontal="right" vertical="center" wrapText="1" indent="1"/>
    </xf>
    <xf numFmtId="166" fontId="33" fillId="0" borderId="1" xfId="0" applyNumberFormat="1" applyFont="1" applyBorder="1" applyAlignment="1" applyProtection="1">
      <alignment horizontal="right" vertical="center" wrapText="1" indent="1"/>
    </xf>
    <xf numFmtId="166" fontId="29" fillId="0" borderId="2" xfId="0" applyNumberFormat="1" applyFont="1" applyBorder="1" applyAlignment="1" applyProtection="1">
      <alignment horizontal="right" vertical="center" wrapText="1" indent="1"/>
    </xf>
    <xf numFmtId="166" fontId="33" fillId="0" borderId="2" xfId="0" applyNumberFormat="1" applyFont="1" applyBorder="1" applyAlignment="1" applyProtection="1">
      <alignment horizontal="right" vertical="center" wrapText="1" indent="1"/>
    </xf>
    <xf numFmtId="166" fontId="29" fillId="0" borderId="1" xfId="0" applyNumberFormat="1" applyFont="1" applyBorder="1" applyAlignment="1" applyProtection="1">
      <alignment horizontal="right" vertical="center" wrapText="1" indent="1"/>
    </xf>
    <xf numFmtId="166" fontId="28" fillId="0" borderId="42" xfId="0" applyNumberFormat="1" applyFont="1" applyBorder="1" applyAlignment="1" applyProtection="1">
      <alignment horizontal="right" vertical="center" wrapText="1" indent="1"/>
    </xf>
    <xf numFmtId="166" fontId="30" fillId="0" borderId="14" xfId="0" applyNumberFormat="1" applyFont="1" applyBorder="1" applyAlignment="1" applyProtection="1">
      <alignment horizontal="right" vertical="center" wrapText="1" indent="1"/>
    </xf>
    <xf numFmtId="166" fontId="30" fillId="0" borderId="36" xfId="0" applyNumberFormat="1" applyFont="1" applyBorder="1" applyAlignment="1" applyProtection="1">
      <alignment horizontal="right" vertical="center" wrapText="1" indent="1"/>
    </xf>
    <xf numFmtId="166" fontId="29" fillId="0" borderId="66" xfId="0" applyNumberFormat="1" applyFont="1" applyBorder="1" applyAlignment="1" applyProtection="1">
      <alignment horizontal="right" vertical="center" wrapText="1" indent="1"/>
    </xf>
    <xf numFmtId="166" fontId="29" fillId="0" borderId="46" xfId="0" applyNumberFormat="1" applyFont="1" applyBorder="1" applyAlignment="1" applyProtection="1">
      <alignment horizontal="right" vertical="center" wrapText="1" indent="1"/>
    </xf>
    <xf numFmtId="166" fontId="28" fillId="0" borderId="36" xfId="0" applyNumberFormat="1" applyFont="1" applyBorder="1" applyAlignment="1" applyProtection="1">
      <alignment horizontal="right" vertical="center" wrapText="1" indent="1"/>
    </xf>
    <xf numFmtId="166" fontId="22" fillId="0" borderId="51" xfId="0" applyNumberFormat="1" applyFont="1" applyBorder="1" applyAlignment="1" applyProtection="1">
      <alignment horizontal="right" vertical="center" wrapText="1" indent="1"/>
    </xf>
    <xf numFmtId="166" fontId="22" fillId="0" borderId="56" xfId="0" applyNumberFormat="1" applyFont="1" applyBorder="1" applyAlignment="1" applyProtection="1">
      <alignment horizontal="right" vertical="center" wrapText="1" indent="1"/>
    </xf>
    <xf numFmtId="166" fontId="33" fillId="0" borderId="3" xfId="0" applyNumberFormat="1" applyFont="1" applyBorder="1" applyAlignment="1" applyProtection="1">
      <alignment horizontal="right" vertical="center" wrapText="1" indent="1"/>
    </xf>
    <xf numFmtId="166" fontId="22" fillId="0" borderId="4" xfId="0" applyNumberFormat="1" applyFont="1" applyBorder="1" applyAlignment="1" applyProtection="1">
      <alignment horizontal="right" vertical="center" wrapText="1" indent="1"/>
    </xf>
    <xf numFmtId="166" fontId="22" fillId="0" borderId="37" xfId="0" applyNumberFormat="1" applyFont="1" applyBorder="1" applyAlignment="1" applyProtection="1">
      <alignment horizontal="right" vertical="center" wrapText="1" indent="1"/>
    </xf>
    <xf numFmtId="166" fontId="22" fillId="0" borderId="1" xfId="0" applyNumberFormat="1" applyFont="1" applyBorder="1" applyAlignment="1" applyProtection="1">
      <alignment horizontal="right" vertical="center" wrapText="1" indent="1"/>
    </xf>
    <xf numFmtId="166" fontId="22" fillId="0" borderId="66" xfId="0" applyNumberFormat="1" applyFont="1" applyBorder="1" applyAlignment="1" applyProtection="1">
      <alignment horizontal="right" vertical="center" wrapText="1" indent="1"/>
    </xf>
    <xf numFmtId="166" fontId="29" fillId="0" borderId="3" xfId="0" applyNumberFormat="1" applyFont="1" applyBorder="1" applyAlignment="1" applyProtection="1">
      <alignment horizontal="right" vertical="center" wrapText="1" indent="1"/>
    </xf>
    <xf numFmtId="166" fontId="29" fillId="0" borderId="47" xfId="0" applyNumberFormat="1" applyFont="1" applyBorder="1" applyAlignment="1" applyProtection="1">
      <alignment horizontal="right" vertical="center" wrapText="1" indent="1"/>
    </xf>
    <xf numFmtId="0" fontId="15" fillId="0" borderId="3" xfId="8" applyFont="1" applyFill="1" applyBorder="1" applyAlignment="1" applyProtection="1">
      <alignment horizontal="left"/>
    </xf>
    <xf numFmtId="168" fontId="47" fillId="0" borderId="3" xfId="1" applyNumberFormat="1" applyFont="1" applyFill="1" applyBorder="1" applyProtection="1"/>
    <xf numFmtId="168" fontId="47" fillId="0" borderId="26" xfId="1" applyNumberFormat="1" applyFont="1" applyFill="1" applyBorder="1" applyProtection="1"/>
    <xf numFmtId="0" fontId="15" fillId="0" borderId="2" xfId="8" applyFont="1" applyFill="1" applyBorder="1" applyAlignment="1" applyProtection="1">
      <alignment horizontal="left"/>
    </xf>
    <xf numFmtId="168" fontId="47" fillId="0" borderId="2" xfId="1" applyNumberFormat="1" applyFont="1" applyFill="1" applyBorder="1" applyProtection="1"/>
    <xf numFmtId="168" fontId="47" fillId="0" borderId="20" xfId="1" applyNumberFormat="1" applyFont="1" applyFill="1" applyBorder="1" applyProtection="1"/>
    <xf numFmtId="0" fontId="15" fillId="0" borderId="6" xfId="8" applyFont="1" applyFill="1" applyBorder="1" applyAlignment="1" applyProtection="1">
      <alignment horizontal="left"/>
    </xf>
    <xf numFmtId="168" fontId="47" fillId="0" borderId="6" xfId="1" applyNumberFormat="1" applyFont="1" applyFill="1" applyBorder="1" applyProtection="1"/>
    <xf numFmtId="0" fontId="31" fillId="0" borderId="14" xfId="8" applyFont="1" applyFill="1" applyBorder="1" applyProtection="1"/>
    <xf numFmtId="168" fontId="48" fillId="0" borderId="14" xfId="8" applyNumberFormat="1" applyFont="1" applyFill="1" applyBorder="1" applyProtection="1"/>
    <xf numFmtId="168" fontId="48" fillId="0" borderId="17" xfId="8" applyNumberFormat="1" applyFont="1" applyFill="1" applyBorder="1" applyProtection="1"/>
    <xf numFmtId="168" fontId="29" fillId="0" borderId="53" xfId="1" applyNumberFormat="1" applyFont="1" applyFill="1" applyBorder="1" applyProtection="1"/>
    <xf numFmtId="168" fontId="29" fillId="0" borderId="46" xfId="1" applyNumberFormat="1" applyFont="1" applyFill="1" applyBorder="1" applyProtection="1"/>
    <xf numFmtId="168" fontId="29" fillId="0" borderId="41" xfId="1" applyNumberFormat="1" applyFont="1" applyFill="1" applyBorder="1" applyProtection="1"/>
    <xf numFmtId="0" fontId="29" fillId="0" borderId="4" xfId="8" applyFont="1" applyFill="1" applyBorder="1" applyAlignment="1" applyProtection="1">
      <alignment horizontal="left"/>
    </xf>
    <xf numFmtId="168" fontId="29" fillId="0" borderId="37" xfId="1" applyNumberFormat="1" applyFont="1" applyFill="1" applyBorder="1" applyProtection="1"/>
    <xf numFmtId="0" fontId="29" fillId="0" borderId="2" xfId="8" applyFont="1" applyFill="1" applyBorder="1" applyAlignment="1" applyProtection="1">
      <alignment horizontal="left"/>
    </xf>
    <xf numFmtId="168" fontId="29" fillId="0" borderId="20" xfId="1" applyNumberFormat="1" applyFont="1" applyFill="1" applyBorder="1" applyProtection="1"/>
    <xf numFmtId="0" fontId="29" fillId="0" borderId="6" xfId="8" applyFont="1" applyFill="1" applyBorder="1" applyAlignment="1" applyProtection="1">
      <alignment horizontal="left"/>
    </xf>
    <xf numFmtId="168" fontId="29" fillId="0" borderId="21" xfId="1" applyNumberFormat="1" applyFont="1" applyFill="1" applyBorder="1" applyProtection="1"/>
    <xf numFmtId="166" fontId="8" fillId="0" borderId="13" xfId="0" applyNumberFormat="1" applyFont="1" applyBorder="1" applyAlignment="1" applyProtection="1">
      <alignment horizontal="center" vertical="center" wrapText="1"/>
    </xf>
    <xf numFmtId="166" fontId="8" fillId="0" borderId="14" xfId="0" applyNumberFormat="1" applyFont="1" applyBorder="1" applyAlignment="1" applyProtection="1">
      <alignment horizontal="center" vertical="center" wrapText="1"/>
    </xf>
    <xf numFmtId="166" fontId="8" fillId="0" borderId="17" xfId="0" applyNumberFormat="1" applyFont="1" applyBorder="1" applyAlignment="1" applyProtection="1">
      <alignment horizontal="center" vertical="center" wrapText="1"/>
    </xf>
    <xf numFmtId="166" fontId="20" fillId="0" borderId="18" xfId="0" applyNumberFormat="1" applyFont="1" applyBorder="1" applyAlignment="1" applyProtection="1">
      <alignment horizontal="center" vertical="center" wrapText="1"/>
    </xf>
    <xf numFmtId="166" fontId="20" fillId="0" borderId="19" xfId="0" applyNumberFormat="1" applyFont="1" applyBorder="1" applyAlignment="1" applyProtection="1">
      <alignment horizontal="center" vertical="center" wrapText="1"/>
    </xf>
    <xf numFmtId="166" fontId="20" fillId="0" borderId="38" xfId="0" applyNumberFormat="1" applyFont="1" applyBorder="1" applyAlignment="1" applyProtection="1">
      <alignment horizontal="center" vertical="center" wrapText="1"/>
    </xf>
    <xf numFmtId="166" fontId="22" fillId="0" borderId="8" xfId="0" applyNumberFormat="1" applyFont="1" applyBorder="1" applyAlignment="1" applyProtection="1">
      <alignment horizontal="left" vertical="center" wrapText="1"/>
    </xf>
    <xf numFmtId="166" fontId="22" fillId="0" borderId="2" xfId="0" applyNumberFormat="1" applyFont="1" applyBorder="1" applyAlignment="1" applyProtection="1">
      <alignment vertical="center" wrapText="1"/>
    </xf>
    <xf numFmtId="49" fontId="22" fillId="0" borderId="2" xfId="0" applyNumberFormat="1" applyFont="1" applyBorder="1" applyAlignment="1" applyProtection="1">
      <alignment horizontal="center" vertical="center" wrapText="1"/>
    </xf>
    <xf numFmtId="166" fontId="22" fillId="0" borderId="20" xfId="0" applyNumberFormat="1" applyFont="1" applyBorder="1" applyAlignment="1" applyProtection="1">
      <alignment vertical="center" wrapText="1"/>
    </xf>
    <xf numFmtId="166" fontId="0" fillId="0" borderId="7" xfId="0" applyNumberFormat="1" applyBorder="1" applyAlignment="1" applyProtection="1">
      <alignment horizontal="left" vertical="center" wrapText="1"/>
    </xf>
    <xf numFmtId="166" fontId="22" fillId="0" borderId="10" xfId="0" applyNumberFormat="1" applyFont="1" applyBorder="1" applyAlignment="1" applyProtection="1">
      <alignment horizontal="left" vertical="center" wrapText="1" indent="1"/>
    </xf>
    <xf numFmtId="166" fontId="22" fillId="0" borderId="6" xfId="0" applyNumberFormat="1" applyFont="1" applyBorder="1" applyAlignment="1" applyProtection="1">
      <alignment vertical="center" wrapText="1"/>
    </xf>
    <xf numFmtId="49" fontId="22" fillId="0" borderId="6" xfId="0" applyNumberFormat="1" applyFont="1" applyBorder="1" applyAlignment="1" applyProtection="1">
      <alignment horizontal="center" vertical="center" wrapText="1"/>
    </xf>
    <xf numFmtId="166" fontId="22" fillId="0" borderId="21" xfId="0" applyNumberFormat="1" applyFont="1" applyBorder="1" applyAlignment="1" applyProtection="1">
      <alignment vertical="center" wrapText="1"/>
    </xf>
    <xf numFmtId="166" fontId="8" fillId="0" borderId="13" xfId="0" applyNumberFormat="1" applyFont="1" applyBorder="1" applyAlignment="1" applyProtection="1">
      <alignment horizontal="left" vertical="center" wrapText="1"/>
    </xf>
    <xf numFmtId="166" fontId="20" fillId="0" borderId="14" xfId="0" applyNumberFormat="1" applyFont="1" applyBorder="1" applyAlignment="1" applyProtection="1">
      <alignment vertical="center" wrapText="1"/>
    </xf>
    <xf numFmtId="166" fontId="20" fillId="0" borderId="17" xfId="0" applyNumberFormat="1" applyFont="1" applyBorder="1" applyAlignment="1" applyProtection="1">
      <alignment vertical="center" wrapText="1"/>
    </xf>
    <xf numFmtId="166" fontId="8" fillId="0" borderId="14" xfId="0" applyNumberFormat="1" applyFont="1" applyBorder="1" applyAlignment="1" applyProtection="1">
      <alignment vertical="center" wrapText="1"/>
    </xf>
    <xf numFmtId="166" fontId="8" fillId="0" borderId="17" xfId="0" applyNumberFormat="1" applyFont="1" applyBorder="1" applyAlignment="1" applyProtection="1">
      <alignment vertical="center" wrapText="1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14" xfId="0" applyFont="1" applyBorder="1" applyAlignment="1" applyProtection="1">
      <alignment horizontal="center" vertical="center" wrapText="1"/>
    </xf>
    <xf numFmtId="0" fontId="8" fillId="0" borderId="42" xfId="8" applyFont="1" applyBorder="1" applyAlignment="1" applyProtection="1">
      <alignment horizontal="center" vertical="center" wrapText="1"/>
    </xf>
    <xf numFmtId="0" fontId="8" fillId="0" borderId="14" xfId="8" applyFont="1" applyBorder="1" applyAlignment="1" applyProtection="1">
      <alignment horizontal="center" vertical="center" wrapText="1"/>
    </xf>
    <xf numFmtId="0" fontId="8" fillId="0" borderId="17" xfId="8" applyFont="1" applyBorder="1" applyAlignment="1" applyProtection="1">
      <alignment horizontal="center" vertical="center" wrapText="1"/>
    </xf>
    <xf numFmtId="0" fontId="20" fillId="0" borderId="13" xfId="0" applyFont="1" applyBorder="1" applyAlignment="1" applyProtection="1">
      <alignment horizontal="center" vertical="center" wrapText="1"/>
    </xf>
    <xf numFmtId="0" fontId="20" fillId="0" borderId="14" xfId="0" applyFont="1" applyBorder="1" applyAlignment="1" applyProtection="1">
      <alignment horizontal="center" vertical="center" wrapText="1"/>
    </xf>
    <xf numFmtId="0" fontId="20" fillId="0" borderId="44" xfId="0" applyFont="1" applyBorder="1" applyAlignment="1" applyProtection="1">
      <alignment horizontal="center" vertical="center" wrapText="1"/>
    </xf>
    <xf numFmtId="0" fontId="20" fillId="0" borderId="17" xfId="0" applyFont="1" applyBorder="1" applyAlignment="1" applyProtection="1">
      <alignment horizontal="center" vertical="center" wrapText="1"/>
    </xf>
    <xf numFmtId="49" fontId="22" fillId="0" borderId="9" xfId="8" applyNumberFormat="1" applyFont="1" applyBorder="1" applyAlignment="1" applyProtection="1">
      <alignment horizontal="center" vertical="center" wrapText="1"/>
    </xf>
    <xf numFmtId="49" fontId="22" fillId="0" borderId="8" xfId="8" applyNumberFormat="1" applyFont="1" applyBorder="1" applyAlignment="1" applyProtection="1">
      <alignment horizontal="center" vertical="center" wrapText="1"/>
    </xf>
    <xf numFmtId="49" fontId="22" fillId="0" borderId="10" xfId="8" applyNumberFormat="1" applyFont="1" applyBorder="1" applyAlignment="1" applyProtection="1">
      <alignment horizontal="center" vertical="center" wrapText="1"/>
    </xf>
    <xf numFmtId="166" fontId="29" fillId="0" borderId="5" xfId="8" applyNumberFormat="1" applyFont="1" applyBorder="1" applyAlignment="1" applyProtection="1">
      <alignment horizontal="right" vertical="center" wrapText="1" indent="1"/>
    </xf>
    <xf numFmtId="166" fontId="29" fillId="0" borderId="64" xfId="8" applyNumberFormat="1" applyFont="1" applyBorder="1" applyAlignment="1" applyProtection="1">
      <alignment horizontal="right" vertical="center" wrapText="1" indent="1"/>
    </xf>
    <xf numFmtId="166" fontId="29" fillId="0" borderId="34" xfId="8" applyNumberFormat="1" applyFont="1" applyBorder="1" applyAlignment="1" applyProtection="1">
      <alignment horizontal="right" vertical="center" wrapText="1" indent="1"/>
    </xf>
    <xf numFmtId="49" fontId="22" fillId="0" borderId="12" xfId="8" applyNumberFormat="1" applyFont="1" applyBorder="1" applyAlignment="1" applyProtection="1">
      <alignment horizontal="center" vertical="center" wrapText="1"/>
    </xf>
    <xf numFmtId="166" fontId="29" fillId="0" borderId="27" xfId="8" applyNumberFormat="1" applyFont="1" applyBorder="1" applyAlignment="1" applyProtection="1">
      <alignment horizontal="right" vertical="center" wrapText="1" indent="1"/>
    </xf>
    <xf numFmtId="166" fontId="29" fillId="0" borderId="62" xfId="8" applyNumberFormat="1" applyFont="1" applyBorder="1" applyAlignment="1" applyProtection="1">
      <alignment horizontal="right" vertical="center" wrapText="1" indent="1"/>
    </xf>
    <xf numFmtId="166" fontId="29" fillId="0" borderId="61" xfId="8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center" vertical="center" wrapText="1"/>
    </xf>
    <xf numFmtId="0" fontId="8" fillId="0" borderId="0" xfId="0" applyFont="1" applyAlignment="1" applyProtection="1">
      <alignment horizontal="left" vertical="center" wrapText="1" indent="1"/>
    </xf>
    <xf numFmtId="166" fontId="20" fillId="0" borderId="0" xfId="0" applyNumberFormat="1" applyFont="1" applyAlignment="1" applyProtection="1">
      <alignment horizontal="right" vertical="center" wrapText="1" indent="1"/>
    </xf>
    <xf numFmtId="0" fontId="2" fillId="0" borderId="0" xfId="0" applyFont="1" applyAlignment="1" applyProtection="1">
      <alignment vertical="center" wrapText="1"/>
    </xf>
    <xf numFmtId="49" fontId="22" fillId="0" borderId="11" xfId="8" applyNumberFormat="1" applyFont="1" applyBorder="1" applyAlignment="1" applyProtection="1">
      <alignment horizontal="center" vertical="center" wrapText="1"/>
    </xf>
    <xf numFmtId="49" fontId="22" fillId="0" borderId="7" xfId="8" applyNumberFormat="1" applyFont="1" applyBorder="1" applyAlignment="1" applyProtection="1">
      <alignment horizontal="center" vertical="center" wrapText="1"/>
    </xf>
    <xf numFmtId="0" fontId="22" fillId="0" borderId="27" xfId="8" applyFont="1" applyBorder="1" applyAlignment="1" applyProtection="1">
      <alignment horizontal="left" vertical="center" wrapText="1" indent="6"/>
    </xf>
    <xf numFmtId="49" fontId="28" fillId="0" borderId="13" xfId="8" applyNumberFormat="1" applyFont="1" applyBorder="1" applyAlignment="1" applyProtection="1">
      <alignment horizontal="center" vertical="center" wrapText="1"/>
    </xf>
    <xf numFmtId="0" fontId="17" fillId="0" borderId="0" xfId="0" applyFont="1" applyAlignment="1" applyProtection="1">
      <alignment horizontal="left" vertical="center" wrapText="1"/>
    </xf>
    <xf numFmtId="0" fontId="17" fillId="0" borderId="0" xfId="0" applyFont="1" applyAlignment="1" applyProtection="1">
      <alignment vertical="center" wrapText="1"/>
    </xf>
    <xf numFmtId="166" fontId="89" fillId="0" borderId="0" xfId="0" applyNumberFormat="1" applyFont="1" applyAlignment="1" applyProtection="1">
      <alignment horizontal="right" vertical="center" wrapText="1" indent="1"/>
    </xf>
    <xf numFmtId="0" fontId="17" fillId="0" borderId="0" xfId="0" applyFont="1" applyAlignment="1" applyProtection="1">
      <alignment horizontal="right" vertical="center" wrapText="1" indent="1"/>
    </xf>
    <xf numFmtId="0" fontId="4" fillId="0" borderId="13" xfId="0" applyFont="1" applyBorder="1" applyAlignment="1" applyProtection="1">
      <alignment horizontal="left" vertical="center"/>
    </xf>
    <xf numFmtId="0" fontId="4" fillId="0" borderId="42" xfId="0" applyFont="1" applyBorder="1" applyAlignment="1" applyProtection="1">
      <alignment vertical="center" wrapText="1"/>
    </xf>
    <xf numFmtId="3" fontId="4" fillId="0" borderId="14" xfId="0" applyNumberFormat="1" applyFont="1" applyBorder="1" applyAlignment="1" applyProtection="1">
      <alignment horizontal="right" vertical="center" wrapText="1" indent="1"/>
    </xf>
    <xf numFmtId="3" fontId="4" fillId="0" borderId="36" xfId="0" applyNumberFormat="1" applyFont="1" applyBorder="1" applyAlignment="1" applyProtection="1">
      <alignment horizontal="right" vertical="center" wrapText="1" indent="1"/>
    </xf>
    <xf numFmtId="0" fontId="4" fillId="0" borderId="18" xfId="0" applyFont="1" applyBorder="1" applyAlignment="1" applyProtection="1">
      <alignment horizontal="left" vertical="center"/>
    </xf>
    <xf numFmtId="0" fontId="4" fillId="0" borderId="70" xfId="0" applyFont="1" applyBorder="1" applyAlignment="1" applyProtection="1">
      <alignment vertical="center" wrapText="1"/>
    </xf>
    <xf numFmtId="0" fontId="8" fillId="0" borderId="16" xfId="0" applyFont="1" applyBorder="1" applyAlignment="1" applyProtection="1">
      <alignment horizontal="center" vertical="center" wrapText="1"/>
    </xf>
    <xf numFmtId="0" fontId="8" fillId="0" borderId="60" xfId="0" applyFont="1" applyBorder="1" applyAlignment="1" applyProtection="1">
      <alignment horizontal="center" vertical="center" wrapText="1"/>
    </xf>
    <xf numFmtId="0" fontId="28" fillId="0" borderId="14" xfId="0" applyFont="1" applyBorder="1" applyAlignment="1" applyProtection="1">
      <alignment horizontal="left" vertical="center" wrapText="1" indent="1"/>
    </xf>
    <xf numFmtId="166" fontId="28" fillId="0" borderId="17" xfId="0" applyNumberFormat="1" applyFont="1" applyBorder="1" applyAlignment="1" applyProtection="1">
      <alignment horizontal="right" vertical="center" wrapText="1" indent="1"/>
    </xf>
    <xf numFmtId="49" fontId="29" fillId="0" borderId="11" xfId="0" applyNumberFormat="1" applyFont="1" applyBorder="1" applyAlignment="1" applyProtection="1">
      <alignment horizontal="center" vertical="center" wrapText="1"/>
    </xf>
    <xf numFmtId="166" fontId="22" fillId="0" borderId="53" xfId="0" applyNumberFormat="1" applyFont="1" applyBorder="1" applyAlignment="1" applyProtection="1">
      <alignment horizontal="right" vertical="center" wrapText="1" indent="1"/>
    </xf>
    <xf numFmtId="49" fontId="29" fillId="0" borderId="8" xfId="0" applyNumberFormat="1" applyFont="1" applyBorder="1" applyAlignment="1" applyProtection="1">
      <alignment horizontal="center" vertical="center" wrapText="1"/>
    </xf>
    <xf numFmtId="0" fontId="28" fillId="0" borderId="13" xfId="0" applyFont="1" applyBorder="1" applyAlignment="1" applyProtection="1">
      <alignment horizontal="center" vertical="center" wrapText="1"/>
    </xf>
    <xf numFmtId="49" fontId="29" fillId="0" borderId="9" xfId="0" applyNumberFormat="1" applyFont="1" applyBorder="1" applyAlignment="1" applyProtection="1">
      <alignment horizontal="center" vertical="center" wrapText="1"/>
    </xf>
    <xf numFmtId="0" fontId="29" fillId="0" borderId="3" xfId="8" applyFont="1" applyBorder="1" applyAlignment="1" applyProtection="1">
      <alignment horizontal="left" vertical="center" wrapText="1" indent="1"/>
    </xf>
    <xf numFmtId="0" fontId="29" fillId="0" borderId="2" xfId="8" applyFont="1" applyBorder="1" applyAlignment="1" applyProtection="1">
      <alignment horizontal="left" vertical="center" wrapText="1" indent="1"/>
    </xf>
    <xf numFmtId="0" fontId="29" fillId="0" borderId="19" xfId="8" applyFont="1" applyBorder="1" applyAlignment="1" applyProtection="1">
      <alignment horizontal="left" vertical="center" wrapText="1" indent="1"/>
    </xf>
    <xf numFmtId="166" fontId="29" fillId="0" borderId="27" xfId="0" applyNumberFormat="1" applyFont="1" applyBorder="1" applyAlignment="1" applyProtection="1">
      <alignment horizontal="right" vertical="center" wrapText="1" indent="1"/>
    </xf>
    <xf numFmtId="166" fontId="29" fillId="0" borderId="61" xfId="0" applyNumberFormat="1" applyFont="1" applyBorder="1" applyAlignment="1" applyProtection="1">
      <alignment horizontal="right" vertical="center" wrapText="1" indent="1"/>
    </xf>
    <xf numFmtId="166" fontId="20" fillId="0" borderId="14" xfId="0" applyNumberFormat="1" applyFont="1" applyBorder="1" applyAlignment="1" applyProtection="1">
      <alignment horizontal="right" vertical="center" wrapText="1" indent="1"/>
    </xf>
    <xf numFmtId="166" fontId="20" fillId="0" borderId="36" xfId="0" applyNumberFormat="1" applyFont="1" applyBorder="1" applyAlignment="1" applyProtection="1">
      <alignment horizontal="right" vertical="center" wrapText="1" indent="1"/>
    </xf>
    <xf numFmtId="0" fontId="22" fillId="0" borderId="0" xfId="0" applyFont="1" applyAlignment="1" applyProtection="1">
      <alignment horizontal="left" vertical="center" wrapText="1"/>
    </xf>
    <xf numFmtId="0" fontId="22" fillId="0" borderId="0" xfId="0" applyFont="1" applyAlignment="1" applyProtection="1">
      <alignment vertical="center" wrapText="1"/>
    </xf>
    <xf numFmtId="0" fontId="22" fillId="0" borderId="0" xfId="0" applyFont="1" applyAlignment="1" applyProtection="1">
      <alignment horizontal="right" vertical="center" wrapText="1" indent="1"/>
    </xf>
    <xf numFmtId="0" fontId="0" fillId="0" borderId="0" xfId="0" applyAlignment="1" applyProtection="1">
      <alignment vertical="center" wrapText="1"/>
    </xf>
    <xf numFmtId="0" fontId="8" fillId="0" borderId="14" xfId="0" applyFont="1" applyBorder="1" applyAlignment="1" applyProtection="1">
      <alignment horizontal="left" vertical="center" wrapText="1" indent="1"/>
    </xf>
    <xf numFmtId="0" fontId="0" fillId="0" borderId="0" xfId="0" applyAlignment="1" applyProtection="1">
      <alignment horizontal="left" vertical="center" wrapText="1"/>
    </xf>
    <xf numFmtId="166" fontId="22" fillId="0" borderId="5" xfId="0" applyNumberFormat="1" applyFont="1" applyBorder="1" applyAlignment="1" applyProtection="1">
      <alignment horizontal="right" vertical="center" wrapText="1" indent="1"/>
    </xf>
    <xf numFmtId="166" fontId="22" fillId="0" borderId="65" xfId="0" applyNumberFormat="1" applyFont="1" applyBorder="1" applyAlignment="1" applyProtection="1">
      <alignment horizontal="right" vertical="center" wrapText="1" indent="1"/>
    </xf>
    <xf numFmtId="166" fontId="22" fillId="0" borderId="64" xfId="0" applyNumberFormat="1" applyFont="1" applyBorder="1" applyAlignment="1" applyProtection="1">
      <alignment horizontal="right" vertical="center" wrapText="1" indent="1"/>
    </xf>
    <xf numFmtId="166" fontId="29" fillId="0" borderId="34" xfId="0" applyNumberFormat="1" applyFont="1" applyBorder="1" applyAlignment="1" applyProtection="1">
      <alignment horizontal="right" vertical="center" wrapText="1" indent="1"/>
    </xf>
    <xf numFmtId="166" fontId="29" fillId="0" borderId="65" xfId="0" applyNumberFormat="1" applyFont="1" applyBorder="1" applyAlignment="1" applyProtection="1">
      <alignment horizontal="right" vertical="center" wrapText="1" indent="1"/>
    </xf>
    <xf numFmtId="166" fontId="29" fillId="0" borderId="62" xfId="0" applyNumberFormat="1" applyFont="1" applyBorder="1" applyAlignment="1" applyProtection="1">
      <alignment horizontal="right" vertical="center" wrapText="1" indent="1"/>
    </xf>
    <xf numFmtId="166" fontId="20" fillId="0" borderId="42" xfId="0" applyNumberFormat="1" applyFont="1" applyBorder="1" applyAlignment="1" applyProtection="1">
      <alignment horizontal="right" vertical="center" wrapText="1" indent="1"/>
    </xf>
    <xf numFmtId="166" fontId="4" fillId="0" borderId="14" xfId="0" applyNumberFormat="1" applyFont="1" applyBorder="1" applyAlignment="1" applyProtection="1">
      <alignment horizontal="right" vertical="center" wrapText="1" indent="1"/>
    </xf>
    <xf numFmtId="166" fontId="4" fillId="0" borderId="36" xfId="0" applyNumberFormat="1" applyFont="1" applyBorder="1" applyAlignment="1" applyProtection="1">
      <alignment horizontal="right" vertical="center" wrapText="1" indent="1"/>
    </xf>
    <xf numFmtId="0" fontId="41" fillId="0" borderId="0" xfId="0" applyFont="1" applyFill="1" applyProtection="1"/>
    <xf numFmtId="0" fontId="46" fillId="0" borderId="0" xfId="0" applyFont="1" applyFill="1" applyAlignment="1" applyProtection="1">
      <alignment horizontal="right"/>
    </xf>
    <xf numFmtId="166" fontId="29" fillId="0" borderId="3" xfId="0" applyNumberFormat="1" applyFont="1" applyFill="1" applyBorder="1" applyAlignment="1" applyProtection="1">
      <alignment vertical="center"/>
    </xf>
    <xf numFmtId="166" fontId="29" fillId="0" borderId="2" xfId="0" applyNumberFormat="1" applyFont="1" applyFill="1" applyBorder="1" applyAlignment="1" applyProtection="1">
      <alignment vertical="center"/>
    </xf>
    <xf numFmtId="166" fontId="29" fillId="0" borderId="6" xfId="0" applyNumberFormat="1" applyFont="1" applyFill="1" applyBorder="1" applyAlignment="1" applyProtection="1">
      <alignment vertical="center"/>
    </xf>
    <xf numFmtId="3" fontId="26" fillId="0" borderId="75" xfId="11" applyNumberFormat="1" applyFont="1" applyFill="1" applyBorder="1" applyProtection="1">
      <protection locked="0"/>
    </xf>
    <xf numFmtId="166" fontId="22" fillId="0" borderId="38" xfId="8" applyNumberFormat="1" applyFont="1" applyFill="1" applyBorder="1" applyAlignment="1" applyProtection="1">
      <alignment horizontal="right" vertical="center" wrapText="1" indent="1"/>
    </xf>
    <xf numFmtId="166" fontId="22" fillId="0" borderId="16" xfId="8" applyNumberFormat="1" applyFont="1" applyFill="1" applyBorder="1" applyAlignment="1" applyProtection="1">
      <alignment horizontal="right" vertical="center" wrapText="1" indent="1"/>
    </xf>
    <xf numFmtId="166" fontId="22" fillId="0" borderId="29" xfId="8" applyNumberFormat="1" applyFont="1" applyFill="1" applyBorder="1" applyAlignment="1" applyProtection="1">
      <alignment horizontal="right" vertical="center" wrapText="1" indent="1"/>
    </xf>
    <xf numFmtId="166" fontId="22" fillId="0" borderId="69" xfId="0" applyNumberFormat="1" applyFont="1" applyFill="1" applyBorder="1" applyAlignment="1" applyProtection="1">
      <alignment horizontal="right" vertical="center" wrapText="1" indent="1"/>
    </xf>
    <xf numFmtId="166" fontId="22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51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right" vertical="center" wrapText="1" indent="1"/>
    </xf>
    <xf numFmtId="166" fontId="22" fillId="0" borderId="74" xfId="0" applyNumberFormat="1" applyFont="1" applyFill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</xf>
    <xf numFmtId="3" fontId="22" fillId="0" borderId="69" xfId="8" applyNumberFormat="1" applyFont="1" applyFill="1" applyBorder="1" applyAlignment="1" applyProtection="1">
      <alignment horizontal="right" vertical="center" wrapText="1" indent="1"/>
      <protection locked="0"/>
    </xf>
    <xf numFmtId="3" fontId="22" fillId="0" borderId="51" xfId="8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3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91" xfId="0" applyNumberFormat="1" applyFont="1" applyFill="1" applyBorder="1" applyAlignment="1" applyProtection="1">
      <alignment horizontal="right" vertical="center" wrapText="1" indent="1"/>
    </xf>
    <xf numFmtId="166" fontId="22" fillId="0" borderId="40" xfId="0" applyNumberFormat="1" applyFont="1" applyFill="1" applyBorder="1" applyAlignment="1" applyProtection="1">
      <alignment horizontal="right" vertical="center" wrapText="1" indent="1"/>
    </xf>
    <xf numFmtId="166" fontId="22" fillId="0" borderId="18" xfId="0" applyNumberFormat="1" applyFont="1" applyFill="1" applyBorder="1" applyAlignment="1" applyProtection="1">
      <alignment horizontal="left" vertical="center" wrapText="1" indent="1"/>
    </xf>
    <xf numFmtId="166" fontId="29" fillId="0" borderId="0" xfId="0" applyNumberFormat="1" applyFont="1" applyFill="1" applyBorder="1" applyAlignment="1" applyProtection="1">
      <alignment horizontal="right" vertical="center" wrapText="1" indent="1"/>
    </xf>
    <xf numFmtId="166" fontId="29" fillId="0" borderId="12" xfId="0" applyNumberFormat="1" applyFont="1" applyFill="1" applyBorder="1" applyAlignment="1" applyProtection="1">
      <alignment horizontal="left" vertical="center" wrapText="1" indent="1"/>
    </xf>
    <xf numFmtId="166" fontId="29" fillId="0" borderId="76" xfId="0" applyNumberFormat="1" applyFont="1" applyFill="1" applyBorder="1" applyAlignment="1" applyProtection="1">
      <alignment horizontal="right" vertical="center" wrapText="1" indent="1"/>
    </xf>
    <xf numFmtId="166" fontId="29" fillId="0" borderId="8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3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69" xfId="0" applyNumberFormat="1" applyFont="1" applyBorder="1" applyAlignment="1" applyProtection="1">
      <alignment horizontal="right" vertical="center" wrapText="1" indent="1"/>
    </xf>
    <xf numFmtId="166" fontId="22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6" xfId="0" applyNumberFormat="1" applyFont="1" applyBorder="1" applyAlignment="1" applyProtection="1">
      <alignment horizontal="right" vertical="center" wrapText="1" indent="1"/>
    </xf>
    <xf numFmtId="166" fontId="29" fillId="0" borderId="12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Border="1" applyAlignment="1" applyProtection="1">
      <alignment horizontal="right" vertical="center" wrapText="1" indent="1"/>
    </xf>
    <xf numFmtId="166" fontId="29" fillId="0" borderId="8" xfId="0" applyNumberFormat="1" applyFont="1" applyBorder="1" applyAlignment="1" applyProtection="1">
      <alignment horizontal="left" vertical="center" wrapText="1" indent="1"/>
      <protection locked="0"/>
    </xf>
    <xf numFmtId="166" fontId="22" fillId="0" borderId="2" xfId="0" applyNumberFormat="1" applyFont="1" applyFill="1" applyBorder="1" applyAlignment="1" applyProtection="1">
      <alignment horizontal="left" vertical="center" wrapText="1" indent="1"/>
    </xf>
    <xf numFmtId="166" fontId="22" fillId="0" borderId="12" xfId="0" applyNumberFormat="1" applyFont="1" applyFill="1" applyBorder="1" applyAlignment="1" applyProtection="1">
      <alignment horizontal="left" vertical="center" wrapText="1" indent="1"/>
    </xf>
    <xf numFmtId="166" fontId="28" fillId="0" borderId="4" xfId="0" applyNumberFormat="1" applyFont="1" applyBorder="1" applyAlignment="1" applyProtection="1">
      <alignment horizontal="right" vertical="center" wrapText="1" indent="1"/>
    </xf>
    <xf numFmtId="166" fontId="28" fillId="0" borderId="53" xfId="0" applyNumberFormat="1" applyFont="1" applyBorder="1" applyAlignment="1" applyProtection="1">
      <alignment horizontal="right" vertical="center" wrapText="1" indent="1"/>
    </xf>
    <xf numFmtId="166" fontId="28" fillId="0" borderId="2" xfId="0" applyNumberFormat="1" applyFont="1" applyBorder="1" applyAlignment="1" applyProtection="1">
      <alignment horizontal="right" vertical="center" wrapText="1" indent="1"/>
    </xf>
    <xf numFmtId="166" fontId="28" fillId="0" borderId="46" xfId="0" applyNumberFormat="1" applyFont="1" applyBorder="1" applyAlignment="1" applyProtection="1">
      <alignment horizontal="right" vertical="center" wrapText="1" indent="1"/>
    </xf>
    <xf numFmtId="166" fontId="29" fillId="0" borderId="4" xfId="0" applyNumberFormat="1" applyFont="1" applyBorder="1" applyAlignment="1" applyProtection="1">
      <alignment horizontal="right" vertical="center" wrapText="1" indent="1"/>
    </xf>
    <xf numFmtId="166" fontId="29" fillId="0" borderId="92" xfId="0" applyNumberFormat="1" applyFont="1" applyBorder="1" applyAlignment="1" applyProtection="1">
      <alignment horizontal="right" vertical="center" wrapText="1" indent="1"/>
    </xf>
    <xf numFmtId="166" fontId="29" fillId="0" borderId="53" xfId="0" applyNumberFormat="1" applyFont="1" applyBorder="1" applyAlignment="1" applyProtection="1">
      <alignment horizontal="right" vertical="center" wrapText="1" indent="1"/>
    </xf>
    <xf numFmtId="166" fontId="29" fillId="0" borderId="5" xfId="0" applyNumberFormat="1" applyFont="1" applyBorder="1" applyAlignment="1" applyProtection="1">
      <alignment horizontal="right" vertical="center" wrapText="1" indent="1"/>
    </xf>
    <xf numFmtId="166" fontId="28" fillId="0" borderId="6" xfId="0" applyNumberFormat="1" applyFont="1" applyBorder="1" applyAlignment="1" applyProtection="1">
      <alignment horizontal="right" vertical="center" wrapText="1" indent="1"/>
    </xf>
    <xf numFmtId="166" fontId="28" fillId="0" borderId="41" xfId="0" applyNumberFormat="1" applyFont="1" applyBorder="1" applyAlignment="1" applyProtection="1">
      <alignment horizontal="right" vertical="center" wrapText="1" indent="1"/>
    </xf>
    <xf numFmtId="166" fontId="29" fillId="0" borderId="6" xfId="0" applyNumberFormat="1" applyFont="1" applyBorder="1" applyAlignment="1" applyProtection="1">
      <alignment horizontal="right" vertical="center" wrapText="1" indent="1"/>
    </xf>
    <xf numFmtId="166" fontId="29" fillId="0" borderId="64" xfId="0" applyNumberFormat="1" applyFont="1" applyBorder="1" applyAlignment="1" applyProtection="1">
      <alignment horizontal="right" vertical="center" wrapText="1" indent="1"/>
    </xf>
    <xf numFmtId="166" fontId="29" fillId="0" borderId="41" xfId="0" applyNumberFormat="1" applyFont="1" applyBorder="1" applyAlignment="1" applyProtection="1">
      <alignment horizontal="right" vertical="center" wrapText="1" indent="1"/>
    </xf>
    <xf numFmtId="166" fontId="28" fillId="0" borderId="16" xfId="0" applyNumberFormat="1" applyFont="1" applyBorder="1" applyAlignment="1" applyProtection="1">
      <alignment horizontal="right" vertical="center" wrapText="1" indent="1"/>
    </xf>
    <xf numFmtId="166" fontId="28" fillId="0" borderId="60" xfId="0" applyNumberFormat="1" applyFont="1" applyBorder="1" applyAlignment="1" applyProtection="1">
      <alignment horizontal="right" vertical="center" wrapText="1" indent="1"/>
    </xf>
    <xf numFmtId="166" fontId="29" fillId="0" borderId="14" xfId="0" applyNumberFormat="1" applyFont="1" applyBorder="1" applyAlignment="1" applyProtection="1">
      <alignment horizontal="right" vertical="center" wrapText="1" indent="1"/>
    </xf>
    <xf numFmtId="166" fontId="29" fillId="0" borderId="36" xfId="0" applyNumberFormat="1" applyFont="1" applyBorder="1" applyAlignment="1" applyProtection="1">
      <alignment horizontal="right" vertical="center" wrapText="1" indent="1"/>
    </xf>
    <xf numFmtId="166" fontId="28" fillId="0" borderId="3" xfId="0" applyNumberFormat="1" applyFont="1" applyBorder="1" applyAlignment="1" applyProtection="1">
      <alignment horizontal="right" vertical="center" wrapText="1" indent="1"/>
    </xf>
    <xf numFmtId="166" fontId="28" fillId="0" borderId="47" xfId="0" applyNumberFormat="1" applyFont="1" applyBorder="1" applyAlignment="1" applyProtection="1">
      <alignment horizontal="right" vertical="center" wrapText="1" indent="1"/>
    </xf>
    <xf numFmtId="166" fontId="0" fillId="0" borderId="0" xfId="0" applyNumberFormat="1" applyAlignment="1" applyProtection="1">
      <alignment horizontal="right" vertical="center" wrapText="1" indent="1"/>
    </xf>
    <xf numFmtId="166" fontId="29" fillId="0" borderId="19" xfId="0" applyNumberFormat="1" applyFont="1" applyBorder="1" applyAlignment="1" applyProtection="1">
      <alignment horizontal="right" vertical="center" wrapText="1" indent="1"/>
    </xf>
    <xf numFmtId="166" fontId="29" fillId="0" borderId="54" xfId="0" applyNumberFormat="1" applyFont="1" applyBorder="1" applyAlignment="1" applyProtection="1">
      <alignment horizontal="right" vertical="center" wrapText="1" indent="1"/>
    </xf>
    <xf numFmtId="166" fontId="29" fillId="0" borderId="56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74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12" xfId="0" applyNumberFormat="1" applyFont="1" applyFill="1" applyBorder="1" applyAlignment="1" applyProtection="1">
      <alignment horizontal="left" vertical="center" wrapText="1" indent="1"/>
      <protection locked="0"/>
    </xf>
    <xf numFmtId="166" fontId="29" fillId="0" borderId="51" xfId="0" applyNumberFormat="1" applyFont="1" applyFill="1" applyBorder="1" applyAlignment="1" applyProtection="1">
      <alignment horizontal="right" vertical="center" wrapText="1" indent="1"/>
      <protection locked="0"/>
    </xf>
    <xf numFmtId="166" fontId="22" fillId="0" borderId="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1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56" xfId="0" applyNumberFormat="1" applyFont="1" applyFill="1" applyBorder="1" applyAlignment="1" applyProtection="1">
      <alignment horizontal="left" vertical="center" wrapText="1" indent="1"/>
      <protection locked="0"/>
    </xf>
    <xf numFmtId="166" fontId="22" fillId="0" borderId="19" xfId="8" applyNumberFormat="1" applyFont="1" applyFill="1" applyBorder="1" applyAlignment="1" applyProtection="1">
      <alignment horizontal="right" vertical="center" wrapText="1" indent="1"/>
      <protection locked="0"/>
    </xf>
    <xf numFmtId="0" fontId="22" fillId="0" borderId="3" xfId="8" applyFont="1" applyBorder="1" applyAlignment="1">
      <alignment horizontal="left" vertical="center" wrapText="1"/>
    </xf>
    <xf numFmtId="0" fontId="28" fillId="0" borderId="14" xfId="8" applyFont="1" applyBorder="1" applyAlignment="1">
      <alignment horizontal="left" vertical="center" wrapText="1"/>
    </xf>
    <xf numFmtId="166" fontId="22" fillId="0" borderId="14" xfId="8" applyNumberFormat="1" applyFont="1" applyFill="1" applyBorder="1" applyAlignment="1" applyProtection="1">
      <alignment horizontal="right" vertical="center" wrapText="1" indent="1"/>
      <protection locked="0"/>
    </xf>
    <xf numFmtId="166" fontId="100" fillId="0" borderId="22" xfId="0" applyNumberFormat="1" applyFont="1" applyBorder="1" applyAlignment="1">
      <alignment horizontal="right" vertical="center" indent="1"/>
    </xf>
    <xf numFmtId="166" fontId="29" fillId="0" borderId="30" xfId="8" applyNumberFormat="1" applyFont="1" applyFill="1" applyBorder="1" applyAlignment="1" applyProtection="1">
      <alignment horizontal="right" vertical="center" wrapText="1" indent="1"/>
      <protection locked="0"/>
    </xf>
    <xf numFmtId="0" fontId="101" fillId="0" borderId="0" xfId="0" applyFont="1" applyAlignment="1">
      <alignment horizontal="center" vertical="top" wrapText="1"/>
    </xf>
    <xf numFmtId="0" fontId="55" fillId="0" borderId="0" xfId="0" applyFont="1" applyAlignment="1">
      <alignment horizontal="center"/>
    </xf>
    <xf numFmtId="0" fontId="35" fillId="7" borderId="0" xfId="0" applyFont="1" applyFill="1" applyAlignment="1" applyProtection="1">
      <alignment horizontal="center"/>
      <protection locked="0"/>
    </xf>
    <xf numFmtId="0" fontId="23" fillId="7" borderId="0" xfId="0" applyFont="1" applyFill="1" applyAlignment="1" applyProtection="1">
      <alignment horizontal="center"/>
      <protection locked="0"/>
    </xf>
    <xf numFmtId="0" fontId="37" fillId="0" borderId="0" xfId="0" applyFont="1" applyAlignment="1">
      <alignment horizontal="center"/>
    </xf>
    <xf numFmtId="0" fontId="53" fillId="0" borderId="0" xfId="8" applyFont="1" applyFill="1" applyAlignment="1" applyProtection="1">
      <alignment horizontal="right"/>
      <protection locked="0"/>
    </xf>
    <xf numFmtId="0" fontId="53" fillId="0" borderId="0" xfId="0" applyFont="1" applyAlignment="1" applyProtection="1">
      <alignment horizontal="right"/>
      <protection locked="0"/>
    </xf>
    <xf numFmtId="166" fontId="7" fillId="0" borderId="0" xfId="8" applyNumberFormat="1" applyFont="1" applyFill="1" applyBorder="1" applyAlignment="1" applyProtection="1">
      <alignment horizontal="center" vertical="center"/>
      <protection locked="0"/>
    </xf>
    <xf numFmtId="166" fontId="36" fillId="0" borderId="35" xfId="8" applyNumberFormat="1" applyFont="1" applyFill="1" applyBorder="1" applyAlignment="1" applyProtection="1">
      <alignment horizontal="left" vertical="center"/>
      <protection locked="0"/>
    </xf>
    <xf numFmtId="166" fontId="36" fillId="0" borderId="35" xfId="8" applyNumberFormat="1" applyFont="1" applyFill="1" applyBorder="1" applyAlignment="1" applyProtection="1">
      <alignment horizontal="left"/>
    </xf>
    <xf numFmtId="0" fontId="28" fillId="0" borderId="0" xfId="8" applyFont="1" applyFill="1" applyAlignment="1" applyProtection="1">
      <alignment horizontal="center"/>
    </xf>
    <xf numFmtId="166" fontId="36" fillId="0" borderId="35" xfId="8" applyNumberFormat="1" applyFont="1" applyFill="1" applyBorder="1" applyAlignment="1" applyProtection="1">
      <alignment horizontal="left" vertical="center"/>
    </xf>
    <xf numFmtId="166" fontId="7" fillId="0" borderId="0" xfId="8" applyNumberFormat="1" applyFont="1" applyFill="1" applyBorder="1" applyAlignment="1" applyProtection="1">
      <alignment horizontal="center" vertical="center"/>
    </xf>
    <xf numFmtId="0" fontId="53" fillId="0" borderId="0" xfId="8" applyFont="1" applyFill="1" applyAlignment="1" applyProtection="1">
      <alignment horizontal="right"/>
    </xf>
    <xf numFmtId="0" fontId="53" fillId="0" borderId="0" xfId="0" applyFont="1" applyAlignment="1" applyProtection="1">
      <alignment horizontal="right"/>
    </xf>
    <xf numFmtId="166" fontId="30" fillId="0" borderId="79" xfId="0" applyNumberFormat="1" applyFont="1" applyFill="1" applyBorder="1" applyAlignment="1" applyProtection="1">
      <alignment horizontal="center" vertical="center" wrapText="1"/>
    </xf>
    <xf numFmtId="166" fontId="30" fillId="0" borderId="88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 applyProtection="1">
      <alignment horizontal="center" textRotation="180" wrapText="1"/>
    </xf>
    <xf numFmtId="166" fontId="102" fillId="0" borderId="55" xfId="0" applyNumberFormat="1" applyFont="1" applyFill="1" applyBorder="1" applyAlignment="1" applyProtection="1">
      <alignment horizontal="left" vertical="top" wrapText="1"/>
    </xf>
    <xf numFmtId="166" fontId="30" fillId="0" borderId="73" xfId="0" applyNumberFormat="1" applyFont="1" applyFill="1" applyBorder="1" applyAlignment="1" applyProtection="1">
      <alignment horizontal="center" vertical="center" wrapText="1"/>
    </xf>
    <xf numFmtId="166" fontId="30" fillId="0" borderId="90" xfId="0" applyNumberFormat="1" applyFont="1" applyFill="1" applyBorder="1" applyAlignment="1" applyProtection="1">
      <alignment horizontal="center" vertical="center" wrapText="1"/>
    </xf>
    <xf numFmtId="0" fontId="53" fillId="0" borderId="0" xfId="8" applyFont="1" applyFill="1" applyAlignment="1">
      <alignment horizontal="right"/>
    </xf>
    <xf numFmtId="166" fontId="5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11" fillId="0" borderId="0" xfId="0" applyFont="1" applyFill="1" applyBorder="1" applyAlignment="1" applyProtection="1">
      <alignment horizontal="right"/>
    </xf>
    <xf numFmtId="0" fontId="31" fillId="0" borderId="37" xfId="8" applyFont="1" applyFill="1" applyBorder="1" applyAlignment="1">
      <alignment horizontal="center" vertical="center" wrapText="1"/>
    </xf>
    <xf numFmtId="0" fontId="31" fillId="0" borderId="21" xfId="8" applyFont="1" applyFill="1" applyBorder="1" applyAlignment="1">
      <alignment horizontal="center" vertical="center" wrapText="1"/>
    </xf>
    <xf numFmtId="0" fontId="31" fillId="0" borderId="11" xfId="8" applyFont="1" applyFill="1" applyBorder="1" applyAlignment="1">
      <alignment horizontal="center" vertical="center" wrapText="1"/>
    </xf>
    <xf numFmtId="0" fontId="31" fillId="0" borderId="10" xfId="8" applyFont="1" applyFill="1" applyBorder="1" applyAlignment="1">
      <alignment horizontal="center" vertical="center" wrapText="1"/>
    </xf>
    <xf numFmtId="0" fontId="31" fillId="0" borderId="4" xfId="8" applyFont="1" applyFill="1" applyBorder="1" applyAlignment="1">
      <alignment horizontal="center" vertical="center" wrapText="1"/>
    </xf>
    <xf numFmtId="0" fontId="31" fillId="0" borderId="6" xfId="8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right"/>
    </xf>
    <xf numFmtId="166" fontId="7" fillId="0" borderId="0" xfId="8" applyNumberFormat="1" applyFont="1" applyFill="1" applyBorder="1" applyAlignment="1" applyProtection="1">
      <alignment horizontal="center" vertical="center" wrapText="1"/>
      <protection locked="0"/>
    </xf>
    <xf numFmtId="0" fontId="30" fillId="0" borderId="13" xfId="8" applyFont="1" applyFill="1" applyBorder="1" applyAlignment="1" applyProtection="1">
      <alignment horizontal="left"/>
    </xf>
    <xf numFmtId="0" fontId="30" fillId="0" borderId="14" xfId="8" applyFont="1" applyFill="1" applyBorder="1" applyAlignment="1" applyProtection="1">
      <alignment horizontal="left"/>
    </xf>
    <xf numFmtId="0" fontId="22" fillId="0" borderId="55" xfId="8" applyFont="1" applyFill="1" applyBorder="1" applyAlignment="1">
      <alignment horizontal="justify" vertical="center" wrapText="1"/>
    </xf>
    <xf numFmtId="0" fontId="15" fillId="0" borderId="55" xfId="8" applyFont="1" applyBorder="1" applyAlignment="1">
      <alignment horizontal="left" vertical="top" wrapText="1"/>
    </xf>
    <xf numFmtId="166" fontId="23" fillId="0" borderId="0" xfId="0" applyNumberFormat="1" applyFont="1" applyFill="1" applyAlignment="1" applyProtection="1">
      <alignment horizontal="center" vertical="center" wrapText="1"/>
      <protection locked="0"/>
    </xf>
    <xf numFmtId="166" fontId="53" fillId="0" borderId="0" xfId="0" applyNumberFormat="1" applyFont="1" applyFill="1" applyAlignment="1" applyProtection="1">
      <alignment horizontal="right" vertical="center" wrapText="1"/>
      <protection locked="0"/>
    </xf>
    <xf numFmtId="0" fontId="53" fillId="0" borderId="0" xfId="0" applyFont="1" applyAlignment="1" applyProtection="1">
      <alignment horizontal="right" vertical="center" wrapText="1"/>
      <protection locked="0"/>
    </xf>
    <xf numFmtId="166" fontId="35" fillId="0" borderId="0" xfId="7" applyNumberFormat="1" applyFont="1" applyAlignment="1" applyProtection="1">
      <alignment horizontal="left" vertical="center" wrapText="1"/>
      <protection locked="0"/>
    </xf>
    <xf numFmtId="166" fontId="17" fillId="0" borderId="0" xfId="7" applyNumberFormat="1" applyAlignment="1" applyProtection="1">
      <alignment horizontal="left" vertical="center" wrapText="1"/>
      <protection locked="0"/>
    </xf>
    <xf numFmtId="166" fontId="4" fillId="0" borderId="78" xfId="7" applyNumberFormat="1" applyFont="1" applyBorder="1" applyAlignment="1">
      <alignment horizontal="center" vertical="center"/>
    </xf>
    <xf numFmtId="166" fontId="4" fillId="0" borderId="52" xfId="7" applyNumberFormat="1" applyFont="1" applyBorder="1" applyAlignment="1">
      <alignment horizontal="center" vertical="center"/>
    </xf>
    <xf numFmtId="166" fontId="4" fillId="0" borderId="87" xfId="7" applyNumberFormat="1" applyFont="1" applyBorder="1" applyAlignment="1">
      <alignment horizontal="center" vertical="center"/>
    </xf>
    <xf numFmtId="166" fontId="31" fillId="0" borderId="78" xfId="7" applyNumberFormat="1" applyFont="1" applyBorder="1" applyAlignment="1">
      <alignment horizontal="center" vertical="center" wrapText="1"/>
    </xf>
    <xf numFmtId="166" fontId="31" fillId="0" borderId="55" xfId="7" applyNumberFormat="1" applyFont="1" applyBorder="1" applyAlignment="1">
      <alignment horizontal="center" vertical="center" wrapText="1"/>
    </xf>
    <xf numFmtId="0" fontId="17" fillId="0" borderId="60" xfId="7" applyBorder="1" applyAlignment="1">
      <alignment horizontal="center" vertical="center" wrapText="1"/>
    </xf>
    <xf numFmtId="166" fontId="4" fillId="0" borderId="79" xfId="7" applyNumberFormat="1" applyFont="1" applyBorder="1" applyAlignment="1">
      <alignment horizontal="center" vertical="center" wrapText="1"/>
    </xf>
    <xf numFmtId="166" fontId="4" fillId="0" borderId="50" xfId="7" applyNumberFormat="1" applyFont="1" applyBorder="1" applyAlignment="1">
      <alignment horizontal="center" vertical="center"/>
    </xf>
    <xf numFmtId="0" fontId="103" fillId="0" borderId="88" xfId="0" applyFont="1" applyBorder="1" applyAlignment="1">
      <alignment horizontal="center" vertical="center"/>
    </xf>
    <xf numFmtId="166" fontId="4" fillId="0" borderId="43" xfId="7" applyNumberFormat="1" applyFont="1" applyBorder="1" applyAlignment="1">
      <alignment horizontal="center" vertical="center" wrapText="1"/>
    </xf>
    <xf numFmtId="0" fontId="17" fillId="0" borderId="44" xfId="7" applyBorder="1" applyAlignment="1">
      <alignment horizontal="center" vertical="center" wrapText="1"/>
    </xf>
    <xf numFmtId="0" fontId="17" fillId="0" borderId="36" xfId="7" applyBorder="1" applyAlignment="1">
      <alignment horizontal="center" vertical="center" wrapText="1"/>
    </xf>
    <xf numFmtId="0" fontId="103" fillId="0" borderId="88" xfId="0" applyFont="1" applyBorder="1" applyAlignment="1">
      <alignment horizontal="center" vertical="center" wrapText="1"/>
    </xf>
    <xf numFmtId="0" fontId="79" fillId="0" borderId="0" xfId="7" applyFont="1" applyAlignment="1">
      <alignment horizontal="center" vertical="top" textRotation="180"/>
    </xf>
    <xf numFmtId="175" fontId="7" fillId="0" borderId="0" xfId="7" applyNumberFormat="1" applyFont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>
      <alignment horizontal="center" vertical="center" wrapText="1"/>
    </xf>
    <xf numFmtId="166" fontId="31" fillId="0" borderId="44" xfId="7" applyNumberFormat="1" applyFont="1" applyBorder="1" applyAlignment="1">
      <alignment horizontal="center" vertical="center" wrapText="1"/>
    </xf>
    <xf numFmtId="166" fontId="0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Border="1" applyAlignment="1" applyProtection="1">
      <alignment horizontal="left" vertical="center" wrapText="1"/>
      <protection locked="0"/>
    </xf>
    <xf numFmtId="166" fontId="17" fillId="0" borderId="59" xfId="7" applyNumberFormat="1" applyBorder="1" applyAlignment="1" applyProtection="1">
      <alignment horizontal="left" vertical="center" wrapText="1"/>
      <protection locked="0"/>
    </xf>
    <xf numFmtId="166" fontId="17" fillId="0" borderId="93" xfId="7" applyNumberFormat="1" applyBorder="1" applyAlignment="1" applyProtection="1">
      <alignment horizontal="left" vertical="center" wrapText="1"/>
      <protection locked="0"/>
    </xf>
    <xf numFmtId="166" fontId="31" fillId="0" borderId="43" xfId="7" applyNumberFormat="1" applyFont="1" applyBorder="1" applyAlignment="1">
      <alignment horizontal="left" vertical="center" wrapText="1"/>
    </xf>
    <xf numFmtId="166" fontId="31" fillId="0" borderId="44" xfId="7" applyNumberFormat="1" applyFont="1" applyBorder="1" applyAlignment="1">
      <alignment horizontal="left" vertical="center" wrapText="1"/>
    </xf>
    <xf numFmtId="0" fontId="23" fillId="0" borderId="0" xfId="7" applyFont="1" applyAlignment="1">
      <alignment horizontal="center" vertical="center"/>
    </xf>
    <xf numFmtId="0" fontId="23" fillId="0" borderId="0" xfId="7" applyFont="1" applyAlignment="1" applyProtection="1">
      <alignment horizontal="center" vertical="center"/>
      <protection locked="0"/>
    </xf>
    <xf numFmtId="175" fontId="60" fillId="0" borderId="55" xfId="7" applyNumberFormat="1" applyFont="1" applyBorder="1" applyAlignment="1" applyProtection="1">
      <alignment horizontal="left" vertical="center" wrapText="1"/>
      <protection locked="0"/>
    </xf>
    <xf numFmtId="0" fontId="3" fillId="0" borderId="0" xfId="0" applyFont="1" applyFill="1" applyAlignment="1" applyProtection="1">
      <alignment horizontal="left"/>
      <protection locked="0"/>
    </xf>
    <xf numFmtId="0" fontId="23" fillId="0" borderId="0" xfId="0" applyFont="1" applyFill="1" applyAlignment="1">
      <alignment horizontal="center" wrapText="1"/>
    </xf>
    <xf numFmtId="0" fontId="53" fillId="0" borderId="0" xfId="0" applyFont="1" applyFill="1" applyAlignment="1">
      <alignment horizontal="right"/>
    </xf>
    <xf numFmtId="0" fontId="3" fillId="0" borderId="0" xfId="0" applyFont="1" applyFill="1" applyAlignment="1" applyProtection="1">
      <protection locked="0"/>
    </xf>
    <xf numFmtId="0" fontId="0" fillId="0" borderId="0" xfId="0" applyAlignment="1" applyProtection="1">
      <protection locked="0"/>
    </xf>
    <xf numFmtId="0" fontId="35" fillId="0" borderId="0" xfId="8" applyFont="1" applyFill="1" applyAlignment="1">
      <alignment horizontal="center"/>
    </xf>
    <xf numFmtId="0" fontId="35" fillId="0" borderId="0" xfId="8" applyFont="1" applyFill="1" applyAlignment="1">
      <alignment horizontal="center" vertical="center"/>
    </xf>
    <xf numFmtId="166" fontId="53" fillId="0" borderId="0" xfId="0" applyNumberFormat="1" applyFont="1" applyFill="1" applyBorder="1" applyAlignment="1" applyProtection="1">
      <alignment horizontal="right" textRotation="180" wrapText="1"/>
    </xf>
    <xf numFmtId="166" fontId="8" fillId="0" borderId="43" xfId="0" applyNumberFormat="1" applyFont="1" applyFill="1" applyBorder="1" applyAlignment="1" applyProtection="1">
      <alignment horizontal="left" vertical="center" wrapText="1" indent="2"/>
    </xf>
    <xf numFmtId="166" fontId="8" fillId="0" borderId="36" xfId="0" applyNumberFormat="1" applyFont="1" applyFill="1" applyBorder="1" applyAlignment="1" applyProtection="1">
      <alignment horizontal="left" vertical="center" wrapText="1" indent="2"/>
    </xf>
    <xf numFmtId="166" fontId="8" fillId="0" borderId="79" xfId="0" applyNumberFormat="1" applyFont="1" applyFill="1" applyBorder="1" applyAlignment="1" applyProtection="1">
      <alignment horizontal="center" vertical="center"/>
    </xf>
    <xf numFmtId="166" fontId="8" fillId="0" borderId="88" xfId="0" applyNumberFormat="1" applyFont="1" applyFill="1" applyBorder="1" applyAlignment="1" applyProtection="1">
      <alignment horizontal="center" vertical="center"/>
    </xf>
    <xf numFmtId="166" fontId="8" fillId="0" borderId="58" xfId="0" applyNumberFormat="1" applyFont="1" applyFill="1" applyBorder="1" applyAlignment="1" applyProtection="1">
      <alignment horizontal="center" vertical="center"/>
    </xf>
    <xf numFmtId="166" fontId="8" fillId="0" borderId="71" xfId="0" applyNumberFormat="1" applyFont="1" applyFill="1" applyBorder="1" applyAlignment="1" applyProtection="1">
      <alignment horizontal="center" vertical="center"/>
    </xf>
    <xf numFmtId="166" fontId="8" fillId="0" borderId="53" xfId="0" applyNumberFormat="1" applyFont="1" applyFill="1" applyBorder="1" applyAlignment="1" applyProtection="1">
      <alignment horizontal="center" vertical="center"/>
    </xf>
    <xf numFmtId="166" fontId="8" fillId="0" borderId="79" xfId="0" applyNumberFormat="1" applyFont="1" applyFill="1" applyBorder="1" applyAlignment="1" applyProtection="1">
      <alignment horizontal="center" vertical="center" wrapText="1"/>
    </xf>
    <xf numFmtId="166" fontId="8" fillId="0" borderId="88" xfId="0" applyNumberFormat="1" applyFont="1" applyFill="1" applyBorder="1" applyAlignment="1" applyProtection="1">
      <alignment horizontal="center" vertical="center" wrapText="1"/>
    </xf>
    <xf numFmtId="0" fontId="29" fillId="0" borderId="55" xfId="0" applyFont="1" applyFill="1" applyBorder="1" applyAlignment="1">
      <alignment horizontal="justify" vertical="center" wrapText="1"/>
    </xf>
    <xf numFmtId="0" fontId="16" fillId="0" borderId="0" xfId="0" applyFont="1" applyAlignment="1" applyProtection="1">
      <alignment horizontal="center" wrapText="1"/>
      <protection locked="0"/>
    </xf>
    <xf numFmtId="0" fontId="21" fillId="0" borderId="49" xfId="9" applyFont="1" applyFill="1" applyBorder="1" applyAlignment="1" applyProtection="1">
      <alignment horizontal="left" vertical="center" indent="1"/>
    </xf>
    <xf numFmtId="0" fontId="21" fillId="0" borderId="44" xfId="9" applyFont="1" applyFill="1" applyBorder="1" applyAlignment="1" applyProtection="1">
      <alignment horizontal="left" vertical="center" indent="1"/>
    </xf>
    <xf numFmtId="0" fontId="21" fillId="0" borderId="36" xfId="9" applyFont="1" applyFill="1" applyBorder="1" applyAlignment="1" applyProtection="1">
      <alignment horizontal="left" vertical="center" indent="1"/>
    </xf>
    <xf numFmtId="0" fontId="23" fillId="0" borderId="0" xfId="9" applyFont="1" applyFill="1" applyAlignment="1" applyProtection="1">
      <alignment horizontal="center" wrapText="1"/>
    </xf>
    <xf numFmtId="0" fontId="23" fillId="0" borderId="0" xfId="9" applyFont="1" applyFill="1" applyAlignment="1" applyProtection="1">
      <alignment horizontal="center"/>
    </xf>
    <xf numFmtId="0" fontId="16" fillId="0" borderId="0" xfId="0" applyFont="1" applyFill="1" applyBorder="1" applyAlignment="1" applyProtection="1">
      <alignment horizontal="center" vertical="center"/>
      <protection locked="0"/>
    </xf>
    <xf numFmtId="0" fontId="53" fillId="0" borderId="0" xfId="0" applyFont="1" applyFill="1" applyBorder="1" applyAlignment="1">
      <alignment horizontal="center" textRotation="180"/>
    </xf>
    <xf numFmtId="0" fontId="18" fillId="0" borderId="55" xfId="0" applyFont="1" applyBorder="1"/>
    <xf numFmtId="0" fontId="36" fillId="0" borderId="0" xfId="0" applyFont="1" applyAlignment="1" applyProtection="1">
      <alignment horizontal="right"/>
    </xf>
    <xf numFmtId="0" fontId="30" fillId="0" borderId="43" xfId="0" applyFont="1" applyBorder="1" applyAlignment="1" applyProtection="1">
      <alignment horizontal="left" vertical="center" indent="2"/>
    </xf>
    <xf numFmtId="0" fontId="30" fillId="0" borderId="42" xfId="0" applyFont="1" applyBorder="1" applyAlignment="1" applyProtection="1">
      <alignment horizontal="left" vertical="center" indent="2"/>
    </xf>
    <xf numFmtId="0" fontId="23" fillId="0" borderId="0" xfId="0" applyFont="1" applyAlignment="1" applyProtection="1">
      <alignment horizontal="center" wrapText="1"/>
      <protection locked="0"/>
    </xf>
    <xf numFmtId="0" fontId="35" fillId="0" borderId="0" xfId="8" applyFont="1" applyFill="1" applyAlignment="1" applyProtection="1">
      <alignment horizontal="center"/>
    </xf>
    <xf numFmtId="0" fontId="35" fillId="0" borderId="0" xfId="0" applyFont="1" applyAlignment="1">
      <alignment horizontal="center"/>
    </xf>
    <xf numFmtId="0" fontId="35" fillId="0" borderId="0" xfId="8" applyFont="1" applyFill="1" applyAlignment="1" applyProtection="1">
      <alignment horizontal="center"/>
      <protection locked="0"/>
    </xf>
    <xf numFmtId="0" fontId="35" fillId="0" borderId="0" xfId="0" applyFont="1" applyAlignment="1" applyProtection="1">
      <alignment horizontal="center"/>
      <protection locked="0"/>
    </xf>
    <xf numFmtId="0" fontId="23" fillId="0" borderId="0" xfId="0" applyFont="1" applyAlignment="1" applyProtection="1">
      <alignment horizontal="center"/>
    </xf>
    <xf numFmtId="0" fontId="23" fillId="7" borderId="0" xfId="0" applyFont="1" applyFill="1" applyAlignment="1" applyProtection="1">
      <alignment horizontal="center"/>
    </xf>
    <xf numFmtId="0" fontId="35" fillId="7" borderId="0" xfId="0" applyFont="1" applyFill="1" applyAlignment="1" applyProtection="1">
      <alignment horizontal="center"/>
    </xf>
    <xf numFmtId="0" fontId="8" fillId="0" borderId="15" xfId="8" applyFont="1" applyFill="1" applyBorder="1" applyAlignment="1" applyProtection="1">
      <alignment horizontal="center" vertical="center" wrapText="1"/>
    </xf>
    <xf numFmtId="0" fontId="8" fillId="0" borderId="18" xfId="8" applyFont="1" applyFill="1" applyBorder="1" applyAlignment="1" applyProtection="1">
      <alignment horizontal="center" vertical="center" wrapText="1"/>
    </xf>
    <xf numFmtId="0" fontId="8" fillId="0" borderId="16" xfId="8" applyFont="1" applyFill="1" applyBorder="1" applyAlignment="1" applyProtection="1">
      <alignment horizontal="center" vertical="center" wrapText="1"/>
    </xf>
    <xf numFmtId="0" fontId="8" fillId="0" borderId="19" xfId="8" applyFont="1" applyFill="1" applyBorder="1" applyAlignment="1" applyProtection="1">
      <alignment horizontal="center" vertical="center" wrapText="1"/>
    </xf>
    <xf numFmtId="0" fontId="8" fillId="0" borderId="92" xfId="8" applyFont="1" applyFill="1" applyBorder="1" applyAlignment="1" applyProtection="1">
      <alignment horizontal="center" vertical="center" wrapText="1"/>
    </xf>
    <xf numFmtId="0" fontId="8" fillId="0" borderId="4" xfId="8" applyFont="1" applyFill="1" applyBorder="1" applyAlignment="1" applyProtection="1">
      <alignment horizontal="center" vertical="center" wrapText="1"/>
    </xf>
    <xf numFmtId="0" fontId="8" fillId="0" borderId="68" xfId="8" applyFont="1" applyFill="1" applyBorder="1" applyAlignment="1" applyProtection="1">
      <alignment horizontal="center" vertical="center" wrapText="1"/>
    </xf>
    <xf numFmtId="0" fontId="8" fillId="0" borderId="37" xfId="8" applyFont="1" applyFill="1" applyBorder="1" applyAlignment="1" applyProtection="1">
      <alignment horizontal="center" vertical="center" wrapText="1"/>
    </xf>
    <xf numFmtId="0" fontId="23" fillId="0" borderId="0" xfId="8" applyFont="1" applyFill="1" applyAlignment="1" applyProtection="1">
      <alignment horizontal="center"/>
    </xf>
    <xf numFmtId="0" fontId="53" fillId="0" borderId="0" xfId="8" applyFont="1" applyFill="1" applyAlignment="1" applyProtection="1">
      <alignment horizontal="right" vertical="center"/>
      <protection locked="0"/>
    </xf>
    <xf numFmtId="0" fontId="0" fillId="0" borderId="0" xfId="0" applyAlignment="1"/>
    <xf numFmtId="0" fontId="23" fillId="0" borderId="0" xfId="8" applyFont="1" applyFill="1" applyAlignment="1" applyProtection="1">
      <alignment horizontal="center"/>
      <protection locked="0"/>
    </xf>
    <xf numFmtId="0" fontId="23" fillId="0" borderId="0" xfId="8" applyFont="1" applyFill="1" applyAlignment="1" applyProtection="1">
      <alignment horizontal="center" vertical="center"/>
      <protection locked="0"/>
    </xf>
    <xf numFmtId="166" fontId="8" fillId="0" borderId="15" xfId="8" applyNumberFormat="1" applyFont="1" applyFill="1" applyBorder="1" applyAlignment="1" applyProtection="1">
      <alignment horizontal="center" vertical="center" wrapText="1"/>
    </xf>
    <xf numFmtId="166" fontId="8" fillId="0" borderId="18" xfId="8" applyNumberFormat="1" applyFont="1" applyFill="1" applyBorder="1" applyAlignment="1" applyProtection="1">
      <alignment horizontal="center" vertical="center" wrapText="1"/>
    </xf>
    <xf numFmtId="166" fontId="8" fillId="0" borderId="16" xfId="8" applyNumberFormat="1" applyFont="1" applyFill="1" applyBorder="1" applyAlignment="1" applyProtection="1">
      <alignment horizontal="center" vertical="center" wrapText="1"/>
    </xf>
    <xf numFmtId="166" fontId="8" fillId="0" borderId="19" xfId="8" applyNumberFormat="1" applyFont="1" applyFill="1" applyBorder="1" applyAlignment="1" applyProtection="1">
      <alignment horizontal="center" vertical="center" wrapText="1"/>
    </xf>
    <xf numFmtId="166" fontId="8" fillId="0" borderId="92" xfId="8" applyNumberFormat="1" applyFont="1" applyFill="1" applyBorder="1" applyAlignment="1" applyProtection="1">
      <alignment horizontal="center" vertical="center" wrapText="1"/>
    </xf>
    <xf numFmtId="166" fontId="8" fillId="0" borderId="4" xfId="8" applyNumberFormat="1" applyFont="1" applyFill="1" applyBorder="1" applyAlignment="1" applyProtection="1">
      <alignment horizontal="center" vertical="center" wrapText="1"/>
    </xf>
    <xf numFmtId="166" fontId="8" fillId="0" borderId="68" xfId="8" applyNumberFormat="1" applyFont="1" applyFill="1" applyBorder="1" applyAlignment="1" applyProtection="1">
      <alignment horizontal="center" vertical="center" wrapText="1"/>
    </xf>
    <xf numFmtId="166" fontId="8" fillId="0" borderId="37" xfId="8" applyNumberFormat="1" applyFont="1" applyFill="1" applyBorder="1" applyAlignment="1" applyProtection="1">
      <alignment horizontal="center" vertical="center" wrapText="1"/>
    </xf>
    <xf numFmtId="166" fontId="23" fillId="0" borderId="0" xfId="8" applyNumberFormat="1" applyFont="1" applyFill="1" applyAlignment="1" applyProtection="1">
      <alignment horizontal="center"/>
    </xf>
    <xf numFmtId="166" fontId="53" fillId="0" borderId="0" xfId="8" applyNumberFormat="1" applyFont="1" applyFill="1" applyAlignment="1" applyProtection="1">
      <alignment horizontal="right" vertical="center"/>
      <protection locked="0"/>
    </xf>
    <xf numFmtId="166" fontId="0" fillId="0" borderId="0" xfId="0" applyNumberFormat="1" applyAlignment="1"/>
    <xf numFmtId="166" fontId="23" fillId="0" borderId="0" xfId="8" applyNumberFormat="1" applyFont="1" applyFill="1" applyAlignment="1" applyProtection="1">
      <alignment horizontal="center"/>
      <protection locked="0"/>
    </xf>
    <xf numFmtId="166" fontId="23" fillId="0" borderId="0" xfId="8" applyNumberFormat="1" applyFont="1" applyFill="1" applyAlignment="1" applyProtection="1">
      <alignment horizontal="center" vertical="center"/>
      <protection locked="0"/>
    </xf>
    <xf numFmtId="166" fontId="104" fillId="0" borderId="55" xfId="0" applyNumberFormat="1" applyFont="1" applyFill="1" applyBorder="1" applyAlignment="1" applyProtection="1">
      <alignment horizontal="center" vertical="center" wrapText="1"/>
    </xf>
    <xf numFmtId="166" fontId="53" fillId="0" borderId="0" xfId="0" applyNumberFormat="1" applyFont="1" applyFill="1" applyAlignment="1">
      <alignment horizontal="right" vertical="center" wrapText="1"/>
    </xf>
    <xf numFmtId="0" fontId="53" fillId="0" borderId="0" xfId="0" applyFont="1" applyAlignment="1">
      <alignment horizontal="right" vertical="center" wrapText="1"/>
    </xf>
    <xf numFmtId="166" fontId="28" fillId="0" borderId="23" xfId="7" applyNumberFormat="1" applyFont="1" applyBorder="1" applyAlignment="1">
      <alignment horizontal="right" vertical="center" indent="1"/>
    </xf>
    <xf numFmtId="0" fontId="100" fillId="0" borderId="23" xfId="0" applyFont="1" applyBorder="1" applyAlignment="1">
      <alignment horizontal="right" vertical="center" indent="1"/>
    </xf>
    <xf numFmtId="166" fontId="28" fillId="0" borderId="90" xfId="7" applyNumberFormat="1" applyFont="1" applyBorder="1" applyAlignment="1">
      <alignment horizontal="right" vertical="center" indent="1"/>
    </xf>
    <xf numFmtId="0" fontId="100" fillId="0" borderId="90" xfId="0" applyFont="1" applyBorder="1" applyAlignment="1">
      <alignment horizontal="right" vertical="center" indent="1"/>
    </xf>
    <xf numFmtId="166" fontId="28" fillId="0" borderId="22" xfId="7" applyNumberFormat="1" applyFont="1" applyBorder="1" applyAlignment="1">
      <alignment horizontal="right" vertical="center" indent="1"/>
    </xf>
    <xf numFmtId="0" fontId="100" fillId="0" borderId="22" xfId="0" applyFont="1" applyBorder="1" applyAlignment="1">
      <alignment horizontal="right" vertical="center" indent="1"/>
    </xf>
    <xf numFmtId="0" fontId="30" fillId="0" borderId="22" xfId="7" applyFont="1" applyBorder="1" applyAlignment="1">
      <alignment horizontal="center" vertical="center"/>
    </xf>
    <xf numFmtId="0" fontId="17" fillId="0" borderId="22" xfId="0" applyFont="1" applyBorder="1" applyAlignment="1">
      <alignment horizontal="center" vertical="center"/>
    </xf>
    <xf numFmtId="166" fontId="28" fillId="0" borderId="73" xfId="7" applyNumberFormat="1" applyFont="1" applyBorder="1" applyAlignment="1">
      <alignment horizontal="right" vertical="center" indent="1"/>
    </xf>
    <xf numFmtId="0" fontId="100" fillId="0" borderId="73" xfId="0" applyFont="1" applyBorder="1" applyAlignment="1">
      <alignment horizontal="right" vertical="center" indent="1"/>
    </xf>
    <xf numFmtId="175" fontId="82" fillId="0" borderId="55" xfId="7" applyNumberFormat="1" applyFont="1" applyBorder="1" applyAlignment="1" applyProtection="1">
      <alignment horizontal="left" vertical="center" wrapText="1"/>
      <protection locked="0"/>
    </xf>
    <xf numFmtId="175" fontId="82" fillId="0" borderId="0" xfId="7" applyNumberFormat="1" applyFont="1" applyAlignment="1" applyProtection="1">
      <alignment horizontal="left" vertical="center" wrapText="1"/>
      <protection locked="0"/>
    </xf>
    <xf numFmtId="2" fontId="31" fillId="0" borderId="0" xfId="7" applyNumberFormat="1" applyFont="1" applyAlignment="1" applyProtection="1">
      <alignment horizontal="center" vertical="center"/>
      <protection locked="0"/>
    </xf>
    <xf numFmtId="2" fontId="17" fillId="0" borderId="0" xfId="7" applyNumberFormat="1" applyFont="1" applyAlignment="1">
      <alignment horizontal="center" vertical="center"/>
    </xf>
    <xf numFmtId="0" fontId="30" fillId="0" borderId="43" xfId="7" applyFont="1" applyBorder="1" applyAlignment="1">
      <alignment horizontal="center" vertical="center"/>
    </xf>
    <xf numFmtId="0" fontId="17" fillId="0" borderId="36" xfId="0" applyFont="1" applyBorder="1" applyAlignment="1">
      <alignment horizontal="center" vertical="center"/>
    </xf>
    <xf numFmtId="166" fontId="28" fillId="0" borderId="79" xfId="7" applyNumberFormat="1" applyFont="1" applyBorder="1" applyAlignment="1">
      <alignment horizontal="right" vertical="center" indent="1"/>
    </xf>
    <xf numFmtId="0" fontId="100" fillId="0" borderId="79" xfId="0" applyFont="1" applyBorder="1" applyAlignment="1">
      <alignment horizontal="right" vertical="center" indent="1"/>
    </xf>
    <xf numFmtId="166" fontId="30" fillId="0" borderId="78" xfId="7" applyNumberFormat="1" applyFont="1" applyBorder="1" applyAlignment="1">
      <alignment horizontal="center" vertical="center"/>
    </xf>
    <xf numFmtId="166" fontId="30" fillId="0" borderId="52" xfId="7" applyNumberFormat="1" applyFont="1" applyBorder="1" applyAlignment="1">
      <alignment horizontal="center" vertical="center"/>
    </xf>
    <xf numFmtId="166" fontId="30" fillId="0" borderId="87" xfId="7" applyNumberFormat="1" applyFont="1" applyBorder="1" applyAlignment="1">
      <alignment horizontal="center" vertical="center"/>
    </xf>
    <xf numFmtId="166" fontId="30" fillId="0" borderId="78" xfId="7" applyNumberFormat="1" applyFont="1" applyBorder="1" applyAlignment="1">
      <alignment horizontal="center" vertical="center" wrapText="1"/>
    </xf>
    <xf numFmtId="166" fontId="30" fillId="0" borderId="55" xfId="7" applyNumberFormat="1" applyFont="1" applyBorder="1" applyAlignment="1">
      <alignment horizontal="center" vertical="center" wrapText="1"/>
    </xf>
    <xf numFmtId="0" fontId="17" fillId="0" borderId="55" xfId="7" applyFont="1" applyBorder="1" applyAlignment="1">
      <alignment horizontal="center" vertical="center" wrapText="1"/>
    </xf>
    <xf numFmtId="0" fontId="17" fillId="0" borderId="60" xfId="7" applyFont="1" applyBorder="1" applyAlignment="1">
      <alignment horizontal="center" vertical="center" wrapText="1"/>
    </xf>
    <xf numFmtId="166" fontId="30" fillId="0" borderId="79" xfId="7" applyNumberFormat="1" applyFont="1" applyBorder="1" applyAlignment="1">
      <alignment horizontal="center" vertical="center" wrapText="1"/>
    </xf>
    <xf numFmtId="166" fontId="30" fillId="0" borderId="50" xfId="7" applyNumberFormat="1" applyFont="1" applyBorder="1" applyAlignment="1">
      <alignment horizontal="center" vertical="center"/>
    </xf>
    <xf numFmtId="0" fontId="105" fillId="0" borderId="88" xfId="0" applyFont="1" applyBorder="1" applyAlignment="1">
      <alignment horizontal="center" vertical="center"/>
    </xf>
    <xf numFmtId="166" fontId="30" fillId="0" borderId="43" xfId="7" applyNumberFormat="1" applyFont="1" applyBorder="1" applyAlignment="1">
      <alignment horizontal="center" vertical="center" wrapText="1"/>
    </xf>
    <xf numFmtId="0" fontId="38" fillId="0" borderId="44" xfId="7" applyFont="1" applyBorder="1" applyAlignment="1">
      <alignment horizontal="center" vertical="center" wrapText="1"/>
    </xf>
    <xf numFmtId="0" fontId="38" fillId="0" borderId="36" xfId="7" applyFont="1" applyBorder="1" applyAlignment="1">
      <alignment horizontal="center" vertical="center" wrapText="1"/>
    </xf>
    <xf numFmtId="0" fontId="105" fillId="0" borderId="88" xfId="0" applyFont="1" applyBorder="1" applyAlignment="1">
      <alignment horizontal="center" vertical="center" wrapText="1"/>
    </xf>
    <xf numFmtId="166" fontId="28" fillId="0" borderId="43" xfId="7" applyNumberFormat="1" applyFont="1" applyBorder="1" applyAlignment="1" applyProtection="1">
      <alignment horizontal="center" vertical="center" wrapText="1"/>
    </xf>
    <xf numFmtId="166" fontId="28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Font="1" applyBorder="1" applyAlignment="1" applyProtection="1">
      <alignment horizontal="center" vertical="center"/>
    </xf>
    <xf numFmtId="0" fontId="17" fillId="0" borderId="44" xfId="7" applyFont="1" applyBorder="1" applyAlignment="1" applyProtection="1">
      <alignment horizontal="center" vertical="center"/>
    </xf>
    <xf numFmtId="166" fontId="17" fillId="0" borderId="0" xfId="7" applyNumberFormat="1" applyFont="1" applyAlignment="1" applyProtection="1">
      <alignment horizontal="left" vertical="center" wrapText="1"/>
      <protection locked="0"/>
    </xf>
    <xf numFmtId="166" fontId="32" fillId="0" borderId="35" xfId="7" applyNumberFormat="1" applyFont="1" applyBorder="1" applyAlignment="1" applyProtection="1">
      <alignment horizontal="right" vertical="center"/>
      <protection locked="0"/>
    </xf>
    <xf numFmtId="175" fontId="23" fillId="0" borderId="0" xfId="7" applyNumberFormat="1" applyFont="1" applyAlignment="1" applyProtection="1">
      <alignment horizontal="center" vertical="center" wrapText="1"/>
      <protection locked="0"/>
    </xf>
    <xf numFmtId="166" fontId="32" fillId="0" borderId="35" xfId="7" applyNumberFormat="1" applyFont="1" applyBorder="1" applyAlignment="1">
      <alignment horizontal="right" vertical="center"/>
    </xf>
    <xf numFmtId="166" fontId="31" fillId="0" borderId="36" xfId="7" applyNumberFormat="1" applyFont="1" applyBorder="1" applyAlignment="1">
      <alignment horizontal="center" vertical="center" wrapText="1"/>
    </xf>
    <xf numFmtId="166" fontId="17" fillId="0" borderId="58" xfId="7" applyNumberFormat="1" applyFont="1" applyBorder="1" applyAlignment="1" applyProtection="1">
      <alignment horizontal="left" vertical="center" wrapText="1"/>
      <protection locked="0"/>
    </xf>
    <xf numFmtId="166" fontId="17" fillId="0" borderId="71" xfId="7" applyNumberFormat="1" applyFont="1" applyBorder="1" applyAlignment="1" applyProtection="1">
      <alignment horizontal="left" vertical="center" wrapText="1"/>
      <protection locked="0"/>
    </xf>
    <xf numFmtId="166" fontId="17" fillId="0" borderId="53" xfId="7" applyNumberFormat="1" applyFont="1" applyBorder="1" applyAlignment="1" applyProtection="1">
      <alignment horizontal="left" vertical="center" wrapText="1"/>
      <protection locked="0"/>
    </xf>
    <xf numFmtId="166" fontId="17" fillId="0" borderId="59" xfId="7" applyNumberFormat="1" applyFont="1" applyBorder="1" applyAlignment="1" applyProtection="1">
      <alignment horizontal="left" vertical="center" wrapText="1"/>
      <protection locked="0"/>
    </xf>
    <xf numFmtId="166" fontId="17" fillId="0" borderId="93" xfId="7" applyNumberFormat="1" applyFont="1" applyBorder="1" applyAlignment="1" applyProtection="1">
      <alignment horizontal="left" vertical="center" wrapText="1"/>
      <protection locked="0"/>
    </xf>
    <xf numFmtId="166" fontId="17" fillId="0" borderId="61" xfId="7" applyNumberFormat="1" applyFont="1" applyBorder="1" applyAlignment="1" applyProtection="1">
      <alignment horizontal="left" vertical="center" wrapText="1"/>
      <protection locked="0"/>
    </xf>
    <xf numFmtId="166" fontId="31" fillId="0" borderId="36" xfId="7" applyNumberFormat="1" applyFont="1" applyBorder="1" applyAlignment="1">
      <alignment horizontal="left" vertical="center" wrapText="1"/>
    </xf>
    <xf numFmtId="0" fontId="17" fillId="0" borderId="44" xfId="7" applyFont="1" applyBorder="1" applyAlignment="1">
      <alignment horizontal="center" vertical="center" wrapText="1"/>
    </xf>
    <xf numFmtId="0" fontId="17" fillId="0" borderId="36" xfId="7" applyFont="1" applyBorder="1" applyAlignment="1">
      <alignment horizontal="center" vertical="center" wrapText="1"/>
    </xf>
    <xf numFmtId="2" fontId="17" fillId="0" borderId="0" xfId="7" applyNumberFormat="1" applyFont="1" applyAlignment="1" applyProtection="1">
      <alignment horizontal="center" vertical="center"/>
      <protection locked="0"/>
    </xf>
    <xf numFmtId="0" fontId="30" fillId="0" borderId="22" xfId="7" applyFont="1" applyBorder="1" applyAlignment="1" applyProtection="1">
      <alignment horizontal="center" vertical="center"/>
      <protection locked="0"/>
    </xf>
    <xf numFmtId="0" fontId="17" fillId="0" borderId="22" xfId="0" applyFont="1" applyBorder="1" applyAlignment="1" applyProtection="1">
      <alignment horizontal="center" vertical="center"/>
      <protection locked="0"/>
    </xf>
    <xf numFmtId="166" fontId="28" fillId="0" borderId="79" xfId="7" applyNumberFormat="1" applyFont="1" applyBorder="1" applyAlignment="1" applyProtection="1">
      <alignment horizontal="right" vertical="center" indent="1"/>
    </xf>
    <xf numFmtId="0" fontId="100" fillId="0" borderId="79" xfId="0" applyFont="1" applyBorder="1" applyAlignment="1" applyProtection="1">
      <alignment horizontal="right" vertical="center" indent="1"/>
    </xf>
    <xf numFmtId="166" fontId="28" fillId="0" borderId="23" xfId="7" applyNumberFormat="1" applyFont="1" applyBorder="1" applyAlignment="1" applyProtection="1">
      <alignment horizontal="right" vertical="center" indent="1"/>
    </xf>
    <xf numFmtId="0" fontId="100" fillId="0" borderId="23" xfId="0" applyFont="1" applyBorder="1" applyAlignment="1" applyProtection="1">
      <alignment horizontal="right" vertical="center" indent="1"/>
    </xf>
    <xf numFmtId="166" fontId="28" fillId="0" borderId="90" xfId="7" applyNumberFormat="1" applyFont="1" applyBorder="1" applyAlignment="1" applyProtection="1">
      <alignment horizontal="right" vertical="center" indent="1"/>
    </xf>
    <xf numFmtId="0" fontId="100" fillId="0" borderId="90" xfId="0" applyFont="1" applyBorder="1" applyAlignment="1" applyProtection="1">
      <alignment horizontal="right" vertical="center" indent="1"/>
    </xf>
    <xf numFmtId="166" fontId="28" fillId="0" borderId="22" xfId="7" applyNumberFormat="1" applyFont="1" applyBorder="1" applyAlignment="1" applyProtection="1">
      <alignment horizontal="right" vertical="center" indent="1"/>
    </xf>
    <xf numFmtId="0" fontId="100" fillId="0" borderId="22" xfId="0" applyFont="1" applyBorder="1" applyAlignment="1" applyProtection="1">
      <alignment horizontal="right" vertical="center" indent="1"/>
    </xf>
    <xf numFmtId="0" fontId="30" fillId="0" borderId="43" xfId="7" applyFont="1" applyBorder="1" applyAlignment="1" applyProtection="1">
      <alignment horizontal="center" vertical="center"/>
      <protection locked="0"/>
    </xf>
    <xf numFmtId="0" fontId="17" fillId="0" borderId="36" xfId="0" applyFont="1" applyBorder="1" applyAlignment="1" applyProtection="1">
      <alignment horizontal="center" vertical="center"/>
      <protection locked="0"/>
    </xf>
    <xf numFmtId="166" fontId="28" fillId="0" borderId="73" xfId="7" applyNumberFormat="1" applyFont="1" applyBorder="1" applyAlignment="1" applyProtection="1">
      <alignment horizontal="right" vertical="center" indent="1"/>
    </xf>
    <xf numFmtId="0" fontId="100" fillId="0" borderId="73" xfId="0" applyFont="1" applyBorder="1" applyAlignment="1" applyProtection="1">
      <alignment horizontal="right" vertical="center" indent="1"/>
    </xf>
    <xf numFmtId="49" fontId="31" fillId="0" borderId="0" xfId="7" applyNumberFormat="1" applyFont="1" applyAlignment="1" applyProtection="1">
      <alignment horizontal="center" vertical="center"/>
      <protection locked="0"/>
    </xf>
    <xf numFmtId="0" fontId="17" fillId="0" borderId="0" xfId="7" applyFont="1" applyAlignment="1">
      <alignment horizontal="center" vertical="center"/>
    </xf>
    <xf numFmtId="166" fontId="100" fillId="0" borderId="22" xfId="0" applyNumberFormat="1" applyFont="1" applyBorder="1" applyAlignment="1">
      <alignment horizontal="right" vertical="center" indent="1"/>
    </xf>
    <xf numFmtId="0" fontId="79" fillId="0" borderId="0" xfId="7" applyFont="1" applyAlignment="1">
      <alignment horizontal="center" vertical="center" textRotation="180"/>
    </xf>
    <xf numFmtId="166" fontId="53" fillId="0" borderId="35" xfId="0" applyNumberFormat="1" applyFont="1" applyFill="1" applyBorder="1" applyAlignment="1" applyProtection="1">
      <alignment horizontal="right" vertical="center" wrapText="1"/>
      <protection locked="0"/>
    </xf>
    <xf numFmtId="166" fontId="53" fillId="0" borderId="35" xfId="0" applyNumberFormat="1" applyFont="1" applyBorder="1" applyAlignment="1" applyProtection="1">
      <alignment horizontal="right"/>
      <protection locked="0"/>
    </xf>
    <xf numFmtId="166" fontId="7" fillId="0" borderId="43" xfId="0" applyNumberFormat="1" applyFont="1" applyFill="1" applyBorder="1" applyAlignment="1" applyProtection="1">
      <alignment horizontal="center" vertical="center"/>
      <protection locked="0"/>
    </xf>
    <xf numFmtId="166" fontId="7" fillId="0" borderId="44" xfId="0" applyNumberFormat="1" applyFont="1" applyFill="1" applyBorder="1" applyAlignment="1" applyProtection="1">
      <alignment horizontal="center" vertical="center"/>
      <protection locked="0"/>
    </xf>
    <xf numFmtId="166" fontId="3" fillId="0" borderId="44" xfId="0" applyNumberFormat="1" applyFont="1" applyBorder="1" applyAlignment="1" applyProtection="1">
      <alignment horizontal="center" vertical="center"/>
      <protection locked="0"/>
    </xf>
    <xf numFmtId="166" fontId="3" fillId="0" borderId="36" xfId="0" applyNumberFormat="1" applyFont="1" applyBorder="1" applyAlignment="1" applyProtection="1">
      <alignment horizontal="center" vertical="center"/>
      <protection locked="0"/>
    </xf>
    <xf numFmtId="166" fontId="7" fillId="0" borderId="43" xfId="0" applyNumberFormat="1" applyFont="1" applyFill="1" applyBorder="1" applyAlignment="1" applyProtection="1">
      <alignment horizontal="center" vertical="center" readingOrder="2"/>
      <protection locked="0"/>
    </xf>
    <xf numFmtId="166" fontId="7" fillId="0" borderId="44" xfId="0" applyNumberFormat="1" applyFont="1" applyFill="1" applyBorder="1" applyAlignment="1" applyProtection="1">
      <alignment horizontal="center" vertical="center" readingOrder="2"/>
      <protection locked="0"/>
    </xf>
    <xf numFmtId="166" fontId="3" fillId="0" borderId="44" xfId="0" applyNumberFormat="1" applyFont="1" applyBorder="1" applyAlignment="1" applyProtection="1">
      <alignment horizontal="center" vertical="center" readingOrder="2"/>
      <protection locked="0"/>
    </xf>
    <xf numFmtId="166" fontId="3" fillId="0" borderId="36" xfId="0" applyNumberFormat="1" applyFont="1" applyBorder="1" applyAlignment="1" applyProtection="1">
      <alignment horizontal="center" vertical="center" readingOrder="2"/>
      <protection locked="0"/>
    </xf>
    <xf numFmtId="166" fontId="8" fillId="0" borderId="43" xfId="0" applyNumberFormat="1" applyFont="1" applyFill="1" applyBorder="1" applyAlignment="1" applyProtection="1">
      <alignment horizontal="center" vertical="center" wrapText="1"/>
    </xf>
    <xf numFmtId="166" fontId="8" fillId="0" borderId="44" xfId="0" applyNumberFormat="1" applyFont="1" applyFill="1" applyBorder="1" applyAlignment="1" applyProtection="1">
      <alignment horizontal="center" vertical="center" wrapText="1"/>
    </xf>
    <xf numFmtId="166" fontId="8" fillId="0" borderId="36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1" xfId="0" applyNumberFormat="1" applyFont="1" applyFill="1" applyBorder="1" applyAlignment="1" applyProtection="1">
      <alignment horizontal="center" vertical="center"/>
      <protection locked="0"/>
    </xf>
    <xf numFmtId="166" fontId="8" fillId="0" borderId="19" xfId="0" applyNumberFormat="1" applyFont="1" applyFill="1" applyBorder="1" applyAlignment="1" applyProtection="1">
      <alignment horizontal="center" vertical="center"/>
      <protection locked="0"/>
    </xf>
    <xf numFmtId="166" fontId="30" fillId="0" borderId="29" xfId="0" applyNumberFormat="1" applyFont="1" applyFill="1" applyBorder="1" applyAlignment="1" applyProtection="1">
      <alignment horizontal="center" wrapText="1"/>
      <protection locked="0"/>
    </xf>
    <xf numFmtId="166" fontId="30" fillId="0" borderId="30" xfId="0" applyNumberFormat="1" applyFont="1" applyFill="1" applyBorder="1" applyAlignment="1" applyProtection="1">
      <alignment horizontal="center"/>
      <protection locked="0"/>
    </xf>
    <xf numFmtId="166" fontId="30" fillId="0" borderId="38" xfId="0" applyNumberFormat="1" applyFont="1" applyFill="1" applyBorder="1" applyAlignment="1" applyProtection="1">
      <alignment horizontal="center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</xf>
    <xf numFmtId="166" fontId="19" fillId="0" borderId="35" xfId="0" applyNumberFormat="1" applyFont="1" applyBorder="1" applyAlignment="1">
      <alignment horizontal="center" vertical="center" wrapText="1"/>
    </xf>
    <xf numFmtId="166" fontId="19" fillId="0" borderId="54" xfId="0" applyNumberFormat="1" applyFont="1" applyBorder="1" applyAlignment="1">
      <alignment horizontal="center" vertical="center" wrapText="1"/>
    </xf>
    <xf numFmtId="166" fontId="0" fillId="0" borderId="44" xfId="0" applyNumberFormat="1" applyBorder="1" applyAlignment="1">
      <alignment vertical="center" wrapText="1"/>
    </xf>
    <xf numFmtId="166" fontId="0" fillId="0" borderId="36" xfId="0" applyNumberFormat="1" applyBorder="1" applyAlignment="1">
      <alignment vertical="center" wrapText="1"/>
    </xf>
    <xf numFmtId="166" fontId="7" fillId="0" borderId="68" xfId="0" applyNumberFormat="1" applyFont="1" applyFill="1" applyBorder="1" applyAlignment="1" applyProtection="1">
      <alignment horizontal="center" vertical="center"/>
      <protection locked="0"/>
    </xf>
    <xf numFmtId="166" fontId="3" fillId="0" borderId="71" xfId="0" applyNumberFormat="1" applyFont="1" applyBorder="1" applyAlignment="1" applyProtection="1">
      <alignment horizontal="center" vertical="center"/>
      <protection locked="0"/>
    </xf>
    <xf numFmtId="166" fontId="7" fillId="0" borderId="48" xfId="0" applyNumberFormat="1" applyFont="1" applyFill="1" applyBorder="1" applyAlignment="1" applyProtection="1">
      <alignment horizontal="center" vertical="center"/>
      <protection locked="0"/>
    </xf>
    <xf numFmtId="166" fontId="3" fillId="0" borderId="93" xfId="0" applyNumberFormat="1" applyFont="1" applyBorder="1" applyAlignment="1" applyProtection="1">
      <alignment horizontal="center" vertical="center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  <protection locked="0"/>
    </xf>
    <xf numFmtId="166" fontId="0" fillId="0" borderId="7" xfId="0" applyNumberFormat="1" applyBorder="1" applyAlignment="1" applyProtection="1">
      <alignment vertical="center"/>
      <protection locked="0"/>
    </xf>
    <xf numFmtId="166" fontId="0" fillId="0" borderId="18" xfId="0" applyNumberFormat="1" applyBorder="1" applyAlignment="1" applyProtection="1">
      <alignment vertical="center"/>
      <protection locked="0"/>
    </xf>
    <xf numFmtId="166" fontId="0" fillId="0" borderId="1" xfId="0" applyNumberFormat="1" applyBorder="1" applyAlignment="1" applyProtection="1">
      <alignment vertical="center"/>
      <protection locked="0"/>
    </xf>
    <xf numFmtId="166" fontId="0" fillId="0" borderId="19" xfId="0" applyNumberFormat="1" applyBorder="1" applyAlignment="1" applyProtection="1">
      <alignment vertical="center"/>
      <protection locked="0"/>
    </xf>
    <xf numFmtId="0" fontId="8" fillId="0" borderId="16" xfId="0" applyFont="1" applyFill="1" applyBorder="1" applyAlignment="1" applyProtection="1">
      <alignment horizontal="center" vertical="center" wrapText="1"/>
      <protection locked="0"/>
    </xf>
    <xf numFmtId="0" fontId="8" fillId="0" borderId="1" xfId="0" applyFont="1" applyFill="1" applyBorder="1" applyAlignment="1" applyProtection="1">
      <alignment horizontal="center" vertical="center"/>
      <protection locked="0"/>
    </xf>
    <xf numFmtId="0" fontId="8" fillId="0" borderId="19" xfId="0" applyFont="1" applyFill="1" applyBorder="1" applyAlignment="1" applyProtection="1">
      <alignment horizontal="center" vertical="center"/>
      <protection locked="0"/>
    </xf>
    <xf numFmtId="0" fontId="30" fillId="0" borderId="29" xfId="0" applyFont="1" applyFill="1" applyBorder="1" applyAlignment="1" applyProtection="1">
      <alignment horizontal="center" wrapText="1"/>
      <protection locked="0"/>
    </xf>
    <xf numFmtId="0" fontId="30" fillId="0" borderId="30" xfId="0" applyFont="1" applyFill="1" applyBorder="1" applyAlignment="1" applyProtection="1">
      <alignment horizontal="center"/>
      <protection locked="0"/>
    </xf>
    <xf numFmtId="0" fontId="30" fillId="0" borderId="38" xfId="0" applyFont="1" applyFill="1" applyBorder="1" applyAlignment="1" applyProtection="1">
      <alignment horizontal="center"/>
      <protection locked="0"/>
    </xf>
    <xf numFmtId="0" fontId="8" fillId="0" borderId="87" xfId="0" applyFont="1" applyFill="1" applyBorder="1" applyAlignment="1" applyProtection="1">
      <alignment horizontal="center" vertical="center" wrapText="1"/>
    </xf>
    <xf numFmtId="0" fontId="19" fillId="0" borderId="35" xfId="0" applyFont="1" applyBorder="1" applyAlignment="1">
      <alignment horizontal="center" vertical="center" wrapText="1"/>
    </xf>
    <xf numFmtId="0" fontId="19" fillId="0" borderId="54" xfId="0" applyFont="1" applyBorder="1" applyAlignment="1">
      <alignment horizontal="center" vertical="center" wrapText="1"/>
    </xf>
    <xf numFmtId="0" fontId="8" fillId="0" borderId="43" xfId="0" applyFont="1" applyFill="1" applyBorder="1" applyAlignment="1" applyProtection="1">
      <alignment horizontal="center" vertical="center" wrapText="1"/>
    </xf>
    <xf numFmtId="0" fontId="0" fillId="0" borderId="44" xfId="0" applyBorder="1" applyAlignment="1">
      <alignment vertical="center" wrapText="1"/>
    </xf>
    <xf numFmtId="0" fontId="0" fillId="0" borderId="36" xfId="0" applyBorder="1" applyAlignment="1">
      <alignment vertical="center" wrapText="1"/>
    </xf>
    <xf numFmtId="0" fontId="7" fillId="0" borderId="68" xfId="0" applyFont="1" applyFill="1" applyBorder="1" applyAlignment="1" applyProtection="1">
      <alignment horizontal="center" vertical="center"/>
      <protection locked="0"/>
    </xf>
    <xf numFmtId="0" fontId="3" fillId="0" borderId="71" xfId="0" applyFont="1" applyBorder="1" applyAlignment="1" applyProtection="1">
      <alignment horizontal="center" vertical="center"/>
      <protection locked="0"/>
    </xf>
    <xf numFmtId="0" fontId="7" fillId="0" borderId="48" xfId="0" applyFont="1" applyFill="1" applyBorder="1" applyAlignment="1" applyProtection="1">
      <alignment horizontal="center" vertical="center"/>
      <protection locked="0"/>
    </xf>
    <xf numFmtId="0" fontId="3" fillId="0" borderId="93" xfId="0" applyFont="1" applyBorder="1" applyAlignment="1" applyProtection="1">
      <alignment horizontal="center" vertical="center"/>
      <protection locked="0"/>
    </xf>
    <xf numFmtId="0" fontId="8" fillId="0" borderId="15" xfId="0" applyFont="1" applyFill="1" applyBorder="1" applyAlignment="1" applyProtection="1">
      <alignment horizontal="center" vertical="center" wrapText="1"/>
      <protection locked="0"/>
    </xf>
    <xf numFmtId="0" fontId="0" fillId="0" borderId="7" xfId="0" applyBorder="1" applyAlignment="1" applyProtection="1">
      <alignment vertical="center"/>
      <protection locked="0"/>
    </xf>
    <xf numFmtId="0" fontId="0" fillId="0" borderId="18" xfId="0" applyBorder="1" applyAlignment="1" applyProtection="1">
      <alignment vertical="center"/>
      <protection locked="0"/>
    </xf>
    <xf numFmtId="0" fontId="0" fillId="0" borderId="1" xfId="0" applyBorder="1" applyAlignment="1" applyProtection="1">
      <alignment vertical="center"/>
      <protection locked="0"/>
    </xf>
    <xf numFmtId="0" fontId="0" fillId="0" borderId="19" xfId="0" applyBorder="1" applyAlignment="1" applyProtection="1">
      <alignment vertical="center"/>
      <protection locked="0"/>
    </xf>
    <xf numFmtId="166" fontId="16" fillId="0" borderId="0" xfId="0" applyNumberFormat="1" applyFont="1" applyFill="1" applyBorder="1" applyAlignment="1" applyProtection="1">
      <alignment horizontal="center" vertical="center"/>
      <protection locked="0"/>
    </xf>
    <xf numFmtId="166" fontId="53" fillId="0" borderId="0" xfId="0" applyNumberFormat="1" applyFont="1" applyFill="1" applyBorder="1" applyAlignment="1">
      <alignment horizontal="center" textRotation="180"/>
    </xf>
    <xf numFmtId="166" fontId="18" fillId="0" borderId="55" xfId="0" applyNumberFormat="1" applyFont="1" applyBorder="1"/>
    <xf numFmtId="0" fontId="23" fillId="0" borderId="0" xfId="0" applyFont="1" applyAlignment="1">
      <alignment horizontal="center"/>
    </xf>
    <xf numFmtId="0" fontId="23" fillId="7" borderId="0" xfId="0" applyFont="1" applyFill="1" applyAlignment="1">
      <alignment horizontal="center"/>
    </xf>
    <xf numFmtId="0" fontId="23" fillId="7" borderId="0" xfId="0" applyFont="1" applyFill="1" applyProtection="1">
      <protection locked="0"/>
    </xf>
    <xf numFmtId="0" fontId="0" fillId="7" borderId="0" xfId="0" applyFill="1" applyProtection="1">
      <protection locked="0"/>
    </xf>
    <xf numFmtId="0" fontId="23" fillId="0" borderId="0" xfId="8" applyFont="1" applyAlignment="1">
      <alignment horizontal="center"/>
    </xf>
    <xf numFmtId="166" fontId="36" fillId="0" borderId="35" xfId="8" applyNumberFormat="1" applyFont="1" applyBorder="1" applyAlignment="1">
      <alignment horizontal="left" vertical="center"/>
    </xf>
    <xf numFmtId="0" fontId="8" fillId="0" borderId="15" xfId="8" applyFont="1" applyBorder="1" applyAlignment="1">
      <alignment horizontal="center" vertical="center" wrapText="1"/>
    </xf>
    <xf numFmtId="0" fontId="8" fillId="0" borderId="18" xfId="8" applyFont="1" applyBorder="1" applyAlignment="1">
      <alignment horizontal="center" vertical="center" wrapText="1"/>
    </xf>
    <xf numFmtId="0" fontId="8" fillId="0" borderId="16" xfId="8" applyFont="1" applyBorder="1" applyAlignment="1">
      <alignment horizontal="center" vertical="center" wrapText="1"/>
    </xf>
    <xf numFmtId="0" fontId="8" fillId="0" borderId="19" xfId="8" applyFont="1" applyBorder="1" applyAlignment="1">
      <alignment horizontal="center" vertical="center" wrapText="1"/>
    </xf>
    <xf numFmtId="0" fontId="8" fillId="0" borderId="92" xfId="8" applyFont="1" applyBorder="1" applyAlignment="1">
      <alignment horizontal="center" vertical="center" wrapText="1"/>
    </xf>
    <xf numFmtId="0" fontId="8" fillId="0" borderId="4" xfId="8" applyFont="1" applyBorder="1" applyAlignment="1">
      <alignment horizontal="center" vertical="center" wrapText="1"/>
    </xf>
    <xf numFmtId="0" fontId="8" fillId="0" borderId="37" xfId="8" applyFont="1" applyBorder="1" applyAlignment="1">
      <alignment horizontal="center" vertical="center" wrapText="1"/>
    </xf>
    <xf numFmtId="166" fontId="7" fillId="0" borderId="0" xfId="8" applyNumberFormat="1" applyFont="1" applyAlignment="1">
      <alignment horizontal="center" vertical="center"/>
    </xf>
    <xf numFmtId="166" fontId="36" fillId="0" borderId="35" xfId="8" applyNumberFormat="1" applyFont="1" applyBorder="1" applyAlignment="1">
      <alignment horizontal="left"/>
    </xf>
    <xf numFmtId="0" fontId="53" fillId="0" borderId="0" xfId="8" applyFont="1" applyAlignment="1" applyProtection="1">
      <alignment horizontal="right"/>
      <protection locked="0"/>
    </xf>
    <xf numFmtId="0" fontId="23" fillId="0" borderId="0" xfId="8" applyFont="1" applyAlignment="1" applyProtection="1">
      <alignment horizontal="center"/>
      <protection locked="0"/>
    </xf>
    <xf numFmtId="0" fontId="31" fillId="0" borderId="0" xfId="0" applyFont="1" applyAlignment="1" applyProtection="1">
      <alignment horizontal="center"/>
      <protection locked="0"/>
    </xf>
    <xf numFmtId="0" fontId="23" fillId="0" borderId="0" xfId="8" applyFont="1" applyAlignment="1" applyProtection="1">
      <alignment horizontal="center" vertical="center"/>
      <protection locked="0"/>
    </xf>
    <xf numFmtId="166" fontId="7" fillId="0" borderId="0" xfId="8" applyNumberFormat="1" applyFont="1" applyAlignment="1" applyProtection="1">
      <alignment horizontal="center" vertical="center"/>
      <protection locked="0"/>
    </xf>
    <xf numFmtId="166" fontId="36" fillId="0" borderId="35" xfId="8" applyNumberFormat="1" applyFont="1" applyBorder="1" applyAlignment="1" applyProtection="1">
      <alignment horizontal="left" vertical="center"/>
      <protection locked="0"/>
    </xf>
    <xf numFmtId="0" fontId="23" fillId="0" borderId="0" xfId="8" applyFont="1" applyAlignment="1" applyProtection="1">
      <alignment horizontal="center"/>
    </xf>
    <xf numFmtId="166" fontId="36" fillId="0" borderId="35" xfId="8" applyNumberFormat="1" applyFont="1" applyBorder="1" applyAlignment="1" applyProtection="1">
      <alignment horizontal="left" vertical="center"/>
    </xf>
    <xf numFmtId="0" fontId="8" fillId="0" borderId="15" xfId="8" applyFont="1" applyBorder="1" applyAlignment="1" applyProtection="1">
      <alignment horizontal="center" vertical="center" wrapText="1"/>
    </xf>
    <xf numFmtId="0" fontId="8" fillId="0" borderId="18" xfId="8" applyFont="1" applyBorder="1" applyAlignment="1" applyProtection="1">
      <alignment horizontal="center" vertical="center" wrapText="1"/>
    </xf>
    <xf numFmtId="0" fontId="8" fillId="0" borderId="16" xfId="8" applyFont="1" applyBorder="1" applyAlignment="1" applyProtection="1">
      <alignment horizontal="center" vertical="center" wrapText="1"/>
    </xf>
    <xf numFmtId="0" fontId="8" fillId="0" borderId="19" xfId="8" applyFont="1" applyBorder="1" applyAlignment="1" applyProtection="1">
      <alignment horizontal="center" vertical="center" wrapText="1"/>
    </xf>
    <xf numFmtId="0" fontId="8" fillId="0" borderId="92" xfId="8" applyFont="1" applyBorder="1" applyAlignment="1" applyProtection="1">
      <alignment horizontal="center" vertical="center" wrapText="1"/>
    </xf>
    <xf numFmtId="0" fontId="8" fillId="0" borderId="4" xfId="8" applyFont="1" applyBorder="1" applyAlignment="1" applyProtection="1">
      <alignment horizontal="center" vertical="center" wrapText="1"/>
    </xf>
    <xf numFmtId="0" fontId="8" fillId="0" borderId="37" xfId="8" applyFont="1" applyBorder="1" applyAlignment="1" applyProtection="1">
      <alignment horizontal="center" vertical="center" wrapText="1"/>
    </xf>
    <xf numFmtId="166" fontId="7" fillId="0" borderId="0" xfId="8" applyNumberFormat="1" applyFont="1" applyAlignment="1" applyProtection="1">
      <alignment horizontal="center" vertical="center"/>
    </xf>
    <xf numFmtId="166" fontId="36" fillId="0" borderId="35" xfId="8" applyNumberFormat="1" applyFont="1" applyBorder="1" applyAlignment="1" applyProtection="1">
      <alignment horizontal="left"/>
    </xf>
    <xf numFmtId="166" fontId="53" fillId="0" borderId="0" xfId="0" applyNumberFormat="1" applyFont="1" applyAlignment="1" applyProtection="1">
      <alignment horizontal="center" textRotation="180" wrapText="1"/>
      <protection locked="0"/>
    </xf>
    <xf numFmtId="166" fontId="30" fillId="0" borderId="79" xfId="0" applyNumberFormat="1" applyFont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Border="1" applyAlignment="1" applyProtection="1">
      <alignment horizontal="center" vertical="center" wrapText="1"/>
      <protection locked="0"/>
    </xf>
    <xf numFmtId="166" fontId="104" fillId="0" borderId="55" xfId="0" applyNumberFormat="1" applyFont="1" applyBorder="1" applyAlignment="1">
      <alignment horizontal="center" vertical="center" wrapText="1"/>
    </xf>
    <xf numFmtId="166" fontId="53" fillId="0" borderId="0" xfId="0" applyNumberFormat="1" applyFont="1" applyAlignment="1" applyProtection="1">
      <alignment horizontal="right" vertical="center" wrapText="1"/>
      <protection locked="0"/>
    </xf>
    <xf numFmtId="166" fontId="23" fillId="0" borderId="0" xfId="0" applyNumberFormat="1" applyFont="1" applyAlignment="1" applyProtection="1">
      <alignment horizontal="center" vertical="center" wrapText="1"/>
      <protection locked="0"/>
    </xf>
    <xf numFmtId="0" fontId="79" fillId="0" borderId="0" xfId="7" applyFont="1" applyAlignment="1">
      <alignment horizontal="center" textRotation="180"/>
    </xf>
    <xf numFmtId="166" fontId="6" fillId="0" borderId="35" xfId="7" applyNumberFormat="1" applyFont="1" applyBorder="1" applyAlignment="1" applyProtection="1">
      <alignment horizontal="right" vertical="center"/>
      <protection locked="0"/>
    </xf>
    <xf numFmtId="166" fontId="8" fillId="0" borderId="78" xfId="7" applyNumberFormat="1" applyFont="1" applyBorder="1" applyAlignment="1">
      <alignment horizontal="center" vertical="center"/>
    </xf>
    <xf numFmtId="166" fontId="8" fillId="0" borderId="52" xfId="7" applyNumberFormat="1" applyFont="1" applyBorder="1" applyAlignment="1">
      <alignment horizontal="center" vertical="center"/>
    </xf>
    <xf numFmtId="166" fontId="8" fillId="0" borderId="87" xfId="7" applyNumberFormat="1" applyFont="1" applyBorder="1" applyAlignment="1">
      <alignment horizontal="center" vertical="center"/>
    </xf>
    <xf numFmtId="0" fontId="17" fillId="0" borderId="55" xfId="7" applyBorder="1" applyAlignment="1">
      <alignment horizontal="center" vertical="center" wrapText="1"/>
    </xf>
    <xf numFmtId="166" fontId="8" fillId="0" borderId="43" xfId="7" applyNumberFormat="1" applyFont="1" applyBorder="1" applyAlignment="1">
      <alignment horizontal="center" vertical="center" wrapText="1"/>
    </xf>
    <xf numFmtId="166" fontId="8" fillId="0" borderId="79" xfId="7" applyNumberFormat="1" applyFont="1" applyBorder="1" applyAlignment="1">
      <alignment horizontal="center" vertical="center" wrapText="1"/>
    </xf>
    <xf numFmtId="0" fontId="106" fillId="0" borderId="88" xfId="0" applyFont="1" applyBorder="1" applyAlignment="1">
      <alignment horizontal="center" vertical="center" wrapText="1"/>
    </xf>
    <xf numFmtId="166" fontId="20" fillId="0" borderId="43" xfId="7" applyNumberFormat="1" applyFont="1" applyBorder="1" applyAlignment="1" applyProtection="1">
      <alignment horizontal="center" vertical="center" wrapText="1"/>
    </xf>
    <xf numFmtId="166" fontId="20" fillId="0" borderId="44" xfId="7" applyNumberFormat="1" applyFont="1" applyBorder="1" applyAlignment="1" applyProtection="1">
      <alignment horizontal="center" vertical="center" wrapText="1"/>
    </xf>
    <xf numFmtId="0" fontId="17" fillId="0" borderId="36" xfId="7" applyBorder="1" applyAlignment="1" applyProtection="1">
      <alignment horizontal="center" vertical="center"/>
    </xf>
    <xf numFmtId="0" fontId="17" fillId="0" borderId="44" xfId="7" applyBorder="1" applyAlignment="1" applyProtection="1">
      <alignment horizontal="center" vertical="center"/>
    </xf>
    <xf numFmtId="0" fontId="53" fillId="0" borderId="0" xfId="7" applyFont="1" applyAlignment="1">
      <alignment horizontal="right" vertical="center"/>
    </xf>
    <xf numFmtId="166" fontId="6" fillId="0" borderId="35" xfId="7" applyNumberFormat="1" applyFont="1" applyBorder="1" applyAlignment="1">
      <alignment horizontal="right" vertical="center"/>
    </xf>
    <xf numFmtId="166" fontId="17" fillId="0" borderId="58" xfId="7" applyNumberFormat="1" applyBorder="1" applyAlignment="1" applyProtection="1">
      <alignment horizontal="left" vertical="center" wrapText="1"/>
    </xf>
    <xf numFmtId="166" fontId="17" fillId="0" borderId="71" xfId="7" applyNumberFormat="1" applyBorder="1" applyAlignment="1" applyProtection="1">
      <alignment horizontal="left" vertical="center" wrapText="1"/>
    </xf>
    <xf numFmtId="166" fontId="17" fillId="0" borderId="53" xfId="7" applyNumberFormat="1" applyBorder="1" applyAlignment="1" applyProtection="1">
      <alignment horizontal="left" vertical="center" wrapText="1"/>
    </xf>
    <xf numFmtId="166" fontId="17" fillId="0" borderId="59" xfId="7" applyNumberFormat="1" applyBorder="1" applyAlignment="1" applyProtection="1">
      <alignment horizontal="left" vertical="center" wrapText="1"/>
    </xf>
    <xf numFmtId="166" fontId="17" fillId="0" borderId="93" xfId="7" applyNumberFormat="1" applyBorder="1" applyAlignment="1" applyProtection="1">
      <alignment horizontal="left" vertical="center" wrapText="1"/>
    </xf>
    <xf numFmtId="166" fontId="17" fillId="0" borderId="61" xfId="7" applyNumberFormat="1" applyBorder="1" applyAlignment="1" applyProtection="1">
      <alignment horizontal="left" vertical="center" wrapText="1"/>
    </xf>
    <xf numFmtId="0" fontId="56" fillId="0" borderId="35" xfId="0" applyFont="1" applyBorder="1" applyAlignment="1" applyProtection="1">
      <alignment horizontal="right" vertical="top"/>
      <protection locked="0"/>
    </xf>
    <xf numFmtId="0" fontId="42" fillId="0" borderId="35" xfId="0" applyFont="1" applyBorder="1" applyProtection="1">
      <protection locked="0"/>
    </xf>
    <xf numFmtId="0" fontId="7" fillId="0" borderId="22" xfId="0" applyFont="1" applyBorder="1" applyAlignment="1" applyProtection="1">
      <alignment horizontal="center" vertical="center"/>
      <protection locked="0"/>
    </xf>
    <xf numFmtId="0" fontId="8" fillId="0" borderId="43" xfId="0" applyFont="1" applyBorder="1" applyAlignment="1" applyProtection="1">
      <alignment horizontal="center" vertical="center" wrapText="1"/>
    </xf>
    <xf numFmtId="0" fontId="8" fillId="0" borderId="44" xfId="0" applyFont="1" applyBorder="1" applyAlignment="1" applyProtection="1">
      <alignment horizontal="center" vertical="center" wrapText="1"/>
    </xf>
    <xf numFmtId="0" fontId="8" fillId="0" borderId="36" xfId="0" applyFont="1" applyBorder="1" applyAlignment="1" applyProtection="1">
      <alignment horizontal="center" vertical="center" wrapText="1"/>
    </xf>
    <xf numFmtId="0" fontId="7" fillId="0" borderId="49" xfId="0" applyFont="1" applyBorder="1" applyAlignment="1" applyProtection="1">
      <alignment horizontal="center" vertical="center"/>
      <protection locked="0"/>
    </xf>
    <xf numFmtId="0" fontId="7" fillId="0" borderId="44" xfId="0" applyFont="1" applyBorder="1" applyAlignment="1" applyProtection="1">
      <alignment horizontal="center" vertical="center"/>
      <protection locked="0"/>
    </xf>
    <xf numFmtId="0" fontId="7" fillId="0" borderId="42" xfId="0" applyFont="1" applyBorder="1" applyAlignment="1" applyProtection="1">
      <alignment horizontal="center" vertical="center"/>
      <protection locked="0"/>
    </xf>
    <xf numFmtId="0" fontId="61" fillId="0" borderId="35" xfId="0" applyFont="1" applyBorder="1" applyAlignment="1" applyProtection="1">
      <alignment horizontal="right" vertical="top"/>
      <protection locked="0"/>
    </xf>
    <xf numFmtId="0" fontId="12" fillId="0" borderId="35" xfId="0" applyFont="1" applyBorder="1" applyProtection="1">
      <protection locked="0"/>
    </xf>
    <xf numFmtId="166" fontId="53" fillId="0" borderId="35" xfId="0" applyNumberFormat="1" applyFont="1" applyBorder="1" applyAlignment="1" applyProtection="1">
      <alignment horizontal="right" vertical="center" wrapText="1"/>
      <protection locked="0"/>
    </xf>
    <xf numFmtId="0" fontId="53" fillId="0" borderId="35" xfId="0" applyFont="1" applyBorder="1" applyAlignment="1" applyProtection="1">
      <alignment horizontal="right"/>
      <protection locked="0"/>
    </xf>
    <xf numFmtId="0" fontId="8" fillId="0" borderId="43" xfId="0" applyFont="1" applyBorder="1" applyAlignment="1">
      <alignment horizontal="center" vertical="center" wrapText="1"/>
    </xf>
    <xf numFmtId="0" fontId="8" fillId="0" borderId="44" xfId="0" applyFont="1" applyBorder="1" applyAlignment="1">
      <alignment horizontal="center" vertical="center" wrapText="1"/>
    </xf>
    <xf numFmtId="0" fontId="8" fillId="0" borderId="36" xfId="0" applyFont="1" applyBorder="1" applyAlignment="1">
      <alignment horizontal="center" vertical="center" wrapText="1"/>
    </xf>
    <xf numFmtId="0" fontId="3" fillId="0" borderId="0" xfId="0" applyFont="1" applyFill="1" applyAlignment="1" applyProtection="1">
      <alignment horizontal="left"/>
    </xf>
    <xf numFmtId="0" fontId="3" fillId="0" borderId="0" xfId="0" applyFont="1" applyFill="1" applyAlignment="1" applyProtection="1"/>
    <xf numFmtId="0" fontId="0" fillId="0" borderId="0" xfId="0" applyAlignment="1" applyProtection="1"/>
    <xf numFmtId="0" fontId="0" fillId="7" borderId="0" xfId="0" applyFill="1" applyAlignment="1">
      <alignment horizontal="center"/>
    </xf>
    <xf numFmtId="0" fontId="0" fillId="0" borderId="0" xfId="0" applyAlignment="1">
      <alignment horizontal="center"/>
    </xf>
    <xf numFmtId="0" fontId="35" fillId="7" borderId="0" xfId="0" applyFont="1" applyFill="1" applyAlignment="1">
      <alignment horizontal="center"/>
    </xf>
    <xf numFmtId="166" fontId="8" fillId="0" borderId="72" xfId="8" applyNumberFormat="1" applyFont="1" applyFill="1" applyBorder="1" applyAlignment="1" applyProtection="1">
      <alignment horizontal="center" vertical="center" wrapText="1"/>
    </xf>
    <xf numFmtId="166" fontId="7" fillId="0" borderId="0" xfId="0" applyNumberFormat="1" applyFont="1" applyFill="1" applyAlignment="1" applyProtection="1">
      <alignment horizontal="center" vertical="center" wrapText="1"/>
      <protection locked="0"/>
    </xf>
    <xf numFmtId="0" fontId="0" fillId="0" borderId="0" xfId="0" applyAlignment="1">
      <alignment vertical="center"/>
    </xf>
    <xf numFmtId="0" fontId="8" fillId="0" borderId="16" xfId="0" applyFont="1" applyFill="1" applyBorder="1" applyAlignment="1" applyProtection="1">
      <alignment horizontal="center" vertical="center" wrapText="1"/>
    </xf>
    <xf numFmtId="0" fontId="8" fillId="0" borderId="1" xfId="0" applyFont="1" applyFill="1" applyBorder="1" applyAlignment="1" applyProtection="1">
      <alignment horizontal="center" vertical="center"/>
    </xf>
    <xf numFmtId="0" fontId="8" fillId="0" borderId="19" xfId="0" applyFont="1" applyFill="1" applyBorder="1" applyAlignment="1" applyProtection="1">
      <alignment horizontal="center" vertical="center"/>
    </xf>
    <xf numFmtId="0" fontId="30" fillId="0" borderId="29" xfId="0" applyFont="1" applyFill="1" applyBorder="1" applyAlignment="1" applyProtection="1">
      <alignment horizontal="center" wrapText="1"/>
    </xf>
    <xf numFmtId="0" fontId="30" fillId="0" borderId="30" xfId="0" applyFont="1" applyFill="1" applyBorder="1" applyAlignment="1" applyProtection="1">
      <alignment horizontal="center"/>
    </xf>
    <xf numFmtId="0" fontId="30" fillId="0" borderId="38" xfId="0" applyFont="1" applyFill="1" applyBorder="1" applyAlignment="1" applyProtection="1">
      <alignment horizontal="center"/>
    </xf>
    <xf numFmtId="0" fontId="19" fillId="0" borderId="35" xfId="0" applyFont="1" applyBorder="1" applyAlignment="1" applyProtection="1">
      <alignment horizontal="center" vertical="center" wrapText="1"/>
    </xf>
    <xf numFmtId="0" fontId="19" fillId="0" borderId="54" xfId="0" applyFont="1" applyBorder="1" applyAlignment="1" applyProtection="1">
      <alignment horizontal="center" vertical="center" wrapText="1"/>
    </xf>
    <xf numFmtId="0" fontId="8" fillId="0" borderId="15" xfId="0" applyFont="1" applyFill="1" applyBorder="1" applyAlignment="1" applyProtection="1">
      <alignment horizontal="center" vertical="center" wrapText="1"/>
    </xf>
    <xf numFmtId="0" fontId="0" fillId="0" borderId="7" xfId="0" applyBorder="1" applyAlignment="1" applyProtection="1">
      <alignment vertical="center"/>
    </xf>
    <xf numFmtId="0" fontId="0" fillId="0" borderId="18" xfId="0" applyBorder="1" applyAlignment="1" applyProtection="1">
      <alignment vertical="center"/>
    </xf>
    <xf numFmtId="0" fontId="0" fillId="0" borderId="1" xfId="0" applyBorder="1" applyAlignment="1" applyProtection="1">
      <alignment vertical="center"/>
    </xf>
    <xf numFmtId="0" fontId="0" fillId="0" borderId="19" xfId="0" applyBorder="1" applyAlignment="1" applyProtection="1">
      <alignment vertical="center"/>
    </xf>
    <xf numFmtId="0" fontId="0" fillId="0" borderId="44" xfId="0" applyBorder="1" applyAlignment="1" applyProtection="1">
      <alignment vertical="center" wrapText="1"/>
    </xf>
    <xf numFmtId="0" fontId="0" fillId="0" borderId="36" xfId="0" applyBorder="1" applyAlignment="1" applyProtection="1">
      <alignment vertical="center" wrapText="1"/>
    </xf>
    <xf numFmtId="0" fontId="7" fillId="0" borderId="68" xfId="0" applyFont="1" applyFill="1" applyBorder="1" applyAlignment="1" applyProtection="1">
      <alignment horizontal="center" vertical="center"/>
    </xf>
    <xf numFmtId="0" fontId="3" fillId="0" borderId="71" xfId="0" applyFont="1" applyBorder="1" applyAlignment="1" applyProtection="1">
      <alignment horizontal="center" vertical="center"/>
    </xf>
    <xf numFmtId="0" fontId="7" fillId="0" borderId="48" xfId="0" applyFont="1" applyFill="1" applyBorder="1" applyAlignment="1" applyProtection="1">
      <alignment horizontal="center" vertical="center"/>
    </xf>
    <xf numFmtId="0" fontId="3" fillId="0" borderId="93" xfId="0" applyFont="1" applyBorder="1" applyAlignment="1" applyProtection="1">
      <alignment horizontal="center" vertical="center"/>
    </xf>
    <xf numFmtId="0" fontId="23" fillId="7" borderId="0" xfId="0" applyFont="1" applyFill="1" applyAlignment="1"/>
    <xf numFmtId="0" fontId="0" fillId="7" borderId="0" xfId="0" applyFill="1" applyAlignment="1"/>
    <xf numFmtId="166" fontId="53" fillId="0" borderId="0" xfId="0" applyNumberFormat="1" applyFont="1" applyFill="1" applyAlignment="1" applyProtection="1">
      <alignment horizontal="center" textRotation="180" wrapText="1"/>
      <protection locked="0"/>
    </xf>
    <xf numFmtId="166" fontId="30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30" fillId="0" borderId="88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44" xfId="0" applyBorder="1" applyAlignment="1">
      <alignment horizontal="center" vertical="center" wrapText="1"/>
    </xf>
    <xf numFmtId="166" fontId="8" fillId="0" borderId="79" xfId="7" applyNumberFormat="1" applyFont="1" applyBorder="1" applyAlignment="1" applyProtection="1">
      <alignment horizontal="center" vertical="center" wrapText="1"/>
      <protection locked="0"/>
    </xf>
    <xf numFmtId="0" fontId="0" fillId="0" borderId="88" xfId="0" applyBorder="1" applyAlignment="1" applyProtection="1">
      <alignment horizontal="center" vertical="center" wrapText="1"/>
      <protection locked="0"/>
    </xf>
    <xf numFmtId="166" fontId="31" fillId="0" borderId="43" xfId="7" applyNumberFormat="1" applyFont="1" applyBorder="1" applyAlignment="1" applyProtection="1">
      <alignment horizontal="left" vertical="center" wrapText="1"/>
    </xf>
    <xf numFmtId="166" fontId="31" fillId="0" borderId="44" xfId="7" applyNumberFormat="1" applyFont="1" applyBorder="1" applyAlignment="1" applyProtection="1">
      <alignment horizontal="left" vertical="center" wrapText="1"/>
    </xf>
    <xf numFmtId="166" fontId="31" fillId="0" borderId="36" xfId="7" applyNumberFormat="1" applyFont="1" applyBorder="1" applyAlignment="1" applyProtection="1">
      <alignment horizontal="left" vertical="center" wrapText="1"/>
    </xf>
    <xf numFmtId="0" fontId="42" fillId="0" borderId="35" xfId="0" applyFont="1" applyBorder="1" applyAlignment="1" applyProtection="1">
      <protection locked="0"/>
    </xf>
    <xf numFmtId="0" fontId="7" fillId="0" borderId="22" xfId="0" applyFont="1" applyFill="1" applyBorder="1" applyAlignment="1" applyProtection="1">
      <alignment horizontal="center" vertical="center"/>
      <protection locked="0"/>
    </xf>
    <xf numFmtId="0" fontId="8" fillId="0" borderId="44" xfId="0" applyFont="1" applyFill="1" applyBorder="1" applyAlignment="1" applyProtection="1">
      <alignment horizontal="center" vertical="center" wrapText="1"/>
    </xf>
    <xf numFmtId="0" fontId="8" fillId="0" borderId="36" xfId="0" applyFont="1" applyFill="1" applyBorder="1" applyAlignment="1" applyProtection="1">
      <alignment horizontal="center" vertical="center" wrapText="1"/>
    </xf>
    <xf numFmtId="0" fontId="7" fillId="0" borderId="49" xfId="0" applyFont="1" applyFill="1" applyBorder="1" applyAlignment="1" applyProtection="1">
      <alignment horizontal="center" vertical="center"/>
      <protection locked="0"/>
    </xf>
    <xf numFmtId="0" fontId="7" fillId="0" borderId="44" xfId="0" applyFont="1" applyFill="1" applyBorder="1" applyAlignment="1" applyProtection="1">
      <alignment horizontal="center" vertical="center"/>
      <protection locked="0"/>
    </xf>
    <xf numFmtId="0" fontId="7" fillId="0" borderId="42" xfId="0" applyFont="1" applyFill="1" applyBorder="1" applyAlignment="1" applyProtection="1">
      <alignment horizontal="center" vertical="center"/>
      <protection locked="0"/>
    </xf>
    <xf numFmtId="0" fontId="12" fillId="0" borderId="35" xfId="0" applyFont="1" applyBorder="1" applyAlignment="1" applyProtection="1">
      <protection locked="0"/>
    </xf>
    <xf numFmtId="0" fontId="41" fillId="0" borderId="0" xfId="0" applyFont="1" applyFill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6" fillId="0" borderId="45" xfId="0" applyFont="1" applyFill="1" applyBorder="1" applyAlignment="1" applyProtection="1">
      <alignment horizontal="center"/>
      <protection locked="0"/>
    </xf>
    <xf numFmtId="0" fontId="0" fillId="0" borderId="45" xfId="0" applyBorder="1" applyAlignment="1" applyProtection="1">
      <protection locked="0"/>
    </xf>
    <xf numFmtId="0" fontId="23" fillId="0" borderId="0" xfId="0" applyFont="1" applyAlignment="1" applyProtection="1">
      <alignment horizontal="center"/>
      <protection locked="0"/>
    </xf>
    <xf numFmtId="0" fontId="8" fillId="0" borderId="43" xfId="0" applyFont="1" applyFill="1" applyBorder="1" applyAlignment="1" applyProtection="1">
      <alignment horizontal="left" vertical="center" wrapText="1" indent="1"/>
    </xf>
    <xf numFmtId="0" fontId="8" fillId="0" borderId="42" xfId="0" applyFont="1" applyFill="1" applyBorder="1" applyAlignment="1" applyProtection="1">
      <alignment horizontal="left" vertical="center" wrapText="1" indent="1"/>
    </xf>
    <xf numFmtId="0" fontId="53" fillId="0" borderId="0" xfId="0" applyFont="1" applyFill="1" applyAlignment="1" applyProtection="1">
      <alignment horizontal="right" vertical="center" wrapText="1"/>
    </xf>
    <xf numFmtId="0" fontId="0" fillId="0" borderId="0" xfId="0" applyFont="1" applyAlignment="1">
      <alignment horizontal="right"/>
    </xf>
    <xf numFmtId="0" fontId="23" fillId="0" borderId="0" xfId="0" applyFont="1" applyFill="1" applyAlignment="1" applyProtection="1">
      <alignment horizontal="center" vertical="center" wrapText="1"/>
    </xf>
    <xf numFmtId="0" fontId="23" fillId="0" borderId="0" xfId="0" applyFont="1" applyAlignment="1">
      <alignment vertical="center" wrapText="1"/>
    </xf>
    <xf numFmtId="0" fontId="8" fillId="0" borderId="18" xfId="0" applyFont="1" applyFill="1" applyBorder="1" applyAlignment="1" applyProtection="1">
      <alignment horizontal="center" vertical="center" wrapText="1"/>
    </xf>
    <xf numFmtId="0" fontId="8" fillId="0" borderId="19" xfId="0" applyFont="1" applyFill="1" applyBorder="1" applyAlignment="1" applyProtection="1">
      <alignment horizontal="center" vertical="center" wrapText="1"/>
    </xf>
    <xf numFmtId="0" fontId="30" fillId="0" borderId="14" xfId="0" applyFont="1" applyFill="1" applyBorder="1" applyAlignment="1" applyProtection="1">
      <alignment horizontal="center" vertical="center" wrapText="1"/>
    </xf>
    <xf numFmtId="0" fontId="30" fillId="0" borderId="17" xfId="0" applyFont="1" applyFill="1" applyBorder="1" applyAlignment="1" applyProtection="1">
      <alignment horizontal="center" vertical="center" wrapText="1"/>
    </xf>
    <xf numFmtId="166" fontId="16" fillId="0" borderId="35" xfId="0" applyNumberFormat="1" applyFont="1" applyFill="1" applyBorder="1" applyAlignment="1" applyProtection="1">
      <alignment horizontal="center" vertical="center"/>
    </xf>
    <xf numFmtId="0" fontId="8" fillId="0" borderId="11" xfId="8" applyFont="1" applyFill="1" applyBorder="1" applyAlignment="1" applyProtection="1">
      <alignment horizontal="center" vertical="center" wrapText="1"/>
    </xf>
    <xf numFmtId="0" fontId="8" fillId="0" borderId="12" xfId="8" applyFont="1" applyFill="1" applyBorder="1" applyAlignment="1" applyProtection="1">
      <alignment horizontal="center" vertical="center" wrapText="1"/>
    </xf>
    <xf numFmtId="0" fontId="8" fillId="0" borderId="27" xfId="8" applyFont="1" applyFill="1" applyBorder="1" applyAlignment="1" applyProtection="1">
      <alignment horizontal="center" vertical="center" wrapText="1"/>
    </xf>
    <xf numFmtId="166" fontId="30" fillId="0" borderId="4" xfId="8" applyNumberFormat="1" applyFont="1" applyFill="1" applyBorder="1" applyAlignment="1" applyProtection="1">
      <alignment horizontal="center" vertical="center"/>
    </xf>
    <xf numFmtId="166" fontId="30" fillId="0" borderId="37" xfId="8" applyNumberFormat="1" applyFont="1" applyFill="1" applyBorder="1" applyAlignment="1" applyProtection="1">
      <alignment horizontal="center" vertical="center"/>
    </xf>
    <xf numFmtId="0" fontId="8" fillId="0" borderId="11" xfId="8" applyFont="1" applyFill="1" applyBorder="1" applyAlignment="1" applyProtection="1">
      <alignment horizontal="center" vertical="center" wrapText="1"/>
      <protection locked="0"/>
    </xf>
    <xf numFmtId="0" fontId="8" fillId="0" borderId="12" xfId="8" applyFont="1" applyFill="1" applyBorder="1" applyAlignment="1" applyProtection="1">
      <alignment horizontal="center" vertical="center" wrapText="1"/>
      <protection locked="0"/>
    </xf>
    <xf numFmtId="0" fontId="8" fillId="0" borderId="4" xfId="8" applyFont="1" applyFill="1" applyBorder="1" applyAlignment="1" applyProtection="1">
      <alignment horizontal="center" vertical="center" wrapText="1"/>
      <protection locked="0"/>
    </xf>
    <xf numFmtId="0" fontId="8" fillId="0" borderId="27" xfId="8" applyFont="1" applyFill="1" applyBorder="1" applyAlignment="1" applyProtection="1">
      <alignment horizontal="center" vertical="center" wrapText="1"/>
      <protection locked="0"/>
    </xf>
    <xf numFmtId="0" fontId="8" fillId="0" borderId="16" xfId="8" applyFont="1" applyFill="1" applyBorder="1" applyAlignment="1" applyProtection="1">
      <alignment horizontal="center" vertical="center" wrapText="1"/>
      <protection locked="0"/>
    </xf>
    <xf numFmtId="0" fontId="8" fillId="0" borderId="19" xfId="8" applyFont="1" applyFill="1" applyBorder="1" applyAlignment="1" applyProtection="1">
      <alignment horizontal="center" vertical="center" wrapText="1"/>
      <protection locked="0"/>
    </xf>
    <xf numFmtId="166" fontId="30" fillId="0" borderId="4" xfId="8" applyNumberFormat="1" applyFont="1" applyFill="1" applyBorder="1" applyAlignment="1" applyProtection="1">
      <alignment horizontal="center" vertical="center"/>
      <protection locked="0"/>
    </xf>
    <xf numFmtId="166" fontId="30" fillId="0" borderId="37" xfId="8" applyNumberFormat="1" applyFont="1" applyFill="1" applyBorder="1" applyAlignment="1" applyProtection="1">
      <alignment horizontal="center" vertical="center"/>
      <protection locked="0"/>
    </xf>
    <xf numFmtId="0" fontId="23" fillId="0" borderId="0" xfId="0" applyFont="1" applyAlignment="1" applyProtection="1">
      <alignment vertical="center" wrapText="1"/>
      <protection locked="0"/>
    </xf>
    <xf numFmtId="166" fontId="8" fillId="0" borderId="15" xfId="0" applyNumberFormat="1" applyFont="1" applyFill="1" applyBorder="1" applyAlignment="1" applyProtection="1">
      <alignment horizontal="center" vertical="center" wrapText="1"/>
    </xf>
    <xf numFmtId="166" fontId="8" fillId="0" borderId="18" xfId="0" applyNumberFormat="1" applyFont="1" applyFill="1" applyBorder="1" applyAlignment="1" applyProtection="1">
      <alignment horizontal="center" vertical="center" wrapText="1"/>
    </xf>
    <xf numFmtId="166" fontId="8" fillId="0" borderId="16" xfId="0" applyNumberFormat="1" applyFont="1" applyFill="1" applyBorder="1" applyAlignment="1" applyProtection="1">
      <alignment horizontal="center" vertical="center" wrapText="1"/>
    </xf>
    <xf numFmtId="166" fontId="8" fillId="0" borderId="19" xfId="0" applyNumberFormat="1" applyFont="1" applyFill="1" applyBorder="1" applyAlignment="1" applyProtection="1">
      <alignment horizontal="center" vertical="center"/>
    </xf>
    <xf numFmtId="166" fontId="8" fillId="0" borderId="19" xfId="0" applyNumberFormat="1" applyFont="1" applyFill="1" applyBorder="1" applyAlignment="1" applyProtection="1">
      <alignment horizontal="center" vertical="center" wrapText="1"/>
    </xf>
    <xf numFmtId="166" fontId="10" fillId="0" borderId="0" xfId="0" applyNumberFormat="1" applyFont="1" applyFill="1" applyAlignment="1" applyProtection="1">
      <alignment horizontal="center" textRotation="180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79" xfId="0" applyNumberFormat="1" applyFont="1" applyFill="1" applyBorder="1" applyAlignment="1" applyProtection="1">
      <alignment horizontal="center" vertical="center"/>
      <protection locked="0"/>
    </xf>
    <xf numFmtId="166" fontId="8" fillId="0" borderId="88" xfId="0" applyNumberFormat="1" applyFont="1" applyFill="1" applyBorder="1" applyAlignment="1" applyProtection="1">
      <alignment horizontal="center" vertical="center"/>
      <protection locked="0"/>
    </xf>
    <xf numFmtId="166" fontId="8" fillId="0" borderId="7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87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8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92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60" xfId="0" applyNumberFormat="1" applyFont="1" applyFill="1" applyBorder="1" applyAlignment="1" applyProtection="1">
      <alignment horizontal="center" vertical="center" wrapText="1"/>
      <protection locked="0"/>
    </xf>
    <xf numFmtId="166" fontId="8" fillId="0" borderId="54" xfId="0" applyNumberFormat="1" applyFont="1" applyFill="1" applyBorder="1" applyAlignment="1" applyProtection="1">
      <alignment horizontal="center" vertical="center" wrapText="1"/>
      <protection locked="0"/>
    </xf>
    <xf numFmtId="0" fontId="8" fillId="0" borderId="78" xfId="0" applyFont="1" applyFill="1" applyBorder="1" applyAlignment="1" applyProtection="1">
      <alignment horizontal="left" vertical="center" wrapText="1"/>
    </xf>
    <xf numFmtId="0" fontId="8" fillId="0" borderId="55" xfId="0" applyFont="1" applyFill="1" applyBorder="1" applyAlignment="1" applyProtection="1">
      <alignment horizontal="left" vertical="center" wrapText="1"/>
    </xf>
    <xf numFmtId="0" fontId="8" fillId="0" borderId="60" xfId="0" applyFont="1" applyFill="1" applyBorder="1" applyAlignment="1" applyProtection="1">
      <alignment horizontal="left" vertical="center" wrapText="1"/>
    </xf>
    <xf numFmtId="0" fontId="28" fillId="0" borderId="43" xfId="0" applyFont="1" applyFill="1" applyBorder="1" applyAlignment="1" applyProtection="1">
      <alignment horizontal="left" vertical="center"/>
    </xf>
    <xf numFmtId="0" fontId="28" fillId="0" borderId="42" xfId="0" applyFont="1" applyFill="1" applyBorder="1" applyAlignment="1" applyProtection="1">
      <alignment horizontal="left" vertical="center"/>
    </xf>
    <xf numFmtId="0" fontId="31" fillId="0" borderId="43" xfId="0" applyFont="1" applyFill="1" applyBorder="1" applyAlignment="1" applyProtection="1">
      <alignment horizontal="left" vertical="center"/>
    </xf>
    <xf numFmtId="0" fontId="31" fillId="0" borderId="42" xfId="0" applyFont="1" applyFill="1" applyBorder="1" applyAlignment="1" applyProtection="1">
      <alignment horizontal="left" vertical="center"/>
    </xf>
    <xf numFmtId="0" fontId="23" fillId="0" borderId="0" xfId="0" applyFont="1" applyFill="1" applyAlignment="1" applyProtection="1">
      <alignment horizontal="center" vertical="center" wrapText="1"/>
      <protection locked="0"/>
    </xf>
    <xf numFmtId="0" fontId="23" fillId="0" borderId="0" xfId="0" applyFont="1" applyFill="1" applyAlignment="1" applyProtection="1">
      <alignment horizontal="center" vertical="center"/>
      <protection locked="0"/>
    </xf>
    <xf numFmtId="0" fontId="32" fillId="0" borderId="35" xfId="0" applyFont="1" applyFill="1" applyBorder="1" applyAlignment="1" applyProtection="1">
      <alignment horizontal="right"/>
      <protection locked="0"/>
    </xf>
    <xf numFmtId="0" fontId="8" fillId="0" borderId="78" xfId="0" applyFont="1" applyFill="1" applyBorder="1" applyAlignment="1" applyProtection="1">
      <alignment horizontal="center" vertical="center" wrapText="1"/>
      <protection locked="0"/>
    </xf>
    <xf numFmtId="0" fontId="8" fillId="0" borderId="87" xfId="0" applyFont="1" applyFill="1" applyBorder="1" applyAlignment="1" applyProtection="1">
      <alignment horizontal="center" vertical="center" wrapText="1"/>
      <protection locked="0"/>
    </xf>
    <xf numFmtId="0" fontId="8" fillId="0" borderId="19" xfId="0" applyFont="1" applyFill="1" applyBorder="1" applyAlignment="1" applyProtection="1">
      <alignment horizontal="center" vertical="center" wrapText="1"/>
      <protection locked="0"/>
    </xf>
    <xf numFmtId="0" fontId="8" fillId="0" borderId="55" xfId="0" applyFont="1" applyFill="1" applyBorder="1" applyAlignment="1" applyProtection="1">
      <alignment horizontal="center" vertical="center" wrapText="1"/>
      <protection locked="0"/>
    </xf>
    <xf numFmtId="0" fontId="8" fillId="0" borderId="35" xfId="0" applyFont="1" applyFill="1" applyBorder="1" applyAlignment="1" applyProtection="1">
      <alignment horizontal="center" vertical="center" wrapText="1"/>
      <protection locked="0"/>
    </xf>
    <xf numFmtId="0" fontId="30" fillId="0" borderId="49" xfId="0" applyFont="1" applyFill="1" applyBorder="1" applyAlignment="1" applyProtection="1">
      <alignment horizontal="center"/>
      <protection locked="0"/>
    </xf>
    <xf numFmtId="0" fontId="30" fillId="0" borderId="44" xfId="0" applyFont="1" applyFill="1" applyBorder="1" applyAlignment="1" applyProtection="1">
      <alignment horizontal="center"/>
      <protection locked="0"/>
    </xf>
    <xf numFmtId="0" fontId="8" fillId="0" borderId="29" xfId="0" applyFont="1" applyFill="1" applyBorder="1" applyAlignment="1" applyProtection="1">
      <alignment horizontal="center" vertical="center" wrapText="1"/>
      <protection locked="0"/>
    </xf>
    <xf numFmtId="0" fontId="8" fillId="0" borderId="38" xfId="0" applyFont="1" applyFill="1" applyBorder="1" applyAlignment="1" applyProtection="1">
      <alignment horizontal="center" vertical="center" wrapText="1"/>
      <protection locked="0"/>
    </xf>
    <xf numFmtId="0" fontId="8" fillId="0" borderId="78" xfId="0" applyFont="1" applyFill="1" applyBorder="1" applyAlignment="1">
      <alignment horizontal="left" vertical="center" wrapText="1"/>
    </xf>
    <xf numFmtId="0" fontId="8" fillId="0" borderId="55" xfId="0" applyFont="1" applyFill="1" applyBorder="1" applyAlignment="1">
      <alignment horizontal="left" vertical="center" wrapText="1"/>
    </xf>
    <xf numFmtId="0" fontId="8" fillId="0" borderId="60" xfId="0" applyFont="1" applyFill="1" applyBorder="1" applyAlignment="1">
      <alignment horizontal="left" vertical="center" wrapText="1"/>
    </xf>
    <xf numFmtId="0" fontId="53" fillId="0" borderId="0" xfId="0" applyFont="1" applyFill="1" applyAlignment="1" applyProtection="1">
      <alignment horizontal="right" vertical="center" wrapText="1"/>
      <protection locked="0"/>
    </xf>
    <xf numFmtId="0" fontId="53" fillId="0" borderId="0" xfId="0" applyFont="1" applyFill="1" applyAlignment="1" applyProtection="1">
      <alignment horizontal="right"/>
      <protection locked="0"/>
    </xf>
    <xf numFmtId="0" fontId="23" fillId="0" borderId="0" xfId="0" applyFont="1" applyFill="1" applyAlignment="1" applyProtection="1">
      <alignment horizontal="center"/>
      <protection locked="0"/>
    </xf>
    <xf numFmtId="0" fontId="30" fillId="0" borderId="43" xfId="0" applyFont="1" applyFill="1" applyBorder="1" applyAlignment="1">
      <alignment horizontal="left" vertical="center" indent="2"/>
    </xf>
    <xf numFmtId="0" fontId="30" fillId="0" borderId="42" xfId="0" applyFont="1" applyFill="1" applyBorder="1" applyAlignment="1">
      <alignment horizontal="left" vertical="center" indent="2"/>
    </xf>
    <xf numFmtId="0" fontId="63" fillId="0" borderId="2" xfId="11" applyFont="1" applyFill="1" applyBorder="1" applyAlignment="1" applyProtection="1">
      <alignment horizontal="center" wrapText="1"/>
      <protection locked="0"/>
    </xf>
    <xf numFmtId="0" fontId="63" fillId="0" borderId="20" xfId="11" applyFont="1" applyFill="1" applyBorder="1" applyAlignment="1" applyProtection="1">
      <alignment horizontal="center" wrapText="1"/>
      <protection locked="0"/>
    </xf>
    <xf numFmtId="0" fontId="57" fillId="0" borderId="0" xfId="11" applyFont="1" applyFill="1" applyAlignment="1" applyProtection="1">
      <alignment horizontal="left"/>
    </xf>
    <xf numFmtId="0" fontId="56" fillId="0" borderId="0" xfId="11" applyFont="1" applyFill="1" applyAlignment="1" applyProtection="1">
      <alignment horizontal="right"/>
      <protection locked="0"/>
    </xf>
    <xf numFmtId="0" fontId="16" fillId="0" borderId="0" xfId="11" applyFont="1" applyFill="1" applyAlignment="1" applyProtection="1">
      <alignment horizontal="center"/>
      <protection locked="0"/>
    </xf>
    <xf numFmtId="0" fontId="31" fillId="0" borderId="0" xfId="0" applyFont="1" applyAlignment="1">
      <alignment horizontal="center"/>
    </xf>
    <xf numFmtId="0" fontId="16" fillId="0" borderId="0" xfId="11" applyFont="1" applyFill="1" applyAlignment="1" applyProtection="1">
      <alignment horizontal="center" vertical="center" wrapText="1"/>
      <protection locked="0"/>
    </xf>
    <xf numFmtId="0" fontId="16" fillId="0" borderId="0" xfId="11" applyFont="1" applyFill="1" applyAlignment="1" applyProtection="1">
      <alignment horizontal="center" vertical="center"/>
      <protection locked="0"/>
    </xf>
    <xf numFmtId="0" fontId="63" fillId="0" borderId="0" xfId="11" applyFont="1" applyFill="1" applyBorder="1" applyAlignment="1" applyProtection="1">
      <alignment horizontal="right"/>
      <protection locked="0"/>
    </xf>
    <xf numFmtId="0" fontId="64" fillId="0" borderId="15" xfId="11" applyFont="1" applyFill="1" applyBorder="1" applyAlignment="1" applyProtection="1">
      <alignment horizontal="center" vertical="center" wrapText="1"/>
      <protection locked="0"/>
    </xf>
    <xf numFmtId="0" fontId="64" fillId="0" borderId="7" xfId="11" applyFont="1" applyFill="1" applyBorder="1" applyAlignment="1" applyProtection="1">
      <alignment horizontal="center" vertical="center" wrapText="1"/>
      <protection locked="0"/>
    </xf>
    <xf numFmtId="0" fontId="64" fillId="0" borderId="9" xfId="11" applyFont="1" applyFill="1" applyBorder="1" applyAlignment="1" applyProtection="1">
      <alignment horizontal="center" vertical="center" wrapText="1"/>
      <protection locked="0"/>
    </xf>
    <xf numFmtId="0" fontId="21" fillId="0" borderId="16" xfId="10" applyFont="1" applyFill="1" applyBorder="1" applyAlignment="1" applyProtection="1">
      <alignment horizontal="center" vertical="center" textRotation="90"/>
      <protection locked="0"/>
    </xf>
    <xf numFmtId="0" fontId="21" fillId="0" borderId="1" xfId="10" applyFont="1" applyFill="1" applyBorder="1" applyAlignment="1" applyProtection="1">
      <alignment horizontal="center" vertical="center" textRotation="90"/>
      <protection locked="0"/>
    </xf>
    <xf numFmtId="0" fontId="21" fillId="0" borderId="3" xfId="10" applyFont="1" applyFill="1" applyBorder="1" applyAlignment="1" applyProtection="1">
      <alignment horizontal="center" vertical="center" textRotation="90"/>
      <protection locked="0"/>
    </xf>
    <xf numFmtId="0" fontId="63" fillId="0" borderId="4" xfId="11" applyFont="1" applyFill="1" applyBorder="1" applyAlignment="1" applyProtection="1">
      <alignment horizontal="center" vertical="center" wrapText="1"/>
      <protection locked="0"/>
    </xf>
    <xf numFmtId="0" fontId="63" fillId="0" borderId="2" xfId="11" applyFont="1" applyFill="1" applyBorder="1" applyAlignment="1" applyProtection="1">
      <alignment horizontal="center" vertical="center" wrapText="1"/>
      <protection locked="0"/>
    </xf>
    <xf numFmtId="0" fontId="63" fillId="0" borderId="29" xfId="11" applyFont="1" applyFill="1" applyBorder="1" applyAlignment="1" applyProtection="1">
      <alignment horizontal="center" vertical="center" wrapText="1"/>
      <protection locked="0"/>
    </xf>
    <xf numFmtId="0" fontId="63" fillId="0" borderId="26" xfId="11" applyFont="1" applyFill="1" applyBorder="1" applyAlignment="1" applyProtection="1">
      <alignment horizontal="center" vertical="center" wrapText="1"/>
      <protection locked="0"/>
    </xf>
    <xf numFmtId="0" fontId="57" fillId="0" borderId="0" xfId="11" applyFont="1" applyFill="1" applyAlignment="1" applyProtection="1">
      <alignment horizontal="center"/>
    </xf>
    <xf numFmtId="0" fontId="53" fillId="0" borderId="0" xfId="10" applyFont="1" applyFill="1" applyAlignment="1" applyProtection="1">
      <alignment horizontal="right" vertical="center" wrapText="1"/>
      <protection locked="0"/>
    </xf>
    <xf numFmtId="0" fontId="17" fillId="0" borderId="0" xfId="10" applyFill="1" applyAlignment="1" applyProtection="1">
      <alignment horizontal="right" vertical="center" wrapText="1"/>
      <protection locked="0"/>
    </xf>
    <xf numFmtId="0" fontId="31" fillId="0" borderId="0" xfId="10" applyFont="1" applyFill="1" applyAlignment="1" applyProtection="1">
      <alignment horizontal="center" vertical="center" wrapText="1"/>
      <protection locked="0"/>
    </xf>
    <xf numFmtId="0" fontId="23" fillId="0" borderId="0" xfId="10" applyFont="1" applyFill="1" applyAlignment="1" applyProtection="1">
      <alignment horizontal="center" vertical="center" wrapText="1"/>
      <protection locked="0"/>
    </xf>
    <xf numFmtId="0" fontId="23" fillId="0" borderId="0" xfId="0" applyFont="1" applyAlignment="1" applyProtection="1">
      <alignment horizontal="center" vertical="center"/>
      <protection locked="0"/>
    </xf>
    <xf numFmtId="0" fontId="36" fillId="0" borderId="0" xfId="10" applyFont="1" applyFill="1" applyBorder="1" applyAlignment="1" applyProtection="1">
      <alignment horizontal="right" vertical="center"/>
      <protection locked="0"/>
    </xf>
    <xf numFmtId="0" fontId="23" fillId="0" borderId="11" xfId="10" applyFont="1" applyFill="1" applyBorder="1" applyAlignment="1" applyProtection="1">
      <alignment horizontal="center" vertical="center" wrapText="1"/>
      <protection locked="0"/>
    </xf>
    <xf numFmtId="0" fontId="23" fillId="0" borderId="8" xfId="10" applyFont="1" applyFill="1" applyBorder="1" applyAlignment="1" applyProtection="1">
      <alignment horizontal="center" vertical="center" wrapText="1"/>
      <protection locked="0"/>
    </xf>
    <xf numFmtId="0" fontId="21" fillId="0" borderId="4" xfId="10" applyFont="1" applyFill="1" applyBorder="1" applyAlignment="1" applyProtection="1">
      <alignment horizontal="center" vertical="center" textRotation="90"/>
      <protection locked="0"/>
    </xf>
    <xf numFmtId="0" fontId="21" fillId="0" borderId="2" xfId="10" applyFont="1" applyFill="1" applyBorder="1" applyAlignment="1" applyProtection="1">
      <alignment horizontal="center" vertical="center" textRotation="90"/>
      <protection locked="0"/>
    </xf>
    <xf numFmtId="0" fontId="6" fillId="0" borderId="37" xfId="10" applyFont="1" applyFill="1" applyBorder="1" applyAlignment="1" applyProtection="1">
      <alignment horizontal="center" vertical="center" wrapText="1"/>
      <protection locked="0"/>
    </xf>
    <xf numFmtId="0" fontId="6" fillId="0" borderId="20" xfId="10" applyFont="1" applyFill="1" applyBorder="1" applyAlignment="1" applyProtection="1">
      <alignment horizontal="center" vertical="center"/>
      <protection locked="0"/>
    </xf>
    <xf numFmtId="3" fontId="57" fillId="0" borderId="0" xfId="11" applyNumberFormat="1" applyFont="1" applyFill="1" applyAlignment="1">
      <alignment horizontal="center"/>
    </xf>
    <xf numFmtId="0" fontId="56" fillId="0" borderId="0" xfId="11" applyFont="1" applyFill="1" applyAlignment="1">
      <alignment horizontal="right"/>
    </xf>
    <xf numFmtId="0" fontId="16" fillId="0" borderId="0" xfId="11" applyFont="1" applyFill="1" applyAlignment="1">
      <alignment horizontal="center"/>
    </xf>
    <xf numFmtId="0" fontId="16" fillId="0" borderId="0" xfId="11" applyFont="1" applyFill="1" applyAlignment="1">
      <alignment horizontal="center" vertical="center" wrapText="1"/>
    </xf>
    <xf numFmtId="0" fontId="16" fillId="0" borderId="0" xfId="11" applyFont="1" applyFill="1" applyAlignment="1">
      <alignment horizontal="center" vertical="center"/>
    </xf>
    <xf numFmtId="0" fontId="25" fillId="0" borderId="43" xfId="11" applyFont="1" applyFill="1" applyBorder="1" applyAlignment="1">
      <alignment horizontal="left"/>
    </xf>
    <xf numFmtId="0" fontId="25" fillId="0" borderId="42" xfId="11" applyFont="1" applyFill="1" applyBorder="1" applyAlignment="1">
      <alignment horizontal="left"/>
    </xf>
    <xf numFmtId="0" fontId="71" fillId="0" borderId="0" xfId="0" applyFont="1" applyAlignment="1" applyProtection="1">
      <alignment horizontal="center"/>
      <protection locked="0"/>
    </xf>
    <xf numFmtId="0" fontId="53" fillId="0" borderId="0" xfId="0" applyFont="1" applyAlignment="1" applyProtection="1">
      <alignment horizontal="center" textRotation="180"/>
      <protection locked="0"/>
    </xf>
    <xf numFmtId="0" fontId="71" fillId="0" borderId="13" xfId="0" applyFont="1" applyBorder="1" applyAlignment="1" applyProtection="1">
      <alignment wrapText="1"/>
    </xf>
    <xf numFmtId="0" fontId="71" fillId="0" borderId="14" xfId="0" applyFont="1" applyBorder="1" applyAlignment="1" applyProtection="1">
      <alignment wrapText="1"/>
    </xf>
    <xf numFmtId="0" fontId="53" fillId="0" borderId="0" xfId="0" applyFont="1" applyAlignment="1">
      <alignment horizontal="right"/>
    </xf>
    <xf numFmtId="0" fontId="7" fillId="0" borderId="0" xfId="0" applyFont="1" applyFill="1" applyAlignment="1" applyProtection="1">
      <alignment horizontal="center" vertical="top" wrapText="1"/>
      <protection locked="0"/>
    </xf>
  </cellXfs>
  <cellStyles count="13">
    <cellStyle name="Ezres" xfId="1" builtinId="3"/>
    <cellStyle name="Ezres 2" xfId="2"/>
    <cellStyle name="Ezres 3" xfId="3"/>
    <cellStyle name="Hiperhivatkozás" xfId="4"/>
    <cellStyle name="Hivatkozás" xfId="5" builtinId="8"/>
    <cellStyle name="Már látott hiperhivatkozás" xfId="6"/>
    <cellStyle name="Normál" xfId="0" builtinId="0"/>
    <cellStyle name="Normál 2" xfId="7"/>
    <cellStyle name="Normál_KVRENMUNKA" xfId="8"/>
    <cellStyle name="Normál_SEGEDLETEK" xfId="9"/>
    <cellStyle name="Normál_VAGYONK" xfId="10"/>
    <cellStyle name="Normál_VAGYONKIM" xfId="11"/>
    <cellStyle name="Százalék 2" xfId="12"/>
  </cellStyles>
  <dxfs count="1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lor rgb="FFFFC00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lor rgb="FFFF0000"/>
      </font>
    </dxf>
    <dxf>
      <font>
        <color rgb="FFFFC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99" Type="http://schemas.openxmlformats.org/officeDocument/2006/relationships/worksheet" Target="worksheets/sheet299.xml"/><Relationship Id="rId21" Type="http://schemas.openxmlformats.org/officeDocument/2006/relationships/worksheet" Target="worksheets/sheet21.xml"/><Relationship Id="rId63" Type="http://schemas.openxmlformats.org/officeDocument/2006/relationships/worksheet" Target="worksheets/sheet63.xml"/><Relationship Id="rId159" Type="http://schemas.openxmlformats.org/officeDocument/2006/relationships/worksheet" Target="worksheets/sheet159.xml"/><Relationship Id="rId324" Type="http://schemas.openxmlformats.org/officeDocument/2006/relationships/worksheet" Target="worksheets/sheet324.xml"/><Relationship Id="rId366" Type="http://schemas.openxmlformats.org/officeDocument/2006/relationships/worksheet" Target="worksheets/sheet366.xml"/><Relationship Id="rId170" Type="http://schemas.openxmlformats.org/officeDocument/2006/relationships/worksheet" Target="worksheets/sheet170.xml"/><Relationship Id="rId226" Type="http://schemas.openxmlformats.org/officeDocument/2006/relationships/worksheet" Target="worksheets/sheet226.xml"/><Relationship Id="rId107" Type="http://schemas.openxmlformats.org/officeDocument/2006/relationships/worksheet" Target="worksheets/sheet107.xml"/><Relationship Id="rId268" Type="http://schemas.openxmlformats.org/officeDocument/2006/relationships/worksheet" Target="worksheets/sheet268.xml"/><Relationship Id="rId289" Type="http://schemas.openxmlformats.org/officeDocument/2006/relationships/worksheet" Target="worksheets/sheet289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314" Type="http://schemas.openxmlformats.org/officeDocument/2006/relationships/worksheet" Target="worksheets/sheet314.xml"/><Relationship Id="rId335" Type="http://schemas.openxmlformats.org/officeDocument/2006/relationships/worksheet" Target="worksheets/sheet335.xml"/><Relationship Id="rId356" Type="http://schemas.openxmlformats.org/officeDocument/2006/relationships/worksheet" Target="worksheets/sheet356.xml"/><Relationship Id="rId377" Type="http://schemas.openxmlformats.org/officeDocument/2006/relationships/worksheet" Target="worksheets/sheet377.xml"/><Relationship Id="rId398" Type="http://schemas.openxmlformats.org/officeDocument/2006/relationships/theme" Target="theme/theme1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16" Type="http://schemas.openxmlformats.org/officeDocument/2006/relationships/worksheet" Target="worksheets/sheet216.xml"/><Relationship Id="rId237" Type="http://schemas.openxmlformats.org/officeDocument/2006/relationships/worksheet" Target="worksheets/sheet237.xml"/><Relationship Id="rId258" Type="http://schemas.openxmlformats.org/officeDocument/2006/relationships/worksheet" Target="worksheets/sheet258.xml"/><Relationship Id="rId279" Type="http://schemas.openxmlformats.org/officeDocument/2006/relationships/worksheet" Target="worksheets/sheet279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290" Type="http://schemas.openxmlformats.org/officeDocument/2006/relationships/worksheet" Target="worksheets/sheet290.xml"/><Relationship Id="rId304" Type="http://schemas.openxmlformats.org/officeDocument/2006/relationships/worksheet" Target="worksheets/sheet304.xml"/><Relationship Id="rId325" Type="http://schemas.openxmlformats.org/officeDocument/2006/relationships/worksheet" Target="worksheets/sheet325.xml"/><Relationship Id="rId346" Type="http://schemas.openxmlformats.org/officeDocument/2006/relationships/worksheet" Target="worksheets/sheet346.xml"/><Relationship Id="rId367" Type="http://schemas.openxmlformats.org/officeDocument/2006/relationships/worksheet" Target="worksheets/sheet367.xml"/><Relationship Id="rId388" Type="http://schemas.openxmlformats.org/officeDocument/2006/relationships/worksheet" Target="worksheets/sheet388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206" Type="http://schemas.openxmlformats.org/officeDocument/2006/relationships/worksheet" Target="worksheets/sheet206.xml"/><Relationship Id="rId227" Type="http://schemas.openxmlformats.org/officeDocument/2006/relationships/worksheet" Target="worksheets/sheet227.xml"/><Relationship Id="rId248" Type="http://schemas.openxmlformats.org/officeDocument/2006/relationships/worksheet" Target="worksheets/sheet248.xml"/><Relationship Id="rId269" Type="http://schemas.openxmlformats.org/officeDocument/2006/relationships/worksheet" Target="worksheets/sheet269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280" Type="http://schemas.openxmlformats.org/officeDocument/2006/relationships/worksheet" Target="worksheets/sheet280.xml"/><Relationship Id="rId315" Type="http://schemas.openxmlformats.org/officeDocument/2006/relationships/worksheet" Target="worksheets/sheet315.xml"/><Relationship Id="rId336" Type="http://schemas.openxmlformats.org/officeDocument/2006/relationships/worksheet" Target="worksheets/sheet336.xml"/><Relationship Id="rId357" Type="http://schemas.openxmlformats.org/officeDocument/2006/relationships/worksheet" Target="worksheets/sheet357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217" Type="http://schemas.openxmlformats.org/officeDocument/2006/relationships/worksheet" Target="worksheets/sheet217.xml"/><Relationship Id="rId378" Type="http://schemas.openxmlformats.org/officeDocument/2006/relationships/worksheet" Target="worksheets/sheet378.xml"/><Relationship Id="rId399" Type="http://schemas.openxmlformats.org/officeDocument/2006/relationships/styles" Target="styles.xml"/><Relationship Id="rId6" Type="http://schemas.openxmlformats.org/officeDocument/2006/relationships/worksheet" Target="worksheets/sheet6.xml"/><Relationship Id="rId238" Type="http://schemas.openxmlformats.org/officeDocument/2006/relationships/worksheet" Target="worksheets/sheet238.xml"/><Relationship Id="rId259" Type="http://schemas.openxmlformats.org/officeDocument/2006/relationships/worksheet" Target="worksheets/sheet259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270" Type="http://schemas.openxmlformats.org/officeDocument/2006/relationships/worksheet" Target="worksheets/sheet270.xml"/><Relationship Id="rId291" Type="http://schemas.openxmlformats.org/officeDocument/2006/relationships/worksheet" Target="worksheets/sheet291.xml"/><Relationship Id="rId305" Type="http://schemas.openxmlformats.org/officeDocument/2006/relationships/worksheet" Target="worksheets/sheet305.xml"/><Relationship Id="rId326" Type="http://schemas.openxmlformats.org/officeDocument/2006/relationships/worksheet" Target="worksheets/sheet326.xml"/><Relationship Id="rId347" Type="http://schemas.openxmlformats.org/officeDocument/2006/relationships/worksheet" Target="worksheets/sheet347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368" Type="http://schemas.openxmlformats.org/officeDocument/2006/relationships/worksheet" Target="worksheets/sheet368.xml"/><Relationship Id="rId389" Type="http://schemas.openxmlformats.org/officeDocument/2006/relationships/worksheet" Target="worksheets/sheet389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207" Type="http://schemas.openxmlformats.org/officeDocument/2006/relationships/worksheet" Target="worksheets/sheet207.xml"/><Relationship Id="rId228" Type="http://schemas.openxmlformats.org/officeDocument/2006/relationships/worksheet" Target="worksheets/sheet228.xml"/><Relationship Id="rId249" Type="http://schemas.openxmlformats.org/officeDocument/2006/relationships/worksheet" Target="worksheets/sheet249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260" Type="http://schemas.openxmlformats.org/officeDocument/2006/relationships/worksheet" Target="worksheets/sheet260.xml"/><Relationship Id="rId281" Type="http://schemas.openxmlformats.org/officeDocument/2006/relationships/worksheet" Target="worksheets/sheet281.xml"/><Relationship Id="rId316" Type="http://schemas.openxmlformats.org/officeDocument/2006/relationships/worksheet" Target="worksheets/sheet316.xml"/><Relationship Id="rId337" Type="http://schemas.openxmlformats.org/officeDocument/2006/relationships/worksheet" Target="worksheets/sheet337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358" Type="http://schemas.openxmlformats.org/officeDocument/2006/relationships/worksheet" Target="worksheets/sheet358.xml"/><Relationship Id="rId379" Type="http://schemas.openxmlformats.org/officeDocument/2006/relationships/worksheet" Target="worksheets/sheet379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18" Type="http://schemas.openxmlformats.org/officeDocument/2006/relationships/worksheet" Target="worksheets/sheet218.xml"/><Relationship Id="rId239" Type="http://schemas.openxmlformats.org/officeDocument/2006/relationships/worksheet" Target="worksheets/sheet239.xml"/><Relationship Id="rId390" Type="http://schemas.openxmlformats.org/officeDocument/2006/relationships/worksheet" Target="worksheets/sheet390.xml"/><Relationship Id="rId250" Type="http://schemas.openxmlformats.org/officeDocument/2006/relationships/worksheet" Target="worksheets/sheet250.xml"/><Relationship Id="rId271" Type="http://schemas.openxmlformats.org/officeDocument/2006/relationships/worksheet" Target="worksheets/sheet271.xml"/><Relationship Id="rId292" Type="http://schemas.openxmlformats.org/officeDocument/2006/relationships/worksheet" Target="worksheets/sheet292.xml"/><Relationship Id="rId306" Type="http://schemas.openxmlformats.org/officeDocument/2006/relationships/worksheet" Target="worksheets/sheet306.xml"/><Relationship Id="rId24" Type="http://schemas.openxmlformats.org/officeDocument/2006/relationships/worksheet" Target="worksheets/sheet24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31" Type="http://schemas.openxmlformats.org/officeDocument/2006/relationships/worksheet" Target="worksheets/sheet131.xml"/><Relationship Id="rId327" Type="http://schemas.openxmlformats.org/officeDocument/2006/relationships/worksheet" Target="worksheets/sheet327.xml"/><Relationship Id="rId348" Type="http://schemas.openxmlformats.org/officeDocument/2006/relationships/worksheet" Target="worksheets/sheet348.xml"/><Relationship Id="rId369" Type="http://schemas.openxmlformats.org/officeDocument/2006/relationships/worksheet" Target="worksheets/sheet369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208" Type="http://schemas.openxmlformats.org/officeDocument/2006/relationships/worksheet" Target="worksheets/sheet208.xml"/><Relationship Id="rId229" Type="http://schemas.openxmlformats.org/officeDocument/2006/relationships/worksheet" Target="worksheets/sheet229.xml"/><Relationship Id="rId380" Type="http://schemas.openxmlformats.org/officeDocument/2006/relationships/worksheet" Target="worksheets/sheet380.xml"/><Relationship Id="rId240" Type="http://schemas.openxmlformats.org/officeDocument/2006/relationships/worksheet" Target="worksheets/sheet240.xml"/><Relationship Id="rId261" Type="http://schemas.openxmlformats.org/officeDocument/2006/relationships/worksheet" Target="worksheets/sheet261.xml"/><Relationship Id="rId14" Type="http://schemas.openxmlformats.org/officeDocument/2006/relationships/worksheet" Target="worksheets/sheet14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282" Type="http://schemas.openxmlformats.org/officeDocument/2006/relationships/worksheet" Target="worksheets/sheet282.xml"/><Relationship Id="rId317" Type="http://schemas.openxmlformats.org/officeDocument/2006/relationships/worksheet" Target="worksheets/sheet317.xml"/><Relationship Id="rId338" Type="http://schemas.openxmlformats.org/officeDocument/2006/relationships/worksheet" Target="worksheets/sheet338.xml"/><Relationship Id="rId359" Type="http://schemas.openxmlformats.org/officeDocument/2006/relationships/worksheet" Target="worksheets/sheet359.xml"/><Relationship Id="rId8" Type="http://schemas.openxmlformats.org/officeDocument/2006/relationships/worksheet" Target="worksheets/sheet8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219" Type="http://schemas.openxmlformats.org/officeDocument/2006/relationships/worksheet" Target="worksheets/sheet219.xml"/><Relationship Id="rId370" Type="http://schemas.openxmlformats.org/officeDocument/2006/relationships/worksheet" Target="worksheets/sheet370.xml"/><Relationship Id="rId391" Type="http://schemas.openxmlformats.org/officeDocument/2006/relationships/worksheet" Target="worksheets/sheet391.xml"/><Relationship Id="rId230" Type="http://schemas.openxmlformats.org/officeDocument/2006/relationships/worksheet" Target="worksheets/sheet230.xml"/><Relationship Id="rId251" Type="http://schemas.openxmlformats.org/officeDocument/2006/relationships/worksheet" Target="worksheets/sheet251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272" Type="http://schemas.openxmlformats.org/officeDocument/2006/relationships/worksheet" Target="worksheets/sheet272.xml"/><Relationship Id="rId293" Type="http://schemas.openxmlformats.org/officeDocument/2006/relationships/worksheet" Target="worksheets/sheet293.xml"/><Relationship Id="rId307" Type="http://schemas.openxmlformats.org/officeDocument/2006/relationships/worksheet" Target="worksheets/sheet307.xml"/><Relationship Id="rId328" Type="http://schemas.openxmlformats.org/officeDocument/2006/relationships/worksheet" Target="worksheets/sheet328.xml"/><Relationship Id="rId349" Type="http://schemas.openxmlformats.org/officeDocument/2006/relationships/worksheet" Target="worksheets/sheet349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95" Type="http://schemas.openxmlformats.org/officeDocument/2006/relationships/worksheet" Target="worksheets/sheet195.xml"/><Relationship Id="rId209" Type="http://schemas.openxmlformats.org/officeDocument/2006/relationships/worksheet" Target="worksheets/sheet209.xml"/><Relationship Id="rId360" Type="http://schemas.openxmlformats.org/officeDocument/2006/relationships/worksheet" Target="worksheets/sheet360.xml"/><Relationship Id="rId381" Type="http://schemas.openxmlformats.org/officeDocument/2006/relationships/worksheet" Target="worksheets/sheet381.xml"/><Relationship Id="rId220" Type="http://schemas.openxmlformats.org/officeDocument/2006/relationships/worksheet" Target="worksheets/sheet220.xml"/><Relationship Id="rId241" Type="http://schemas.openxmlformats.org/officeDocument/2006/relationships/worksheet" Target="worksheets/sheet241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262" Type="http://schemas.openxmlformats.org/officeDocument/2006/relationships/worksheet" Target="worksheets/sheet262.xml"/><Relationship Id="rId283" Type="http://schemas.openxmlformats.org/officeDocument/2006/relationships/worksheet" Target="worksheets/sheet283.xml"/><Relationship Id="rId318" Type="http://schemas.openxmlformats.org/officeDocument/2006/relationships/worksheet" Target="worksheets/sheet318.xml"/><Relationship Id="rId339" Type="http://schemas.openxmlformats.org/officeDocument/2006/relationships/worksheet" Target="worksheets/sheet339.xml"/><Relationship Id="rId78" Type="http://schemas.openxmlformats.org/officeDocument/2006/relationships/worksheet" Target="worksheets/sheet78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64" Type="http://schemas.openxmlformats.org/officeDocument/2006/relationships/worksheet" Target="worksheets/sheet164.xml"/><Relationship Id="rId185" Type="http://schemas.openxmlformats.org/officeDocument/2006/relationships/worksheet" Target="worksheets/sheet185.xml"/><Relationship Id="rId350" Type="http://schemas.openxmlformats.org/officeDocument/2006/relationships/worksheet" Target="worksheets/sheet350.xml"/><Relationship Id="rId371" Type="http://schemas.openxmlformats.org/officeDocument/2006/relationships/worksheet" Target="worksheets/sheet371.xml"/><Relationship Id="rId9" Type="http://schemas.openxmlformats.org/officeDocument/2006/relationships/worksheet" Target="worksheets/sheet9.xml"/><Relationship Id="rId210" Type="http://schemas.openxmlformats.org/officeDocument/2006/relationships/worksheet" Target="worksheets/sheet210.xml"/><Relationship Id="rId392" Type="http://schemas.openxmlformats.org/officeDocument/2006/relationships/worksheet" Target="worksheets/sheet392.xml"/><Relationship Id="rId26" Type="http://schemas.openxmlformats.org/officeDocument/2006/relationships/worksheet" Target="worksheets/sheet26.xml"/><Relationship Id="rId231" Type="http://schemas.openxmlformats.org/officeDocument/2006/relationships/worksheet" Target="worksheets/sheet231.xml"/><Relationship Id="rId252" Type="http://schemas.openxmlformats.org/officeDocument/2006/relationships/worksheet" Target="worksheets/sheet252.xml"/><Relationship Id="rId273" Type="http://schemas.openxmlformats.org/officeDocument/2006/relationships/worksheet" Target="worksheets/sheet273.xml"/><Relationship Id="rId294" Type="http://schemas.openxmlformats.org/officeDocument/2006/relationships/worksheet" Target="worksheets/sheet294.xml"/><Relationship Id="rId308" Type="http://schemas.openxmlformats.org/officeDocument/2006/relationships/worksheet" Target="worksheets/sheet308.xml"/><Relationship Id="rId329" Type="http://schemas.openxmlformats.org/officeDocument/2006/relationships/worksheet" Target="worksheets/sheet329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340" Type="http://schemas.openxmlformats.org/officeDocument/2006/relationships/worksheet" Target="worksheets/sheet340.xml"/><Relationship Id="rId361" Type="http://schemas.openxmlformats.org/officeDocument/2006/relationships/worksheet" Target="worksheets/sheet361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382" Type="http://schemas.openxmlformats.org/officeDocument/2006/relationships/worksheet" Target="worksheets/sheet382.xml"/><Relationship Id="rId16" Type="http://schemas.openxmlformats.org/officeDocument/2006/relationships/worksheet" Target="worksheets/sheet16.xml"/><Relationship Id="rId221" Type="http://schemas.openxmlformats.org/officeDocument/2006/relationships/worksheet" Target="worksheets/sheet221.xml"/><Relationship Id="rId242" Type="http://schemas.openxmlformats.org/officeDocument/2006/relationships/worksheet" Target="worksheets/sheet242.xml"/><Relationship Id="rId263" Type="http://schemas.openxmlformats.org/officeDocument/2006/relationships/worksheet" Target="worksheets/sheet263.xml"/><Relationship Id="rId284" Type="http://schemas.openxmlformats.org/officeDocument/2006/relationships/worksheet" Target="worksheets/sheet284.xml"/><Relationship Id="rId319" Type="http://schemas.openxmlformats.org/officeDocument/2006/relationships/worksheet" Target="worksheets/sheet319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330" Type="http://schemas.openxmlformats.org/officeDocument/2006/relationships/worksheet" Target="worksheets/sheet330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351" Type="http://schemas.openxmlformats.org/officeDocument/2006/relationships/worksheet" Target="worksheets/sheet351.xml"/><Relationship Id="rId372" Type="http://schemas.openxmlformats.org/officeDocument/2006/relationships/worksheet" Target="worksheets/sheet372.xml"/><Relationship Id="rId393" Type="http://schemas.openxmlformats.org/officeDocument/2006/relationships/worksheet" Target="worksheets/sheet393.xml"/><Relationship Id="rId211" Type="http://schemas.openxmlformats.org/officeDocument/2006/relationships/worksheet" Target="worksheets/sheet211.xml"/><Relationship Id="rId232" Type="http://schemas.openxmlformats.org/officeDocument/2006/relationships/worksheet" Target="worksheets/sheet232.xml"/><Relationship Id="rId253" Type="http://schemas.openxmlformats.org/officeDocument/2006/relationships/worksheet" Target="worksheets/sheet253.xml"/><Relationship Id="rId274" Type="http://schemas.openxmlformats.org/officeDocument/2006/relationships/worksheet" Target="worksheets/sheet274.xml"/><Relationship Id="rId295" Type="http://schemas.openxmlformats.org/officeDocument/2006/relationships/worksheet" Target="worksheets/sheet295.xml"/><Relationship Id="rId309" Type="http://schemas.openxmlformats.org/officeDocument/2006/relationships/worksheet" Target="worksheets/sheet309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320" Type="http://schemas.openxmlformats.org/officeDocument/2006/relationships/worksheet" Target="worksheets/sheet320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341" Type="http://schemas.openxmlformats.org/officeDocument/2006/relationships/worksheet" Target="worksheets/sheet341.xml"/><Relationship Id="rId362" Type="http://schemas.openxmlformats.org/officeDocument/2006/relationships/worksheet" Target="worksheets/sheet362.xml"/><Relationship Id="rId383" Type="http://schemas.openxmlformats.org/officeDocument/2006/relationships/worksheet" Target="worksheets/sheet383.xml"/><Relationship Id="rId201" Type="http://schemas.openxmlformats.org/officeDocument/2006/relationships/worksheet" Target="worksheets/sheet201.xml"/><Relationship Id="rId222" Type="http://schemas.openxmlformats.org/officeDocument/2006/relationships/worksheet" Target="worksheets/sheet222.xml"/><Relationship Id="rId243" Type="http://schemas.openxmlformats.org/officeDocument/2006/relationships/worksheet" Target="worksheets/sheet243.xml"/><Relationship Id="rId264" Type="http://schemas.openxmlformats.org/officeDocument/2006/relationships/worksheet" Target="worksheets/sheet264.xml"/><Relationship Id="rId285" Type="http://schemas.openxmlformats.org/officeDocument/2006/relationships/worksheet" Target="worksheets/sheet285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310" Type="http://schemas.openxmlformats.org/officeDocument/2006/relationships/worksheet" Target="worksheets/sheet310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331" Type="http://schemas.openxmlformats.org/officeDocument/2006/relationships/worksheet" Target="worksheets/sheet331.xml"/><Relationship Id="rId352" Type="http://schemas.openxmlformats.org/officeDocument/2006/relationships/worksheet" Target="worksheets/sheet352.xml"/><Relationship Id="rId373" Type="http://schemas.openxmlformats.org/officeDocument/2006/relationships/worksheet" Target="worksheets/sheet373.xml"/><Relationship Id="rId394" Type="http://schemas.openxmlformats.org/officeDocument/2006/relationships/worksheet" Target="worksheets/sheet394.xml"/><Relationship Id="rId1" Type="http://schemas.openxmlformats.org/officeDocument/2006/relationships/worksheet" Target="worksheets/sheet1.xml"/><Relationship Id="rId212" Type="http://schemas.openxmlformats.org/officeDocument/2006/relationships/worksheet" Target="worksheets/sheet212.xml"/><Relationship Id="rId233" Type="http://schemas.openxmlformats.org/officeDocument/2006/relationships/worksheet" Target="worksheets/sheet233.xml"/><Relationship Id="rId254" Type="http://schemas.openxmlformats.org/officeDocument/2006/relationships/worksheet" Target="worksheets/sheet254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275" Type="http://schemas.openxmlformats.org/officeDocument/2006/relationships/worksheet" Target="worksheets/sheet275.xml"/><Relationship Id="rId296" Type="http://schemas.openxmlformats.org/officeDocument/2006/relationships/worksheet" Target="worksheets/sheet296.xml"/><Relationship Id="rId300" Type="http://schemas.openxmlformats.org/officeDocument/2006/relationships/worksheet" Target="worksheets/sheet300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321" Type="http://schemas.openxmlformats.org/officeDocument/2006/relationships/worksheet" Target="worksheets/sheet321.xml"/><Relationship Id="rId342" Type="http://schemas.openxmlformats.org/officeDocument/2006/relationships/worksheet" Target="worksheets/sheet342.xml"/><Relationship Id="rId363" Type="http://schemas.openxmlformats.org/officeDocument/2006/relationships/worksheet" Target="worksheets/sheet363.xml"/><Relationship Id="rId384" Type="http://schemas.openxmlformats.org/officeDocument/2006/relationships/worksheet" Target="worksheets/sheet384.xml"/><Relationship Id="rId202" Type="http://schemas.openxmlformats.org/officeDocument/2006/relationships/worksheet" Target="worksheets/sheet202.xml"/><Relationship Id="rId223" Type="http://schemas.openxmlformats.org/officeDocument/2006/relationships/worksheet" Target="worksheets/sheet223.xml"/><Relationship Id="rId244" Type="http://schemas.openxmlformats.org/officeDocument/2006/relationships/worksheet" Target="worksheets/sheet244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265" Type="http://schemas.openxmlformats.org/officeDocument/2006/relationships/worksheet" Target="worksheets/sheet265.xml"/><Relationship Id="rId286" Type="http://schemas.openxmlformats.org/officeDocument/2006/relationships/worksheet" Target="worksheets/sheet286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311" Type="http://schemas.openxmlformats.org/officeDocument/2006/relationships/worksheet" Target="worksheets/sheet311.xml"/><Relationship Id="rId332" Type="http://schemas.openxmlformats.org/officeDocument/2006/relationships/worksheet" Target="worksheets/sheet332.xml"/><Relationship Id="rId353" Type="http://schemas.openxmlformats.org/officeDocument/2006/relationships/worksheet" Target="worksheets/sheet353.xml"/><Relationship Id="rId374" Type="http://schemas.openxmlformats.org/officeDocument/2006/relationships/worksheet" Target="worksheets/sheet374.xml"/><Relationship Id="rId395" Type="http://schemas.openxmlformats.org/officeDocument/2006/relationships/worksheet" Target="worksheets/sheet395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13" Type="http://schemas.openxmlformats.org/officeDocument/2006/relationships/worksheet" Target="worksheets/sheet213.xml"/><Relationship Id="rId234" Type="http://schemas.openxmlformats.org/officeDocument/2006/relationships/worksheet" Target="worksheets/sheet23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55" Type="http://schemas.openxmlformats.org/officeDocument/2006/relationships/worksheet" Target="worksheets/sheet255.xml"/><Relationship Id="rId276" Type="http://schemas.openxmlformats.org/officeDocument/2006/relationships/worksheet" Target="worksheets/sheet276.xml"/><Relationship Id="rId297" Type="http://schemas.openxmlformats.org/officeDocument/2006/relationships/worksheet" Target="worksheets/sheet297.xml"/><Relationship Id="rId40" Type="http://schemas.openxmlformats.org/officeDocument/2006/relationships/worksheet" Target="worksheets/sheet40.xml"/><Relationship Id="rId115" Type="http://schemas.openxmlformats.org/officeDocument/2006/relationships/worksheet" Target="worksheets/sheet115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301" Type="http://schemas.openxmlformats.org/officeDocument/2006/relationships/worksheet" Target="worksheets/sheet301.xml"/><Relationship Id="rId322" Type="http://schemas.openxmlformats.org/officeDocument/2006/relationships/worksheet" Target="worksheets/sheet322.xml"/><Relationship Id="rId343" Type="http://schemas.openxmlformats.org/officeDocument/2006/relationships/worksheet" Target="worksheets/sheet343.xml"/><Relationship Id="rId364" Type="http://schemas.openxmlformats.org/officeDocument/2006/relationships/worksheet" Target="worksheets/sheet364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9" Type="http://schemas.openxmlformats.org/officeDocument/2006/relationships/worksheet" Target="worksheets/sheet199.xml"/><Relationship Id="rId203" Type="http://schemas.openxmlformats.org/officeDocument/2006/relationships/worksheet" Target="worksheets/sheet203.xml"/><Relationship Id="rId385" Type="http://schemas.openxmlformats.org/officeDocument/2006/relationships/worksheet" Target="worksheets/sheet385.xml"/><Relationship Id="rId19" Type="http://schemas.openxmlformats.org/officeDocument/2006/relationships/worksheet" Target="worksheets/sheet19.xml"/><Relationship Id="rId224" Type="http://schemas.openxmlformats.org/officeDocument/2006/relationships/worksheet" Target="worksheets/sheet224.xml"/><Relationship Id="rId245" Type="http://schemas.openxmlformats.org/officeDocument/2006/relationships/worksheet" Target="worksheets/sheet245.xml"/><Relationship Id="rId266" Type="http://schemas.openxmlformats.org/officeDocument/2006/relationships/worksheet" Target="worksheets/sheet266.xml"/><Relationship Id="rId287" Type="http://schemas.openxmlformats.org/officeDocument/2006/relationships/worksheet" Target="worksheets/sheet287.xml"/><Relationship Id="rId30" Type="http://schemas.openxmlformats.org/officeDocument/2006/relationships/worksheet" Target="worksheets/sheet3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312" Type="http://schemas.openxmlformats.org/officeDocument/2006/relationships/worksheet" Target="worksheets/sheet312.xml"/><Relationship Id="rId333" Type="http://schemas.openxmlformats.org/officeDocument/2006/relationships/worksheet" Target="worksheets/sheet333.xml"/><Relationship Id="rId354" Type="http://schemas.openxmlformats.org/officeDocument/2006/relationships/worksheet" Target="worksheets/sheet354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189" Type="http://schemas.openxmlformats.org/officeDocument/2006/relationships/worksheet" Target="worksheets/sheet189.xml"/><Relationship Id="rId375" Type="http://schemas.openxmlformats.org/officeDocument/2006/relationships/worksheet" Target="worksheets/sheet375.xml"/><Relationship Id="rId396" Type="http://schemas.openxmlformats.org/officeDocument/2006/relationships/worksheet" Target="worksheets/sheet396.xml"/><Relationship Id="rId3" Type="http://schemas.openxmlformats.org/officeDocument/2006/relationships/worksheet" Target="worksheets/sheet3.xml"/><Relationship Id="rId214" Type="http://schemas.openxmlformats.org/officeDocument/2006/relationships/worksheet" Target="worksheets/sheet214.xml"/><Relationship Id="rId235" Type="http://schemas.openxmlformats.org/officeDocument/2006/relationships/worksheet" Target="worksheets/sheet235.xml"/><Relationship Id="rId256" Type="http://schemas.openxmlformats.org/officeDocument/2006/relationships/worksheet" Target="worksheets/sheet256.xml"/><Relationship Id="rId277" Type="http://schemas.openxmlformats.org/officeDocument/2006/relationships/worksheet" Target="worksheets/sheet277.xml"/><Relationship Id="rId298" Type="http://schemas.openxmlformats.org/officeDocument/2006/relationships/worksheet" Target="worksheets/sheet298.xml"/><Relationship Id="rId400" Type="http://schemas.openxmlformats.org/officeDocument/2006/relationships/sharedStrings" Target="sharedStrings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302" Type="http://schemas.openxmlformats.org/officeDocument/2006/relationships/worksheet" Target="worksheets/sheet302.xml"/><Relationship Id="rId323" Type="http://schemas.openxmlformats.org/officeDocument/2006/relationships/worksheet" Target="worksheets/sheet323.xml"/><Relationship Id="rId344" Type="http://schemas.openxmlformats.org/officeDocument/2006/relationships/worksheet" Target="worksheets/sheet34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179" Type="http://schemas.openxmlformats.org/officeDocument/2006/relationships/worksheet" Target="worksheets/sheet179.xml"/><Relationship Id="rId365" Type="http://schemas.openxmlformats.org/officeDocument/2006/relationships/worksheet" Target="worksheets/sheet365.xml"/><Relationship Id="rId386" Type="http://schemas.openxmlformats.org/officeDocument/2006/relationships/worksheet" Target="worksheets/sheet386.xml"/><Relationship Id="rId190" Type="http://schemas.openxmlformats.org/officeDocument/2006/relationships/worksheet" Target="worksheets/sheet190.xml"/><Relationship Id="rId204" Type="http://schemas.openxmlformats.org/officeDocument/2006/relationships/worksheet" Target="worksheets/sheet204.xml"/><Relationship Id="rId225" Type="http://schemas.openxmlformats.org/officeDocument/2006/relationships/worksheet" Target="worksheets/sheet225.xml"/><Relationship Id="rId246" Type="http://schemas.openxmlformats.org/officeDocument/2006/relationships/worksheet" Target="worksheets/sheet246.xml"/><Relationship Id="rId267" Type="http://schemas.openxmlformats.org/officeDocument/2006/relationships/worksheet" Target="worksheets/sheet267.xml"/><Relationship Id="rId288" Type="http://schemas.openxmlformats.org/officeDocument/2006/relationships/worksheet" Target="worksheets/sheet288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313" Type="http://schemas.openxmlformats.org/officeDocument/2006/relationships/worksheet" Target="worksheets/sheet313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94" Type="http://schemas.openxmlformats.org/officeDocument/2006/relationships/worksheet" Target="worksheets/sheet94.xml"/><Relationship Id="rId148" Type="http://schemas.openxmlformats.org/officeDocument/2006/relationships/worksheet" Target="worksheets/sheet148.xml"/><Relationship Id="rId169" Type="http://schemas.openxmlformats.org/officeDocument/2006/relationships/worksheet" Target="worksheets/sheet169.xml"/><Relationship Id="rId334" Type="http://schemas.openxmlformats.org/officeDocument/2006/relationships/worksheet" Target="worksheets/sheet334.xml"/><Relationship Id="rId355" Type="http://schemas.openxmlformats.org/officeDocument/2006/relationships/worksheet" Target="worksheets/sheet355.xml"/><Relationship Id="rId376" Type="http://schemas.openxmlformats.org/officeDocument/2006/relationships/worksheet" Target="worksheets/sheet376.xml"/><Relationship Id="rId397" Type="http://schemas.openxmlformats.org/officeDocument/2006/relationships/worksheet" Target="worksheets/sheet397.xml"/><Relationship Id="rId4" Type="http://schemas.openxmlformats.org/officeDocument/2006/relationships/worksheet" Target="worksheets/sheet4.xml"/><Relationship Id="rId180" Type="http://schemas.openxmlformats.org/officeDocument/2006/relationships/worksheet" Target="worksheets/sheet180.xml"/><Relationship Id="rId215" Type="http://schemas.openxmlformats.org/officeDocument/2006/relationships/worksheet" Target="worksheets/sheet215.xml"/><Relationship Id="rId236" Type="http://schemas.openxmlformats.org/officeDocument/2006/relationships/worksheet" Target="worksheets/sheet236.xml"/><Relationship Id="rId257" Type="http://schemas.openxmlformats.org/officeDocument/2006/relationships/worksheet" Target="worksheets/sheet257.xml"/><Relationship Id="rId278" Type="http://schemas.openxmlformats.org/officeDocument/2006/relationships/worksheet" Target="worksheets/sheet278.xml"/><Relationship Id="rId401" Type="http://schemas.openxmlformats.org/officeDocument/2006/relationships/calcChain" Target="calcChain.xml"/><Relationship Id="rId303" Type="http://schemas.openxmlformats.org/officeDocument/2006/relationships/worksheet" Target="worksheets/sheet303.xml"/><Relationship Id="rId42" Type="http://schemas.openxmlformats.org/officeDocument/2006/relationships/worksheet" Target="worksheets/sheet42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345" Type="http://schemas.openxmlformats.org/officeDocument/2006/relationships/worksheet" Target="worksheets/sheet345.xml"/><Relationship Id="rId387" Type="http://schemas.openxmlformats.org/officeDocument/2006/relationships/worksheet" Target="worksheets/sheet387.xml"/><Relationship Id="rId191" Type="http://schemas.openxmlformats.org/officeDocument/2006/relationships/worksheet" Target="worksheets/sheet191.xml"/><Relationship Id="rId205" Type="http://schemas.openxmlformats.org/officeDocument/2006/relationships/worksheet" Target="worksheets/sheet205.xml"/><Relationship Id="rId247" Type="http://schemas.openxmlformats.org/officeDocument/2006/relationships/worksheet" Target="worksheets/sheet247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447675</xdr:colOff>
      <xdr:row>0</xdr:row>
      <xdr:rowOff>0</xdr:rowOff>
    </xdr:from>
    <xdr:to>
      <xdr:col>28</xdr:col>
      <xdr:colOff>28575</xdr:colOff>
      <xdr:row>17</xdr:row>
      <xdr:rowOff>19050</xdr:rowOff>
    </xdr:to>
    <xdr:grpSp>
      <xdr:nvGrpSpPr>
        <xdr:cNvPr id="118447" name="Csoportba foglalás 1">
          <a:extLst>
            <a:ext uri="{FF2B5EF4-FFF2-40B4-BE49-F238E27FC236}">
              <a16:creationId xmlns:a16="http://schemas.microsoft.com/office/drawing/2014/main" id="{6EBD5AA0-FACB-4A82-9C92-E9BE3851F4CD}"/>
            </a:ext>
          </a:extLst>
        </xdr:cNvPr>
        <xdr:cNvGrpSpPr>
          <a:grpSpLocks/>
        </xdr:cNvGrpSpPr>
      </xdr:nvGrpSpPr>
      <xdr:grpSpPr bwMode="auto">
        <a:xfrm>
          <a:off x="8162925" y="0"/>
          <a:ext cx="4899025" cy="3082925"/>
          <a:chOff x="9691910" y="157575"/>
          <a:chExt cx="4897439" cy="2892424"/>
        </a:xfrm>
      </xdr:grpSpPr>
      <xdr:sp macro="" textlink="">
        <xdr:nvSpPr>
          <xdr:cNvPr id="3" name="Beszédbuborék: négyszög 2">
            <a:extLst>
              <a:ext uri="{FF2B5EF4-FFF2-40B4-BE49-F238E27FC236}">
                <a16:creationId xmlns:a16="http://schemas.microsoft.com/office/drawing/2014/main" id="{A93A0AF5-DF55-4A7E-A495-9E957BEA95BA}"/>
              </a:ext>
            </a:extLst>
          </xdr:cNvPr>
          <xdr:cNvSpPr/>
        </xdr:nvSpPr>
        <xdr:spPr>
          <a:xfrm>
            <a:off x="9691910" y="157575"/>
            <a:ext cx="4897439" cy="2892424"/>
          </a:xfrm>
          <a:prstGeom prst="wedgeRectCallout">
            <a:avLst>
              <a:gd name="adj1" fmla="val -59734"/>
              <a:gd name="adj2" fmla="val 9986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/>
              <a:t>Ha nem a székhely</a:t>
            </a:r>
            <a:r>
              <a:rPr lang="hu-HU" sz="1100" baseline="0"/>
              <a:t> szerinti önkormányzatra készülnek a táblázatok,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"Igen" és "Nem" akkor kattintson a "Nem"-re. Ezt csak a  közös hivatallal rendelkező önkormányzatok esetében kell megtenni, polgármesteri hivatalok esetében minditg az alaphelyzetet (Igen) kell meghagyni!</a:t>
            </a:r>
          </a:p>
          <a:p>
            <a:pPr algn="l"/>
            <a:r>
              <a:rPr lang="hu-HU" sz="1100" b="1" baseline="0"/>
              <a:t>Magyarázat:</a:t>
            </a:r>
          </a:p>
          <a:p>
            <a:pPr algn="l"/>
            <a:r>
              <a:rPr lang="hu-HU" sz="1100" baseline="0"/>
              <a:t>Csak székhellyel rendelkező önkormányzatnál lehet közös hivatal, a többinél nem. ezért abban az esetben , ha másik önkormányzat táblázatait készítik az Igen-ről Nem-re történő váltásra azért van szükség, hogy a 6.1 (Önkormányzati táblázatok) melléklet számai után a költségvetési szervek melléklet számai 6.2.-vel folytatódjanak. A közös hivatal táblázatai továbbra is megmaradnak, de azokat ebben az esetben nem kell kinyomtatni. Ezt a műveletet a rendszer minden blokknál (Költségvetési rendelet, költségvetési rendelet módosítása, előirányzatok nyilvántartása, időközi tájékoztató, zárszámadási rendelet) elvégzi.</a:t>
            </a:r>
            <a:endParaRPr lang="hu-HU" sz="1100"/>
          </a:p>
        </xdr:txBody>
      </xdr:sp>
      <xdr:pic>
        <xdr:nvPicPr>
          <xdr:cNvPr id="118450" name="Kép 3">
            <a:extLst>
              <a:ext uri="{FF2B5EF4-FFF2-40B4-BE49-F238E27FC236}">
                <a16:creationId xmlns:a16="http://schemas.microsoft.com/office/drawing/2014/main" id="{1618B731-B787-4633-B86E-4D71AD92C4C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l="21466" t="43756" r="75948" b="52979"/>
          <a:stretch>
            <a:fillRect/>
          </a:stretch>
        </xdr:blipFill>
        <xdr:spPr bwMode="auto">
          <a:xfrm>
            <a:off x="10547088" y="513387"/>
            <a:ext cx="1357313" cy="4817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>
            <a:extLst>
              <a:ext uri="{FF2B5EF4-FFF2-40B4-BE49-F238E27FC236}">
                <a16:creationId xmlns:a16="http://schemas.microsoft.com/office/drawing/2014/main" id="{E0C6B33F-4072-4C42-8104-2CD2F0F32934}"/>
              </a:ext>
            </a:extLst>
          </xdr:cNvPr>
          <xdr:cNvSpPr/>
        </xdr:nvSpPr>
        <xdr:spPr>
          <a:xfrm>
            <a:off x="9729875" y="612864"/>
            <a:ext cx="816240" cy="258890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  <xdr:twoCellAnchor>
    <xdr:from>
      <xdr:col>18</xdr:col>
      <xdr:colOff>421325</xdr:colOff>
      <xdr:row>17</xdr:row>
      <xdr:rowOff>130173</xdr:rowOff>
    </xdr:from>
    <xdr:to>
      <xdr:col>27</xdr:col>
      <xdr:colOff>528609</xdr:colOff>
      <xdr:row>24</xdr:row>
      <xdr:rowOff>66988</xdr:rowOff>
    </xdr:to>
    <xdr:sp macro="" textlink="">
      <xdr:nvSpPr>
        <xdr:cNvPr id="6" name="Téglalap 5">
          <a:extLst>
            <a:ext uri="{FF2B5EF4-FFF2-40B4-BE49-F238E27FC236}">
              <a16:creationId xmlns:a16="http://schemas.microsoft.com/office/drawing/2014/main" id="{79260131-832F-457C-874C-EBFD71AC3B1E}"/>
            </a:ext>
          </a:extLst>
        </xdr:cNvPr>
        <xdr:cNvSpPr/>
      </xdr:nvSpPr>
      <xdr:spPr>
        <a:xfrm>
          <a:off x="8132765" y="3184523"/>
          <a:ext cx="4897438" cy="1222375"/>
        </a:xfrm>
        <a:prstGeom prst="rect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hu-HU" sz="1100"/>
            <a:t>A KV_1.1.sz.mell.</a:t>
          </a:r>
          <a:r>
            <a:rPr lang="hu-HU" sz="1100" baseline="0"/>
            <a:t> fülnél a </a:t>
          </a:r>
          <a:r>
            <a:rPr lang="hu-HU" sz="1100" b="1" i="1" baseline="0"/>
            <a:t>4. Közhatalmi bevételek </a:t>
          </a:r>
          <a:r>
            <a:rPr lang="hu-HU" sz="1100" baseline="0"/>
            <a:t>bevételi jogcímei, abban az esetben ha az önkormányzatnál más bevételi jogcímek is előfordulnak, akkor bármelyik bevételi jogcím átírható arra, amit szerepeltetni szeretne az önkormányzat. </a:t>
          </a:r>
        </a:p>
        <a:p>
          <a:pPr algn="l"/>
          <a:r>
            <a:rPr lang="hu-HU" sz="1100" b="1" baseline="0"/>
            <a:t>Ezt csak a KV_1.1.sz.mell. fülnél kell elvégzeni, a többi táblázat automatikusan javítódik!</a:t>
          </a:r>
          <a:endParaRPr lang="hu-HU" sz="1100" b="1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419100</xdr:colOff>
      <xdr:row>3</xdr:row>
      <xdr:rowOff>28575</xdr:rowOff>
    </xdr:from>
    <xdr:to>
      <xdr:col>20</xdr:col>
      <xdr:colOff>0</xdr:colOff>
      <xdr:row>11</xdr:row>
      <xdr:rowOff>28575</xdr:rowOff>
    </xdr:to>
    <xdr:grpSp>
      <xdr:nvGrpSpPr>
        <xdr:cNvPr id="119324" name="Csoportba foglalás 20">
          <a:extLst>
            <a:ext uri="{FF2B5EF4-FFF2-40B4-BE49-F238E27FC236}">
              <a16:creationId xmlns:a16="http://schemas.microsoft.com/office/drawing/2014/main" id="{35C28148-C303-4D4B-A4E5-49A987FBB4B1}"/>
            </a:ext>
          </a:extLst>
        </xdr:cNvPr>
        <xdr:cNvGrpSpPr>
          <a:grpSpLocks/>
        </xdr:cNvGrpSpPr>
      </xdr:nvGrpSpPr>
      <xdr:grpSpPr bwMode="auto">
        <a:xfrm>
          <a:off x="9348788" y="544513"/>
          <a:ext cx="4899025" cy="1341437"/>
          <a:chOff x="8397875" y="333376"/>
          <a:chExt cx="4900613" cy="1333500"/>
        </a:xfrm>
      </xdr:grpSpPr>
      <xdr:sp macro="" textlink="">
        <xdr:nvSpPr>
          <xdr:cNvPr id="3" name="Beszédbuborék: négyszög 2">
            <a:extLst>
              <a:ext uri="{FF2B5EF4-FFF2-40B4-BE49-F238E27FC236}">
                <a16:creationId xmlns:a16="http://schemas.microsoft.com/office/drawing/2014/main" id="{9F10C723-1822-4E45-951F-7BAAB372A605}"/>
              </a:ext>
            </a:extLst>
          </xdr:cNvPr>
          <xdr:cNvSpPr/>
        </xdr:nvSpPr>
        <xdr:spPr bwMode="auto">
          <a:xfrm>
            <a:off x="8397875" y="333376"/>
            <a:ext cx="4900613" cy="1333500"/>
          </a:xfrm>
          <a:prstGeom prst="wedgeRectCallout">
            <a:avLst>
              <a:gd name="adj1" fmla="val -86133"/>
              <a:gd name="adj2" fmla="val -445"/>
            </a:avLst>
          </a:prstGeom>
        </xdr:spPr>
        <xdr:style>
          <a:lnRef idx="2">
            <a:schemeClr val="accent1">
              <a:shade val="50000"/>
            </a:schemeClr>
          </a:lnRef>
          <a:fillRef idx="1">
            <a:schemeClr val="accent1"/>
          </a:fillRef>
          <a:effectRef idx="0">
            <a:schemeClr val="accent1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pPr algn="l"/>
            <a:r>
              <a:rPr lang="hu-HU" sz="1100" b="1"/>
              <a:t>Teendő:</a:t>
            </a:r>
          </a:p>
          <a:p>
            <a:pPr algn="l"/>
            <a:r>
              <a:rPr lang="hu-HU" sz="1100" baseline="0"/>
              <a:t>Alaphelyzetben az első félévi tájékoztatót tartalmazza a táblázatok rendszere. Ha a háromnegyedéves készül majd kattintson ide</a:t>
            </a:r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endParaRPr lang="hu-HU" sz="1100" baseline="0"/>
          </a:p>
          <a:p>
            <a:pPr algn="l"/>
            <a:r>
              <a:rPr lang="hu-HU" sz="1100"/>
              <a:t>,ha</a:t>
            </a:r>
            <a:r>
              <a:rPr lang="hu-HU" sz="1100" baseline="0"/>
              <a:t> feljön az "I. félévi" és "III. negyedévi" akkor kattintson a "III. negyedévi"-re. </a:t>
            </a:r>
            <a:endParaRPr lang="hu-HU" sz="1100"/>
          </a:p>
        </xdr:txBody>
      </xdr:sp>
      <xdr:pic>
        <xdr:nvPicPr>
          <xdr:cNvPr id="119326" name="Kép 16">
            <a:extLst>
              <a:ext uri="{FF2B5EF4-FFF2-40B4-BE49-F238E27FC236}">
                <a16:creationId xmlns:a16="http://schemas.microsoft.com/office/drawing/2014/main" id="{5BE3D262-19D2-4F71-B3C5-D32DBD4BF28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516938" y="952501"/>
            <a:ext cx="1949550" cy="373062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5" name="Nyíl: balra mutató 4">
            <a:extLst>
              <a:ext uri="{FF2B5EF4-FFF2-40B4-BE49-F238E27FC236}">
                <a16:creationId xmlns:a16="http://schemas.microsoft.com/office/drawing/2014/main" id="{C5495962-B455-413F-9AF8-4078B3F468E2}"/>
              </a:ext>
            </a:extLst>
          </xdr:cNvPr>
          <xdr:cNvSpPr/>
        </xdr:nvSpPr>
        <xdr:spPr bwMode="auto">
          <a:xfrm>
            <a:off x="10354321" y="1023439"/>
            <a:ext cx="816769" cy="279755"/>
          </a:xfrm>
          <a:prstGeom prst="leftArrow">
            <a:avLst/>
          </a:prstGeom>
        </xdr:spPr>
        <xdr:style>
          <a:lnRef idx="2">
            <a:schemeClr val="accent2">
              <a:shade val="50000"/>
            </a:schemeClr>
          </a:lnRef>
          <a:fillRef idx="1">
            <a:schemeClr val="accent2"/>
          </a:fillRef>
          <a:effectRef idx="0">
            <a:schemeClr val="accent2"/>
          </a:effectRef>
          <a:fontRef idx="minor">
            <a:schemeClr val="lt1"/>
          </a:fontRef>
        </xdr:style>
        <xdr:txBody>
          <a:bodyPr vertOverflow="clip" horzOverflow="clip" rtlCol="0" anchor="t"/>
          <a:lstStyle/>
          <a:p>
            <a:endParaRPr lang="hu-HU"/>
          </a:p>
        </xdr:txBody>
      </xdr:sp>
    </xdr:grpSp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0.bin"/><Relationship Id="rId1" Type="http://schemas.openxmlformats.org/officeDocument/2006/relationships/printerSettings" Target="../printerSettings/printerSettings199.bin"/></Relationships>
</file>

<file path=xl/worksheets/_rels/sheet1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2.bin"/><Relationship Id="rId1" Type="http://schemas.openxmlformats.org/officeDocument/2006/relationships/printerSettings" Target="../printerSettings/printerSettings201.bin"/></Relationships>
</file>

<file path=xl/worksheets/_rels/sheet1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4.bin"/><Relationship Id="rId1" Type="http://schemas.openxmlformats.org/officeDocument/2006/relationships/printerSettings" Target="../printerSettings/printerSettings203.bin"/></Relationships>
</file>

<file path=xl/worksheets/_rels/sheet1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6.bin"/><Relationship Id="rId1" Type="http://schemas.openxmlformats.org/officeDocument/2006/relationships/printerSettings" Target="../printerSettings/printerSettings205.bin"/></Relationships>
</file>

<file path=xl/worksheets/_rels/sheet1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8.bin"/><Relationship Id="rId1" Type="http://schemas.openxmlformats.org/officeDocument/2006/relationships/printerSettings" Target="../printerSettings/printerSettings207.bin"/></Relationships>
</file>

<file path=xl/worksheets/_rels/sheet1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0.bin"/><Relationship Id="rId1" Type="http://schemas.openxmlformats.org/officeDocument/2006/relationships/printerSettings" Target="../printerSettings/printerSettings209.bin"/></Relationships>
</file>

<file path=xl/worksheets/_rels/sheet1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2.bin"/><Relationship Id="rId1" Type="http://schemas.openxmlformats.org/officeDocument/2006/relationships/printerSettings" Target="../printerSettings/printerSettings211.bin"/></Relationships>
</file>

<file path=xl/worksheets/_rels/sheet1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4.bin"/><Relationship Id="rId1" Type="http://schemas.openxmlformats.org/officeDocument/2006/relationships/printerSettings" Target="../printerSettings/printerSettings213.bin"/></Relationships>
</file>

<file path=xl/worksheets/_rels/sheet1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6.bin"/><Relationship Id="rId1" Type="http://schemas.openxmlformats.org/officeDocument/2006/relationships/printerSettings" Target="../printerSettings/printerSettings215.bin"/></Relationships>
</file>

<file path=xl/worksheets/_rels/sheet1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18.bin"/><Relationship Id="rId1" Type="http://schemas.openxmlformats.org/officeDocument/2006/relationships/printerSettings" Target="../printerSettings/printerSettings217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/Relationships>
</file>

<file path=xl/worksheets/_rels/sheet1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0.bin"/><Relationship Id="rId1" Type="http://schemas.openxmlformats.org/officeDocument/2006/relationships/printerSettings" Target="../printerSettings/printerSettings219.bin"/></Relationships>
</file>

<file path=xl/worksheets/_rels/sheet1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2.bin"/><Relationship Id="rId1" Type="http://schemas.openxmlformats.org/officeDocument/2006/relationships/printerSettings" Target="../printerSettings/printerSettings221.bin"/></Relationships>
</file>

<file path=xl/worksheets/_rels/sheet1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4.bin"/><Relationship Id="rId1" Type="http://schemas.openxmlformats.org/officeDocument/2006/relationships/printerSettings" Target="../printerSettings/printerSettings223.bin"/></Relationships>
</file>

<file path=xl/worksheets/_rels/sheet1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6.bin"/><Relationship Id="rId1" Type="http://schemas.openxmlformats.org/officeDocument/2006/relationships/printerSettings" Target="../printerSettings/printerSettings225.bin"/></Relationships>
</file>

<file path=xl/worksheets/_rels/sheet1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28.bin"/><Relationship Id="rId1" Type="http://schemas.openxmlformats.org/officeDocument/2006/relationships/printerSettings" Target="../printerSettings/printerSettings227.bin"/></Relationships>
</file>

<file path=xl/worksheets/_rels/sheet1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0.bin"/><Relationship Id="rId1" Type="http://schemas.openxmlformats.org/officeDocument/2006/relationships/printerSettings" Target="../printerSettings/printerSettings229.bin"/></Relationships>
</file>

<file path=xl/worksheets/_rels/sheet1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2.bin"/><Relationship Id="rId1" Type="http://schemas.openxmlformats.org/officeDocument/2006/relationships/printerSettings" Target="../printerSettings/printerSettings231.bin"/></Relationships>
</file>

<file path=xl/worksheets/_rels/sheet1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4.bin"/><Relationship Id="rId1" Type="http://schemas.openxmlformats.org/officeDocument/2006/relationships/printerSettings" Target="../printerSettings/printerSettings233.bin"/></Relationships>
</file>

<file path=xl/worksheets/_rels/sheet1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6.bin"/><Relationship Id="rId1" Type="http://schemas.openxmlformats.org/officeDocument/2006/relationships/printerSettings" Target="../printerSettings/printerSettings235.bin"/></Relationships>
</file>

<file path=xl/worksheets/_rels/sheet1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38.bin"/><Relationship Id="rId1" Type="http://schemas.openxmlformats.org/officeDocument/2006/relationships/printerSettings" Target="../printerSettings/printerSettings23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0.bin"/><Relationship Id="rId1" Type="http://schemas.openxmlformats.org/officeDocument/2006/relationships/printerSettings" Target="../printerSettings/printerSettings239.bin"/></Relationships>
</file>

<file path=xl/worksheets/_rels/sheet1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2.bin"/><Relationship Id="rId1" Type="http://schemas.openxmlformats.org/officeDocument/2006/relationships/printerSettings" Target="../printerSettings/printerSettings241.bin"/></Relationships>
</file>

<file path=xl/worksheets/_rels/sheet1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4.bin"/><Relationship Id="rId1" Type="http://schemas.openxmlformats.org/officeDocument/2006/relationships/printerSettings" Target="../printerSettings/printerSettings243.bin"/></Relationships>
</file>

<file path=xl/worksheets/_rels/sheet1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6.bin"/><Relationship Id="rId1" Type="http://schemas.openxmlformats.org/officeDocument/2006/relationships/printerSettings" Target="../printerSettings/printerSettings245.bin"/></Relationships>
</file>

<file path=xl/worksheets/_rels/sheet1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8.bin"/><Relationship Id="rId1" Type="http://schemas.openxmlformats.org/officeDocument/2006/relationships/printerSettings" Target="../printerSettings/printerSettings247.bin"/></Relationships>
</file>

<file path=xl/worksheets/_rels/sheet1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0.bin"/><Relationship Id="rId1" Type="http://schemas.openxmlformats.org/officeDocument/2006/relationships/printerSettings" Target="../printerSettings/printerSettings249.bin"/></Relationships>
</file>

<file path=xl/worksheets/_rels/sheet1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2.bin"/><Relationship Id="rId1" Type="http://schemas.openxmlformats.org/officeDocument/2006/relationships/printerSettings" Target="../printerSettings/printerSettings251.bin"/></Relationships>
</file>

<file path=xl/worksheets/_rels/sheet1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4.bin"/><Relationship Id="rId1" Type="http://schemas.openxmlformats.org/officeDocument/2006/relationships/printerSettings" Target="../printerSettings/printerSettings253.bin"/></Relationships>
</file>

<file path=xl/worksheets/_rels/sheet1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6.bin"/><Relationship Id="rId1" Type="http://schemas.openxmlformats.org/officeDocument/2006/relationships/printerSettings" Target="../printerSettings/printerSettings255.bin"/></Relationships>
</file>

<file path=xl/worksheets/_rels/sheet1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58.bin"/><Relationship Id="rId1" Type="http://schemas.openxmlformats.org/officeDocument/2006/relationships/printerSettings" Target="../printerSettings/printerSettings25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0.bin"/><Relationship Id="rId1" Type="http://schemas.openxmlformats.org/officeDocument/2006/relationships/printerSettings" Target="../printerSettings/printerSettings259.bin"/></Relationships>
</file>

<file path=xl/worksheets/_rels/sheet1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2.bin"/><Relationship Id="rId1" Type="http://schemas.openxmlformats.org/officeDocument/2006/relationships/printerSettings" Target="../printerSettings/printerSettings261.bin"/></Relationships>
</file>

<file path=xl/worksheets/_rels/sheet1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4.bin"/><Relationship Id="rId1" Type="http://schemas.openxmlformats.org/officeDocument/2006/relationships/printerSettings" Target="../printerSettings/printerSettings263.bin"/></Relationships>
</file>

<file path=xl/worksheets/_rels/sheet1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6.bin"/><Relationship Id="rId1" Type="http://schemas.openxmlformats.org/officeDocument/2006/relationships/printerSettings" Target="../printerSettings/printerSettings265.bin"/></Relationships>
</file>

<file path=xl/worksheets/_rels/sheet1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8.bin"/><Relationship Id="rId1" Type="http://schemas.openxmlformats.org/officeDocument/2006/relationships/printerSettings" Target="../printerSettings/printerSettings267.bin"/></Relationships>
</file>

<file path=xl/worksheets/_rels/sheet1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0.bin"/><Relationship Id="rId1" Type="http://schemas.openxmlformats.org/officeDocument/2006/relationships/printerSettings" Target="../printerSettings/printerSettings269.bin"/></Relationships>
</file>

<file path=xl/worksheets/_rels/sheet1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2.bin"/><Relationship Id="rId1" Type="http://schemas.openxmlformats.org/officeDocument/2006/relationships/printerSettings" Target="../printerSettings/printerSettings271.bin"/></Relationships>
</file>

<file path=xl/worksheets/_rels/sheet1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4.bin"/><Relationship Id="rId1" Type="http://schemas.openxmlformats.org/officeDocument/2006/relationships/printerSettings" Target="../printerSettings/printerSettings273.bin"/></Relationships>
</file>

<file path=xl/worksheets/_rels/sheet1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6.bin"/><Relationship Id="rId1" Type="http://schemas.openxmlformats.org/officeDocument/2006/relationships/printerSettings" Target="../printerSettings/printerSettings275.bin"/></Relationships>
</file>

<file path=xl/worksheets/_rels/sheet1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78.bin"/><Relationship Id="rId1" Type="http://schemas.openxmlformats.org/officeDocument/2006/relationships/printerSettings" Target="../printerSettings/printerSettings277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1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0.bin"/><Relationship Id="rId1" Type="http://schemas.openxmlformats.org/officeDocument/2006/relationships/printerSettings" Target="../printerSettings/printerSettings279.bin"/></Relationships>
</file>

<file path=xl/worksheets/_rels/sheet1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2.bin"/><Relationship Id="rId1" Type="http://schemas.openxmlformats.org/officeDocument/2006/relationships/printerSettings" Target="../printerSettings/printerSettings281.bin"/></Relationships>
</file>

<file path=xl/worksheets/_rels/sheet1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4.bin"/><Relationship Id="rId1" Type="http://schemas.openxmlformats.org/officeDocument/2006/relationships/printerSettings" Target="../printerSettings/printerSettings283.bin"/></Relationships>
</file>

<file path=xl/worksheets/_rels/sheet1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6.bin"/><Relationship Id="rId1" Type="http://schemas.openxmlformats.org/officeDocument/2006/relationships/printerSettings" Target="../printerSettings/printerSettings285.bin"/></Relationships>
</file>

<file path=xl/worksheets/_rels/sheet1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8.bin"/><Relationship Id="rId1" Type="http://schemas.openxmlformats.org/officeDocument/2006/relationships/printerSettings" Target="../printerSettings/printerSettings287.bin"/></Relationships>
</file>

<file path=xl/worksheets/_rels/sheet1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0.bin"/><Relationship Id="rId1" Type="http://schemas.openxmlformats.org/officeDocument/2006/relationships/printerSettings" Target="../printerSettings/printerSettings289.bin"/></Relationships>
</file>

<file path=xl/worksheets/_rels/sheet1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2.bin"/><Relationship Id="rId1" Type="http://schemas.openxmlformats.org/officeDocument/2006/relationships/printerSettings" Target="../printerSettings/printerSettings291.bin"/></Relationships>
</file>

<file path=xl/worksheets/_rels/sheet1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4.bin"/><Relationship Id="rId1" Type="http://schemas.openxmlformats.org/officeDocument/2006/relationships/printerSettings" Target="../printerSettings/printerSettings293.bin"/></Relationships>
</file>

<file path=xl/worksheets/_rels/sheet1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6.bin"/><Relationship Id="rId1" Type="http://schemas.openxmlformats.org/officeDocument/2006/relationships/printerSettings" Target="../printerSettings/printerSettings295.bin"/></Relationships>
</file>

<file path=xl/worksheets/_rels/sheet1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98.bin"/><Relationship Id="rId1" Type="http://schemas.openxmlformats.org/officeDocument/2006/relationships/printerSettings" Target="../printerSettings/printerSettings297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.bin"/><Relationship Id="rId1" Type="http://schemas.openxmlformats.org/officeDocument/2006/relationships/printerSettings" Target="../printerSettings/printerSettings29.bin"/></Relationships>
</file>

<file path=xl/worksheets/_rels/sheet1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0.bin"/><Relationship Id="rId1" Type="http://schemas.openxmlformats.org/officeDocument/2006/relationships/printerSettings" Target="../printerSettings/printerSettings299.bin"/></Relationships>
</file>

<file path=xl/worksheets/_rels/sheet1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2.bin"/><Relationship Id="rId1" Type="http://schemas.openxmlformats.org/officeDocument/2006/relationships/printerSettings" Target="../printerSettings/printerSettings301.bin"/></Relationships>
</file>

<file path=xl/worksheets/_rels/sheet1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4.bin"/><Relationship Id="rId1" Type="http://schemas.openxmlformats.org/officeDocument/2006/relationships/printerSettings" Target="../printerSettings/printerSettings303.bin"/></Relationships>
</file>

<file path=xl/worksheets/_rels/sheet1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6.bin"/><Relationship Id="rId1" Type="http://schemas.openxmlformats.org/officeDocument/2006/relationships/printerSettings" Target="../printerSettings/printerSettings305.bin"/></Relationships>
</file>

<file path=xl/worksheets/_rels/sheet1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08.bin"/><Relationship Id="rId1" Type="http://schemas.openxmlformats.org/officeDocument/2006/relationships/printerSettings" Target="../printerSettings/printerSettings307.bin"/></Relationships>
</file>

<file path=xl/worksheets/_rels/sheet1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0.bin"/><Relationship Id="rId1" Type="http://schemas.openxmlformats.org/officeDocument/2006/relationships/printerSettings" Target="../printerSettings/printerSettings309.bin"/></Relationships>
</file>

<file path=xl/worksheets/_rels/sheet1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2.bin"/><Relationship Id="rId1" Type="http://schemas.openxmlformats.org/officeDocument/2006/relationships/printerSettings" Target="../printerSettings/printerSettings311.bin"/></Relationships>
</file>

<file path=xl/worksheets/_rels/sheet1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4.bin"/><Relationship Id="rId1" Type="http://schemas.openxmlformats.org/officeDocument/2006/relationships/printerSettings" Target="../printerSettings/printerSettings313.bin"/></Relationships>
</file>

<file path=xl/worksheets/_rels/sheet1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6.bin"/><Relationship Id="rId1" Type="http://schemas.openxmlformats.org/officeDocument/2006/relationships/printerSettings" Target="../printerSettings/printerSettings315.bin"/></Relationships>
</file>

<file path=xl/worksheets/_rels/sheet1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8.bin"/><Relationship Id="rId1" Type="http://schemas.openxmlformats.org/officeDocument/2006/relationships/printerSettings" Target="../printerSettings/printerSettings317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.bin"/><Relationship Id="rId1" Type="http://schemas.openxmlformats.org/officeDocument/2006/relationships/printerSettings" Target="../printerSettings/printerSettings31.bin"/></Relationships>
</file>

<file path=xl/worksheets/_rels/sheet1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0.bin"/><Relationship Id="rId1" Type="http://schemas.openxmlformats.org/officeDocument/2006/relationships/printerSettings" Target="../printerSettings/printerSettings319.bin"/></Relationships>
</file>

<file path=xl/worksheets/_rels/sheet1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2.bin"/><Relationship Id="rId1" Type="http://schemas.openxmlformats.org/officeDocument/2006/relationships/printerSettings" Target="../printerSettings/printerSettings321.bin"/></Relationships>
</file>

<file path=xl/worksheets/_rels/sheet1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4.bin"/><Relationship Id="rId1" Type="http://schemas.openxmlformats.org/officeDocument/2006/relationships/printerSettings" Target="../printerSettings/printerSettings323.bin"/></Relationships>
</file>

<file path=xl/worksheets/_rels/sheet1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6.bin"/><Relationship Id="rId1" Type="http://schemas.openxmlformats.org/officeDocument/2006/relationships/printerSettings" Target="../printerSettings/printerSettings325.bin"/></Relationships>
</file>

<file path=xl/worksheets/_rels/sheet1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28.bin"/><Relationship Id="rId1" Type="http://schemas.openxmlformats.org/officeDocument/2006/relationships/printerSettings" Target="../printerSettings/printerSettings327.bin"/></Relationships>
</file>

<file path=xl/worksheets/_rels/sheet1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0.bin"/><Relationship Id="rId1" Type="http://schemas.openxmlformats.org/officeDocument/2006/relationships/printerSettings" Target="../printerSettings/printerSettings329.bin"/></Relationships>
</file>

<file path=xl/worksheets/_rels/sheet1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2.bin"/><Relationship Id="rId1" Type="http://schemas.openxmlformats.org/officeDocument/2006/relationships/printerSettings" Target="../printerSettings/printerSettings331.bin"/></Relationships>
</file>

<file path=xl/worksheets/_rels/sheet1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4.bin"/><Relationship Id="rId1" Type="http://schemas.openxmlformats.org/officeDocument/2006/relationships/printerSettings" Target="../printerSettings/printerSettings333.bin"/></Relationships>
</file>

<file path=xl/worksheets/_rels/sheet1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6.bin"/><Relationship Id="rId1" Type="http://schemas.openxmlformats.org/officeDocument/2006/relationships/printerSettings" Target="../printerSettings/printerSettings335.bin"/></Relationships>
</file>

<file path=xl/worksheets/_rels/sheet1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8.bin"/><Relationship Id="rId1" Type="http://schemas.openxmlformats.org/officeDocument/2006/relationships/printerSettings" Target="../printerSettings/printerSettings337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.bin"/><Relationship Id="rId1" Type="http://schemas.openxmlformats.org/officeDocument/2006/relationships/printerSettings" Target="../printerSettings/printerSettings33.bin"/></Relationships>
</file>

<file path=xl/worksheets/_rels/sheet1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0.bin"/><Relationship Id="rId1" Type="http://schemas.openxmlformats.org/officeDocument/2006/relationships/printerSettings" Target="../printerSettings/printerSettings339.bin"/></Relationships>
</file>

<file path=xl/worksheets/_rels/sheet1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2.bin"/><Relationship Id="rId1" Type="http://schemas.openxmlformats.org/officeDocument/2006/relationships/printerSettings" Target="../printerSettings/printerSettings341.bin"/></Relationships>
</file>

<file path=xl/worksheets/_rels/sheet1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4.bin"/><Relationship Id="rId1" Type="http://schemas.openxmlformats.org/officeDocument/2006/relationships/printerSettings" Target="../printerSettings/printerSettings343.bin"/></Relationships>
</file>

<file path=xl/worksheets/_rels/sheet1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6.bin"/><Relationship Id="rId1" Type="http://schemas.openxmlformats.org/officeDocument/2006/relationships/printerSettings" Target="../printerSettings/printerSettings345.bin"/></Relationships>
</file>

<file path=xl/worksheets/_rels/sheet1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48.bin"/><Relationship Id="rId1" Type="http://schemas.openxmlformats.org/officeDocument/2006/relationships/printerSettings" Target="../printerSettings/printerSettings347.bin"/></Relationships>
</file>

<file path=xl/worksheets/_rels/sheet1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0.bin"/><Relationship Id="rId1" Type="http://schemas.openxmlformats.org/officeDocument/2006/relationships/printerSettings" Target="../printerSettings/printerSettings349.bin"/></Relationships>
</file>

<file path=xl/worksheets/_rels/sheet1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2.bin"/><Relationship Id="rId1" Type="http://schemas.openxmlformats.org/officeDocument/2006/relationships/printerSettings" Target="../printerSettings/printerSettings351.bin"/></Relationships>
</file>

<file path=xl/worksheets/_rels/sheet1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4.bin"/><Relationship Id="rId1" Type="http://schemas.openxmlformats.org/officeDocument/2006/relationships/printerSettings" Target="../printerSettings/printerSettings353.bin"/></Relationships>
</file>

<file path=xl/worksheets/_rels/sheet1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6.bin"/><Relationship Id="rId1" Type="http://schemas.openxmlformats.org/officeDocument/2006/relationships/printerSettings" Target="../printerSettings/printerSettings355.bin"/></Relationships>
</file>

<file path=xl/worksheets/_rels/sheet1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8.bin"/><Relationship Id="rId1" Type="http://schemas.openxmlformats.org/officeDocument/2006/relationships/printerSettings" Target="../printerSettings/printerSettings35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.bin"/><Relationship Id="rId1" Type="http://schemas.openxmlformats.org/officeDocument/2006/relationships/printerSettings" Target="../printerSettings/printerSettings35.bin"/></Relationships>
</file>

<file path=xl/worksheets/_rels/sheet1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0.bin"/><Relationship Id="rId1" Type="http://schemas.openxmlformats.org/officeDocument/2006/relationships/printerSettings" Target="../printerSettings/printerSettings359.bin"/></Relationships>
</file>

<file path=xl/worksheets/_rels/sheet1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2.bin"/><Relationship Id="rId1" Type="http://schemas.openxmlformats.org/officeDocument/2006/relationships/printerSettings" Target="../printerSettings/printerSettings361.bin"/></Relationships>
</file>

<file path=xl/worksheets/_rels/sheet1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4.bin"/><Relationship Id="rId1" Type="http://schemas.openxmlformats.org/officeDocument/2006/relationships/printerSettings" Target="../printerSettings/printerSettings363.bin"/></Relationships>
</file>

<file path=xl/worksheets/_rels/sheet1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6.bin"/><Relationship Id="rId1" Type="http://schemas.openxmlformats.org/officeDocument/2006/relationships/printerSettings" Target="../printerSettings/printerSettings365.bin"/></Relationships>
</file>

<file path=xl/worksheets/_rels/sheet1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68.bin"/><Relationship Id="rId1" Type="http://schemas.openxmlformats.org/officeDocument/2006/relationships/printerSettings" Target="../printerSettings/printerSettings367.bin"/></Relationships>
</file>

<file path=xl/worksheets/_rels/sheet1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0.bin"/><Relationship Id="rId1" Type="http://schemas.openxmlformats.org/officeDocument/2006/relationships/printerSettings" Target="../printerSettings/printerSettings369.bin"/></Relationships>
</file>

<file path=xl/worksheets/_rels/sheet1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2.bin"/><Relationship Id="rId1" Type="http://schemas.openxmlformats.org/officeDocument/2006/relationships/printerSettings" Target="../printerSettings/printerSettings371.bin"/></Relationships>
</file>

<file path=xl/worksheets/_rels/sheet1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4.bin"/><Relationship Id="rId1" Type="http://schemas.openxmlformats.org/officeDocument/2006/relationships/printerSettings" Target="../printerSettings/printerSettings373.bin"/></Relationships>
</file>

<file path=xl/worksheets/_rels/sheet1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6.bin"/><Relationship Id="rId1" Type="http://schemas.openxmlformats.org/officeDocument/2006/relationships/printerSettings" Target="../printerSettings/printerSettings375.bin"/></Relationships>
</file>

<file path=xl/worksheets/_rels/sheet1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8.bin"/><Relationship Id="rId1" Type="http://schemas.openxmlformats.org/officeDocument/2006/relationships/printerSettings" Target="../printerSettings/printerSettings377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/Relationships>
</file>

<file path=xl/worksheets/_rels/sheet1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0.bin"/><Relationship Id="rId1" Type="http://schemas.openxmlformats.org/officeDocument/2006/relationships/printerSettings" Target="../printerSettings/printerSettings379.bin"/></Relationships>
</file>

<file path=xl/worksheets/_rels/sheet1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2.bin"/><Relationship Id="rId1" Type="http://schemas.openxmlformats.org/officeDocument/2006/relationships/printerSettings" Target="../printerSettings/printerSettings381.bin"/></Relationships>
</file>

<file path=xl/worksheets/_rels/sheet1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4.bin"/><Relationship Id="rId1" Type="http://schemas.openxmlformats.org/officeDocument/2006/relationships/printerSettings" Target="../printerSettings/printerSettings383.bin"/></Relationships>
</file>

<file path=xl/worksheets/_rels/sheet1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6.bin"/><Relationship Id="rId1" Type="http://schemas.openxmlformats.org/officeDocument/2006/relationships/printerSettings" Target="../printerSettings/printerSettings385.bin"/></Relationships>
</file>

<file path=xl/worksheets/_rels/sheet1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88.bin"/><Relationship Id="rId1" Type="http://schemas.openxmlformats.org/officeDocument/2006/relationships/printerSettings" Target="../printerSettings/printerSettings387.bin"/></Relationships>
</file>

<file path=xl/worksheets/_rels/sheet1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0.bin"/><Relationship Id="rId1" Type="http://schemas.openxmlformats.org/officeDocument/2006/relationships/printerSettings" Target="../printerSettings/printerSettings389.bin"/></Relationships>
</file>

<file path=xl/worksheets/_rels/sheet1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2.bin"/><Relationship Id="rId1" Type="http://schemas.openxmlformats.org/officeDocument/2006/relationships/printerSettings" Target="../printerSettings/printerSettings391.bin"/></Relationships>
</file>

<file path=xl/worksheets/_rels/sheet1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4.bin"/><Relationship Id="rId1" Type="http://schemas.openxmlformats.org/officeDocument/2006/relationships/printerSettings" Target="../printerSettings/printerSettings393.bin"/></Relationships>
</file>

<file path=xl/worksheets/_rels/sheet1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6.bin"/><Relationship Id="rId1" Type="http://schemas.openxmlformats.org/officeDocument/2006/relationships/printerSettings" Target="../printerSettings/printerSettings395.bin"/></Relationships>
</file>

<file path=xl/worksheets/_rels/sheet1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8.bin"/><Relationship Id="rId1" Type="http://schemas.openxmlformats.org/officeDocument/2006/relationships/printerSettings" Target="../printerSettings/printerSettings39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.bin"/><Relationship Id="rId1" Type="http://schemas.openxmlformats.org/officeDocument/2006/relationships/printerSettings" Target="../printerSettings/printerSettings39.bin"/></Relationships>
</file>

<file path=xl/worksheets/_rels/sheet2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0.bin"/><Relationship Id="rId1" Type="http://schemas.openxmlformats.org/officeDocument/2006/relationships/printerSettings" Target="../printerSettings/printerSettings399.bin"/></Relationships>
</file>

<file path=xl/worksheets/_rels/sheet2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2.bin"/><Relationship Id="rId1" Type="http://schemas.openxmlformats.org/officeDocument/2006/relationships/printerSettings" Target="../printerSettings/printerSettings401.bin"/></Relationships>
</file>

<file path=xl/worksheets/_rels/sheet2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4.bin"/><Relationship Id="rId1" Type="http://schemas.openxmlformats.org/officeDocument/2006/relationships/printerSettings" Target="../printerSettings/printerSettings403.bin"/></Relationships>
</file>

<file path=xl/worksheets/_rels/sheet2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6.bin"/><Relationship Id="rId1" Type="http://schemas.openxmlformats.org/officeDocument/2006/relationships/printerSettings" Target="../printerSettings/printerSettings405.bin"/></Relationships>
</file>

<file path=xl/worksheets/_rels/sheet2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08.bin"/><Relationship Id="rId1" Type="http://schemas.openxmlformats.org/officeDocument/2006/relationships/printerSettings" Target="../printerSettings/printerSettings407.bin"/></Relationships>
</file>

<file path=xl/worksheets/_rels/sheet2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0.bin"/><Relationship Id="rId1" Type="http://schemas.openxmlformats.org/officeDocument/2006/relationships/printerSettings" Target="../printerSettings/printerSettings409.bin"/></Relationships>
</file>

<file path=xl/worksheets/_rels/sheet2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2.bin"/><Relationship Id="rId1" Type="http://schemas.openxmlformats.org/officeDocument/2006/relationships/printerSettings" Target="../printerSettings/printerSettings411.bin"/></Relationships>
</file>

<file path=xl/worksheets/_rels/sheet2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4.bin"/><Relationship Id="rId1" Type="http://schemas.openxmlformats.org/officeDocument/2006/relationships/printerSettings" Target="../printerSettings/printerSettings413.bin"/></Relationships>
</file>

<file path=xl/worksheets/_rels/sheet2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6.bin"/><Relationship Id="rId1" Type="http://schemas.openxmlformats.org/officeDocument/2006/relationships/printerSettings" Target="../printerSettings/printerSettings415.bin"/></Relationships>
</file>

<file path=xl/worksheets/_rels/sheet2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18.bin"/><Relationship Id="rId1" Type="http://schemas.openxmlformats.org/officeDocument/2006/relationships/printerSettings" Target="../printerSettings/printerSettings417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2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0.bin"/><Relationship Id="rId1" Type="http://schemas.openxmlformats.org/officeDocument/2006/relationships/printerSettings" Target="../printerSettings/printerSettings419.bin"/></Relationships>
</file>

<file path=xl/worksheets/_rels/sheet2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2.bin"/><Relationship Id="rId1" Type="http://schemas.openxmlformats.org/officeDocument/2006/relationships/printerSettings" Target="../printerSettings/printerSettings421.bin"/></Relationships>
</file>

<file path=xl/worksheets/_rels/sheet2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4.bin"/><Relationship Id="rId1" Type="http://schemas.openxmlformats.org/officeDocument/2006/relationships/printerSettings" Target="../printerSettings/printerSettings423.bin"/></Relationships>
</file>

<file path=xl/worksheets/_rels/sheet2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6.bin"/><Relationship Id="rId1" Type="http://schemas.openxmlformats.org/officeDocument/2006/relationships/printerSettings" Target="../printerSettings/printerSettings425.bin"/></Relationships>
</file>

<file path=xl/worksheets/_rels/sheet2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8.bin"/><Relationship Id="rId1" Type="http://schemas.openxmlformats.org/officeDocument/2006/relationships/printerSettings" Target="../printerSettings/printerSettings427.bin"/></Relationships>
</file>

<file path=xl/worksheets/_rels/sheet2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0.bin"/><Relationship Id="rId1" Type="http://schemas.openxmlformats.org/officeDocument/2006/relationships/printerSettings" Target="../printerSettings/printerSettings429.bin"/></Relationships>
</file>

<file path=xl/worksheets/_rels/sheet2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2.bin"/><Relationship Id="rId1" Type="http://schemas.openxmlformats.org/officeDocument/2006/relationships/printerSettings" Target="../printerSettings/printerSettings431.bin"/></Relationships>
</file>

<file path=xl/worksheets/_rels/sheet2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4.bin"/><Relationship Id="rId1" Type="http://schemas.openxmlformats.org/officeDocument/2006/relationships/printerSettings" Target="../printerSettings/printerSettings433.bin"/></Relationships>
</file>

<file path=xl/worksheets/_rels/sheet2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6.bin"/><Relationship Id="rId1" Type="http://schemas.openxmlformats.org/officeDocument/2006/relationships/printerSettings" Target="../printerSettings/printerSettings435.bin"/></Relationships>
</file>

<file path=xl/worksheets/_rels/sheet2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38.bin"/><Relationship Id="rId1" Type="http://schemas.openxmlformats.org/officeDocument/2006/relationships/printerSettings" Target="../printerSettings/printerSettings437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2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0.bin"/><Relationship Id="rId1" Type="http://schemas.openxmlformats.org/officeDocument/2006/relationships/printerSettings" Target="../printerSettings/printerSettings439.bin"/></Relationships>
</file>

<file path=xl/worksheets/_rels/sheet2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2.bin"/><Relationship Id="rId1" Type="http://schemas.openxmlformats.org/officeDocument/2006/relationships/printerSettings" Target="../printerSettings/printerSettings441.bin"/></Relationships>
</file>

<file path=xl/worksheets/_rels/sheet2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4.bin"/><Relationship Id="rId1" Type="http://schemas.openxmlformats.org/officeDocument/2006/relationships/printerSettings" Target="../printerSettings/printerSettings443.bin"/></Relationships>
</file>

<file path=xl/worksheets/_rels/sheet2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6.bin"/><Relationship Id="rId1" Type="http://schemas.openxmlformats.org/officeDocument/2006/relationships/printerSettings" Target="../printerSettings/printerSettings445.bin"/></Relationships>
</file>

<file path=xl/worksheets/_rels/sheet2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8.bin"/><Relationship Id="rId1" Type="http://schemas.openxmlformats.org/officeDocument/2006/relationships/printerSettings" Target="../printerSettings/printerSettings447.bin"/></Relationships>
</file>

<file path=xl/worksheets/_rels/sheet2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0.bin"/><Relationship Id="rId1" Type="http://schemas.openxmlformats.org/officeDocument/2006/relationships/printerSettings" Target="../printerSettings/printerSettings449.bin"/></Relationships>
</file>

<file path=xl/worksheets/_rels/sheet2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2.bin"/><Relationship Id="rId1" Type="http://schemas.openxmlformats.org/officeDocument/2006/relationships/printerSettings" Target="../printerSettings/printerSettings451.bin"/></Relationships>
</file>

<file path=xl/worksheets/_rels/sheet2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4.bin"/><Relationship Id="rId1" Type="http://schemas.openxmlformats.org/officeDocument/2006/relationships/printerSettings" Target="../printerSettings/printerSettings453.bin"/></Relationships>
</file>

<file path=xl/worksheets/_rels/sheet2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6.bin"/><Relationship Id="rId1" Type="http://schemas.openxmlformats.org/officeDocument/2006/relationships/printerSettings" Target="../printerSettings/printerSettings455.bin"/></Relationships>
</file>

<file path=xl/worksheets/_rels/sheet2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58.bin"/><Relationship Id="rId1" Type="http://schemas.openxmlformats.org/officeDocument/2006/relationships/printerSettings" Target="../printerSettings/printerSettings457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2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0.bin"/><Relationship Id="rId1" Type="http://schemas.openxmlformats.org/officeDocument/2006/relationships/printerSettings" Target="../printerSettings/printerSettings459.bin"/></Relationships>
</file>

<file path=xl/worksheets/_rels/sheet2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2.bin"/><Relationship Id="rId1" Type="http://schemas.openxmlformats.org/officeDocument/2006/relationships/printerSettings" Target="../printerSettings/printerSettings461.bin"/></Relationships>
</file>

<file path=xl/worksheets/_rels/sheet2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4.bin"/><Relationship Id="rId1" Type="http://schemas.openxmlformats.org/officeDocument/2006/relationships/printerSettings" Target="../printerSettings/printerSettings463.bin"/></Relationships>
</file>

<file path=xl/worksheets/_rels/sheet2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6.bin"/><Relationship Id="rId1" Type="http://schemas.openxmlformats.org/officeDocument/2006/relationships/printerSettings" Target="../printerSettings/printerSettings465.bin"/></Relationships>
</file>

<file path=xl/worksheets/_rels/sheet2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8.bin"/><Relationship Id="rId1" Type="http://schemas.openxmlformats.org/officeDocument/2006/relationships/printerSettings" Target="../printerSettings/printerSettings467.bin"/></Relationships>
</file>

<file path=xl/worksheets/_rels/sheet2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0.bin"/><Relationship Id="rId1" Type="http://schemas.openxmlformats.org/officeDocument/2006/relationships/printerSettings" Target="../printerSettings/printerSettings469.bin"/></Relationships>
</file>

<file path=xl/worksheets/_rels/sheet2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2.bin"/><Relationship Id="rId1" Type="http://schemas.openxmlformats.org/officeDocument/2006/relationships/printerSettings" Target="../printerSettings/printerSettings471.bin"/></Relationships>
</file>

<file path=xl/worksheets/_rels/sheet2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4.bin"/><Relationship Id="rId1" Type="http://schemas.openxmlformats.org/officeDocument/2006/relationships/printerSettings" Target="../printerSettings/printerSettings473.bin"/></Relationships>
</file>

<file path=xl/worksheets/_rels/sheet2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6.bin"/><Relationship Id="rId1" Type="http://schemas.openxmlformats.org/officeDocument/2006/relationships/printerSettings" Target="../printerSettings/printerSettings475.bin"/></Relationships>
</file>

<file path=xl/worksheets/_rels/sheet2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78.bin"/><Relationship Id="rId1" Type="http://schemas.openxmlformats.org/officeDocument/2006/relationships/printerSettings" Target="../printerSettings/printerSettings477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2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0.bin"/><Relationship Id="rId1" Type="http://schemas.openxmlformats.org/officeDocument/2006/relationships/printerSettings" Target="../printerSettings/printerSettings479.bin"/></Relationships>
</file>

<file path=xl/worksheets/_rels/sheet2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2.bin"/><Relationship Id="rId1" Type="http://schemas.openxmlformats.org/officeDocument/2006/relationships/printerSettings" Target="../printerSettings/printerSettings481.bin"/></Relationships>
</file>

<file path=xl/worksheets/_rels/sheet2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4.bin"/><Relationship Id="rId1" Type="http://schemas.openxmlformats.org/officeDocument/2006/relationships/printerSettings" Target="../printerSettings/printerSettings483.bin"/></Relationships>
</file>

<file path=xl/worksheets/_rels/sheet2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6.bin"/><Relationship Id="rId1" Type="http://schemas.openxmlformats.org/officeDocument/2006/relationships/printerSettings" Target="../printerSettings/printerSettings485.bin"/></Relationships>
</file>

<file path=xl/worksheets/_rels/sheet2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8.bin"/><Relationship Id="rId1" Type="http://schemas.openxmlformats.org/officeDocument/2006/relationships/printerSettings" Target="../printerSettings/printerSettings487.bin"/></Relationships>
</file>

<file path=xl/worksheets/_rels/sheet2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0.bin"/><Relationship Id="rId1" Type="http://schemas.openxmlformats.org/officeDocument/2006/relationships/printerSettings" Target="../printerSettings/printerSettings489.bin"/></Relationships>
</file>

<file path=xl/worksheets/_rels/sheet2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2.bin"/><Relationship Id="rId1" Type="http://schemas.openxmlformats.org/officeDocument/2006/relationships/printerSettings" Target="../printerSettings/printerSettings491.bin"/></Relationships>
</file>

<file path=xl/worksheets/_rels/sheet2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4.bin"/><Relationship Id="rId1" Type="http://schemas.openxmlformats.org/officeDocument/2006/relationships/printerSettings" Target="../printerSettings/printerSettings493.bin"/></Relationships>
</file>

<file path=xl/worksheets/_rels/sheet2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6.bin"/><Relationship Id="rId1" Type="http://schemas.openxmlformats.org/officeDocument/2006/relationships/printerSettings" Target="../printerSettings/printerSettings495.bin"/></Relationships>
</file>

<file path=xl/worksheets/_rels/sheet2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98.bin"/><Relationship Id="rId1" Type="http://schemas.openxmlformats.org/officeDocument/2006/relationships/printerSettings" Target="../printerSettings/printerSettings497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.bin"/><Relationship Id="rId1" Type="http://schemas.openxmlformats.org/officeDocument/2006/relationships/printerSettings" Target="../printerSettings/printerSettings49.bin"/></Relationships>
</file>

<file path=xl/worksheets/_rels/sheet2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0.bin"/><Relationship Id="rId1" Type="http://schemas.openxmlformats.org/officeDocument/2006/relationships/printerSettings" Target="../printerSettings/printerSettings499.bin"/></Relationships>
</file>

<file path=xl/worksheets/_rels/sheet2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2.bin"/><Relationship Id="rId1" Type="http://schemas.openxmlformats.org/officeDocument/2006/relationships/printerSettings" Target="../printerSettings/printerSettings501.bin"/></Relationships>
</file>

<file path=xl/worksheets/_rels/sheet2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4.bin"/><Relationship Id="rId1" Type="http://schemas.openxmlformats.org/officeDocument/2006/relationships/printerSettings" Target="../printerSettings/printerSettings503.bin"/></Relationships>
</file>

<file path=xl/worksheets/_rels/sheet2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6.bin"/><Relationship Id="rId1" Type="http://schemas.openxmlformats.org/officeDocument/2006/relationships/printerSettings" Target="../printerSettings/printerSettings505.bin"/></Relationships>
</file>

<file path=xl/worksheets/_rels/sheet2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08.bin"/><Relationship Id="rId1" Type="http://schemas.openxmlformats.org/officeDocument/2006/relationships/printerSettings" Target="../printerSettings/printerSettings507.bin"/></Relationships>
</file>

<file path=xl/worksheets/_rels/sheet2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0.bin"/><Relationship Id="rId1" Type="http://schemas.openxmlformats.org/officeDocument/2006/relationships/printerSettings" Target="../printerSettings/printerSettings509.bin"/></Relationships>
</file>

<file path=xl/worksheets/_rels/sheet2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2.bin"/><Relationship Id="rId1" Type="http://schemas.openxmlformats.org/officeDocument/2006/relationships/printerSettings" Target="../printerSettings/printerSettings511.bin"/></Relationships>
</file>

<file path=xl/worksheets/_rels/sheet2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4.bin"/><Relationship Id="rId1" Type="http://schemas.openxmlformats.org/officeDocument/2006/relationships/printerSettings" Target="../printerSettings/printerSettings513.bin"/></Relationships>
</file>

<file path=xl/worksheets/_rels/sheet2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6.bin"/><Relationship Id="rId1" Type="http://schemas.openxmlformats.org/officeDocument/2006/relationships/printerSettings" Target="../printerSettings/printerSettings515.bin"/></Relationships>
</file>

<file path=xl/worksheets/_rels/sheet2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8.bin"/><Relationship Id="rId1" Type="http://schemas.openxmlformats.org/officeDocument/2006/relationships/printerSettings" Target="../printerSettings/printerSettings517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.bin"/><Relationship Id="rId1" Type="http://schemas.openxmlformats.org/officeDocument/2006/relationships/printerSettings" Target="../printerSettings/printerSettings51.bin"/></Relationships>
</file>

<file path=xl/worksheets/_rels/sheet2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0.bin"/><Relationship Id="rId1" Type="http://schemas.openxmlformats.org/officeDocument/2006/relationships/printerSettings" Target="../printerSettings/printerSettings519.bin"/></Relationships>
</file>

<file path=xl/worksheets/_rels/sheet26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522.bin"/><Relationship Id="rId1" Type="http://schemas.openxmlformats.org/officeDocument/2006/relationships/printerSettings" Target="../printerSettings/printerSettings521.bin"/></Relationships>
</file>

<file path=xl/worksheets/_rels/sheet2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4.bin"/><Relationship Id="rId1" Type="http://schemas.openxmlformats.org/officeDocument/2006/relationships/printerSettings" Target="../printerSettings/printerSettings523.bin"/></Relationships>
</file>

<file path=xl/worksheets/_rels/sheet2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6.bin"/><Relationship Id="rId1" Type="http://schemas.openxmlformats.org/officeDocument/2006/relationships/printerSettings" Target="../printerSettings/printerSettings525.bin"/></Relationships>
</file>

<file path=xl/worksheets/_rels/sheet2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28.bin"/><Relationship Id="rId1" Type="http://schemas.openxmlformats.org/officeDocument/2006/relationships/printerSettings" Target="../printerSettings/printerSettings527.bin"/></Relationships>
</file>

<file path=xl/worksheets/_rels/sheet2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0.bin"/><Relationship Id="rId1" Type="http://schemas.openxmlformats.org/officeDocument/2006/relationships/printerSettings" Target="../printerSettings/printerSettings529.bin"/></Relationships>
</file>

<file path=xl/worksheets/_rels/sheet2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2.bin"/><Relationship Id="rId1" Type="http://schemas.openxmlformats.org/officeDocument/2006/relationships/printerSettings" Target="../printerSettings/printerSettings531.bin"/></Relationships>
</file>

<file path=xl/worksheets/_rels/sheet2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4.bin"/><Relationship Id="rId1" Type="http://schemas.openxmlformats.org/officeDocument/2006/relationships/printerSettings" Target="../printerSettings/printerSettings533.bin"/></Relationships>
</file>

<file path=xl/worksheets/_rels/sheet2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6.bin"/><Relationship Id="rId1" Type="http://schemas.openxmlformats.org/officeDocument/2006/relationships/printerSettings" Target="../printerSettings/printerSettings535.bin"/></Relationships>
</file>

<file path=xl/worksheets/_rels/sheet2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8.bin"/><Relationship Id="rId1" Type="http://schemas.openxmlformats.org/officeDocument/2006/relationships/printerSettings" Target="../printerSettings/printerSettings537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.bin"/><Relationship Id="rId1" Type="http://schemas.openxmlformats.org/officeDocument/2006/relationships/printerSettings" Target="../printerSettings/printerSettings53.bin"/></Relationships>
</file>

<file path=xl/worksheets/_rels/sheet2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0.bin"/><Relationship Id="rId1" Type="http://schemas.openxmlformats.org/officeDocument/2006/relationships/printerSettings" Target="../printerSettings/printerSettings539.bin"/></Relationships>
</file>

<file path=xl/worksheets/_rels/sheet2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2.bin"/><Relationship Id="rId1" Type="http://schemas.openxmlformats.org/officeDocument/2006/relationships/printerSettings" Target="../printerSettings/printerSettings541.bin"/></Relationships>
</file>

<file path=xl/worksheets/_rels/sheet2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4.bin"/><Relationship Id="rId1" Type="http://schemas.openxmlformats.org/officeDocument/2006/relationships/printerSettings" Target="../printerSettings/printerSettings543.bin"/></Relationships>
</file>

<file path=xl/worksheets/_rels/sheet2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6.bin"/><Relationship Id="rId1" Type="http://schemas.openxmlformats.org/officeDocument/2006/relationships/printerSettings" Target="../printerSettings/printerSettings545.bin"/></Relationships>
</file>

<file path=xl/worksheets/_rels/sheet2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48.bin"/><Relationship Id="rId1" Type="http://schemas.openxmlformats.org/officeDocument/2006/relationships/printerSettings" Target="../printerSettings/printerSettings547.bin"/></Relationships>
</file>

<file path=xl/worksheets/_rels/sheet2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0.bin"/><Relationship Id="rId1" Type="http://schemas.openxmlformats.org/officeDocument/2006/relationships/printerSettings" Target="../printerSettings/printerSettings549.bin"/></Relationships>
</file>

<file path=xl/worksheets/_rels/sheet2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2.bin"/><Relationship Id="rId1" Type="http://schemas.openxmlformats.org/officeDocument/2006/relationships/printerSettings" Target="../printerSettings/printerSettings551.bin"/></Relationships>
</file>

<file path=xl/worksheets/_rels/sheet2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4.bin"/><Relationship Id="rId1" Type="http://schemas.openxmlformats.org/officeDocument/2006/relationships/printerSettings" Target="../printerSettings/printerSettings553.bin"/></Relationships>
</file>

<file path=xl/worksheets/_rels/sheet2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6.bin"/><Relationship Id="rId1" Type="http://schemas.openxmlformats.org/officeDocument/2006/relationships/printerSettings" Target="../printerSettings/printerSettings555.bin"/></Relationships>
</file>

<file path=xl/worksheets/_rels/sheet2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8.bin"/><Relationship Id="rId1" Type="http://schemas.openxmlformats.org/officeDocument/2006/relationships/printerSettings" Target="../printerSettings/printerSettings55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.bin"/><Relationship Id="rId1" Type="http://schemas.openxmlformats.org/officeDocument/2006/relationships/printerSettings" Target="../printerSettings/printerSettings55.bin"/></Relationships>
</file>

<file path=xl/worksheets/_rels/sheet2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0.bin"/><Relationship Id="rId1" Type="http://schemas.openxmlformats.org/officeDocument/2006/relationships/printerSettings" Target="../printerSettings/printerSettings559.bin"/></Relationships>
</file>

<file path=xl/worksheets/_rels/sheet2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2.bin"/><Relationship Id="rId1" Type="http://schemas.openxmlformats.org/officeDocument/2006/relationships/printerSettings" Target="../printerSettings/printerSettings561.bin"/></Relationships>
</file>

<file path=xl/worksheets/_rels/sheet2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4.bin"/><Relationship Id="rId1" Type="http://schemas.openxmlformats.org/officeDocument/2006/relationships/printerSettings" Target="../printerSettings/printerSettings563.bin"/></Relationships>
</file>

<file path=xl/worksheets/_rels/sheet2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6.bin"/><Relationship Id="rId1" Type="http://schemas.openxmlformats.org/officeDocument/2006/relationships/printerSettings" Target="../printerSettings/printerSettings565.bin"/></Relationships>
</file>

<file path=xl/worksheets/_rels/sheet2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68.bin"/><Relationship Id="rId1" Type="http://schemas.openxmlformats.org/officeDocument/2006/relationships/printerSettings" Target="../printerSettings/printerSettings567.bin"/></Relationships>
</file>

<file path=xl/worksheets/_rels/sheet2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0.bin"/><Relationship Id="rId1" Type="http://schemas.openxmlformats.org/officeDocument/2006/relationships/printerSettings" Target="../printerSettings/printerSettings569.bin"/></Relationships>
</file>

<file path=xl/worksheets/_rels/sheet2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2.bin"/><Relationship Id="rId1" Type="http://schemas.openxmlformats.org/officeDocument/2006/relationships/printerSettings" Target="../printerSettings/printerSettings571.bin"/></Relationships>
</file>

<file path=xl/worksheets/_rels/sheet2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4.bin"/><Relationship Id="rId1" Type="http://schemas.openxmlformats.org/officeDocument/2006/relationships/printerSettings" Target="../printerSettings/printerSettings573.bin"/></Relationships>
</file>

<file path=xl/worksheets/_rels/sheet2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6.bin"/><Relationship Id="rId1" Type="http://schemas.openxmlformats.org/officeDocument/2006/relationships/printerSettings" Target="../printerSettings/printerSettings575.bin"/></Relationships>
</file>

<file path=xl/worksheets/_rels/sheet2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78.bin"/><Relationship Id="rId1" Type="http://schemas.openxmlformats.org/officeDocument/2006/relationships/printerSettings" Target="../printerSettings/printerSettings577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2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0.bin"/><Relationship Id="rId1" Type="http://schemas.openxmlformats.org/officeDocument/2006/relationships/printerSettings" Target="../printerSettings/printerSettings579.bin"/></Relationships>
</file>

<file path=xl/worksheets/_rels/sheet2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2.bin"/><Relationship Id="rId1" Type="http://schemas.openxmlformats.org/officeDocument/2006/relationships/printerSettings" Target="../printerSettings/printerSettings581.bin"/></Relationships>
</file>

<file path=xl/worksheets/_rels/sheet2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4.bin"/><Relationship Id="rId1" Type="http://schemas.openxmlformats.org/officeDocument/2006/relationships/printerSettings" Target="../printerSettings/printerSettings583.bin"/></Relationships>
</file>

<file path=xl/worksheets/_rels/sheet2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6.bin"/><Relationship Id="rId1" Type="http://schemas.openxmlformats.org/officeDocument/2006/relationships/printerSettings" Target="../printerSettings/printerSettings585.bin"/></Relationships>
</file>

<file path=xl/worksheets/_rels/sheet2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8.bin"/><Relationship Id="rId1" Type="http://schemas.openxmlformats.org/officeDocument/2006/relationships/printerSettings" Target="../printerSettings/printerSettings587.bin"/></Relationships>
</file>

<file path=xl/worksheets/_rels/sheet2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0.bin"/><Relationship Id="rId1" Type="http://schemas.openxmlformats.org/officeDocument/2006/relationships/printerSettings" Target="../printerSettings/printerSettings589.bin"/></Relationships>
</file>

<file path=xl/worksheets/_rels/sheet2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2.bin"/><Relationship Id="rId1" Type="http://schemas.openxmlformats.org/officeDocument/2006/relationships/printerSettings" Target="../printerSettings/printerSettings591.bin"/></Relationships>
</file>

<file path=xl/worksheets/_rels/sheet2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4.bin"/><Relationship Id="rId1" Type="http://schemas.openxmlformats.org/officeDocument/2006/relationships/printerSettings" Target="../printerSettings/printerSettings593.bin"/></Relationships>
</file>

<file path=xl/worksheets/_rels/sheet2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6.bin"/><Relationship Id="rId1" Type="http://schemas.openxmlformats.org/officeDocument/2006/relationships/printerSettings" Target="../printerSettings/printerSettings595.bin"/></Relationships>
</file>

<file path=xl/worksheets/_rels/sheet2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98.bin"/><Relationship Id="rId1" Type="http://schemas.openxmlformats.org/officeDocument/2006/relationships/printerSettings" Target="../printerSettings/printerSettings597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.bin"/><Relationship Id="rId1" Type="http://schemas.openxmlformats.org/officeDocument/2006/relationships/printerSettings" Target="../printerSettings/printerSettings59.bin"/></Relationships>
</file>

<file path=xl/worksheets/_rels/sheet30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0.bin"/><Relationship Id="rId1" Type="http://schemas.openxmlformats.org/officeDocument/2006/relationships/printerSettings" Target="../printerSettings/printerSettings599.bin"/></Relationships>
</file>

<file path=xl/worksheets/_rels/sheet30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2.bin"/><Relationship Id="rId1" Type="http://schemas.openxmlformats.org/officeDocument/2006/relationships/printerSettings" Target="../printerSettings/printerSettings601.bin"/></Relationships>
</file>

<file path=xl/worksheets/_rels/sheet30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4.bin"/><Relationship Id="rId1" Type="http://schemas.openxmlformats.org/officeDocument/2006/relationships/printerSettings" Target="../printerSettings/printerSettings603.bin"/></Relationships>
</file>

<file path=xl/worksheets/_rels/sheet30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6.bin"/><Relationship Id="rId1" Type="http://schemas.openxmlformats.org/officeDocument/2006/relationships/printerSettings" Target="../printerSettings/printerSettings605.bin"/></Relationships>
</file>

<file path=xl/worksheets/_rels/sheet30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08.bin"/><Relationship Id="rId1" Type="http://schemas.openxmlformats.org/officeDocument/2006/relationships/printerSettings" Target="../printerSettings/printerSettings607.bin"/></Relationships>
</file>

<file path=xl/worksheets/_rels/sheet30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0.bin"/><Relationship Id="rId1" Type="http://schemas.openxmlformats.org/officeDocument/2006/relationships/printerSettings" Target="../printerSettings/printerSettings609.bin"/></Relationships>
</file>

<file path=xl/worksheets/_rels/sheet30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2.bin"/><Relationship Id="rId1" Type="http://schemas.openxmlformats.org/officeDocument/2006/relationships/printerSettings" Target="../printerSettings/printerSettings611.bin"/></Relationships>
</file>

<file path=xl/worksheets/_rels/sheet30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4.bin"/><Relationship Id="rId1" Type="http://schemas.openxmlformats.org/officeDocument/2006/relationships/printerSettings" Target="../printerSettings/printerSettings613.bin"/></Relationships>
</file>

<file path=xl/worksheets/_rels/sheet30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6.bin"/><Relationship Id="rId1" Type="http://schemas.openxmlformats.org/officeDocument/2006/relationships/printerSettings" Target="../printerSettings/printerSettings615.bin"/></Relationships>
</file>

<file path=xl/worksheets/_rels/sheet30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18.bin"/><Relationship Id="rId1" Type="http://schemas.openxmlformats.org/officeDocument/2006/relationships/printerSettings" Target="../printerSettings/printerSettings617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.bin"/><Relationship Id="rId1" Type="http://schemas.openxmlformats.org/officeDocument/2006/relationships/printerSettings" Target="../printerSettings/printerSettings61.bin"/></Relationships>
</file>

<file path=xl/worksheets/_rels/sheet3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0.bin"/><Relationship Id="rId1" Type="http://schemas.openxmlformats.org/officeDocument/2006/relationships/printerSettings" Target="../printerSettings/printerSettings619.bin"/></Relationships>
</file>

<file path=xl/worksheets/_rels/sheet3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2.bin"/><Relationship Id="rId1" Type="http://schemas.openxmlformats.org/officeDocument/2006/relationships/printerSettings" Target="../printerSettings/printerSettings621.bin"/></Relationships>
</file>

<file path=xl/worksheets/_rels/sheet3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4.bin"/><Relationship Id="rId1" Type="http://schemas.openxmlformats.org/officeDocument/2006/relationships/printerSettings" Target="../printerSettings/printerSettings623.bin"/></Relationships>
</file>

<file path=xl/worksheets/_rels/sheet3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6.bin"/><Relationship Id="rId1" Type="http://schemas.openxmlformats.org/officeDocument/2006/relationships/printerSettings" Target="../printerSettings/printerSettings625.bin"/></Relationships>
</file>

<file path=xl/worksheets/_rels/sheet31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28.bin"/><Relationship Id="rId1" Type="http://schemas.openxmlformats.org/officeDocument/2006/relationships/printerSettings" Target="../printerSettings/printerSettings627.bin"/></Relationships>
</file>

<file path=xl/worksheets/_rels/sheet31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0.bin"/><Relationship Id="rId1" Type="http://schemas.openxmlformats.org/officeDocument/2006/relationships/printerSettings" Target="../printerSettings/printerSettings629.bin"/></Relationships>
</file>

<file path=xl/worksheets/_rels/sheet31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2.bin"/><Relationship Id="rId1" Type="http://schemas.openxmlformats.org/officeDocument/2006/relationships/printerSettings" Target="../printerSettings/printerSettings631.bin"/></Relationships>
</file>

<file path=xl/worksheets/_rels/sheet3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4.bin"/><Relationship Id="rId1" Type="http://schemas.openxmlformats.org/officeDocument/2006/relationships/printerSettings" Target="../printerSettings/printerSettings633.bin"/></Relationships>
</file>

<file path=xl/worksheets/_rels/sheet3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6.bin"/><Relationship Id="rId1" Type="http://schemas.openxmlformats.org/officeDocument/2006/relationships/printerSettings" Target="../printerSettings/printerSettings635.bin"/></Relationships>
</file>

<file path=xl/worksheets/_rels/sheet3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38.bin"/><Relationship Id="rId1" Type="http://schemas.openxmlformats.org/officeDocument/2006/relationships/printerSettings" Target="../printerSettings/printerSettings637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.bin"/><Relationship Id="rId1" Type="http://schemas.openxmlformats.org/officeDocument/2006/relationships/printerSettings" Target="../printerSettings/printerSettings63.bin"/></Relationships>
</file>

<file path=xl/worksheets/_rels/sheet32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0.bin"/><Relationship Id="rId1" Type="http://schemas.openxmlformats.org/officeDocument/2006/relationships/printerSettings" Target="../printerSettings/printerSettings639.bin"/></Relationships>
</file>

<file path=xl/worksheets/_rels/sheet3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2.bin"/><Relationship Id="rId1" Type="http://schemas.openxmlformats.org/officeDocument/2006/relationships/printerSettings" Target="../printerSettings/printerSettings641.bin"/></Relationships>
</file>

<file path=xl/worksheets/_rels/sheet32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4.bin"/><Relationship Id="rId1" Type="http://schemas.openxmlformats.org/officeDocument/2006/relationships/printerSettings" Target="../printerSettings/printerSettings643.bin"/></Relationships>
</file>

<file path=xl/worksheets/_rels/sheet32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6.bin"/><Relationship Id="rId1" Type="http://schemas.openxmlformats.org/officeDocument/2006/relationships/printerSettings" Target="../printerSettings/printerSettings645.bin"/></Relationships>
</file>

<file path=xl/worksheets/_rels/sheet3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48.bin"/><Relationship Id="rId1" Type="http://schemas.openxmlformats.org/officeDocument/2006/relationships/printerSettings" Target="../printerSettings/printerSettings647.bin"/></Relationships>
</file>

<file path=xl/worksheets/_rels/sheet3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0.bin"/><Relationship Id="rId1" Type="http://schemas.openxmlformats.org/officeDocument/2006/relationships/printerSettings" Target="../printerSettings/printerSettings649.bin"/></Relationships>
</file>

<file path=xl/worksheets/_rels/sheet3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2.bin"/><Relationship Id="rId1" Type="http://schemas.openxmlformats.org/officeDocument/2006/relationships/printerSettings" Target="../printerSettings/printerSettings651.bin"/></Relationships>
</file>

<file path=xl/worksheets/_rels/sheet3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4.bin"/><Relationship Id="rId1" Type="http://schemas.openxmlformats.org/officeDocument/2006/relationships/printerSettings" Target="../printerSettings/printerSettings653.bin"/></Relationships>
</file>

<file path=xl/worksheets/_rels/sheet32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6.bin"/><Relationship Id="rId1" Type="http://schemas.openxmlformats.org/officeDocument/2006/relationships/printerSettings" Target="../printerSettings/printerSettings655.bin"/></Relationships>
</file>

<file path=xl/worksheets/_rels/sheet3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58.bin"/><Relationship Id="rId1" Type="http://schemas.openxmlformats.org/officeDocument/2006/relationships/printerSettings" Target="../printerSettings/printerSettings657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.bin"/><Relationship Id="rId1" Type="http://schemas.openxmlformats.org/officeDocument/2006/relationships/printerSettings" Target="../printerSettings/printerSettings65.bin"/></Relationships>
</file>

<file path=xl/worksheets/_rels/sheet33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0.bin"/><Relationship Id="rId1" Type="http://schemas.openxmlformats.org/officeDocument/2006/relationships/printerSettings" Target="../printerSettings/printerSettings659.bin"/></Relationships>
</file>

<file path=xl/worksheets/_rels/sheet33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2.bin"/><Relationship Id="rId1" Type="http://schemas.openxmlformats.org/officeDocument/2006/relationships/printerSettings" Target="../printerSettings/printerSettings661.bin"/></Relationships>
</file>

<file path=xl/worksheets/_rels/sheet33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4.bin"/><Relationship Id="rId1" Type="http://schemas.openxmlformats.org/officeDocument/2006/relationships/printerSettings" Target="../printerSettings/printerSettings663.bin"/></Relationships>
</file>

<file path=xl/worksheets/_rels/sheet3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6.bin"/><Relationship Id="rId1" Type="http://schemas.openxmlformats.org/officeDocument/2006/relationships/printerSettings" Target="../printerSettings/printerSettings665.bin"/></Relationships>
</file>

<file path=xl/worksheets/_rels/sheet3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68.bin"/><Relationship Id="rId1" Type="http://schemas.openxmlformats.org/officeDocument/2006/relationships/printerSettings" Target="../printerSettings/printerSettings667.bin"/></Relationships>
</file>

<file path=xl/worksheets/_rels/sheet3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0.bin"/><Relationship Id="rId1" Type="http://schemas.openxmlformats.org/officeDocument/2006/relationships/printerSettings" Target="../printerSettings/printerSettings669.bin"/></Relationships>
</file>

<file path=xl/worksheets/_rels/sheet3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2.bin"/><Relationship Id="rId1" Type="http://schemas.openxmlformats.org/officeDocument/2006/relationships/printerSettings" Target="../printerSettings/printerSettings671.bin"/></Relationships>
</file>

<file path=xl/worksheets/_rels/sheet3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4.bin"/><Relationship Id="rId1" Type="http://schemas.openxmlformats.org/officeDocument/2006/relationships/printerSettings" Target="../printerSettings/printerSettings673.bin"/></Relationships>
</file>

<file path=xl/worksheets/_rels/sheet3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6.bin"/><Relationship Id="rId1" Type="http://schemas.openxmlformats.org/officeDocument/2006/relationships/printerSettings" Target="../printerSettings/printerSettings675.bin"/></Relationships>
</file>

<file path=xl/worksheets/_rels/sheet3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78.bin"/><Relationship Id="rId1" Type="http://schemas.openxmlformats.org/officeDocument/2006/relationships/printerSettings" Target="../printerSettings/printerSettings677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/Relationships>
</file>

<file path=xl/worksheets/_rels/sheet3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0.bin"/><Relationship Id="rId1" Type="http://schemas.openxmlformats.org/officeDocument/2006/relationships/printerSettings" Target="../printerSettings/printerSettings679.bin"/></Relationships>
</file>

<file path=xl/worksheets/_rels/sheet3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2.bin"/><Relationship Id="rId1" Type="http://schemas.openxmlformats.org/officeDocument/2006/relationships/printerSettings" Target="../printerSettings/printerSettings681.bin"/></Relationships>
</file>

<file path=xl/worksheets/_rels/sheet3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4.bin"/><Relationship Id="rId1" Type="http://schemas.openxmlformats.org/officeDocument/2006/relationships/printerSettings" Target="../printerSettings/printerSettings683.bin"/></Relationships>
</file>

<file path=xl/worksheets/_rels/sheet3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6.bin"/><Relationship Id="rId1" Type="http://schemas.openxmlformats.org/officeDocument/2006/relationships/printerSettings" Target="../printerSettings/printerSettings685.bin"/></Relationships>
</file>

<file path=xl/worksheets/_rels/sheet3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88.bin"/><Relationship Id="rId1" Type="http://schemas.openxmlformats.org/officeDocument/2006/relationships/printerSettings" Target="../printerSettings/printerSettings687.bin"/></Relationships>
</file>

<file path=xl/worksheets/_rels/sheet3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0.bin"/><Relationship Id="rId1" Type="http://schemas.openxmlformats.org/officeDocument/2006/relationships/printerSettings" Target="../printerSettings/printerSettings689.bin"/></Relationships>
</file>

<file path=xl/worksheets/_rels/sheet3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2.bin"/><Relationship Id="rId1" Type="http://schemas.openxmlformats.org/officeDocument/2006/relationships/printerSettings" Target="../printerSettings/printerSettings691.bin"/></Relationships>
</file>

<file path=xl/worksheets/_rels/sheet3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4.bin"/><Relationship Id="rId1" Type="http://schemas.openxmlformats.org/officeDocument/2006/relationships/printerSettings" Target="../printerSettings/printerSettings693.bin"/></Relationships>
</file>

<file path=xl/worksheets/_rels/sheet3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6.bin"/><Relationship Id="rId1" Type="http://schemas.openxmlformats.org/officeDocument/2006/relationships/printerSettings" Target="../printerSettings/printerSettings695.bin"/></Relationships>
</file>

<file path=xl/worksheets/_rels/sheet3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698.bin"/><Relationship Id="rId1" Type="http://schemas.openxmlformats.org/officeDocument/2006/relationships/printerSettings" Target="../printerSettings/printerSettings697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.bin"/><Relationship Id="rId1" Type="http://schemas.openxmlformats.org/officeDocument/2006/relationships/printerSettings" Target="../printerSettings/printerSettings69.bin"/></Relationships>
</file>

<file path=xl/worksheets/_rels/sheet3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0.bin"/><Relationship Id="rId1" Type="http://schemas.openxmlformats.org/officeDocument/2006/relationships/printerSettings" Target="../printerSettings/printerSettings699.bin"/></Relationships>
</file>

<file path=xl/worksheets/_rels/sheet3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2.bin"/><Relationship Id="rId1" Type="http://schemas.openxmlformats.org/officeDocument/2006/relationships/printerSettings" Target="../printerSettings/printerSettings701.bin"/></Relationships>
</file>

<file path=xl/worksheets/_rels/sheet3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4.bin"/><Relationship Id="rId1" Type="http://schemas.openxmlformats.org/officeDocument/2006/relationships/printerSettings" Target="../printerSettings/printerSettings703.bin"/></Relationships>
</file>

<file path=xl/worksheets/_rels/sheet3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6.bin"/><Relationship Id="rId1" Type="http://schemas.openxmlformats.org/officeDocument/2006/relationships/printerSettings" Target="../printerSettings/printerSettings705.bin"/></Relationships>
</file>

<file path=xl/worksheets/_rels/sheet3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08.bin"/><Relationship Id="rId1" Type="http://schemas.openxmlformats.org/officeDocument/2006/relationships/printerSettings" Target="../printerSettings/printerSettings707.bin"/></Relationships>
</file>

<file path=xl/worksheets/_rels/sheet3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0.bin"/><Relationship Id="rId1" Type="http://schemas.openxmlformats.org/officeDocument/2006/relationships/printerSettings" Target="../printerSettings/printerSettings709.bin"/></Relationships>
</file>

<file path=xl/worksheets/_rels/sheet3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2.bin"/><Relationship Id="rId1" Type="http://schemas.openxmlformats.org/officeDocument/2006/relationships/printerSettings" Target="../printerSettings/printerSettings711.bin"/></Relationships>
</file>

<file path=xl/worksheets/_rels/sheet3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4.bin"/><Relationship Id="rId1" Type="http://schemas.openxmlformats.org/officeDocument/2006/relationships/printerSettings" Target="../printerSettings/printerSettings713.bin"/></Relationships>
</file>

<file path=xl/worksheets/_rels/sheet3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6.bin"/><Relationship Id="rId1" Type="http://schemas.openxmlformats.org/officeDocument/2006/relationships/printerSettings" Target="../printerSettings/printerSettings715.bin"/></Relationships>
</file>

<file path=xl/worksheets/_rels/sheet3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18.bin"/><Relationship Id="rId1" Type="http://schemas.openxmlformats.org/officeDocument/2006/relationships/printerSettings" Target="../printerSettings/printerSettings717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.bin"/><Relationship Id="rId1" Type="http://schemas.openxmlformats.org/officeDocument/2006/relationships/printerSettings" Target="../printerSettings/printerSettings71.bin"/></Relationships>
</file>

<file path=xl/worksheets/_rels/sheet3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0.bin"/><Relationship Id="rId1" Type="http://schemas.openxmlformats.org/officeDocument/2006/relationships/printerSettings" Target="../printerSettings/printerSettings719.bin"/></Relationships>
</file>

<file path=xl/worksheets/_rels/sheet3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2.bin"/><Relationship Id="rId1" Type="http://schemas.openxmlformats.org/officeDocument/2006/relationships/printerSettings" Target="../printerSettings/printerSettings721.bin"/></Relationships>
</file>

<file path=xl/worksheets/_rels/sheet3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4.bin"/><Relationship Id="rId1" Type="http://schemas.openxmlformats.org/officeDocument/2006/relationships/printerSettings" Target="../printerSettings/printerSettings723.bin"/></Relationships>
</file>

<file path=xl/worksheets/_rels/sheet3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6.bin"/><Relationship Id="rId1" Type="http://schemas.openxmlformats.org/officeDocument/2006/relationships/printerSettings" Target="../printerSettings/printerSettings725.bin"/></Relationships>
</file>

<file path=xl/worksheets/_rels/sheet3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28.bin"/><Relationship Id="rId1" Type="http://schemas.openxmlformats.org/officeDocument/2006/relationships/printerSettings" Target="../printerSettings/printerSettings727.bin"/></Relationships>
</file>

<file path=xl/worksheets/_rels/sheet3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0.bin"/><Relationship Id="rId1" Type="http://schemas.openxmlformats.org/officeDocument/2006/relationships/printerSettings" Target="../printerSettings/printerSettings729.bin"/></Relationships>
</file>

<file path=xl/worksheets/_rels/sheet3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2.bin"/><Relationship Id="rId1" Type="http://schemas.openxmlformats.org/officeDocument/2006/relationships/printerSettings" Target="../printerSettings/printerSettings731.bin"/></Relationships>
</file>

<file path=xl/worksheets/_rels/sheet3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4.bin"/><Relationship Id="rId1" Type="http://schemas.openxmlformats.org/officeDocument/2006/relationships/printerSettings" Target="../printerSettings/printerSettings733.bin"/></Relationships>
</file>

<file path=xl/worksheets/_rels/sheet3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6.bin"/><Relationship Id="rId1" Type="http://schemas.openxmlformats.org/officeDocument/2006/relationships/printerSettings" Target="../printerSettings/printerSettings735.bin"/></Relationships>
</file>

<file path=xl/worksheets/_rels/sheet3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38.bin"/><Relationship Id="rId1" Type="http://schemas.openxmlformats.org/officeDocument/2006/relationships/printerSettings" Target="../printerSettings/printerSettings737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.bin"/><Relationship Id="rId1" Type="http://schemas.openxmlformats.org/officeDocument/2006/relationships/printerSettings" Target="../printerSettings/printerSettings73.bin"/></Relationships>
</file>

<file path=xl/worksheets/_rels/sheet3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0.bin"/><Relationship Id="rId1" Type="http://schemas.openxmlformats.org/officeDocument/2006/relationships/printerSettings" Target="../printerSettings/printerSettings739.bin"/></Relationships>
</file>

<file path=xl/worksheets/_rels/sheet3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2.bin"/><Relationship Id="rId1" Type="http://schemas.openxmlformats.org/officeDocument/2006/relationships/printerSettings" Target="../printerSettings/printerSettings741.bin"/></Relationships>
</file>

<file path=xl/worksheets/_rels/sheet3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4.bin"/><Relationship Id="rId1" Type="http://schemas.openxmlformats.org/officeDocument/2006/relationships/printerSettings" Target="../printerSettings/printerSettings743.bin"/></Relationships>
</file>

<file path=xl/worksheets/_rels/sheet3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6.bin"/><Relationship Id="rId1" Type="http://schemas.openxmlformats.org/officeDocument/2006/relationships/printerSettings" Target="../printerSettings/printerSettings745.bin"/></Relationships>
</file>

<file path=xl/worksheets/_rels/sheet3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48.bin"/><Relationship Id="rId1" Type="http://schemas.openxmlformats.org/officeDocument/2006/relationships/printerSettings" Target="../printerSettings/printerSettings747.bin"/></Relationships>
</file>

<file path=xl/worksheets/_rels/sheet3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0.bin"/><Relationship Id="rId1" Type="http://schemas.openxmlformats.org/officeDocument/2006/relationships/printerSettings" Target="../printerSettings/printerSettings749.bin"/></Relationships>
</file>

<file path=xl/worksheets/_rels/sheet3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2.bin"/><Relationship Id="rId1" Type="http://schemas.openxmlformats.org/officeDocument/2006/relationships/printerSettings" Target="../printerSettings/printerSettings751.bin"/></Relationships>
</file>

<file path=xl/worksheets/_rels/sheet3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4.bin"/><Relationship Id="rId1" Type="http://schemas.openxmlformats.org/officeDocument/2006/relationships/printerSettings" Target="../printerSettings/printerSettings753.bin"/></Relationships>
</file>

<file path=xl/worksheets/_rels/sheet3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6.bin"/><Relationship Id="rId1" Type="http://schemas.openxmlformats.org/officeDocument/2006/relationships/printerSettings" Target="../printerSettings/printerSettings755.bin"/></Relationships>
</file>

<file path=xl/worksheets/_rels/sheet3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58.bin"/><Relationship Id="rId1" Type="http://schemas.openxmlformats.org/officeDocument/2006/relationships/printerSettings" Target="../printerSettings/printerSettings75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.bin"/><Relationship Id="rId1" Type="http://schemas.openxmlformats.org/officeDocument/2006/relationships/printerSettings" Target="../printerSettings/printerSettings75.bin"/></Relationships>
</file>

<file path=xl/worksheets/_rels/sheet3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0.bin"/><Relationship Id="rId1" Type="http://schemas.openxmlformats.org/officeDocument/2006/relationships/printerSettings" Target="../printerSettings/printerSettings759.bin"/></Relationships>
</file>

<file path=xl/worksheets/_rels/sheet3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2.bin"/><Relationship Id="rId1" Type="http://schemas.openxmlformats.org/officeDocument/2006/relationships/printerSettings" Target="../printerSettings/printerSettings761.bin"/></Relationships>
</file>

<file path=xl/worksheets/_rels/sheet3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4.bin"/><Relationship Id="rId1" Type="http://schemas.openxmlformats.org/officeDocument/2006/relationships/printerSettings" Target="../printerSettings/printerSettings763.bin"/></Relationships>
</file>

<file path=xl/worksheets/_rels/sheet3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6.bin"/><Relationship Id="rId1" Type="http://schemas.openxmlformats.org/officeDocument/2006/relationships/printerSettings" Target="../printerSettings/printerSettings765.bin"/></Relationships>
</file>

<file path=xl/worksheets/_rels/sheet3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68.bin"/><Relationship Id="rId1" Type="http://schemas.openxmlformats.org/officeDocument/2006/relationships/printerSettings" Target="../printerSettings/printerSettings767.bin"/></Relationships>
</file>

<file path=xl/worksheets/_rels/sheet3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0.bin"/><Relationship Id="rId1" Type="http://schemas.openxmlformats.org/officeDocument/2006/relationships/printerSettings" Target="../printerSettings/printerSettings769.bin"/></Relationships>
</file>

<file path=xl/worksheets/_rels/sheet3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2.bin"/><Relationship Id="rId1" Type="http://schemas.openxmlformats.org/officeDocument/2006/relationships/printerSettings" Target="../printerSettings/printerSettings771.bin"/></Relationships>
</file>

<file path=xl/worksheets/_rels/sheet3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4.bin"/><Relationship Id="rId1" Type="http://schemas.openxmlformats.org/officeDocument/2006/relationships/printerSettings" Target="../printerSettings/printerSettings773.bin"/></Relationships>
</file>

<file path=xl/worksheets/_rels/sheet3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6.bin"/><Relationship Id="rId1" Type="http://schemas.openxmlformats.org/officeDocument/2006/relationships/printerSettings" Target="../printerSettings/printerSettings775.bin"/></Relationships>
</file>

<file path=xl/worksheets/_rels/sheet3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78.bin"/><Relationship Id="rId1" Type="http://schemas.openxmlformats.org/officeDocument/2006/relationships/printerSettings" Target="../printerSettings/printerSettings777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/Relationships>
</file>

<file path=xl/worksheets/_rels/sheet3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0.bin"/><Relationship Id="rId1" Type="http://schemas.openxmlformats.org/officeDocument/2006/relationships/printerSettings" Target="../printerSettings/printerSettings779.bin"/></Relationships>
</file>

<file path=xl/worksheets/_rels/sheet3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2.bin"/><Relationship Id="rId1" Type="http://schemas.openxmlformats.org/officeDocument/2006/relationships/printerSettings" Target="../printerSettings/printerSettings781.bin"/></Relationships>
</file>

<file path=xl/worksheets/_rels/sheet3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4.bin"/><Relationship Id="rId1" Type="http://schemas.openxmlformats.org/officeDocument/2006/relationships/printerSettings" Target="../printerSettings/printerSettings783.bin"/></Relationships>
</file>

<file path=xl/worksheets/_rels/sheet3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6.bin"/><Relationship Id="rId1" Type="http://schemas.openxmlformats.org/officeDocument/2006/relationships/printerSettings" Target="../printerSettings/printerSettings785.bin"/></Relationships>
</file>

<file path=xl/worksheets/_rels/sheet3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88.bin"/><Relationship Id="rId1" Type="http://schemas.openxmlformats.org/officeDocument/2006/relationships/printerSettings" Target="../printerSettings/printerSettings787.bin"/></Relationships>
</file>

<file path=xl/worksheets/_rels/sheet3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790.bin"/><Relationship Id="rId1" Type="http://schemas.openxmlformats.org/officeDocument/2006/relationships/printerSettings" Target="../printerSettings/printerSettings78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.bin"/><Relationship Id="rId1" Type="http://schemas.openxmlformats.org/officeDocument/2006/relationships/printerSettings" Target="../printerSettings/printerSettings7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0.bin"/><Relationship Id="rId1" Type="http://schemas.openxmlformats.org/officeDocument/2006/relationships/printerSettings" Target="../printerSettings/printerSettings79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2.bin"/><Relationship Id="rId1" Type="http://schemas.openxmlformats.org/officeDocument/2006/relationships/printerSettings" Target="../printerSettings/printerSettings8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4.bin"/><Relationship Id="rId1" Type="http://schemas.openxmlformats.org/officeDocument/2006/relationships/printerSettings" Target="../printerSettings/printerSettings83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6.bin"/><Relationship Id="rId1" Type="http://schemas.openxmlformats.org/officeDocument/2006/relationships/printerSettings" Target="../printerSettings/printerSettings85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0.bin"/><Relationship Id="rId1" Type="http://schemas.openxmlformats.org/officeDocument/2006/relationships/printerSettings" Target="../printerSettings/printerSettings89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2.bin"/><Relationship Id="rId1" Type="http://schemas.openxmlformats.org/officeDocument/2006/relationships/printerSettings" Target="../printerSettings/printerSettings91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4.bin"/><Relationship Id="rId1" Type="http://schemas.openxmlformats.org/officeDocument/2006/relationships/printerSettings" Target="../printerSettings/printerSettings93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6.bin"/><Relationship Id="rId1" Type="http://schemas.openxmlformats.org/officeDocument/2006/relationships/printerSettings" Target="../printerSettings/printerSettings95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98.bin"/><Relationship Id="rId1" Type="http://schemas.openxmlformats.org/officeDocument/2006/relationships/printerSettings" Target="../printerSettings/printerSettings97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/Relationships>
</file>

<file path=xl/worksheets/_rels/sheet5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2.bin"/><Relationship Id="rId1" Type="http://schemas.openxmlformats.org/officeDocument/2006/relationships/printerSettings" Target="../printerSettings/printerSettings101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4.bin"/><Relationship Id="rId1" Type="http://schemas.openxmlformats.org/officeDocument/2006/relationships/printerSettings" Target="../printerSettings/printerSettings103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6.bin"/><Relationship Id="rId1" Type="http://schemas.openxmlformats.org/officeDocument/2006/relationships/printerSettings" Target="../printerSettings/printerSettings105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08.bin"/><Relationship Id="rId1" Type="http://schemas.openxmlformats.org/officeDocument/2006/relationships/printerSettings" Target="../printerSettings/printerSettings107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0.bin"/><Relationship Id="rId1" Type="http://schemas.openxmlformats.org/officeDocument/2006/relationships/printerSettings" Target="../printerSettings/printerSettings109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4.bin"/><Relationship Id="rId1" Type="http://schemas.openxmlformats.org/officeDocument/2006/relationships/printerSettings" Target="../printerSettings/printerSettings113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6.bin"/><Relationship Id="rId1" Type="http://schemas.openxmlformats.org/officeDocument/2006/relationships/printerSettings" Target="../printerSettings/printerSettings115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8.bin"/><Relationship Id="rId1" Type="http://schemas.openxmlformats.org/officeDocument/2006/relationships/printerSettings" Target="../printerSettings/printerSettings117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0.bin"/><Relationship Id="rId1" Type="http://schemas.openxmlformats.org/officeDocument/2006/relationships/printerSettings" Target="../printerSettings/printerSettings11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2.bin"/><Relationship Id="rId1" Type="http://schemas.openxmlformats.org/officeDocument/2006/relationships/printerSettings" Target="../printerSettings/printerSettings121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4.bin"/><Relationship Id="rId1" Type="http://schemas.openxmlformats.org/officeDocument/2006/relationships/printerSettings" Target="../printerSettings/printerSettings123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6.bin"/><Relationship Id="rId1" Type="http://schemas.openxmlformats.org/officeDocument/2006/relationships/printerSettings" Target="../printerSettings/printerSettings125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8.bin"/><Relationship Id="rId1" Type="http://schemas.openxmlformats.org/officeDocument/2006/relationships/printerSettings" Target="../printerSettings/printerSettings127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0.bin"/><Relationship Id="rId1" Type="http://schemas.openxmlformats.org/officeDocument/2006/relationships/printerSettings" Target="../printerSettings/printerSettings129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2.bin"/><Relationship Id="rId1" Type="http://schemas.openxmlformats.org/officeDocument/2006/relationships/printerSettings" Target="../printerSettings/printerSettings131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4.bin"/><Relationship Id="rId1" Type="http://schemas.openxmlformats.org/officeDocument/2006/relationships/printerSettings" Target="../printerSettings/printerSettings133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6.bin"/><Relationship Id="rId1" Type="http://schemas.openxmlformats.org/officeDocument/2006/relationships/printerSettings" Target="../printerSettings/printerSettings135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38.bin"/><Relationship Id="rId1" Type="http://schemas.openxmlformats.org/officeDocument/2006/relationships/printerSettings" Target="../printerSettings/printerSettings137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0.bin"/><Relationship Id="rId1" Type="http://schemas.openxmlformats.org/officeDocument/2006/relationships/printerSettings" Target="../printerSettings/printerSettings13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2.bin"/><Relationship Id="rId1" Type="http://schemas.openxmlformats.org/officeDocument/2006/relationships/printerSettings" Target="../printerSettings/printerSettings141.bin"/></Relationships>
</file>

<file path=xl/worksheets/_rels/sheet7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4.bin"/><Relationship Id="rId1" Type="http://schemas.openxmlformats.org/officeDocument/2006/relationships/printerSettings" Target="../printerSettings/printerSettings143.bin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6.bin"/><Relationship Id="rId1" Type="http://schemas.openxmlformats.org/officeDocument/2006/relationships/printerSettings" Target="../printerSettings/printerSettings145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8.bin"/><Relationship Id="rId1" Type="http://schemas.openxmlformats.org/officeDocument/2006/relationships/printerSettings" Target="../printerSettings/printerSettings147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0.bin"/><Relationship Id="rId1" Type="http://schemas.openxmlformats.org/officeDocument/2006/relationships/printerSettings" Target="../printerSettings/printerSettings149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2.bin"/><Relationship Id="rId1" Type="http://schemas.openxmlformats.org/officeDocument/2006/relationships/printerSettings" Target="../printerSettings/printerSettings151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4.bin"/><Relationship Id="rId1" Type="http://schemas.openxmlformats.org/officeDocument/2006/relationships/printerSettings" Target="../printerSettings/printerSettings153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6.bin"/><Relationship Id="rId1" Type="http://schemas.openxmlformats.org/officeDocument/2006/relationships/printerSettings" Target="../printerSettings/printerSettings155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58.bin"/><Relationship Id="rId1" Type="http://schemas.openxmlformats.org/officeDocument/2006/relationships/printerSettings" Target="../printerSettings/printerSettings15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0.bin"/><Relationship Id="rId1" Type="http://schemas.openxmlformats.org/officeDocument/2006/relationships/printerSettings" Target="../printerSettings/printerSettings159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2.bin"/><Relationship Id="rId1" Type="http://schemas.openxmlformats.org/officeDocument/2006/relationships/printerSettings" Target="../printerSettings/printerSettings161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4.bin"/><Relationship Id="rId1" Type="http://schemas.openxmlformats.org/officeDocument/2006/relationships/printerSettings" Target="../printerSettings/printerSettings163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6.bin"/><Relationship Id="rId1" Type="http://schemas.openxmlformats.org/officeDocument/2006/relationships/printerSettings" Target="../printerSettings/printerSettings165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68.bin"/><Relationship Id="rId1" Type="http://schemas.openxmlformats.org/officeDocument/2006/relationships/printerSettings" Target="../printerSettings/printerSettings167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0.bin"/><Relationship Id="rId1" Type="http://schemas.openxmlformats.org/officeDocument/2006/relationships/printerSettings" Target="../printerSettings/printerSettings169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2.bin"/><Relationship Id="rId1" Type="http://schemas.openxmlformats.org/officeDocument/2006/relationships/printerSettings" Target="../printerSettings/printerSettings171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4.bin"/><Relationship Id="rId1" Type="http://schemas.openxmlformats.org/officeDocument/2006/relationships/printerSettings" Target="../printerSettings/printerSettings173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6.bin"/><Relationship Id="rId1" Type="http://schemas.openxmlformats.org/officeDocument/2006/relationships/printerSettings" Target="../printerSettings/printerSettings175.bin"/></Relationships>
</file>

<file path=xl/worksheets/_rels/sheet8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78.bin"/><Relationship Id="rId1" Type="http://schemas.openxmlformats.org/officeDocument/2006/relationships/printerSettings" Target="../printerSettings/printerSettings177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9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0.bin"/><Relationship Id="rId1" Type="http://schemas.openxmlformats.org/officeDocument/2006/relationships/printerSettings" Target="../printerSettings/printerSettings179.bin"/></Relationships>
</file>

<file path=xl/worksheets/_rels/sheet9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2.bin"/><Relationship Id="rId1" Type="http://schemas.openxmlformats.org/officeDocument/2006/relationships/printerSettings" Target="../printerSettings/printerSettings181.bin"/></Relationships>
</file>

<file path=xl/worksheets/_rels/sheet9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4.bin"/><Relationship Id="rId1" Type="http://schemas.openxmlformats.org/officeDocument/2006/relationships/printerSettings" Target="../printerSettings/printerSettings183.bin"/></Relationships>
</file>

<file path=xl/worksheets/_rels/sheet9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6.bin"/><Relationship Id="rId1" Type="http://schemas.openxmlformats.org/officeDocument/2006/relationships/printerSettings" Target="../printerSettings/printerSettings185.bin"/></Relationships>
</file>

<file path=xl/worksheets/_rels/sheet9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8.bin"/><Relationship Id="rId1" Type="http://schemas.openxmlformats.org/officeDocument/2006/relationships/printerSettings" Target="../printerSettings/printerSettings187.bin"/></Relationships>
</file>

<file path=xl/worksheets/_rels/sheet9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0.bin"/><Relationship Id="rId1" Type="http://schemas.openxmlformats.org/officeDocument/2006/relationships/printerSettings" Target="../printerSettings/printerSettings189.bin"/></Relationships>
</file>

<file path=xl/worksheets/_rels/sheet9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2.bin"/><Relationship Id="rId1" Type="http://schemas.openxmlformats.org/officeDocument/2006/relationships/printerSettings" Target="../printerSettings/printerSettings191.bin"/></Relationships>
</file>

<file path=xl/worksheets/_rels/sheet9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4.bin"/><Relationship Id="rId1" Type="http://schemas.openxmlformats.org/officeDocument/2006/relationships/printerSettings" Target="../printerSettings/printerSettings193.bin"/></Relationships>
</file>

<file path=xl/worksheets/_rels/sheet9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6.bin"/><Relationship Id="rId1" Type="http://schemas.openxmlformats.org/officeDocument/2006/relationships/printerSettings" Target="../printerSettings/printerSettings195.bin"/></Relationships>
</file>

<file path=xl/worksheets/_rels/sheet9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98.bin"/><Relationship Id="rId1" Type="http://schemas.openxmlformats.org/officeDocument/2006/relationships/printerSettings" Target="../printerSettings/printerSettings19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3"/>
  <sheetViews>
    <sheetView topLeftCell="A20" zoomScale="120" zoomScaleNormal="120" workbookViewId="0">
      <selection activeCell="C25" sqref="C25"/>
    </sheetView>
  </sheetViews>
  <sheetFormatPr defaultRowHeight="12.75" x14ac:dyDescent="0.2"/>
  <cols>
    <col min="1" max="1" width="35.33203125" customWidth="1"/>
    <col min="2" max="2" width="83" customWidth="1"/>
    <col min="3" max="3" width="34.5" customWidth="1"/>
  </cols>
  <sheetData>
    <row r="1" spans="1:3" x14ac:dyDescent="0.2">
      <c r="A1" s="821">
        <v>2021</v>
      </c>
    </row>
    <row r="2" spans="1:3" ht="18.75" customHeight="1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">
        <v>581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HYPERLINK(SUBSTITUTE(CELL("address",ALAPADATOK!A1),"'",""),SUBSTITUTE(MID(CELL("address",ALAPADATOK!A1),SEARCH("]",CELL("address",ALAPADATOK!A1),1)+1,LEN(CELL("address",ALAPADATOK!A1))-SEARCH("]",CELL("address",ALAPADATOK!A1),1)),"'",""))</f>
        <v>ALAPADATOK!$A$1</v>
      </c>
    </row>
    <row r="8" spans="1:3" x14ac:dyDescent="0.2">
      <c r="A8" s="575" t="s">
        <v>614</v>
      </c>
      <c r="B8" s="575" t="s">
        <v>615</v>
      </c>
      <c r="C8" s="640" t="str">
        <f ca="1">HYPERLINK(SUBSTITUTE(CELL("address",KV_ÖSSZEFÜGGÉSEK!A1),"'",""),SUBSTITUTE(MID(CELL("address",KV_ÖSSZEFÜGGÉSEK!A1),SEARCH("]",CELL("address",KV_ÖSSZEFÜGGÉSEK!A1),1)+1,LEN(CELL("address",KV_ÖSSZEFÜGGÉSEK!A1))-SEARCH("]",CELL("address",KV_ÖSSZEFÜGGÉSEK!A1),1)),"'",""))</f>
        <v>KV_ÖSSZEFÜGGÉSEK!$A$1</v>
      </c>
    </row>
    <row r="9" spans="1:3" x14ac:dyDescent="0.2">
      <c r="A9" s="575" t="s">
        <v>616</v>
      </c>
      <c r="B9" s="575" t="s">
        <v>617</v>
      </c>
      <c r="C9" s="640" t="str">
        <f ca="1">HYPERLINK(SUBSTITUTE(CELL("address",'KV_1.1.sz.mell.'!A1),"'",""),SUBSTITUTE(MID(CELL("address",'KV_1.1.sz.mell.'!A1),SEARCH("]",CELL("address",'KV_1.1.sz.mell.'!A1),1)+1,LEN(CELL("address",'KV_1.1.sz.mell.'!A1))-SEARCH("]",CELL("address",'KV_1.1.sz.mell.'!A1),1)),"'",""))</f>
        <v>KV_1.1.sz.mell.!$A$1</v>
      </c>
    </row>
    <row r="10" spans="1:3" x14ac:dyDescent="0.2">
      <c r="A10" s="575" t="s">
        <v>618</v>
      </c>
      <c r="B10" s="575" t="s">
        <v>620</v>
      </c>
      <c r="C10" s="640" t="str">
        <f ca="1">HYPERLINK(SUBSTITUTE(CELL("address",'KV_1.2.sz.mell.'!A1),"'",""),SUBSTITUTE(MID(CELL("address",'KV_1.2.sz.mell.'!A1),SEARCH("]",CELL("address",'KV_1.2.sz.mell.'!A1),1)+1,LEN(CELL("address",'KV_1.2.sz.mell.'!A1))-SEARCH("]",CELL("address",'KV_1.2.sz.mell.'!A1),1)),"'",""))</f>
        <v>KV_1.2.sz.mell.!$A$1</v>
      </c>
    </row>
    <row r="11" spans="1:3" x14ac:dyDescent="0.2">
      <c r="A11" s="575" t="s">
        <v>619</v>
      </c>
      <c r="B11" s="575" t="s">
        <v>621</v>
      </c>
      <c r="C11" s="640" t="str">
        <f ca="1">HYPERLINK(SUBSTITUTE(CELL("address",'KV_1.3.sz.mell.'!A1),"'",""),SUBSTITUTE(MID(CELL("address",'KV_1.3.sz.mell.'!A1),SEARCH("]",CELL("address",'KV_1.3.sz.mell.'!A1),1)+1,LEN(CELL("address",'KV_1.3.sz.mell.'!A1))-SEARCH("]",CELL("address",'KV_1.3.sz.mell.'!A1),1)),"'",""))</f>
        <v>KV_1.3.sz.mell.!$A$1</v>
      </c>
    </row>
    <row r="12" spans="1:3" x14ac:dyDescent="0.2">
      <c r="A12" s="575" t="s">
        <v>622</v>
      </c>
      <c r="B12" s="575" t="s">
        <v>623</v>
      </c>
      <c r="C12" s="640" t="str">
        <f ca="1">HYPERLINK(SUBSTITUTE(CELL("address",'KV_1.4.sz.mell.'!A1),"'",""),SUBSTITUTE(MID(CELL("address",'KV_1.4.sz.mell.'!A1),SEARCH("]",CELL("address",'KV_1.4.sz.mell.'!A1),1)+1,LEN(CELL("address",'KV_1.4.sz.mell.'!A1))-SEARCH("]",CELL("address",'KV_1.4.sz.mell.'!A1),1)),"'",""))</f>
        <v>KV_1.4.sz.mell.!$A$1</v>
      </c>
    </row>
    <row r="13" spans="1:3" x14ac:dyDescent="0.2">
      <c r="A13" s="575" t="s">
        <v>624</v>
      </c>
      <c r="B13" s="575" t="s">
        <v>625</v>
      </c>
      <c r="C13" s="640" t="str">
        <f ca="1">HYPERLINK(SUBSTITUTE(CELL("address",'KV_2.1.sz.mell.'!A1),"'",""),SUBSTITUTE(MID(CELL("address",'KV_2.1.sz.mell.'!A1),SEARCH("]",CELL("address",'KV_2.1.sz.mell.'!A1),1)+1,LEN(CELL("address",'KV_2.1.sz.mell.'!A1))-SEARCH("]",CELL("address",'KV_2.1.sz.mell.'!A1),1)),"'",""))</f>
        <v>KV_2.1.sz.mell.!$A$1</v>
      </c>
    </row>
    <row r="14" spans="1:3" x14ac:dyDescent="0.2">
      <c r="A14" s="575" t="s">
        <v>626</v>
      </c>
      <c r="B14" s="575" t="s">
        <v>627</v>
      </c>
      <c r="C14" s="640" t="str">
        <f ca="1">HYPERLINK(SUBSTITUTE(CELL("address",'KV_2.2.sz.mell.'!A1),"'",""),SUBSTITUTE(MID(CELL("address",'KV_2.2.sz.mell.'!A1),SEARCH("]",CELL("address",'KV_2.2.sz.mell.'!A1),1)+1,LEN(CELL("address",'KV_2.2.sz.mell.'!A1))-SEARCH("]",CELL("address",'KV_2.2.sz.mell.'!A1),1)),"'",""))</f>
        <v>KV_2.2.sz.mell.!$A$1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HYPERLINK(SUBSTITUTE(CELL("address",KV_ELLENŐRZÉS!A1),"'",""),SUBSTITUTE(MID(CELL("address",KV_ELLENŐRZÉS!A1),SEARCH("]",CELL("address",KV_ELLENŐRZÉS!A1),1)+1,LEN(CELL("address",KV_ELLENŐRZÉS!A1))-SEARCH("]",CELL("address",KV_ELLENŐRZÉS!A1),1)),"'",""))</f>
        <v>KV_ELLENŐRZÉS!$A$1</v>
      </c>
    </row>
    <row r="16" spans="1:3" x14ac:dyDescent="0.2">
      <c r="A16" s="575" t="s">
        <v>630</v>
      </c>
      <c r="B16" s="575" t="s">
        <v>631</v>
      </c>
      <c r="C16" s="640" t="str">
        <f ca="1">HYPERLINK(SUBSTITUTE(CELL("address",'KV_3.sz.mell.'!A1),"'",""),SUBSTITUTE(MID(CELL("address",'KV_3.sz.mell.'!A1),SEARCH("]",CELL("address",'KV_3.sz.mell.'!A1),1)+1,LEN(CELL("address",'KV_3.sz.mell.'!A1))-SEARCH("]",CELL("address",'KV_3.sz.mell.'!A1),1)),"'",""))</f>
        <v>KV_3.sz.mell.!$A$1</v>
      </c>
    </row>
    <row r="17" spans="1:3" x14ac:dyDescent="0.2">
      <c r="A17" s="575" t="s">
        <v>632</v>
      </c>
      <c r="B17" s="575" t="s">
        <v>633</v>
      </c>
      <c r="C17" s="640" t="str">
        <f ca="1">HYPERLINK(SUBSTITUTE(CELL("address",'KV_4.sz.mell.'!A1),"'",""),SUBSTITUTE(MID(CELL("address",'KV_4.sz.mell.'!A1),SEARCH("]",CELL("address",'KV_4.sz.mell.'!A1),1)+1,LEN(CELL("address",'KV_4.sz.mell.'!A1))-SEARCH("]",CELL("address",'KV_4.sz.mell.'!A1),1)),"'",""))</f>
        <v>KV_4.sz.mell.!$A$1</v>
      </c>
    </row>
    <row r="18" spans="1:3" x14ac:dyDescent="0.2">
      <c r="A18" s="575" t="s">
        <v>635</v>
      </c>
      <c r="B18" s="575" t="s">
        <v>634</v>
      </c>
      <c r="C18" s="640" t="str">
        <f ca="1">HYPERLINK(SUBSTITUTE(CELL("address",'KV_5.sz.mell.'!A1),"'",""),SUBSTITUTE(MID(CELL("address",'KV_5.sz.mell.'!A1),SEARCH("]",CELL("address",'KV_5.sz.mell.'!A1),1)+1,LEN(CELL("address",'KV_5.sz.mell.'!A1))-SEARCH("]",CELL("address",'KV_5.sz.mell.'!A1),1)),"'",""))</f>
        <v>KV_5.sz.mell.!$A$1</v>
      </c>
    </row>
    <row r="19" spans="1:3" x14ac:dyDescent="0.2">
      <c r="A19" s="575" t="s">
        <v>636</v>
      </c>
      <c r="B19" s="575" t="s">
        <v>637</v>
      </c>
      <c r="C19" s="640" t="str">
        <f ca="1">HYPERLINK(SUBSTITUTE(CELL("address",'KV_6.sz.mell.'!A1),"'",""),SUBSTITUTE(MID(CELL("address",'KV_6.sz.mell.'!A1),SEARCH("]",CELL("address",'KV_6.sz.mell.'!A1),1)+1,LEN(CELL("address",'KV_6.sz.mell.'!A1))-SEARCH("]",CELL("address",'KV_6.sz.mell.'!A1),1)),"'",""))</f>
        <v>KV_6.sz.mell.!$A$1</v>
      </c>
    </row>
    <row r="20" spans="1:3" x14ac:dyDescent="0.2">
      <c r="A20" s="575" t="s">
        <v>638</v>
      </c>
      <c r="B20" s="575" t="s">
        <v>639</v>
      </c>
      <c r="C20" s="640" t="str">
        <f ca="1">HYPERLINK(SUBSTITUTE(CELL("address",'KV_7.sz.mell.'!A1),"'",""),SUBSTITUTE(MID(CELL("address",'KV_7.sz.mell.'!A1),SEARCH("]",CELL("address",'KV_7.sz.mell.'!A1),1)+1,LEN(CELL("address",'KV_7.sz.mell.'!A1))-SEARCH("]",CELL("address",'KV_7.sz.mell.'!A1),1)),"'",""))</f>
        <v>KV_7.sz.mell.!$A$1</v>
      </c>
    </row>
    <row r="21" spans="1:3" x14ac:dyDescent="0.2">
      <c r="A21" s="575" t="s">
        <v>640</v>
      </c>
      <c r="B21" s="575" t="s">
        <v>641</v>
      </c>
      <c r="C21" s="640" t="str">
        <f ca="1">HYPERLINK(SUBSTITUTE(CELL("address",'KV_8.sz.mell.'!A1),"'",""),SUBSTITUTE(MID(CELL("address",'KV_8.sz.mell.'!A1),SEARCH("]",CELL("address",'KV_8.sz.mell.'!A1),1)+1,LEN(CELL("address",'KV_8.sz.mell.'!A1))-SEARCH("]",CELL("address",'KV_8.sz.mell.'!A1),1)),"'",""))</f>
        <v>KV_8.sz.mell.!$A$1</v>
      </c>
    </row>
    <row r="22" spans="1:3" x14ac:dyDescent="0.2">
      <c r="A22" s="583" t="s">
        <v>642</v>
      </c>
      <c r="B22" s="575" t="s">
        <v>643</v>
      </c>
      <c r="C22" s="640" t="str">
        <f ca="1">HYPERLINK(SUBSTITUTE(CELL("address",'KV_9.1.sz.mell'!A1),"'",""),SUBSTITUTE(MID(CELL("address",'KV_9.1.sz.mell'!A1),SEARCH("]",CELL("address",'KV_9.1.sz.mell'!A1),1)+1,LEN(CELL("address",'KV_9.1.sz.mell'!A1))-SEARCH("]",CELL("address",'KV_9.1.sz.mell'!A1),1)),"'",""))</f>
        <v>KV_9.1.sz.mell!$A$1</v>
      </c>
    </row>
    <row r="23" spans="1:3" x14ac:dyDescent="0.2">
      <c r="A23" s="584" t="s">
        <v>644</v>
      </c>
      <c r="B23" s="575" t="s">
        <v>645</v>
      </c>
      <c r="C23" s="640" t="str">
        <f ca="1">HYPERLINK(SUBSTITUTE(CELL("address",'KV_9.1.1.sz.mell'!A1),"'",""),SUBSTITUTE(MID(CELL("address",'KV_9.1.1.sz.mell'!A1),SEARCH("]",CELL("address",'KV_9.1.1.sz.mell'!A1),1)+1,LEN(CELL("address",'KV_9.1.1.sz.mell'!A1))-SEARCH("]",CELL("address",'KV_9.1.1.sz.mell'!A1),1)),"'",""))</f>
        <v>KV_9.1.1.sz.mell!$A$1</v>
      </c>
    </row>
    <row r="24" spans="1:3" x14ac:dyDescent="0.2">
      <c r="A24" s="575" t="s">
        <v>646</v>
      </c>
      <c r="B24" s="575" t="s">
        <v>647</v>
      </c>
      <c r="C24" s="640" t="str">
        <f ca="1">HYPERLINK(SUBSTITUTE(CELL("address",'KV_9.1.2.sz.mell.'!A1),"'",""),SUBSTITUTE(MID(CELL("address",'KV_9.1.2.sz.mell.'!A1),SEARCH("]",CELL("address",'KV_9.1.2.sz.mell.'!A1),1)+1,LEN(CELL("address",'KV_9.1.2.sz.mell.'!A1))-SEARCH("]",CELL("address",'KV_9.1.2.sz.mell.'!A1),1)),"'",""))</f>
        <v>KV_9.1.2.sz.mell.!$A$1</v>
      </c>
    </row>
    <row r="25" spans="1:3" x14ac:dyDescent="0.2">
      <c r="A25" s="575" t="s">
        <v>648</v>
      </c>
      <c r="B25" s="575" t="s">
        <v>649</v>
      </c>
      <c r="C25" s="640" t="str">
        <f ca="1">HYPERLINK(SUBSTITUTE(CELL("address",'KV_9.1.3.sz.mell'!A1),"'",""),SUBSTITUTE(MID(CELL("address",'KV_9.1.3.sz.mell'!A1),SEARCH("]",CELL("address",'KV_9.1.3.sz.mell'!A1),1)+1,LEN(CELL("address",'KV_9.1.3.sz.mell'!A1))-SEARCH("]",CELL("address",'KV_9.1.3.sz.mell'!A1),1)),"'",""))</f>
        <v>KV_9.1.3.sz.mell!$A$1</v>
      </c>
    </row>
    <row r="26" spans="1:3" x14ac:dyDescent="0.2">
      <c r="A26" s="575" t="s">
        <v>650</v>
      </c>
      <c r="B26" s="575" t="s">
        <v>651</v>
      </c>
      <c r="C26" s="640" t="str">
        <f ca="1">HYPERLINK(SUBSTITUTE(CELL("address",'KV_9.2.sz.mell'!A1),"'",""),SUBSTITUTE(MID(CELL("address",'KV_9.2.sz.mell'!A1),SEARCH("]",CELL("address",'KV_9.2.sz.mell'!A1),1)+1,LEN(CELL("address",'KV_9.2.sz.mell'!A1))-SEARCH("]",CELL("address",'KV_9.2.sz.mell'!A1),1)),"'",""))</f>
        <v>KV_9.2.sz.mell!$A$1</v>
      </c>
    </row>
    <row r="27" spans="1:3" x14ac:dyDescent="0.2">
      <c r="A27" s="575" t="s">
        <v>652</v>
      </c>
      <c r="B27" s="575" t="str">
        <f>CONCATENATE(ALAPADATOK!B13)</f>
        <v>Mezőzombori Polgármesteri Hivatal</v>
      </c>
      <c r="C27" s="640" t="str">
        <f ca="1">HYPERLINK(SUBSTITUTE(CELL("address",'KV_9.3.sz.mell'!A1),"'",""),SUBSTITUTE(MID(CELL("address",'KV_9.3.sz.mell'!A1),SEARCH("]",CELL("address",'KV_9.3.sz.mell'!A1),1)+1,LEN(CELL("address",'KV_9.3.sz.mell'!A1))-SEARCH("]",CELL("address",'KV_9.3.sz.mell'!A1),1)),"'",""))</f>
        <v>KV_9.3.sz.mell!$A$1</v>
      </c>
    </row>
    <row r="28" spans="1:3" x14ac:dyDescent="0.2">
      <c r="A28" s="575" t="s">
        <v>653</v>
      </c>
      <c r="B28" s="575" t="str">
        <f>CONCATENATE(ALAPADATOK!B15)</f>
        <v>Mezőzombori Bóbita Óvoda</v>
      </c>
      <c r="C28" s="640" t="str">
        <f ca="1">HYPERLINK(SUBSTITUTE(CELL("address",'KV_9.4.sz.mell'!A1),"'",""),SUBSTITUTE(MID(CELL("address",'KV_9.4.sz.mell'!A1),SEARCH("]",CELL("address",'KV_9.4.sz.mell'!A1),1)+1,LEN(CELL("address",'KV_9.4.sz.mell'!A1))-SEARCH("]",CELL("address",'KV_9.4.sz.mell'!A1),1)),"'",""))</f>
        <v>KV_9.4.sz.mell!$A$1</v>
      </c>
    </row>
    <row r="29" spans="1:3" x14ac:dyDescent="0.2">
      <c r="A29" s="575" t="s">
        <v>660</v>
      </c>
      <c r="B29" s="575" t="str">
        <f>CONCATENATE(ALAPADATOK!B17)</f>
        <v>Kapocs Családsegítő és Gyermekjóléti Szolgálat</v>
      </c>
      <c r="C29" s="640" t="str">
        <f ca="1">HYPERLINK(SUBSTITUTE(CELL("address",'KV_9.5.sz.mell'!A1),"'",""),SUBSTITUTE(MID(CELL("address",'KV_9.5.sz.mell'!A1),SEARCH("]",CELL("address",'KV_9.5.sz.mell'!A1),1)+1,LEN(CELL("address",'KV_9.5.sz.mell'!A1))-SEARCH("]",CELL("address",'KV_9.5.sz.mell'!A1),1)),"'",""))</f>
        <v>KV_9.5.sz.mell!$A$1</v>
      </c>
    </row>
    <row r="30" spans="1:3" x14ac:dyDescent="0.2">
      <c r="A30" s="575" t="s">
        <v>661</v>
      </c>
      <c r="B30" s="575" t="str">
        <f>CONCATENATE(ALAPADATOK!B19)</f>
        <v>4 kvi név</v>
      </c>
      <c r="C30" s="640" t="str">
        <f ca="1">HYPERLINK(SUBSTITUTE(CELL("address",'KV_9.6.sz.mell'!A1),"'",""),SUBSTITUTE(MID(CELL("address",'KV_9.6.sz.mell'!A1),SEARCH("]",CELL("address",'KV_9.6.sz.mell'!A1),1)+1,LEN(CELL("address",'KV_9.6.sz.mell'!A1))-SEARCH("]",CELL("address",'KV_9.6.sz.mell'!A1),1)),"'",""))</f>
        <v>KV_9.6.sz.mell!$A$1</v>
      </c>
    </row>
    <row r="31" spans="1:3" x14ac:dyDescent="0.2">
      <c r="A31" s="575" t="s">
        <v>662</v>
      </c>
      <c r="B31" s="575" t="str">
        <f>CONCATENATE(ALAPADATOK!B21)</f>
        <v>5 kvi név</v>
      </c>
      <c r="C31" s="640" t="str">
        <f ca="1">HYPERLINK(SUBSTITUTE(CELL("address",'KV_9.7.sz.mell'!A1),"'",""),SUBSTITUTE(MID(CELL("address",'KV_9.7.sz.mell'!A1),SEARCH("]",CELL("address",'KV_9.7.sz.mell'!A1),1)+1,LEN(CELL("address",'KV_9.7.sz.mell'!A1))-SEARCH("]",CELL("address",'KV_9.7.sz.mell'!A1),1)),"'",""))</f>
        <v>KV_9.7.sz.mell!$A$1</v>
      </c>
    </row>
    <row r="32" spans="1:3" x14ac:dyDescent="0.2">
      <c r="A32" s="575" t="s">
        <v>663</v>
      </c>
      <c r="B32" s="575" t="str">
        <f>CONCATENATE(ALAPADATOK!B23)</f>
        <v>6 kvi név</v>
      </c>
      <c r="C32" s="640" t="str">
        <f ca="1">HYPERLINK(SUBSTITUTE(CELL("address",'KV_9.8.sz.mell'!A1),"'",""),SUBSTITUTE(MID(CELL("address",'KV_9.8.sz.mell'!A1),SEARCH("]",CELL("address",'KV_9.8.sz.mell'!A1),1)+1,LEN(CELL("address",'KV_9.8.sz.mell'!A1))-SEARCH("]",CELL("address",'KV_9.8.sz.mell'!A1),1)),"'",""))</f>
        <v>KV_9.8.sz.mell!$A$1</v>
      </c>
    </row>
    <row r="33" spans="1:3" x14ac:dyDescent="0.2">
      <c r="A33" s="575" t="s">
        <v>664</v>
      </c>
      <c r="B33" s="575" t="str">
        <f>CONCATENATE(ALAPADATOK!B25)</f>
        <v>7 kvi név</v>
      </c>
      <c r="C33" s="640" t="str">
        <f ca="1">HYPERLINK(SUBSTITUTE(CELL("address",'KV_9.9.sz.mell'!A1),"'",""),SUBSTITUTE(MID(CELL("address",'KV_9.9.sz.mell'!A1),SEARCH("]",CELL("address",'KV_9.9.sz.mell'!A1),1)+1,LEN(CELL("address",'KV_9.9.sz.mell'!A1))-SEARCH("]",CELL("address",'KV_9.9.sz.mell'!A1),1)),"'",""))</f>
        <v>KV_9.9.sz.mell!$A$1</v>
      </c>
    </row>
    <row r="34" spans="1:3" x14ac:dyDescent="0.2">
      <c r="A34" s="575" t="s">
        <v>665</v>
      </c>
      <c r="B34" s="575" t="str">
        <f>CONCATENATE(ALAPADATOK!B27)</f>
        <v>8 kvi név</v>
      </c>
      <c r="C34" s="640" t="str">
        <f ca="1">HYPERLINK(SUBSTITUTE(CELL("address",'KV_9.10.sz.mell'!A1),"'",""),SUBSTITUTE(MID(CELL("address",'KV_9.10.sz.mell'!A1),SEARCH("]",CELL("address",'KV_9.10.sz.mell'!A1),1)+1,LEN(CELL("address",'KV_9.10.sz.mell'!A1))-SEARCH("]",CELL("address",'KV_9.10.sz.mell'!A1),1)),"'",""))</f>
        <v>KV_9.10.sz.mell!$A$1</v>
      </c>
    </row>
    <row r="35" spans="1:3" x14ac:dyDescent="0.2">
      <c r="A35" s="575" t="s">
        <v>666</v>
      </c>
      <c r="B35" s="575" t="str">
        <f>CONCATENATE(ALAPADATOK!B29)</f>
        <v>9 kvi név</v>
      </c>
      <c r="C35" s="640" t="str">
        <f ca="1">HYPERLINK(SUBSTITUTE(CELL("address",'KV_9.11.sz.mell'!A1),"'",""),SUBSTITUTE(MID(CELL("address",'KV_9.11.sz.mell'!A1),SEARCH("]",CELL("address",'KV_9.11.sz.mell'!A1),1)+1,LEN(CELL("address",'KV_9.11.sz.mell'!A1))-SEARCH("]",CELL("address",'KV_9.11.sz.mell'!A1),1)),"'",""))</f>
        <v>KV_9.11.sz.mell!$A$1</v>
      </c>
    </row>
    <row r="36" spans="1:3" x14ac:dyDescent="0.2">
      <c r="A36" s="575" t="s">
        <v>667</v>
      </c>
      <c r="B36" s="575" t="str">
        <f>CONCATENATE(ALAPADATOK!B31)</f>
        <v>10 kvi név</v>
      </c>
      <c r="C36" s="640" t="str">
        <f ca="1">HYPERLINK(SUBSTITUTE(CELL("address",'KV_9.12.sz.mell'!A1),"'",""),SUBSTITUTE(MID(CELL("address",'KV_9.12.sz.mell'!A1),SEARCH("]",CELL("address",'KV_9.12.sz.mell'!A1),1)+1,LEN(CELL("address",'KV_9.12.sz.mell'!A1))-SEARCH("]",CELL("address",'KV_9.12.sz.mell'!A1),1)),"'",""))</f>
        <v>KV_9.12.sz.mell!$A$1</v>
      </c>
    </row>
    <row r="37" spans="1:3" x14ac:dyDescent="0.2">
      <c r="A37" s="575" t="s">
        <v>668</v>
      </c>
      <c r="B37" s="575" t="s">
        <v>676</v>
      </c>
      <c r="C37" s="640" t="str">
        <f ca="1">HYPERLINK(SUBSTITUTE(CELL("address",'KV_10.sz.mell'!A1),"'",""),SUBSTITUTE(MID(CELL("address",'KV_10.sz.mell'!A1),SEARCH("]",CELL("address",'KV_10.sz.mell'!A1),1)+1,LEN(CELL("address",'KV_10.sz.mell'!A1))-SEARCH("]",CELL("address",'KV_10.sz.mell'!A1),1)),"'",""))</f>
        <v>KV_10.sz.mell!$A$1</v>
      </c>
    </row>
    <row r="38" spans="1:3" x14ac:dyDescent="0.2">
      <c r="A38" s="575" t="s">
        <v>669</v>
      </c>
      <c r="B38" s="575" t="s">
        <v>1125</v>
      </c>
      <c r="C38" s="640" t="str">
        <f ca="1">HYPERLINK(SUBSTITUTE(CELL("address",'KV_1.sz.tájékoztató_t.'!A1),"'",""),SUBSTITUTE(MID(CELL("address",'KV_1.sz.tájékoztató_t.'!A1),SEARCH("]",CELL("address",'KV_1.sz.tájékoztató_t.'!A1),1)+1,LEN(CELL("address",'KV_1.sz.tájékoztató_t.'!A1))-SEARCH("]",CELL("address",'KV_1.sz.tájékoztató_t.'!A1),1)),"'",""))</f>
        <v>KV_1.sz.tájékoztató_t.!$A$1</v>
      </c>
    </row>
    <row r="39" spans="1:3" ht="25.5" x14ac:dyDescent="0.2">
      <c r="A39" s="575" t="s">
        <v>670</v>
      </c>
      <c r="B39" s="641" t="s">
        <v>4</v>
      </c>
      <c r="C39" s="640" t="str">
        <f ca="1">HYPERLINK(SUBSTITUTE(CELL("address",'KV_2.sz.tájékoztató_t.'!A1),"'",""),SUBSTITUTE(MID(CELL("address",'KV_2.sz.tájékoztató_t.'!A1),SEARCH("]",CELL("address",'KV_2.sz.tájékoztató_t.'!A1),1)+1,LEN(CELL("address",'KV_2.sz.tájékoztató_t.'!A1))-SEARCH("]",CELL("address",'KV_2.sz.tájékoztató_t.'!A1),1)),"'",""))</f>
        <v>KV_2.sz.tájékoztató_t.!$A$1</v>
      </c>
    </row>
    <row r="40" spans="1:3" x14ac:dyDescent="0.2">
      <c r="A40" s="575" t="s">
        <v>671</v>
      </c>
      <c r="B40" s="575" t="s">
        <v>677</v>
      </c>
      <c r="C40" s="640" t="str">
        <f ca="1">HYPERLINK(SUBSTITUTE(CELL("address",'KV_3.sz.tájékoztató_t.'!A1),"'",""),SUBSTITUTE(MID(CELL("address",'KV_3.sz.tájékoztató_t.'!A1),SEARCH("]",CELL("address",'KV_3.sz.tájékoztató_t.'!A1),1)+1,LEN(CELL("address",'KV_3.sz.tájékoztató_t.'!A1))-SEARCH("]",CELL("address",'KV_3.sz.tájékoztató_t.'!A1),1)),"'",""))</f>
        <v>KV_3.sz.tájékoztató_t.!$A$1</v>
      </c>
    </row>
    <row r="41" spans="1:3" x14ac:dyDescent="0.2">
      <c r="A41" s="575" t="s">
        <v>672</v>
      </c>
      <c r="B41" s="575" t="s">
        <v>1126</v>
      </c>
      <c r="C41" s="640" t="str">
        <f ca="1">HYPERLINK(SUBSTITUTE(CELL("address",'KV_4.sz.tájékoztató_t.'!A1),"'",""),SUBSTITUTE(MID(CELL("address",'KV_4.sz.tájékoztató_t.'!A1),SEARCH("]",CELL("address",'KV_4.sz.tájékoztató_t.'!A1),1)+1,LEN(CELL("address",'KV_4.sz.tájékoztató_t.'!A1))-SEARCH("]",CELL("address",'KV_4.sz.tájékoztató_t.'!A1),1)),"'",""))</f>
        <v>KV_4.sz.tájékoztató_t.!$A$1</v>
      </c>
    </row>
    <row r="42" spans="1:3" x14ac:dyDescent="0.2">
      <c r="A42" s="575" t="s">
        <v>673</v>
      </c>
      <c r="B42" s="575" t="s">
        <v>1127</v>
      </c>
      <c r="C42" s="640" t="str">
        <f ca="1">HYPERLINK(SUBSTITUTE(CELL("address",'KV_5.sz.tájékoztató_t.'!B1),"'",""),SUBSTITUTE(MID(CELL("address",'KV_5.sz.tájékoztató_t.'!B1),SEARCH("]",CELL("address",'KV_5.sz.tájékoztató_t.'!B1),1)+1,LEN(CELL("address",'KV_5.sz.tájékoztató_t.'!B1))-SEARCH("]",CELL("address",'KV_5.sz.tájékoztató_t.'!B1),1)),"'",""))</f>
        <v>KV_5.sz.tájékoztató_t.!$B$1</v>
      </c>
    </row>
    <row r="43" spans="1:3" x14ac:dyDescent="0.2">
      <c r="A43" s="575" t="s">
        <v>674</v>
      </c>
      <c r="B43" s="575" t="s">
        <v>1128</v>
      </c>
      <c r="C43" s="640" t="str">
        <f ca="1">HYPERLINK(SUBSTITUTE(CELL("address",'KV_6.sz.tájékoztató_t.'!A1),"'",""),SUBSTITUTE(MID(CELL("address",'KV_6.sz.tájékoztató_t.'!A1),SEARCH("]",CELL("address",'KV_6.sz.tájékoztató_t.'!A1),1)+1,LEN(CELL("address",'KV_6.sz.tájékoztató_t.'!A1))-SEARCH("]",CELL("address",'KV_6.sz.tájékoztató_t.'!A1),1)),"'",""))</f>
        <v>KV_6.sz.tájékoztató_t.!$A$1</v>
      </c>
    </row>
    <row r="44" spans="1:3" x14ac:dyDescent="0.2">
      <c r="A44" s="575" t="s">
        <v>675</v>
      </c>
      <c r="B44" s="575" t="s">
        <v>1129</v>
      </c>
      <c r="C44" s="640" t="str">
        <f ca="1">HYPERLINK(SUBSTITUTE(CELL("address",'KV_7.sz.tájékoztató_t.'!A2),"'",""),SUBSTITUTE(MID(CELL("address",'KV_7.sz.tájékoztató_t.'!A2),SEARCH("]",CELL("address",'KV_7.sz.tájékoztató_t.'!A2),1)+1,LEN(CELL("address",'KV_7.sz.tájékoztató_t.'!A2))-SEARCH("]",CELL("address",'KV_7.sz.tájékoztató_t.'!A2),1)),"'",""))</f>
        <v>KV_7.sz.tájékoztató_t.!$A$2</v>
      </c>
    </row>
    <row r="45" spans="1:3" x14ac:dyDescent="0.2">
      <c r="A45" s="575"/>
      <c r="B45" s="575"/>
      <c r="C45" s="640"/>
    </row>
    <row r="46" spans="1:3" ht="18.75" x14ac:dyDescent="0.3">
      <c r="A46" s="2098" t="s">
        <v>678</v>
      </c>
      <c r="B46" s="2098"/>
      <c r="C46" s="2098"/>
    </row>
    <row r="47" spans="1:3" x14ac:dyDescent="0.2">
      <c r="A47" s="575" t="s">
        <v>612</v>
      </c>
      <c r="B47" s="575" t="s">
        <v>613</v>
      </c>
      <c r="C47" s="640" t="str">
        <f ca="1">HYPERLINK(SUBSTITUTE(CELL("address",RM_ALAPADATOK!A1),"'",""),SUBSTITUTE(MID(CELL("address",RM_ALAPADATOK!A1),SEARCH("]",CELL("address",RM_ALAPADATOK!A1),1)+1,LEN(CELL("address",RM_ALAPADATOK!A1))-SEARCH("]",CELL("address",RM_ALAPADATOK!A1),1)),"'",""))</f>
        <v>RM_ALAPADATOK!$A$1</v>
      </c>
    </row>
    <row r="48" spans="1:3" x14ac:dyDescent="0.2">
      <c r="A48" s="575" t="s">
        <v>614</v>
      </c>
      <c r="B48" s="575" t="s">
        <v>772</v>
      </c>
      <c r="C48" s="640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49" spans="1:3" x14ac:dyDescent="0.2">
      <c r="A49" s="575" t="s">
        <v>616</v>
      </c>
      <c r="B49" s="575" t="str">
        <f>LOWER('RM_1.1.sz.mell.'!$A$4)</f>
        <v>2021. évi költségvetési rendelet összevont bevételeinek kiadásainak módosítása</v>
      </c>
      <c r="C49" s="640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50" spans="1:3" x14ac:dyDescent="0.2">
      <c r="A50" s="575" t="s">
        <v>618</v>
      </c>
      <c r="B50" s="575" t="str">
        <f>LOWER('RM_1.2.sz.mell.'!$A$4)</f>
        <v>2021. évi költségvetési rendelet kötelező feladatok bevételeinek kiadásainak módosítása</v>
      </c>
      <c r="C50" s="640" t="str">
        <f ca="1">HYPERLINK(SUBSTITUTE(CELL("address",'RM_1.2.sz.mell.'!A1),"'",""),SUBSTITUTE(MID(CELL("address",'RM_1.2.sz.mell.'!A1),SEARCH("]",CELL("address",'RM_1.2.sz.mell.'!A1),1)+1,LEN(CELL("address",'RM_1.2.sz.mell.'!A1))-SEARCH("]",CELL("address",'RM_1.2.sz.mell.'!A1),1)),"'",""))</f>
        <v>RM_1.2.sz.mell.!$A$1</v>
      </c>
    </row>
    <row r="51" spans="1:3" x14ac:dyDescent="0.2">
      <c r="A51" s="575" t="s">
        <v>619</v>
      </c>
      <c r="B51" s="575" t="str">
        <f>LOWER('RM_1.3.sz.mell.'!$A$4)</f>
        <v>2021. évi költségvetési rendelet önként vállalt feladatok bevételeinek kiadásainak módosítása</v>
      </c>
      <c r="C51" s="640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52" spans="1:3" x14ac:dyDescent="0.2">
      <c r="A52" s="575" t="s">
        <v>622</v>
      </c>
      <c r="B52" s="575" t="str">
        <f>LOWER('RM_1.4.sz.mell.'!$A$4)</f>
        <v>2021. évi költségvetési rendelet államigazgatási feladatok bevételeinek kiadásainak módosítása</v>
      </c>
      <c r="C52" s="640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53" spans="1:3" x14ac:dyDescent="0.2">
      <c r="A53" s="575" t="s">
        <v>624</v>
      </c>
      <c r="B53" s="575" t="s">
        <v>681</v>
      </c>
      <c r="C53" s="640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54" spans="1:3" x14ac:dyDescent="0.2">
      <c r="A54" s="575" t="s">
        <v>626</v>
      </c>
      <c r="B54" s="575" t="s">
        <v>682</v>
      </c>
      <c r="C54" s="640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55" spans="1:3" x14ac:dyDescent="0.2">
      <c r="A55" s="575" t="s">
        <v>628</v>
      </c>
      <c r="B55" s="575" t="s">
        <v>629</v>
      </c>
      <c r="C55" s="640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56" spans="1:3" x14ac:dyDescent="0.2">
      <c r="A56" s="575" t="s">
        <v>630</v>
      </c>
      <c r="B56" s="575" t="s">
        <v>683</v>
      </c>
      <c r="C56" s="640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57" spans="1:3" x14ac:dyDescent="0.2">
      <c r="A57" s="575" t="s">
        <v>632</v>
      </c>
      <c r="B57" s="575" t="s">
        <v>684</v>
      </c>
      <c r="C57" s="640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58" spans="1:3" x14ac:dyDescent="0.2">
      <c r="A58" s="575" t="s">
        <v>635</v>
      </c>
      <c r="B58" s="575" t="str">
        <f>'RM_5.sz.mell.'!A8</f>
        <v>Európai uniós támogatással megvalósuló projektek</v>
      </c>
      <c r="C58" s="640" t="str">
        <f ca="1">HYPERLINK(SUBSTITUTE(CELL("address",'RM_5.sz.mell.'!A1),"'",""),SUBSTITUTE(MID(CELL("address",'RM_5.sz.mell.'!A1),SEARCH("]",CELL("address",'RM_5.sz.mell.'!A1),1)+1,LEN(CELL("address",'RM_5.sz.mell.'!A1))-SEARCH("]",CELL("address",'RM_5.sz.mell.'!A1),1)),"'",""))</f>
        <v>RM_5.sz.mell.!$A$1</v>
      </c>
    </row>
    <row r="59" spans="1:3" x14ac:dyDescent="0.2">
      <c r="A59" s="575" t="s">
        <v>773</v>
      </c>
      <c r="B59" s="575" t="s">
        <v>686</v>
      </c>
      <c r="C59" s="640" t="str">
        <f ca="1">HYPERLINK(SUBSTITUTE(CELL("address",'RM_6.1.sz.mell'!A1),"'",""),SUBSTITUTE(MID(CELL("address",'RM_6.1.sz.mell'!A1),SEARCH("]",CELL("address",'RM_6.1.sz.mell'!A1),1)+1,LEN(CELL("address",'RM_6.1.sz.mell'!A1))-SEARCH("]",CELL("address",'RM_6.1.sz.mell'!A1),1)),"'",""))</f>
        <v>RM_6.1.sz.mell!$A$1</v>
      </c>
    </row>
    <row r="60" spans="1:3" x14ac:dyDescent="0.2">
      <c r="A60" s="575" t="s">
        <v>775</v>
      </c>
      <c r="B60" s="575" t="s">
        <v>688</v>
      </c>
      <c r="C60" s="640" t="str">
        <f ca="1">HYPERLINK(SUBSTITUTE(CELL("address",'RM_6.1.1.sz.mell'!A1),"'",""),SUBSTITUTE(MID(CELL("address",'RM_6.1.1.sz.mell'!A1),SEARCH("]",CELL("address",'RM_6.1.1.sz.mell'!A1),1)+1,LEN(CELL("address",'RM_6.1.1.sz.mell'!A1))-SEARCH("]",CELL("address",'RM_6.1.1.sz.mell'!A1),1)),"'",""))</f>
        <v>RM_6.1.1.sz.mell!$A$1</v>
      </c>
    </row>
    <row r="61" spans="1:3" x14ac:dyDescent="0.2">
      <c r="A61" s="575" t="s">
        <v>777</v>
      </c>
      <c r="B61" s="575" t="s">
        <v>690</v>
      </c>
      <c r="C61" s="640" t="str">
        <f ca="1">HYPERLINK(SUBSTITUTE(CELL("address",'RM_6.1.2.sz.mell'!A1),"'",""),SUBSTITUTE(MID(CELL("address",'RM_6.1.2.sz.mell'!A1),SEARCH("]",CELL("address",'RM_6.1.2.sz.mell'!A1),1)+1,LEN(CELL("address",'RM_6.1.2.sz.mell'!A1))-SEARCH("]",CELL("address",'RM_6.1.2.sz.mell'!A1),1)),"'",""))</f>
        <v>RM_6.1.2.sz.mell!$A$1</v>
      </c>
    </row>
    <row r="62" spans="1:3" x14ac:dyDescent="0.2">
      <c r="A62" s="575" t="s">
        <v>778</v>
      </c>
      <c r="B62" s="575" t="s">
        <v>692</v>
      </c>
      <c r="C62" s="640" t="str">
        <f ca="1">HYPERLINK(SUBSTITUTE(CELL("address",'RM_6.1.3.sz.mell'!A1),"'",""),SUBSTITUTE(MID(CELL("address",'RM_6.1.3.sz.mell'!A1),SEARCH("]",CELL("address",'RM_6.1.3.sz.mell'!A1),1)+1,LEN(CELL("address",'RM_6.1.3.sz.mell'!A1))-SEARCH("]",CELL("address",'RM_6.1.3.sz.mell'!A1),1)),"'",""))</f>
        <v>RM_6.1.3.sz.mell!$A$1</v>
      </c>
    </row>
    <row r="63" spans="1:3" x14ac:dyDescent="0.2">
      <c r="A63" s="575" t="s">
        <v>780</v>
      </c>
      <c r="B63" s="575" t="str">
        <f>ALAPADATOK!A11</f>
        <v>……………………. Polgármesteri /Közös Önkormányzati Hivatal</v>
      </c>
      <c r="C63" s="640" t="str">
        <f ca="1">HYPERLINK(SUBSTITUTE(CELL("address",'RM_6.2.sz.mell'!A1),"'",""),SUBSTITUTE(MID(CELL("address",'RM_6.2.sz.mell'!A1),SEARCH("]",CELL("address",'RM_6.2.sz.mell'!A1),1)+1,LEN(CELL("address",'RM_6.2.sz.mell'!A1))-SEARCH("]",CELL("address",'RM_6.2.sz.mell'!A1),1)),"'",""))</f>
        <v>RM_6.2.sz.mell!$A$1</v>
      </c>
    </row>
    <row r="64" spans="1:3" x14ac:dyDescent="0.2">
      <c r="A64" s="575" t="s">
        <v>781</v>
      </c>
      <c r="B64" t="str">
        <f t="shared" ref="B64:B73" si="0">B27</f>
        <v>Mezőzombori Polgármesteri Hivatal</v>
      </c>
      <c r="C64" s="640" t="str">
        <f ca="1">HYPERLINK(SUBSTITUTE(CELL("address",'RM_6.3.sz.mell'!A1),"'",""),SUBSTITUTE(MID(CELL("address",'RM_6.3.sz.mell'!A1),SEARCH("]",CELL("address",'RM_6.3.sz.mell'!A1),1)+1,LEN(CELL("address",'RM_6.3.sz.mell'!A1))-SEARCH("]",CELL("address",'RM_6.3.sz.mell'!A1),1)),"'",""))</f>
        <v>RM_6.3.sz.mell!$A$1</v>
      </c>
    </row>
    <row r="65" spans="1:3" x14ac:dyDescent="0.2">
      <c r="A65" s="575" t="s">
        <v>782</v>
      </c>
      <c r="B65" t="str">
        <f t="shared" si="0"/>
        <v>Mezőzombori Bóbita Óvoda</v>
      </c>
      <c r="C65" s="640" t="str">
        <f ca="1">HYPERLINK(SUBSTITUTE(CELL("address",'RM_6.4.sz.mell'!A1),"'",""),SUBSTITUTE(MID(CELL("address",'RM_6.4.sz.mell'!A1),SEARCH("]",CELL("address",'RM_6.4.sz.mell'!A1),1)+1,LEN(CELL("address",'RM_6.4.sz.mell'!A1))-SEARCH("]",CELL("address",'RM_6.4.sz.mell'!A1),1)),"'",""))</f>
        <v>RM_6.4.sz.mell!$A$1</v>
      </c>
    </row>
    <row r="66" spans="1:3" x14ac:dyDescent="0.2">
      <c r="A66" s="575" t="s">
        <v>783</v>
      </c>
      <c r="B66" t="str">
        <f t="shared" si="0"/>
        <v>Kapocs Családsegítő és Gyermekjóléti Szolgálat</v>
      </c>
      <c r="C66" s="640" t="str">
        <f ca="1">HYPERLINK(SUBSTITUTE(CELL("address",'RM_6.5.sz.mell'!A1),"'",""),SUBSTITUTE(MID(CELL("address",'RM_6.5.sz.mell'!A1),SEARCH("]",CELL("address",'RM_6.5.sz.mell'!A1),1)+1,LEN(CELL("address",'RM_6.5.sz.mell'!A1))-SEARCH("]",CELL("address",'RM_6.5.sz.mell'!A1),1)),"'",""))</f>
        <v>RM_6.5.sz.mell!$A$1</v>
      </c>
    </row>
    <row r="67" spans="1:3" x14ac:dyDescent="0.2">
      <c r="A67" s="575" t="s">
        <v>784</v>
      </c>
      <c r="B67" t="str">
        <f t="shared" si="0"/>
        <v>4 kvi név</v>
      </c>
      <c r="C67" s="640" t="str">
        <f ca="1">HYPERLINK(SUBSTITUTE(CELL("address",'RM_6.6.sz.mell'!A1),"'",""),SUBSTITUTE(MID(CELL("address",'RM_6.6.sz.mell'!A1),SEARCH("]",CELL("address",'RM_6.6.sz.mell'!A1),1)+1,LEN(CELL("address",'RM_6.6.sz.mell'!A1))-SEARCH("]",CELL("address",'RM_6.6.sz.mell'!A1),1)),"'",""))</f>
        <v>RM_6.6.sz.mell!$A$1</v>
      </c>
    </row>
    <row r="68" spans="1:3" x14ac:dyDescent="0.2">
      <c r="A68" s="575" t="s">
        <v>785</v>
      </c>
      <c r="B68" t="str">
        <f t="shared" si="0"/>
        <v>5 kvi név</v>
      </c>
      <c r="C68" s="640" t="str">
        <f ca="1">HYPERLINK(SUBSTITUTE(CELL("address",'RM_6.7.sz.mell'!A1),"'",""),SUBSTITUTE(MID(CELL("address",'RM_6.7.sz.mell'!A1),SEARCH("]",CELL("address",'RM_6.7.sz.mell'!A1),1)+1,LEN(CELL("address",'RM_6.7.sz.mell'!A1))-SEARCH("]",CELL("address",'RM_6.7.sz.mell'!A1),1)),"'",""))</f>
        <v>RM_6.7.sz.mell!$A$1</v>
      </c>
    </row>
    <row r="69" spans="1:3" x14ac:dyDescent="0.2">
      <c r="A69" s="575" t="s">
        <v>786</v>
      </c>
      <c r="B69" t="str">
        <f t="shared" si="0"/>
        <v>6 kvi név</v>
      </c>
      <c r="C69" s="640" t="str">
        <f ca="1">HYPERLINK(SUBSTITUTE(CELL("address",'RM_6.8.sz.mell'!A1),"'",""),SUBSTITUTE(MID(CELL("address",'RM_6.8.sz.mell'!A1),SEARCH("]",CELL("address",'RM_6.8.sz.mell'!A1),1)+1,LEN(CELL("address",'RM_6.8.sz.mell'!A1))-SEARCH("]",CELL("address",'RM_6.8.sz.mell'!A1),1)),"'",""))</f>
        <v>RM_6.8.sz.mell!$A$1</v>
      </c>
    </row>
    <row r="70" spans="1:3" x14ac:dyDescent="0.2">
      <c r="A70" s="575" t="s">
        <v>787</v>
      </c>
      <c r="B70" t="str">
        <f t="shared" si="0"/>
        <v>7 kvi név</v>
      </c>
      <c r="C70" s="640" t="str">
        <f ca="1">HYPERLINK(SUBSTITUTE(CELL("address",'RM_6.9.sz.mell'!A1),"'",""),SUBSTITUTE(MID(CELL("address",'RM_6.9.sz.mell'!A1),SEARCH("]",CELL("address",'RM_6.9.sz.mell'!A1),1)+1,LEN(CELL("address",'RM_6.9.sz.mell'!A1))-SEARCH("]",CELL("address",'RM_6.9.sz.mell'!A1),1)),"'",""))</f>
        <v>RM_6.9.sz.mell!$A$1</v>
      </c>
    </row>
    <row r="71" spans="1:3" x14ac:dyDescent="0.2">
      <c r="A71" s="575" t="s">
        <v>788</v>
      </c>
      <c r="B71" t="str">
        <f t="shared" si="0"/>
        <v>8 kvi név</v>
      </c>
      <c r="C71" s="640" t="str">
        <f ca="1">HYPERLINK(SUBSTITUTE(CELL("address",'RM_6.10.sz.mell'!A1),"'",""),SUBSTITUTE(MID(CELL("address",'RM_6.10.sz.mell'!A1),SEARCH("]",CELL("address",'RM_6.10.sz.mell'!A1),1)+1,LEN(CELL("address",'RM_6.10.sz.mell'!A1))-SEARCH("]",CELL("address",'RM_6.10.sz.mell'!A1),1)),"'",""))</f>
        <v>RM_6.10.sz.mell!$A$1</v>
      </c>
    </row>
    <row r="72" spans="1:3" x14ac:dyDescent="0.2">
      <c r="A72" s="575" t="s">
        <v>789</v>
      </c>
      <c r="B72" t="str">
        <f t="shared" si="0"/>
        <v>9 kvi név</v>
      </c>
      <c r="C72" s="640" t="str">
        <f ca="1">HYPERLINK(SUBSTITUTE(CELL("address",'RM_6.11.sz.mell'!A1),"'",""),SUBSTITUTE(MID(CELL("address",'RM_6.11.sz.mell'!A1),SEARCH("]",CELL("address",'RM_6.11.sz.mell'!A1),1)+1,LEN(CELL("address",'RM_6.11.sz.mell'!A1))-SEARCH("]",CELL("address",'RM_6.11.sz.mell'!A1),1)),"'",""))</f>
        <v>RM_6.11.sz.mell!$A$1</v>
      </c>
    </row>
    <row r="73" spans="1:3" x14ac:dyDescent="0.2">
      <c r="A73" s="575" t="s">
        <v>790</v>
      </c>
      <c r="B73" t="str">
        <f t="shared" si="0"/>
        <v>10 kvi név</v>
      </c>
      <c r="C73" s="640" t="str">
        <f ca="1">HYPERLINK(SUBSTITUTE(CELL("address",'RM_6.12.sz.mell'!A1),"'",""),SUBSTITUTE(MID(CELL("address",'RM_6.12.sz.mell'!A1),SEARCH("]",CELL("address",'RM_6.12.sz.mell'!A1),1)+1,LEN(CELL("address",'RM_6.12.sz.mell'!A1))-SEARCH("]",CELL("address",'RM_6.12.sz.mell'!A1),1)),"'",""))</f>
        <v>RM_6.12.sz.mell!$A$1</v>
      </c>
    </row>
    <row r="74" spans="1:3" x14ac:dyDescent="0.2">
      <c r="A74" s="575" t="s">
        <v>636</v>
      </c>
      <c r="B74" t="str">
        <f>'RM_7.sz.mell'!B1</f>
        <v>A 2021. évi általános működés és ágazati feladatok támogatásának alakulása jogcímenként</v>
      </c>
      <c r="C74" s="640" t="str">
        <f ca="1">HYPERLINK(SUBSTITUTE(CELL("address",'RM_7.sz.mell'!A1),"'",""),SUBSTITUTE(MID(CELL("address",'RM_7.sz.mell'!A1),SEARCH("]",CELL("address",'RM_7.sz.mell'!A1),1)+1,LEN(CELL("address",'RM_7.sz.mell'!A1))-SEARCH("]",CELL("address",'RM_7.sz.mell'!A1),1)),"'",""))</f>
        <v>RM_7.sz.mell!$A$1</v>
      </c>
    </row>
    <row r="75" spans="1:3" ht="18.75" x14ac:dyDescent="0.3">
      <c r="A75" s="2098" t="str">
        <f>CONCATENATE(KVI_MOD_ALAPADATOK!A9," SZ. MÓDOSÍTÁS UTÁNI KÖLTSÉGVETÉS ELŐIRÁNYZATAINAK ALAKULÁSÁRÓL")</f>
        <v>… SZ. MÓDOSÍTÁS UTÁNI KÖLTSÉGVETÉS ELŐIRÁNYZATAINAK ALAKULÁSÁRÓL</v>
      </c>
      <c r="B75" s="2098"/>
      <c r="C75" s="2098"/>
    </row>
    <row r="76" spans="1:3" x14ac:dyDescent="0.2">
      <c r="A76" s="575" t="s">
        <v>612</v>
      </c>
      <c r="B76" s="575" t="s">
        <v>613</v>
      </c>
      <c r="C76" s="640" t="str">
        <f ca="1">HYPERLINK(SUBSTITUTE(CELL("address",KVI_MOD_ALAPADATOK!A69),"'",""),SUBSTITUTE(MID(CELL("address",KVI_MOD_ALAPADATOK!A69),SEARCH("]",CELL("address",KVI_MOD_ALAPADATOK!A69),1)+1,LEN(CELL("address",KVI_MOD_ALAPADATOK!A69))-SEARCH("]",CELL("address",KVI_MOD_ALAPADATOK!A69),1)),"'",""))</f>
        <v>KVI_MOD_ALAPADATOK!$A$69</v>
      </c>
    </row>
    <row r="77" spans="1:3" x14ac:dyDescent="0.2">
      <c r="A77" s="575" t="s">
        <v>614</v>
      </c>
      <c r="B77" s="575" t="s">
        <v>772</v>
      </c>
      <c r="C77" s="640" t="str">
        <f ca="1">HYPERLINK(SUBSTITUTE(CELL("address",KVI_MOD_ÖSSZEFÜGGÉSEK!A69),"'",""),SUBSTITUTE(MID(CELL("address",KVI_MOD_ÖSSZEFÜGGÉSEK!A69),SEARCH("]",CELL("address",KVI_MOD_ÖSSZEFÜGGÉSEK!A69),1)+1,LEN(CELL("address",KVI_MOD_ÖSSZEFÜGGÉSEK!A69))-SEARCH("]",CELL("address",KVI_MOD_ÖSSZEFÜGGÉSEK!A69),1)),"'",""))</f>
        <v>KVI_MOD_ÖSSZEFÜGGÉSEK!$A$69</v>
      </c>
    </row>
    <row r="78" spans="1:3" x14ac:dyDescent="0.2">
      <c r="A78" s="575" t="s">
        <v>616</v>
      </c>
      <c r="B78" s="575" t="str">
        <f>KVI_MOD_1.1.sz.mell.!$A$4</f>
        <v>BEVÉTELEK, KIADÁSOK ÖSSZEVONT MÉRLEGE</v>
      </c>
      <c r="C78" s="640" t="str">
        <f ca="1">HYPERLINK(SUBSTITUTE(CELL("address",KVI_MOD_1.1.sz.mell.!A69),"'",""),SUBSTITUTE(MID(CELL("address",KVI_MOD_1.1.sz.mell.!A69),SEARCH("]",CELL("address",KVI_MOD_1.1.sz.mell.!A69),1)+1,LEN(CELL("address",KVI_MOD_1.1.sz.mell.!A69))-SEARCH("]",CELL("address",KVI_MOD_1.1.sz.mell.!A69),1)),"'",""))</f>
        <v>KVI_MOD_1.1.sz.mell.!$A$69</v>
      </c>
    </row>
    <row r="79" spans="1:3" x14ac:dyDescent="0.2">
      <c r="A79" s="575" t="s">
        <v>618</v>
      </c>
      <c r="B79" s="575" t="str">
        <f>KVI_MOD_1.2.sz.mell.!$A$4</f>
        <v>BEVÉTELEK, KIADÁSOK ÖSSZEVONT MÉRLEGE</v>
      </c>
      <c r="C79" s="640" t="str">
        <f ca="1">HYPERLINK(SUBSTITUTE(CELL("address",KVI_MOD_1.2.sz.mell.!A69),"'",""),SUBSTITUTE(MID(CELL("address",KVI_MOD_1.2.sz.mell.!A69),SEARCH("]",CELL("address",KVI_MOD_1.2.sz.mell.!A69),1)+1,LEN(CELL("address",KVI_MOD_1.2.sz.mell.!A69))-SEARCH("]",CELL("address",KVI_MOD_1.2.sz.mell.!A69),1)),"'",""))</f>
        <v>KVI_MOD_1.2.sz.mell.!$A$69</v>
      </c>
    </row>
    <row r="80" spans="1:3" x14ac:dyDescent="0.2">
      <c r="A80" s="575" t="s">
        <v>619</v>
      </c>
      <c r="B80" s="575" t="str">
        <f>KVI_MOD_1.3.sz.mell.!$A$4</f>
        <v>BEVÉTELEK, KIADÁSOK ÖSSZEVONT MÉRLEGE</v>
      </c>
      <c r="C80" s="640" t="str">
        <f ca="1">HYPERLINK(SUBSTITUTE(CELL("address",KVI_MOD_1.3.sz.mell.!A69),"'",""),SUBSTITUTE(MID(CELL("address",KVI_MOD_1.3.sz.mell.!A69),SEARCH("]",CELL("address",KVI_MOD_1.3.sz.mell.!A69),1)+1,LEN(CELL("address",KVI_MOD_1.3.sz.mell.!A69))-SEARCH("]",CELL("address",KVI_MOD_1.3.sz.mell.!A69),1)),"'",""))</f>
        <v>KVI_MOD_1.3.sz.mell.!$A$69</v>
      </c>
    </row>
    <row r="81" spans="1:3" x14ac:dyDescent="0.2">
      <c r="A81" s="575" t="s">
        <v>622</v>
      </c>
      <c r="B81" s="575" t="str">
        <f>KVI_MOD_1.4.sz.mell.!$A$4</f>
        <v>BEVÉTELEK, KIADÁSOK ÖSSZEVONT MÉRLEGE</v>
      </c>
      <c r="C81" s="640" t="str">
        <f ca="1">HYPERLINK(SUBSTITUTE(CELL("address",KVI_MOD_1.4.sz.mell.!A69),"'",""),SUBSTITUTE(MID(CELL("address",KVI_MOD_1.4.sz.mell.!A69),SEARCH("]",CELL("address",KVI_MOD_1.4.sz.mell.!A69),1)+1,LEN(CELL("address",KVI_MOD_1.4.sz.mell.!A69))-SEARCH("]",CELL("address",KVI_MOD_1.4.sz.mell.!A69),1)),"'",""))</f>
        <v>KVI_MOD_1.4.sz.mell.!$A$69</v>
      </c>
    </row>
    <row r="82" spans="1:3" x14ac:dyDescent="0.2">
      <c r="A82" s="575" t="s">
        <v>624</v>
      </c>
      <c r="B82" s="575" t="s">
        <v>625</v>
      </c>
      <c r="C82" s="640" t="str">
        <f ca="1">HYPERLINK(SUBSTITUTE(CELL("address",KVI_MOD_2.1.sz.mell!A69),"'",""),SUBSTITUTE(MID(CELL("address",KVI_MOD_2.1.sz.mell!A69),SEARCH("]",CELL("address",KVI_MOD_2.1.sz.mell!A69),1)+1,LEN(CELL("address",KVI_MOD_2.1.sz.mell!A69))-SEARCH("]",CELL("address",KVI_MOD_2.1.sz.mell!A69),1)),"'",""))</f>
        <v>KVI_MOD_2.1.sz.mell!$A$69</v>
      </c>
    </row>
    <row r="83" spans="1:3" x14ac:dyDescent="0.2">
      <c r="A83" s="575" t="s">
        <v>626</v>
      </c>
      <c r="B83" s="575" t="s">
        <v>627</v>
      </c>
      <c r="C83" s="640" t="str">
        <f ca="1">HYPERLINK(SUBSTITUTE(CELL("address",KVI_MOD_2.2.sz.mell!A69),"'",""),SUBSTITUTE(MID(CELL("address",KVI_MOD_2.2.sz.mell!A69),SEARCH("]",CELL("address",KVI_MOD_2.2.sz.mell!A69),1)+1,LEN(CELL("address",KVI_MOD_2.2.sz.mell!A69))-SEARCH("]",CELL("address",KVI_MOD_2.2.sz.mell!A69),1)),"'",""))</f>
        <v>KVI_MOD_2.2.sz.mell!$A$69</v>
      </c>
    </row>
    <row r="84" spans="1:3" x14ac:dyDescent="0.2">
      <c r="A84" s="575" t="s">
        <v>628</v>
      </c>
      <c r="B84" s="575" t="s">
        <v>629</v>
      </c>
      <c r="C84" s="640" t="str">
        <f ca="1">HYPERLINK(SUBSTITUTE(CELL("address",KVI_MOD_ELLENŐRZÉS!A69),"'",""),SUBSTITUTE(MID(CELL("address",KVI_MOD_ELLENŐRZÉS!A69),SEARCH("]",CELL("address",KVI_MOD_ELLENŐRZÉS!A69),1)+1,LEN(CELL("address",KVI_MOD_ELLENŐRZÉS!A69))-SEARCH("]",CELL("address",KVI_MOD_ELLENŐRZÉS!A69),1)),"'",""))</f>
        <v>KVI_MOD_ELLENŐRZÉS!$A$69</v>
      </c>
    </row>
    <row r="85" spans="1:3" x14ac:dyDescent="0.2">
      <c r="A85" s="575" t="s">
        <v>630</v>
      </c>
      <c r="B85" s="575" t="str">
        <f>KVI_MOD_3.sz.mell.!$A$4</f>
        <v>Mezőzombor Község Önkormányzata adósságot keletkeztető ügyletekből és kezességvállalásokból fennálló kötelezettségei</v>
      </c>
      <c r="C85" s="640" t="str">
        <f ca="1">HYPERLINK(SUBSTITUTE(CELL("address",KVI_MOD_3.sz.mell.!A69),"'",""),SUBSTITUTE(MID(CELL("address",KVI_MOD_3.sz.mell.!A69),SEARCH("]",CELL("address",KVI_MOD_3.sz.mell.!A69),1)+1,LEN(CELL("address",KVI_MOD_3.sz.mell.!A69))-SEARCH("]",CELL("address",KVI_MOD_3.sz.mell.!A69),1)),"'",""))</f>
        <v>KVI_MOD_3.sz.mell.!$A$69</v>
      </c>
    </row>
    <row r="86" spans="1:3" x14ac:dyDescent="0.2">
      <c r="A86" s="575" t="s">
        <v>632</v>
      </c>
      <c r="B86" s="575" t="str">
        <f>KVI_MOD_4.sz.mell.!$A$4</f>
        <v>Mezőzombor Község Önkormányzata saját bevételeinek részletezése az adósságot keletkeztető ügyletből származó tárgyévi fizetési kötelezettség megállapításához</v>
      </c>
      <c r="C86" s="640" t="str">
        <f ca="1">HYPERLINK(SUBSTITUTE(CELL("address",KVI_MOD_4.sz.mell.!A69),"'",""),SUBSTITUTE(MID(CELL("address",KVI_MOD_4.sz.mell.!A69),SEARCH("]",CELL("address",KVI_MOD_4.sz.mell.!A69),1)+1,LEN(CELL("address",KVI_MOD_4.sz.mell.!A69))-SEARCH("]",CELL("address",KVI_MOD_4.sz.mell.!A69),1)),"'",""))</f>
        <v>KVI_MOD_4.sz.mell.!$A$69</v>
      </c>
    </row>
    <row r="87" spans="1:3" x14ac:dyDescent="0.2">
      <c r="A87" s="575" t="s">
        <v>635</v>
      </c>
      <c r="B87" s="575" t="str">
        <f>KVI_MOD_5.sz.mell.!$A$4</f>
        <v>Mezőzombor Község Önkormányzata 2021. évi adósságot keletkeztető fejlesztési céljai</v>
      </c>
      <c r="C87" s="640" t="str">
        <f ca="1">HYPERLINK(SUBSTITUTE(CELL("address",KVI_MOD_5.sz.mell.!A69),"'",""),SUBSTITUTE(MID(CELL("address",KVI_MOD_5.sz.mell.!A69),SEARCH("]",CELL("address",KVI_MOD_5.sz.mell.!A69),1)+1,LEN(CELL("address",KVI_MOD_5.sz.mell.!A69))-SEARCH("]",CELL("address",KVI_MOD_5.sz.mell.!A69),1)),"'",""))</f>
        <v>KVI_MOD_5.sz.mell.!$A$69</v>
      </c>
    </row>
    <row r="88" spans="1:3" x14ac:dyDescent="0.2">
      <c r="A88" s="575" t="s">
        <v>636</v>
      </c>
      <c r="B88" s="575" t="str">
        <f>KVI_MOD_6.sz.mell.!$A$3</f>
        <v>Beruházási (felhalmozási) kiadások előirányzata beruházásonként</v>
      </c>
      <c r="C88" s="640" t="str">
        <f ca="1">HYPERLINK(SUBSTITUTE(CELL("address",KVI_MOD_6.sz.mell.!A72),"'",""),SUBSTITUTE(MID(CELL("address",KVI_MOD_6.sz.mell.!A72),SEARCH("]",CELL("address",KVI_MOD_6.sz.mell.!A72),1)+1,LEN(CELL("address",KVI_MOD_6.sz.mell.!A72))-SEARCH("]",CELL("address",KVI_MOD_6.sz.mell.!A72),1)),"'",""))</f>
        <v>KVI_MOD_6.sz.mell.!$A$72</v>
      </c>
    </row>
    <row r="89" spans="1:3" x14ac:dyDescent="0.2">
      <c r="A89" s="575" t="s">
        <v>638</v>
      </c>
      <c r="B89" s="575" t="str">
        <f>KVI_MOD_7.sz.mell.!$A$3</f>
        <v>Felújítási kiadások előirányzata felújításonként</v>
      </c>
      <c r="C89" s="640" t="str">
        <f ca="1">HYPERLINK(SUBSTITUTE(CELL("address",KVI_MOD_7.sz.mell.!A68),"'",""),SUBSTITUTE(MID(CELL("address",KVI_MOD_7.sz.mell.!A68),SEARCH("]",CELL("address",KVI_MOD_7.sz.mell.!A68),1)+1,LEN(CELL("address",KVI_MOD_7.sz.mell.!A68))-SEARCH("]",CELL("address",KVI_MOD_7.sz.mell.!A68),1)),"'",""))</f>
        <v>KVI_MOD_7.sz.mell.!$A$68</v>
      </c>
    </row>
    <row r="90" spans="1:3" x14ac:dyDescent="0.2">
      <c r="A90" s="575" t="s">
        <v>640</v>
      </c>
      <c r="B90" s="575" t="str">
        <f>KVI_MOD_8.sz.mell.!$A$10</f>
        <v>Európai uniós támogatással megvalósuló projektek</v>
      </c>
      <c r="C90" s="640" t="str">
        <f ca="1">HYPERLINK(SUBSTITUTE(CELL("address",KVI_MOD_8.sz.mell.!A70),"'",""),SUBSTITUTE(MID(CELL("address",KVI_MOD_8.sz.mell.!A70),SEARCH("]",CELL("address",KVI_MOD_8.sz.mell.!A70),1)+1,LEN(CELL("address",KVI_MOD_8.sz.mell.!A70))-SEARCH("]",CELL("address",KVI_MOD_8.sz.mell.!A70),1)),"'",""))</f>
        <v>KVI_MOD_8.sz.mell.!$A$70</v>
      </c>
    </row>
    <row r="91" spans="1:3" x14ac:dyDescent="0.2">
      <c r="A91" s="575" t="s">
        <v>642</v>
      </c>
      <c r="B91" s="575" t="s">
        <v>774</v>
      </c>
      <c r="C91" s="640" t="str">
        <f ca="1">HYPERLINK(SUBSTITUTE(CELL("address",KVI_MOD_9.1.sz.mell!A69),"'",""),SUBSTITUTE(MID(CELL("address",KVI_MOD_9.1.sz.mell!A69),SEARCH("]",CELL("address",KVI_MOD_9.1.sz.mell!A69),1)+1,LEN(CELL("address",KVI_MOD_9.1.sz.mell!A69))-SEARCH("]",CELL("address",KVI_MOD_9.1.sz.mell!A69),1)),"'",""))</f>
        <v>KVI_MOD_9.1.sz.mell!$A$69</v>
      </c>
    </row>
    <row r="92" spans="1:3" x14ac:dyDescent="0.2">
      <c r="A92" s="575" t="s">
        <v>644</v>
      </c>
      <c r="B92" s="575" t="s">
        <v>776</v>
      </c>
      <c r="C92" s="640" t="str">
        <f ca="1">HYPERLINK(SUBSTITUTE(CELL("address",KVI_MOD_9.1.1.sz.mell!A69),"'",""),SUBSTITUTE(MID(CELL("address",KVI_MOD_9.1.1.sz.mell!A69),SEARCH("]",CELL("address",KVI_MOD_9.1.1.sz.mell!A69),1)+1,LEN(CELL("address",KVI_MOD_9.1.1.sz.mell!A69))-SEARCH("]",CELL("address",KVI_MOD_9.1.1.sz.mell!A69),1)),"'",""))</f>
        <v>KVI_MOD_9.1.1.sz.mell!$A$69</v>
      </c>
    </row>
    <row r="93" spans="1:3" x14ac:dyDescent="0.2">
      <c r="A93" s="575" t="s">
        <v>646</v>
      </c>
      <c r="B93" s="575" t="s">
        <v>413</v>
      </c>
      <c r="C93" s="640" t="str">
        <f ca="1">HYPERLINK(SUBSTITUTE(CELL("address",KVI_MOD_9.1.2.sz.mell!A69),"'",""),SUBSTITUTE(MID(CELL("address",KVI_MOD_9.1.2.sz.mell!A69),SEARCH("]",CELL("address",KVI_MOD_9.1.2.sz.mell!A69),1)+1,LEN(CELL("address",KVI_MOD_9.1.2.sz.mell!A69))-SEARCH("]",CELL("address",KVI_MOD_9.1.2.sz.mell!A69),1)),"'",""))</f>
        <v>KVI_MOD_9.1.2.sz.mell!$A$69</v>
      </c>
    </row>
    <row r="94" spans="1:3" x14ac:dyDescent="0.2">
      <c r="A94" s="575" t="s">
        <v>648</v>
      </c>
      <c r="B94" s="575" t="s">
        <v>779</v>
      </c>
      <c r="C94" s="640" t="str">
        <f ca="1">HYPERLINK(SUBSTITUTE(CELL("address",KVI_MOD_9.1.3.sz.mell!A69),"'",""),SUBSTITUTE(MID(CELL("address",KVI_MOD_9.1.3.sz.mell!A69),SEARCH("]",CELL("address",KVI_MOD_9.1.3.sz.mell!A69),1)+1,LEN(CELL("address",KVI_MOD_9.1.3.sz.mell!A69))-SEARCH("]",CELL("address",KVI_MOD_9.1.3.sz.mell!A69),1)),"'",""))</f>
        <v>KVI_MOD_9.1.3.sz.mell!$A$69</v>
      </c>
    </row>
    <row r="95" spans="1:3" x14ac:dyDescent="0.2">
      <c r="A95" s="575" t="s">
        <v>650</v>
      </c>
      <c r="B95" s="575" t="str">
        <f>KVI_MOD_ALAPADATOK!$A$12</f>
        <v>……………………. Polgármesteri /Közös Önkormányzati Hivatal</v>
      </c>
      <c r="C95" s="640" t="str">
        <f ca="1">HYPERLINK(SUBSTITUTE(CELL("address",KVI_MOD_9.2.sz.mell!A69),"'",""),SUBSTITUTE(MID(CELL("address",KVI_MOD_9.2.sz.mell!A69),SEARCH("]",CELL("address",KVI_MOD_9.2.sz.mell!A69),1)+1,LEN(CELL("address",KVI_MOD_9.2.sz.mell!A69))-SEARCH("]",CELL("address",KVI_MOD_9.2.sz.mell!A69),1)),"'",""))</f>
        <v>KVI_MOD_9.2.sz.mell!$A$69</v>
      </c>
    </row>
    <row r="96" spans="1:3" x14ac:dyDescent="0.2">
      <c r="A96" s="575" t="s">
        <v>652</v>
      </c>
      <c r="B96" s="575" t="str">
        <f>KVI_MOD_ALAPADATOK!$B$14</f>
        <v>1 kvi név</v>
      </c>
      <c r="C96" s="640" t="str">
        <f ca="1">HYPERLINK(SUBSTITUTE(CELL("address",KVI_MOD_9.3.sz.mell!A69),"'",""),SUBSTITUTE(MID(CELL("address",KVI_MOD_9.3.sz.mell!A69),SEARCH("]",CELL("address",KVI_MOD_9.3.sz.mell!A69),1)+1,LEN(CELL("address",KVI_MOD_9.3.sz.mell!A69))-SEARCH("]",CELL("address",KVI_MOD_9.3.sz.mell!A69),1)),"'",""))</f>
        <v>KVI_MOD_9.3.sz.mell!$A$69</v>
      </c>
    </row>
    <row r="97" spans="1:3" x14ac:dyDescent="0.2">
      <c r="A97" s="575" t="s">
        <v>653</v>
      </c>
      <c r="B97" s="575" t="str">
        <f>KVI_MOD_ALAPADATOK!$B$16</f>
        <v>2 kvi név</v>
      </c>
      <c r="C97" s="640" t="str">
        <f ca="1">HYPERLINK(SUBSTITUTE(CELL("address",KVI_MOD_9.4.sz.mell!A69),"'",""),SUBSTITUTE(MID(CELL("address",KVI_MOD_9.4.sz.mell!A69),SEARCH("]",CELL("address",KVI_MOD_9.4.sz.mell!A69),1)+1,LEN(CELL("address",KVI_MOD_9.4.sz.mell!A69))-SEARCH("]",CELL("address",KVI_MOD_9.4.sz.mell!A69),1)),"'",""))</f>
        <v>KVI_MOD_9.4.sz.mell!$A$69</v>
      </c>
    </row>
    <row r="98" spans="1:3" x14ac:dyDescent="0.2">
      <c r="A98" s="575" t="s">
        <v>660</v>
      </c>
      <c r="B98" s="575" t="str">
        <f>KVI_MOD_ALAPADATOK!$B$18</f>
        <v>3 kvi név</v>
      </c>
      <c r="C98" s="640" t="str">
        <f ca="1">HYPERLINK(SUBSTITUTE(CELL("address",KVI_MOD_9.5.sz.mell!A69),"'",""),SUBSTITUTE(MID(CELL("address",KVI_MOD_9.5.sz.mell!A69),SEARCH("]",CELL("address",KVI_MOD_9.5.sz.mell!A69),1)+1,LEN(CELL("address",KVI_MOD_9.5.sz.mell!A69))-SEARCH("]",CELL("address",KVI_MOD_9.5.sz.mell!A69),1)),"'",""))</f>
        <v>KVI_MOD_9.5.sz.mell!$A$69</v>
      </c>
    </row>
    <row r="99" spans="1:3" x14ac:dyDescent="0.2">
      <c r="A99" s="575" t="s">
        <v>661</v>
      </c>
      <c r="B99" s="575" t="str">
        <f>KVI_MOD_ALAPADATOK!$B$20</f>
        <v>4 kvi név</v>
      </c>
      <c r="C99" s="640" t="str">
        <f ca="1">HYPERLINK(SUBSTITUTE(CELL("address",KVI_MOD_9.6.sz.mell!A69),"'",""),SUBSTITUTE(MID(CELL("address",KVI_MOD_9.6.sz.mell!A69),SEARCH("]",CELL("address",KVI_MOD_9.6.sz.mell!A69),1)+1,LEN(CELL("address",KVI_MOD_9.6.sz.mell!A69))-SEARCH("]",CELL("address",KVI_MOD_9.6.sz.mell!A69),1)),"'",""))</f>
        <v>KVI_MOD_9.6.sz.mell!$A$69</v>
      </c>
    </row>
    <row r="100" spans="1:3" x14ac:dyDescent="0.2">
      <c r="A100" s="575" t="s">
        <v>662</v>
      </c>
      <c r="B100" s="575" t="str">
        <f>KVI_MOD_ALAPADATOK!$B$22</f>
        <v>5 kvi név</v>
      </c>
      <c r="C100" s="640" t="str">
        <f ca="1">HYPERLINK(SUBSTITUTE(CELL("address",KVI_MOD_9.7.sz.mell!A69),"'",""),SUBSTITUTE(MID(CELL("address",KVI_MOD_9.7.sz.mell!A69),SEARCH("]",CELL("address",KVI_MOD_9.7.sz.mell!A69),1)+1,LEN(CELL("address",KVI_MOD_9.7.sz.mell!A69))-SEARCH("]",CELL("address",KVI_MOD_9.7.sz.mell!A69),1)),"'",""))</f>
        <v>KVI_MOD_9.7.sz.mell!$A$69</v>
      </c>
    </row>
    <row r="101" spans="1:3" x14ac:dyDescent="0.2">
      <c r="A101" s="575" t="s">
        <v>663</v>
      </c>
      <c r="B101" s="575" t="str">
        <f>KVI_MOD_ALAPADATOK!$B$24</f>
        <v>6 kvi név</v>
      </c>
      <c r="C101" s="640" t="str">
        <f ca="1">HYPERLINK(SUBSTITUTE(CELL("address",KVI_MOD_9.8.sz.mell!A69),"'",""),SUBSTITUTE(MID(CELL("address",KVI_MOD_9.8.sz.mell!A69),SEARCH("]",CELL("address",KVI_MOD_9.8.sz.mell!A69),1)+1,LEN(CELL("address",KVI_MOD_9.8.sz.mell!A69))-SEARCH("]",CELL("address",KVI_MOD_9.8.sz.mell!A69),1)),"'",""))</f>
        <v>KVI_MOD_9.8.sz.mell!$A$69</v>
      </c>
    </row>
    <row r="102" spans="1:3" x14ac:dyDescent="0.2">
      <c r="A102" s="575" t="s">
        <v>664</v>
      </c>
      <c r="B102" s="575" t="str">
        <f>KVI_MOD_ALAPADATOK!$B$26</f>
        <v>7 kvi név</v>
      </c>
      <c r="C102" s="640" t="str">
        <f ca="1">HYPERLINK(SUBSTITUTE(CELL("address",KVI_MOD_9.9.sz.mell!A69),"'",""),SUBSTITUTE(MID(CELL("address",KVI_MOD_9.9.sz.mell!A69),SEARCH("]",CELL("address",KVI_MOD_9.9.sz.mell!A69),1)+1,LEN(CELL("address",KVI_MOD_9.9.sz.mell!A69))-SEARCH("]",CELL("address",KVI_MOD_9.9.sz.mell!A69),1)),"'",""))</f>
        <v>KVI_MOD_9.9.sz.mell!$A$69</v>
      </c>
    </row>
    <row r="103" spans="1:3" x14ac:dyDescent="0.2">
      <c r="A103" s="575" t="s">
        <v>788</v>
      </c>
      <c r="B103" s="575" t="str">
        <f>KVI_MOD_ALAPADATOK!$B$28</f>
        <v>8 kvi név</v>
      </c>
      <c r="C103" s="640" t="str">
        <f ca="1">HYPERLINK(SUBSTITUTE(CELL("address",KVI_MOD_9.10.sz.mell!A69),"'",""),SUBSTITUTE(MID(CELL("address",KVI_MOD_9.10.sz.mell!A69),SEARCH("]",CELL("address",KVI_MOD_9.10.sz.mell!A69),1)+1,LEN(CELL("address",KVI_MOD_9.10.sz.mell!A69))-SEARCH("]",CELL("address",KVI_MOD_9.10.sz.mell!A69),1)),"'",""))</f>
        <v>KVI_MOD_9.10.sz.mell!$A$69</v>
      </c>
    </row>
    <row r="104" spans="1:3" x14ac:dyDescent="0.2">
      <c r="A104" s="575" t="s">
        <v>789</v>
      </c>
      <c r="B104" s="575" t="str">
        <f>KVI_MOD_ALAPADATOK!$B$30</f>
        <v>9 kvi név</v>
      </c>
      <c r="C104" s="640" t="str">
        <f ca="1">HYPERLINK(SUBSTITUTE(CELL("address",KVI_MOD_9.11.sz.mell!A69),"'",""),SUBSTITUTE(MID(CELL("address",KVI_MOD_9.11.sz.mell!A69),SEARCH("]",CELL("address",KVI_MOD_9.11.sz.mell!A69),1)+1,LEN(CELL("address",KVI_MOD_9.11.sz.mell!A69))-SEARCH("]",CELL("address",KVI_MOD_9.11.sz.mell!A69),1)),"'",""))</f>
        <v>KVI_MOD_9.11.sz.mell!$A$69</v>
      </c>
    </row>
    <row r="105" spans="1:3" x14ac:dyDescent="0.2">
      <c r="A105" s="575" t="s">
        <v>790</v>
      </c>
      <c r="B105" s="575" t="str">
        <f>KVI_MOD_ALAPADATOK!$B$32</f>
        <v>10 kvi név</v>
      </c>
      <c r="C105" s="640" t="str">
        <f ca="1">HYPERLINK(SUBSTITUTE(CELL("address",KVI_MOD_9.12.sz.mell!A69),"'",""),SUBSTITUTE(MID(CELL("address",KVI_MOD_9.12.sz.mell!A69),SEARCH("]",CELL("address",KVI_MOD_9.12.sz.mell!A69),1)+1,LEN(CELL("address",KVI_MOD_9.12.sz.mell!A69))-SEARCH("]",CELL("address",KVI_MOD_9.12.sz.mell!A69),1)),"'",""))</f>
        <v>KVI_MOD_9.12.sz.mell!$A$69</v>
      </c>
    </row>
    <row r="106" spans="1:3" x14ac:dyDescent="0.2">
      <c r="A106" s="575" t="s">
        <v>668</v>
      </c>
      <c r="B106" t="str">
        <f>KVI_MOD_10.sz.mell!$A$4</f>
        <v>Adatszolgáltatás 
az elismert tartozásállományról</v>
      </c>
      <c r="C106" s="640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  <row r="107" spans="1:3" ht="33.75" customHeight="1" x14ac:dyDescent="0.3">
      <c r="A107" s="2098" t="s">
        <v>762</v>
      </c>
      <c r="B107" s="2098"/>
      <c r="C107" s="2098"/>
    </row>
    <row r="108" spans="1:3" x14ac:dyDescent="0.2">
      <c r="A108" s="575" t="s">
        <v>612</v>
      </c>
      <c r="B108" s="575" t="s">
        <v>613</v>
      </c>
      <c r="C108" s="640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109" spans="1:3" x14ac:dyDescent="0.2">
      <c r="A109" s="575" t="s">
        <v>614</v>
      </c>
      <c r="B109" s="575" t="s">
        <v>615</v>
      </c>
      <c r="C109" s="640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110" spans="1:3" x14ac:dyDescent="0.2">
      <c r="A110" s="575" t="s">
        <v>616</v>
      </c>
      <c r="B110" s="575" t="str">
        <f>LOWER('E_1.1.sz.mell.'!$A$4)</f>
        <v>2021. évi költségvetési rendelet összevont bevételeinek kiadásainak aktuális előirányzatainak alakulása</v>
      </c>
      <c r="C110" s="640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111" spans="1:3" x14ac:dyDescent="0.2">
      <c r="A111" s="575" t="s">
        <v>618</v>
      </c>
      <c r="B111" s="575" t="str">
        <f>LOWER('E_1.2.sz.mell.'!$A$4)</f>
        <v>2021. évi költségvetési rendelet kötelező feladatok bevételeinek  aktuális előirányzatainak alakulása</v>
      </c>
      <c r="C111" s="640" t="str">
        <f ca="1">HYPERLINK(SUBSTITUTE(CELL("address",'E_1.2.sz.mell.'!A1),"'",""),SUBSTITUTE(MID(CELL("address",'E_1.2.sz.mell.'!A1),SEARCH("]",CELL("address",'E_1.2.sz.mell.'!A1),1)+1,LEN(CELL("address",'E_1.2.sz.mell.'!A1))-SEARCH("]",CELL("address",'E_1.2.sz.mell.'!A1),1)),"'",""))</f>
        <v>E_1.2.sz.mell.!$A$1</v>
      </c>
    </row>
    <row r="112" spans="1:3" x14ac:dyDescent="0.2">
      <c r="A112" s="575" t="s">
        <v>619</v>
      </c>
      <c r="B112" s="575" t="str">
        <f>LOWER('E_1.3.sz.mell.'!$A$4)</f>
        <v>2021. évi költségvetési rendelet önként vállalt feladatok bevételeinek  aktuális előirányzatainak alakulása</v>
      </c>
      <c r="C112" s="640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113" spans="1:3" x14ac:dyDescent="0.2">
      <c r="A113" s="575" t="s">
        <v>622</v>
      </c>
      <c r="B113" s="575" t="str">
        <f>LOWER('E_1.4.sz.mell.'!$A$4)</f>
        <v>2021. évi költségvetési rendelet államigazgatási feladatok bevételeinek aktuális előirányzatainak alakulása</v>
      </c>
      <c r="C113" s="640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114" spans="1:3" x14ac:dyDescent="0.2">
      <c r="A114" s="575" t="s">
        <v>624</v>
      </c>
      <c r="B114" s="575" t="s">
        <v>681</v>
      </c>
      <c r="C114" s="640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115" spans="1:3" x14ac:dyDescent="0.2">
      <c r="A115" s="575" t="s">
        <v>626</v>
      </c>
      <c r="B115" s="575" t="s">
        <v>682</v>
      </c>
      <c r="C115" s="640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116" spans="1:3" x14ac:dyDescent="0.2">
      <c r="A116" s="575" t="s">
        <v>628</v>
      </c>
      <c r="B116" s="575" t="s">
        <v>629</v>
      </c>
      <c r="C116" s="640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17" spans="1:3" x14ac:dyDescent="0.2">
      <c r="A117" s="575" t="s">
        <v>630</v>
      </c>
      <c r="B117" s="575" t="s">
        <v>683</v>
      </c>
      <c r="C117" s="640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118" spans="1:3" x14ac:dyDescent="0.2">
      <c r="A118" s="575" t="s">
        <v>632</v>
      </c>
      <c r="B118" s="575" t="s">
        <v>684</v>
      </c>
      <c r="C118" s="640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119" spans="1:3" x14ac:dyDescent="0.2">
      <c r="A119" s="575" t="s">
        <v>685</v>
      </c>
      <c r="B119" s="575" t="s">
        <v>686</v>
      </c>
      <c r="C119" s="640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120" spans="1:3" x14ac:dyDescent="0.2">
      <c r="A120" s="575" t="s">
        <v>687</v>
      </c>
      <c r="B120" s="575" t="s">
        <v>688</v>
      </c>
      <c r="C120" s="640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121" spans="1:3" x14ac:dyDescent="0.2">
      <c r="A121" s="575" t="s">
        <v>689</v>
      </c>
      <c r="B121" s="575" t="s">
        <v>690</v>
      </c>
      <c r="C121" s="640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122" spans="1:3" x14ac:dyDescent="0.2">
      <c r="A122" s="575" t="s">
        <v>691</v>
      </c>
      <c r="B122" s="575" t="s">
        <v>692</v>
      </c>
      <c r="C122" s="640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123" spans="1:3" x14ac:dyDescent="0.2">
      <c r="A123" s="575" t="s">
        <v>693</v>
      </c>
      <c r="B123" s="575" t="str">
        <f t="shared" ref="B123:B133" si="1">B63</f>
        <v>……………………. Polgármesteri /Közös Önkormányzati Hivatal</v>
      </c>
      <c r="C123" s="640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124" spans="1:3" x14ac:dyDescent="0.2">
      <c r="A124" s="575" t="s">
        <v>694</v>
      </c>
      <c r="B124" s="575" t="str">
        <f t="shared" si="1"/>
        <v>Mezőzombori Polgármesteri Hivatal</v>
      </c>
      <c r="C124" s="640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125" spans="1:3" x14ac:dyDescent="0.2">
      <c r="A125" s="575" t="s">
        <v>695</v>
      </c>
      <c r="B125" s="575" t="str">
        <f t="shared" si="1"/>
        <v>Mezőzombori Bóbita Óvoda</v>
      </c>
      <c r="C125" s="640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126" spans="1:3" x14ac:dyDescent="0.2">
      <c r="A126" s="575" t="s">
        <v>696</v>
      </c>
      <c r="B126" s="575" t="str">
        <f t="shared" si="1"/>
        <v>Kapocs Családsegítő és Gyermekjóléti Szolgálat</v>
      </c>
      <c r="C126" s="640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127" spans="1:3" x14ac:dyDescent="0.2">
      <c r="A127" s="575" t="s">
        <v>697</v>
      </c>
      <c r="B127" s="575" t="str">
        <f t="shared" si="1"/>
        <v>4 kvi név</v>
      </c>
      <c r="C127" s="640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128" spans="1:3" x14ac:dyDescent="0.2">
      <c r="A128" s="575" t="s">
        <v>698</v>
      </c>
      <c r="B128" s="575" t="str">
        <f t="shared" si="1"/>
        <v>5 kvi név</v>
      </c>
      <c r="C128" s="640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129" spans="1:3" x14ac:dyDescent="0.2">
      <c r="A129" s="575" t="s">
        <v>699</v>
      </c>
      <c r="B129" s="575" t="str">
        <f t="shared" si="1"/>
        <v>6 kvi név</v>
      </c>
      <c r="C129" s="640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130" spans="1:3" x14ac:dyDescent="0.2">
      <c r="A130" s="575" t="s">
        <v>700</v>
      </c>
      <c r="B130" s="575" t="str">
        <f t="shared" si="1"/>
        <v>7 kvi név</v>
      </c>
      <c r="C130" s="640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131" spans="1:3" x14ac:dyDescent="0.2">
      <c r="A131" s="575" t="s">
        <v>701</v>
      </c>
      <c r="B131" s="575" t="str">
        <f t="shared" si="1"/>
        <v>8 kvi név</v>
      </c>
      <c r="C131" s="640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132" spans="1:3" x14ac:dyDescent="0.2">
      <c r="A132" s="575" t="s">
        <v>702</v>
      </c>
      <c r="B132" s="575" t="str">
        <f t="shared" si="1"/>
        <v>9 kvi név</v>
      </c>
      <c r="C132" s="640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133" spans="1:3" x14ac:dyDescent="0.2">
      <c r="A133" s="575" t="s">
        <v>703</v>
      </c>
      <c r="B133" s="575" t="str">
        <f t="shared" si="1"/>
        <v>10 kvi név</v>
      </c>
      <c r="C133" s="640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  <row r="134" spans="1:3" ht="18.75" x14ac:dyDescent="0.3">
      <c r="A134" s="2098" t="str">
        <f>CONCATENATE("IDŐKÖZI (",UPPER(IB_ALAPADATOK!C8)," BESZÁMOLÓ) TÁJÉKOZTATÓ")</f>
        <v>IDŐKÖZI (III. NEGYEDÉVES BESZÁMOLÓ) TÁJÉKOZTATÓ</v>
      </c>
      <c r="B134" s="2098"/>
      <c r="C134" s="2098"/>
    </row>
    <row r="135" spans="1:3" x14ac:dyDescent="0.2">
      <c r="A135" s="575" t="s">
        <v>612</v>
      </c>
      <c r="B135" s="575" t="s">
        <v>613</v>
      </c>
      <c r="C135" s="640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136" spans="1:3" x14ac:dyDescent="0.2">
      <c r="A136" s="575" t="s">
        <v>614</v>
      </c>
      <c r="B136" s="575" t="s">
        <v>772</v>
      </c>
      <c r="C136" s="640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137" spans="1:3" x14ac:dyDescent="0.2">
      <c r="A137" s="575" t="s">
        <v>616</v>
      </c>
      <c r="B137" s="575" t="str">
        <f>CONCATENATE('IB_1.1.sz.mell.'!A3)</f>
        <v>Tájékoztatató a 2021. évi költségvetés  III. negyedéves alakulásáról</v>
      </c>
      <c r="C137" s="640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38" spans="1:3" x14ac:dyDescent="0.2">
      <c r="A138" s="575" t="s">
        <v>618</v>
      </c>
      <c r="B138" s="575" t="str">
        <f>'IB_1.2.sz.mell.'!A3</f>
        <v>Tájékoztatató a 2021. évi költségvetés  III. negyedéves alakulásáról</v>
      </c>
      <c r="C138" s="640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39" spans="1:3" x14ac:dyDescent="0.2">
      <c r="A139" s="575" t="s">
        <v>619</v>
      </c>
      <c r="B139" s="575" t="str">
        <f>'IB_1.3.sz.mell.'!A3</f>
        <v>Tájékoztatató a 2021. évi költségvetés  III. negyedéves alakulásáról</v>
      </c>
      <c r="C139" s="640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40" spans="1:3" x14ac:dyDescent="0.2">
      <c r="A140" s="575" t="s">
        <v>622</v>
      </c>
      <c r="B140" s="575" t="str">
        <f>'IB_1.4.sz.mell.'!A3</f>
        <v>Tájékoztatató a 2021. évi költségvetés  III. negyedéves alakulásáról</v>
      </c>
      <c r="C140" s="640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41" spans="1:3" x14ac:dyDescent="0.2">
      <c r="A141" s="575" t="s">
        <v>624</v>
      </c>
      <c r="B141" s="575" t="s">
        <v>625</v>
      </c>
      <c r="C141" s="640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42" spans="1:3" x14ac:dyDescent="0.2">
      <c r="A142" s="575" t="s">
        <v>626</v>
      </c>
      <c r="B142" s="575" t="s">
        <v>627</v>
      </c>
      <c r="C142" s="640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43" spans="1:3" x14ac:dyDescent="0.2">
      <c r="A143" s="575" t="s">
        <v>628</v>
      </c>
      <c r="B143" s="575" t="s">
        <v>629</v>
      </c>
      <c r="C143" s="640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44" spans="1:3" x14ac:dyDescent="0.2">
      <c r="A144" s="575" t="s">
        <v>630</v>
      </c>
      <c r="B144" s="575" t="s">
        <v>0</v>
      </c>
      <c r="C144" s="640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45" spans="1:3" x14ac:dyDescent="0.2">
      <c r="A145" s="575" t="s">
        <v>632</v>
      </c>
      <c r="B145" s="575" t="s">
        <v>1</v>
      </c>
      <c r="C145" s="640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46" spans="1:3" x14ac:dyDescent="0.2">
      <c r="A146" s="575" t="s">
        <v>635</v>
      </c>
      <c r="B146" s="575" t="str">
        <f>'IB_5.sz.mell.'!A10</f>
        <v>Európai uniós támogatással megvalósuló projektek</v>
      </c>
      <c r="C146" s="640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47" spans="1:3" x14ac:dyDescent="0.2">
      <c r="A147" s="575" t="s">
        <v>773</v>
      </c>
      <c r="B147" s="575" t="s">
        <v>774</v>
      </c>
      <c r="C147" s="640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148" spans="1:3" x14ac:dyDescent="0.2">
      <c r="A148" s="575" t="s">
        <v>775</v>
      </c>
      <c r="B148" s="575" t="s">
        <v>776</v>
      </c>
      <c r="C148" s="640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149" spans="1:3" x14ac:dyDescent="0.2">
      <c r="A149" s="575" t="s">
        <v>777</v>
      </c>
      <c r="B149" s="575" t="s">
        <v>413</v>
      </c>
      <c r="C149" s="640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150" spans="1:3" x14ac:dyDescent="0.2">
      <c r="A150" s="575" t="s">
        <v>778</v>
      </c>
      <c r="B150" s="575" t="s">
        <v>779</v>
      </c>
      <c r="C150" s="640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151" spans="1:3" x14ac:dyDescent="0.2">
      <c r="A151" s="575" t="s">
        <v>780</v>
      </c>
      <c r="B151" s="575" t="str">
        <f t="shared" ref="B151:B161" si="2">B123</f>
        <v>……………………. Polgármesteri /Közös Önkormányzati Hivatal</v>
      </c>
      <c r="C151" s="640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152" spans="1:3" x14ac:dyDescent="0.2">
      <c r="A152" s="575" t="s">
        <v>781</v>
      </c>
      <c r="B152" s="575" t="str">
        <f t="shared" si="2"/>
        <v>Mezőzombori Polgármesteri Hivatal</v>
      </c>
      <c r="C152" s="640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153" spans="1:3" x14ac:dyDescent="0.2">
      <c r="A153" s="575" t="s">
        <v>782</v>
      </c>
      <c r="B153" s="575" t="str">
        <f t="shared" si="2"/>
        <v>Mezőzombori Bóbita Óvoda</v>
      </c>
      <c r="C153" s="640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154" spans="1:3" x14ac:dyDescent="0.2">
      <c r="A154" s="575" t="s">
        <v>783</v>
      </c>
      <c r="B154" s="575" t="str">
        <f t="shared" si="2"/>
        <v>Kapocs Családsegítő és Gyermekjóléti Szolgálat</v>
      </c>
      <c r="C154" s="640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155" spans="1:3" x14ac:dyDescent="0.2">
      <c r="A155" s="575" t="s">
        <v>784</v>
      </c>
      <c r="B155" s="575" t="str">
        <f t="shared" si="2"/>
        <v>4 kvi név</v>
      </c>
      <c r="C155" s="640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156" spans="1:3" x14ac:dyDescent="0.2">
      <c r="A156" s="575" t="s">
        <v>785</v>
      </c>
      <c r="B156" s="575" t="str">
        <f t="shared" si="2"/>
        <v>5 kvi név</v>
      </c>
      <c r="C156" s="640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157" spans="1:3" x14ac:dyDescent="0.2">
      <c r="A157" s="575" t="s">
        <v>786</v>
      </c>
      <c r="B157" s="575" t="str">
        <f t="shared" si="2"/>
        <v>6 kvi név</v>
      </c>
      <c r="C157" s="640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158" spans="1:3" x14ac:dyDescent="0.2">
      <c r="A158" s="575" t="s">
        <v>787</v>
      </c>
      <c r="B158" s="575" t="str">
        <f t="shared" si="2"/>
        <v>7 kvi név</v>
      </c>
      <c r="C158" s="640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159" spans="1:3" x14ac:dyDescent="0.2">
      <c r="A159" s="575" t="s">
        <v>788</v>
      </c>
      <c r="B159" s="575" t="str">
        <f t="shared" si="2"/>
        <v>8 kvi név</v>
      </c>
      <c r="C159" s="640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160" spans="1:3" x14ac:dyDescent="0.2">
      <c r="A160" s="575" t="s">
        <v>789</v>
      </c>
      <c r="B160" s="575" t="str">
        <f t="shared" si="2"/>
        <v>9 kvi név</v>
      </c>
      <c r="C160" s="640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161" spans="1:3" x14ac:dyDescent="0.2">
      <c r="A161" s="575" t="s">
        <v>790</v>
      </c>
      <c r="B161" s="575" t="str">
        <f t="shared" si="2"/>
        <v>10 kvi név</v>
      </c>
      <c r="C161" s="640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162" spans="1:3" x14ac:dyDescent="0.2">
      <c r="A162" s="575" t="s">
        <v>638</v>
      </c>
      <c r="B162" t="str">
        <f>'IB_7.sz.mell.'!A3</f>
        <v>Adatszolgáltatás 
az elismert tartozásállományról</v>
      </c>
      <c r="C162" s="640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  <row r="163" spans="1:3" ht="18.75" x14ac:dyDescent="0.3">
      <c r="A163" s="2098" t="s">
        <v>580</v>
      </c>
      <c r="B163" s="2098"/>
      <c r="C163" s="2098"/>
    </row>
    <row r="164" spans="1:3" x14ac:dyDescent="0.2">
      <c r="A164" s="575" t="s">
        <v>612</v>
      </c>
      <c r="B164" s="575" t="s">
        <v>613</v>
      </c>
      <c r="C164" s="640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165" spans="1:3" x14ac:dyDescent="0.2">
      <c r="A165" s="575" t="s">
        <v>614</v>
      </c>
      <c r="B165" s="575" t="s">
        <v>772</v>
      </c>
      <c r="C165" s="640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166" spans="1:3" x14ac:dyDescent="0.2">
      <c r="A166" s="575" t="s">
        <v>616</v>
      </c>
      <c r="B166" s="575" t="str">
        <f>CONCATENATE(LOWER('Z_1.1.sz.mell.'!A3))</f>
        <v>2021. évi zárszámadásának pénzügyi mérlege</v>
      </c>
      <c r="C166" s="640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67" spans="1:3" x14ac:dyDescent="0.2">
      <c r="A167" s="575" t="s">
        <v>618</v>
      </c>
      <c r="B167" s="575" t="str">
        <f>PROPER('Z_1.2.sz.mell.'!A4)</f>
        <v>2021. Évi Zárszámadás Kötelező Feladatainak Pénzügyi Mérlege</v>
      </c>
      <c r="C167" s="640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68" spans="1:3" x14ac:dyDescent="0.2">
      <c r="A168" s="575" t="s">
        <v>619</v>
      </c>
      <c r="B168" s="575" t="str">
        <f>PROPER('Z_1.3.sz.mell.'!A4)</f>
        <v>2021. Évi Zárszámadás Önként Vállalt Feladatainak Pénzügyi Mérlege</v>
      </c>
      <c r="C168" s="640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69" spans="1:3" x14ac:dyDescent="0.2">
      <c r="A169" s="575" t="s">
        <v>622</v>
      </c>
      <c r="B169" s="575" t="str">
        <f>PROPER('Z_1.4.sz.mell.'!A4)</f>
        <v>2021. Évi Zárszámadás Államigazgatási Feladatainak Pénzügyi Mérlege</v>
      </c>
      <c r="C169" s="640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70" spans="1:3" x14ac:dyDescent="0.2">
      <c r="A170" s="575" t="s">
        <v>624</v>
      </c>
      <c r="B170" s="575" t="s">
        <v>625</v>
      </c>
      <c r="C170" s="640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71" spans="1:3" x14ac:dyDescent="0.2">
      <c r="A171" s="575" t="s">
        <v>626</v>
      </c>
      <c r="B171" s="575" t="s">
        <v>627</v>
      </c>
      <c r="C171" s="640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72" spans="1:3" x14ac:dyDescent="0.2">
      <c r="A172" s="575" t="s">
        <v>628</v>
      </c>
      <c r="B172" s="575" t="s">
        <v>629</v>
      </c>
      <c r="C172" s="640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73" spans="1:3" x14ac:dyDescent="0.2">
      <c r="A173" s="575" t="s">
        <v>630</v>
      </c>
      <c r="B173" s="575" t="s">
        <v>0</v>
      </c>
      <c r="C173" s="640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74" spans="1:3" x14ac:dyDescent="0.2">
      <c r="A174" s="575" t="s">
        <v>632</v>
      </c>
      <c r="B174" s="575" t="s">
        <v>1</v>
      </c>
      <c r="C174" s="640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75" spans="1:3" x14ac:dyDescent="0.2">
      <c r="A175" s="575" t="s">
        <v>635</v>
      </c>
      <c r="B175" s="575" t="str">
        <f>'Z_5.sz.mell.'!A10</f>
        <v>Európai uniós támogatással megvalósuló projektek</v>
      </c>
      <c r="C175" s="640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76" spans="1:3" x14ac:dyDescent="0.2">
      <c r="A176" s="575" t="s">
        <v>773</v>
      </c>
      <c r="B176" s="575" t="s">
        <v>774</v>
      </c>
      <c r="C176" s="640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177" spans="1:3" x14ac:dyDescent="0.2">
      <c r="A177" s="575" t="s">
        <v>775</v>
      </c>
      <c r="B177" s="575" t="s">
        <v>776</v>
      </c>
      <c r="C177" s="640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178" spans="1:3" x14ac:dyDescent="0.2">
      <c r="A178" s="575" t="s">
        <v>777</v>
      </c>
      <c r="B178" s="575" t="s">
        <v>413</v>
      </c>
      <c r="C178" s="640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179" spans="1:3" x14ac:dyDescent="0.2">
      <c r="A179" s="575" t="s">
        <v>778</v>
      </c>
      <c r="B179" s="575" t="s">
        <v>779</v>
      </c>
      <c r="C179" s="640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180" spans="1:3" x14ac:dyDescent="0.2">
      <c r="A180" s="575" t="s">
        <v>780</v>
      </c>
      <c r="B180" s="575" t="str">
        <f>B151</f>
        <v>……………………. Polgármesteri /Közös Önkormányzati Hivatal</v>
      </c>
      <c r="C180" s="640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181" spans="1:3" x14ac:dyDescent="0.2">
      <c r="A181" s="575" t="s">
        <v>781</v>
      </c>
      <c r="B181" s="575" t="str">
        <f t="shared" ref="B181:B190" si="3">B152</f>
        <v>Mezőzombori Polgármesteri Hivatal</v>
      </c>
      <c r="C181" s="640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182" spans="1:3" x14ac:dyDescent="0.2">
      <c r="A182" s="575" t="s">
        <v>782</v>
      </c>
      <c r="B182" s="575" t="str">
        <f t="shared" si="3"/>
        <v>Mezőzombori Bóbita Óvoda</v>
      </c>
      <c r="C182" s="640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183" spans="1:3" x14ac:dyDescent="0.2">
      <c r="A183" s="575" t="s">
        <v>783</v>
      </c>
      <c r="B183" s="575" t="str">
        <f t="shared" si="3"/>
        <v>Kapocs Családsegítő és Gyermekjóléti Szolgálat</v>
      </c>
      <c r="C183" s="640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184" spans="1:3" x14ac:dyDescent="0.2">
      <c r="A184" s="575" t="s">
        <v>784</v>
      </c>
      <c r="B184" s="575" t="str">
        <f t="shared" si="3"/>
        <v>4 kvi név</v>
      </c>
      <c r="C184" s="640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185" spans="1:3" x14ac:dyDescent="0.2">
      <c r="A185" s="575" t="s">
        <v>785</v>
      </c>
      <c r="B185" s="575" t="str">
        <f t="shared" si="3"/>
        <v>5 kvi név</v>
      </c>
      <c r="C185" s="640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186" spans="1:3" x14ac:dyDescent="0.2">
      <c r="A186" s="575" t="s">
        <v>786</v>
      </c>
      <c r="B186" s="575" t="str">
        <f t="shared" si="3"/>
        <v>6 kvi név</v>
      </c>
      <c r="C186" s="640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187" spans="1:3" x14ac:dyDescent="0.2">
      <c r="A187" s="575" t="s">
        <v>787</v>
      </c>
      <c r="B187" s="575" t="str">
        <f t="shared" si="3"/>
        <v>7 kvi név</v>
      </c>
      <c r="C187" s="640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188" spans="1:3" x14ac:dyDescent="0.2">
      <c r="A188" s="575" t="s">
        <v>788</v>
      </c>
      <c r="B188" s="575" t="str">
        <f t="shared" si="3"/>
        <v>8 kvi név</v>
      </c>
      <c r="C188" s="640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189" spans="1:3" x14ac:dyDescent="0.2">
      <c r="A189" s="575" t="s">
        <v>789</v>
      </c>
      <c r="B189" s="575" t="str">
        <f t="shared" si="3"/>
        <v>9 kvi név</v>
      </c>
      <c r="C189" s="640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190" spans="1:3" x14ac:dyDescent="0.2">
      <c r="A190" s="575" t="s">
        <v>790</v>
      </c>
      <c r="B190" s="575" t="str">
        <f t="shared" si="3"/>
        <v>10 kvi név</v>
      </c>
      <c r="C190" s="640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191" spans="1:3" x14ac:dyDescent="0.2">
      <c r="A191" s="575" t="s">
        <v>638</v>
      </c>
      <c r="B191" t="str">
        <f>PROPER('Z_7.sz.mell'!A3)</f>
        <v>Költségvetési Szervek Maradványának Alakulása</v>
      </c>
      <c r="C191" s="640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192" spans="1:3" x14ac:dyDescent="0.2">
      <c r="A192" s="575" t="s">
        <v>640</v>
      </c>
      <c r="B192" t="str">
        <f>'Z_8.sz.mell'!B1</f>
        <v>A 2021. évi általános működés és ágazati feladatok támogatásának alakulása jogcímenként</v>
      </c>
      <c r="C192" s="640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193" spans="1:3" x14ac:dyDescent="0.2">
      <c r="A193" s="575" t="s">
        <v>809</v>
      </c>
      <c r="B193" t="str">
        <f>CONCATENATE(PROPER('Z_1.tájékoztató_t.'!A2)," ",LOWER('Z_1.tájékoztató_t.'!A3))</f>
        <v>Mezőzombor Község Önkormányzata 2021. évi zárszámadásának pénzügyi mérlege</v>
      </c>
      <c r="C193" s="640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194" spans="1:3" x14ac:dyDescent="0.2">
      <c r="A194" s="575" t="s">
        <v>810</v>
      </c>
      <c r="B194" t="str">
        <f>'Z_2.tájékoztató_t.'!A2</f>
        <v>Többéves kihatással járó döntésekből származó kötzelezettségek célok szerinti, évenkénti bontásban</v>
      </c>
      <c r="C194" s="640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195" spans="1:3" x14ac:dyDescent="0.2">
      <c r="A195" s="575" t="s">
        <v>811</v>
      </c>
      <c r="B195" t="str">
        <f>'Z_3.tájékoztató_t.'!A1</f>
        <v>Az önkormányzat által nyújtott hitel és kölcsön alakulása lejárat és eszközök szerinti bontásban</v>
      </c>
      <c r="C195" s="640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196" spans="1:3" x14ac:dyDescent="0.2">
      <c r="A196" s="575" t="s">
        <v>812</v>
      </c>
      <c r="B196" t="str">
        <f>'Z_4.tájékoztató_t.'!A1</f>
        <v>Adósság állomány alakulása lejárat, eszközök, bel- és külföldi hitelezők szerinti bontásban
2021. december 31-én</v>
      </c>
      <c r="C196" s="640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197" spans="1:3" x14ac:dyDescent="0.2">
      <c r="A197" s="575" t="s">
        <v>813</v>
      </c>
      <c r="B197" t="str">
        <f>'Z_5.tájékoztató_t.'!A3</f>
        <v>Az önkormányzat által adott közvetett támogatások</v>
      </c>
      <c r="C197" s="640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198" spans="1:3" x14ac:dyDescent="0.2">
      <c r="A198" s="575" t="s">
        <v>814</v>
      </c>
      <c r="B198" t="str">
        <f>CONCATENATE(PROPER('Z_6.tájékoztató_t.'!A3)," ",LOWER('Z_6.tájékoztató_t.'!A4))</f>
        <v>K I M U T A T Á S 2021. évi céljelleggel juttatott támogatások felhasználásáról</v>
      </c>
      <c r="C198" s="640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199" spans="1:3" x14ac:dyDescent="0.2">
      <c r="A199" s="575" t="s">
        <v>815</v>
      </c>
      <c r="B199" t="str">
        <f>CONCATENATE(PROPER('Z_7.1.tájékoztató_t.'!A2)," ",'Z_7.1.tájékoztató_t.'!A3)</f>
        <v>Vagyonkimutatás a könyvviteli mérlegben értékkel szerplő eszközökről</v>
      </c>
      <c r="C199" s="640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200" spans="1:3" x14ac:dyDescent="0.2">
      <c r="A200" s="575" t="s">
        <v>816</v>
      </c>
      <c r="B200" t="str">
        <f>CONCATENATE(PROPER('Z_7.2.tájékoztató_t.'!A3)," ",'Z_7.2.tájékoztató_t.'!A4)</f>
        <v>Vagyonkimutatás a könyvviteli mérlegben értékkel szereplő forrásokról</v>
      </c>
      <c r="C200" s="640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201" spans="1:3" x14ac:dyDescent="0.2">
      <c r="A201" s="575" t="s">
        <v>817</v>
      </c>
      <c r="B201" t="str">
        <f>CONCATENATE(PROPER('Z_7.3.tájékoztató_t.'!A3)," ",'Z_7.3.tájékoztató_t.'!A4)</f>
        <v>Vagyonkimutatás az érték nélkül nyilvántartott eszkzözkről</v>
      </c>
      <c r="C201" s="640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202" spans="1:3" x14ac:dyDescent="0.2">
      <c r="A202" s="575" t="s">
        <v>818</v>
      </c>
      <c r="B202" t="str">
        <f>CONCATENATE('Z_8.tájékoztató_t.'!A2,'Z_8.tájékoztató_t.'!A3)</f>
        <v>Mezőzombor Község Önkormányzata tulajdonában álló gazdálkodó szervezetek működéséből származókötelezettségek és részesedések alakulása 2021. évben</v>
      </c>
      <c r="C202" s="640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203" spans="1:3" x14ac:dyDescent="0.2">
      <c r="A203" s="575" t="s">
        <v>819</v>
      </c>
      <c r="B203" t="s">
        <v>820</v>
      </c>
      <c r="C203" s="640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customSheetViews>
    <customSheetView guid="{9A8A2574-4E4C-4A0E-A4B4-611EAAF4A38D}" scale="120" topLeftCell="A5">
      <selection activeCell="C27" sqref="C27"/>
      <rowBreaks count="5" manualBreakCount="5">
        <brk id="44" max="16383" man="1"/>
        <brk id="74" max="16383" man="1"/>
        <brk id="106" max="16383" man="1"/>
        <brk id="133" max="16383" man="1"/>
        <brk id="162" max="16383" man="1"/>
      </rowBreaks>
      <pageMargins left="0.70866141732283472" right="0.70866141732283472" top="0.74803149606299213" bottom="0.74803149606299213" header="0.31496062992125984" footer="0.31496062992125984"/>
      <pageSetup paperSize="9" scale="81" orientation="landscape" r:id="rId1"/>
    </customSheetView>
  </customSheetViews>
  <mergeCells count="7">
    <mergeCell ref="A2:C2"/>
    <mergeCell ref="A6:C6"/>
    <mergeCell ref="A46:C46"/>
    <mergeCell ref="A107:C107"/>
    <mergeCell ref="A134:C134"/>
    <mergeCell ref="A163:C163"/>
    <mergeCell ref="A75:C75"/>
  </mergeCells>
  <pageMargins left="0.70866141732283472" right="0.70866141732283472" top="0.74803149606299213" bottom="0.74803149606299213" header="0.31496062992125984" footer="0.31496062992125984"/>
  <pageSetup paperSize="9" scale="81" orientation="landscape" r:id="rId2"/>
  <rowBreaks count="5" manualBreakCount="5">
    <brk id="44" max="16383" man="1"/>
    <brk id="74" max="16383" man="1"/>
    <brk id="106" max="16383" man="1"/>
    <brk id="133" max="16383" man="1"/>
    <brk id="162" max="16383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  <pageSetUpPr fitToPage="1"/>
  </sheetPr>
  <dimension ref="A1:E19"/>
  <sheetViews>
    <sheetView zoomScale="120" zoomScaleNormal="120" workbookViewId="0">
      <selection activeCell="E13" sqref="E13"/>
    </sheetView>
  </sheetViews>
  <sheetFormatPr defaultRowHeight="12.75" x14ac:dyDescent="0.2"/>
  <cols>
    <col min="1" max="1" width="46.33203125" customWidth="1"/>
    <col min="2" max="2" width="16.83203125" customWidth="1"/>
    <col min="3" max="3" width="66.1640625" customWidth="1"/>
    <col min="4" max="4" width="13.83203125" customWidth="1"/>
    <col min="5" max="5" width="17.6640625" customWidth="1"/>
  </cols>
  <sheetData>
    <row r="1" spans="1:5" ht="18.75" x14ac:dyDescent="0.3">
      <c r="A1" s="125" t="s">
        <v>149</v>
      </c>
      <c r="E1" s="128" t="s">
        <v>153</v>
      </c>
    </row>
    <row r="3" spans="1:5" x14ac:dyDescent="0.2">
      <c r="A3" s="134"/>
      <c r="B3" s="135"/>
      <c r="C3" s="134"/>
      <c r="D3" s="137"/>
      <c r="E3" s="135"/>
    </row>
    <row r="4" spans="1:5" ht="15.75" x14ac:dyDescent="0.25">
      <c r="A4" s="88" t="str">
        <f>+KV_ÖSSZEFÜGGÉSEK!A5</f>
        <v>2021. évi előirányzat BEVÉTELEK</v>
      </c>
      <c r="B4" s="136"/>
      <c r="C4" s="144"/>
      <c r="D4" s="137"/>
      <c r="E4" s="135"/>
    </row>
    <row r="5" spans="1:5" x14ac:dyDescent="0.2">
      <c r="A5" s="134"/>
      <c r="B5" s="135"/>
      <c r="C5" s="134"/>
      <c r="D5" s="137"/>
      <c r="E5" s="135"/>
    </row>
    <row r="6" spans="1:5" x14ac:dyDescent="0.2">
      <c r="A6" s="134" t="s">
        <v>539</v>
      </c>
      <c r="B6" s="135">
        <f>+'KV_1.1.sz.mell.'!C68</f>
        <v>999663544</v>
      </c>
      <c r="C6" s="134" t="s">
        <v>482</v>
      </c>
      <c r="D6" s="137">
        <f>+'KV_2.1.sz.mell.'!C18+'KV_2.2.sz.mell.'!C17</f>
        <v>999663544</v>
      </c>
      <c r="E6" s="135">
        <f t="shared" ref="E6:E15" si="0">+B6-D6</f>
        <v>0</v>
      </c>
    </row>
    <row r="7" spans="1:5" x14ac:dyDescent="0.2">
      <c r="A7" s="134" t="s">
        <v>540</v>
      </c>
      <c r="B7" s="135">
        <f>+'KV_1.1.sz.mell.'!C92</f>
        <v>368089932</v>
      </c>
      <c r="C7" s="134" t="s">
        <v>483</v>
      </c>
      <c r="D7" s="137">
        <f>+'KV_2.1.sz.mell.'!C29+'KV_2.2.sz.mell.'!C30</f>
        <v>368089932</v>
      </c>
      <c r="E7" s="135">
        <f t="shared" si="0"/>
        <v>0</v>
      </c>
    </row>
    <row r="8" spans="1:5" x14ac:dyDescent="0.2">
      <c r="A8" s="134" t="s">
        <v>541</v>
      </c>
      <c r="B8" s="135">
        <f>+'KV_1.1.sz.mell.'!C93</f>
        <v>1367753476</v>
      </c>
      <c r="C8" s="134" t="s">
        <v>484</v>
      </c>
      <c r="D8" s="137">
        <f>+'KV_2.1.sz.mell.'!C30+'KV_2.2.sz.mell.'!C31</f>
        <v>1367753476</v>
      </c>
      <c r="E8" s="135">
        <f t="shared" si="0"/>
        <v>0</v>
      </c>
    </row>
    <row r="9" spans="1:5" x14ac:dyDescent="0.2">
      <c r="A9" s="134"/>
      <c r="B9" s="135"/>
      <c r="C9" s="134"/>
      <c r="D9" s="137"/>
      <c r="E9" s="135"/>
    </row>
    <row r="10" spans="1:5" x14ac:dyDescent="0.2">
      <c r="A10" s="134"/>
      <c r="B10" s="135"/>
      <c r="C10" s="134"/>
      <c r="D10" s="137"/>
      <c r="E10" s="135"/>
    </row>
    <row r="11" spans="1:5" ht="15.75" x14ac:dyDescent="0.25">
      <c r="A11" s="88" t="str">
        <f>+KV_ÖSSZEFÜGGÉSEK!A12</f>
        <v>2021. évi előirányzat KIADÁSOK</v>
      </c>
      <c r="B11" s="136"/>
      <c r="C11" s="144"/>
      <c r="D11" s="137"/>
      <c r="E11" s="135"/>
    </row>
    <row r="12" spans="1:5" x14ac:dyDescent="0.2">
      <c r="A12" s="134"/>
      <c r="B12" s="135"/>
      <c r="C12" s="134"/>
      <c r="D12" s="137"/>
      <c r="E12" s="135"/>
    </row>
    <row r="13" spans="1:5" x14ac:dyDescent="0.2">
      <c r="A13" s="134" t="s">
        <v>542</v>
      </c>
      <c r="B13" s="135">
        <f>+'KV_1.1.sz.mell.'!C134</f>
        <v>1339930658</v>
      </c>
      <c r="C13" s="134" t="s">
        <v>485</v>
      </c>
      <c r="D13" s="137">
        <f>+'KV_2.1.sz.mell.'!E18+'KV_2.2.sz.mell.'!E17</f>
        <v>1339930658</v>
      </c>
      <c r="E13" s="135">
        <f t="shared" si="0"/>
        <v>0</v>
      </c>
    </row>
    <row r="14" spans="1:5" x14ac:dyDescent="0.2">
      <c r="A14" s="134" t="s">
        <v>543</v>
      </c>
      <c r="B14" s="135">
        <f>+'KV_1.1.sz.mell.'!C159</f>
        <v>27822818</v>
      </c>
      <c r="C14" s="134" t="s">
        <v>486</v>
      </c>
      <c r="D14" s="137">
        <f>+'KV_2.1.sz.mell.'!E29+'KV_2.2.sz.mell.'!E30</f>
        <v>27822818</v>
      </c>
      <c r="E14" s="135">
        <f t="shared" si="0"/>
        <v>0</v>
      </c>
    </row>
    <row r="15" spans="1:5" x14ac:dyDescent="0.2">
      <c r="A15" s="134" t="s">
        <v>544</v>
      </c>
      <c r="B15" s="135">
        <f>+'KV_1.1.sz.mell.'!C160</f>
        <v>1367753476</v>
      </c>
      <c r="C15" s="134" t="s">
        <v>487</v>
      </c>
      <c r="D15" s="137">
        <f>+'KV_2.1.sz.mell.'!E30+'KV_2.2.sz.mell.'!E31</f>
        <v>1367753476</v>
      </c>
      <c r="E15" s="135">
        <f t="shared" si="0"/>
        <v>0</v>
      </c>
    </row>
    <row r="16" spans="1:5" x14ac:dyDescent="0.2">
      <c r="A16" s="126"/>
      <c r="B16" s="126"/>
      <c r="C16" s="134"/>
      <c r="D16" s="137"/>
      <c r="E16" s="127"/>
    </row>
    <row r="17" spans="1:5" x14ac:dyDescent="0.2">
      <c r="A17" s="126"/>
      <c r="B17" s="126"/>
      <c r="C17" s="126"/>
      <c r="D17" s="126"/>
      <c r="E17" s="126"/>
    </row>
    <row r="18" spans="1:5" x14ac:dyDescent="0.2">
      <c r="A18" s="126"/>
      <c r="B18" s="126"/>
      <c r="C18" s="126"/>
      <c r="D18" s="126"/>
      <c r="E18" s="126"/>
    </row>
    <row r="19" spans="1:5" x14ac:dyDescent="0.2">
      <c r="A19" s="126"/>
      <c r="B19" s="126"/>
      <c r="C19" s="126"/>
      <c r="D19" s="126"/>
      <c r="E19" s="126"/>
    </row>
  </sheetData>
  <sheetProtection sheet="1"/>
  <customSheetViews>
    <customSheetView guid="{9A8A2574-4E4C-4A0E-A4B4-611EAAF4A38D}" scale="120" fitToPage="1">
      <selection activeCell="E13" sqref="E13"/>
      <pageMargins left="0.79" right="0.56999999999999995" top="0.88" bottom="0.66" header="0.5" footer="0.5"/>
      <pageSetup paperSize="9" scale="91" orientation="landscape" r:id="rId1"/>
      <headerFooter alignWithMargins="0"/>
    </customSheetView>
  </customSheetViews>
  <phoneticPr fontId="29" type="noConversion"/>
  <conditionalFormatting sqref="E3:E15">
    <cfRule type="cellIs" dxfId="12" priority="1" stopIfTrue="1" operator="notEqual">
      <formula>0</formula>
    </cfRule>
  </conditionalFormatting>
  <pageMargins left="0.79" right="0.56999999999999995" top="0.88" bottom="0.66" header="0.5" footer="0.5"/>
  <pageSetup paperSize="9" scale="91" orientation="landscape" r:id="rId2"/>
  <headerFooter alignWithMargins="0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CONCATENATE(ALAPADATOK!R15,"2. melléklet ",RM_ALAPADATOK!A7," ",RM_ALAPADATOK!B7," ",RM_ALAPADATOK!C7," ",RM_ALAPADATOK!D7," ",RM_ALAPADATOK!E7," ",RM_ALAPADATOK!F7," ",RM_ALAPADATOK!G7," ",RM_ALAPADATOK!H7)</f>
        <v>6.3.2.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CONCATENATE('RM_6.4.1.sz.mell'!B2:J2)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'KV_9.4.2.sz.mell'!C8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'KV_9.4.2.sz.mell'!C9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'KV_9.4.2.sz.mell'!C10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'KV_9.4.2.sz.mell'!C11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'KV_9.4.2.sz.mell'!C12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'KV_9.4.2.sz.mell'!C13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'KV_9.4.2.sz.mell'!C14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'KV_9.4.2.sz.mell'!C15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'KV_9.4.2.sz.mell'!C16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'KV_9.4.2.sz.mell'!C17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'KV_9.4.2.sz.mell'!C18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'KV_9.4.2.sz.mell'!C19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'KV_9.4.2.sz.mell'!C20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'KV_9.4.2.sz.mell'!C21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'KV_9.4.2.sz.mell'!C22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'KV_9.4.2.sz.mell'!C23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'KV_9.4.2.sz.mell'!C24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'KV_9.4.2.sz.mell'!C25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'KV_9.4.2.sz.mell'!C26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'KV_9.4.2.sz.mell'!C27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'KV_9.4.2.sz.mell'!C28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'KV_9.4.2.sz.mell'!C29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'KV_9.4.2.sz.mell'!C30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'KV_9.4.2.sz.mell'!C31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'KV_9.4.2.sz.mell'!C32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'KV_9.4.2.sz.mell'!C33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'KV_9.4.2.sz.mell'!C34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'KV_9.4.2.sz.mell'!C35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'KV_9.4.2.sz.mell'!C36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'KV_9.4.2.sz.mell'!C37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'KV_9.4.2.sz.mell'!C38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'KV_9.4.2.sz.mell'!C39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'KV_9.4.2.sz.mell'!C40</f>
        <v>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'KV_9.4.2.sz.mell'!C41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'KV_9.4.2.sz.mell'!C45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3">
        <f>'KV_9.4.2.sz.mell'!C46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'KV_9.4.2.sz.mell'!C47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'KV_9.4.2.sz.mell'!C48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'KV_9.4.2.sz.mell'!C49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'KV_9.4.2.sz.mell'!C50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'KV_9.4.2.sz.mell'!C51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'KV_9.4.2.sz.mell'!C52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'KV_9.4.2.sz.mell'!C53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'KV_9.4.2.sz.mell'!C54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'KV_9.4.2.sz.mell'!C55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'KV_9.4.2.sz.mell'!C56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'KV_9.4.2.sz.mell'!C57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s="1157" customFormat="1" ht="14.1" customHeight="1" thickBot="1" x14ac:dyDescent="0.25">
      <c r="A58" s="1156"/>
      <c r="C58" s="810">
        <f>'KV_9.4.2.sz.mell'!C58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'KV_9.4.2.sz.mell'!C59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'KV_9.4.2.sz.mell'!C60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CONCATENATE(ALAPADATOK!R15,"3. melléklet ",RM_ALAPADATOK!A7," ",RM_ALAPADATOK!B7," ",RM_ALAPADATOK!C7," ",RM_ALAPADATOK!D7," ",RM_ALAPADATOK!E7," ",RM_ALAPADATOK!F7," ",RM_ALAPADATOK!G7," ",RM_ALAPADATOK!H7)</f>
        <v>6.3.3.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CONCATENATE('RM_6.4.2.sz.mell'!B2:J2)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'KV_9.4.3.sz.mell'!C8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'KV_9.4.3.sz.mell'!C9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'KV_9.4.3.sz.mell'!C10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'KV_9.4.3.sz.mell'!C11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'KV_9.4.3.sz.mell'!C12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'KV_9.4.3.sz.mell'!C13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'KV_9.4.3.sz.mell'!C14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'KV_9.4.3.sz.mell'!C15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'KV_9.4.3.sz.mell'!C16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'KV_9.4.3.sz.mell'!C17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'KV_9.4.3.sz.mell'!C18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'KV_9.4.3.sz.mell'!C19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'KV_9.4.3.sz.mell'!C20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'KV_9.4.3.sz.mell'!C21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'KV_9.4.3.sz.mell'!C22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'KV_9.4.3.sz.mell'!C23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'KV_9.4.3.sz.mell'!C24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'KV_9.4.3.sz.mell'!C25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'KV_9.4.3.sz.mell'!C26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'KV_9.4.3.sz.mell'!C27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'KV_9.4.3.sz.mell'!C28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'KV_9.4.3.sz.mell'!C29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'KV_9.4.3.sz.mell'!C30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'KV_9.4.3.sz.mell'!C31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'KV_9.4.3.sz.mell'!C32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'KV_9.4.3.sz.mell'!C33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'KV_9.4.3.sz.mell'!C34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'KV_9.4.3.sz.mell'!C35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'KV_9.4.3.sz.mell'!C36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'KV_9.4.3.sz.mell'!C37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'KV_9.4.3.sz.mell'!C38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'KV_9.4.3.sz.mell'!C39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'KV_9.4.3.sz.mell'!C40</f>
        <v>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'KV_9.4.3.sz.mell'!C41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'KV_9.4.3.sz.mell'!C45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3">
        <f>'KV_9.4.3.sz.mell'!C46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'KV_9.4.3.sz.mell'!C47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'KV_9.4.3.sz.mell'!C48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'KV_9.4.3.sz.mell'!C49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'KV_9.4.3.sz.mell'!C50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'KV_9.4.3.sz.mell'!C51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'KV_9.4.3.sz.mell'!C52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'KV_9.4.3.sz.mell'!C53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'KV_9.4.3.sz.mell'!C54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'KV_9.4.3.sz.mell'!C55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'KV_9.4.3.sz.mell'!C56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'KV_9.4.3.sz.mell'!C57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C58" s="810">
        <f>'KV_9.4.3.sz.mell'!C58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'KV_9.4.3.sz.mell'!C59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'KV_9.4.3.sz.mell'!C60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CONCATENATE(ALAPADATOK!R17," melléklet ",RM_ALAPADATOK!A7," ",RM_ALAPADATOK!B7," ",RM_ALAPADATOK!C7," ",RM_ALAPADATOK!D7," ",RM_ALAPADATOK!E7," ",RM_ALAPADATOK!F7," ",RM_ALAPADATOK!G7," ",RM_ALAPADATOK!H7)</f>
        <v>6.4.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CONCATENATE(RM_ALAPADATOK!B17)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'KV_9.5.sz.mell'!C8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'KV_9.5.sz.mell'!C9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'KV_9.5.sz.mell'!C10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'KV_9.5.sz.mell'!C11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'KV_9.5.sz.mell'!C12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'KV_9.5.sz.mell'!C13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'KV_9.5.sz.mell'!C14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'KV_9.5.sz.mell'!C15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'KV_9.5.sz.mell'!C16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'KV_9.5.sz.mell'!C17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'KV_9.5.sz.mell'!C18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'KV_9.5.sz.mell'!C19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'KV_9.5.sz.mell'!C20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'KV_9.5.sz.mell'!C21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'KV_9.5.sz.mell'!C22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'KV_9.5.sz.mell'!C23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'KV_9.5.sz.mell'!C24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'KV_9.5.sz.mell'!C25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'KV_9.5.sz.mell'!C26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'KV_9.5.sz.mell'!C27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'KV_9.5.sz.mell'!C28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'KV_9.5.sz.mell'!C29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'KV_9.5.sz.mell'!C30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'KV_9.5.sz.mell'!C31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'KV_9.5.sz.mell'!C32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'KV_9.5.sz.mell'!C33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'KV_9.5.sz.mell'!C34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'KV_9.5.sz.mell'!C35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'KV_9.5.sz.mell'!C36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'KV_9.5.sz.mell'!C37</f>
        <v>6300000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6300000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'KV_9.5.sz.mell'!C38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'KV_9.5.sz.mell'!C39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'KV_9.5.sz.mell'!C40</f>
        <v>6300000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6300000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'KV_9.5.sz.mell'!C41</f>
        <v>6300000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6300000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'KV_9.5.sz.mell'!C45</f>
        <v>6300000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6300000</v>
      </c>
    </row>
    <row r="46" spans="1:11" ht="12" customHeight="1" x14ac:dyDescent="0.2">
      <c r="A46" s="436" t="s">
        <v>97</v>
      </c>
      <c r="B46" s="9" t="s">
        <v>48</v>
      </c>
      <c r="C46" s="803">
        <f>'KV_9.5.sz.mell'!C46</f>
        <v>5200000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5200000</v>
      </c>
    </row>
    <row r="47" spans="1:11" ht="12" customHeight="1" x14ac:dyDescent="0.2">
      <c r="A47" s="436" t="s">
        <v>98</v>
      </c>
      <c r="B47" s="8" t="s">
        <v>181</v>
      </c>
      <c r="C47" s="806">
        <f>'KV_9.5.sz.mell'!C47</f>
        <v>800000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800000</v>
      </c>
    </row>
    <row r="48" spans="1:11" ht="12" customHeight="1" x14ac:dyDescent="0.2">
      <c r="A48" s="436" t="s">
        <v>99</v>
      </c>
      <c r="B48" s="8" t="s">
        <v>138</v>
      </c>
      <c r="C48" s="806">
        <f>'KV_9.5.sz.mell'!C48</f>
        <v>300000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300000</v>
      </c>
    </row>
    <row r="49" spans="1:11" ht="12" customHeight="1" x14ac:dyDescent="0.2">
      <c r="A49" s="436" t="s">
        <v>100</v>
      </c>
      <c r="B49" s="8" t="s">
        <v>182</v>
      </c>
      <c r="C49" s="806">
        <f>'KV_9.5.sz.mell'!C49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'KV_9.5.sz.mell'!C50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'KV_9.5.sz.mell'!C51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'KV_9.5.sz.mell'!C52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'KV_9.5.sz.mell'!C53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'KV_9.5.sz.mell'!C54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'KV_9.5.sz.mell'!C55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'KV_9.5.sz.mell'!C56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'KV_9.5.sz.mell'!C57</f>
        <v>6300000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6300000</v>
      </c>
    </row>
    <row r="58" spans="1:11" ht="14.1" customHeight="1" thickBot="1" x14ac:dyDescent="0.25">
      <c r="C58" s="810">
        <f>'KV_9.5.sz.mell'!C58</f>
        <v>0</v>
      </c>
      <c r="D58" s="810"/>
      <c r="E58" s="811"/>
      <c r="F58" s="811"/>
      <c r="G58" s="811"/>
      <c r="H58" s="811"/>
      <c r="I58" s="811"/>
      <c r="J58" s="811"/>
      <c r="K58" s="768"/>
    </row>
    <row r="59" spans="1:11" ht="12.95" customHeight="1" thickBot="1" x14ac:dyDescent="0.25">
      <c r="A59" s="229" t="s">
        <v>514</v>
      </c>
      <c r="B59" s="230"/>
      <c r="C59" s="813">
        <f>'KV_9.5.sz.mell'!C59</f>
        <v>1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1</v>
      </c>
    </row>
    <row r="60" spans="1:11" ht="12.95" customHeight="1" thickBot="1" x14ac:dyDescent="0.25">
      <c r="A60" s="229" t="s">
        <v>203</v>
      </c>
      <c r="B60" s="230"/>
      <c r="C60" s="813">
        <f>'KV_9.5.sz.mell'!C60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CONCATENATE(ALAPADATOK!R17,"1. melléklet ",RM_ALAPADATOK!A7," ",RM_ALAPADATOK!B7," ",RM_ALAPADATOK!C7," ",RM_ALAPADATOK!D7," ",RM_ALAPADATOK!E7," ",RM_ALAPADATOK!F7," ",RM_ALAPADATOK!G7," ",RM_ALAPADATOK!H7)</f>
        <v>6.4.1.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CONCATENATE('RM_6.5.sz.mell'!B2:J2)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1158" t="s">
        <v>488</v>
      </c>
      <c r="B8" s="1159" t="s">
        <v>489</v>
      </c>
      <c r="C8" s="1159" t="s">
        <v>490</v>
      </c>
      <c r="D8" s="1159" t="s">
        <v>492</v>
      </c>
      <c r="E8" s="1159" t="s">
        <v>491</v>
      </c>
      <c r="F8" s="1159" t="s">
        <v>749</v>
      </c>
      <c r="G8" s="1159" t="s">
        <v>494</v>
      </c>
      <c r="H8" s="1159" t="s">
        <v>495</v>
      </c>
      <c r="I8" s="1159" t="s">
        <v>741</v>
      </c>
      <c r="J8" s="1160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'KV_9.5.1.sz.mell'!C8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'KV_9.5.1.sz.mell'!C9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'KV_9.5.1.sz.mell'!C10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'KV_9.5.1.sz.mell'!C11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'KV_9.5.1.sz.mell'!C12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'KV_9.5.1.sz.mell'!C13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'KV_9.5.1.sz.mell'!C14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'KV_9.5.1.sz.mell'!C15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'KV_9.5.1.sz.mell'!C16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'KV_9.5.1.sz.mell'!C17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'KV_9.5.1.sz.mell'!C18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'KV_9.5.1.sz.mell'!C19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'KV_9.5.1.sz.mell'!C20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'KV_9.5.1.sz.mell'!C21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'KV_9.5.1.sz.mell'!C22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'KV_9.5.1.sz.mell'!C23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'KV_9.5.1.sz.mell'!C24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'KV_9.5.1.sz.mell'!C25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'KV_9.5.1.sz.mell'!C26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'KV_9.5.1.sz.mell'!C27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'KV_9.5.1.sz.mell'!C28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'KV_9.5.1.sz.mell'!C29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'KV_9.5.1.sz.mell'!C30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'KV_9.5.1.sz.mell'!C31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'KV_9.5.1.sz.mell'!C32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'KV_9.5.1.sz.mell'!C33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'KV_9.5.1.sz.mell'!C34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'KV_9.5.1.sz.mell'!C35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'KV_9.5.1.sz.mell'!C36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'KV_9.5.1.sz.mell'!C37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'KV_9.5.1.sz.mell'!C38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'KV_9.5.1.sz.mell'!C39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'KV_9.5.1.sz.mell'!C40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'KV_9.5.1.sz.mell'!C41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'KV_9.5.1.sz.mell'!C45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'KV_9.5.1.sz.mell'!C46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'KV_9.5.1.sz.mell'!C47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'KV_9.5.1.sz.mell'!C48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'KV_9.5.1.sz.mell'!C49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'KV_9.5.1.sz.mell'!C50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'KV_9.5.1.sz.mell'!C51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'KV_9.5.1.sz.mell'!C52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'KV_9.5.1.sz.mell'!C53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'KV_9.5.1.sz.mell'!C54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'KV_9.5.1.sz.mell'!C55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'KV_9.5.1.sz.mell'!C56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'KV_9.5.1.sz.mell'!C57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'KV_9.5.1.sz.mell'!C58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'KV_9.5.1.sz.mell'!C59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'KV_9.5.1.sz.mell'!C60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CONCATENATE(ALAPADATOK!R17,"2. melléklet ",RM_ALAPADATOK!A7," ",RM_ALAPADATOK!B7," ",RM_ALAPADATOK!C7," ",RM_ALAPADATOK!D7," ",RM_ALAPADATOK!E7," ",RM_ALAPADATOK!F7," ",RM_ALAPADATOK!G7," ",RM_ALAPADATOK!H7)</f>
        <v>6.4.2.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CONCATENATE('RM_6.5.1.sz.mell'!B2:J2)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'KV_9.5.2.sz.mell'!C8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'KV_9.5.2.sz.mell'!C9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'KV_9.5.2.sz.mell'!C10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'KV_9.5.2.sz.mell'!C11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'KV_9.5.2.sz.mell'!C12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'KV_9.5.2.sz.mell'!C13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'KV_9.5.2.sz.mell'!C14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'KV_9.5.2.sz.mell'!C15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'KV_9.5.2.sz.mell'!C16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'KV_9.5.2.sz.mell'!C17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'KV_9.5.2.sz.mell'!C18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'KV_9.5.2.sz.mell'!C19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'KV_9.5.2.sz.mell'!C20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'KV_9.5.2.sz.mell'!C21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'KV_9.5.2.sz.mell'!C22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'KV_9.5.2.sz.mell'!C23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'KV_9.5.2.sz.mell'!C24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'KV_9.5.2.sz.mell'!C25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'KV_9.5.2.sz.mell'!C26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'KV_9.5.2.sz.mell'!C27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'KV_9.5.2.sz.mell'!C28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'KV_9.5.2.sz.mell'!C29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'KV_9.5.2.sz.mell'!C30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'KV_9.5.2.sz.mell'!C31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'KV_9.5.2.sz.mell'!C32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'KV_9.5.2.sz.mell'!C33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'KV_9.5.2.sz.mell'!C34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'KV_9.5.2.sz.mell'!C35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'KV_9.5.2.sz.mell'!C36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'KV_9.5.2.sz.mell'!C37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'KV_9.5.2.sz.mell'!C38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'KV_9.5.2.sz.mell'!C39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'KV_9.5.2.sz.mell'!C40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'KV_9.5.2.sz.mell'!C41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'KV_9.5.2.sz.mell'!C45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'KV_9.5.2.sz.mell'!C46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'KV_9.5.2.sz.mell'!C47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'KV_9.5.2.sz.mell'!C48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'KV_9.5.2.sz.mell'!C49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'KV_9.5.2.sz.mell'!C50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'KV_9.5.2.sz.mell'!C51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'KV_9.5.2.sz.mell'!C52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'KV_9.5.2.sz.mell'!C53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'KV_9.5.2.sz.mell'!C54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'KV_9.5.2.sz.mell'!C55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'KV_9.5.2.sz.mell'!C56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'KV_9.5.2.sz.mell'!C57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'KV_9.5.2.sz.mell'!C58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'KV_9.5.2.sz.mell'!C59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'KV_9.5.2.sz.mell'!C60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O68" sqref="O6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CONCATENATE(ALAPADATOK!R17,"3. melléklet ",RM_ALAPADATOK!A7," ",RM_ALAPADATOK!B7," ",RM_ALAPADATOK!C7," ",RM_ALAPADATOK!D7," ",RM_ALAPADATOK!E7," ",RM_ALAPADATOK!F7," ",RM_ALAPADATOK!G7," ",RM_ALAPADATOK!H7)</f>
        <v>6.4.3.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CONCATENATE('RM_6.5.2.sz.mell'!B2:J2)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'KV_9.5.3.sz.mell'!C8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'KV_9.5.3.sz.mell'!C9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'KV_9.5.3.sz.mell'!C10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'KV_9.5.3.sz.mell'!C11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'KV_9.5.3.sz.mell'!C12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'KV_9.5.3.sz.mell'!C13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'KV_9.5.3.sz.mell'!C14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'KV_9.5.3.sz.mell'!C15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'KV_9.5.3.sz.mell'!C16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'KV_9.5.3.sz.mell'!C17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'KV_9.5.3.sz.mell'!C18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'KV_9.5.3.sz.mell'!C19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'KV_9.5.3.sz.mell'!C20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'KV_9.5.3.sz.mell'!C21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'KV_9.5.3.sz.mell'!C22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'KV_9.5.3.sz.mell'!C23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'KV_9.5.3.sz.mell'!C24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'KV_9.5.3.sz.mell'!C25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'KV_9.5.3.sz.mell'!C26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'KV_9.5.3.sz.mell'!C27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'KV_9.5.3.sz.mell'!C28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'KV_9.5.3.sz.mell'!C29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'KV_9.5.3.sz.mell'!C30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'KV_9.5.3.sz.mell'!C31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'KV_9.5.3.sz.mell'!C32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'KV_9.5.3.sz.mell'!C33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'KV_9.5.3.sz.mell'!C34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'KV_9.5.3.sz.mell'!C35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'KV_9.5.3.sz.mell'!C36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'KV_9.5.3.sz.mell'!C37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'KV_9.5.3.sz.mell'!C38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'KV_9.5.3.sz.mell'!C39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'KV_9.5.3.sz.mell'!C40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'KV_9.5.3.sz.mell'!C41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'KV_9.5.3.sz.mell'!C45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'KV_9.5.3.sz.mell'!C46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'KV_9.5.3.sz.mell'!C47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'KV_9.5.3.sz.mell'!C48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'KV_9.5.3.sz.mell'!C49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'KV_9.5.3.sz.mell'!C50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'KV_9.5.3.sz.mell'!C51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'KV_9.5.3.sz.mell'!C52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'KV_9.5.3.sz.mell'!C53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'KV_9.5.3.sz.mell'!C54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'KV_9.5.3.sz.mell'!C55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'KV_9.5.3.sz.mell'!C56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'KV_9.5.3.sz.mell'!C57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'KV_9.5.3.sz.mell'!C58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'KV_9.5.3.sz.mell'!C59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'KV_9.5.3.sz.mell'!C60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33">
      <selection activeCell="O68" sqref="O68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65" sqref="F6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CONCATENATE(ALAPADATOK!R19," melléklet ",RM_ALAPADATOK!A7," ",RM_ALAPADATOK!B7," ",RM_ALAPADATOK!C7," ",RM_ALAPADATOK!D7," ",RM_ALAPADATOK!E7," ",RM_ALAPADATOK!F7," ",RM_ALAPADATOK!G7," ",RM_ALAPADATOK!H7)</f>
        <v>6.5.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CONCATENATE(RM_ALAPADATOK!B19)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'KV_9.6.sz.mell'!C8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'KV_9.6.sz.mell'!C9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'KV_9.6.sz.mell'!C10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'KV_9.6.sz.mell'!C11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'KV_9.6.sz.mell'!C12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'KV_9.6.sz.mell'!C13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'KV_9.6.sz.mell'!C14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'KV_9.6.sz.mell'!C15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'KV_9.6.sz.mell'!C16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'KV_9.6.sz.mell'!C17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'KV_9.6.sz.mell'!C18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'KV_9.6.sz.mell'!C19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'KV_9.6.sz.mell'!C20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'KV_9.6.sz.mell'!C21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'KV_9.6.sz.mell'!C22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'KV_9.6.sz.mell'!C23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'KV_9.6.sz.mell'!C24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'KV_9.6.sz.mell'!C25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'KV_9.6.sz.mell'!C26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'KV_9.6.sz.mell'!C27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'KV_9.6.sz.mell'!C28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'KV_9.6.sz.mell'!C29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'KV_9.6.sz.mell'!C30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'KV_9.6.sz.mell'!C31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'KV_9.6.sz.mell'!C32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'KV_9.6.sz.mell'!C33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'KV_9.6.sz.mell'!C34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'KV_9.6.sz.mell'!C35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'KV_9.6.sz.mell'!C36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'KV_9.6.sz.mell'!C37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'KV_9.6.sz.mell'!C38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'KV_9.6.sz.mell'!C39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'KV_9.6.sz.mell'!C40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'KV_9.6.sz.mell'!C41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'KV_9.6.sz.mell'!C45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'KV_9.6.sz.mell'!C46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'KV_9.6.sz.mell'!C47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'KV_9.6.sz.mell'!C48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'KV_9.6.sz.mell'!C49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'KV_9.6.sz.mell'!C50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'KV_9.6.sz.mell'!C51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'KV_9.6.sz.mell'!C52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'KV_9.6.sz.mell'!C53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'KV_9.6.sz.mell'!C54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'KV_9.6.sz.mell'!C55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'KV_9.6.sz.mell'!C56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4.1" customHeight="1" thickBot="1" x14ac:dyDescent="0.25">
      <c r="A57" s="311" t="s">
        <v>20</v>
      </c>
      <c r="B57" s="1178" t="s">
        <v>524</v>
      </c>
      <c r="C57" s="809">
        <f>'KV_9.6.sz.mell'!C57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'KV_9.6.sz.mell'!C58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'KV_9.6.sz.mell'!C59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'KV_9.6.sz.mell'!C60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65" sqref="F65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65" sqref="I6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CONCATENATE(ALAPADATOK!R19,"1. melléklet ",RM_ALAPADATOK!A7," ",RM_ALAPADATOK!B7," ",RM_ALAPADATOK!C7," ",RM_ALAPADATOK!D7," ",RM_ALAPADATOK!E7," ",RM_ALAPADATOK!F7," ",RM_ALAPADATOK!G7," ",RM_ALAPADATOK!H7)</f>
        <v>6.5.1.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CONCATENATE('RM_6.6.sz.mell'!B2:J2)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'KV_9.6.1.sz.mell'!C8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'KV_9.6.1.sz.mell'!C9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'KV_9.6.1.sz.mell'!C10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'KV_9.6.1.sz.mell'!C11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'KV_9.6.1.sz.mell'!C12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'KV_9.6.1.sz.mell'!C13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'KV_9.6.1.sz.mell'!C14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'KV_9.6.1.sz.mell'!C15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'KV_9.6.1.sz.mell'!C16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'KV_9.6.1.sz.mell'!C17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'KV_9.6.1.sz.mell'!C18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'KV_9.6.1.sz.mell'!C19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'KV_9.6.1.sz.mell'!C20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'KV_9.6.1.sz.mell'!C21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'KV_9.6.1.sz.mell'!C22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'KV_9.6.1.sz.mell'!C23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'KV_9.6.1.sz.mell'!C24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'KV_9.6.1.sz.mell'!C25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'KV_9.6.1.sz.mell'!C26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'KV_9.6.1.sz.mell'!C27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'KV_9.6.1.sz.mell'!C28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'KV_9.6.1.sz.mell'!C29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'KV_9.6.1.sz.mell'!C30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'KV_9.6.1.sz.mell'!C31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'KV_9.6.1.sz.mell'!C32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'KV_9.6.1.sz.mell'!C33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'KV_9.6.1.sz.mell'!C34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'KV_9.6.1.sz.mell'!C35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'KV_9.6.1.sz.mell'!C36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'KV_9.6.1.sz.mell'!C37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'KV_9.6.1.sz.mell'!C38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'KV_9.6.1.sz.mell'!C39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'KV_9.6.1.sz.mell'!C40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'KV_9.6.1.sz.mell'!C41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'KV_9.6.1.sz.mell'!C45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'KV_9.6.1.sz.mell'!C46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'KV_9.6.1.sz.mell'!C47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'KV_9.6.1.sz.mell'!C48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'KV_9.6.1.sz.mell'!C49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'KV_9.6.1.sz.mell'!C50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'KV_9.6.1.sz.mell'!C51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'KV_9.6.1.sz.mell'!C52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'KV_9.6.1.sz.mell'!C53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'KV_9.6.1.sz.mell'!C54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'KV_9.6.1.sz.mell'!C55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'KV_9.6.1.sz.mell'!C56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'KV_9.6.1.sz.mell'!C57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'KV_9.6.1.sz.mell'!C58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'KV_9.6.1.sz.mell'!C59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'KV_9.6.1.sz.mell'!C60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I65" sqref="I6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CONCATENATE(ALAPADATOK!R19,"2. melléklet ",RM_ALAPADATOK!A7," ",RM_ALAPADATOK!B7," ",RM_ALAPADATOK!C7," ",RM_ALAPADATOK!D7," ",RM_ALAPADATOK!E7," ",RM_ALAPADATOK!F7," ",RM_ALAPADATOK!G7," ",RM_ALAPADATOK!H7)</f>
        <v>6.5.2.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CONCATENATE('RM_6.6.1.sz.mell'!B2:J2)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'KV_9.6.2.sz.mell'!C8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'KV_9.6.2.sz.mell'!C9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'KV_9.6.2.sz.mell'!C10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'KV_9.6.2.sz.mell'!C11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'KV_9.6.2.sz.mell'!C12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'KV_9.6.2.sz.mell'!C13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'KV_9.6.2.sz.mell'!C14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'KV_9.6.2.sz.mell'!C15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'KV_9.6.2.sz.mell'!C16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'KV_9.6.2.sz.mell'!C17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'KV_9.6.2.sz.mell'!C18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'KV_9.6.2.sz.mell'!C19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'KV_9.6.2.sz.mell'!C20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'KV_9.6.2.sz.mell'!C21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'KV_9.6.2.sz.mell'!C22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'KV_9.6.2.sz.mell'!C23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'KV_9.6.2.sz.mell'!C24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'KV_9.6.2.sz.mell'!C25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'KV_9.6.2.sz.mell'!C26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'KV_9.6.2.sz.mell'!C27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'KV_9.6.2.sz.mell'!C28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'KV_9.6.2.sz.mell'!C29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'KV_9.6.2.sz.mell'!C30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'KV_9.6.2.sz.mell'!C31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'KV_9.6.2.sz.mell'!C32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'KV_9.6.2.sz.mell'!C33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'KV_9.6.2.sz.mell'!C34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'KV_9.6.2.sz.mell'!C35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'KV_9.6.2.sz.mell'!C36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'KV_9.6.2.sz.mell'!C37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'KV_9.6.2.sz.mell'!C38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'KV_9.6.2.sz.mell'!C39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'KV_9.6.2.sz.mell'!C40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'KV_9.6.2.sz.mell'!C41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'KV_9.6.2.sz.mell'!C45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'KV_9.6.2.sz.mell'!C46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'KV_9.6.2.sz.mell'!C47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'KV_9.6.2.sz.mell'!C48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'KV_9.6.2.sz.mell'!C49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'KV_9.6.2.sz.mell'!C50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'KV_9.6.2.sz.mell'!C51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'KV_9.6.2.sz.mell'!C52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'KV_9.6.2.sz.mell'!C53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'KV_9.6.2.sz.mell'!C54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'KV_9.6.2.sz.mell'!C55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'KV_9.6.2.sz.mell'!C56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'KV_9.6.2.sz.mell'!C57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'KV_9.6.2.sz.mell'!C58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'KV_9.6.2.sz.mell'!C59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'KV_9.6.2.sz.mell'!C60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C55" sqref="C5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33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CONCATENATE(ALAPADATOK!R19,"3. melléklet ",RM_ALAPADATOK!A7," ",RM_ALAPADATOK!B7," ",RM_ALAPADATOK!C7," ",RM_ALAPADATOK!D7," ",RM_ALAPADATOK!E7," ",RM_ALAPADATOK!F7," ",RM_ALAPADATOK!G7," ",RM_ALAPADATOK!H7)</f>
        <v>6.5.3.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CONCATENATE('RM_6.6.2.sz.mell'!B2:J2)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'KV_9.6.3.sz.mell'!C8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'KV_9.6.3.sz.mell'!C9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'KV_9.6.3.sz.mell'!C10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'KV_9.6.3.sz.mell'!C11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'KV_9.6.3.sz.mell'!C12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'KV_9.6.3.sz.mell'!C13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'KV_9.6.3.sz.mell'!C14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'KV_9.6.3.sz.mell'!C15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'KV_9.6.3.sz.mell'!C16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'KV_9.6.3.sz.mell'!C17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'KV_9.6.3.sz.mell'!C18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'KV_9.6.3.sz.mell'!C19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'KV_9.6.3.sz.mell'!C20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'KV_9.6.3.sz.mell'!C21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'KV_9.6.3.sz.mell'!C22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'KV_9.6.3.sz.mell'!C23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'KV_9.6.3.sz.mell'!C24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'KV_9.6.3.sz.mell'!C25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'KV_9.6.3.sz.mell'!C26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'KV_9.6.3.sz.mell'!C27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'KV_9.6.3.sz.mell'!C28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'KV_9.6.3.sz.mell'!C29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'KV_9.6.3.sz.mell'!C30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'KV_9.6.3.sz.mell'!C31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'KV_9.6.3.sz.mell'!C32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'KV_9.6.3.sz.mell'!C33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'KV_9.6.3.sz.mell'!C34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'KV_9.6.3.sz.mell'!C35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'KV_9.6.3.sz.mell'!C36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'KV_9.6.3.sz.mell'!C37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'KV_9.6.3.sz.mell'!C38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'KV_9.6.3.sz.mell'!C39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'KV_9.6.3.sz.mell'!C40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'KV_9.6.3.sz.mell'!C41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'KV_9.6.3.sz.mell'!C45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'KV_9.6.3.sz.mell'!C46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'KV_9.6.3.sz.mell'!C47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'KV_9.6.3.sz.mell'!C48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'KV_9.6.3.sz.mell'!C49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'KV_9.6.3.sz.mell'!C50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'KV_9.6.3.sz.mell'!C51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'KV_9.6.3.sz.mell'!C52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'KV_9.6.3.sz.mell'!C53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'KV_9.6.3.sz.mell'!C54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'KV_9.6.3.sz.mell'!C55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'KV_9.6.3.sz.mell'!C56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'KV_9.6.3.sz.mell'!C57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'KV_9.6.3.sz.mell'!C58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'KV_9.6.3.sz.mell'!C59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'KV_9.6.3.sz.mell'!C60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33">
      <selection activeCell="C45" sqref="C4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14"/>
  <sheetViews>
    <sheetView zoomScale="120" zoomScaleNormal="120" workbookViewId="0">
      <selection activeCell="E11" sqref="E11"/>
    </sheetView>
  </sheetViews>
  <sheetFormatPr defaultRowHeight="15" x14ac:dyDescent="0.25"/>
  <cols>
    <col min="1" max="1" width="5.6640625" style="147" customWidth="1"/>
    <col min="2" max="2" width="35.6640625" style="147" customWidth="1"/>
    <col min="3" max="6" width="14" style="147" customWidth="1"/>
    <col min="7" max="16384" width="9.33203125" style="147"/>
  </cols>
  <sheetData>
    <row r="2" spans="1:7" x14ac:dyDescent="0.25">
      <c r="B2" s="2118" t="str">
        <f>CONCATENATE("3. melléklet ",ALAPADATOK!A7," ",ALAPADATOK!B7," ",ALAPADATOK!C7," ",ALAPADATOK!D7," ",ALAPADATOK!E7," ",ALAPADATOK!F7," ",ALAPADATOK!G7," ",ALAPADATOK!H7)</f>
        <v>3. melléklet a 2 / 2021. ( III.12. ) önkormányzati rendelethez</v>
      </c>
      <c r="C2" s="2118"/>
      <c r="D2" s="2118"/>
      <c r="E2" s="2118"/>
      <c r="F2" s="2118"/>
    </row>
    <row r="4" spans="1:7" ht="33.200000000000003" customHeight="1" x14ac:dyDescent="0.25">
      <c r="A4" s="2119" t="str">
        <f>CONCATENATE(ALAPADATOK!A3," adósságot keletkeztető ügyletekből és kezességvállalásokból fennálló kötelezettségei")</f>
        <v>Mezőzombor Község Önkormányzata adósságot keletkeztető ügyletekből és kezességvállalásokból fennálló kötelezettségei</v>
      </c>
      <c r="B4" s="2119"/>
      <c r="C4" s="2119"/>
      <c r="D4" s="2119"/>
      <c r="E4" s="2119"/>
      <c r="F4" s="2119"/>
    </row>
    <row r="5" spans="1:7" ht="15.95" customHeight="1" thickBot="1" x14ac:dyDescent="0.3">
      <c r="A5" s="148"/>
      <c r="B5" s="148"/>
      <c r="C5" s="2120"/>
      <c r="D5" s="2120"/>
      <c r="E5" s="2127" t="str">
        <f>'KV_2.2.sz.mell.'!E2</f>
        <v>Forintban!</v>
      </c>
      <c r="F5" s="2127"/>
      <c r="G5" s="154"/>
    </row>
    <row r="6" spans="1:7" ht="63.2" customHeight="1" x14ac:dyDescent="0.25">
      <c r="A6" s="2123" t="s">
        <v>15</v>
      </c>
      <c r="B6" s="2125" t="s">
        <v>195</v>
      </c>
      <c r="C6" s="2125" t="s">
        <v>248</v>
      </c>
      <c r="D6" s="2125"/>
      <c r="E6" s="2125"/>
      <c r="F6" s="2121" t="s">
        <v>497</v>
      </c>
    </row>
    <row r="7" spans="1:7" ht="15.75" thickBot="1" x14ac:dyDescent="0.3">
      <c r="A7" s="2124"/>
      <c r="B7" s="2126"/>
      <c r="C7" s="466">
        <f>+LEFT(KV_ÖSSZEFÜGGÉSEK!A5,4)+1</f>
        <v>2022</v>
      </c>
      <c r="D7" s="466">
        <f>+C7+1</f>
        <v>2023</v>
      </c>
      <c r="E7" s="466">
        <f>+D7+1</f>
        <v>2024</v>
      </c>
      <c r="F7" s="2122"/>
    </row>
    <row r="8" spans="1:7" ht="15.75" thickBot="1" x14ac:dyDescent="0.3">
      <c r="A8" s="151"/>
      <c r="B8" s="152" t="s">
        <v>488</v>
      </c>
      <c r="C8" s="152" t="s">
        <v>489</v>
      </c>
      <c r="D8" s="152" t="s">
        <v>490</v>
      </c>
      <c r="E8" s="152" t="s">
        <v>492</v>
      </c>
      <c r="F8" s="153" t="s">
        <v>491</v>
      </c>
    </row>
    <row r="9" spans="1:7" x14ac:dyDescent="0.25">
      <c r="A9" s="150" t="s">
        <v>17</v>
      </c>
      <c r="B9" s="1807" t="s">
        <v>1151</v>
      </c>
      <c r="C9" s="506">
        <v>28000000</v>
      </c>
      <c r="D9" s="506">
        <v>28500000</v>
      </c>
      <c r="E9" s="506">
        <v>29000000</v>
      </c>
      <c r="F9" s="507">
        <f>SUM(C9:E9)</f>
        <v>85500000</v>
      </c>
    </row>
    <row r="10" spans="1:7" x14ac:dyDescent="0.25">
      <c r="A10" s="149" t="s">
        <v>18</v>
      </c>
      <c r="B10" s="1808" t="s">
        <v>1152</v>
      </c>
      <c r="C10" s="508">
        <v>200000</v>
      </c>
      <c r="D10" s="508">
        <v>250000</v>
      </c>
      <c r="E10" s="508">
        <v>2500000</v>
      </c>
      <c r="F10" s="509">
        <f>SUM(C10:E10)</f>
        <v>2950000</v>
      </c>
    </row>
    <row r="11" spans="1:7" x14ac:dyDescent="0.25">
      <c r="A11" s="149" t="s">
        <v>19</v>
      </c>
      <c r="B11" s="1808"/>
      <c r="C11" s="508"/>
      <c r="D11" s="508"/>
      <c r="E11" s="508"/>
      <c r="F11" s="509">
        <f>SUM(C11:E11)</f>
        <v>0</v>
      </c>
    </row>
    <row r="12" spans="1:7" x14ac:dyDescent="0.25">
      <c r="A12" s="149" t="s">
        <v>20</v>
      </c>
      <c r="B12" s="1808"/>
      <c r="C12" s="508"/>
      <c r="D12" s="508"/>
      <c r="E12" s="508"/>
      <c r="F12" s="509">
        <f>SUM(C12:E12)</f>
        <v>0</v>
      </c>
    </row>
    <row r="13" spans="1:7" ht="15.75" thickBot="1" x14ac:dyDescent="0.3">
      <c r="A13" s="155" t="s">
        <v>21</v>
      </c>
      <c r="B13" s="1809"/>
      <c r="C13" s="510"/>
      <c r="D13" s="510"/>
      <c r="E13" s="510"/>
      <c r="F13" s="509">
        <f>SUM(C13:E13)</f>
        <v>0</v>
      </c>
    </row>
    <row r="14" spans="1:7" s="453" customFormat="1" thickBot="1" x14ac:dyDescent="0.25">
      <c r="A14" s="452" t="s">
        <v>22</v>
      </c>
      <c r="B14" s="156" t="s">
        <v>196</v>
      </c>
      <c r="C14" s="511">
        <f>SUM(C9:C13)</f>
        <v>28200000</v>
      </c>
      <c r="D14" s="511">
        <f>SUM(D9:D13)</f>
        <v>28750000</v>
      </c>
      <c r="E14" s="511">
        <f>SUM(E9:E13)</f>
        <v>31500000</v>
      </c>
      <c r="F14" s="512">
        <f>SUM(F9:F13)</f>
        <v>88450000</v>
      </c>
    </row>
  </sheetData>
  <sheetProtection sheet="1"/>
  <customSheetViews>
    <customSheetView guid="{9A8A2574-4E4C-4A0E-A4B4-611EAAF4A38D}" scale="120">
      <selection activeCell="E11" sqref="E11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8">
    <mergeCell ref="B2:F2"/>
    <mergeCell ref="A4:F4"/>
    <mergeCell ref="C5:D5"/>
    <mergeCell ref="F6:F7"/>
    <mergeCell ref="A6:A7"/>
    <mergeCell ref="B6:B7"/>
    <mergeCell ref="C6:E6"/>
    <mergeCell ref="E5:F5"/>
  </mergeCells>
  <phoneticPr fontId="0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E67" sqref="E6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CONCATENATE(ALAPADATOK!R21," melléklet ",RM_ALAPADATOK!A7," ",RM_ALAPADATOK!B7," ",RM_ALAPADATOK!C7," ",RM_ALAPADATOK!D7," ",RM_ALAPADATOK!E7," ",RM_ALAPADATOK!F7," ",RM_ALAPADATOK!G7," ",RM_ALAPADATOK!H7)</f>
        <v>6.6.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CONCATENATE(RM_ALAPADATOK!B21)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1158" t="s">
        <v>488</v>
      </c>
      <c r="B8" s="1159" t="s">
        <v>489</v>
      </c>
      <c r="C8" s="1159" t="s">
        <v>490</v>
      </c>
      <c r="D8" s="1159" t="s">
        <v>492</v>
      </c>
      <c r="E8" s="1159" t="s">
        <v>491</v>
      </c>
      <c r="F8" s="1159" t="s">
        <v>749</v>
      </c>
      <c r="G8" s="1159" t="s">
        <v>494</v>
      </c>
      <c r="H8" s="1159" t="s">
        <v>495</v>
      </c>
      <c r="I8" s="1159" t="s">
        <v>741</v>
      </c>
      <c r="J8" s="1160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'KV_9.7.sz.mell'!C8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'KV_9.7.sz.mell'!C9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'KV_9.7.sz.mell'!C10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'KV_9.7.sz.mell'!C11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'KV_9.7.sz.mell'!C12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'KV_9.7.sz.mell'!C13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'KV_9.7.sz.mell'!C14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'KV_9.7.sz.mell'!C15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'KV_9.7.sz.mell'!C16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'KV_9.7.sz.mell'!C17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'KV_9.7.sz.mell'!C18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'KV_9.7.sz.mell'!C19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'KV_9.7.sz.mell'!C20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'KV_9.7.sz.mell'!C21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'KV_9.7.sz.mell'!C22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'KV_9.7.sz.mell'!C23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'KV_9.7.sz.mell'!C24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'KV_9.7.sz.mell'!C25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'KV_9.7.sz.mell'!C26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'KV_9.7.sz.mell'!C27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'KV_9.7.sz.mell'!C28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'KV_9.7.sz.mell'!C29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'KV_9.7.sz.mell'!C30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'KV_9.7.sz.mell'!C31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'KV_9.7.sz.mell'!C32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'KV_9.7.sz.mell'!C33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'KV_9.7.sz.mell'!C34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'KV_9.7.sz.mell'!C35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'KV_9.7.sz.mell'!C36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'KV_9.7.sz.mell'!C37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'KV_9.7.sz.mell'!C38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'KV_9.7.sz.mell'!C39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'KV_9.7.sz.mell'!C40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'KV_9.7.sz.mell'!C41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'KV_9.7.sz.mell'!C45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'KV_9.7.sz.mell'!C46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3">
        <f>'KV_9.7.sz.mell'!C47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3">
        <f>'KV_9.7.sz.mell'!C48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3">
        <f>'KV_9.7.sz.mell'!C49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3">
        <f>'KV_9.7.sz.mell'!C50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'KV_9.7.sz.mell'!C51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'KV_9.7.sz.mell'!C52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3">
        <f>'KV_9.7.sz.mell'!C53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3">
        <f>'KV_9.7.sz.mell'!C54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3">
        <f>'KV_9.7.sz.mell'!C55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'KV_9.7.sz.mell'!C56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'KV_9.7.sz.mell'!C57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'KV_9.7.sz.mell'!C58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'KV_9.7.sz.mell'!C59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'KV_9.7.sz.mell'!C60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A33">
      <selection activeCell="E67" sqref="E6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41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CONCATENATE(ALAPADATOK!R21,"1. melléklet ",RM_ALAPADATOK!A7," ",RM_ALAPADATOK!B7," ",RM_ALAPADATOK!C7," ",RM_ALAPADATOK!D7," ",RM_ALAPADATOK!E7," ",RM_ALAPADATOK!F7," ",RM_ALAPADATOK!G7," ",RM_ALAPADATOK!H7)</f>
        <v>6.6.1.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CONCATENATE('RM_6.7.sz.mell'!B2:J2)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'KV_9.7.1.sz.mell'!C8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'KV_9.7.1.sz.mell'!C9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'KV_9.7.1.sz.mell'!C10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'KV_9.7.1.sz.mell'!C11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'KV_9.7.1.sz.mell'!C12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'KV_9.7.1.sz.mell'!C13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'KV_9.7.1.sz.mell'!C14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'KV_9.7.1.sz.mell'!C15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'KV_9.7.1.sz.mell'!C16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'KV_9.7.1.sz.mell'!C17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'KV_9.7.1.sz.mell'!C18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'KV_9.7.1.sz.mell'!C19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'KV_9.7.1.sz.mell'!C20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'KV_9.7.1.sz.mell'!C21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'KV_9.7.1.sz.mell'!C22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'KV_9.7.1.sz.mell'!C23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'KV_9.7.1.sz.mell'!C24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'KV_9.7.1.sz.mell'!C25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'KV_9.7.1.sz.mell'!C26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'KV_9.7.1.sz.mell'!C27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'KV_9.7.1.sz.mell'!C28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'KV_9.7.1.sz.mell'!C29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'KV_9.7.1.sz.mell'!C30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'KV_9.7.1.sz.mell'!C31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'KV_9.7.1.sz.mell'!C32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'KV_9.7.1.sz.mell'!C33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'KV_9.7.1.sz.mell'!C34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'KV_9.7.1.sz.mell'!C35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'KV_9.7.1.sz.mell'!C36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'KV_9.7.1.sz.mell'!C37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'KV_9.7.1.sz.mell'!C38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'KV_9.7.1.sz.mell'!C39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'KV_9.7.1.sz.mell'!C40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'KV_9.7.1.sz.mell'!C41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'KV_9.7.1.sz.mell'!C45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'KV_9.7.1.sz.mell'!C46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'KV_9.7.1.sz.mell'!C47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'KV_9.7.1.sz.mell'!C48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'KV_9.7.1.sz.mell'!C49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'KV_9.7.1.sz.mell'!C50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'KV_9.7.1.sz.mell'!C51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'KV_9.7.1.sz.mell'!C52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'KV_9.7.1.sz.mell'!C53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'KV_9.7.1.sz.mell'!C54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'KV_9.7.1.sz.mell'!C55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'KV_9.7.1.sz.mell'!C56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'KV_9.7.1.sz.mell'!C57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'KV_9.7.1.sz.mell'!C58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'KV_9.7.1.sz.mell'!C59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'KV_9.7.1.sz.mell'!C60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41">
      <selection activeCell="C45" sqref="C4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CONCATENATE(ALAPADATOK!R21,"2. melléklet ",RM_ALAPADATOK!A7," ",RM_ALAPADATOK!B7," ",RM_ALAPADATOK!C7," ",RM_ALAPADATOK!D7," ",RM_ALAPADATOK!E7," ",RM_ALAPADATOK!F7," ",RM_ALAPADATOK!G7," ",RM_ALAPADATOK!H7)</f>
        <v>6.6.2.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CONCATENATE('RM_6.7.1.sz.mell'!B2:J2)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'KV_9.7.2.sz.mell'!C8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'KV_9.7.2.sz.mell'!C9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'KV_9.7.2.sz.mell'!C10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'KV_9.7.2.sz.mell'!C11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'KV_9.7.2.sz.mell'!C12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'KV_9.7.2.sz.mell'!C13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'KV_9.7.2.sz.mell'!C14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'KV_9.7.2.sz.mell'!C15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'KV_9.7.2.sz.mell'!C16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'KV_9.7.2.sz.mell'!C17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'KV_9.7.2.sz.mell'!C18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'KV_9.7.2.sz.mell'!C19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'KV_9.7.2.sz.mell'!C20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'KV_9.7.2.sz.mell'!C21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'KV_9.7.2.sz.mell'!C22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'KV_9.7.2.sz.mell'!C23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'KV_9.7.2.sz.mell'!C24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'KV_9.7.2.sz.mell'!C25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'KV_9.7.2.sz.mell'!C26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'KV_9.7.2.sz.mell'!C27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'KV_9.7.2.sz.mell'!C28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'KV_9.7.2.sz.mell'!C29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'KV_9.7.2.sz.mell'!C30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'KV_9.7.2.sz.mell'!C31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'KV_9.7.2.sz.mell'!C32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'KV_9.7.2.sz.mell'!C33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'KV_9.7.2.sz.mell'!C34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'KV_9.7.2.sz.mell'!C35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'KV_9.7.2.sz.mell'!C36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'KV_9.7.2.sz.mell'!C37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'KV_9.7.2.sz.mell'!C38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'KV_9.7.2.sz.mell'!C39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'KV_9.7.2.sz.mell'!C40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'KV_9.7.2.sz.mell'!C41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'KV_9.7.2.sz.mell'!C45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'KV_9.7.2.sz.mell'!C46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'KV_9.7.2.sz.mell'!C47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'KV_9.7.2.sz.mell'!C48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'KV_9.7.2.sz.mell'!C49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'KV_9.7.2.sz.mell'!C50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'KV_9.7.2.sz.mell'!C51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'KV_9.7.2.sz.mell'!C52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'KV_9.7.2.sz.mell'!C53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'KV_9.7.2.sz.mell'!C54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'KV_9.7.2.sz.mell'!C55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'KV_9.7.2.sz.mell'!C56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'KV_9.7.2.sz.mell'!C57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'KV_9.7.2.sz.mell'!C58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'KV_9.7.2.sz.mell'!C59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'KV_9.7.2.sz.mell'!C60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C54" sqref="C5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49" sqref="C49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CONCATENATE(ALAPADATOK!R21,"3. melléklet ",RM_ALAPADATOK!A7," ",RM_ALAPADATOK!B7," ",RM_ALAPADATOK!C7," ",RM_ALAPADATOK!D7," ",RM_ALAPADATOK!E7," ",RM_ALAPADATOK!F7," ",RM_ALAPADATOK!G7," ",RM_ALAPADATOK!H7)</f>
        <v>6.6.3.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CONCATENATE('RM_6.7.2.sz.mell'!B2:J2)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'KV_9.7.3.sz.mell'!C8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'KV_9.7.3.sz.mell'!C9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'KV_9.7.3.sz.mell'!C10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'KV_9.7.3.sz.mell'!C11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'KV_9.7.3.sz.mell'!C12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'KV_9.7.3.sz.mell'!C13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'KV_9.7.3.sz.mell'!C14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'KV_9.7.3.sz.mell'!C15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'KV_9.7.3.sz.mell'!C16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'KV_9.7.3.sz.mell'!C17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'KV_9.7.3.sz.mell'!C18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'KV_9.7.3.sz.mell'!C19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'KV_9.7.3.sz.mell'!C20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'KV_9.7.3.sz.mell'!C21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'KV_9.7.3.sz.mell'!C22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'KV_9.7.3.sz.mell'!C23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'KV_9.7.3.sz.mell'!C24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'KV_9.7.3.sz.mell'!C25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'KV_9.7.3.sz.mell'!C26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'KV_9.7.3.sz.mell'!C27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'KV_9.7.3.sz.mell'!C28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'KV_9.7.3.sz.mell'!C29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'KV_9.7.3.sz.mell'!C30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'KV_9.7.3.sz.mell'!C31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'KV_9.7.3.sz.mell'!C32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'KV_9.7.3.sz.mell'!C33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'KV_9.7.3.sz.mell'!C34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'KV_9.7.3.sz.mell'!C35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'KV_9.7.3.sz.mell'!C36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'KV_9.7.3.sz.mell'!C37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'KV_9.7.3.sz.mell'!C38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'KV_9.7.3.sz.mell'!C39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'KV_9.7.3.sz.mell'!C40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'KV_9.7.3.sz.mell'!C41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'KV_9.7.3.sz.mell'!C45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'KV_9.7.3.sz.mell'!C46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'KV_9.7.3.sz.mell'!C47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'KV_9.7.3.sz.mell'!C48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'KV_9.7.3.sz.mell'!C49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'KV_9.7.3.sz.mell'!C50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'KV_9.7.3.sz.mell'!C51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'KV_9.7.3.sz.mell'!C52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'KV_9.7.3.sz.mell'!C53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'KV_9.7.3.sz.mell'!C54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'KV_9.7.3.sz.mell'!C55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'KV_9.7.3.sz.mell'!C56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'KV_9.7.3.sz.mell'!C57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'KV_9.7.3.sz.mell'!C58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'KV_9.7.3.sz.mell'!C59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'KV_9.7.3.sz.mell'!C60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C49" sqref="C49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CONCATENATE(ALAPADATOK!R23," melléklet ",RM_ALAPADATOK!A7," ",RM_ALAPADATOK!B7," ",RM_ALAPADATOK!C7," ",RM_ALAPADATOK!D7," ",RM_ALAPADATOK!E7," ",RM_ALAPADATOK!F7," ",RM_ALAPADATOK!G7," ",RM_ALAPADATOK!H7)</f>
        <v>6.7.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CONCATENATE(RM_ALAPADATOK!B23)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'KV_9.8.sz.mell'!C8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'KV_9.8.sz.mell'!C9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'KV_9.8.sz.mell'!C10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'KV_9.8.sz.mell'!C11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'KV_9.8.sz.mell'!C12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'KV_9.8.sz.mell'!C13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'KV_9.8.sz.mell'!C14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'KV_9.8.sz.mell'!C15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'KV_9.8.sz.mell'!C16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'KV_9.8.sz.mell'!C17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'KV_9.8.sz.mell'!C18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'KV_9.8.sz.mell'!C19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'KV_9.8.sz.mell'!C20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'KV_9.8.sz.mell'!C21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'KV_9.8.sz.mell'!C22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'KV_9.8.sz.mell'!C23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'KV_9.8.sz.mell'!C24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'KV_9.8.sz.mell'!C25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'KV_9.8.sz.mell'!C26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'KV_9.8.sz.mell'!C27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'KV_9.8.sz.mell'!C28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'KV_9.8.sz.mell'!C29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'KV_9.8.sz.mell'!C30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'KV_9.8.sz.mell'!C31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'KV_9.8.sz.mell'!C32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'KV_9.8.sz.mell'!C33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'KV_9.8.sz.mell'!C34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'KV_9.8.sz.mell'!C35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'KV_9.8.sz.mell'!C36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'KV_9.8.sz.mell'!C37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'KV_9.8.sz.mell'!C38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'KV_9.8.sz.mell'!C39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'KV_9.8.sz.mell'!C40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'KV_9.8.sz.mell'!C41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'KV_9.8.sz.mell'!C45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'KV_9.8.sz.mell'!C46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'KV_9.8.sz.mell'!C47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'KV_9.8.sz.mell'!C48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'KV_9.8.sz.mell'!C49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'KV_9.8.sz.mell'!C50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'KV_9.8.sz.mell'!C51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'KV_9.8.sz.mell'!C52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'KV_9.8.sz.mell'!C53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'KV_9.8.sz.mell'!C54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'KV_9.8.sz.mell'!C55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'KV_9.8.sz.mell'!C56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'KV_9.8.sz.mell'!C57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'KV_9.8.sz.mell'!C58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'KV_9.8.sz.mell'!C59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'KV_9.8.sz.mell'!C60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C54" sqref="C5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E64" sqref="E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CONCATENATE(ALAPADATOK!R23,"1. melléklet ",RM_ALAPADATOK!A7," ",RM_ALAPADATOK!B7," ",RM_ALAPADATOK!C7," ",RM_ALAPADATOK!D7," ",RM_ALAPADATOK!E7," ",RM_ALAPADATOK!F7," ",RM_ALAPADATOK!G7," ",RM_ALAPADATOK!H7)</f>
        <v>6.7.1.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CONCATENATE('RM_6.8.sz.mell'!B2:J2)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'KV_9.8.1.sz.mell'!C8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'KV_9.8.1.sz.mell'!C9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'KV_9.8.1.sz.mell'!C10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'KV_9.8.1.sz.mell'!C11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'KV_9.8.1.sz.mell'!C12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'KV_9.8.1.sz.mell'!C13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'KV_9.8.1.sz.mell'!C14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'KV_9.8.1.sz.mell'!C15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'KV_9.8.1.sz.mell'!C16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'KV_9.8.1.sz.mell'!C17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'KV_9.8.1.sz.mell'!C18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'KV_9.8.1.sz.mell'!C19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'KV_9.8.1.sz.mell'!C20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'KV_9.8.1.sz.mell'!C21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'KV_9.8.1.sz.mell'!C22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'KV_9.8.1.sz.mell'!C23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'KV_9.8.1.sz.mell'!C24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'KV_9.8.1.sz.mell'!C25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'KV_9.8.1.sz.mell'!C26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'KV_9.8.1.sz.mell'!C27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'KV_9.8.1.sz.mell'!C28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'KV_9.8.1.sz.mell'!C29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'KV_9.8.1.sz.mell'!C30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'KV_9.8.1.sz.mell'!C31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'KV_9.8.1.sz.mell'!C32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'KV_9.8.1.sz.mell'!C33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'KV_9.8.1.sz.mell'!C34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'KV_9.8.1.sz.mell'!C35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'KV_9.8.1.sz.mell'!C36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'KV_9.8.1.sz.mell'!C37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'KV_9.8.1.sz.mell'!C38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'KV_9.8.1.sz.mell'!C39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'KV_9.8.1.sz.mell'!C40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'KV_9.8.1.sz.mell'!C41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'KV_9.8.1.sz.mell'!C45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'KV_9.8.1.sz.mell'!C46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'KV_9.8.1.sz.mell'!C47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'KV_9.8.1.sz.mell'!C48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'KV_9.8.1.sz.mell'!C49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'KV_9.8.1.sz.mell'!C50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'KV_9.8.1.sz.mell'!C51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'KV_9.8.1.sz.mell'!C52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'KV_9.8.1.sz.mell'!C53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'KV_9.8.1.sz.mell'!C54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'KV_9.8.1.sz.mell'!C55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'KV_9.8.1.sz.mell'!C56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'KV_9.8.1.sz.mell'!C57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'KV_9.8.1.sz.mell'!C58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'KV_9.8.1.sz.mell'!C59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'KV_9.8.1.sz.mell'!C60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E64" sqref="E6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M54" sqref="M5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CONCATENATE(ALAPADATOK!R23,"2. melléklet ",RM_ALAPADATOK!A7," ",RM_ALAPADATOK!B7," ",RM_ALAPADATOK!C7," ",RM_ALAPADATOK!D7," ",RM_ALAPADATOK!E7," ",RM_ALAPADATOK!F7," ",RM_ALAPADATOK!G7," ",RM_ALAPADATOK!H7)</f>
        <v>6.7.2.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CONCATENATE('RM_6.8.1.sz.mell'!B2:J2)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'KV_9.8.2.sz.mell'!C8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'KV_9.8.2.sz.mell'!C9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'KV_9.8.2.sz.mell'!C10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'KV_9.8.2.sz.mell'!C11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'KV_9.8.2.sz.mell'!C12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'KV_9.8.2.sz.mell'!C13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'KV_9.8.2.sz.mell'!C14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'KV_9.8.2.sz.mell'!C15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'KV_9.8.2.sz.mell'!C16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'KV_9.8.2.sz.mell'!C17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'KV_9.8.2.sz.mell'!C18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'KV_9.8.2.sz.mell'!C19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'KV_9.8.2.sz.mell'!C20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'KV_9.8.2.sz.mell'!C21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'KV_9.8.2.sz.mell'!C22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'KV_9.8.2.sz.mell'!C23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'KV_9.8.2.sz.mell'!C24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'KV_9.8.2.sz.mell'!C25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'KV_9.8.2.sz.mell'!C26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'KV_9.8.2.sz.mell'!C27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'KV_9.8.2.sz.mell'!C28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'KV_9.8.2.sz.mell'!C29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'KV_9.8.2.sz.mell'!C30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'KV_9.8.2.sz.mell'!C31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'KV_9.8.2.sz.mell'!C32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'KV_9.8.2.sz.mell'!C33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'KV_9.8.2.sz.mell'!C34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'KV_9.8.2.sz.mell'!C35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'KV_9.8.2.sz.mell'!C36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'KV_9.8.2.sz.mell'!C37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'KV_9.8.2.sz.mell'!C38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'KV_9.8.2.sz.mell'!C39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'KV_9.8.2.sz.mell'!C40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'KV_9.8.2.sz.mell'!C41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'KV_9.8.2.sz.mell'!C45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'KV_9.8.2.sz.mell'!C46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'KV_9.8.2.sz.mell'!C47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'KV_9.8.2.sz.mell'!C48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'KV_9.8.2.sz.mell'!C49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'KV_9.8.2.sz.mell'!C50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'KV_9.8.2.sz.mell'!C51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'KV_9.8.2.sz.mell'!C52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'KV_9.8.2.sz.mell'!C53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'KV_9.8.2.sz.mell'!C54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'KV_9.8.2.sz.mell'!C55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'KV_9.8.2.sz.mell'!C56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'KV_9.8.2.sz.mell'!C57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1392">
        <f>'KV_9.8.2.sz.mell'!C58</f>
        <v>0</v>
      </c>
      <c r="D58" s="817"/>
      <c r="E58" s="817"/>
      <c r="F58" s="817"/>
      <c r="G58" s="817"/>
      <c r="H58" s="817"/>
      <c r="I58" s="817"/>
      <c r="J58" s="817"/>
      <c r="K58" s="818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'KV_9.8.2.sz.mell'!C59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'KV_9.8.2.sz.mell'!C60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M54" sqref="M5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3" sqref="F6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CONCATENATE(ALAPADATOK!R23,"3. melléklet ",RM_ALAPADATOK!A7," ",RM_ALAPADATOK!B7," ",RM_ALAPADATOK!C7," ",RM_ALAPADATOK!D7," ",RM_ALAPADATOK!E7," ",RM_ALAPADATOK!F7," ",RM_ALAPADATOK!G7," ",RM_ALAPADATOK!H7)</f>
        <v>6.7.3.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CONCATENATE('RM_6.8.2.sz.mell'!B2:J2)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1158" t="s">
        <v>488</v>
      </c>
      <c r="B8" s="1159" t="s">
        <v>489</v>
      </c>
      <c r="C8" s="1159" t="s">
        <v>490</v>
      </c>
      <c r="D8" s="1159" t="s">
        <v>492</v>
      </c>
      <c r="E8" s="1159" t="s">
        <v>491</v>
      </c>
      <c r="F8" s="1159" t="s">
        <v>749</v>
      </c>
      <c r="G8" s="1159" t="s">
        <v>494</v>
      </c>
      <c r="H8" s="1159" t="s">
        <v>495</v>
      </c>
      <c r="I8" s="1159" t="s">
        <v>741</v>
      </c>
      <c r="J8" s="1160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'KV_9.8.3.sz.mell'!C8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'KV_9.8.3.sz.mell'!C9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'KV_9.8.3.sz.mell'!C10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'KV_9.8.3.sz.mell'!C11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'KV_9.8.3.sz.mell'!C12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'KV_9.8.3.sz.mell'!C13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'KV_9.8.3.sz.mell'!C14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'KV_9.8.3.sz.mell'!C15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'KV_9.8.3.sz.mell'!C16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'KV_9.8.3.sz.mell'!C17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'KV_9.8.3.sz.mell'!C18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'KV_9.8.3.sz.mell'!C19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'KV_9.8.3.sz.mell'!C20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'KV_9.8.3.sz.mell'!C21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'KV_9.8.3.sz.mell'!C22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'KV_9.8.3.sz.mell'!C23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'KV_9.8.3.sz.mell'!C24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'KV_9.8.3.sz.mell'!C25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'KV_9.8.3.sz.mell'!C26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'KV_9.8.3.sz.mell'!C27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'KV_9.8.3.sz.mell'!C28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'KV_9.8.3.sz.mell'!C29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'KV_9.8.3.sz.mell'!C30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'KV_9.8.3.sz.mell'!C31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'KV_9.8.3.sz.mell'!C32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'KV_9.8.3.sz.mell'!C33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'KV_9.8.3.sz.mell'!C34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'KV_9.8.3.sz.mell'!C35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'KV_9.8.3.sz.mell'!C36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'KV_9.8.3.sz.mell'!C37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'KV_9.8.3.sz.mell'!C38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'KV_9.8.3.sz.mell'!C39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'KV_9.8.3.sz.mell'!C40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'KV_9.8.3.sz.mell'!C41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'KV_9.8.3.sz.mell'!C45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'KV_9.8.3.sz.mell'!C46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'KV_9.8.3.sz.mell'!C47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'KV_9.8.3.sz.mell'!C48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'KV_9.8.3.sz.mell'!C49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'KV_9.8.3.sz.mell'!C50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'KV_9.8.3.sz.mell'!C51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'KV_9.8.3.sz.mell'!C52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'KV_9.8.3.sz.mell'!C53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'KV_9.8.3.sz.mell'!C54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'KV_9.8.3.sz.mell'!C55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'KV_9.8.3.sz.mell'!C56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'KV_9.8.3.sz.mell'!C57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'KV_9.8.3.sz.mell'!C58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'KV_9.8.3.sz.mell'!C59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'KV_9.8.3.sz.mell'!C60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F63" sqref="F63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CONCATENATE(ALAPADATOK!R25," melléklet ",RM_ALAPADATOK!A7," ",RM_ALAPADATOK!B7," ",RM_ALAPADATOK!C7," ",RM_ALAPADATOK!D7," ",RM_ALAPADATOK!E7," ",RM_ALAPADATOK!F7," ",RM_ALAPADATOK!G7," ",RM_ALAPADATOK!H7)</f>
        <v>6.8.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CONCATENATE(RM_ALAPADATOK!B25)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'KV_9.9.sz.mell'!C8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'KV_9.9.sz.mell'!C9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'KV_9.9.sz.mell'!C10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'KV_9.9.sz.mell'!C11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'KV_9.9.sz.mell'!C12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'KV_9.9.sz.mell'!C13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'KV_9.9.sz.mell'!C14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'KV_9.9.sz.mell'!C15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'KV_9.9.sz.mell'!C16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'KV_9.9.sz.mell'!C17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'KV_9.9.sz.mell'!C18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'KV_9.9.sz.mell'!C19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'KV_9.9.sz.mell'!C20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'KV_9.9.sz.mell'!C21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'KV_9.9.sz.mell'!C22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'KV_9.9.sz.mell'!C23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'KV_9.9.sz.mell'!C24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'KV_9.9.sz.mell'!C25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'KV_9.9.sz.mell'!C26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'KV_9.9.sz.mell'!C27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'KV_9.9.sz.mell'!C28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'KV_9.9.sz.mell'!C29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'KV_9.9.sz.mell'!C30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'KV_9.9.sz.mell'!C31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'KV_9.9.sz.mell'!C32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'KV_9.9.sz.mell'!C33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'KV_9.9.sz.mell'!C34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'KV_9.9.sz.mell'!C35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'KV_9.9.sz.mell'!C36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'KV_9.9.sz.mell'!C37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'KV_9.9.sz.mell'!C38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'KV_9.9.sz.mell'!C39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'KV_9.9.sz.mell'!C40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'KV_9.9.sz.mell'!C41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'KV_9.9.sz.mell'!C45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'KV_9.9.sz.mell'!C46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'KV_9.9.sz.mell'!C47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'KV_9.9.sz.mell'!C48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'KV_9.9.sz.mell'!C49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'KV_9.9.sz.mell'!C50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'KV_9.9.sz.mell'!C51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'KV_9.9.sz.mell'!C52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'KV_9.9.sz.mell'!C53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'KV_9.9.sz.mell'!C54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'KV_9.9.sz.mell'!C55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'KV_9.9.sz.mell'!C56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'KV_9.9.sz.mell'!C57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'KV_9.9.sz.mell'!C58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'KV_9.9.sz.mell'!C59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'KV_9.9.sz.mell'!C60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J60" sqref="J6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H37" sqref="H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CONCATENATE(ALAPADATOK!R25,"1. melléklet ",RM_ALAPADATOK!A7," ",RM_ALAPADATOK!B7," ",RM_ALAPADATOK!C7," ",RM_ALAPADATOK!D7," ",RM_ALAPADATOK!E7," ",RM_ALAPADATOK!F7," ",RM_ALAPADATOK!G7," ",RM_ALAPADATOK!H7)</f>
        <v>6.8.1.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CONCATENATE('RM_6.9.sz.mell'!B2:J2)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'KV_9.9.1.sz.mell'!C8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'KV_9.9.1.sz.mell'!C9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'KV_9.9.1.sz.mell'!C10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'KV_9.9.1.sz.mell'!C11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'KV_9.9.1.sz.mell'!C12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'KV_9.9.1.sz.mell'!C13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'KV_9.9.1.sz.mell'!C14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'KV_9.9.1.sz.mell'!C15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'KV_9.9.1.sz.mell'!C16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'KV_9.9.1.sz.mell'!C17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'KV_9.9.1.sz.mell'!C18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'KV_9.9.1.sz.mell'!C19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'KV_9.9.1.sz.mell'!C20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'KV_9.9.1.sz.mell'!C21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'KV_9.9.1.sz.mell'!C22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'KV_9.9.1.sz.mell'!C23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'KV_9.9.1.sz.mell'!C24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'KV_9.9.1.sz.mell'!C25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'KV_9.9.1.sz.mell'!C26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'KV_9.9.1.sz.mell'!C27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'KV_9.9.1.sz.mell'!C28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'KV_9.9.1.sz.mell'!C29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'KV_9.9.1.sz.mell'!C30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'KV_9.9.1.sz.mell'!C31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'KV_9.9.1.sz.mell'!C32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'KV_9.9.1.sz.mell'!C33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'KV_9.9.1.sz.mell'!C34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'KV_9.9.1.sz.mell'!C35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'KV_9.9.1.sz.mell'!C36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'KV_9.9.1.sz.mell'!C37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'KV_9.9.1.sz.mell'!C38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'KV_9.9.1.sz.mell'!C39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'KV_9.9.1.sz.mell'!C40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'KV_9.9.1.sz.mell'!C41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'KV_9.9.1.sz.mell'!C45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'KV_9.9.1.sz.mell'!C46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'KV_9.9.1.sz.mell'!C47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'KV_9.9.1.sz.mell'!C48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'KV_9.9.1.sz.mell'!C49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'KV_9.9.1.sz.mell'!C50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'KV_9.9.1.sz.mell'!C51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'KV_9.9.1.sz.mell'!C52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'KV_9.9.1.sz.mell'!C53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'KV_9.9.1.sz.mell'!C54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'KV_9.9.1.sz.mell'!C55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'KV_9.9.1.sz.mell'!C56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'KV_9.9.1.sz.mell'!C57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'KV_9.9.1.sz.mell'!C58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'KV_9.9.1.sz.mell'!C59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'KV_9.9.1.sz.mell'!C60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H37" sqref="H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zoomScale="120" zoomScaleNormal="120" workbookViewId="0">
      <selection activeCell="C13" sqref="C13"/>
    </sheetView>
  </sheetViews>
  <sheetFormatPr defaultRowHeight="15" x14ac:dyDescent="0.25"/>
  <cols>
    <col min="1" max="1" width="5.6640625" style="147" customWidth="1"/>
    <col min="2" max="2" width="68.6640625" style="147" customWidth="1"/>
    <col min="3" max="3" width="19.5" style="147" customWidth="1"/>
    <col min="4" max="16384" width="9.33203125" style="147"/>
  </cols>
  <sheetData>
    <row r="2" spans="1:4" x14ac:dyDescent="0.25">
      <c r="B2" s="2118" t="str">
        <f>CONCATENATE("4. melléklet ",ALAPADATOK!A7," ",ALAPADATOK!B7," ",ALAPADATOK!C7," ",ALAPADATOK!D7," ",ALAPADATOK!E7," ",ALAPADATOK!F7," ",ALAPADATOK!G7," ",ALAPADATOK!H7)</f>
        <v>4. melléklet a 2 / 2021. ( III.12. ) önkormányzati rendelethez</v>
      </c>
      <c r="C2" s="2118"/>
    </row>
    <row r="4" spans="1:4" ht="48.75" customHeight="1" x14ac:dyDescent="0.25">
      <c r="A4" s="2128" t="str">
        <f>CONCATENATE(ALAPADATOK!A3," saját bevételeinek részletezése az adósságot keletkeztető ügyletből származó tárgyévi fizetési kötelezettség megállapításához")</f>
        <v>Mezőzombor Község Önkormányzata saját bevételeinek részletezése az adósságot keletkeztető ügyletből származó tárgyévi fizetési kötelezettség megállapításához</v>
      </c>
      <c r="B4" s="2128"/>
      <c r="C4" s="2128"/>
    </row>
    <row r="5" spans="1:4" ht="15.95" customHeight="1" thickBot="1" x14ac:dyDescent="0.3">
      <c r="A5" s="148"/>
      <c r="B5" s="148"/>
      <c r="C5" s="564" t="str">
        <f>'KV_2.2.sz.mell.'!E2</f>
        <v>Forintban!</v>
      </c>
      <c r="D5" s="154"/>
    </row>
    <row r="6" spans="1:4" ht="26.45" customHeight="1" thickBot="1" x14ac:dyDescent="0.3">
      <c r="A6" s="168" t="s">
        <v>15</v>
      </c>
      <c r="B6" s="169" t="s">
        <v>194</v>
      </c>
      <c r="C6" s="170" t="str">
        <f>+'KV_1.1.sz.mell.'!C8</f>
        <v>2021. évi előirányzat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341" t="s">
        <v>498</v>
      </c>
      <c r="C8" s="338">
        <v>28950000</v>
      </c>
    </row>
    <row r="9" spans="1:4" ht="24.75" x14ac:dyDescent="0.25">
      <c r="A9" s="173" t="s">
        <v>18</v>
      </c>
      <c r="B9" s="370" t="s">
        <v>245</v>
      </c>
      <c r="C9" s="339"/>
    </row>
    <row r="10" spans="1:4" x14ac:dyDescent="0.25">
      <c r="A10" s="173" t="s">
        <v>19</v>
      </c>
      <c r="B10" s="371" t="s">
        <v>499</v>
      </c>
      <c r="C10" s="339"/>
    </row>
    <row r="11" spans="1:4" ht="24.75" x14ac:dyDescent="0.25">
      <c r="A11" s="173" t="s">
        <v>20</v>
      </c>
      <c r="B11" s="371" t="s">
        <v>247</v>
      </c>
      <c r="C11" s="339"/>
    </row>
    <row r="12" spans="1:4" x14ac:dyDescent="0.25">
      <c r="A12" s="174" t="s">
        <v>21</v>
      </c>
      <c r="B12" s="371" t="s">
        <v>246</v>
      </c>
      <c r="C12" s="340">
        <v>150000</v>
      </c>
    </row>
    <row r="13" spans="1:4" ht="15.75" thickBot="1" x14ac:dyDescent="0.3">
      <c r="A13" s="173" t="s">
        <v>22</v>
      </c>
      <c r="B13" s="372" t="s">
        <v>500</v>
      </c>
      <c r="C13" s="339"/>
    </row>
    <row r="14" spans="1:4" ht="15.75" thickBot="1" x14ac:dyDescent="0.3">
      <c r="A14" s="2129" t="s">
        <v>197</v>
      </c>
      <c r="B14" s="2130"/>
      <c r="C14" s="175">
        <f>SUM(C8:C13)</f>
        <v>29100000</v>
      </c>
    </row>
    <row r="15" spans="1:4" ht="23.25" customHeight="1" x14ac:dyDescent="0.25">
      <c r="A15" s="2131" t="s">
        <v>224</v>
      </c>
      <c r="B15" s="2131"/>
      <c r="C15" s="2131"/>
    </row>
  </sheetData>
  <sheetProtection sheet="1"/>
  <customSheetViews>
    <customSheetView guid="{9A8A2574-4E4C-4A0E-A4B4-611EAAF4A38D}" scale="120">
      <selection activeCell="C13" sqref="C13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4">
    <mergeCell ref="A4:C4"/>
    <mergeCell ref="A14:B14"/>
    <mergeCell ref="A15:C15"/>
    <mergeCell ref="B2:C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2" sqref="J6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CONCATENATE(ALAPADATOK!R25,"2. melléklet ",RM_ALAPADATOK!A7," ",RM_ALAPADATOK!B7," ",RM_ALAPADATOK!C7," ",RM_ALAPADATOK!D7," ",RM_ALAPADATOK!E7," ",RM_ALAPADATOK!F7," ",RM_ALAPADATOK!G7," ",RM_ALAPADATOK!H7)</f>
        <v>6.8.2.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CONCATENATE('RM_6.9.1.sz.mell'!B2:J2)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'KV_9.9.2.sz.mell'!C8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'KV_9.9.2.sz.mell'!C9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'KV_9.9.2.sz.mell'!C10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'KV_9.9.2.sz.mell'!C11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'KV_9.9.2.sz.mell'!C12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'KV_9.9.2.sz.mell'!C13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'KV_9.9.2.sz.mell'!C14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'KV_9.9.2.sz.mell'!C15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'KV_9.9.2.sz.mell'!C16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'KV_9.9.2.sz.mell'!C17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'KV_9.9.2.sz.mell'!C18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'KV_9.9.2.sz.mell'!C19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'KV_9.9.2.sz.mell'!C20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'KV_9.9.2.sz.mell'!C21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'KV_9.9.2.sz.mell'!C22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'KV_9.9.2.sz.mell'!C23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'KV_9.9.2.sz.mell'!C24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'KV_9.9.2.sz.mell'!C25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'KV_9.9.2.sz.mell'!C26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'KV_9.9.2.sz.mell'!C27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'KV_9.9.2.sz.mell'!C28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'KV_9.9.2.sz.mell'!C29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'KV_9.9.2.sz.mell'!C30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'KV_9.9.2.sz.mell'!C31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'KV_9.9.2.sz.mell'!C32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'KV_9.9.2.sz.mell'!C33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'KV_9.9.2.sz.mell'!C34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'KV_9.9.2.sz.mell'!C35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'KV_9.9.2.sz.mell'!C36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'KV_9.9.2.sz.mell'!C37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'KV_9.9.2.sz.mell'!C38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'KV_9.9.2.sz.mell'!C39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'KV_9.9.2.sz.mell'!C40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'KV_9.9.2.sz.mell'!C41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'KV_9.9.2.sz.mell'!C45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'KV_9.9.2.sz.mell'!C46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'KV_9.9.2.sz.mell'!C47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'KV_9.9.2.sz.mell'!C48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'KV_9.9.2.sz.mell'!C49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'KV_9.9.2.sz.mell'!C50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'KV_9.9.2.sz.mell'!C51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'KV_9.9.2.sz.mell'!C52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'KV_9.9.2.sz.mell'!C53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'KV_9.9.2.sz.mell'!C54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'KV_9.9.2.sz.mell'!C55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'KV_9.9.2.sz.mell'!C56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'KV_9.9.2.sz.mell'!C57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'KV_9.9.2.sz.mell'!C58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'KV_9.9.2.sz.mell'!C59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'KV_9.9.2.sz.mell'!C60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J62" sqref="J6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71" sqref="F7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CONCATENATE(ALAPADATOK!R25,"3. melléklet ",RM_ALAPADATOK!A7," ",RM_ALAPADATOK!B7," ",RM_ALAPADATOK!C7," ",RM_ALAPADATOK!D7," ",RM_ALAPADATOK!E7," ",RM_ALAPADATOK!F7," ",RM_ALAPADATOK!G7," ",RM_ALAPADATOK!H7)</f>
        <v>6.8.3.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CONCATENATE('RM_6.9.2.sz.mell'!B2:J2)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'KV_9.9.3.sz.mell'!C8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'KV_9.9.3.sz.mell'!C9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'KV_9.9.3.sz.mell'!C10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'KV_9.9.3.sz.mell'!C11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'KV_9.9.3.sz.mell'!C12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'KV_9.9.3.sz.mell'!C13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'KV_9.9.3.sz.mell'!C14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'KV_9.9.3.sz.mell'!C15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'KV_9.9.3.sz.mell'!C16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'KV_9.9.3.sz.mell'!C17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'KV_9.9.3.sz.mell'!C18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'KV_9.9.3.sz.mell'!C19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'KV_9.9.3.sz.mell'!C20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'KV_9.9.3.sz.mell'!C21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'KV_9.9.3.sz.mell'!C22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'KV_9.9.3.sz.mell'!C23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'KV_9.9.3.sz.mell'!C24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'KV_9.9.3.sz.mell'!C25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'KV_9.9.3.sz.mell'!C26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'KV_9.9.3.sz.mell'!C27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'KV_9.9.3.sz.mell'!C28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'KV_9.9.3.sz.mell'!C29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'KV_9.9.3.sz.mell'!C30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'KV_9.9.3.sz.mell'!C31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'KV_9.9.3.sz.mell'!C32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'KV_9.9.3.sz.mell'!C33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'KV_9.9.3.sz.mell'!C34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'KV_9.9.3.sz.mell'!C35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'KV_9.9.3.sz.mell'!C36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'KV_9.9.3.sz.mell'!C37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'KV_9.9.3.sz.mell'!C38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'KV_9.9.3.sz.mell'!C39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'KV_9.9.3.sz.mell'!C40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'KV_9.9.3.sz.mell'!C41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'KV_9.9.3.sz.mell'!C45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'KV_9.9.3.sz.mell'!C46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'KV_9.9.3.sz.mell'!C47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'KV_9.9.3.sz.mell'!C48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'KV_9.9.3.sz.mell'!C49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'KV_9.9.3.sz.mell'!C50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'KV_9.9.3.sz.mell'!C51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'KV_9.9.3.sz.mell'!C52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'KV_9.9.3.sz.mell'!C53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'KV_9.9.3.sz.mell'!C54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'KV_9.9.3.sz.mell'!C55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'KV_9.9.3.sz.mell'!C56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'KV_9.9.3.sz.mell'!C57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'KV_9.9.3.sz.mell'!C58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'KV_9.9.3.sz.mell'!C59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'KV_9.9.3.sz.mell'!C60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F71" sqref="F71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CONCATENATE(ALAPADATOK!R27," melléklet ",RM_ALAPADATOK!A7," ",RM_ALAPADATOK!B7," ",RM_ALAPADATOK!C7," ",RM_ALAPADATOK!D7," ",RM_ALAPADATOK!E7," ",RM_ALAPADATOK!F7," ",RM_ALAPADATOK!G7," ",RM_ALAPADATOK!H7)</f>
        <v>6.9.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CONCATENATE(RM_ALAPADATOK!B27)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'KV_9.10.sz.mell'!C8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'KV_9.10.sz.mell'!C9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'KV_9.10.sz.mell'!C10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'KV_9.10.sz.mell'!C11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'KV_9.10.sz.mell'!C12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'KV_9.10.sz.mell'!C13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'KV_9.10.sz.mell'!C14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'KV_9.10.sz.mell'!C15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'KV_9.10.sz.mell'!C16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'KV_9.10.sz.mell'!C17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'KV_9.10.sz.mell'!C18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'KV_9.10.sz.mell'!C19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'KV_9.10.sz.mell'!C20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'KV_9.10.sz.mell'!C21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'KV_9.10.sz.mell'!C22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'KV_9.10.sz.mell'!C23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'KV_9.10.sz.mell'!C24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'KV_9.10.sz.mell'!C25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'KV_9.10.sz.mell'!C26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'KV_9.10.sz.mell'!C27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'KV_9.10.sz.mell'!C28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'KV_9.10.sz.mell'!C29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'KV_9.10.sz.mell'!C30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'KV_9.10.sz.mell'!C31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'KV_9.10.sz.mell'!C32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'KV_9.10.sz.mell'!C33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'KV_9.10.sz.mell'!C34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'KV_9.10.sz.mell'!C35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'KV_9.10.sz.mell'!C36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'KV_9.10.sz.mell'!C37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'KV_9.10.sz.mell'!C38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'KV_9.10.sz.mell'!C39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'KV_9.10.sz.mell'!C40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'KV_9.10.sz.mell'!C41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'KV_9.10.sz.mell'!C45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'KV_9.10.sz.mell'!C46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'KV_9.10.sz.mell'!C47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'KV_9.10.sz.mell'!C48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'KV_9.10.sz.mell'!C49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'KV_9.10.sz.mell'!C50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'KV_9.10.sz.mell'!C51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'KV_9.10.sz.mell'!C52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'KV_9.10.sz.mell'!C53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'KV_9.10.sz.mell'!C54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'KV_9.10.sz.mell'!C55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'KV_9.10.sz.mell'!C56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'KV_9.10.sz.mell'!C57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'KV_9.10.sz.mell'!C58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'KV_9.10.sz.mell'!C59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'KV_9.10.sz.mell'!C60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C55" sqref="C5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37" sqref="C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CONCATENATE(ALAPADATOK!R27,"1. melléklet ",RM_ALAPADATOK!A7," ",RM_ALAPADATOK!B7," ",RM_ALAPADATOK!C7," ",RM_ALAPADATOK!D7," ",RM_ALAPADATOK!E7," ",RM_ALAPADATOK!F7," ",RM_ALAPADATOK!G7," ",RM_ALAPADATOK!H7)</f>
        <v>6.9.1.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CONCATENATE('RM_6.10.sz.mell'!B2:J2)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'KV_9.10.1.sz.mell'!C8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'KV_9.10.1.sz.mell'!C9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'KV_9.10.1.sz.mell'!C10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'KV_9.10.1.sz.mell'!C11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'KV_9.10.1.sz.mell'!C12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'KV_9.10.1.sz.mell'!C13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'KV_9.10.1.sz.mell'!C14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'KV_9.10.1.sz.mell'!C15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'KV_9.10.1.sz.mell'!C16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'KV_9.10.1.sz.mell'!C17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'KV_9.10.1.sz.mell'!C18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'KV_9.10.1.sz.mell'!C19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'KV_9.10.1.sz.mell'!C20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'KV_9.10.1.sz.mell'!C21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'KV_9.10.1.sz.mell'!C22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'KV_9.10.1.sz.mell'!C23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'KV_9.10.1.sz.mell'!C24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'KV_9.10.1.sz.mell'!C25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'KV_9.10.1.sz.mell'!C26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'KV_9.10.1.sz.mell'!C27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'KV_9.10.1.sz.mell'!C28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'KV_9.10.1.sz.mell'!C29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'KV_9.10.1.sz.mell'!C30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'KV_9.10.1.sz.mell'!C31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'KV_9.10.1.sz.mell'!C32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'KV_9.10.1.sz.mell'!C33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'KV_9.10.1.sz.mell'!C34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'KV_9.10.1.sz.mell'!C35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'KV_9.10.1.sz.mell'!C36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'KV_9.10.1.sz.mell'!C37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'KV_9.10.1.sz.mell'!C38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'KV_9.10.1.sz.mell'!C39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'KV_9.10.1.sz.mell'!C40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'KV_9.10.1.sz.mell'!C41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'KV_9.10.1.sz.mell'!C45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'KV_9.10.1.sz.mell'!C46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'KV_9.10.1.sz.mell'!C47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'KV_9.10.1.sz.mell'!C48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'KV_9.10.1.sz.mell'!C49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'KV_9.10.1.sz.mell'!C50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'KV_9.10.1.sz.mell'!C51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'KV_9.10.1.sz.mell'!C52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'KV_9.10.1.sz.mell'!C53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'KV_9.10.1.sz.mell'!C54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'KV_9.10.1.sz.mell'!C55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'KV_9.10.1.sz.mell'!C56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'KV_9.10.1.sz.mell'!C57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'KV_9.10.1.sz.mell'!C58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'KV_9.10.1.sz.mell'!C59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'KV_9.10.1.sz.mell'!C60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C37" sqref="C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G64" sqref="G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CONCATENATE(ALAPADATOK!R27,"2. melléklet ",RM_ALAPADATOK!A7," ",RM_ALAPADATOK!B7," ",RM_ALAPADATOK!C7," ",RM_ALAPADATOK!D7," ",RM_ALAPADATOK!E7," ",RM_ALAPADATOK!F7," ",RM_ALAPADATOK!G7," ",RM_ALAPADATOK!H7)</f>
        <v>6.9.2.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CONCATENATE('RM_6.10.1.sz.mell'!B2:J2)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'KV_9.10.2.sz.mell'!C8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'KV_9.10.2.sz.mell'!C9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'KV_9.10.2.sz.mell'!C10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'KV_9.10.2.sz.mell'!C11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'KV_9.10.2.sz.mell'!C12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'KV_9.10.2.sz.mell'!C13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'KV_9.10.2.sz.mell'!C14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'KV_9.10.2.sz.mell'!C15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'KV_9.10.2.sz.mell'!C16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'KV_9.10.2.sz.mell'!C17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'KV_9.10.2.sz.mell'!C18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'KV_9.10.2.sz.mell'!C19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'KV_9.10.2.sz.mell'!C20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'KV_9.10.2.sz.mell'!C21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'KV_9.10.2.sz.mell'!C22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'KV_9.10.2.sz.mell'!C23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'KV_9.10.2.sz.mell'!C24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'KV_9.10.2.sz.mell'!C25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'KV_9.10.2.sz.mell'!C26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'KV_9.10.2.sz.mell'!C27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'KV_9.10.2.sz.mell'!C28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'KV_9.10.2.sz.mell'!C29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'KV_9.10.2.sz.mell'!C30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'KV_9.10.2.sz.mell'!C31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'KV_9.10.2.sz.mell'!C32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'KV_9.10.2.sz.mell'!C33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'KV_9.10.2.sz.mell'!C34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'KV_9.10.2.sz.mell'!C35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'KV_9.10.2.sz.mell'!C36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'KV_9.10.2.sz.mell'!C37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'KV_9.10.2.sz.mell'!C38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'KV_9.10.2.sz.mell'!C39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'KV_9.10.2.sz.mell'!C40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'KV_9.10.2.sz.mell'!C41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'KV_9.10.2.sz.mell'!C45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'KV_9.10.2.sz.mell'!C46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'KV_9.10.2.sz.mell'!C47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'KV_9.10.2.sz.mell'!C48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'KV_9.10.2.sz.mell'!C49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'KV_9.10.2.sz.mell'!C50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'KV_9.10.2.sz.mell'!C51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'KV_9.10.2.sz.mell'!C52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'KV_9.10.2.sz.mell'!C53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'KV_9.10.2.sz.mell'!C54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'KV_9.10.2.sz.mell'!C55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'KV_9.10.2.sz.mell'!C56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'KV_9.10.2.sz.mell'!C57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'KV_9.10.2.sz.mell'!C58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'KV_9.10.2.sz.mell'!C59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'KV_9.10.2.sz.mell'!C60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G64" sqref="G6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CONCATENATE(ALAPADATOK!R27,"3. melléklet ",RM_ALAPADATOK!A7," ",RM_ALAPADATOK!B7," ",RM_ALAPADATOK!C7," ",RM_ALAPADATOK!D7," ",RM_ALAPADATOK!E7," ",RM_ALAPADATOK!F7," ",RM_ALAPADATOK!G7," ",RM_ALAPADATOK!H7)</f>
        <v>6.9.3.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CONCATENATE('RM_6.10.2.sz.mell'!B2:J2)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'KV_9.10.3.sz.mell'!C8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'KV_9.10.3.sz.mell'!C9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'KV_9.10.3.sz.mell'!C10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'KV_9.10.3.sz.mell'!C11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'KV_9.10.3.sz.mell'!C12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'KV_9.10.3.sz.mell'!C13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'KV_9.10.3.sz.mell'!C14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'KV_9.10.3.sz.mell'!C15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'KV_9.10.3.sz.mell'!C16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'KV_9.10.3.sz.mell'!C17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'KV_9.10.3.sz.mell'!C18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'KV_9.10.3.sz.mell'!C19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'KV_9.10.3.sz.mell'!C20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'KV_9.10.3.sz.mell'!C21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'KV_9.10.3.sz.mell'!C22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'KV_9.10.3.sz.mell'!C23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'KV_9.10.3.sz.mell'!C24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'KV_9.10.3.sz.mell'!C25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'KV_9.10.3.sz.mell'!C26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'KV_9.10.3.sz.mell'!C27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'KV_9.10.3.sz.mell'!C28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'KV_9.10.3.sz.mell'!C29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'KV_9.10.3.sz.mell'!C30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'KV_9.10.3.sz.mell'!C31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'KV_9.10.3.sz.mell'!C32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'KV_9.10.3.sz.mell'!C33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'KV_9.10.3.sz.mell'!C34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'KV_9.10.3.sz.mell'!C35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'KV_9.10.3.sz.mell'!C36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'KV_9.10.3.sz.mell'!C37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'KV_9.10.3.sz.mell'!C38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'KV_9.10.3.sz.mell'!C39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'KV_9.10.3.sz.mell'!C40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'KV_9.10.3.sz.mell'!C41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'KV_9.10.3.sz.mell'!C45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'KV_9.10.3.sz.mell'!C46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'KV_9.10.3.sz.mell'!C47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'KV_9.10.3.sz.mell'!C48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'KV_9.10.3.sz.mell'!C49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'KV_9.10.3.sz.mell'!C50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'KV_9.10.3.sz.mell'!C51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'KV_9.10.3.sz.mell'!C52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'KV_9.10.3.sz.mell'!C53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'KV_9.10.3.sz.mell'!C54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'KV_9.10.3.sz.mell'!C55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'KV_9.10.3.sz.mell'!C56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'KV_9.10.3.sz.mell'!C57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'KV_9.10.3.sz.mell'!C58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'KV_9.10.3.sz.mell'!C59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'KV_9.10.3.sz.mell'!C60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J60" sqref="J6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B17" sqref="B1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CONCATENATE(ALAPADATOK!R29," melléklet ",RM_ALAPADATOK!A7," ",RM_ALAPADATOK!B7," ",RM_ALAPADATOK!C7," ",RM_ALAPADATOK!D7," ",RM_ALAPADATOK!E7," ",RM_ALAPADATOK!F7," ",RM_ALAPADATOK!G7," ",RM_ALAPADATOK!H7)</f>
        <v>6.10.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CONCATENATE(RM_ALAPADATOK!B29)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B17" sqref="B1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CONCATENATE(ALAPADATOK!R29,"1. melléklet ",RM_ALAPADATOK!A7," ",RM_ALAPADATOK!B7," ",RM_ALAPADATOK!C7," ",RM_ALAPADATOK!D7," ",RM_ALAPADATOK!E7," ",RM_ALAPADATOK!F7," ",RM_ALAPADATOK!G7," ",RM_ALAPADATOK!H7)</f>
        <v>6.10.1.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CONCATENATE('RM_6.11.sz.mell'!B2:J2)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'KV_9.11.1.sz.mell'!C8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'KV_9.11.1.sz.mell'!C9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'KV_9.11.1.sz.mell'!C10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'KV_9.11.1.sz.mell'!C11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'KV_9.11.1.sz.mell'!C12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'KV_9.11.1.sz.mell'!C13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'KV_9.11.1.sz.mell'!C14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'KV_9.11.1.sz.mell'!C15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'KV_9.11.1.sz.mell'!C16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'KV_9.11.1.sz.mell'!C17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'KV_9.11.1.sz.mell'!C18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'KV_9.11.1.sz.mell'!C19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'KV_9.11.1.sz.mell'!C20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'KV_9.11.1.sz.mell'!C21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'KV_9.11.1.sz.mell'!C22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'KV_9.11.1.sz.mell'!C23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'KV_9.11.1.sz.mell'!C24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'KV_9.11.1.sz.mell'!C25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'KV_9.11.1.sz.mell'!C26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'KV_9.11.1.sz.mell'!C27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'KV_9.11.1.sz.mell'!C28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'KV_9.11.1.sz.mell'!C29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'KV_9.11.1.sz.mell'!C30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'KV_9.11.1.sz.mell'!C31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'KV_9.11.1.sz.mell'!C32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'KV_9.11.1.sz.mell'!C33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'KV_9.11.1.sz.mell'!C34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'KV_9.11.1.sz.mell'!C35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'KV_9.11.1.sz.mell'!C36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'KV_9.11.1.sz.mell'!C37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'KV_9.11.1.sz.mell'!C38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'KV_9.11.1.sz.mell'!C39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'KV_9.11.1.sz.mell'!C40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'KV_9.11.1.sz.mell'!C41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'KV_9.11.1.sz.mell'!C45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'KV_9.11.1.sz.mell'!C46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'KV_9.11.1.sz.mell'!C47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'KV_9.11.1.sz.mell'!C48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'KV_9.11.1.sz.mell'!C49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'KV_9.11.1.sz.mell'!C50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'KV_9.11.1.sz.mell'!C51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'KV_9.11.1.sz.mell'!C52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'KV_9.11.1.sz.mell'!C53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'KV_9.11.1.sz.mell'!C54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'KV_9.11.1.sz.mell'!C55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'KV_9.11.1.sz.mell'!C56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'KV_9.11.1.sz.mell'!C57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'KV_9.11.1.sz.mell'!C58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'KV_9.11.1.sz.mell'!C59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'KV_9.11.1.sz.mell'!C60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C55" sqref="C5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F68" sqref="F6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CONCATENATE(ALAPADATOK!R29,"2. melléklet ",RM_ALAPADATOK!A7," ",RM_ALAPADATOK!B7," ",RM_ALAPADATOK!C7," ",RM_ALAPADATOK!D7," ",RM_ALAPADATOK!E7," ",RM_ALAPADATOK!F7," ",RM_ALAPADATOK!G7," ",RM_ALAPADATOK!H7)</f>
        <v>6.10.2.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CONCATENATE('RM_6.11.1.sz.mell'!B2:J2)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'KV_9.11.2.sz.mell'!C8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'KV_9.11.2.sz.mell'!C9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'KV_9.11.2.sz.mell'!C10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'KV_9.11.2.sz.mell'!C11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'KV_9.11.2.sz.mell'!C12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'KV_9.11.2.sz.mell'!C13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'KV_9.11.2.sz.mell'!C14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'KV_9.11.2.sz.mell'!C15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'KV_9.11.2.sz.mell'!C16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'KV_9.11.2.sz.mell'!C17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'KV_9.11.2.sz.mell'!C18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'KV_9.11.2.sz.mell'!C19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'KV_9.11.2.sz.mell'!C20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'KV_9.11.2.sz.mell'!C21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'KV_9.11.2.sz.mell'!C22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'KV_9.11.2.sz.mell'!C23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'KV_9.11.2.sz.mell'!C24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'KV_9.11.2.sz.mell'!C25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'KV_9.11.2.sz.mell'!C26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'KV_9.11.2.sz.mell'!C27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'KV_9.11.2.sz.mell'!C28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'KV_9.11.2.sz.mell'!C29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'KV_9.11.2.sz.mell'!C30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'KV_9.11.2.sz.mell'!C31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'KV_9.11.2.sz.mell'!C32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'KV_9.11.2.sz.mell'!C33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'KV_9.11.2.sz.mell'!C34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'KV_9.11.2.sz.mell'!C35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'KV_9.11.2.sz.mell'!C36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'KV_9.11.2.sz.mell'!C37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'KV_9.11.2.sz.mell'!C38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'KV_9.11.2.sz.mell'!C39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'KV_9.11.2.sz.mell'!C40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'KV_9.11.2.sz.mell'!C41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'KV_9.11.2.sz.mell'!C45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'KV_9.11.2.sz.mell'!C46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'KV_9.11.2.sz.mell'!C47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'KV_9.11.2.sz.mell'!C48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'KV_9.11.2.sz.mell'!C49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'KV_9.11.2.sz.mell'!C50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'KV_9.11.2.sz.mell'!C51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'KV_9.11.2.sz.mell'!C52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'KV_9.11.2.sz.mell'!C53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'KV_9.11.2.sz.mell'!C54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'KV_9.11.2.sz.mell'!C55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'KV_9.11.2.sz.mell'!C56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'KV_9.11.2.sz.mell'!C57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'KV_9.11.2.sz.mell'!C58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'KV_9.11.2.sz.mell'!C59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'KV_9.11.2.sz.mell'!C60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F68" sqref="F68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CONCATENATE(ALAPADATOK!R29,"3. melléklet ",RM_ALAPADATOK!A7," ",RM_ALAPADATOK!B7," ",RM_ALAPADATOK!C7," ",RM_ALAPADATOK!D7," ",RM_ALAPADATOK!E7," ",RM_ALAPADATOK!F7," ",RM_ALAPADATOK!G7," ",RM_ALAPADATOK!H7)</f>
        <v>6.10.3.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CONCATENATE('RM_6.11.2.sz.mell'!B2:J2)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'KV_9.11.3.sz.mell'!C8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'KV_9.11.3.sz.mell'!C9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'KV_9.11.3.sz.mell'!C10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'KV_9.11.3.sz.mell'!C11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'KV_9.11.3.sz.mell'!C12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'KV_9.11.3.sz.mell'!C13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'KV_9.11.3.sz.mell'!C14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'KV_9.11.3.sz.mell'!C15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'KV_9.11.3.sz.mell'!C16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'KV_9.11.3.sz.mell'!C17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'KV_9.11.3.sz.mell'!C18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'KV_9.11.3.sz.mell'!C19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'KV_9.11.3.sz.mell'!C20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'KV_9.11.3.sz.mell'!C21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'KV_9.11.3.sz.mell'!C22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'KV_9.11.3.sz.mell'!C23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'KV_9.11.3.sz.mell'!C24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'KV_9.11.3.sz.mell'!C25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'KV_9.11.3.sz.mell'!C26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'KV_9.11.3.sz.mell'!C27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'KV_9.11.3.sz.mell'!C28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'KV_9.11.3.sz.mell'!C29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'KV_9.11.3.sz.mell'!C30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'KV_9.11.3.sz.mell'!C31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'KV_9.11.3.sz.mell'!C32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'KV_9.11.3.sz.mell'!C33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'KV_9.11.3.sz.mell'!C34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'KV_9.11.3.sz.mell'!C35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'KV_9.11.3.sz.mell'!C36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'KV_9.11.3.sz.mell'!C37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'KV_9.11.3.sz.mell'!C38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'KV_9.11.3.sz.mell'!C39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'KV_9.11.3.sz.mell'!C40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'KV_9.11.3.sz.mell'!C41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'KV_9.11.3.sz.mell'!C45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'KV_9.11.3.sz.mell'!C46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'KV_9.11.3.sz.mell'!C47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'KV_9.11.3.sz.mell'!C48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'KV_9.11.3.sz.mell'!C49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'KV_9.11.3.sz.mell'!C50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'KV_9.11.3.sz.mell'!C51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'KV_9.11.3.sz.mell'!C52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'KV_9.11.3.sz.mell'!C53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'KV_9.11.3.sz.mell'!C54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'KV_9.11.3.sz.mell'!C55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'KV_9.11.3.sz.mell'!C56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'KV_9.11.3.sz.mell'!C57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'KV_9.11.3.sz.mell'!C58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'KV_9.11.3.sz.mell'!C59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'KV_9.11.3.sz.mell'!C60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C55" sqref="C5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D15"/>
  <sheetViews>
    <sheetView zoomScale="120" zoomScaleNormal="120" workbookViewId="0">
      <selection activeCell="B8" sqref="B8"/>
    </sheetView>
  </sheetViews>
  <sheetFormatPr defaultRowHeight="15" x14ac:dyDescent="0.25"/>
  <cols>
    <col min="1" max="1" width="5.6640625" style="147" customWidth="1"/>
    <col min="2" max="2" width="66.83203125" style="147" customWidth="1"/>
    <col min="3" max="3" width="27" style="147" customWidth="1"/>
    <col min="4" max="16384" width="9.33203125" style="147"/>
  </cols>
  <sheetData>
    <row r="2" spans="1:4" x14ac:dyDescent="0.25">
      <c r="B2" s="2118" t="str">
        <f>CONCATENATE("5. melléklet ",ALAPADATOK!A7," ",ALAPADATOK!B7," ",ALAPADATOK!C7," ",ALAPADATOK!D7," ",ALAPADATOK!E7," ",ALAPADATOK!F7," ",ALAPADATOK!G7," ",ALAPADATOK!H7)</f>
        <v>5. melléklet a 2 / 2021. ( III.12. ) önkormányzati rendelethez</v>
      </c>
      <c r="C2" s="2118"/>
    </row>
    <row r="4" spans="1:4" ht="33.200000000000003" customHeight="1" x14ac:dyDescent="0.25">
      <c r="A4" s="2128" t="str">
        <f>CONCATENATE(ALAPADATOK!A3," ",ALAPADATOK!D7," évi adósságot keletkeztető fejlesztési céljai")</f>
        <v>Mezőzombor Község Önkormányzata 2021. évi adósságot keletkeztető fejlesztési céljai</v>
      </c>
      <c r="B4" s="2128"/>
      <c r="C4" s="2128"/>
    </row>
    <row r="5" spans="1:4" ht="15.95" customHeight="1" thickBot="1" x14ac:dyDescent="0.3">
      <c r="A5" s="148"/>
      <c r="B5" s="148"/>
      <c r="C5" s="564" t="str">
        <f>'KV_4.sz.mell.'!C5</f>
        <v>Forintban!</v>
      </c>
      <c r="D5" s="154"/>
    </row>
    <row r="6" spans="1:4" ht="26.45" customHeight="1" thickBot="1" x14ac:dyDescent="0.3">
      <c r="A6" s="168" t="s">
        <v>15</v>
      </c>
      <c r="B6" s="169" t="s">
        <v>198</v>
      </c>
      <c r="C6" s="170" t="s">
        <v>223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1804" t="s">
        <v>1149</v>
      </c>
      <c r="C8" s="176"/>
    </row>
    <row r="9" spans="1:4" x14ac:dyDescent="0.25">
      <c r="A9" s="173" t="s">
        <v>18</v>
      </c>
      <c r="B9" s="1805"/>
      <c r="C9" s="177"/>
    </row>
    <row r="10" spans="1:4" ht="15.75" thickBot="1" x14ac:dyDescent="0.3">
      <c r="A10" s="174" t="s">
        <v>19</v>
      </c>
      <c r="B10" s="1806"/>
      <c r="C10" s="178"/>
    </row>
    <row r="11" spans="1:4" s="453" customFormat="1" ht="17.25" customHeight="1" thickBot="1" x14ac:dyDescent="0.25">
      <c r="A11" s="454" t="s">
        <v>20</v>
      </c>
      <c r="B11" s="129" t="s">
        <v>1118</v>
      </c>
      <c r="C11" s="175">
        <f>SUM(C8:C10)</f>
        <v>0</v>
      </c>
    </row>
    <row r="12" spans="1:4" ht="26.25" customHeight="1" x14ac:dyDescent="0.25">
      <c r="A12" s="2132" t="s">
        <v>1117</v>
      </c>
      <c r="B12" s="2132"/>
      <c r="C12" s="2132"/>
    </row>
    <row r="15" spans="1:4" ht="15.75" x14ac:dyDescent="0.25">
      <c r="B15" s="123"/>
    </row>
  </sheetData>
  <sheetProtection sheet="1"/>
  <customSheetViews>
    <customSheetView guid="{9A8A2574-4E4C-4A0E-A4B4-611EAAF4A38D}" scale="120">
      <selection activeCell="B8" sqref="B8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3">
    <mergeCell ref="A4:C4"/>
    <mergeCell ref="B2:C2"/>
    <mergeCell ref="A12:C12"/>
  </mergeCells>
  <phoneticPr fontId="29" type="noConversion"/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/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CONCATENATE(ALAPADATOK!R31," melléklet ",RM_ALAPADATOK!A7," ",RM_ALAPADATOK!B7," ",RM_ALAPADATOK!C7," ",RM_ALAPADATOK!D7," ",RM_ALAPADATOK!E7," ",RM_ALAPADATOK!F7," ",RM_ALAPADATOK!G7," ",RM_ALAPADATOK!H7)</f>
        <v>6.11.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CONCATENATE(RM_ALAPADATOK!B31)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I5" sqref="I5:I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CONCATENATE(ALAPADATOK!R31,"1. melléklet ",RM_ALAPADATOK!A7," ",RM_ALAPADATOK!B7," ",RM_ALAPADATOK!C7," ",RM_ALAPADATOK!D7," ",RM_ALAPADATOK!E7," ",RM_ALAPADATOK!F7," ",RM_ALAPADATOK!G7," ",RM_ALAPADATOK!H7)</f>
        <v>6.11.1.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CONCATENATE('RM_6.12.sz.mell'!B2:J2)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'KV_9.12.1.sz.mell'!C8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'KV_9.12.1.sz.mell'!C9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'KV_9.12.1.sz.mell'!C10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'KV_9.12.1.sz.mell'!C11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'KV_9.12.1.sz.mell'!C12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'KV_9.12.1.sz.mell'!C13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'KV_9.12.1.sz.mell'!C14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'KV_9.12.1.sz.mell'!C15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'KV_9.12.1.sz.mell'!C16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'KV_9.12.1.sz.mell'!C17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'KV_9.12.1.sz.mell'!C18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'KV_9.12.1.sz.mell'!C19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'KV_9.12.1.sz.mell'!C20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'KV_9.12.1.sz.mell'!C21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'KV_9.12.1.sz.mell'!C22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'KV_9.12.1.sz.mell'!C23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'KV_9.12.1.sz.mell'!C24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'KV_9.12.1.sz.mell'!C25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'KV_9.12.1.sz.mell'!C26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265</v>
      </c>
      <c r="B29" s="1172" t="s">
        <v>397</v>
      </c>
      <c r="C29" s="679">
        <f>'KV_9.12.1.sz.mell'!C27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266</v>
      </c>
      <c r="B30" s="1173" t="s">
        <v>400</v>
      </c>
      <c r="C30" s="679">
        <f>'KV_9.12.1.sz.mell'!C28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267</v>
      </c>
      <c r="B31" s="1174" t="s">
        <v>518</v>
      </c>
      <c r="C31" s="757">
        <f>'KV_9.12.1.sz.mell'!C29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'KV_9.12.1.sz.mell'!C30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'KV_9.12.1.sz.mell'!C31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'KV_9.12.1.sz.mell'!C32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'KV_9.12.1.sz.mell'!C33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'KV_9.12.1.sz.mell'!C34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'KV_9.12.1.sz.mell'!C35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'KV_9.12.1.sz.mell'!C36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'KV_9.12.1.sz.mell'!C37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'KV_9.12.1.sz.mell'!C38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'KV_9.12.1.sz.mell'!C39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'KV_9.12.1.sz.mell'!C40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'KV_9.12.1.sz.mell'!C41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'KV_9.12.1.sz.mell'!C45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'KV_9.12.1.sz.mell'!C46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'KV_9.12.1.sz.mell'!C47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'KV_9.12.1.sz.mell'!C48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'KV_9.12.1.sz.mell'!C49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'KV_9.12.1.sz.mell'!C50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'KV_9.12.1.sz.mell'!C51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'KV_9.12.1.sz.mell'!C52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'KV_9.12.1.sz.mell'!C53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'KV_9.12.1.sz.mell'!C54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'KV_9.12.1.sz.mell'!C55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'KV_9.12.1.sz.mell'!C56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'KV_9.12.1.sz.mell'!C57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'KV_9.12.1.sz.mell'!C58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'KV_9.12.1.sz.mell'!C59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'KV_9.12.1.sz.mell'!C60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I5" sqref="I5:I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1" zoomScale="120" zoomScaleNormal="120" workbookViewId="0">
      <selection activeCell="J60" sqref="J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CONCATENATE(ALAPADATOK!R31,"2. melléklet ",RM_ALAPADATOK!A7," ",RM_ALAPADATOK!B7," ",RM_ALAPADATOK!C7," ",RM_ALAPADATOK!D7," ",RM_ALAPADATOK!E7," ",RM_ALAPADATOK!F7," ",RM_ALAPADATOK!G7," ",RM_ALAPADATOK!H7)</f>
        <v>6.11.2.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CONCATENATE('RM_6.12.1.sz.mell'!B2:J2)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'KV_9.12.2.sz.mell'!C8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'KV_9.12.2.sz.mell'!C9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'KV_9.12.2.sz.mell'!C10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'KV_9.12.2.sz.mell'!C11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'KV_9.12.2.sz.mell'!C12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'KV_9.12.2.sz.mell'!C13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'KV_9.12.2.sz.mell'!C14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'KV_9.12.2.sz.mell'!C15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'KV_9.12.2.sz.mell'!C16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'KV_9.12.2.sz.mell'!C17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'KV_9.12.2.sz.mell'!C18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'KV_9.12.2.sz.mell'!C19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'KV_9.12.2.sz.mell'!C20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'KV_9.12.2.sz.mell'!C21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'KV_9.12.2.sz.mell'!C22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'KV_9.12.2.sz.mell'!C23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'KV_9.12.2.sz.mell'!C24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'KV_9.12.2.sz.mell'!C25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'KV_9.12.2.sz.mell'!C26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'KV_9.12.2.sz.mell'!C27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'KV_9.12.2.sz.mell'!C28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'KV_9.12.2.sz.mell'!C29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'KV_9.12.2.sz.mell'!C30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'KV_9.12.2.sz.mell'!C31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'KV_9.12.2.sz.mell'!C32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'KV_9.12.2.sz.mell'!C33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'KV_9.12.2.sz.mell'!C34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'KV_9.12.2.sz.mell'!C35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'KV_9.12.2.sz.mell'!C36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'KV_9.12.2.sz.mell'!C37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'KV_9.12.2.sz.mell'!C38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'KV_9.12.2.sz.mell'!C39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'KV_9.12.2.sz.mell'!C40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'KV_9.12.2.sz.mell'!C41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'KV_9.12.2.sz.mell'!C45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'KV_9.12.2.sz.mell'!C46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'KV_9.12.2.sz.mell'!C47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'KV_9.12.2.sz.mell'!C48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'KV_9.12.2.sz.mell'!C49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'KV_9.12.2.sz.mell'!C50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'KV_9.12.2.sz.mell'!C51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'KV_9.12.2.sz.mell'!C52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'KV_9.12.2.sz.mell'!C53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'KV_9.12.2.sz.mell'!C54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'KV_9.12.2.sz.mell'!C55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'KV_9.12.2.sz.mell'!C56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'KV_9.12.2.sz.mell'!C57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'KV_9.12.2.sz.mell'!C58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'KV_9.12.2.sz.mell'!C59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'KV_9.12.2.sz.mell'!C60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1">
      <selection activeCell="J60" sqref="J6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B9" zoomScale="120" zoomScaleNormal="120" workbookViewId="0">
      <selection activeCell="K1" sqref="K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CONCATENATE(ALAPADATOK!R31,"3. melléklet ",RM_ALAPADATOK!A7," ",RM_ALAPADATOK!B7," ",RM_ALAPADATOK!C7," ",RM_ALAPADATOK!D7," ",RM_ALAPADATOK!E7," ",RM_ALAPADATOK!F7," ",RM_ALAPADATOK!G7," ",RM_ALAPADATOK!H7)</f>
        <v>6.11.3. melléklet a … / 2021. ( ……. ) önkormányzati rendelethez</v>
      </c>
    </row>
    <row r="2" spans="1:11" s="440" customFormat="1" ht="23.1" customHeight="1" x14ac:dyDescent="0.2">
      <c r="A2" s="587" t="s">
        <v>201</v>
      </c>
      <c r="B2" s="2345" t="str">
        <f>CONCATENATE('RM_6.12.2.sz.mell'!B2:J2)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261" t="s">
        <v>17</v>
      </c>
      <c r="B10" s="1161" t="s">
        <v>515</v>
      </c>
      <c r="C10" s="297">
        <f>'KV_9.12.3.sz.mell'!C8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1162" t="s">
        <v>97</v>
      </c>
      <c r="B11" s="1163" t="s">
        <v>272</v>
      </c>
      <c r="C11" s="684">
        <f>'KV_9.12.3.sz.mell'!C9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1164" t="s">
        <v>98</v>
      </c>
      <c r="B12" s="1165" t="s">
        <v>273</v>
      </c>
      <c r="C12" s="686">
        <f>'KV_9.12.3.sz.mell'!C10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1164" t="s">
        <v>99</v>
      </c>
      <c r="B13" s="1165" t="s">
        <v>274</v>
      </c>
      <c r="C13" s="686">
        <f>'KV_9.12.3.sz.mell'!C11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1164" t="s">
        <v>100</v>
      </c>
      <c r="B14" s="1165" t="s">
        <v>275</v>
      </c>
      <c r="C14" s="686">
        <f>'KV_9.12.3.sz.mell'!C12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1164" t="s">
        <v>146</v>
      </c>
      <c r="B15" s="1165" t="s">
        <v>276</v>
      </c>
      <c r="C15" s="686">
        <f>'KV_9.12.3.sz.mell'!C13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1164" t="s">
        <v>101</v>
      </c>
      <c r="B16" s="1165" t="s">
        <v>394</v>
      </c>
      <c r="C16" s="686">
        <f>'KV_9.12.3.sz.mell'!C14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1164" t="s">
        <v>102</v>
      </c>
      <c r="B17" s="1166" t="s">
        <v>395</v>
      </c>
      <c r="C17" s="686">
        <f>'KV_9.12.3.sz.mell'!C15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1164" t="s">
        <v>112</v>
      </c>
      <c r="B18" s="1165" t="s">
        <v>279</v>
      </c>
      <c r="C18" s="686">
        <f>'KV_9.12.3.sz.mell'!C16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1164" t="s">
        <v>113</v>
      </c>
      <c r="B19" s="1165" t="s">
        <v>280</v>
      </c>
      <c r="C19" s="686">
        <f>'KV_9.12.3.sz.mell'!C17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1164" t="s">
        <v>114</v>
      </c>
      <c r="B20" s="1165" t="s">
        <v>431</v>
      </c>
      <c r="C20" s="686">
        <f>'KV_9.12.3.sz.mell'!C18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1167" t="s">
        <v>115</v>
      </c>
      <c r="B21" s="1166" t="s">
        <v>281</v>
      </c>
      <c r="C21" s="688">
        <f>'KV_9.12.3.sz.mell'!C19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261" t="s">
        <v>18</v>
      </c>
      <c r="B22" s="1161" t="s">
        <v>396</v>
      </c>
      <c r="C22" s="297">
        <f>'KV_9.12.3.sz.mell'!C20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1168" t="s">
        <v>103</v>
      </c>
      <c r="B23" s="1169" t="s">
        <v>255</v>
      </c>
      <c r="C23" s="668">
        <f>'KV_9.12.3.sz.mell'!C21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1164" t="s">
        <v>104</v>
      </c>
      <c r="B24" s="1165" t="s">
        <v>397</v>
      </c>
      <c r="C24" s="686">
        <f>'KV_9.12.3.sz.mell'!C22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1164" t="s">
        <v>105</v>
      </c>
      <c r="B25" s="1165" t="s">
        <v>398</v>
      </c>
      <c r="C25" s="686">
        <f>'KV_9.12.3.sz.mell'!C23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1164" t="s">
        <v>106</v>
      </c>
      <c r="B26" s="1170" t="s">
        <v>516</v>
      </c>
      <c r="C26" s="688">
        <f>'KV_9.12.3.sz.mell'!C24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311" t="s">
        <v>19</v>
      </c>
      <c r="B27" s="1171" t="s">
        <v>172</v>
      </c>
      <c r="C27" s="389">
        <f>'KV_9.12.3.sz.mell'!C25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311" t="s">
        <v>20</v>
      </c>
      <c r="B28" s="1171" t="s">
        <v>517</v>
      </c>
      <c r="C28" s="297">
        <f>'KV_9.12.3.sz.mell'!C26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1168" t="s">
        <v>266</v>
      </c>
      <c r="B29" s="1172" t="s">
        <v>397</v>
      </c>
      <c r="C29" s="679">
        <f>'KV_9.12.3.sz.mell'!C27</f>
        <v>0</v>
      </c>
      <c r="D29" s="386"/>
      <c r="E29" s="386"/>
      <c r="F29" s="386"/>
      <c r="G29" s="386"/>
      <c r="H29" s="386"/>
      <c r="I29" s="386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1168" t="s">
        <v>267</v>
      </c>
      <c r="B30" s="1173" t="s">
        <v>400</v>
      </c>
      <c r="C30" s="679">
        <f>'KV_9.12.3.sz.mell'!C28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1164" t="s">
        <v>268</v>
      </c>
      <c r="B31" s="1174" t="s">
        <v>518</v>
      </c>
      <c r="C31" s="757">
        <f>'KV_9.12.3.sz.mell'!C29</f>
        <v>0</v>
      </c>
      <c r="D31" s="387"/>
      <c r="E31" s="387"/>
      <c r="F31" s="387"/>
      <c r="G31" s="387"/>
      <c r="H31" s="387"/>
      <c r="I31" s="38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311" t="s">
        <v>21</v>
      </c>
      <c r="B32" s="1171" t="s">
        <v>401</v>
      </c>
      <c r="C32" s="297">
        <f>'KV_9.12.3.sz.mell'!C30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1168" t="s">
        <v>90</v>
      </c>
      <c r="B33" s="1172" t="s">
        <v>286</v>
      </c>
      <c r="C33" s="672">
        <f>'KV_9.12.3.sz.mell'!C31</f>
        <v>0</v>
      </c>
      <c r="D33" s="447"/>
      <c r="E33" s="447"/>
      <c r="F33" s="447"/>
      <c r="G33" s="447"/>
      <c r="H33" s="447"/>
      <c r="I33" s="447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1168" t="s">
        <v>91</v>
      </c>
      <c r="B34" s="1173" t="s">
        <v>287</v>
      </c>
      <c r="C34" s="679">
        <f>'KV_9.12.3.sz.mell'!C32</f>
        <v>0</v>
      </c>
      <c r="D34" s="386"/>
      <c r="E34" s="386"/>
      <c r="F34" s="386"/>
      <c r="G34" s="386"/>
      <c r="H34" s="386"/>
      <c r="I34" s="386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1164" t="s">
        <v>92</v>
      </c>
      <c r="B35" s="1174" t="s">
        <v>288</v>
      </c>
      <c r="C35" s="757">
        <f>'KV_9.12.3.sz.mell'!C33</f>
        <v>0</v>
      </c>
      <c r="D35" s="387"/>
      <c r="E35" s="387"/>
      <c r="F35" s="387"/>
      <c r="G35" s="387"/>
      <c r="H35" s="387"/>
      <c r="I35" s="38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311" t="s">
        <v>22</v>
      </c>
      <c r="B36" s="1171" t="s">
        <v>371</v>
      </c>
      <c r="C36" s="389">
        <f>'KV_9.12.3.sz.mell'!C34</f>
        <v>0</v>
      </c>
      <c r="D36" s="496"/>
      <c r="E36" s="496"/>
      <c r="F36" s="496"/>
      <c r="G36" s="496"/>
      <c r="H36" s="496"/>
      <c r="I36" s="496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311" t="s">
        <v>23</v>
      </c>
      <c r="B37" s="1171" t="s">
        <v>402</v>
      </c>
      <c r="C37" s="389">
        <f>'KV_9.12.3.sz.mell'!C35</f>
        <v>0</v>
      </c>
      <c r="D37" s="496"/>
      <c r="E37" s="496"/>
      <c r="F37" s="496"/>
      <c r="G37" s="496"/>
      <c r="H37" s="496"/>
      <c r="I37" s="496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261" t="s">
        <v>24</v>
      </c>
      <c r="B38" s="1171" t="s">
        <v>403</v>
      </c>
      <c r="C38" s="297">
        <f>'KV_9.12.3.sz.mell'!C36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1175" t="s">
        <v>25</v>
      </c>
      <c r="B39" s="1171" t="s">
        <v>404</v>
      </c>
      <c r="C39" s="297">
        <f>'KV_9.12.3.sz.mell'!C37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1168" t="s">
        <v>405</v>
      </c>
      <c r="B40" s="1172" t="s">
        <v>233</v>
      </c>
      <c r="C40" s="672">
        <f>'KV_9.12.3.sz.mell'!C38</f>
        <v>0</v>
      </c>
      <c r="D40" s="447"/>
      <c r="E40" s="447"/>
      <c r="F40" s="447"/>
      <c r="G40" s="447"/>
      <c r="H40" s="447"/>
      <c r="I40" s="447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1168" t="s">
        <v>406</v>
      </c>
      <c r="B41" s="1173" t="s">
        <v>2</v>
      </c>
      <c r="C41" s="679">
        <f>'KV_9.12.3.sz.mell'!C39</f>
        <v>0</v>
      </c>
      <c r="D41" s="386"/>
      <c r="E41" s="386"/>
      <c r="F41" s="386"/>
      <c r="G41" s="386"/>
      <c r="H41" s="386"/>
      <c r="I41" s="386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1164" t="s">
        <v>407</v>
      </c>
      <c r="B42" s="1176" t="s">
        <v>408</v>
      </c>
      <c r="C42" s="676">
        <f>'KV_9.12.3.sz.mell'!C40</f>
        <v>0</v>
      </c>
      <c r="D42" s="675"/>
      <c r="E42" s="675"/>
      <c r="F42" s="675"/>
      <c r="G42" s="675"/>
      <c r="H42" s="675"/>
      <c r="I42" s="675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1175" t="s">
        <v>26</v>
      </c>
      <c r="B43" s="1177" t="s">
        <v>409</v>
      </c>
      <c r="C43" s="297">
        <f>'KV_9.12.3.sz.mell'!C41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10" t="s">
        <v>56</v>
      </c>
      <c r="B44" s="2322"/>
      <c r="C44" s="2322"/>
      <c r="D44" s="2322"/>
      <c r="E44" s="2322"/>
      <c r="F44" s="2322"/>
      <c r="G44" s="2322"/>
      <c r="H44" s="2322"/>
      <c r="I44" s="2322"/>
      <c r="J44" s="2322"/>
      <c r="K44" s="2323"/>
    </row>
    <row r="45" spans="1:11" s="444" customFormat="1" ht="12" customHeight="1" thickBot="1" x14ac:dyDescent="0.25">
      <c r="A45" s="311" t="s">
        <v>17</v>
      </c>
      <c r="B45" s="1171" t="s">
        <v>410</v>
      </c>
      <c r="C45" s="801">
        <f>'KV_9.12.3.sz.mell'!C45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1164" t="s">
        <v>97</v>
      </c>
      <c r="B46" s="1169" t="s">
        <v>48</v>
      </c>
      <c r="C46" s="803">
        <f>'KV_9.12.3.sz.mell'!C46</f>
        <v>0</v>
      </c>
      <c r="D46" s="1152"/>
      <c r="E46" s="1152"/>
      <c r="F46" s="1152"/>
      <c r="G46" s="1152"/>
      <c r="H46" s="1152"/>
      <c r="I46" s="1152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1164" t="s">
        <v>98</v>
      </c>
      <c r="B47" s="1165" t="s">
        <v>181</v>
      </c>
      <c r="C47" s="806">
        <f>'KV_9.12.3.sz.mell'!C47</f>
        <v>0</v>
      </c>
      <c r="D47" s="1153"/>
      <c r="E47" s="1153"/>
      <c r="F47" s="1153"/>
      <c r="G47" s="1153"/>
      <c r="H47" s="1153"/>
      <c r="I47" s="1153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1164" t="s">
        <v>99</v>
      </c>
      <c r="B48" s="1165" t="s">
        <v>138</v>
      </c>
      <c r="C48" s="806">
        <f>'KV_9.12.3.sz.mell'!C48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100</v>
      </c>
      <c r="B49" s="1165" t="s">
        <v>182</v>
      </c>
      <c r="C49" s="806">
        <f>'KV_9.12.3.sz.mell'!C49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1164" t="s">
        <v>146</v>
      </c>
      <c r="B50" s="1165" t="s">
        <v>183</v>
      </c>
      <c r="C50" s="806">
        <f>'KV_9.12.3.sz.mell'!C50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311" t="s">
        <v>18</v>
      </c>
      <c r="B51" s="1171" t="s">
        <v>411</v>
      </c>
      <c r="C51" s="801">
        <f>'KV_9.12.3.sz.mell'!C51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1164" t="s">
        <v>103</v>
      </c>
      <c r="B52" s="1169" t="s">
        <v>227</v>
      </c>
      <c r="C52" s="803">
        <f>'KV_9.12.3.sz.mell'!C52</f>
        <v>0</v>
      </c>
      <c r="D52" s="1152"/>
      <c r="E52" s="1152"/>
      <c r="F52" s="1152"/>
      <c r="G52" s="1152"/>
      <c r="H52" s="1152"/>
      <c r="I52" s="1152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1164" t="s">
        <v>104</v>
      </c>
      <c r="B53" s="1165" t="s">
        <v>185</v>
      </c>
      <c r="C53" s="806">
        <f>'KV_9.12.3.sz.mell'!C53</f>
        <v>0</v>
      </c>
      <c r="D53" s="1153"/>
      <c r="E53" s="1153"/>
      <c r="F53" s="1153"/>
      <c r="G53" s="1153"/>
      <c r="H53" s="1153"/>
      <c r="I53" s="1153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1164" t="s">
        <v>105</v>
      </c>
      <c r="B54" s="1165" t="s">
        <v>57</v>
      </c>
      <c r="C54" s="806">
        <f>'KV_9.12.3.sz.mell'!C54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1164" t="s">
        <v>106</v>
      </c>
      <c r="B55" s="1165" t="s">
        <v>519</v>
      </c>
      <c r="C55" s="806">
        <f>'KV_9.12.3.sz.mell'!C55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311" t="s">
        <v>19</v>
      </c>
      <c r="B56" s="1171" t="s">
        <v>13</v>
      </c>
      <c r="C56" s="801">
        <f>'KV_9.12.3.sz.mell'!C56</f>
        <v>0</v>
      </c>
      <c r="D56" s="1154"/>
      <c r="E56" s="1154"/>
      <c r="F56" s="1154"/>
      <c r="G56" s="1154"/>
      <c r="H56" s="1154"/>
      <c r="I56" s="1154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311" t="s">
        <v>20</v>
      </c>
      <c r="B57" s="1178" t="s">
        <v>524</v>
      </c>
      <c r="C57" s="809">
        <f>'KV_9.12.3.sz.mell'!C57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A58" s="1179"/>
      <c r="B58" s="55"/>
      <c r="C58" s="810">
        <f>'KV_9.12.3.sz.mell'!C58</f>
        <v>0</v>
      </c>
      <c r="D58" s="810"/>
      <c r="E58" s="810"/>
      <c r="F58" s="810"/>
      <c r="G58" s="810"/>
      <c r="H58" s="810"/>
      <c r="I58" s="810"/>
      <c r="J58" s="810"/>
      <c r="K58" s="607">
        <f>K43-K57</f>
        <v>0</v>
      </c>
    </row>
    <row r="59" spans="1:11" ht="12.95" customHeight="1" thickBot="1" x14ac:dyDescent="0.25">
      <c r="A59" s="1180" t="s">
        <v>514</v>
      </c>
      <c r="B59" s="1181"/>
      <c r="C59" s="813">
        <f>'KV_9.12.3.sz.mell'!C59</f>
        <v>0</v>
      </c>
      <c r="D59" s="1155"/>
      <c r="E59" s="1155"/>
      <c r="F59" s="1155"/>
      <c r="G59" s="1155"/>
      <c r="H59" s="1155"/>
      <c r="I59" s="1155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1180" t="s">
        <v>203</v>
      </c>
      <c r="B60" s="1181"/>
      <c r="C60" s="813">
        <f>'KV_9.12.3.sz.mell'!C60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B9">
      <selection activeCell="K1" sqref="K1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26"/>
  <sheetViews>
    <sheetView zoomScale="120" zoomScaleNormal="120" zoomScalePageLayoutView="120" workbookViewId="0"/>
  </sheetViews>
  <sheetFormatPr defaultRowHeight="12.75" x14ac:dyDescent="0.2"/>
  <cols>
    <col min="1" max="1" width="13.83203125" style="1443" customWidth="1"/>
    <col min="2" max="2" width="88.6640625" style="1443" customWidth="1"/>
    <col min="3" max="3" width="15.83203125" style="1443" customWidth="1"/>
    <col min="4" max="4" width="16.83203125" style="1443" customWidth="1"/>
    <col min="5" max="5" width="4.83203125" style="1457" customWidth="1"/>
    <col min="6" max="16384" width="9.33203125" style="1443"/>
  </cols>
  <sheetData>
    <row r="1" spans="1:5" ht="47.25" customHeight="1" x14ac:dyDescent="0.2">
      <c r="B1" s="2354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354"/>
      <c r="D1" s="2354"/>
      <c r="E1" s="2355" t="str">
        <f>CONCATENATE("7. melléklet ",RM_ALAPADATOK!A7," ",RM_ALAPADATOK!B7," ",RM_ALAPADATOK!C7," ",RM_ALAPADATOK!D7," ",RM_ALAPADATOK!E7," ",RM_ALAPADATOK!F7," ",RM_ALAPADATOK!G7," ",RM_ALAPADATOK!H7)</f>
        <v>7. melléklet a … / 2021. ( ……. ) önkormányzati rendelethez</v>
      </c>
    </row>
    <row r="2" spans="1:5" ht="22.5" customHeight="1" thickBot="1" x14ac:dyDescent="0.3">
      <c r="B2" s="1444"/>
      <c r="C2" s="1444"/>
      <c r="D2" s="1445" t="s">
        <v>1054</v>
      </c>
      <c r="E2" s="2355"/>
    </row>
    <row r="3" spans="1:5" s="1449" customFormat="1" ht="64.5" customHeight="1" thickBot="1" x14ac:dyDescent="0.25">
      <c r="A3" s="1446" t="str">
        <f>'KV_5.sz.tájékoztató_t.'!A3</f>
        <v>2020. évi XC.
törvény 2.  melléklete száma</v>
      </c>
      <c r="B3" s="1447" t="str">
        <f>'KV_5.sz.tájékoztató_t.'!B3</f>
        <v>Jogcím</v>
      </c>
      <c r="C3" s="1448" t="str">
        <f>'KV_5.sz.tájékoztató_t.'!C3</f>
        <v>2021. évi tervezett támogatás összesen</v>
      </c>
      <c r="D3" s="1448" t="s">
        <v>1055</v>
      </c>
      <c r="E3" s="2355"/>
    </row>
    <row r="4" spans="1:5" s="1454" customFormat="1" ht="13.5" thickBot="1" x14ac:dyDescent="0.25">
      <c r="A4" s="1450" t="str">
        <f>'KV_5.sz.tájékoztató_t.'!A4</f>
        <v>A</v>
      </c>
      <c r="B4" s="1451" t="str">
        <f>'KV_5.sz.tájékoztató_t.'!B4</f>
        <v>B</v>
      </c>
      <c r="C4" s="1452" t="str">
        <f>'KV_5.sz.tájékoztató_t.'!C4</f>
        <v>C</v>
      </c>
      <c r="D4" s="1453" t="s">
        <v>490</v>
      </c>
      <c r="E4" s="2355"/>
    </row>
    <row r="5" spans="1:5" x14ac:dyDescent="0.2">
      <c r="A5" s="1473">
        <f>'KV_5.sz.tájékoztató_t.'!A5</f>
        <v>0</v>
      </c>
      <c r="B5" s="1474" t="str">
        <f>'KV_5.sz.tájékoztató_t.'!B5</f>
        <v>Helyi Önkormányzatok működésének általános támogatása</v>
      </c>
      <c r="C5" s="1475">
        <f>'KV_5.sz.tájékoztató_t.'!C5</f>
        <v>90402931</v>
      </c>
      <c r="D5" s="391"/>
      <c r="E5" s="2355"/>
    </row>
    <row r="6" spans="1:5" ht="12.75" customHeight="1" x14ac:dyDescent="0.2">
      <c r="A6" s="1476">
        <f>'KV_5.sz.tájékoztató_t.'!A6</f>
        <v>0</v>
      </c>
      <c r="B6" s="1477" t="str">
        <f>'KV_5.sz.tájékoztató_t.'!B6</f>
        <v>Önkormányzatok egyes köznevelési feladatainak támogatása</v>
      </c>
      <c r="C6" s="1475">
        <f>'KV_5.sz.tájékoztató_t.'!C6</f>
        <v>68183100</v>
      </c>
      <c r="D6" s="391"/>
      <c r="E6" s="2355"/>
    </row>
    <row r="7" spans="1:5" x14ac:dyDescent="0.2">
      <c r="A7" s="1476">
        <f>'KV_5.sz.tájékoztató_t.'!A7</f>
        <v>0</v>
      </c>
      <c r="B7" s="1477" t="str">
        <f>'KV_5.sz.tájékoztató_t.'!B7</f>
        <v>Önkormányzatok szociális és gyermekjóléti,étkezési feladatainak támogatása</v>
      </c>
      <c r="C7" s="1475">
        <f>'KV_5.sz.tájékoztató_t.'!C7</f>
        <v>106735192</v>
      </c>
      <c r="D7" s="391"/>
      <c r="E7" s="2355"/>
    </row>
    <row r="8" spans="1:5" x14ac:dyDescent="0.2">
      <c r="A8" s="1476">
        <f>'KV_5.sz.tájékoztató_t.'!A8</f>
        <v>0</v>
      </c>
      <c r="B8" s="1477" t="str">
        <f>'KV_5.sz.tájékoztató_t.'!B8</f>
        <v>Önkormányzatok kulturális feladatainak támogatása</v>
      </c>
      <c r="C8" s="1475">
        <f>'KV_5.sz.tájékoztató_t.'!C8</f>
        <v>5249230</v>
      </c>
      <c r="D8" s="391"/>
      <c r="E8" s="2355"/>
    </row>
    <row r="9" spans="1:5" x14ac:dyDescent="0.2">
      <c r="A9" s="1476">
        <f>'KV_5.sz.tájékoztató_t.'!A9</f>
        <v>0</v>
      </c>
      <c r="B9" s="1477" t="str">
        <f>'KV_5.sz.tájékoztató_t.'!B9</f>
        <v>Működési célú támogatások és kiegészítő támogatások</v>
      </c>
      <c r="C9" s="1475">
        <f>'KV_5.sz.tájékoztató_t.'!C9</f>
        <v>10000000</v>
      </c>
      <c r="D9" s="391"/>
      <c r="E9" s="2355"/>
    </row>
    <row r="10" spans="1:5" x14ac:dyDescent="0.2">
      <c r="A10" s="1476">
        <f>'KV_5.sz.tájékoztató_t.'!A10</f>
        <v>0</v>
      </c>
      <c r="B10" s="1477">
        <f>'KV_5.sz.tájékoztató_t.'!B10</f>
        <v>0</v>
      </c>
      <c r="C10" s="1475">
        <f>'KV_5.sz.tájékoztató_t.'!C10</f>
        <v>0</v>
      </c>
      <c r="D10" s="391"/>
      <c r="E10" s="2355"/>
    </row>
    <row r="11" spans="1:5" x14ac:dyDescent="0.2">
      <c r="A11" s="1476">
        <f>'KV_5.sz.tájékoztató_t.'!A11</f>
        <v>0</v>
      </c>
      <c r="B11" s="1477">
        <f>'KV_5.sz.tájékoztató_t.'!B11</f>
        <v>0</v>
      </c>
      <c r="C11" s="1475">
        <f>'KV_5.sz.tájékoztató_t.'!C11</f>
        <v>0</v>
      </c>
      <c r="D11" s="391"/>
      <c r="E11" s="2355"/>
    </row>
    <row r="12" spans="1:5" x14ac:dyDescent="0.2">
      <c r="A12" s="1476">
        <f>'KV_5.sz.tájékoztató_t.'!A12</f>
        <v>0</v>
      </c>
      <c r="B12" s="1477">
        <f>'KV_5.sz.tájékoztató_t.'!B12</f>
        <v>0</v>
      </c>
      <c r="C12" s="1475">
        <f>'KV_5.sz.tájékoztató_t.'!C12</f>
        <v>0</v>
      </c>
      <c r="D12" s="391"/>
      <c r="E12" s="2355"/>
    </row>
    <row r="13" spans="1:5" ht="12.95" customHeight="1" x14ac:dyDescent="0.2">
      <c r="A13" s="1476">
        <f>'KV_5.sz.tájékoztató_t.'!A13</f>
        <v>0</v>
      </c>
      <c r="B13" s="1477">
        <f>'KV_5.sz.tájékoztató_t.'!B13</f>
        <v>0</v>
      </c>
      <c r="C13" s="1475">
        <f>'KV_5.sz.tájékoztató_t.'!C13</f>
        <v>0</v>
      </c>
      <c r="D13" s="391"/>
      <c r="E13" s="2355"/>
    </row>
    <row r="14" spans="1:5" x14ac:dyDescent="0.2">
      <c r="A14" s="1476">
        <f>'KV_5.sz.tájékoztató_t.'!A14</f>
        <v>0</v>
      </c>
      <c r="B14" s="1477">
        <f>'KV_5.sz.tájékoztató_t.'!B14</f>
        <v>0</v>
      </c>
      <c r="C14" s="1475">
        <f>'KV_5.sz.tájékoztató_t.'!C14</f>
        <v>0</v>
      </c>
      <c r="D14" s="391"/>
      <c r="E14" s="2355"/>
    </row>
    <row r="15" spans="1:5" x14ac:dyDescent="0.2">
      <c r="A15" s="1476">
        <f>'KV_5.sz.tájékoztató_t.'!A15</f>
        <v>0</v>
      </c>
      <c r="B15" s="1477">
        <f>'KV_5.sz.tájékoztató_t.'!B15</f>
        <v>0</v>
      </c>
      <c r="C15" s="1475">
        <f>'KV_5.sz.tájékoztató_t.'!C15</f>
        <v>0</v>
      </c>
      <c r="D15" s="391"/>
      <c r="E15" s="2355"/>
    </row>
    <row r="16" spans="1:5" x14ac:dyDescent="0.2">
      <c r="A16" s="1476">
        <f>'KV_5.sz.tájékoztató_t.'!A16</f>
        <v>0</v>
      </c>
      <c r="B16" s="1477">
        <f>'KV_5.sz.tájékoztató_t.'!B16</f>
        <v>0</v>
      </c>
      <c r="C16" s="1475">
        <f>'KV_5.sz.tájékoztató_t.'!C16</f>
        <v>0</v>
      </c>
      <c r="D16" s="391"/>
      <c r="E16" s="2355"/>
    </row>
    <row r="17" spans="1:5" x14ac:dyDescent="0.2">
      <c r="A17" s="1476">
        <f>'KV_5.sz.tájékoztató_t.'!A17</f>
        <v>0</v>
      </c>
      <c r="B17" s="1477">
        <f>'KV_5.sz.tájékoztató_t.'!B17</f>
        <v>0</v>
      </c>
      <c r="C17" s="1475">
        <f>'KV_5.sz.tájékoztató_t.'!C17</f>
        <v>0</v>
      </c>
      <c r="D17" s="391"/>
      <c r="E17" s="2355"/>
    </row>
    <row r="18" spans="1:5" x14ac:dyDescent="0.2">
      <c r="A18" s="1476">
        <f>'KV_5.sz.tájékoztató_t.'!A18</f>
        <v>0</v>
      </c>
      <c r="B18" s="1477">
        <f>'KV_5.sz.tájékoztató_t.'!B18</f>
        <v>0</v>
      </c>
      <c r="C18" s="1475">
        <f>'KV_5.sz.tájékoztató_t.'!C18</f>
        <v>0</v>
      </c>
      <c r="D18" s="391"/>
      <c r="E18" s="2355"/>
    </row>
    <row r="19" spans="1:5" x14ac:dyDescent="0.2">
      <c r="A19" s="1476">
        <f>'KV_5.sz.tájékoztató_t.'!A19</f>
        <v>0</v>
      </c>
      <c r="B19" s="1477">
        <f>'KV_5.sz.tájékoztató_t.'!B19</f>
        <v>0</v>
      </c>
      <c r="C19" s="1475">
        <f>'KV_5.sz.tájékoztató_t.'!C19</f>
        <v>0</v>
      </c>
      <c r="D19" s="391"/>
      <c r="E19" s="2355"/>
    </row>
    <row r="20" spans="1:5" x14ac:dyDescent="0.2">
      <c r="A20" s="1476">
        <f>'KV_5.sz.tájékoztató_t.'!A20</f>
        <v>0</v>
      </c>
      <c r="B20" s="1477">
        <f>'KV_5.sz.tájékoztató_t.'!B20</f>
        <v>0</v>
      </c>
      <c r="C20" s="1475">
        <f>'KV_5.sz.tájékoztató_t.'!C20</f>
        <v>0</v>
      </c>
      <c r="D20" s="391"/>
      <c r="E20" s="2355"/>
    </row>
    <row r="21" spans="1:5" x14ac:dyDescent="0.2">
      <c r="A21" s="1476">
        <f>'KV_5.sz.tájékoztató_t.'!A21</f>
        <v>0</v>
      </c>
      <c r="B21" s="1477">
        <f>'KV_5.sz.tájékoztató_t.'!B21</f>
        <v>0</v>
      </c>
      <c r="C21" s="1475">
        <f>'KV_5.sz.tájékoztató_t.'!C21</f>
        <v>0</v>
      </c>
      <c r="D21" s="391"/>
      <c r="E21" s="2355"/>
    </row>
    <row r="22" spans="1:5" x14ac:dyDescent="0.2">
      <c r="A22" s="1476">
        <f>'KV_5.sz.tájékoztató_t.'!A22</f>
        <v>0</v>
      </c>
      <c r="B22" s="1477">
        <f>'KV_5.sz.tájékoztató_t.'!B22</f>
        <v>0</v>
      </c>
      <c r="C22" s="1475">
        <f>'KV_5.sz.tájékoztató_t.'!C22</f>
        <v>0</v>
      </c>
      <c r="D22" s="391"/>
      <c r="E22" s="2355"/>
    </row>
    <row r="23" spans="1:5" x14ac:dyDescent="0.2">
      <c r="A23" s="1476">
        <f>'KV_5.sz.tájékoztató_t.'!A23</f>
        <v>0</v>
      </c>
      <c r="B23" s="1477">
        <f>'KV_5.sz.tájékoztató_t.'!B23</f>
        <v>0</v>
      </c>
      <c r="C23" s="1475">
        <f>'KV_5.sz.tájékoztató_t.'!C23</f>
        <v>0</v>
      </c>
      <c r="D23" s="391"/>
      <c r="E23" s="2355"/>
    </row>
    <row r="24" spans="1:5" ht="13.5" thickBot="1" x14ac:dyDescent="0.25">
      <c r="A24" s="1478">
        <f>'KV_5.sz.tájékoztató_t.'!A24</f>
        <v>0</v>
      </c>
      <c r="B24" s="1479">
        <f>'KV_5.sz.tájékoztató_t.'!B24</f>
        <v>0</v>
      </c>
      <c r="C24" s="1480">
        <f>'KV_5.sz.tájékoztató_t.'!C24</f>
        <v>0</v>
      </c>
      <c r="D24" s="391"/>
      <c r="E24" s="2355"/>
    </row>
    <row r="25" spans="1:5" s="1456" customFormat="1" ht="19.5" customHeight="1" thickBot="1" x14ac:dyDescent="0.25">
      <c r="A25" s="1465">
        <f>'KV_5.sz.tájékoztató_t.'!A25</f>
        <v>0</v>
      </c>
      <c r="B25" s="1455" t="str">
        <f>'KV_5.sz.tájékoztató_t.'!B25</f>
        <v>Összesen:</v>
      </c>
      <c r="C25" s="1472">
        <f>'KV_5.sz.tájékoztató_t.'!C25</f>
        <v>280570453</v>
      </c>
      <c r="D25" s="50">
        <f>SUM(D5:D24)</f>
        <v>0</v>
      </c>
      <c r="E25" s="2355"/>
    </row>
    <row r="26" spans="1:5" x14ac:dyDescent="0.2">
      <c r="A26" s="2356" t="str">
        <f>'KV_5.sz.tájékoztató_t.'!A26</f>
        <v>* Magyarország 2021. évi központi költségvetéséról szóló törvény</v>
      </c>
      <c r="B26" s="2356">
        <f>'KV_5.sz.tájékoztató_t.'!B26</f>
        <v>0</v>
      </c>
    </row>
  </sheetData>
  <customSheetViews>
    <customSheetView guid="{9A8A2574-4E4C-4A0E-A4B4-611EAAF4A38D}" scale="120" fitToPage="1">
      <pageMargins left="0.78740157480314965" right="0.78740157480314965" top="0.98425196850393704" bottom="0.98425196850393704" header="0.78740157480314965" footer="0.78740157480314965"/>
      <printOptions horizontalCentered="1"/>
      <pageSetup paperSize="9" orientation="landscape" verticalDpi="300" r:id="rId1"/>
      <headerFooter alignWithMargins="0"/>
    </customSheetView>
  </customSheetViews>
  <mergeCells count="3">
    <mergeCell ref="B1:D1"/>
    <mergeCell ref="E1:E25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2"/>
  <headerFooter alignWithMargins="0"/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7"/>
  <sheetViews>
    <sheetView zoomScale="120" zoomScaleNormal="120" workbookViewId="0">
      <selection activeCell="C7" sqref="C7"/>
    </sheetView>
  </sheetViews>
  <sheetFormatPr defaultRowHeight="12.75" x14ac:dyDescent="0.2"/>
  <cols>
    <col min="1" max="1" width="28.5" customWidth="1"/>
    <col min="2" max="2" width="107.5" customWidth="1"/>
    <col min="3" max="3" width="32.6640625" customWidth="1"/>
  </cols>
  <sheetData>
    <row r="1" spans="1:3" x14ac:dyDescent="0.2">
      <c r="A1" s="821">
        <f>TARTALOMJEGYZÉK!A1</f>
        <v>2021</v>
      </c>
    </row>
    <row r="2" spans="1:3" ht="18.75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tr">
        <f>CONCATENATE(KVI_MOD_ALAPADATOK!A9," SZ. MÓDOSÍTÁS UTÁNI KÖLTSÉGVETÉS ELŐIRÁNYZATAINAK ALAKULÁSÁRÓL")</f>
        <v>… SZ. MÓDOSÍTÁS UTÁNI KÖLTSÉGVETÉS ELŐIRÁNYZATAINAK ALAKULÁSÁRÓL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HYPERLINK(SUBSTITUTE(CELL("address",KVI_MOD_ALAPADATOK!A1),"'",""),SUBSTITUTE(MID(CELL("address",KVI_MOD_ALAPADATOK!A1),SEARCH("]",CELL("address",KVI_MOD_ALAPADATOK!A1),1)+1,LEN(CELL("address",KVI_MOD_ALAPADATOK!A1))-SEARCH("]",CELL("address",KVI_MOD_ALAPADATOK!A1),1)),"'",""))</f>
        <v>KVI_MOD_ALAPADATOK!$A$1</v>
      </c>
    </row>
    <row r="8" spans="1:3" x14ac:dyDescent="0.2">
      <c r="A8" s="575" t="s">
        <v>614</v>
      </c>
      <c r="B8" s="575" t="s">
        <v>772</v>
      </c>
      <c r="C8" s="640" t="str">
        <f ca="1">HYPERLINK(SUBSTITUTE(CELL("address",KVI_MOD_ÖSSZEFÜGGÉSEK!A1),"'",""),SUBSTITUTE(MID(CELL("address",KVI_MOD_ÖSSZEFÜGGÉSEK!A1),SEARCH("]",CELL("address",KVI_MOD_ÖSSZEFÜGGÉSEK!A1),1)+1,LEN(CELL("address",KVI_MOD_ÖSSZEFÜGGÉSEK!A1))-SEARCH("]",CELL("address",KVI_MOD_ÖSSZEFÜGGÉSEK!A1),1)),"'",""))</f>
        <v>KVI_MOD_ÖSSZEFÜGGÉSEK!$A$1</v>
      </c>
    </row>
    <row r="9" spans="1:3" x14ac:dyDescent="0.2">
      <c r="A9" s="575" t="s">
        <v>616</v>
      </c>
      <c r="B9" s="575" t="str">
        <f>KVI_MOD_1.1.sz.mell.!$A$4</f>
        <v>BEVÉTELEK, KIADÁSOK ÖSSZEVONT MÉRLEGE</v>
      </c>
      <c r="C9" s="640" t="str">
        <f ca="1">HYPERLINK(SUBSTITUTE(CELL("address",KVI_MOD_1.1.sz.mell.!A1),"'",""),SUBSTITUTE(MID(CELL("address",KVI_MOD_1.1.sz.mell.!A1),SEARCH("]",CELL("address",KVI_MOD_1.1.sz.mell.!A1),1)+1,LEN(CELL("address",KVI_MOD_1.1.sz.mell.!A1))-SEARCH("]",CELL("address",KVI_MOD_1.1.sz.mell.!A1),1)),"'",""))</f>
        <v>KVI_MOD_1.1.sz.mell.!$A$1</v>
      </c>
    </row>
    <row r="10" spans="1:3" x14ac:dyDescent="0.2">
      <c r="A10" s="575" t="s">
        <v>618</v>
      </c>
      <c r="B10" s="575" t="str">
        <f>KVI_MOD_1.2.sz.mell.!$A$4</f>
        <v>BEVÉTELEK, KIADÁSOK ÖSSZEVONT MÉRLEGE</v>
      </c>
      <c r="C10" s="640" t="str">
        <f ca="1">HYPERLINK(SUBSTITUTE(CELL("address",KVI_MOD_1.2.sz.mell.!A1),"'",""),SUBSTITUTE(MID(CELL("address",KVI_MOD_1.2.sz.mell.!A1),SEARCH("]",CELL("address",KVI_MOD_1.2.sz.mell.!A1),1)+1,LEN(CELL("address",KVI_MOD_1.2.sz.mell.!A1))-SEARCH("]",CELL("address",KVI_MOD_1.2.sz.mell.!A1),1)),"'",""))</f>
        <v>KVI_MOD_1.2.sz.mell.!$A$1</v>
      </c>
    </row>
    <row r="11" spans="1:3" x14ac:dyDescent="0.2">
      <c r="A11" s="575" t="s">
        <v>619</v>
      </c>
      <c r="B11" s="575" t="str">
        <f>KVI_MOD_1.3.sz.mell.!$A$4</f>
        <v>BEVÉTELEK, KIADÁSOK ÖSSZEVONT MÉRLEGE</v>
      </c>
      <c r="C11" s="640" t="str">
        <f ca="1">HYPERLINK(SUBSTITUTE(CELL("address",KVI_MOD_1.3.sz.mell.!A1),"'",""),SUBSTITUTE(MID(CELL("address",KVI_MOD_1.3.sz.mell.!A1),SEARCH("]",CELL("address",KVI_MOD_1.3.sz.mell.!A1),1)+1,LEN(CELL("address",KVI_MOD_1.3.sz.mell.!A1))-SEARCH("]",CELL("address",KVI_MOD_1.3.sz.mell.!A1),1)),"'",""))</f>
        <v>KVI_MOD_1.3.sz.mell.!$A$1</v>
      </c>
    </row>
    <row r="12" spans="1:3" x14ac:dyDescent="0.2">
      <c r="A12" s="575" t="s">
        <v>622</v>
      </c>
      <c r="B12" s="575" t="str">
        <f>KVI_MOD_1.4.sz.mell.!$A$4</f>
        <v>BEVÉTELEK, KIADÁSOK ÖSSZEVONT MÉRLEGE</v>
      </c>
      <c r="C12" s="640" t="str">
        <f ca="1">HYPERLINK(SUBSTITUTE(CELL("address",KVI_MOD_1.4.sz.mell.!A1),"'",""),SUBSTITUTE(MID(CELL("address",KVI_MOD_1.4.sz.mell.!A1),SEARCH("]",CELL("address",KVI_MOD_1.4.sz.mell.!A1),1)+1,LEN(CELL("address",KVI_MOD_1.4.sz.mell.!A1))-SEARCH("]",CELL("address",KVI_MOD_1.4.sz.mell.!A1),1)),"'",""))</f>
        <v>KVI_MOD_1.4.sz.mell.!$A$1</v>
      </c>
    </row>
    <row r="13" spans="1:3" x14ac:dyDescent="0.2">
      <c r="A13" s="575" t="s">
        <v>624</v>
      </c>
      <c r="B13" s="575" t="s">
        <v>625</v>
      </c>
      <c r="C13" s="640" t="str">
        <f ca="1">HYPERLINK(SUBSTITUTE(CELL("address",KVI_MOD_2.1.sz.mell!A1),"'",""),SUBSTITUTE(MID(CELL("address",KVI_MOD_2.1.sz.mell!A1),SEARCH("]",CELL("address",KVI_MOD_2.1.sz.mell!A1),1)+1,LEN(CELL("address",KVI_MOD_2.1.sz.mell!A1))-SEARCH("]",CELL("address",KVI_MOD_2.1.sz.mell!A1),1)),"'",""))</f>
        <v>KVI_MOD_2.1.sz.mell!$A$1</v>
      </c>
    </row>
    <row r="14" spans="1:3" x14ac:dyDescent="0.2">
      <c r="A14" s="575" t="s">
        <v>626</v>
      </c>
      <c r="B14" s="575" t="s">
        <v>627</v>
      </c>
      <c r="C14" s="640" t="str">
        <f ca="1">HYPERLINK(SUBSTITUTE(CELL("address",KVI_MOD_2.2.sz.mell!A1),"'",""),SUBSTITUTE(MID(CELL("address",KVI_MOD_2.2.sz.mell!A1),SEARCH("]",CELL("address",KVI_MOD_2.2.sz.mell!A1),1)+1,LEN(CELL("address",KVI_MOD_2.2.sz.mell!A1))-SEARCH("]",CELL("address",KVI_MOD_2.2.sz.mell!A1),1)),"'",""))</f>
        <v>KVI_MOD_2.2.sz.mell!$A$1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KVI_MOD_ELLENŐRZÉS!A1),"'",""),SUBSTITUTE(MID(CELL("address",KVI_MOD_ELLENŐRZÉS!A1),SEARCH("]",CELL("address",KVI_MOD_ELLENŐRZÉS!A1),1)+1,LEN(CELL("address",KVI_MOD_ELLENŐRZÉS!A1))-SEARCH("]",CELL("address",KVI_MOD_ELLENŐRZÉS!A1),1)),"'",""))</f>
        <v>KVI_MOD_ELLENŐRZÉS!$A$1</v>
      </c>
    </row>
    <row r="16" spans="1:3" x14ac:dyDescent="0.2">
      <c r="A16" s="575" t="s">
        <v>630</v>
      </c>
      <c r="B16" s="575" t="str">
        <f>KVI_MOD_3.sz.mell.!$A$4</f>
        <v>Mezőzombor Község Önkormányzata adósságot keletkeztető ügyletekből és kezességvállalásokból fennálló kötelezettségei</v>
      </c>
      <c r="C16" s="640" t="str">
        <f ca="1">HYPERLINK(SUBSTITUTE(CELL("address",KVI_MOD_3.sz.mell.!A1),"'",""),SUBSTITUTE(MID(CELL("address",KVI_MOD_3.sz.mell.!A1),SEARCH("]",CELL("address",KVI_MOD_3.sz.mell.!A1),1)+1,LEN(CELL("address",KVI_MOD_3.sz.mell.!A1))-SEARCH("]",CELL("address",KVI_MOD_3.sz.mell.!A1),1)),"'",""))</f>
        <v>KVI_MOD_3.sz.mell.!$A$1</v>
      </c>
    </row>
    <row r="17" spans="1:3" x14ac:dyDescent="0.2">
      <c r="A17" s="575" t="s">
        <v>632</v>
      </c>
      <c r="B17" s="575" t="str">
        <f>KVI_MOD_4.sz.mell.!$A$4</f>
        <v>Mezőzombor Község Önkormányzata saját bevételeinek részletezése az adósságot keletkeztető ügyletből származó tárgyévi fizetési kötelezettség megállapításához</v>
      </c>
      <c r="C17" s="640" t="str">
        <f ca="1">HYPERLINK(SUBSTITUTE(CELL("address",KVI_MOD_4.sz.mell.!A1),"'",""),SUBSTITUTE(MID(CELL("address",KVI_MOD_4.sz.mell.!A1),SEARCH("]",CELL("address",KVI_MOD_4.sz.mell.!A1),1)+1,LEN(CELL("address",KVI_MOD_4.sz.mell.!A1))-SEARCH("]",CELL("address",KVI_MOD_4.sz.mell.!A1),1)),"'",""))</f>
        <v>KVI_MOD_4.sz.mell.!$A$1</v>
      </c>
    </row>
    <row r="18" spans="1:3" x14ac:dyDescent="0.2">
      <c r="A18" s="575" t="s">
        <v>635</v>
      </c>
      <c r="B18" s="575" t="str">
        <f>KVI_MOD_5.sz.mell.!$A$4</f>
        <v>Mezőzombor Község Önkormányzata 2021. évi adósságot keletkeztető fejlesztési céljai</v>
      </c>
      <c r="C18" s="640" t="str">
        <f ca="1">HYPERLINK(SUBSTITUTE(CELL("address",KVI_MOD_5.sz.mell.!A1),"'",""),SUBSTITUTE(MID(CELL("address",KVI_MOD_5.sz.mell.!A1),SEARCH("]",CELL("address",KVI_MOD_5.sz.mell.!A1),1)+1,LEN(CELL("address",KVI_MOD_5.sz.mell.!A1))-SEARCH("]",CELL("address",KVI_MOD_5.sz.mell.!A1),1)),"'",""))</f>
        <v>KVI_MOD_5.sz.mell.!$A$1</v>
      </c>
    </row>
    <row r="19" spans="1:3" x14ac:dyDescent="0.2">
      <c r="A19" s="575" t="s">
        <v>636</v>
      </c>
      <c r="B19" s="575" t="str">
        <f>KVI_MOD_6.sz.mell.!$A$3</f>
        <v>Beruházási (felhalmozási) kiadások előirányzata beruházásonként</v>
      </c>
      <c r="C19" s="640" t="str">
        <f ca="1">HYPERLINK(SUBSTITUTE(CELL("address",KVI_MOD_6.sz.mell.!A4),"'",""),SUBSTITUTE(MID(CELL("address",KVI_MOD_6.sz.mell.!A4),SEARCH("]",CELL("address",KVI_MOD_6.sz.mell.!A4),1)+1,LEN(CELL("address",KVI_MOD_6.sz.mell.!A4))-SEARCH("]",CELL("address",KVI_MOD_6.sz.mell.!A4),1)),"'",""))</f>
        <v>KVI_MOD_6.sz.mell.!$A$4</v>
      </c>
    </row>
    <row r="20" spans="1:3" x14ac:dyDescent="0.2">
      <c r="A20" s="575" t="s">
        <v>638</v>
      </c>
      <c r="B20" s="575" t="str">
        <f>KVI_MOD_7.sz.mell.!$A$3</f>
        <v>Felújítási kiadások előirányzata felújításonként</v>
      </c>
      <c r="C20" s="640" t="str">
        <f ca="1">HYPERLINK(SUBSTITUTE(CELL("address",KVI_MOD_7.sz.mell.!A1),"'",""),SUBSTITUTE(MID(CELL("address",KVI_MOD_7.sz.mell.!A1),SEARCH("]",CELL("address",KVI_MOD_7.sz.mell.!A1),1)+1,LEN(CELL("address",KVI_MOD_7.sz.mell.!A1))-SEARCH("]",CELL("address",KVI_MOD_7.sz.mell.!A1),1)),"'",""))</f>
        <v>KVI_MOD_7.sz.mell.!$A$1</v>
      </c>
    </row>
    <row r="21" spans="1:3" x14ac:dyDescent="0.2">
      <c r="A21" s="575" t="s">
        <v>640</v>
      </c>
      <c r="B21" s="575" t="str">
        <f>KVI_MOD_8.sz.mell.!$A$10</f>
        <v>Európai uniós támogatással megvalósuló projektek</v>
      </c>
      <c r="C21" s="640" t="str">
        <f ca="1">HYPERLINK(SUBSTITUTE(CELL("address",KVI_MOD_8.sz.mell.!A1),"'",""),SUBSTITUTE(MID(CELL("address",KVI_MOD_8.sz.mell.!A1),SEARCH("]",CELL("address",KVI_MOD_8.sz.mell.!A1),1)+1,LEN(CELL("address",KVI_MOD_8.sz.mell.!A1))-SEARCH("]",CELL("address",KVI_MOD_8.sz.mell.!A1),1)),"'",""))</f>
        <v>KVI_MOD_8.sz.mell.!$A$1</v>
      </c>
    </row>
    <row r="22" spans="1:3" x14ac:dyDescent="0.2">
      <c r="A22" s="575" t="s">
        <v>642</v>
      </c>
      <c r="B22" s="575" t="s">
        <v>774</v>
      </c>
      <c r="C22" s="640" t="str">
        <f ca="1">HYPERLINK(SUBSTITUTE(CELL("address",KVI_MOD_9.1.sz.mell!A1),"'",""),SUBSTITUTE(MID(CELL("address",KVI_MOD_9.1.sz.mell!A1),SEARCH("]",CELL("address",KVI_MOD_9.1.sz.mell!A1),1)+1,LEN(CELL("address",KVI_MOD_9.1.sz.mell!A1))-SEARCH("]",CELL("address",KVI_MOD_9.1.sz.mell!A1),1)),"'",""))</f>
        <v>KVI_MOD_9.1.sz.mell!$A$1</v>
      </c>
    </row>
    <row r="23" spans="1:3" x14ac:dyDescent="0.2">
      <c r="A23" s="575" t="s">
        <v>644</v>
      </c>
      <c r="B23" s="575" t="s">
        <v>776</v>
      </c>
      <c r="C23" s="640" t="str">
        <f ca="1">HYPERLINK(SUBSTITUTE(CELL("address",KVI_MOD_9.1.1.sz.mell!A1),"'",""),SUBSTITUTE(MID(CELL("address",KVI_MOD_9.1.1.sz.mell!A1),SEARCH("]",CELL("address",KVI_MOD_9.1.1.sz.mell!A1),1)+1,LEN(CELL("address",KVI_MOD_9.1.1.sz.mell!A1))-SEARCH("]",CELL("address",KVI_MOD_9.1.1.sz.mell!A1),1)),"'",""))</f>
        <v>KVI_MOD_9.1.1.sz.mell!$A$1</v>
      </c>
    </row>
    <row r="24" spans="1:3" x14ac:dyDescent="0.2">
      <c r="A24" s="575" t="s">
        <v>646</v>
      </c>
      <c r="B24" s="575" t="s">
        <v>413</v>
      </c>
      <c r="C24" s="640" t="str">
        <f ca="1">HYPERLINK(SUBSTITUTE(CELL("address",KVI_MOD_9.1.2.sz.mell!A1),"'",""),SUBSTITUTE(MID(CELL("address",KVI_MOD_9.1.2.sz.mell!A1),SEARCH("]",CELL("address",KVI_MOD_9.1.2.sz.mell!A1),1)+1,LEN(CELL("address",KVI_MOD_9.1.2.sz.mell!A1))-SEARCH("]",CELL("address",KVI_MOD_9.1.2.sz.mell!A1),1)),"'",""))</f>
        <v>KVI_MOD_9.1.2.sz.mell!$A$1</v>
      </c>
    </row>
    <row r="25" spans="1:3" x14ac:dyDescent="0.2">
      <c r="A25" s="575" t="s">
        <v>648</v>
      </c>
      <c r="B25" s="575" t="s">
        <v>779</v>
      </c>
      <c r="C25" s="640" t="str">
        <f ca="1">HYPERLINK(SUBSTITUTE(CELL("address",KVI_MOD_9.1.3.sz.mell!A1),"'",""),SUBSTITUTE(MID(CELL("address",KVI_MOD_9.1.3.sz.mell!A1),SEARCH("]",CELL("address",KVI_MOD_9.1.3.sz.mell!A1),1)+1,LEN(CELL("address",KVI_MOD_9.1.3.sz.mell!A1))-SEARCH("]",CELL("address",KVI_MOD_9.1.3.sz.mell!A1),1)),"'",""))</f>
        <v>KVI_MOD_9.1.3.sz.mell!$A$1</v>
      </c>
    </row>
    <row r="26" spans="1:3" x14ac:dyDescent="0.2">
      <c r="A26" s="575" t="s">
        <v>650</v>
      </c>
      <c r="B26" s="575" t="str">
        <f>KVI_MOD_ALAPADATOK!$A$12</f>
        <v>……………………. Polgármesteri /Közös Önkormányzati Hivatal</v>
      </c>
      <c r="C26" s="640" t="str">
        <f ca="1">HYPERLINK(SUBSTITUTE(CELL("address",KVI_MOD_9.2.sz.mell!A1),"'",""),SUBSTITUTE(MID(CELL("address",KVI_MOD_9.2.sz.mell!A1),SEARCH("]",CELL("address",KVI_MOD_9.2.sz.mell!A1),1)+1,LEN(CELL("address",KVI_MOD_9.2.sz.mell!A1))-SEARCH("]",CELL("address",KVI_MOD_9.2.sz.mell!A1),1)),"'",""))</f>
        <v>KVI_MOD_9.2.sz.mell!$A$1</v>
      </c>
    </row>
    <row r="27" spans="1:3" x14ac:dyDescent="0.2">
      <c r="A27" s="575" t="s">
        <v>652</v>
      </c>
      <c r="B27" s="575" t="str">
        <f>KVI_MOD_ALAPADATOK!$B$14</f>
        <v>1 kvi név</v>
      </c>
      <c r="C27" s="640" t="str">
        <f ca="1">HYPERLINK(SUBSTITUTE(CELL("address",KVI_MOD_9.3.sz.mell!A1),"'",""),SUBSTITUTE(MID(CELL("address",KVI_MOD_9.3.sz.mell!A1),SEARCH("]",CELL("address",KVI_MOD_9.3.sz.mell!A1),1)+1,LEN(CELL("address",KVI_MOD_9.3.sz.mell!A1))-SEARCH("]",CELL("address",KVI_MOD_9.3.sz.mell!A1),1)),"'",""))</f>
        <v>KVI_MOD_9.3.sz.mell!$A$1</v>
      </c>
    </row>
    <row r="28" spans="1:3" x14ac:dyDescent="0.2">
      <c r="A28" s="575" t="s">
        <v>653</v>
      </c>
      <c r="B28" s="575" t="str">
        <f>KVI_MOD_ALAPADATOK!$B$16</f>
        <v>2 kvi név</v>
      </c>
      <c r="C28" s="640" t="str">
        <f ca="1">HYPERLINK(SUBSTITUTE(CELL("address",KVI_MOD_9.4.sz.mell!A1),"'",""),SUBSTITUTE(MID(CELL("address",KVI_MOD_9.4.sz.mell!A1),SEARCH("]",CELL("address",KVI_MOD_9.4.sz.mell!A1),1)+1,LEN(CELL("address",KVI_MOD_9.4.sz.mell!A1))-SEARCH("]",CELL("address",KVI_MOD_9.4.sz.mell!A1),1)),"'",""))</f>
        <v>KVI_MOD_9.4.sz.mell!$A$1</v>
      </c>
    </row>
    <row r="29" spans="1:3" x14ac:dyDescent="0.2">
      <c r="A29" s="575" t="s">
        <v>660</v>
      </c>
      <c r="B29" s="575" t="str">
        <f>KVI_MOD_ALAPADATOK!$B$18</f>
        <v>3 kvi név</v>
      </c>
      <c r="C29" s="640" t="str">
        <f ca="1">HYPERLINK(SUBSTITUTE(CELL("address",KVI_MOD_9.5.sz.mell!A1),"'",""),SUBSTITUTE(MID(CELL("address",KVI_MOD_9.5.sz.mell!A1),SEARCH("]",CELL("address",KVI_MOD_9.5.sz.mell!A1),1)+1,LEN(CELL("address",KVI_MOD_9.5.sz.mell!A1))-SEARCH("]",CELL("address",KVI_MOD_9.5.sz.mell!A1),1)),"'",""))</f>
        <v>KVI_MOD_9.5.sz.mell!$A$1</v>
      </c>
    </row>
    <row r="30" spans="1:3" x14ac:dyDescent="0.2">
      <c r="A30" s="575" t="s">
        <v>661</v>
      </c>
      <c r="B30" s="575" t="str">
        <f>KVI_MOD_ALAPADATOK!$B$20</f>
        <v>4 kvi név</v>
      </c>
      <c r="C30" s="640" t="str">
        <f ca="1">HYPERLINK(SUBSTITUTE(CELL("address",KVI_MOD_9.6.sz.mell!A1),"'",""),SUBSTITUTE(MID(CELL("address",KVI_MOD_9.6.sz.mell!A1),SEARCH("]",CELL("address",KVI_MOD_9.6.sz.mell!A1),1)+1,LEN(CELL("address",KVI_MOD_9.6.sz.mell!A1))-SEARCH("]",CELL("address",KVI_MOD_9.6.sz.mell!A1),1)),"'",""))</f>
        <v>KVI_MOD_9.6.sz.mell!$A$1</v>
      </c>
    </row>
    <row r="31" spans="1:3" x14ac:dyDescent="0.2">
      <c r="A31" s="575" t="s">
        <v>662</v>
      </c>
      <c r="B31" s="575" t="str">
        <f>KVI_MOD_ALAPADATOK!$B$22</f>
        <v>5 kvi név</v>
      </c>
      <c r="C31" s="640" t="str">
        <f ca="1">HYPERLINK(SUBSTITUTE(CELL("address",KVI_MOD_9.7.sz.mell!A1),"'",""),SUBSTITUTE(MID(CELL("address",KVI_MOD_9.7.sz.mell!A1),SEARCH("]",CELL("address",KVI_MOD_9.7.sz.mell!A1),1)+1,LEN(CELL("address",KVI_MOD_9.7.sz.mell!A1))-SEARCH("]",CELL("address",KVI_MOD_9.7.sz.mell!A1),1)),"'",""))</f>
        <v>KVI_MOD_9.7.sz.mell!$A$1</v>
      </c>
    </row>
    <row r="32" spans="1:3" x14ac:dyDescent="0.2">
      <c r="A32" s="575" t="s">
        <v>663</v>
      </c>
      <c r="B32" s="575" t="str">
        <f>KVI_MOD_ALAPADATOK!$B$24</f>
        <v>6 kvi név</v>
      </c>
      <c r="C32" s="640" t="str">
        <f ca="1">HYPERLINK(SUBSTITUTE(CELL("address",KVI_MOD_9.8.sz.mell!A1),"'",""),SUBSTITUTE(MID(CELL("address",KVI_MOD_9.8.sz.mell!A1),SEARCH("]",CELL("address",KVI_MOD_9.8.sz.mell!A1),1)+1,LEN(CELL("address",KVI_MOD_9.8.sz.mell!A1))-SEARCH("]",CELL("address",KVI_MOD_9.8.sz.mell!A1),1)),"'",""))</f>
        <v>KVI_MOD_9.8.sz.mell!$A$1</v>
      </c>
    </row>
    <row r="33" spans="1:3" x14ac:dyDescent="0.2">
      <c r="A33" s="575" t="s">
        <v>664</v>
      </c>
      <c r="B33" s="575" t="str">
        <f>KVI_MOD_ALAPADATOK!$B$26</f>
        <v>7 kvi név</v>
      </c>
      <c r="C33" s="640" t="str">
        <f ca="1">HYPERLINK(SUBSTITUTE(CELL("address",KVI_MOD_9.9.sz.mell!A1),"'",""),SUBSTITUTE(MID(CELL("address",KVI_MOD_9.9.sz.mell!A1),SEARCH("]",CELL("address",KVI_MOD_9.9.sz.mell!A1),1)+1,LEN(CELL("address",KVI_MOD_9.9.sz.mell!A1))-SEARCH("]",CELL("address",KVI_MOD_9.9.sz.mell!A1),1)),"'",""))</f>
        <v>KVI_MOD_9.9.sz.mell!$A$1</v>
      </c>
    </row>
    <row r="34" spans="1:3" x14ac:dyDescent="0.2">
      <c r="A34" s="575" t="s">
        <v>788</v>
      </c>
      <c r="B34" s="575" t="str">
        <f>KVI_MOD_ALAPADATOK!$B$28</f>
        <v>8 kvi név</v>
      </c>
      <c r="C34" s="640" t="str">
        <f ca="1">HYPERLINK(SUBSTITUTE(CELL("address",KVI_MOD_9.10.sz.mell!A1),"'",""),SUBSTITUTE(MID(CELL("address",KVI_MOD_9.10.sz.mell!A1),SEARCH("]",CELL("address",KVI_MOD_9.10.sz.mell!A1),1)+1,LEN(CELL("address",KVI_MOD_9.10.sz.mell!A1))-SEARCH("]",CELL("address",KVI_MOD_9.10.sz.mell!A1),1)),"'",""))</f>
        <v>KVI_MOD_9.10.sz.mell!$A$1</v>
      </c>
    </row>
    <row r="35" spans="1:3" x14ac:dyDescent="0.2">
      <c r="A35" s="575" t="s">
        <v>789</v>
      </c>
      <c r="B35" s="575" t="str">
        <f>KVI_MOD_ALAPADATOK!$B$30</f>
        <v>9 kvi név</v>
      </c>
      <c r="C35" s="640" t="str">
        <f ca="1">HYPERLINK(SUBSTITUTE(CELL("address",KVI_MOD_9.11.sz.mell!A1),"'",""),SUBSTITUTE(MID(CELL("address",KVI_MOD_9.11.sz.mell!A1),SEARCH("]",CELL("address",KVI_MOD_9.11.sz.mell!A1),1)+1,LEN(CELL("address",KVI_MOD_9.11.sz.mell!A1))-SEARCH("]",CELL("address",KVI_MOD_9.11.sz.mell!A1),1)),"'",""))</f>
        <v>KVI_MOD_9.11.sz.mell!$A$1</v>
      </c>
    </row>
    <row r="36" spans="1:3" x14ac:dyDescent="0.2">
      <c r="A36" s="575" t="s">
        <v>790</v>
      </c>
      <c r="B36" s="575" t="str">
        <f>KVI_MOD_ALAPADATOK!$B$32</f>
        <v>10 kvi név</v>
      </c>
      <c r="C36" s="640" t="str">
        <f ca="1">HYPERLINK(SUBSTITUTE(CELL("address",KVI_MOD_9.12.sz.mell!A1),"'",""),SUBSTITUTE(MID(CELL("address",KVI_MOD_9.12.sz.mell!A1),SEARCH("]",CELL("address",KVI_MOD_9.12.sz.mell!A1),1)+1,LEN(CELL("address",KVI_MOD_9.12.sz.mell!A1))-SEARCH("]",CELL("address",KVI_MOD_9.12.sz.mell!A1),1)),"'",""))</f>
        <v>KVI_MOD_9.12.sz.mell!$A$1</v>
      </c>
    </row>
    <row r="37" spans="1:3" x14ac:dyDescent="0.2">
      <c r="A37" s="575" t="s">
        <v>668</v>
      </c>
      <c r="B37" t="str">
        <f>KVI_MOD_10.sz.mell!$A$4</f>
        <v>Adatszolgáltatás 
az elismert tartozásállományról</v>
      </c>
      <c r="C37" s="640" t="str">
        <f ca="1">HYPERLINK(SUBSTITUTE(CELL("address",KVI_MOD_10.sz.mell!$A$1),"'",""),SUBSTITUTE(MID(CELL("address",KVI_MOD_10.sz.mell!$A$1),SEARCH("]",CELL("address",KVI_MOD_10.sz.mell!$A$1),1)+1,LEN(CELL("address",KVI_MOD_10.sz.mell!$A$1))-SEARCH("]",CELL("address",KVI_MOD_10.sz.mell!$A$1),1)),"'",""))</f>
        <v>KVI_MOD_10.sz.mell!$A$1</v>
      </c>
    </row>
  </sheetData>
  <sheetProtection sheet="1"/>
  <customSheetViews>
    <customSheetView guid="{9A8A2574-4E4C-4A0E-A4B4-611EAAF4A38D}" scale="120" fitToPage="1">
      <selection activeCell="C7" sqref="C7"/>
      <pageMargins left="0.70866141732283472" right="0.70866141732283472" top="0.74803149606299213" bottom="0.74803149606299213" header="0.31496062992125984" footer="0.31496062992125984"/>
      <pageSetup paperSize="9" scale="86" orientation="landscape" r:id="rId1"/>
    </customSheetView>
  </customSheetViews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2"/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32"/>
  <sheetViews>
    <sheetView zoomScale="120" zoomScaleNormal="120" workbookViewId="0">
      <selection activeCell="A69" sqref="A69"/>
    </sheetView>
  </sheetViews>
  <sheetFormatPr defaultRowHeight="12.75" x14ac:dyDescent="0.2"/>
  <cols>
    <col min="1" max="1" width="43.33203125" customWidth="1"/>
    <col min="2" max="2" width="49.1640625" customWidth="1"/>
    <col min="3" max="3" width="1.5" customWidth="1"/>
    <col min="4" max="4" width="5.33203125" customWidth="1"/>
    <col min="5" max="5" width="1.5" bestFit="1" customWidth="1"/>
    <col min="6" max="6" width="9.33203125" customWidth="1"/>
    <col min="7" max="7" width="1.5" bestFit="1" customWidth="1"/>
    <col min="8" max="9" width="9.33203125" customWidth="1"/>
    <col min="10" max="13" width="9.33203125" hidden="1" customWidth="1"/>
    <col min="14" max="14" width="9.33203125" customWidth="1"/>
  </cols>
  <sheetData>
    <row r="1" spans="1:13" x14ac:dyDescent="0.2">
      <c r="B1" s="1715" t="s">
        <v>1075</v>
      </c>
      <c r="C1" s="821"/>
      <c r="D1" s="821">
        <f>KVI_MOD_TARTALOMJEGYZÉK!A1</f>
        <v>2021</v>
      </c>
    </row>
    <row r="2" spans="1:13" ht="15.75" x14ac:dyDescent="0.25">
      <c r="A2" s="2357" t="s">
        <v>579</v>
      </c>
      <c r="B2" s="2357"/>
      <c r="C2" s="2357"/>
      <c r="D2" s="2357"/>
      <c r="E2" s="2357"/>
      <c r="F2" s="2357"/>
    </row>
    <row r="3" spans="1:13" ht="15.75" x14ac:dyDescent="0.25">
      <c r="A3" s="2358" t="s">
        <v>1076</v>
      </c>
      <c r="B3" s="2358"/>
      <c r="C3" s="2358"/>
      <c r="D3" s="2358"/>
      <c r="E3" s="2358"/>
      <c r="F3" s="2358"/>
      <c r="G3" s="2358"/>
    </row>
    <row r="6" spans="1:13" ht="15" x14ac:dyDescent="0.25">
      <c r="A6" s="565"/>
    </row>
    <row r="7" spans="1:13" x14ac:dyDescent="0.2">
      <c r="A7" s="1716" t="s">
        <v>658</v>
      </c>
      <c r="B7" s="652"/>
      <c r="C7" s="160" t="s">
        <v>654</v>
      </c>
      <c r="D7" s="160">
        <f>D1</f>
        <v>2021</v>
      </c>
      <c r="E7" s="160" t="s">
        <v>655</v>
      </c>
      <c r="F7" s="652" t="s">
        <v>657</v>
      </c>
      <c r="G7" s="160" t="s">
        <v>656</v>
      </c>
      <c r="H7" s="160" t="s">
        <v>659</v>
      </c>
      <c r="I7" s="160"/>
      <c r="J7" s="1490"/>
    </row>
    <row r="8" spans="1:13" x14ac:dyDescent="0.2">
      <c r="A8" s="647"/>
      <c r="B8" s="1489"/>
      <c r="C8" s="646"/>
      <c r="D8" s="646"/>
      <c r="E8" s="646"/>
      <c r="F8" s="1489"/>
      <c r="G8" s="646"/>
      <c r="H8" s="646"/>
      <c r="I8" s="646"/>
      <c r="J8" s="646"/>
    </row>
    <row r="9" spans="1:13" x14ac:dyDescent="0.2">
      <c r="A9" s="1491" t="s">
        <v>657</v>
      </c>
      <c r="B9" t="s">
        <v>1077</v>
      </c>
      <c r="C9" s="821" t="str">
        <f>IF(C7="I. negyedévi","I. negyedéves",IF(C7="I. félévi","I. féléves","III. negyedéves"))</f>
        <v>III. negyedéves</v>
      </c>
    </row>
    <row r="11" spans="1:13" x14ac:dyDescent="0.2">
      <c r="H11" s="1679" t="s">
        <v>1073</v>
      </c>
    </row>
    <row r="12" spans="1:13" ht="15.75" x14ac:dyDescent="0.25">
      <c r="A12" s="2359" t="s">
        <v>582</v>
      </c>
      <c r="B12" s="2360"/>
      <c r="C12" s="2360"/>
      <c r="D12" s="2360"/>
      <c r="E12" s="2360"/>
      <c r="F12" s="2360"/>
      <c r="G12" s="2360"/>
      <c r="H12" s="821" t="str">
        <f>ALAPADATOK!I11</f>
        <v>Nem</v>
      </c>
      <c r="J12" s="1487" t="s">
        <v>25</v>
      </c>
      <c r="K12" t="str">
        <f>IF($H$12="Nem","",2)</f>
        <v/>
      </c>
      <c r="L12" t="s">
        <v>1074</v>
      </c>
      <c r="M12" t="str">
        <f>CONCATENATE(J12,K12,L12)</f>
        <v>9..</v>
      </c>
    </row>
    <row r="14" spans="1:13" ht="14.25" x14ac:dyDescent="0.2">
      <c r="A14" s="577" t="s">
        <v>583</v>
      </c>
      <c r="B14" s="1488" t="s">
        <v>1052</v>
      </c>
      <c r="H14" s="646"/>
      <c r="J14" s="1487" t="s">
        <v>25</v>
      </c>
      <c r="K14">
        <f>IF(H12="Nem",2,3)</f>
        <v>2</v>
      </c>
      <c r="L14" t="s">
        <v>1074</v>
      </c>
      <c r="M14" t="str">
        <f>CONCATENATE(J14,K14,L14)</f>
        <v>9.2.</v>
      </c>
    </row>
    <row r="15" spans="1:13" ht="14.25" x14ac:dyDescent="0.2">
      <c r="B15" s="648"/>
      <c r="H15" s="646"/>
    </row>
    <row r="16" spans="1:13" ht="14.25" x14ac:dyDescent="0.2">
      <c r="A16" s="577" t="s">
        <v>584</v>
      </c>
      <c r="B16" s="1488" t="s">
        <v>592</v>
      </c>
      <c r="H16" s="646"/>
      <c r="J16" s="1487" t="s">
        <v>25</v>
      </c>
      <c r="K16">
        <f>K14+1</f>
        <v>3</v>
      </c>
      <c r="L16" t="s">
        <v>1074</v>
      </c>
      <c r="M16" t="str">
        <f>CONCATENATE(J16,K16,L16)</f>
        <v>9.3.</v>
      </c>
    </row>
    <row r="17" spans="1:13" ht="14.25" x14ac:dyDescent="0.2">
      <c r="B17" s="648"/>
      <c r="H17" s="646"/>
    </row>
    <row r="18" spans="1:13" ht="14.25" x14ac:dyDescent="0.2">
      <c r="A18" s="577" t="s">
        <v>585</v>
      </c>
      <c r="B18" s="1488" t="s">
        <v>593</v>
      </c>
      <c r="H18" s="646"/>
      <c r="J18" s="1487" t="s">
        <v>25</v>
      </c>
      <c r="K18">
        <f>K16+1</f>
        <v>4</v>
      </c>
      <c r="L18" t="s">
        <v>1074</v>
      </c>
      <c r="M18" t="str">
        <f>CONCATENATE(J18,K18,L18)</f>
        <v>9.4.</v>
      </c>
    </row>
    <row r="19" spans="1:13" ht="14.25" x14ac:dyDescent="0.2">
      <c r="B19" s="648"/>
      <c r="H19" s="646"/>
    </row>
    <row r="20" spans="1:13" ht="14.25" x14ac:dyDescent="0.2">
      <c r="A20" s="577" t="s">
        <v>586</v>
      </c>
      <c r="B20" s="1488" t="s">
        <v>594</v>
      </c>
      <c r="H20" s="646"/>
      <c r="J20" s="1487" t="s">
        <v>25</v>
      </c>
      <c r="K20">
        <f>K18+1</f>
        <v>5</v>
      </c>
      <c r="L20" t="s">
        <v>1074</v>
      </c>
      <c r="M20" t="str">
        <f>CONCATENATE(J20,K20,L20)</f>
        <v>9.5.</v>
      </c>
    </row>
    <row r="21" spans="1:13" ht="14.25" x14ac:dyDescent="0.2">
      <c r="B21" s="648"/>
      <c r="H21" s="646"/>
    </row>
    <row r="22" spans="1:13" ht="14.25" x14ac:dyDescent="0.2">
      <c r="A22" s="577" t="s">
        <v>587</v>
      </c>
      <c r="B22" s="1488" t="s">
        <v>595</v>
      </c>
      <c r="H22" s="646"/>
      <c r="J22" s="1487" t="s">
        <v>25</v>
      </c>
      <c r="K22">
        <f>K20+1</f>
        <v>6</v>
      </c>
      <c r="L22" t="s">
        <v>1074</v>
      </c>
      <c r="M22" t="str">
        <f>CONCATENATE(J22,K22,L22)</f>
        <v>9.6.</v>
      </c>
    </row>
    <row r="23" spans="1:13" ht="14.25" x14ac:dyDescent="0.2">
      <c r="B23" s="648"/>
      <c r="H23" s="646"/>
    </row>
    <row r="24" spans="1:13" ht="14.25" x14ac:dyDescent="0.2">
      <c r="A24" s="577" t="s">
        <v>588</v>
      </c>
      <c r="B24" s="1488" t="s">
        <v>596</v>
      </c>
      <c r="H24" s="646"/>
      <c r="J24" s="1487" t="s">
        <v>25</v>
      </c>
      <c r="K24">
        <f>K22+1</f>
        <v>7</v>
      </c>
      <c r="L24" t="s">
        <v>1074</v>
      </c>
      <c r="M24" t="str">
        <f>CONCATENATE(J24,K24,L24)</f>
        <v>9.7.</v>
      </c>
    </row>
    <row r="25" spans="1:13" ht="14.25" x14ac:dyDescent="0.2">
      <c r="B25" s="648"/>
      <c r="H25" s="646"/>
    </row>
    <row r="26" spans="1:13" ht="14.25" x14ac:dyDescent="0.2">
      <c r="A26" s="577" t="s">
        <v>589</v>
      </c>
      <c r="B26" s="1488" t="s">
        <v>597</v>
      </c>
      <c r="H26" s="646"/>
      <c r="J26" s="1487" t="s">
        <v>25</v>
      </c>
      <c r="K26">
        <f>K24+1</f>
        <v>8</v>
      </c>
      <c r="L26" t="s">
        <v>1074</v>
      </c>
      <c r="M26" t="str">
        <f>CONCATENATE(J26,K26,L26)</f>
        <v>9.8.</v>
      </c>
    </row>
    <row r="27" spans="1:13" ht="14.25" x14ac:dyDescent="0.2">
      <c r="B27" s="648"/>
      <c r="H27" s="646"/>
    </row>
    <row r="28" spans="1:13" ht="14.25" x14ac:dyDescent="0.2">
      <c r="A28" s="577" t="s">
        <v>590</v>
      </c>
      <c r="B28" s="1488" t="s">
        <v>598</v>
      </c>
      <c r="H28" s="646"/>
      <c r="J28" s="1487" t="s">
        <v>25</v>
      </c>
      <c r="K28">
        <f>K26+1</f>
        <v>9</v>
      </c>
      <c r="L28" t="s">
        <v>1074</v>
      </c>
      <c r="M28" t="str">
        <f>CONCATENATE(J28,K28,L28)</f>
        <v>9.9.</v>
      </c>
    </row>
    <row r="29" spans="1:13" ht="14.25" x14ac:dyDescent="0.2">
      <c r="B29" s="648"/>
      <c r="H29" s="646"/>
    </row>
    <row r="30" spans="1:13" ht="14.25" x14ac:dyDescent="0.2">
      <c r="A30" s="577" t="s">
        <v>590</v>
      </c>
      <c r="B30" s="1488" t="s">
        <v>599</v>
      </c>
      <c r="H30" s="646"/>
      <c r="J30" s="1487" t="s">
        <v>25</v>
      </c>
      <c r="K30">
        <f>K28+1</f>
        <v>10</v>
      </c>
      <c r="L30" t="s">
        <v>1074</v>
      </c>
      <c r="M30" t="str">
        <f>CONCATENATE(J30,K30,L30)</f>
        <v>9.10.</v>
      </c>
    </row>
    <row r="31" spans="1:13" ht="14.25" x14ac:dyDescent="0.2">
      <c r="B31" s="648"/>
      <c r="H31" s="646"/>
    </row>
    <row r="32" spans="1:13" ht="14.25" x14ac:dyDescent="0.2">
      <c r="A32" s="577" t="s">
        <v>591</v>
      </c>
      <c r="B32" s="1488" t="s">
        <v>600</v>
      </c>
      <c r="H32" s="646"/>
      <c r="J32" s="1487" t="s">
        <v>25</v>
      </c>
      <c r="K32">
        <f>K30+1</f>
        <v>11</v>
      </c>
      <c r="L32" t="s">
        <v>1074</v>
      </c>
      <c r="M32" t="str">
        <f>CONCATENATE(J32,K32,L32)</f>
        <v>9.11.</v>
      </c>
    </row>
  </sheetData>
  <customSheetViews>
    <customSheetView guid="{9A8A2574-4E4C-4A0E-A4B4-611EAAF4A38D}" scale="120" fitToPage="1" hiddenColumns="1">
      <selection activeCell="A69" sqref="A69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</customSheetViews>
  <mergeCells count="3">
    <mergeCell ref="A2:F2"/>
    <mergeCell ref="A3:G3"/>
    <mergeCell ref="A12:G12"/>
  </mergeCells>
  <phoneticPr fontId="29" type="noConversion"/>
  <conditionalFormatting sqref="A12:G12">
    <cfRule type="expression" dxfId="8" priority="1" stopIfTrue="1">
      <formula>$H$12="Nem"</formula>
    </cfRule>
  </conditionalFormatting>
  <dataValidations count="1">
    <dataValidation type="list" allowBlank="1" showInputMessage="1" showErrorMessage="1" sqref="H12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B41"/>
  <sheetViews>
    <sheetView zoomScale="120" zoomScaleNormal="120" workbookViewId="0">
      <selection activeCell="G24" sqref="G24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125" t="s">
        <v>1078</v>
      </c>
    </row>
    <row r="3" spans="1:2" x14ac:dyDescent="0.2">
      <c r="A3" s="126"/>
      <c r="B3" s="126"/>
    </row>
    <row r="4" spans="1:2" ht="15.75" x14ac:dyDescent="0.25">
      <c r="A4" s="616"/>
      <c r="B4" s="1492"/>
    </row>
    <row r="5" spans="1:2" ht="15.75" x14ac:dyDescent="0.25">
      <c r="A5" s="616"/>
      <c r="B5" s="1492"/>
    </row>
    <row r="6" spans="1:2" s="145" customFormat="1" ht="15.75" x14ac:dyDescent="0.25">
      <c r="A6" s="616" t="str">
        <f>CONCATENATE(KVI_MOD_ALAPADATOK!D1,". évi eredeti előirányzat BEVÉTELEK")</f>
        <v>2021. évi eredeti előirányzat BEVÉTELEK</v>
      </c>
      <c r="B6" s="126"/>
    </row>
    <row r="7" spans="1:2" s="145" customFormat="1" x14ac:dyDescent="0.2">
      <c r="A7" s="126"/>
      <c r="B7" s="126"/>
    </row>
    <row r="8" spans="1:2" s="145" customFormat="1" x14ac:dyDescent="0.2">
      <c r="A8" s="126"/>
      <c r="B8" s="126"/>
    </row>
    <row r="9" spans="1:2" x14ac:dyDescent="0.2">
      <c r="A9" s="126" t="s">
        <v>539</v>
      </c>
      <c r="B9" s="126" t="s">
        <v>705</v>
      </c>
    </row>
    <row r="10" spans="1:2" x14ac:dyDescent="0.2">
      <c r="A10" s="126" t="s">
        <v>706</v>
      </c>
      <c r="B10" s="126" t="s">
        <v>707</v>
      </c>
    </row>
    <row r="11" spans="1:2" x14ac:dyDescent="0.2">
      <c r="A11" s="126" t="s">
        <v>708</v>
      </c>
      <c r="B11" s="126" t="s">
        <v>709</v>
      </c>
    </row>
    <row r="12" spans="1:2" x14ac:dyDescent="0.2">
      <c r="A12" s="126"/>
      <c r="B12" s="126"/>
    </row>
    <row r="13" spans="1:2" ht="15.75" x14ac:dyDescent="0.25">
      <c r="A13" s="616" t="str">
        <f>+CONCATENATE(LEFT(A6,4),". évi összes módosítás BEVÉTELEK")</f>
        <v>2021. évi összes módosítás BEVÉTELEK</v>
      </c>
      <c r="B13" s="1492"/>
    </row>
    <row r="14" spans="1:2" x14ac:dyDescent="0.2">
      <c r="A14" s="126"/>
      <c r="B14" s="126"/>
    </row>
    <row r="15" spans="1:2" s="145" customFormat="1" x14ac:dyDescent="0.2">
      <c r="A15" s="126" t="s">
        <v>710</v>
      </c>
      <c r="B15" s="126" t="s">
        <v>711</v>
      </c>
    </row>
    <row r="16" spans="1:2" x14ac:dyDescent="0.2">
      <c r="A16" s="126" t="s">
        <v>712</v>
      </c>
      <c r="B16" s="126" t="s">
        <v>713</v>
      </c>
    </row>
    <row r="17" spans="1:2" x14ac:dyDescent="0.2">
      <c r="A17" s="126" t="s">
        <v>714</v>
      </c>
      <c r="B17" s="126" t="s">
        <v>715</v>
      </c>
    </row>
    <row r="18" spans="1:2" x14ac:dyDescent="0.2">
      <c r="A18" s="126"/>
      <c r="B18" s="126"/>
    </row>
    <row r="19" spans="1:2" ht="14.25" x14ac:dyDescent="0.2">
      <c r="A19" s="577" t="str">
        <f>+CONCATENATE(LEFT(A6,4),". módosított előirányzat BEVÉTELEK")</f>
        <v>2021. módosított előirányzat BEVÉTELEK</v>
      </c>
      <c r="B19" s="1492"/>
    </row>
    <row r="20" spans="1:2" x14ac:dyDescent="0.2">
      <c r="A20" s="126"/>
      <c r="B20" s="126"/>
    </row>
    <row r="21" spans="1:2" x14ac:dyDescent="0.2">
      <c r="A21" s="126" t="s">
        <v>716</v>
      </c>
      <c r="B21" s="126" t="s">
        <v>717</v>
      </c>
    </row>
    <row r="22" spans="1:2" x14ac:dyDescent="0.2">
      <c r="A22" s="126" t="s">
        <v>718</v>
      </c>
      <c r="B22" s="126" t="s">
        <v>719</v>
      </c>
    </row>
    <row r="23" spans="1:2" x14ac:dyDescent="0.2">
      <c r="A23" s="126" t="s">
        <v>720</v>
      </c>
      <c r="B23" s="126" t="s">
        <v>721</v>
      </c>
    </row>
    <row r="24" spans="1:2" x14ac:dyDescent="0.2">
      <c r="A24" s="126"/>
      <c r="B24" s="126"/>
    </row>
    <row r="25" spans="1:2" ht="15.75" x14ac:dyDescent="0.25">
      <c r="A25" s="616" t="str">
        <f>+CONCATENATE(LEFT(A6,4),". évi eredeti előirányzat KIADÁSOK")</f>
        <v>2021. évi eredeti előirányzat KIADÁSOK</v>
      </c>
      <c r="B25" s="1492"/>
    </row>
    <row r="26" spans="1:2" x14ac:dyDescent="0.2">
      <c r="A26" s="126"/>
      <c r="B26" s="126"/>
    </row>
    <row r="27" spans="1:2" x14ac:dyDescent="0.2">
      <c r="A27" s="126" t="s">
        <v>722</v>
      </c>
      <c r="B27" s="126" t="s">
        <v>723</v>
      </c>
    </row>
    <row r="28" spans="1:2" x14ac:dyDescent="0.2">
      <c r="A28" s="126" t="s">
        <v>543</v>
      </c>
      <c r="B28" s="126" t="s">
        <v>724</v>
      </c>
    </row>
    <row r="29" spans="1:2" x14ac:dyDescent="0.2">
      <c r="A29" s="126" t="s">
        <v>544</v>
      </c>
      <c r="B29" s="126" t="s">
        <v>725</v>
      </c>
    </row>
    <row r="30" spans="1:2" x14ac:dyDescent="0.2">
      <c r="A30" s="126"/>
      <c r="B30" s="126"/>
    </row>
    <row r="31" spans="1:2" ht="15.75" x14ac:dyDescent="0.25">
      <c r="A31" s="616" t="str">
        <f>+CONCATENATE(LEFT(A6,4),". évi Összes módosítás KIADÁSOK")</f>
        <v>2021. évi Összes módosítás KIADÁSOK</v>
      </c>
      <c r="B31" s="1492"/>
    </row>
    <row r="32" spans="1:2" x14ac:dyDescent="0.2">
      <c r="A32" s="126"/>
      <c r="B32" s="126"/>
    </row>
    <row r="33" spans="1:2" x14ac:dyDescent="0.2">
      <c r="A33" s="126" t="s">
        <v>726</v>
      </c>
      <c r="B33" s="126" t="s">
        <v>727</v>
      </c>
    </row>
    <row r="34" spans="1:2" x14ac:dyDescent="0.2">
      <c r="A34" s="126" t="s">
        <v>728</v>
      </c>
      <c r="B34" s="126" t="s">
        <v>729</v>
      </c>
    </row>
    <row r="35" spans="1:2" x14ac:dyDescent="0.2">
      <c r="A35" s="126" t="s">
        <v>730</v>
      </c>
      <c r="B35" s="126" t="s">
        <v>731</v>
      </c>
    </row>
    <row r="36" spans="1:2" x14ac:dyDescent="0.2">
      <c r="A36" s="126"/>
      <c r="B36" s="126"/>
    </row>
    <row r="37" spans="1:2" ht="15.75" x14ac:dyDescent="0.25">
      <c r="A37" s="616" t="str">
        <f>+CONCATENATE(LEFT(A6,4),". módosított előirányzat KIADÁSOK")</f>
        <v>2021. módosított előirányzat KIADÁSOK</v>
      </c>
      <c r="B37" s="1492"/>
    </row>
    <row r="38" spans="1:2" x14ac:dyDescent="0.2">
      <c r="A38" s="126"/>
      <c r="B38" s="126"/>
    </row>
    <row r="39" spans="1:2" x14ac:dyDescent="0.2">
      <c r="A39" s="126" t="s">
        <v>732</v>
      </c>
      <c r="B39" s="126" t="s">
        <v>733</v>
      </c>
    </row>
    <row r="40" spans="1:2" x14ac:dyDescent="0.2">
      <c r="A40" s="126" t="s">
        <v>734</v>
      </c>
      <c r="B40" s="126" t="s">
        <v>735</v>
      </c>
    </row>
    <row r="41" spans="1:2" x14ac:dyDescent="0.2">
      <c r="A41" s="126" t="s">
        <v>736</v>
      </c>
      <c r="B41" s="126" t="s">
        <v>737</v>
      </c>
    </row>
  </sheetData>
  <sheetProtection sheet="1"/>
  <customSheetViews>
    <customSheetView guid="{9A8A2574-4E4C-4A0E-A4B4-611EAAF4A38D}" scale="120">
      <selection activeCell="G24" sqref="G24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D74" sqref="D74"/>
    </sheetView>
  </sheetViews>
  <sheetFormatPr defaultRowHeight="15.75" x14ac:dyDescent="0.25"/>
  <cols>
    <col min="1" max="1" width="9.5" style="1494" customWidth="1"/>
    <col min="2" max="2" width="65.83203125" style="1494" customWidth="1"/>
    <col min="3" max="3" width="17.83203125" style="1566" customWidth="1"/>
    <col min="4" max="5" width="17.83203125" style="1494" customWidth="1"/>
    <col min="6" max="16384" width="9.33203125" style="1494"/>
  </cols>
  <sheetData>
    <row r="1" spans="1:5" x14ac:dyDescent="0.25">
      <c r="A1" s="1493"/>
      <c r="B1" s="2372" t="str">
        <f>CONCATENATE("1.1.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1.1. melléklet a  / 2021 ( … ) önkormányzati rendelethez ( … ) önkormányzati rendelethez</v>
      </c>
      <c r="C1" s="2103"/>
      <c r="D1" s="2103"/>
      <c r="E1" s="2103"/>
    </row>
    <row r="2" spans="1:5" x14ac:dyDescent="0.25">
      <c r="A2" s="2373" t="str">
        <f>CONCATENATE(KVI_MOD_ALAPADATOK!A3)</f>
        <v>…………………………...ÖNKORMÁNYZATA</v>
      </c>
      <c r="B2" s="2374"/>
      <c r="C2" s="2374"/>
      <c r="D2" s="2374"/>
      <c r="E2" s="2374"/>
    </row>
    <row r="3" spans="1:5" x14ac:dyDescent="0.25">
      <c r="A3" s="2373" t="str">
        <f>CONCATENATE(KVI_MOD_ALAPADATOK!A9," SZ. MÓDOSÍTÁS UTÁNI KÖLTSÉGVETÉS ELŐIRÁNYZATAINAK ALAKULÁSÁRÓL")</f>
        <v>… SZ. MÓDOSÍTÁS UTÁNI KÖLTSÉGVETÉS ELŐIRÁNYZATAINAK ALAKULÁSÁRÓL</v>
      </c>
      <c r="B3" s="2373"/>
      <c r="C3" s="2375"/>
      <c r="D3" s="2373"/>
      <c r="E3" s="2373"/>
    </row>
    <row r="4" spans="1:5" x14ac:dyDescent="0.25">
      <c r="A4" s="2373" t="s">
        <v>792</v>
      </c>
      <c r="B4" s="2373"/>
      <c r="C4" s="2375"/>
      <c r="D4" s="2373"/>
      <c r="E4" s="2373"/>
    </row>
    <row r="5" spans="1:5" x14ac:dyDescent="0.25">
      <c r="A5" s="1493"/>
      <c r="B5" s="1493"/>
      <c r="C5" s="1495"/>
      <c r="D5" s="1493"/>
      <c r="E5" s="1493"/>
    </row>
    <row r="6" spans="1:5" ht="15.95" customHeight="1" x14ac:dyDescent="0.25">
      <c r="A6" s="2376" t="s">
        <v>14</v>
      </c>
      <c r="B6" s="2376"/>
      <c r="C6" s="2376"/>
      <c r="D6" s="2376"/>
      <c r="E6" s="2376"/>
    </row>
    <row r="7" spans="1:5" ht="15.95" customHeight="1" thickBot="1" x14ac:dyDescent="0.3">
      <c r="A7" s="2377" t="s">
        <v>150</v>
      </c>
      <c r="B7" s="2377"/>
      <c r="C7" s="1496"/>
      <c r="D7" s="1493"/>
      <c r="E7" s="1496" t="s">
        <v>793</v>
      </c>
    </row>
    <row r="8" spans="1:5" x14ac:dyDescent="0.25">
      <c r="A8" s="2363" t="s">
        <v>68</v>
      </c>
      <c r="B8" s="2365" t="s">
        <v>16</v>
      </c>
      <c r="C8" s="2367" t="str">
        <f>+CONCATENATE(KVI_MOD_ALAPADATOK!D1,". évi")</f>
        <v>2021. évi</v>
      </c>
      <c r="D8" s="2368"/>
      <c r="E8" s="2369"/>
    </row>
    <row r="9" spans="1:5" ht="24.75" thickBot="1" x14ac:dyDescent="0.3">
      <c r="A9" s="2364"/>
      <c r="B9" s="2366"/>
      <c r="C9" s="1497" t="s">
        <v>738</v>
      </c>
      <c r="D9" s="1498" t="s">
        <v>1079</v>
      </c>
      <c r="E9" s="1499" t="s">
        <v>804</v>
      </c>
    </row>
    <row r="10" spans="1:5" s="1503" customFormat="1" ht="12" customHeight="1" thickBot="1" x14ac:dyDescent="0.25">
      <c r="A10" s="1500" t="s">
        <v>488</v>
      </c>
      <c r="B10" s="1501" t="s">
        <v>489</v>
      </c>
      <c r="C10" s="1501" t="s">
        <v>490</v>
      </c>
      <c r="D10" s="1501" t="s">
        <v>492</v>
      </c>
      <c r="E10" s="1502" t="s">
        <v>491</v>
      </c>
    </row>
    <row r="11" spans="1:5" s="1508" customFormat="1" ht="12" customHeight="1" thickBot="1" x14ac:dyDescent="0.25">
      <c r="A11" s="1504" t="s">
        <v>17</v>
      </c>
      <c r="B11" s="1505" t="s">
        <v>249</v>
      </c>
      <c r="C11" s="1506">
        <f>'RM_1.1.sz.mell.'!C11</f>
        <v>280570453</v>
      </c>
      <c r="D11" s="1506">
        <f>'RM_1.1.sz.mell.'!J11</f>
        <v>0</v>
      </c>
      <c r="E11" s="1507">
        <f>'RM_1.1.sz.mell.'!K11</f>
        <v>280570453</v>
      </c>
    </row>
    <row r="12" spans="1:5" s="1508" customFormat="1" ht="12" customHeight="1" x14ac:dyDescent="0.2">
      <c r="A12" s="1509" t="s">
        <v>97</v>
      </c>
      <c r="B12" s="549" t="s">
        <v>250</v>
      </c>
      <c r="C12" s="1811">
        <f>'RM_1.1.sz.mell.'!C12</f>
        <v>90402931</v>
      </c>
      <c r="D12" s="1811">
        <f>'RM_1.1.sz.mell.'!J12</f>
        <v>0</v>
      </c>
      <c r="E12" s="1812">
        <f>'RM_1.1.sz.mell.'!K12</f>
        <v>90402931</v>
      </c>
    </row>
    <row r="13" spans="1:5" s="1508" customFormat="1" ht="12" customHeight="1" x14ac:dyDescent="0.2">
      <c r="A13" s="1510" t="s">
        <v>98</v>
      </c>
      <c r="B13" s="1511" t="s">
        <v>251</v>
      </c>
      <c r="C13" s="1813">
        <f>'RM_1.1.sz.mell.'!C13</f>
        <v>68183100</v>
      </c>
      <c r="D13" s="1813">
        <f>'RM_1.1.sz.mell.'!J13</f>
        <v>0</v>
      </c>
      <c r="E13" s="1814">
        <f>'RM_1.1.sz.mell.'!K13</f>
        <v>68183100</v>
      </c>
    </row>
    <row r="14" spans="1:5" s="1508" customFormat="1" ht="12" customHeight="1" x14ac:dyDescent="0.2">
      <c r="A14" s="1510" t="s">
        <v>99</v>
      </c>
      <c r="B14" s="1511" t="s">
        <v>252</v>
      </c>
      <c r="C14" s="1813">
        <f>'RM_1.1.sz.mell.'!C14</f>
        <v>106735192</v>
      </c>
      <c r="D14" s="1813">
        <f>'RM_1.1.sz.mell.'!J14</f>
        <v>0</v>
      </c>
      <c r="E14" s="1814">
        <f>'RM_1.1.sz.mell.'!K14</f>
        <v>106735192</v>
      </c>
    </row>
    <row r="15" spans="1:5" s="1508" customFormat="1" ht="12" customHeight="1" x14ac:dyDescent="0.2">
      <c r="A15" s="1510" t="s">
        <v>100</v>
      </c>
      <c r="B15" s="1511" t="s">
        <v>253</v>
      </c>
      <c r="C15" s="1813">
        <f>'RM_1.1.sz.mell.'!C15</f>
        <v>5249230</v>
      </c>
      <c r="D15" s="1813">
        <f>'RM_1.1.sz.mell.'!J15</f>
        <v>0</v>
      </c>
      <c r="E15" s="1814">
        <f>'RM_1.1.sz.mell.'!K15</f>
        <v>5249230</v>
      </c>
    </row>
    <row r="16" spans="1:5" s="1508" customFormat="1" ht="12" customHeight="1" x14ac:dyDescent="0.2">
      <c r="A16" s="1510" t="s">
        <v>146</v>
      </c>
      <c r="B16" s="1512" t="s">
        <v>427</v>
      </c>
      <c r="C16" s="1813">
        <f>'RM_1.1.sz.mell.'!C16</f>
        <v>10000000</v>
      </c>
      <c r="D16" s="1813">
        <f>'RM_1.1.sz.mell.'!J16</f>
        <v>0</v>
      </c>
      <c r="E16" s="1814">
        <f>'RM_1.1.sz.mell.'!K16</f>
        <v>10000000</v>
      </c>
    </row>
    <row r="17" spans="1:5" s="1508" customFormat="1" ht="12" customHeight="1" thickBot="1" x14ac:dyDescent="0.25">
      <c r="A17" s="1513" t="s">
        <v>101</v>
      </c>
      <c r="B17" s="1514" t="s">
        <v>428</v>
      </c>
      <c r="C17" s="1813">
        <f>'RM_1.1.sz.mell.'!C17</f>
        <v>0</v>
      </c>
      <c r="D17" s="1813">
        <f>'RM_1.1.sz.mell.'!J17</f>
        <v>0</v>
      </c>
      <c r="E17" s="1814">
        <f>'RM_1.1.sz.mell.'!K17</f>
        <v>0</v>
      </c>
    </row>
    <row r="18" spans="1:5" s="1508" customFormat="1" ht="12" customHeight="1" thickBot="1" x14ac:dyDescent="0.25">
      <c r="A18" s="1504" t="s">
        <v>18</v>
      </c>
      <c r="B18" s="1515" t="s">
        <v>254</v>
      </c>
      <c r="C18" s="1815">
        <f>'RM_1.1.sz.mell.'!C18</f>
        <v>437996710</v>
      </c>
      <c r="D18" s="1815">
        <f>'RM_1.1.sz.mell.'!J18</f>
        <v>0</v>
      </c>
      <c r="E18" s="1816">
        <f>'RM_1.1.sz.mell.'!K18</f>
        <v>437996710</v>
      </c>
    </row>
    <row r="19" spans="1:5" s="1508" customFormat="1" ht="12" customHeight="1" x14ac:dyDescent="0.2">
      <c r="A19" s="1509" t="s">
        <v>103</v>
      </c>
      <c r="B19" s="549" t="s">
        <v>255</v>
      </c>
      <c r="C19" s="1811">
        <f>'RM_1.1.sz.mell.'!C19</f>
        <v>0</v>
      </c>
      <c r="D19" s="1811">
        <f>'RM_1.1.sz.mell.'!J19</f>
        <v>0</v>
      </c>
      <c r="E19" s="1812">
        <f>'RM_1.1.sz.mell.'!K19</f>
        <v>0</v>
      </c>
    </row>
    <row r="20" spans="1:5" s="1508" customFormat="1" ht="12" customHeight="1" x14ac:dyDescent="0.2">
      <c r="A20" s="1510" t="s">
        <v>104</v>
      </c>
      <c r="B20" s="1511" t="s">
        <v>256</v>
      </c>
      <c r="C20" s="1813">
        <f>'RM_1.1.sz.mell.'!C20</f>
        <v>0</v>
      </c>
      <c r="D20" s="1813">
        <f>'RM_1.1.sz.mell.'!J20</f>
        <v>0</v>
      </c>
      <c r="E20" s="1814">
        <f>'RM_1.1.sz.mell.'!K20</f>
        <v>0</v>
      </c>
    </row>
    <row r="21" spans="1:5" s="1508" customFormat="1" ht="12" customHeight="1" x14ac:dyDescent="0.2">
      <c r="A21" s="1510" t="s">
        <v>105</v>
      </c>
      <c r="B21" s="1511" t="s">
        <v>417</v>
      </c>
      <c r="C21" s="1813">
        <f>'RM_1.1.sz.mell.'!C21</f>
        <v>0</v>
      </c>
      <c r="D21" s="1813">
        <f>'RM_1.1.sz.mell.'!J21</f>
        <v>0</v>
      </c>
      <c r="E21" s="1814">
        <f>'RM_1.1.sz.mell.'!K21</f>
        <v>0</v>
      </c>
    </row>
    <row r="22" spans="1:5" s="1508" customFormat="1" ht="12" customHeight="1" x14ac:dyDescent="0.2">
      <c r="A22" s="1510" t="s">
        <v>106</v>
      </c>
      <c r="B22" s="1511" t="s">
        <v>418</v>
      </c>
      <c r="C22" s="1813">
        <f>'RM_1.1.sz.mell.'!C22</f>
        <v>0</v>
      </c>
      <c r="D22" s="1813">
        <f>'RM_1.1.sz.mell.'!J22</f>
        <v>0</v>
      </c>
      <c r="E22" s="1814">
        <f>'RM_1.1.sz.mell.'!K22</f>
        <v>0</v>
      </c>
    </row>
    <row r="23" spans="1:5" s="1508" customFormat="1" ht="12" customHeight="1" x14ac:dyDescent="0.2">
      <c r="A23" s="1510" t="s">
        <v>107</v>
      </c>
      <c r="B23" s="1511" t="s">
        <v>257</v>
      </c>
      <c r="C23" s="1813">
        <f>'RM_1.1.sz.mell.'!C23</f>
        <v>437996710</v>
      </c>
      <c r="D23" s="1813">
        <f>'RM_1.1.sz.mell.'!J23</f>
        <v>0</v>
      </c>
      <c r="E23" s="1814">
        <f>'RM_1.1.sz.mell.'!K23</f>
        <v>437996710</v>
      </c>
    </row>
    <row r="24" spans="1:5" s="1508" customFormat="1" ht="12" customHeight="1" thickBot="1" x14ac:dyDescent="0.25">
      <c r="A24" s="1513" t="s">
        <v>116</v>
      </c>
      <c r="B24" s="1514" t="s">
        <v>258</v>
      </c>
      <c r="C24" s="1817">
        <f>'RM_1.1.sz.mell.'!C24</f>
        <v>0</v>
      </c>
      <c r="D24" s="1817">
        <f>'RM_1.1.sz.mell.'!J24</f>
        <v>0</v>
      </c>
      <c r="E24" s="1818">
        <f>'RM_1.1.sz.mell.'!K24</f>
        <v>0</v>
      </c>
    </row>
    <row r="25" spans="1:5" s="1508" customFormat="1" ht="12" customHeight="1" thickBot="1" x14ac:dyDescent="0.25">
      <c r="A25" s="1504" t="s">
        <v>19</v>
      </c>
      <c r="B25" s="1505" t="s">
        <v>259</v>
      </c>
      <c r="C25" s="1815">
        <f>'RM_1.1.sz.mell.'!C25</f>
        <v>0</v>
      </c>
      <c r="D25" s="1815">
        <f>'RM_1.1.sz.mell.'!J25</f>
        <v>0</v>
      </c>
      <c r="E25" s="1816">
        <f>'RM_1.1.sz.mell.'!K25</f>
        <v>0</v>
      </c>
    </row>
    <row r="26" spans="1:5" s="1508" customFormat="1" ht="12" customHeight="1" x14ac:dyDescent="0.2">
      <c r="A26" s="1509" t="s">
        <v>86</v>
      </c>
      <c r="B26" s="549" t="s">
        <v>260</v>
      </c>
      <c r="C26" s="1811">
        <f>'RM_1.1.sz.mell.'!C26</f>
        <v>0</v>
      </c>
      <c r="D26" s="1811">
        <f>'RM_1.1.sz.mell.'!J26</f>
        <v>0</v>
      </c>
      <c r="E26" s="1812">
        <f>'RM_1.1.sz.mell.'!K26</f>
        <v>0</v>
      </c>
    </row>
    <row r="27" spans="1:5" s="1508" customFormat="1" ht="12" customHeight="1" x14ac:dyDescent="0.2">
      <c r="A27" s="1510" t="s">
        <v>87</v>
      </c>
      <c r="B27" s="1511" t="s">
        <v>261</v>
      </c>
      <c r="C27" s="1813">
        <f>'RM_1.1.sz.mell.'!C27</f>
        <v>0</v>
      </c>
      <c r="D27" s="1813">
        <f>'RM_1.1.sz.mell.'!J27</f>
        <v>0</v>
      </c>
      <c r="E27" s="1814">
        <f>'RM_1.1.sz.mell.'!K27</f>
        <v>0</v>
      </c>
    </row>
    <row r="28" spans="1:5" s="1508" customFormat="1" ht="12" customHeight="1" x14ac:dyDescent="0.2">
      <c r="A28" s="1510" t="s">
        <v>88</v>
      </c>
      <c r="B28" s="1511" t="s">
        <v>419</v>
      </c>
      <c r="C28" s="1813">
        <f>'RM_1.1.sz.mell.'!C28</f>
        <v>0</v>
      </c>
      <c r="D28" s="1813">
        <f>'RM_1.1.sz.mell.'!J28</f>
        <v>0</v>
      </c>
      <c r="E28" s="1814">
        <f>'RM_1.1.sz.mell.'!K28</f>
        <v>0</v>
      </c>
    </row>
    <row r="29" spans="1:5" s="1508" customFormat="1" ht="12" customHeight="1" x14ac:dyDescent="0.2">
      <c r="A29" s="1510" t="s">
        <v>89</v>
      </c>
      <c r="B29" s="1511" t="s">
        <v>420</v>
      </c>
      <c r="C29" s="1813">
        <f>'RM_1.1.sz.mell.'!C29</f>
        <v>0</v>
      </c>
      <c r="D29" s="1813">
        <f>'RM_1.1.sz.mell.'!J29</f>
        <v>0</v>
      </c>
      <c r="E29" s="1814">
        <f>'RM_1.1.sz.mell.'!K29</f>
        <v>0</v>
      </c>
    </row>
    <row r="30" spans="1:5" s="1508" customFormat="1" ht="12" customHeight="1" x14ac:dyDescent="0.2">
      <c r="A30" s="1510" t="s">
        <v>169</v>
      </c>
      <c r="B30" s="1511" t="s">
        <v>262</v>
      </c>
      <c r="C30" s="1813">
        <f>'RM_1.1.sz.mell.'!C30</f>
        <v>0</v>
      </c>
      <c r="D30" s="1813">
        <f>'RM_1.1.sz.mell.'!J30</f>
        <v>0</v>
      </c>
      <c r="E30" s="1814">
        <f>'RM_1.1.sz.mell.'!K30</f>
        <v>0</v>
      </c>
    </row>
    <row r="31" spans="1:5" s="1508" customFormat="1" ht="12" customHeight="1" thickBot="1" x14ac:dyDescent="0.25">
      <c r="A31" s="1513" t="s">
        <v>170</v>
      </c>
      <c r="B31" s="1516" t="s">
        <v>263</v>
      </c>
      <c r="C31" s="1817">
        <f>'RM_1.1.sz.mell.'!C31</f>
        <v>0</v>
      </c>
      <c r="D31" s="1817">
        <f>'RM_1.1.sz.mell.'!J31</f>
        <v>0</v>
      </c>
      <c r="E31" s="1818">
        <f>'RM_1.1.sz.mell.'!K31</f>
        <v>0</v>
      </c>
    </row>
    <row r="32" spans="1:5" s="1508" customFormat="1" ht="12" customHeight="1" thickBot="1" x14ac:dyDescent="0.25">
      <c r="A32" s="1504" t="s">
        <v>171</v>
      </c>
      <c r="B32" s="1505" t="s">
        <v>546</v>
      </c>
      <c r="C32" s="1819">
        <f>'RM_1.1.sz.mell.'!C32</f>
        <v>28950000</v>
      </c>
      <c r="D32" s="1819">
        <f>'RM_1.1.sz.mell.'!J32</f>
        <v>0</v>
      </c>
      <c r="E32" s="1820">
        <f>'RM_1.1.sz.mell.'!K32</f>
        <v>28950000</v>
      </c>
    </row>
    <row r="33" spans="1:5" s="1508" customFormat="1" ht="12" customHeight="1" x14ac:dyDescent="0.2">
      <c r="A33" s="1509" t="s">
        <v>265</v>
      </c>
      <c r="B33" s="549" t="s">
        <v>550</v>
      </c>
      <c r="C33" s="1811">
        <f>'RM_1.1.sz.mell.'!C33</f>
        <v>4100000</v>
      </c>
      <c r="D33" s="1811">
        <f>'RM_1.1.sz.mell.'!J33</f>
        <v>0</v>
      </c>
      <c r="E33" s="1812">
        <f>'RM_1.1.sz.mell.'!K33</f>
        <v>4100000</v>
      </c>
    </row>
    <row r="34" spans="1:5" s="1508" customFormat="1" ht="12" customHeight="1" x14ac:dyDescent="0.2">
      <c r="A34" s="1510" t="s">
        <v>266</v>
      </c>
      <c r="B34" s="1511" t="s">
        <v>551</v>
      </c>
      <c r="C34" s="1813">
        <f>'RM_1.1.sz.mell.'!C34</f>
        <v>0</v>
      </c>
      <c r="D34" s="1813">
        <f>'RM_1.1.sz.mell.'!J34</f>
        <v>0</v>
      </c>
      <c r="E34" s="1814">
        <f>'RM_1.1.sz.mell.'!K34</f>
        <v>0</v>
      </c>
    </row>
    <row r="35" spans="1:5" s="1508" customFormat="1" ht="12" customHeight="1" x14ac:dyDescent="0.2">
      <c r="A35" s="1510" t="s">
        <v>267</v>
      </c>
      <c r="B35" s="1511" t="s">
        <v>552</v>
      </c>
      <c r="C35" s="1813">
        <f>'RM_1.1.sz.mell.'!C35</f>
        <v>20000000</v>
      </c>
      <c r="D35" s="1813">
        <f>'RM_1.1.sz.mell.'!J35</f>
        <v>0</v>
      </c>
      <c r="E35" s="1814">
        <f>'RM_1.1.sz.mell.'!K35</f>
        <v>20000000</v>
      </c>
    </row>
    <row r="36" spans="1:5" s="1508" customFormat="1" ht="12" customHeight="1" x14ac:dyDescent="0.2">
      <c r="A36" s="1510" t="s">
        <v>268</v>
      </c>
      <c r="B36" s="1511" t="s">
        <v>553</v>
      </c>
      <c r="C36" s="1813">
        <f>'RM_1.1.sz.mell.'!C36</f>
        <v>500000</v>
      </c>
      <c r="D36" s="1813">
        <f>'RM_1.1.sz.mell.'!J36</f>
        <v>0</v>
      </c>
      <c r="E36" s="1814">
        <f>'RM_1.1.sz.mell.'!K36</f>
        <v>500000</v>
      </c>
    </row>
    <row r="37" spans="1:5" s="1508" customFormat="1" ht="12" customHeight="1" x14ac:dyDescent="0.2">
      <c r="A37" s="1510" t="s">
        <v>547</v>
      </c>
      <c r="B37" s="1511" t="s">
        <v>269</v>
      </c>
      <c r="C37" s="1813">
        <f>'RM_1.1.sz.mell.'!C37</f>
        <v>0</v>
      </c>
      <c r="D37" s="1813">
        <f>'RM_1.1.sz.mell.'!J37</f>
        <v>0</v>
      </c>
      <c r="E37" s="1814">
        <f>'RM_1.1.sz.mell.'!K37</f>
        <v>0</v>
      </c>
    </row>
    <row r="38" spans="1:5" s="1508" customFormat="1" ht="12" customHeight="1" x14ac:dyDescent="0.2">
      <c r="A38" s="1510" t="s">
        <v>548</v>
      </c>
      <c r="B38" s="1511" t="s">
        <v>1068</v>
      </c>
      <c r="C38" s="1813">
        <f>'RM_1.1.sz.mell.'!C38</f>
        <v>4200000</v>
      </c>
      <c r="D38" s="1813">
        <f>'RM_1.1.sz.mell.'!J38</f>
        <v>0</v>
      </c>
      <c r="E38" s="1814">
        <f>'RM_1.1.sz.mell.'!K38</f>
        <v>4200000</v>
      </c>
    </row>
    <row r="39" spans="1:5" s="1508" customFormat="1" ht="12" customHeight="1" thickBot="1" x14ac:dyDescent="0.25">
      <c r="A39" s="1513" t="s">
        <v>549</v>
      </c>
      <c r="B39" s="1517" t="s">
        <v>1069</v>
      </c>
      <c r="C39" s="1817">
        <f>'RM_1.1.sz.mell.'!C39</f>
        <v>150000</v>
      </c>
      <c r="D39" s="1817">
        <f>'RM_1.1.sz.mell.'!J39</f>
        <v>0</v>
      </c>
      <c r="E39" s="1818">
        <f>'RM_1.1.sz.mell.'!K39</f>
        <v>150000</v>
      </c>
    </row>
    <row r="40" spans="1:5" s="1508" customFormat="1" ht="12" customHeight="1" thickBot="1" x14ac:dyDescent="0.25">
      <c r="A40" s="1504" t="s">
        <v>21</v>
      </c>
      <c r="B40" s="1505" t="s">
        <v>429</v>
      </c>
      <c r="C40" s="1815">
        <f>'RM_1.1.sz.mell.'!C40</f>
        <v>6400000</v>
      </c>
      <c r="D40" s="1815">
        <f>'RM_1.1.sz.mell.'!J40</f>
        <v>0</v>
      </c>
      <c r="E40" s="1816">
        <f>'RM_1.1.sz.mell.'!K40</f>
        <v>6400000</v>
      </c>
    </row>
    <row r="41" spans="1:5" s="1508" customFormat="1" ht="12" customHeight="1" x14ac:dyDescent="0.2">
      <c r="A41" s="1509" t="s">
        <v>90</v>
      </c>
      <c r="B41" s="549" t="s">
        <v>272</v>
      </c>
      <c r="C41" s="1811">
        <f>'RM_1.1.sz.mell.'!C41</f>
        <v>0</v>
      </c>
      <c r="D41" s="1811">
        <f>'RM_1.1.sz.mell.'!J41</f>
        <v>0</v>
      </c>
      <c r="E41" s="1812">
        <f>'RM_1.1.sz.mell.'!K41</f>
        <v>0</v>
      </c>
    </row>
    <row r="42" spans="1:5" s="1508" customFormat="1" ht="12" customHeight="1" x14ac:dyDescent="0.2">
      <c r="A42" s="1510" t="s">
        <v>91</v>
      </c>
      <c r="B42" s="1511" t="s">
        <v>273</v>
      </c>
      <c r="C42" s="1813">
        <f>'RM_1.1.sz.mell.'!C42</f>
        <v>1000000</v>
      </c>
      <c r="D42" s="1813">
        <f>'RM_1.1.sz.mell.'!J42</f>
        <v>0</v>
      </c>
      <c r="E42" s="1814">
        <f>'RM_1.1.sz.mell.'!K42</f>
        <v>1000000</v>
      </c>
    </row>
    <row r="43" spans="1:5" s="1508" customFormat="1" ht="12" customHeight="1" x14ac:dyDescent="0.2">
      <c r="A43" s="1510" t="s">
        <v>92</v>
      </c>
      <c r="B43" s="1511" t="s">
        <v>274</v>
      </c>
      <c r="C43" s="1813">
        <f>'RM_1.1.sz.mell.'!C43</f>
        <v>0</v>
      </c>
      <c r="D43" s="1813">
        <f>'RM_1.1.sz.mell.'!J43</f>
        <v>0</v>
      </c>
      <c r="E43" s="1814">
        <f>'RM_1.1.sz.mell.'!K43</f>
        <v>0</v>
      </c>
    </row>
    <row r="44" spans="1:5" s="1508" customFormat="1" ht="12" customHeight="1" x14ac:dyDescent="0.2">
      <c r="A44" s="1510" t="s">
        <v>173</v>
      </c>
      <c r="B44" s="1511" t="s">
        <v>275</v>
      </c>
      <c r="C44" s="1813">
        <f>'RM_1.1.sz.mell.'!C44</f>
        <v>0</v>
      </c>
      <c r="D44" s="1813">
        <f>'RM_1.1.sz.mell.'!J44</f>
        <v>0</v>
      </c>
      <c r="E44" s="1814">
        <f>'RM_1.1.sz.mell.'!K44</f>
        <v>0</v>
      </c>
    </row>
    <row r="45" spans="1:5" s="1508" customFormat="1" ht="12" customHeight="1" x14ac:dyDescent="0.2">
      <c r="A45" s="1510" t="s">
        <v>174</v>
      </c>
      <c r="B45" s="1511" t="s">
        <v>276</v>
      </c>
      <c r="C45" s="1813">
        <f>'RM_1.1.sz.mell.'!C45</f>
        <v>4000000</v>
      </c>
      <c r="D45" s="1813">
        <f>'RM_1.1.sz.mell.'!J45</f>
        <v>0</v>
      </c>
      <c r="E45" s="1814">
        <f>'RM_1.1.sz.mell.'!K45</f>
        <v>4000000</v>
      </c>
    </row>
    <row r="46" spans="1:5" s="1508" customFormat="1" ht="12" customHeight="1" x14ac:dyDescent="0.2">
      <c r="A46" s="1510" t="s">
        <v>175</v>
      </c>
      <c r="B46" s="1511" t="s">
        <v>277</v>
      </c>
      <c r="C46" s="1813">
        <f>'RM_1.1.sz.mell.'!C46</f>
        <v>1400000</v>
      </c>
      <c r="D46" s="1813">
        <f>'RM_1.1.sz.mell.'!J46</f>
        <v>0</v>
      </c>
      <c r="E46" s="1814">
        <f>'RM_1.1.sz.mell.'!K46</f>
        <v>1400000</v>
      </c>
    </row>
    <row r="47" spans="1:5" s="1508" customFormat="1" ht="12" customHeight="1" x14ac:dyDescent="0.2">
      <c r="A47" s="1510" t="s">
        <v>176</v>
      </c>
      <c r="B47" s="1511" t="s">
        <v>278</v>
      </c>
      <c r="C47" s="1813">
        <f>'RM_1.1.sz.mell.'!C47</f>
        <v>0</v>
      </c>
      <c r="D47" s="1813">
        <f>'RM_1.1.sz.mell.'!J47</f>
        <v>0</v>
      </c>
      <c r="E47" s="1814">
        <f>'RM_1.1.sz.mell.'!K47</f>
        <v>0</v>
      </c>
    </row>
    <row r="48" spans="1:5" s="1508" customFormat="1" ht="12" customHeight="1" x14ac:dyDescent="0.2">
      <c r="A48" s="1510" t="s">
        <v>177</v>
      </c>
      <c r="B48" s="1511" t="s">
        <v>554</v>
      </c>
      <c r="C48" s="1813">
        <f>'RM_1.1.sz.mell.'!C48</f>
        <v>0</v>
      </c>
      <c r="D48" s="1813">
        <f>'RM_1.1.sz.mell.'!J48</f>
        <v>0</v>
      </c>
      <c r="E48" s="1814">
        <f>'RM_1.1.sz.mell.'!K48</f>
        <v>0</v>
      </c>
    </row>
    <row r="49" spans="1:5" s="1508" customFormat="1" ht="12" customHeight="1" x14ac:dyDescent="0.2">
      <c r="A49" s="1510" t="s">
        <v>270</v>
      </c>
      <c r="B49" s="1511" t="s">
        <v>280</v>
      </c>
      <c r="C49" s="1821">
        <f>'RM_1.1.sz.mell.'!C49</f>
        <v>0</v>
      </c>
      <c r="D49" s="1821">
        <f>'RM_1.1.sz.mell.'!J49</f>
        <v>0</v>
      </c>
      <c r="E49" s="1822">
        <f>'RM_1.1.sz.mell.'!K49</f>
        <v>0</v>
      </c>
    </row>
    <row r="50" spans="1:5" s="1508" customFormat="1" ht="12" customHeight="1" x14ac:dyDescent="0.2">
      <c r="A50" s="1513" t="s">
        <v>271</v>
      </c>
      <c r="B50" s="1516" t="s">
        <v>431</v>
      </c>
      <c r="C50" s="1823">
        <f>'RM_1.1.sz.mell.'!C50</f>
        <v>0</v>
      </c>
      <c r="D50" s="1823">
        <f>'RM_1.1.sz.mell.'!J50</f>
        <v>0</v>
      </c>
      <c r="E50" s="1824">
        <f>'RM_1.1.sz.mell.'!K50</f>
        <v>0</v>
      </c>
    </row>
    <row r="51" spans="1:5" s="1508" customFormat="1" ht="12" customHeight="1" thickBot="1" x14ac:dyDescent="0.25">
      <c r="A51" s="1513" t="s">
        <v>430</v>
      </c>
      <c r="B51" s="1514" t="s">
        <v>281</v>
      </c>
      <c r="C51" s="1823">
        <f>'RM_1.1.sz.mell.'!C51</f>
        <v>0</v>
      </c>
      <c r="D51" s="1823">
        <f>'RM_1.1.sz.mell.'!J51</f>
        <v>0</v>
      </c>
      <c r="E51" s="1824">
        <f>'RM_1.1.sz.mell.'!K51</f>
        <v>0</v>
      </c>
    </row>
    <row r="52" spans="1:5" s="1508" customFormat="1" ht="12" customHeight="1" thickBot="1" x14ac:dyDescent="0.25">
      <c r="A52" s="1504" t="s">
        <v>22</v>
      </c>
      <c r="B52" s="1505" t="s">
        <v>282</v>
      </c>
      <c r="C52" s="1815">
        <f>'RM_1.1.sz.mell.'!C52</f>
        <v>196170621</v>
      </c>
      <c r="D52" s="1815">
        <f>'RM_1.1.sz.mell.'!J52</f>
        <v>0</v>
      </c>
      <c r="E52" s="1816">
        <f>'RM_1.1.sz.mell.'!K52</f>
        <v>1000000</v>
      </c>
    </row>
    <row r="53" spans="1:5" s="1508" customFormat="1" ht="12" customHeight="1" x14ac:dyDescent="0.2">
      <c r="A53" s="1509" t="s">
        <v>93</v>
      </c>
      <c r="B53" s="549" t="s">
        <v>286</v>
      </c>
      <c r="C53" s="1825">
        <f>'RM_1.1.sz.mell.'!C53</f>
        <v>0</v>
      </c>
      <c r="D53" s="1825">
        <f>'RM_1.1.sz.mell.'!J53</f>
        <v>0</v>
      </c>
      <c r="E53" s="1826">
        <f>'RM_1.1.sz.mell.'!K53</f>
        <v>0</v>
      </c>
    </row>
    <row r="54" spans="1:5" s="1508" customFormat="1" ht="12" customHeight="1" x14ac:dyDescent="0.2">
      <c r="A54" s="1510" t="s">
        <v>94</v>
      </c>
      <c r="B54" s="1511" t="s">
        <v>287</v>
      </c>
      <c r="C54" s="1821">
        <f>'RM_1.1.sz.mell.'!C54</f>
        <v>0</v>
      </c>
      <c r="D54" s="1821">
        <f>'RM_1.1.sz.mell.'!J54</f>
        <v>0</v>
      </c>
      <c r="E54" s="1822">
        <f>'RM_1.1.sz.mell.'!K54</f>
        <v>0</v>
      </c>
    </row>
    <row r="55" spans="1:5" s="1508" customFormat="1" ht="12" customHeight="1" x14ac:dyDescent="0.2">
      <c r="A55" s="1510" t="s">
        <v>283</v>
      </c>
      <c r="B55" s="1511" t="s">
        <v>288</v>
      </c>
      <c r="C55" s="1821">
        <f>'RM_1.1.sz.mell.'!C55</f>
        <v>1000000</v>
      </c>
      <c r="D55" s="1821">
        <f>'RM_1.1.sz.mell.'!J55</f>
        <v>0</v>
      </c>
      <c r="E55" s="1822">
        <f>'RM_1.1.sz.mell.'!K55</f>
        <v>1000000</v>
      </c>
    </row>
    <row r="56" spans="1:5" s="1508" customFormat="1" ht="12" customHeight="1" x14ac:dyDescent="0.2">
      <c r="A56" s="1510" t="s">
        <v>284</v>
      </c>
      <c r="B56" s="1511" t="s">
        <v>289</v>
      </c>
      <c r="C56" s="1821">
        <f>'RM_1.1.sz.mell.'!C56</f>
        <v>0</v>
      </c>
      <c r="D56" s="1821">
        <f>'RM_1.1.sz.mell.'!J56</f>
        <v>0</v>
      </c>
      <c r="E56" s="1822">
        <f>'RM_1.1.sz.mell.'!K56</f>
        <v>0</v>
      </c>
    </row>
    <row r="57" spans="1:5" s="1508" customFormat="1" ht="12" customHeight="1" thickBot="1" x14ac:dyDescent="0.25">
      <c r="A57" s="1513" t="s">
        <v>285</v>
      </c>
      <c r="B57" s="1514" t="s">
        <v>290</v>
      </c>
      <c r="C57" s="1823">
        <f>'RM_1.1.sz.mell.'!C57</f>
        <v>0</v>
      </c>
      <c r="D57" s="1823">
        <f>'RM_1.1.sz.mell.'!J57</f>
        <v>0</v>
      </c>
      <c r="E57" s="1824">
        <f>'RM_1.1.sz.mell.'!K57</f>
        <v>0</v>
      </c>
    </row>
    <row r="58" spans="1:5" s="1508" customFormat="1" ht="12" customHeight="1" thickBot="1" x14ac:dyDescent="0.25">
      <c r="A58" s="1504" t="s">
        <v>178</v>
      </c>
      <c r="B58" s="1505" t="s">
        <v>291</v>
      </c>
      <c r="C58" s="1815">
        <f>'RM_1.1.sz.mell.'!C58</f>
        <v>0</v>
      </c>
      <c r="D58" s="1815">
        <f>'RM_1.1.sz.mell.'!J58</f>
        <v>0</v>
      </c>
      <c r="E58" s="1816">
        <f>'RM_1.1.sz.mell.'!K58</f>
        <v>0</v>
      </c>
    </row>
    <row r="59" spans="1:5" s="1508" customFormat="1" ht="12" customHeight="1" x14ac:dyDescent="0.2">
      <c r="A59" s="1509" t="s">
        <v>95</v>
      </c>
      <c r="B59" s="549" t="s">
        <v>292</v>
      </c>
      <c r="C59" s="1811">
        <f>'RM_1.1.sz.mell.'!C59</f>
        <v>0</v>
      </c>
      <c r="D59" s="1811">
        <f>'RM_1.1.sz.mell.'!J59</f>
        <v>0</v>
      </c>
      <c r="E59" s="1812">
        <f>'RM_1.1.sz.mell.'!K59</f>
        <v>0</v>
      </c>
    </row>
    <row r="60" spans="1:5" s="1508" customFormat="1" ht="12" customHeight="1" x14ac:dyDescent="0.2">
      <c r="A60" s="1510" t="s">
        <v>96</v>
      </c>
      <c r="B60" s="1511" t="s">
        <v>421</v>
      </c>
      <c r="C60" s="1813">
        <f>'RM_1.1.sz.mell.'!C60</f>
        <v>0</v>
      </c>
      <c r="D60" s="1813">
        <f>'RM_1.1.sz.mell.'!J60</f>
        <v>0</v>
      </c>
      <c r="E60" s="1814">
        <f>'RM_1.1.sz.mell.'!K60</f>
        <v>0</v>
      </c>
    </row>
    <row r="61" spans="1:5" s="1508" customFormat="1" ht="12" customHeight="1" x14ac:dyDescent="0.2">
      <c r="A61" s="1510" t="s">
        <v>295</v>
      </c>
      <c r="B61" s="1511" t="s">
        <v>293</v>
      </c>
      <c r="C61" s="1813">
        <f>'RM_1.1.sz.mell.'!C61</f>
        <v>0</v>
      </c>
      <c r="D61" s="1813">
        <f>'RM_1.1.sz.mell.'!J61</f>
        <v>0</v>
      </c>
      <c r="E61" s="1814">
        <f>'RM_1.1.sz.mell.'!K61</f>
        <v>0</v>
      </c>
    </row>
    <row r="62" spans="1:5" s="1508" customFormat="1" ht="12" customHeight="1" thickBot="1" x14ac:dyDescent="0.25">
      <c r="A62" s="1513" t="s">
        <v>296</v>
      </c>
      <c r="B62" s="1514" t="s">
        <v>294</v>
      </c>
      <c r="C62" s="1817">
        <f>'RM_1.1.sz.mell.'!C62</f>
        <v>0</v>
      </c>
      <c r="D62" s="1817">
        <f>'RM_1.1.sz.mell.'!J62</f>
        <v>0</v>
      </c>
      <c r="E62" s="1818">
        <f>'RM_1.1.sz.mell.'!K62</f>
        <v>0</v>
      </c>
    </row>
    <row r="63" spans="1:5" s="1508" customFormat="1" ht="12" customHeight="1" thickBot="1" x14ac:dyDescent="0.25">
      <c r="A63" s="1504" t="s">
        <v>24</v>
      </c>
      <c r="B63" s="1515" t="s">
        <v>297</v>
      </c>
      <c r="C63" s="1815">
        <f>'RM_1.1.sz.mell.'!C63</f>
        <v>49575760</v>
      </c>
      <c r="D63" s="1815">
        <f>'RM_1.1.sz.mell.'!J63</f>
        <v>0</v>
      </c>
      <c r="E63" s="1816">
        <f>'RM_1.1.sz.mell.'!K63</f>
        <v>49575760</v>
      </c>
    </row>
    <row r="64" spans="1:5" s="1508" customFormat="1" ht="12" customHeight="1" x14ac:dyDescent="0.2">
      <c r="A64" s="1509" t="s">
        <v>179</v>
      </c>
      <c r="B64" s="549" t="s">
        <v>299</v>
      </c>
      <c r="C64" s="1821">
        <f>'RM_1.1.sz.mell.'!C64</f>
        <v>0</v>
      </c>
      <c r="D64" s="1821">
        <f>'RM_1.1.sz.mell.'!J64</f>
        <v>0</v>
      </c>
      <c r="E64" s="1822">
        <f>'RM_1.1.sz.mell.'!K64</f>
        <v>0</v>
      </c>
    </row>
    <row r="65" spans="1:5" s="1508" customFormat="1" ht="12" customHeight="1" x14ac:dyDescent="0.2">
      <c r="A65" s="1510" t="s">
        <v>180</v>
      </c>
      <c r="B65" s="1511" t="s">
        <v>422</v>
      </c>
      <c r="C65" s="1821">
        <f>'RM_1.1.sz.mell.'!C65</f>
        <v>0</v>
      </c>
      <c r="D65" s="1821">
        <f>'RM_1.1.sz.mell.'!J65</f>
        <v>0</v>
      </c>
      <c r="E65" s="1822">
        <f>'RM_1.1.sz.mell.'!K65</f>
        <v>0</v>
      </c>
    </row>
    <row r="66" spans="1:5" s="1508" customFormat="1" ht="12" customHeight="1" x14ac:dyDescent="0.2">
      <c r="A66" s="1510" t="s">
        <v>228</v>
      </c>
      <c r="B66" s="1511" t="s">
        <v>300</v>
      </c>
      <c r="C66" s="1821">
        <f>'RM_1.1.sz.mell.'!C66</f>
        <v>49575760</v>
      </c>
      <c r="D66" s="1821">
        <f>'RM_1.1.sz.mell.'!J66</f>
        <v>0</v>
      </c>
      <c r="E66" s="1822">
        <f>'RM_1.1.sz.mell.'!K66</f>
        <v>49575760</v>
      </c>
    </row>
    <row r="67" spans="1:5" s="1508" customFormat="1" ht="12" customHeight="1" thickBot="1" x14ac:dyDescent="0.25">
      <c r="A67" s="1513" t="s">
        <v>298</v>
      </c>
      <c r="B67" s="1514" t="s">
        <v>301</v>
      </c>
      <c r="C67" s="1821">
        <f>'RM_1.1.sz.mell.'!C67</f>
        <v>0</v>
      </c>
      <c r="D67" s="1821">
        <f>'RM_1.1.sz.mell.'!J67</f>
        <v>0</v>
      </c>
      <c r="E67" s="1822">
        <f>'RM_1.1.sz.mell.'!K67</f>
        <v>0</v>
      </c>
    </row>
    <row r="68" spans="1:5" s="1508" customFormat="1" ht="12" customHeight="1" thickBot="1" x14ac:dyDescent="0.25">
      <c r="A68" s="1518" t="s">
        <v>471</v>
      </c>
      <c r="B68" s="1505" t="s">
        <v>302</v>
      </c>
      <c r="C68" s="1819">
        <f>'RM_1.1.sz.mell.'!C68</f>
        <v>999663544</v>
      </c>
      <c r="D68" s="1819">
        <f>'RM_1.1.sz.mell.'!J68</f>
        <v>0</v>
      </c>
      <c r="E68" s="1820">
        <f>'RM_1.1.sz.mell.'!K68</f>
        <v>804492923</v>
      </c>
    </row>
    <row r="69" spans="1:5" s="1508" customFormat="1" ht="12" customHeight="1" thickBot="1" x14ac:dyDescent="0.25">
      <c r="A69" s="1519" t="s">
        <v>303</v>
      </c>
      <c r="B69" s="1515" t="s">
        <v>304</v>
      </c>
      <c r="C69" s="1815">
        <f>'RM_1.1.sz.mell.'!C69</f>
        <v>17000000</v>
      </c>
      <c r="D69" s="1815">
        <f>'RM_1.1.sz.mell.'!J69</f>
        <v>0</v>
      </c>
      <c r="E69" s="1816">
        <f>'RM_1.1.sz.mell.'!K69</f>
        <v>17000000</v>
      </c>
    </row>
    <row r="70" spans="1:5" s="1508" customFormat="1" ht="12" customHeight="1" x14ac:dyDescent="0.2">
      <c r="A70" s="1509" t="s">
        <v>332</v>
      </c>
      <c r="B70" s="549" t="s">
        <v>305</v>
      </c>
      <c r="C70" s="1821">
        <f>'RM_1.1.sz.mell.'!C70</f>
        <v>0</v>
      </c>
      <c r="D70" s="1821">
        <f>'RM_1.1.sz.mell.'!J70</f>
        <v>0</v>
      </c>
      <c r="E70" s="1822">
        <f>'RM_1.1.sz.mell.'!K70</f>
        <v>0</v>
      </c>
    </row>
    <row r="71" spans="1:5" s="1508" customFormat="1" ht="12" customHeight="1" x14ac:dyDescent="0.2">
      <c r="A71" s="1510" t="s">
        <v>341</v>
      </c>
      <c r="B71" s="1511" t="s">
        <v>306</v>
      </c>
      <c r="C71" s="1821">
        <f>'RM_1.1.sz.mell.'!C71</f>
        <v>17000000</v>
      </c>
      <c r="D71" s="1821">
        <f>'RM_1.1.sz.mell.'!J71</f>
        <v>0</v>
      </c>
      <c r="E71" s="1822">
        <f>'RM_1.1.sz.mell.'!K71</f>
        <v>17000000</v>
      </c>
    </row>
    <row r="72" spans="1:5" s="1508" customFormat="1" ht="12" customHeight="1" thickBot="1" x14ac:dyDescent="0.25">
      <c r="A72" s="1513" t="s">
        <v>342</v>
      </c>
      <c r="B72" s="1520" t="s">
        <v>456</v>
      </c>
      <c r="C72" s="1821">
        <f>'RM_1.1.sz.mell.'!C72</f>
        <v>0</v>
      </c>
      <c r="D72" s="1821">
        <f>'RM_1.1.sz.mell.'!J72</f>
        <v>0</v>
      </c>
      <c r="E72" s="1822">
        <f>'RM_1.1.sz.mell.'!K72</f>
        <v>0</v>
      </c>
    </row>
    <row r="73" spans="1:5" s="1508" customFormat="1" ht="12" customHeight="1" thickBot="1" x14ac:dyDescent="0.25">
      <c r="A73" s="1519" t="s">
        <v>308</v>
      </c>
      <c r="B73" s="1515" t="s">
        <v>309</v>
      </c>
      <c r="C73" s="1815">
        <f>'RM_1.1.sz.mell.'!C73</f>
        <v>0</v>
      </c>
      <c r="D73" s="1815">
        <f>'RM_1.1.sz.mell.'!J73</f>
        <v>0</v>
      </c>
      <c r="E73" s="1816">
        <f>'RM_1.1.sz.mell.'!K73</f>
        <v>0</v>
      </c>
    </row>
    <row r="74" spans="1:5" s="1508" customFormat="1" ht="12" customHeight="1" x14ac:dyDescent="0.2">
      <c r="A74" s="1509" t="s">
        <v>147</v>
      </c>
      <c r="B74" s="549" t="s">
        <v>310</v>
      </c>
      <c r="C74" s="1821">
        <f>'RM_1.1.sz.mell.'!C74</f>
        <v>0</v>
      </c>
      <c r="D74" s="1821">
        <f>'RM_1.1.sz.mell.'!J74</f>
        <v>0</v>
      </c>
      <c r="E74" s="1822">
        <f>'RM_1.1.sz.mell.'!K74</f>
        <v>0</v>
      </c>
    </row>
    <row r="75" spans="1:5" s="1508" customFormat="1" ht="12" customHeight="1" x14ac:dyDescent="0.2">
      <c r="A75" s="1510" t="s">
        <v>148</v>
      </c>
      <c r="B75" s="549" t="s">
        <v>565</v>
      </c>
      <c r="C75" s="1821">
        <f>'RM_1.1.sz.mell.'!C75</f>
        <v>0</v>
      </c>
      <c r="D75" s="1821">
        <f>'RM_1.1.sz.mell.'!J75</f>
        <v>0</v>
      </c>
      <c r="E75" s="1822">
        <f>'RM_1.1.sz.mell.'!K75</f>
        <v>0</v>
      </c>
    </row>
    <row r="76" spans="1:5" s="1508" customFormat="1" ht="12" customHeight="1" x14ac:dyDescent="0.2">
      <c r="A76" s="1510" t="s">
        <v>333</v>
      </c>
      <c r="B76" s="549" t="s">
        <v>311</v>
      </c>
      <c r="C76" s="1821">
        <f>'RM_1.1.sz.mell.'!C76</f>
        <v>0</v>
      </c>
      <c r="D76" s="1821">
        <f>'RM_1.1.sz.mell.'!J76</f>
        <v>0</v>
      </c>
      <c r="E76" s="1822">
        <f>'RM_1.1.sz.mell.'!K76</f>
        <v>0</v>
      </c>
    </row>
    <row r="77" spans="1:5" s="1508" customFormat="1" ht="12" customHeight="1" thickBot="1" x14ac:dyDescent="0.25">
      <c r="A77" s="1513" t="s">
        <v>334</v>
      </c>
      <c r="B77" s="550" t="s">
        <v>566</v>
      </c>
      <c r="C77" s="1821">
        <f>'RM_1.1.sz.mell.'!C77</f>
        <v>0</v>
      </c>
      <c r="D77" s="1821">
        <f>'RM_1.1.sz.mell.'!J77</f>
        <v>0</v>
      </c>
      <c r="E77" s="1822">
        <f>'RM_1.1.sz.mell.'!K77</f>
        <v>0</v>
      </c>
    </row>
    <row r="78" spans="1:5" s="1508" customFormat="1" ht="12" customHeight="1" thickBot="1" x14ac:dyDescent="0.25">
      <c r="A78" s="1519" t="s">
        <v>312</v>
      </c>
      <c r="B78" s="1515" t="s">
        <v>313</v>
      </c>
      <c r="C78" s="1815">
        <f>'RM_1.1.sz.mell.'!C78</f>
        <v>351089932</v>
      </c>
      <c r="D78" s="1815">
        <f>'RM_1.1.sz.mell.'!J78</f>
        <v>0</v>
      </c>
      <c r="E78" s="1816">
        <f>'RM_1.1.sz.mell.'!K78</f>
        <v>351089932</v>
      </c>
    </row>
    <row r="79" spans="1:5" s="1508" customFormat="1" ht="12" customHeight="1" x14ac:dyDescent="0.2">
      <c r="A79" s="1509" t="s">
        <v>335</v>
      </c>
      <c r="B79" s="549" t="s">
        <v>314</v>
      </c>
      <c r="C79" s="1821">
        <f>'RM_1.1.sz.mell.'!C79</f>
        <v>351089932</v>
      </c>
      <c r="D79" s="1821">
        <f>'RM_1.1.sz.mell.'!J79</f>
        <v>0</v>
      </c>
      <c r="E79" s="1822">
        <f>'RM_1.1.sz.mell.'!K79</f>
        <v>351089932</v>
      </c>
    </row>
    <row r="80" spans="1:5" s="1508" customFormat="1" ht="12" customHeight="1" thickBot="1" x14ac:dyDescent="0.25">
      <c r="A80" s="1513" t="s">
        <v>336</v>
      </c>
      <c r="B80" s="1514" t="s">
        <v>315</v>
      </c>
      <c r="C80" s="1821">
        <f>'RM_1.1.sz.mell.'!C80</f>
        <v>0</v>
      </c>
      <c r="D80" s="1821">
        <f>'RM_1.1.sz.mell.'!J80</f>
        <v>0</v>
      </c>
      <c r="E80" s="1822">
        <f>'RM_1.1.sz.mell.'!K80</f>
        <v>0</v>
      </c>
    </row>
    <row r="81" spans="1:5" s="1508" customFormat="1" ht="12" customHeight="1" thickBot="1" x14ac:dyDescent="0.25">
      <c r="A81" s="1519" t="s">
        <v>316</v>
      </c>
      <c r="B81" s="1515" t="s">
        <v>317</v>
      </c>
      <c r="C81" s="1815">
        <f>'RM_1.1.sz.mell.'!C81</f>
        <v>0</v>
      </c>
      <c r="D81" s="1815">
        <f>'RM_1.1.sz.mell.'!J81</f>
        <v>0</v>
      </c>
      <c r="E81" s="1816">
        <f>'RM_1.1.sz.mell.'!K81</f>
        <v>0</v>
      </c>
    </row>
    <row r="82" spans="1:5" s="1508" customFormat="1" ht="12" customHeight="1" x14ac:dyDescent="0.2">
      <c r="A82" s="1509" t="s">
        <v>337</v>
      </c>
      <c r="B82" s="549" t="s">
        <v>318</v>
      </c>
      <c r="C82" s="1821">
        <f>'RM_1.1.sz.mell.'!C82</f>
        <v>0</v>
      </c>
      <c r="D82" s="1821">
        <f>'RM_1.1.sz.mell.'!J82</f>
        <v>0</v>
      </c>
      <c r="E82" s="1822">
        <f>'RM_1.1.sz.mell.'!K82</f>
        <v>0</v>
      </c>
    </row>
    <row r="83" spans="1:5" s="1508" customFormat="1" ht="12" customHeight="1" x14ac:dyDescent="0.2">
      <c r="A83" s="1510" t="s">
        <v>338</v>
      </c>
      <c r="B83" s="1511" t="s">
        <v>319</v>
      </c>
      <c r="C83" s="1821">
        <f>'RM_1.1.sz.mell.'!C83</f>
        <v>0</v>
      </c>
      <c r="D83" s="1821">
        <f>'RM_1.1.sz.mell.'!J83</f>
        <v>0</v>
      </c>
      <c r="E83" s="1822">
        <f>'RM_1.1.sz.mell.'!K83</f>
        <v>0</v>
      </c>
    </row>
    <row r="84" spans="1:5" s="1508" customFormat="1" ht="12" customHeight="1" thickBot="1" x14ac:dyDescent="0.25">
      <c r="A84" s="1513" t="s">
        <v>339</v>
      </c>
      <c r="B84" s="1514" t="s">
        <v>567</v>
      </c>
      <c r="C84" s="1821">
        <f>'RM_1.1.sz.mell.'!C84</f>
        <v>0</v>
      </c>
      <c r="D84" s="1821">
        <f>'RM_1.1.sz.mell.'!J84</f>
        <v>0</v>
      </c>
      <c r="E84" s="1822">
        <f>'RM_1.1.sz.mell.'!K84</f>
        <v>0</v>
      </c>
    </row>
    <row r="85" spans="1:5" s="1508" customFormat="1" ht="12" customHeight="1" thickBot="1" x14ac:dyDescent="0.25">
      <c r="A85" s="1519" t="s">
        <v>320</v>
      </c>
      <c r="B85" s="1515" t="s">
        <v>340</v>
      </c>
      <c r="C85" s="1815">
        <f>'RM_1.1.sz.mell.'!C85</f>
        <v>0</v>
      </c>
      <c r="D85" s="1815">
        <f>'RM_1.1.sz.mell.'!J85</f>
        <v>0</v>
      </c>
      <c r="E85" s="1816">
        <f>'RM_1.1.sz.mell.'!K85</f>
        <v>0</v>
      </c>
    </row>
    <row r="86" spans="1:5" s="1508" customFormat="1" ht="12" customHeight="1" x14ac:dyDescent="0.2">
      <c r="A86" s="1521" t="s">
        <v>321</v>
      </c>
      <c r="B86" s="549" t="s">
        <v>322</v>
      </c>
      <c r="C86" s="1821">
        <f>'RM_1.1.sz.mell.'!C86</f>
        <v>0</v>
      </c>
      <c r="D86" s="1821">
        <f>'RM_1.1.sz.mell.'!J86</f>
        <v>0</v>
      </c>
      <c r="E86" s="1822">
        <f>'RM_1.1.sz.mell.'!K86</f>
        <v>0</v>
      </c>
    </row>
    <row r="87" spans="1:5" s="1508" customFormat="1" ht="12" customHeight="1" x14ac:dyDescent="0.2">
      <c r="A87" s="1522" t="s">
        <v>323</v>
      </c>
      <c r="B87" s="1511" t="s">
        <v>324</v>
      </c>
      <c r="C87" s="1821">
        <f>'RM_1.1.sz.mell.'!C87</f>
        <v>0</v>
      </c>
      <c r="D87" s="1821">
        <f>'RM_1.1.sz.mell.'!J87</f>
        <v>0</v>
      </c>
      <c r="E87" s="1822">
        <f>'RM_1.1.sz.mell.'!K87</f>
        <v>0</v>
      </c>
    </row>
    <row r="88" spans="1:5" s="1508" customFormat="1" ht="12" customHeight="1" x14ac:dyDescent="0.2">
      <c r="A88" s="1522" t="s">
        <v>325</v>
      </c>
      <c r="B88" s="1511" t="s">
        <v>326</v>
      </c>
      <c r="C88" s="1821">
        <f>'RM_1.1.sz.mell.'!C88</f>
        <v>0</v>
      </c>
      <c r="D88" s="1821">
        <f>'RM_1.1.sz.mell.'!J88</f>
        <v>0</v>
      </c>
      <c r="E88" s="1822">
        <f>'RM_1.1.sz.mell.'!K88</f>
        <v>0</v>
      </c>
    </row>
    <row r="89" spans="1:5" s="1508" customFormat="1" ht="12" customHeight="1" thickBot="1" x14ac:dyDescent="0.25">
      <c r="A89" s="1523" t="s">
        <v>327</v>
      </c>
      <c r="B89" s="1514" t="s">
        <v>328</v>
      </c>
      <c r="C89" s="1821">
        <f>'RM_1.1.sz.mell.'!C89</f>
        <v>0</v>
      </c>
      <c r="D89" s="1821">
        <f>'RM_1.1.sz.mell.'!J89</f>
        <v>0</v>
      </c>
      <c r="E89" s="1822">
        <f>'RM_1.1.sz.mell.'!K89</f>
        <v>0</v>
      </c>
    </row>
    <row r="90" spans="1:5" s="1508" customFormat="1" ht="12" customHeight="1" thickBot="1" x14ac:dyDescent="0.25">
      <c r="A90" s="1519" t="s">
        <v>329</v>
      </c>
      <c r="B90" s="1515" t="s">
        <v>470</v>
      </c>
      <c r="C90" s="1815">
        <f>'RM_1.1.sz.mell.'!C90</f>
        <v>0</v>
      </c>
      <c r="D90" s="1815">
        <f>'RM_1.1.sz.mell.'!J90</f>
        <v>0</v>
      </c>
      <c r="E90" s="1816">
        <f>'RM_1.1.sz.mell.'!K90</f>
        <v>0</v>
      </c>
    </row>
    <row r="91" spans="1:5" s="1508" customFormat="1" ht="13.5" customHeight="1" thickBot="1" x14ac:dyDescent="0.25">
      <c r="A91" s="1519" t="s">
        <v>331</v>
      </c>
      <c r="B91" s="1515" t="s">
        <v>330</v>
      </c>
      <c r="C91" s="1815">
        <f>'RM_1.1.sz.mell.'!C91</f>
        <v>0</v>
      </c>
      <c r="D91" s="1815">
        <f>'RM_1.1.sz.mell.'!J91</f>
        <v>0</v>
      </c>
      <c r="E91" s="1816">
        <f>'RM_1.1.sz.mell.'!K91</f>
        <v>0</v>
      </c>
    </row>
    <row r="92" spans="1:5" s="1508" customFormat="1" ht="15.75" customHeight="1" thickBot="1" x14ac:dyDescent="0.25">
      <c r="A92" s="1519" t="s">
        <v>343</v>
      </c>
      <c r="B92" s="1524" t="s">
        <v>473</v>
      </c>
      <c r="C92" s="1819">
        <f>'RM_1.1.sz.mell.'!C92</f>
        <v>368089932</v>
      </c>
      <c r="D92" s="1819">
        <f>'RM_1.1.sz.mell.'!J92</f>
        <v>0</v>
      </c>
      <c r="E92" s="1820">
        <f>'RM_1.1.sz.mell.'!K92</f>
        <v>368089932</v>
      </c>
    </row>
    <row r="93" spans="1:5" s="1508" customFormat="1" ht="25.5" customHeight="1" thickBot="1" x14ac:dyDescent="0.25">
      <c r="A93" s="1525" t="s">
        <v>472</v>
      </c>
      <c r="B93" s="1526" t="s">
        <v>474</v>
      </c>
      <c r="C93" s="1819">
        <f>'RM_1.1.sz.mell.'!C93</f>
        <v>1367753476</v>
      </c>
      <c r="D93" s="1819">
        <f>'RM_1.1.sz.mell.'!J93</f>
        <v>0</v>
      </c>
      <c r="E93" s="1820">
        <f>'RM_1.1.sz.mell.'!K93</f>
        <v>1172582855</v>
      </c>
    </row>
    <row r="94" spans="1:5" s="1508" customFormat="1" ht="15.2" customHeight="1" x14ac:dyDescent="0.2">
      <c r="A94" s="1527"/>
      <c r="B94" s="1528"/>
      <c r="C94" s="1529"/>
    </row>
    <row r="95" spans="1:5" ht="16.5" customHeight="1" x14ac:dyDescent="0.25">
      <c r="A95" s="2370" t="s">
        <v>46</v>
      </c>
      <c r="B95" s="2370"/>
      <c r="C95" s="2370"/>
      <c r="D95" s="2370"/>
      <c r="E95" s="2370"/>
    </row>
    <row r="96" spans="1:5" ht="16.5" customHeight="1" thickBot="1" x14ac:dyDescent="0.3">
      <c r="A96" s="2371" t="s">
        <v>151</v>
      </c>
      <c r="B96" s="2371"/>
      <c r="C96" s="1530"/>
      <c r="E96" s="1530" t="str">
        <f>E7</f>
        <v xml:space="preserve"> Forintban!</v>
      </c>
    </row>
    <row r="97" spans="1:5" x14ac:dyDescent="0.25">
      <c r="A97" s="2363" t="s">
        <v>68</v>
      </c>
      <c r="B97" s="2365" t="s">
        <v>745</v>
      </c>
      <c r="C97" s="2367" t="str">
        <f>C8</f>
        <v>2021. évi</v>
      </c>
      <c r="D97" s="2368"/>
      <c r="E97" s="2369"/>
    </row>
    <row r="98" spans="1:5" ht="24.75" thickBot="1" x14ac:dyDescent="0.3">
      <c r="A98" s="2364"/>
      <c r="B98" s="2366"/>
      <c r="C98" s="1497" t="str">
        <f>C9</f>
        <v>Eredeti
előirányzat</v>
      </c>
      <c r="D98" s="1497" t="str">
        <f>D9</f>
        <v>Összes módosítás</v>
      </c>
      <c r="E98" s="1531" t="str">
        <f>E9</f>
        <v>Módosított előirányzat</v>
      </c>
    </row>
    <row r="99" spans="1:5" s="1503" customFormat="1" ht="12" customHeight="1" thickBot="1" x14ac:dyDescent="0.25">
      <c r="A99" s="1532" t="s">
        <v>488</v>
      </c>
      <c r="B99" s="1533" t="s">
        <v>489</v>
      </c>
      <c r="C99" s="1533" t="s">
        <v>490</v>
      </c>
      <c r="D99" s="1533" t="s">
        <v>492</v>
      </c>
      <c r="E99" s="1534" t="s">
        <v>491</v>
      </c>
    </row>
    <row r="100" spans="1:5" ht="12" customHeight="1" thickBot="1" x14ac:dyDescent="0.3">
      <c r="A100" s="1535" t="s">
        <v>17</v>
      </c>
      <c r="B100" s="1536" t="s">
        <v>432</v>
      </c>
      <c r="C100" s="1537">
        <f>'RM_1.1.sz.mell.'!C100</f>
        <v>743094345</v>
      </c>
      <c r="D100" s="1537">
        <f>'RM_1.1.sz.mell.'!J100</f>
        <v>0</v>
      </c>
      <c r="E100" s="1538">
        <f>'RM_1.1.sz.mell.'!K100</f>
        <v>743094345</v>
      </c>
    </row>
    <row r="101" spans="1:5" ht="12" customHeight="1" x14ac:dyDescent="0.25">
      <c r="A101" s="1539" t="s">
        <v>97</v>
      </c>
      <c r="B101" s="1540" t="s">
        <v>48</v>
      </c>
      <c r="C101" s="1827">
        <f>'RM_1.1.sz.mell.'!C101</f>
        <v>300245105</v>
      </c>
      <c r="D101" s="1827">
        <f>'RM_1.1.sz.mell.'!J101</f>
        <v>0</v>
      </c>
      <c r="E101" s="1828">
        <f>'RM_1.1.sz.mell.'!K101</f>
        <v>300245105</v>
      </c>
    </row>
    <row r="102" spans="1:5" ht="12" customHeight="1" x14ac:dyDescent="0.25">
      <c r="A102" s="1510" t="s">
        <v>98</v>
      </c>
      <c r="B102" s="1541" t="s">
        <v>181</v>
      </c>
      <c r="C102" s="1813">
        <f>'RM_1.1.sz.mell.'!C102</f>
        <v>46537992</v>
      </c>
      <c r="D102" s="1813">
        <f>'RM_1.1.sz.mell.'!J102</f>
        <v>0</v>
      </c>
      <c r="E102" s="1814">
        <f>'RM_1.1.sz.mell.'!K102</f>
        <v>46537992</v>
      </c>
    </row>
    <row r="103" spans="1:5" ht="12" customHeight="1" x14ac:dyDescent="0.25">
      <c r="A103" s="1510" t="s">
        <v>99</v>
      </c>
      <c r="B103" s="1541" t="s">
        <v>138</v>
      </c>
      <c r="C103" s="1817">
        <f>'RM_1.1.sz.mell.'!C103</f>
        <v>179640627</v>
      </c>
      <c r="D103" s="1817">
        <f>'RM_1.1.sz.mell.'!J103</f>
        <v>0</v>
      </c>
      <c r="E103" s="1818">
        <f>'RM_1.1.sz.mell.'!K103</f>
        <v>179640627</v>
      </c>
    </row>
    <row r="104" spans="1:5" ht="12" customHeight="1" x14ac:dyDescent="0.25">
      <c r="A104" s="1510" t="s">
        <v>100</v>
      </c>
      <c r="B104" s="1542" t="s">
        <v>182</v>
      </c>
      <c r="C104" s="1817">
        <f>'RM_1.1.sz.mell.'!C104</f>
        <v>17000000</v>
      </c>
      <c r="D104" s="1817">
        <f>'RM_1.1.sz.mell.'!J104</f>
        <v>0</v>
      </c>
      <c r="E104" s="1818">
        <f>'RM_1.1.sz.mell.'!K104</f>
        <v>17000000</v>
      </c>
    </row>
    <row r="105" spans="1:5" ht="12" customHeight="1" x14ac:dyDescent="0.25">
      <c r="A105" s="1510" t="s">
        <v>111</v>
      </c>
      <c r="B105" s="1543" t="s">
        <v>183</v>
      </c>
      <c r="C105" s="1817">
        <f>'RM_1.1.sz.mell.'!C105</f>
        <v>199670621</v>
      </c>
      <c r="D105" s="1817">
        <f>'RM_1.1.sz.mell.'!J105</f>
        <v>0</v>
      </c>
      <c r="E105" s="1818">
        <f>'RM_1.1.sz.mell.'!K105</f>
        <v>199670621</v>
      </c>
    </row>
    <row r="106" spans="1:5" ht="12" customHeight="1" x14ac:dyDescent="0.25">
      <c r="A106" s="1510" t="s">
        <v>101</v>
      </c>
      <c r="B106" s="1541" t="s">
        <v>437</v>
      </c>
      <c r="C106" s="1817">
        <f>'RM_1.1.sz.mell.'!C106</f>
        <v>0</v>
      </c>
      <c r="D106" s="1817">
        <f>'RM_1.1.sz.mell.'!J106</f>
        <v>0</v>
      </c>
      <c r="E106" s="1818">
        <f>'RM_1.1.sz.mell.'!K106</f>
        <v>0</v>
      </c>
    </row>
    <row r="107" spans="1:5" ht="12" customHeight="1" x14ac:dyDescent="0.25">
      <c r="A107" s="1510" t="s">
        <v>102</v>
      </c>
      <c r="B107" s="1544" t="s">
        <v>436</v>
      </c>
      <c r="C107" s="1817">
        <f>'RM_1.1.sz.mell.'!C107</f>
        <v>0</v>
      </c>
      <c r="D107" s="1817">
        <f>'RM_1.1.sz.mell.'!J107</f>
        <v>0</v>
      </c>
      <c r="E107" s="1818">
        <f>'RM_1.1.sz.mell.'!K107</f>
        <v>0</v>
      </c>
    </row>
    <row r="108" spans="1:5" ht="12" customHeight="1" x14ac:dyDescent="0.25">
      <c r="A108" s="1510" t="s">
        <v>112</v>
      </c>
      <c r="B108" s="1544" t="s">
        <v>435</v>
      </c>
      <c r="C108" s="1817">
        <f>'RM_1.1.sz.mell.'!C108</f>
        <v>0</v>
      </c>
      <c r="D108" s="1817">
        <f>'RM_1.1.sz.mell.'!J108</f>
        <v>0</v>
      </c>
      <c r="E108" s="1818">
        <f>'RM_1.1.sz.mell.'!K108</f>
        <v>0</v>
      </c>
    </row>
    <row r="109" spans="1:5" ht="12" customHeight="1" x14ac:dyDescent="0.25">
      <c r="A109" s="1510" t="s">
        <v>113</v>
      </c>
      <c r="B109" s="1545" t="s">
        <v>346</v>
      </c>
      <c r="C109" s="1817">
        <f>'RM_1.1.sz.mell.'!C109</f>
        <v>0</v>
      </c>
      <c r="D109" s="1817">
        <f>'RM_1.1.sz.mell.'!J109</f>
        <v>0</v>
      </c>
      <c r="E109" s="1818">
        <f>'RM_1.1.sz.mell.'!K109</f>
        <v>0</v>
      </c>
    </row>
    <row r="110" spans="1:5" ht="12" customHeight="1" x14ac:dyDescent="0.25">
      <c r="A110" s="1510" t="s">
        <v>114</v>
      </c>
      <c r="B110" s="1546" t="s">
        <v>347</v>
      </c>
      <c r="C110" s="1817">
        <f>'RM_1.1.sz.mell.'!C110</f>
        <v>0</v>
      </c>
      <c r="D110" s="1817">
        <f>'RM_1.1.sz.mell.'!J110</f>
        <v>0</v>
      </c>
      <c r="E110" s="1818">
        <f>'RM_1.1.sz.mell.'!K110</f>
        <v>0</v>
      </c>
    </row>
    <row r="111" spans="1:5" ht="12" customHeight="1" x14ac:dyDescent="0.25">
      <c r="A111" s="1510" t="s">
        <v>115</v>
      </c>
      <c r="B111" s="1546" t="s">
        <v>348</v>
      </c>
      <c r="C111" s="1817">
        <f>'RM_1.1.sz.mell.'!C111</f>
        <v>0</v>
      </c>
      <c r="D111" s="1817">
        <f>'RM_1.1.sz.mell.'!J111</f>
        <v>0</v>
      </c>
      <c r="E111" s="1818">
        <f>'RM_1.1.sz.mell.'!K111</f>
        <v>0</v>
      </c>
    </row>
    <row r="112" spans="1:5" ht="12" customHeight="1" x14ac:dyDescent="0.25">
      <c r="A112" s="1510" t="s">
        <v>117</v>
      </c>
      <c r="B112" s="1545" t="s">
        <v>349</v>
      </c>
      <c r="C112" s="1817">
        <f>'RM_1.1.sz.mell.'!C112</f>
        <v>0</v>
      </c>
      <c r="D112" s="1817">
        <f>'RM_1.1.sz.mell.'!J112</f>
        <v>0</v>
      </c>
      <c r="E112" s="1818">
        <f>'RM_1.1.sz.mell.'!K112</f>
        <v>0</v>
      </c>
    </row>
    <row r="113" spans="1:5" ht="12" customHeight="1" x14ac:dyDescent="0.25">
      <c r="A113" s="1510" t="s">
        <v>184</v>
      </c>
      <c r="B113" s="1545" t="s">
        <v>350</v>
      </c>
      <c r="C113" s="1817">
        <f>'RM_1.1.sz.mell.'!C113</f>
        <v>0</v>
      </c>
      <c r="D113" s="1817">
        <f>'RM_1.1.sz.mell.'!J113</f>
        <v>0</v>
      </c>
      <c r="E113" s="1818">
        <f>'RM_1.1.sz.mell.'!K113</f>
        <v>0</v>
      </c>
    </row>
    <row r="114" spans="1:5" ht="12" customHeight="1" x14ac:dyDescent="0.25">
      <c r="A114" s="1510" t="s">
        <v>344</v>
      </c>
      <c r="B114" s="1546" t="s">
        <v>351</v>
      </c>
      <c r="C114" s="1817">
        <f>'RM_1.1.sz.mell.'!C114</f>
        <v>0</v>
      </c>
      <c r="D114" s="1817">
        <f>'RM_1.1.sz.mell.'!J114</f>
        <v>0</v>
      </c>
      <c r="E114" s="1818">
        <f>'RM_1.1.sz.mell.'!K114</f>
        <v>0</v>
      </c>
    </row>
    <row r="115" spans="1:5" ht="12" customHeight="1" x14ac:dyDescent="0.25">
      <c r="A115" s="1547" t="s">
        <v>345</v>
      </c>
      <c r="B115" s="1544" t="s">
        <v>352</v>
      </c>
      <c r="C115" s="1817">
        <f>'RM_1.1.sz.mell.'!C115</f>
        <v>0</v>
      </c>
      <c r="D115" s="1817">
        <f>'RM_1.1.sz.mell.'!J115</f>
        <v>0</v>
      </c>
      <c r="E115" s="1818">
        <f>'RM_1.1.sz.mell.'!K115</f>
        <v>0</v>
      </c>
    </row>
    <row r="116" spans="1:5" ht="12" customHeight="1" x14ac:dyDescent="0.25">
      <c r="A116" s="1510" t="s">
        <v>433</v>
      </c>
      <c r="B116" s="1544" t="s">
        <v>353</v>
      </c>
      <c r="C116" s="1817">
        <f>'RM_1.1.sz.mell.'!C116</f>
        <v>0</v>
      </c>
      <c r="D116" s="1817">
        <f>'RM_1.1.sz.mell.'!J116</f>
        <v>0</v>
      </c>
      <c r="E116" s="1818">
        <f>'RM_1.1.sz.mell.'!K116</f>
        <v>0</v>
      </c>
    </row>
    <row r="117" spans="1:5" ht="12" customHeight="1" x14ac:dyDescent="0.25">
      <c r="A117" s="1513" t="s">
        <v>434</v>
      </c>
      <c r="B117" s="1544" t="s">
        <v>354</v>
      </c>
      <c r="C117" s="1817">
        <f>'RM_1.1.sz.mell.'!C117</f>
        <v>0</v>
      </c>
      <c r="D117" s="1817">
        <f>'RM_1.1.sz.mell.'!J117</f>
        <v>0</v>
      </c>
      <c r="E117" s="1818">
        <f>'RM_1.1.sz.mell.'!K117</f>
        <v>0</v>
      </c>
    </row>
    <row r="118" spans="1:5" ht="12" customHeight="1" x14ac:dyDescent="0.25">
      <c r="A118" s="1510" t="s">
        <v>438</v>
      </c>
      <c r="B118" s="1542" t="s">
        <v>49</v>
      </c>
      <c r="C118" s="1813">
        <f>'RM_1.1.sz.mell.'!C118</f>
        <v>0</v>
      </c>
      <c r="D118" s="1813">
        <f>'RM_1.1.sz.mell.'!J118</f>
        <v>0</v>
      </c>
      <c r="E118" s="1814">
        <f>'RM_1.1.sz.mell.'!K118</f>
        <v>0</v>
      </c>
    </row>
    <row r="119" spans="1:5" ht="12" customHeight="1" x14ac:dyDescent="0.25">
      <c r="A119" s="1510" t="s">
        <v>439</v>
      </c>
      <c r="B119" s="1541" t="s">
        <v>441</v>
      </c>
      <c r="C119" s="1813">
        <f>'RM_1.1.sz.mell.'!C119</f>
        <v>0</v>
      </c>
      <c r="D119" s="1813">
        <f>'RM_1.1.sz.mell.'!J119</f>
        <v>0</v>
      </c>
      <c r="E119" s="1814">
        <f>'RM_1.1.sz.mell.'!K119</f>
        <v>0</v>
      </c>
    </row>
    <row r="120" spans="1:5" ht="12" customHeight="1" thickBot="1" x14ac:dyDescent="0.3">
      <c r="A120" s="1548" t="s">
        <v>440</v>
      </c>
      <c r="B120" s="1549" t="s">
        <v>442</v>
      </c>
      <c r="C120" s="1829">
        <f>'RM_1.1.sz.mell.'!C120</f>
        <v>0</v>
      </c>
      <c r="D120" s="1829">
        <f>'RM_1.1.sz.mell.'!J120</f>
        <v>0</v>
      </c>
      <c r="E120" s="1830">
        <f>'RM_1.1.sz.mell.'!K120</f>
        <v>0</v>
      </c>
    </row>
    <row r="121" spans="1:5" ht="12" customHeight="1" thickBot="1" x14ac:dyDescent="0.3">
      <c r="A121" s="1550" t="s">
        <v>18</v>
      </c>
      <c r="B121" s="1551" t="s">
        <v>355</v>
      </c>
      <c r="C121" s="1831">
        <f>'RM_1.1.sz.mell.'!C121</f>
        <v>596836313</v>
      </c>
      <c r="D121" s="1815">
        <f>'RM_1.1.sz.mell.'!J121</f>
        <v>0</v>
      </c>
      <c r="E121" s="1832">
        <f>'RM_1.1.sz.mell.'!K121</f>
        <v>596836313</v>
      </c>
    </row>
    <row r="122" spans="1:5" ht="12" customHeight="1" x14ac:dyDescent="0.25">
      <c r="A122" s="1509" t="s">
        <v>103</v>
      </c>
      <c r="B122" s="1541" t="s">
        <v>227</v>
      </c>
      <c r="C122" s="1811">
        <f>'RM_1.1.sz.mell.'!C122</f>
        <v>429646847</v>
      </c>
      <c r="D122" s="1833">
        <f>'RM_1.1.sz.mell.'!J122</f>
        <v>0</v>
      </c>
      <c r="E122" s="1812">
        <f>'RM_1.1.sz.mell.'!K122</f>
        <v>429646847</v>
      </c>
    </row>
    <row r="123" spans="1:5" ht="12" customHeight="1" x14ac:dyDescent="0.25">
      <c r="A123" s="1509" t="s">
        <v>104</v>
      </c>
      <c r="B123" s="1552" t="s">
        <v>359</v>
      </c>
      <c r="C123" s="1811">
        <f>'RM_1.1.sz.mell.'!C123</f>
        <v>0</v>
      </c>
      <c r="D123" s="1833">
        <f>'RM_1.1.sz.mell.'!J123</f>
        <v>0</v>
      </c>
      <c r="E123" s="1812">
        <f>'RM_1.1.sz.mell.'!K123</f>
        <v>0</v>
      </c>
    </row>
    <row r="124" spans="1:5" ht="12" customHeight="1" x14ac:dyDescent="0.25">
      <c r="A124" s="1509" t="s">
        <v>105</v>
      </c>
      <c r="B124" s="1552" t="s">
        <v>185</v>
      </c>
      <c r="C124" s="1813">
        <f>'RM_1.1.sz.mell.'!C124</f>
        <v>117613706</v>
      </c>
      <c r="D124" s="1834">
        <f>'RM_1.1.sz.mell.'!J124</f>
        <v>0</v>
      </c>
      <c r="E124" s="1814">
        <f>'RM_1.1.sz.mell.'!K124</f>
        <v>117613706</v>
      </c>
    </row>
    <row r="125" spans="1:5" ht="12" customHeight="1" x14ac:dyDescent="0.25">
      <c r="A125" s="1509" t="s">
        <v>106</v>
      </c>
      <c r="B125" s="1552" t="s">
        <v>360</v>
      </c>
      <c r="C125" s="1813">
        <f>'RM_1.1.sz.mell.'!C125</f>
        <v>0</v>
      </c>
      <c r="D125" s="1834">
        <f>'RM_1.1.sz.mell.'!J125</f>
        <v>0</v>
      </c>
      <c r="E125" s="1814">
        <f>'RM_1.1.sz.mell.'!K125</f>
        <v>0</v>
      </c>
    </row>
    <row r="126" spans="1:5" ht="12" customHeight="1" x14ac:dyDescent="0.25">
      <c r="A126" s="1509" t="s">
        <v>107</v>
      </c>
      <c r="B126" s="1514" t="s">
        <v>229</v>
      </c>
      <c r="C126" s="1813">
        <f>'RM_1.1.sz.mell.'!C126</f>
        <v>49575760</v>
      </c>
      <c r="D126" s="1834">
        <f>'RM_1.1.sz.mell.'!J126</f>
        <v>0</v>
      </c>
      <c r="E126" s="1814">
        <f>'RM_1.1.sz.mell.'!K126</f>
        <v>49575760</v>
      </c>
    </row>
    <row r="127" spans="1:5" ht="12" customHeight="1" x14ac:dyDescent="0.25">
      <c r="A127" s="1509" t="s">
        <v>116</v>
      </c>
      <c r="B127" s="1512" t="s">
        <v>423</v>
      </c>
      <c r="C127" s="1813">
        <f>'RM_1.1.sz.mell.'!C127</f>
        <v>0</v>
      </c>
      <c r="D127" s="1834">
        <f>'RM_1.1.sz.mell.'!J127</f>
        <v>0</v>
      </c>
      <c r="E127" s="1814">
        <f>'RM_1.1.sz.mell.'!K127</f>
        <v>0</v>
      </c>
    </row>
    <row r="128" spans="1:5" ht="12" customHeight="1" x14ac:dyDescent="0.25">
      <c r="A128" s="1509" t="s">
        <v>118</v>
      </c>
      <c r="B128" s="1553" t="s">
        <v>365</v>
      </c>
      <c r="C128" s="1813">
        <f>'RM_1.1.sz.mell.'!C128</f>
        <v>0</v>
      </c>
      <c r="D128" s="1834">
        <f>'RM_1.1.sz.mell.'!J128</f>
        <v>0</v>
      </c>
      <c r="E128" s="1814">
        <f>'RM_1.1.sz.mell.'!K128</f>
        <v>0</v>
      </c>
    </row>
    <row r="129" spans="1:5" x14ac:dyDescent="0.25">
      <c r="A129" s="1509" t="s">
        <v>186</v>
      </c>
      <c r="B129" s="1546" t="s">
        <v>348</v>
      </c>
      <c r="C129" s="1813">
        <f>'RM_1.1.sz.mell.'!C129</f>
        <v>0</v>
      </c>
      <c r="D129" s="1834">
        <f>'RM_1.1.sz.mell.'!J129</f>
        <v>0</v>
      </c>
      <c r="E129" s="1814">
        <f>'RM_1.1.sz.mell.'!K129</f>
        <v>0</v>
      </c>
    </row>
    <row r="130" spans="1:5" ht="12" customHeight="1" x14ac:dyDescent="0.25">
      <c r="A130" s="1509" t="s">
        <v>187</v>
      </c>
      <c r="B130" s="1546" t="s">
        <v>364</v>
      </c>
      <c r="C130" s="1813">
        <f>'RM_1.1.sz.mell.'!C130</f>
        <v>0</v>
      </c>
      <c r="D130" s="1834">
        <f>'RM_1.1.sz.mell.'!J130</f>
        <v>0</v>
      </c>
      <c r="E130" s="1814">
        <f>'RM_1.1.sz.mell.'!K130</f>
        <v>0</v>
      </c>
    </row>
    <row r="131" spans="1:5" ht="12" customHeight="1" x14ac:dyDescent="0.25">
      <c r="A131" s="1509" t="s">
        <v>188</v>
      </c>
      <c r="B131" s="1546" t="s">
        <v>363</v>
      </c>
      <c r="C131" s="1813">
        <f>'RM_1.1.sz.mell.'!C131</f>
        <v>0</v>
      </c>
      <c r="D131" s="1834">
        <f>'RM_1.1.sz.mell.'!J131</f>
        <v>0</v>
      </c>
      <c r="E131" s="1814">
        <f>'RM_1.1.sz.mell.'!K131</f>
        <v>0</v>
      </c>
    </row>
    <row r="132" spans="1:5" ht="12" customHeight="1" x14ac:dyDescent="0.25">
      <c r="A132" s="1509" t="s">
        <v>356</v>
      </c>
      <c r="B132" s="1546" t="s">
        <v>351</v>
      </c>
      <c r="C132" s="1813">
        <f>'RM_1.1.sz.mell.'!C132</f>
        <v>0</v>
      </c>
      <c r="D132" s="1834">
        <f>'RM_1.1.sz.mell.'!J132</f>
        <v>0</v>
      </c>
      <c r="E132" s="1814">
        <f>'RM_1.1.sz.mell.'!K132</f>
        <v>0</v>
      </c>
    </row>
    <row r="133" spans="1:5" ht="12" customHeight="1" x14ac:dyDescent="0.25">
      <c r="A133" s="1509" t="s">
        <v>357</v>
      </c>
      <c r="B133" s="1546" t="s">
        <v>362</v>
      </c>
      <c r="C133" s="1813">
        <f>'RM_1.1.sz.mell.'!C133</f>
        <v>0</v>
      </c>
      <c r="D133" s="1834">
        <f>'RM_1.1.sz.mell.'!J133</f>
        <v>0</v>
      </c>
      <c r="E133" s="1814">
        <f>'RM_1.1.sz.mell.'!K133</f>
        <v>0</v>
      </c>
    </row>
    <row r="134" spans="1:5" ht="16.5" thickBot="1" x14ac:dyDescent="0.3">
      <c r="A134" s="1547" t="s">
        <v>358</v>
      </c>
      <c r="B134" s="1546" t="s">
        <v>361</v>
      </c>
      <c r="C134" s="1817">
        <f>'RM_1.1.sz.mell.'!C134</f>
        <v>0</v>
      </c>
      <c r="D134" s="1835">
        <f>'RM_1.1.sz.mell.'!J134</f>
        <v>0</v>
      </c>
      <c r="E134" s="1818">
        <f>'RM_1.1.sz.mell.'!K134</f>
        <v>0</v>
      </c>
    </row>
    <row r="135" spans="1:5" ht="12" customHeight="1" thickBot="1" x14ac:dyDescent="0.3">
      <c r="A135" s="1504" t="s">
        <v>19</v>
      </c>
      <c r="B135" s="1554" t="s">
        <v>443</v>
      </c>
      <c r="C135" s="1815">
        <f>'RM_1.1.sz.mell.'!C135</f>
        <v>1339930658</v>
      </c>
      <c r="D135" s="1836">
        <f>'RM_1.1.sz.mell.'!J135</f>
        <v>0</v>
      </c>
      <c r="E135" s="1816">
        <f>'RM_1.1.sz.mell.'!K135</f>
        <v>1339930658</v>
      </c>
    </row>
    <row r="136" spans="1:5" ht="12" customHeight="1" thickBot="1" x14ac:dyDescent="0.3">
      <c r="A136" s="1504" t="s">
        <v>20</v>
      </c>
      <c r="B136" s="1554" t="s">
        <v>746</v>
      </c>
      <c r="C136" s="1815">
        <f>'RM_1.1.sz.mell.'!C136</f>
        <v>17000000</v>
      </c>
      <c r="D136" s="1836">
        <f>'RM_1.1.sz.mell.'!J136</f>
        <v>0</v>
      </c>
      <c r="E136" s="1816">
        <f>'RM_1.1.sz.mell.'!K136</f>
        <v>17000000</v>
      </c>
    </row>
    <row r="137" spans="1:5" ht="12" customHeight="1" x14ac:dyDescent="0.25">
      <c r="A137" s="1509" t="s">
        <v>265</v>
      </c>
      <c r="B137" s="1552" t="s">
        <v>451</v>
      </c>
      <c r="C137" s="1813">
        <f>'RM_1.1.sz.mell.'!C137</f>
        <v>0</v>
      </c>
      <c r="D137" s="1834">
        <f>'RM_1.1.sz.mell.'!J137</f>
        <v>0</v>
      </c>
      <c r="E137" s="1814">
        <f>'RM_1.1.sz.mell.'!K137</f>
        <v>0</v>
      </c>
    </row>
    <row r="138" spans="1:5" ht="12" customHeight="1" x14ac:dyDescent="0.25">
      <c r="A138" s="1509" t="s">
        <v>266</v>
      </c>
      <c r="B138" s="1552" t="s">
        <v>452</v>
      </c>
      <c r="C138" s="1813">
        <f>'RM_1.1.sz.mell.'!C138</f>
        <v>17000000</v>
      </c>
      <c r="D138" s="1834">
        <f>'RM_1.1.sz.mell.'!J138</f>
        <v>0</v>
      </c>
      <c r="E138" s="1814">
        <f>'RM_1.1.sz.mell.'!K138</f>
        <v>17000000</v>
      </c>
    </row>
    <row r="139" spans="1:5" ht="12" customHeight="1" thickBot="1" x14ac:dyDescent="0.3">
      <c r="A139" s="1547" t="s">
        <v>267</v>
      </c>
      <c r="B139" s="1552" t="s">
        <v>453</v>
      </c>
      <c r="C139" s="1813">
        <f>'RM_1.1.sz.mell.'!C139</f>
        <v>0</v>
      </c>
      <c r="D139" s="1834">
        <f>'RM_1.1.sz.mell.'!J139</f>
        <v>0</v>
      </c>
      <c r="E139" s="1814">
        <f>'RM_1.1.sz.mell.'!K139</f>
        <v>0</v>
      </c>
    </row>
    <row r="140" spans="1:5" ht="12" customHeight="1" thickBot="1" x14ac:dyDescent="0.3">
      <c r="A140" s="1504" t="s">
        <v>21</v>
      </c>
      <c r="B140" s="1554" t="s">
        <v>445</v>
      </c>
      <c r="C140" s="1815">
        <f>'RM_1.1.sz.mell.'!C140</f>
        <v>0</v>
      </c>
      <c r="D140" s="1836">
        <f>'RM_1.1.sz.mell.'!J140</f>
        <v>0</v>
      </c>
      <c r="E140" s="1816">
        <f>'RM_1.1.sz.mell.'!K140</f>
        <v>0</v>
      </c>
    </row>
    <row r="141" spans="1:5" ht="12" customHeight="1" x14ac:dyDescent="0.25">
      <c r="A141" s="1509" t="s">
        <v>90</v>
      </c>
      <c r="B141" s="1555" t="s">
        <v>454</v>
      </c>
      <c r="C141" s="1813">
        <f>'RM_1.1.sz.mell.'!C141</f>
        <v>0</v>
      </c>
      <c r="D141" s="1834">
        <f>'RM_1.1.sz.mell.'!J141</f>
        <v>0</v>
      </c>
      <c r="E141" s="1814">
        <f>'RM_1.1.sz.mell.'!K141</f>
        <v>0</v>
      </c>
    </row>
    <row r="142" spans="1:5" ht="12" customHeight="1" x14ac:dyDescent="0.25">
      <c r="A142" s="1509" t="s">
        <v>91</v>
      </c>
      <c r="B142" s="1555" t="s">
        <v>446</v>
      </c>
      <c r="C142" s="1813">
        <f>'RM_1.1.sz.mell.'!C142</f>
        <v>0</v>
      </c>
      <c r="D142" s="1834">
        <f>'RM_1.1.sz.mell.'!J142</f>
        <v>0</v>
      </c>
      <c r="E142" s="1814">
        <f>'RM_1.1.sz.mell.'!K142</f>
        <v>0</v>
      </c>
    </row>
    <row r="143" spans="1:5" ht="12" customHeight="1" x14ac:dyDescent="0.25">
      <c r="A143" s="1509" t="s">
        <v>92</v>
      </c>
      <c r="B143" s="1555" t="s">
        <v>447</v>
      </c>
      <c r="C143" s="1813">
        <f>'RM_1.1.sz.mell.'!C143</f>
        <v>0</v>
      </c>
      <c r="D143" s="1834">
        <f>'RM_1.1.sz.mell.'!J143</f>
        <v>0</v>
      </c>
      <c r="E143" s="1814">
        <f>'RM_1.1.sz.mell.'!K143</f>
        <v>0</v>
      </c>
    </row>
    <row r="144" spans="1:5" ht="12" customHeight="1" x14ac:dyDescent="0.25">
      <c r="A144" s="1509" t="s">
        <v>173</v>
      </c>
      <c r="B144" s="1555" t="s">
        <v>448</v>
      </c>
      <c r="C144" s="1813">
        <f>'RM_1.1.sz.mell.'!C144</f>
        <v>0</v>
      </c>
      <c r="D144" s="1834">
        <f>'RM_1.1.sz.mell.'!J144</f>
        <v>0</v>
      </c>
      <c r="E144" s="1814">
        <f>'RM_1.1.sz.mell.'!K144</f>
        <v>0</v>
      </c>
    </row>
    <row r="145" spans="1:9" ht="12" customHeight="1" x14ac:dyDescent="0.25">
      <c r="A145" s="1509" t="s">
        <v>174</v>
      </c>
      <c r="B145" s="1555" t="s">
        <v>449</v>
      </c>
      <c r="C145" s="1813">
        <f>'RM_1.1.sz.mell.'!C145</f>
        <v>0</v>
      </c>
      <c r="D145" s="1834">
        <f>'RM_1.1.sz.mell.'!J145</f>
        <v>0</v>
      </c>
      <c r="E145" s="1814">
        <f>'RM_1.1.sz.mell.'!K145</f>
        <v>0</v>
      </c>
    </row>
    <row r="146" spans="1:9" ht="12" customHeight="1" thickBot="1" x14ac:dyDescent="0.3">
      <c r="A146" s="1548" t="s">
        <v>175</v>
      </c>
      <c r="B146" s="1556" t="s">
        <v>450</v>
      </c>
      <c r="C146" s="1829">
        <f>'RM_1.1.sz.mell.'!C146</f>
        <v>0</v>
      </c>
      <c r="D146" s="1837">
        <f>'RM_1.1.sz.mell.'!J146</f>
        <v>0</v>
      </c>
      <c r="E146" s="1830">
        <f>'RM_1.1.sz.mell.'!K146</f>
        <v>0</v>
      </c>
    </row>
    <row r="147" spans="1:9" ht="12" customHeight="1" thickBot="1" x14ac:dyDescent="0.3">
      <c r="A147" s="1504" t="s">
        <v>22</v>
      </c>
      <c r="B147" s="1554" t="s">
        <v>458</v>
      </c>
      <c r="C147" s="1819">
        <f>'RM_1.1.sz.mell.'!C147</f>
        <v>10822818</v>
      </c>
      <c r="D147" s="1838">
        <f>'RM_1.1.sz.mell.'!J147</f>
        <v>0</v>
      </c>
      <c r="E147" s="1820">
        <f>'RM_1.1.sz.mell.'!K147</f>
        <v>10822818</v>
      </c>
    </row>
    <row r="148" spans="1:9" ht="12" customHeight="1" x14ac:dyDescent="0.25">
      <c r="A148" s="1509" t="s">
        <v>93</v>
      </c>
      <c r="B148" s="1555" t="s">
        <v>366</v>
      </c>
      <c r="C148" s="1813">
        <f>'RM_1.1.sz.mell.'!C148</f>
        <v>0</v>
      </c>
      <c r="D148" s="1834">
        <f>'RM_1.1.sz.mell.'!J148</f>
        <v>0</v>
      </c>
      <c r="E148" s="1814">
        <f>'RM_1.1.sz.mell.'!K148</f>
        <v>0</v>
      </c>
    </row>
    <row r="149" spans="1:9" ht="12" customHeight="1" x14ac:dyDescent="0.25">
      <c r="A149" s="1509" t="s">
        <v>94</v>
      </c>
      <c r="B149" s="1555" t="s">
        <v>367</v>
      </c>
      <c r="C149" s="1813">
        <f>'RM_1.1.sz.mell.'!C149</f>
        <v>10822818</v>
      </c>
      <c r="D149" s="1834">
        <f>'RM_1.1.sz.mell.'!J149</f>
        <v>0</v>
      </c>
      <c r="E149" s="1814">
        <f>'RM_1.1.sz.mell.'!K149</f>
        <v>10822818</v>
      </c>
    </row>
    <row r="150" spans="1:9" ht="12" customHeight="1" x14ac:dyDescent="0.25">
      <c r="A150" s="1509" t="s">
        <v>283</v>
      </c>
      <c r="B150" s="1555" t="s">
        <v>459</v>
      </c>
      <c r="C150" s="1813">
        <f>'RM_1.1.sz.mell.'!C150</f>
        <v>0</v>
      </c>
      <c r="D150" s="1834">
        <f>'RM_1.1.sz.mell.'!J150</f>
        <v>0</v>
      </c>
      <c r="E150" s="1814">
        <f>'RM_1.1.sz.mell.'!K150</f>
        <v>0</v>
      </c>
    </row>
    <row r="151" spans="1:9" ht="12" customHeight="1" thickBot="1" x14ac:dyDescent="0.3">
      <c r="A151" s="1547" t="s">
        <v>284</v>
      </c>
      <c r="B151" s="1557" t="s">
        <v>385</v>
      </c>
      <c r="C151" s="1813">
        <f>'RM_1.1.sz.mell.'!C151</f>
        <v>0</v>
      </c>
      <c r="D151" s="1834">
        <f>'RM_1.1.sz.mell.'!J151</f>
        <v>0</v>
      </c>
      <c r="E151" s="1814">
        <f>'RM_1.1.sz.mell.'!K151</f>
        <v>0</v>
      </c>
    </row>
    <row r="152" spans="1:9" ht="12" customHeight="1" thickBot="1" x14ac:dyDescent="0.3">
      <c r="A152" s="1504" t="s">
        <v>23</v>
      </c>
      <c r="B152" s="1554" t="s">
        <v>460</v>
      </c>
      <c r="C152" s="486">
        <f>'RM_1.1.sz.mell.'!C152</f>
        <v>0</v>
      </c>
      <c r="D152" s="696">
        <f>'RM_1.1.sz.mell.'!J152</f>
        <v>0</v>
      </c>
      <c r="E152" s="480">
        <f>'RM_1.1.sz.mell.'!K152</f>
        <v>0</v>
      </c>
    </row>
    <row r="153" spans="1:9" ht="12" customHeight="1" x14ac:dyDescent="0.25">
      <c r="A153" s="1509" t="s">
        <v>95</v>
      </c>
      <c r="B153" s="1555" t="s">
        <v>455</v>
      </c>
      <c r="C153" s="1813">
        <f>'RM_1.1.sz.mell.'!C153</f>
        <v>0</v>
      </c>
      <c r="D153" s="1834">
        <f>'RM_1.1.sz.mell.'!J153</f>
        <v>0</v>
      </c>
      <c r="E153" s="1814">
        <f>'RM_1.1.sz.mell.'!K153</f>
        <v>0</v>
      </c>
    </row>
    <row r="154" spans="1:9" ht="12" customHeight="1" x14ac:dyDescent="0.25">
      <c r="A154" s="1509" t="s">
        <v>96</v>
      </c>
      <c r="B154" s="1555" t="s">
        <v>462</v>
      </c>
      <c r="C154" s="1813">
        <f>'RM_1.1.sz.mell.'!C154</f>
        <v>0</v>
      </c>
      <c r="D154" s="1834">
        <f>'RM_1.1.sz.mell.'!J154</f>
        <v>0</v>
      </c>
      <c r="E154" s="1814">
        <f>'RM_1.1.sz.mell.'!K154</f>
        <v>0</v>
      </c>
    </row>
    <row r="155" spans="1:9" ht="12" customHeight="1" x14ac:dyDescent="0.25">
      <c r="A155" s="1509" t="s">
        <v>295</v>
      </c>
      <c r="B155" s="1555" t="s">
        <v>457</v>
      </c>
      <c r="C155" s="1813">
        <f>'RM_1.1.sz.mell.'!C155</f>
        <v>0</v>
      </c>
      <c r="D155" s="1834">
        <f>'RM_1.1.sz.mell.'!J155</f>
        <v>0</v>
      </c>
      <c r="E155" s="1814">
        <f>'RM_1.1.sz.mell.'!K155</f>
        <v>0</v>
      </c>
    </row>
    <row r="156" spans="1:9" ht="12" customHeight="1" x14ac:dyDescent="0.25">
      <c r="A156" s="1509" t="s">
        <v>296</v>
      </c>
      <c r="B156" s="1555" t="s">
        <v>463</v>
      </c>
      <c r="C156" s="1813">
        <f>'RM_1.1.sz.mell.'!C156</f>
        <v>0</v>
      </c>
      <c r="D156" s="1834">
        <f>'RM_1.1.sz.mell.'!J156</f>
        <v>0</v>
      </c>
      <c r="E156" s="1814">
        <f>'RM_1.1.sz.mell.'!K156</f>
        <v>0</v>
      </c>
    </row>
    <row r="157" spans="1:9" ht="12" customHeight="1" thickBot="1" x14ac:dyDescent="0.3">
      <c r="A157" s="1509" t="s">
        <v>461</v>
      </c>
      <c r="B157" s="1555" t="s">
        <v>464</v>
      </c>
      <c r="C157" s="1813">
        <f>'RM_1.1.sz.mell.'!C157</f>
        <v>0</v>
      </c>
      <c r="D157" s="1834">
        <f>'RM_1.1.sz.mell.'!J157</f>
        <v>0</v>
      </c>
      <c r="E157" s="1814">
        <f>'RM_1.1.sz.mell.'!K157</f>
        <v>0</v>
      </c>
    </row>
    <row r="158" spans="1:9" ht="12" customHeight="1" thickBot="1" x14ac:dyDescent="0.3">
      <c r="A158" s="1504" t="s">
        <v>24</v>
      </c>
      <c r="B158" s="1554" t="s">
        <v>465</v>
      </c>
      <c r="C158" s="486">
        <f>'RM_1.1.sz.mell.'!C158</f>
        <v>0</v>
      </c>
      <c r="D158" s="696">
        <f>'RM_1.1.sz.mell.'!J158</f>
        <v>0</v>
      </c>
      <c r="E158" s="480">
        <f>'RM_1.1.sz.mell.'!K158</f>
        <v>0</v>
      </c>
    </row>
    <row r="159" spans="1:9" ht="12" customHeight="1" thickBot="1" x14ac:dyDescent="0.3">
      <c r="A159" s="1504" t="s">
        <v>25</v>
      </c>
      <c r="B159" s="1554" t="s">
        <v>466</v>
      </c>
      <c r="C159" s="486">
        <f>'RM_1.1.sz.mell.'!C159</f>
        <v>0</v>
      </c>
      <c r="D159" s="696">
        <f>'RM_1.1.sz.mell.'!J159</f>
        <v>0</v>
      </c>
      <c r="E159" s="480">
        <f>'RM_1.1.sz.mell.'!K159</f>
        <v>0</v>
      </c>
    </row>
    <row r="160" spans="1:9" ht="15.2" customHeight="1" thickBot="1" x14ac:dyDescent="0.3">
      <c r="A160" s="1504" t="s">
        <v>26</v>
      </c>
      <c r="B160" s="1554" t="s">
        <v>468</v>
      </c>
      <c r="C160" s="488">
        <f>'RM_1.1.sz.mell.'!C160</f>
        <v>27822818</v>
      </c>
      <c r="D160" s="702">
        <f>'RM_1.1.sz.mell.'!J160</f>
        <v>0</v>
      </c>
      <c r="E160" s="482">
        <f>'RM_1.1.sz.mell.'!K160</f>
        <v>27822818</v>
      </c>
      <c r="F160" s="1558"/>
      <c r="G160" s="1559"/>
      <c r="H160" s="1559"/>
      <c r="I160" s="1559"/>
    </row>
    <row r="161" spans="1:5" s="1508" customFormat="1" ht="12.95" customHeight="1" thickBot="1" x14ac:dyDescent="0.25">
      <c r="A161" s="1560" t="s">
        <v>27</v>
      </c>
      <c r="B161" s="1561" t="s">
        <v>467</v>
      </c>
      <c r="C161" s="488">
        <f>'RM_1.1.sz.mell.'!C161</f>
        <v>1367753476</v>
      </c>
      <c r="D161" s="702">
        <f>'RM_1.1.sz.mell.'!J161</f>
        <v>0</v>
      </c>
      <c r="E161" s="482">
        <f>'RM_1.1.sz.mell.'!K161</f>
        <v>1367753476</v>
      </c>
    </row>
    <row r="162" spans="1:5" x14ac:dyDescent="0.25">
      <c r="C162" s="1562">
        <f>C93-C161</f>
        <v>0</v>
      </c>
      <c r="D162" s="1562">
        <f>D93-D161</f>
        <v>0</v>
      </c>
    </row>
    <row r="163" spans="1:5" x14ac:dyDescent="0.25">
      <c r="A163" s="2361" t="s">
        <v>368</v>
      </c>
      <c r="B163" s="2361"/>
      <c r="C163" s="2361"/>
      <c r="D163" s="2361"/>
      <c r="E163" s="2361"/>
    </row>
    <row r="164" spans="1:5" ht="15.2" customHeight="1" thickBot="1" x14ac:dyDescent="0.3">
      <c r="A164" s="2362" t="s">
        <v>152</v>
      </c>
      <c r="B164" s="2362"/>
      <c r="C164" s="1563"/>
      <c r="E164" s="1563" t="str">
        <f>E96</f>
        <v xml:space="preserve"> Forintban!</v>
      </c>
    </row>
    <row r="165" spans="1:5" ht="25.5" customHeight="1" thickBot="1" x14ac:dyDescent="0.3">
      <c r="A165" s="1504">
        <v>1</v>
      </c>
      <c r="B165" s="1564" t="s">
        <v>469</v>
      </c>
      <c r="C165" s="1565">
        <f>'RM_1.1.sz.mell.'!C165</f>
        <v>-340267114</v>
      </c>
      <c r="D165" s="1506">
        <f>'RM_1.1.sz.mell.'!J165</f>
        <v>0</v>
      </c>
      <c r="E165" s="1507">
        <f>'RM_1.1.sz.mell.'!K165</f>
        <v>-535437735</v>
      </c>
    </row>
    <row r="166" spans="1:5" ht="32.450000000000003" customHeight="1" thickBot="1" x14ac:dyDescent="0.3">
      <c r="A166" s="1504" t="s">
        <v>18</v>
      </c>
      <c r="B166" s="1564" t="s">
        <v>475</v>
      </c>
      <c r="C166" s="1506">
        <f>'RM_1.1.sz.mell.'!C166</f>
        <v>340267114</v>
      </c>
      <c r="D166" s="1506">
        <f>'RM_1.1.sz.mell.'!J166</f>
        <v>0</v>
      </c>
      <c r="E166" s="1507">
        <f>'RM_1.1.sz.mell.'!K166</f>
        <v>340267114</v>
      </c>
    </row>
  </sheetData>
  <sheetProtection sheet="1"/>
  <customSheetViews>
    <customSheetView guid="{9A8A2574-4E4C-4A0E-A4B4-611EAAF4A38D}" scale="120">
      <selection activeCell="D74" sqref="D74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C21" sqref="C21"/>
    </sheetView>
  </sheetViews>
  <sheetFormatPr defaultRowHeight="15.75" x14ac:dyDescent="0.25"/>
  <cols>
    <col min="1" max="1" width="9.5" style="1494" customWidth="1"/>
    <col min="2" max="2" width="65.83203125" style="1494" customWidth="1"/>
    <col min="3" max="3" width="17.83203125" style="1566" customWidth="1"/>
    <col min="4" max="5" width="17.83203125" style="1494" customWidth="1"/>
    <col min="6" max="16384" width="9.33203125" style="1494"/>
  </cols>
  <sheetData>
    <row r="1" spans="1:5" x14ac:dyDescent="0.25">
      <c r="A1" s="1493"/>
      <c r="B1" s="2372" t="str">
        <f>CONCATENATE("1.2.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1.2. melléklet a  / 2021 ( … ) önkormányzati rendelethez ( … ) önkormányzati rendelethez</v>
      </c>
      <c r="C1" s="2103"/>
      <c r="D1" s="2103"/>
      <c r="E1" s="2103"/>
    </row>
    <row r="2" spans="1:5" x14ac:dyDescent="0.25">
      <c r="A2" s="2373" t="str">
        <f>CONCATENATE(KVI_MOD_ALAPADATOK!A3)</f>
        <v>…………………………...ÖNKORMÁNYZATA</v>
      </c>
      <c r="B2" s="2374"/>
      <c r="C2" s="2374"/>
      <c r="D2" s="2374"/>
      <c r="E2" s="2374"/>
    </row>
    <row r="3" spans="1:5" x14ac:dyDescent="0.25">
      <c r="A3" s="2373" t="str">
        <f>CONCATENATE(KVI_MOD_ALAPADATOK!A9," SZ. MÓDOSÍTÁS UTÁNI KÖLTSÉGVETÉS ELŐIRÁNYZATAINAK ALAKULÁSÁRÓL")</f>
        <v>… SZ. MÓDOSÍTÁS UTÁNI KÖLTSÉGVETÉS ELŐIRÁNYZATAINAK ALAKULÁSÁRÓL</v>
      </c>
      <c r="B3" s="2373"/>
      <c r="C3" s="2375"/>
      <c r="D3" s="2373"/>
      <c r="E3" s="2373"/>
    </row>
    <row r="4" spans="1:5" x14ac:dyDescent="0.25">
      <c r="A4" s="2373" t="s">
        <v>792</v>
      </c>
      <c r="B4" s="2373"/>
      <c r="C4" s="2375"/>
      <c r="D4" s="2373"/>
      <c r="E4" s="2373"/>
    </row>
    <row r="5" spans="1:5" x14ac:dyDescent="0.25">
      <c r="A5" s="1493"/>
      <c r="B5" s="1493"/>
      <c r="C5" s="1495"/>
      <c r="D5" s="1493"/>
      <c r="E5" s="1493"/>
    </row>
    <row r="6" spans="1:5" ht="15.95" customHeight="1" x14ac:dyDescent="0.25">
      <c r="A6" s="2376" t="s">
        <v>14</v>
      </c>
      <c r="B6" s="2376"/>
      <c r="C6" s="2376"/>
      <c r="D6" s="2376"/>
      <c r="E6" s="2376"/>
    </row>
    <row r="7" spans="1:5" ht="15.95" customHeight="1" thickBot="1" x14ac:dyDescent="0.3">
      <c r="A7" s="2377" t="s">
        <v>150</v>
      </c>
      <c r="B7" s="2377"/>
      <c r="C7" s="1496"/>
      <c r="D7" s="1493"/>
      <c r="E7" s="1496" t="str">
        <f>CONCATENATE(KVI_MOD_1.1.sz.mell.!E7)</f>
        <v xml:space="preserve"> Forintban!</v>
      </c>
    </row>
    <row r="8" spans="1:5" x14ac:dyDescent="0.25">
      <c r="A8" s="2380" t="s">
        <v>68</v>
      </c>
      <c r="B8" s="2382" t="s">
        <v>16</v>
      </c>
      <c r="C8" s="2384" t="str">
        <f>CONCATENATE(KVI_MOD_ALAPADATOK!D1,". évi")</f>
        <v>2021. évi</v>
      </c>
      <c r="D8" s="2385"/>
      <c r="E8" s="2386"/>
    </row>
    <row r="9" spans="1:5" ht="24.75" thickBot="1" x14ac:dyDescent="0.3">
      <c r="A9" s="2381"/>
      <c r="B9" s="2383"/>
      <c r="C9" s="1839" t="s">
        <v>738</v>
      </c>
      <c r="D9" s="1840" t="s">
        <v>1079</v>
      </c>
      <c r="E9" s="1841" t="s">
        <v>804</v>
      </c>
    </row>
    <row r="10" spans="1:5" s="1503" customFormat="1" ht="12" customHeight="1" thickBot="1" x14ac:dyDescent="0.25">
      <c r="A10" s="1842" t="s">
        <v>488</v>
      </c>
      <c r="B10" s="1843" t="s">
        <v>489</v>
      </c>
      <c r="C10" s="1843" t="s">
        <v>490</v>
      </c>
      <c r="D10" s="1843" t="s">
        <v>492</v>
      </c>
      <c r="E10" s="1844" t="s">
        <v>491</v>
      </c>
    </row>
    <row r="11" spans="1:5" s="1508" customFormat="1" ht="12" customHeight="1" thickBot="1" x14ac:dyDescent="0.25">
      <c r="A11" s="1845" t="s">
        <v>17</v>
      </c>
      <c r="B11" s="1846" t="s">
        <v>249</v>
      </c>
      <c r="C11" s="1815">
        <f>'RM_1.2.sz.mell.'!C11</f>
        <v>280570453</v>
      </c>
      <c r="D11" s="1815">
        <f>'RM_1.2.sz.mell.'!J11</f>
        <v>0</v>
      </c>
      <c r="E11" s="1816">
        <f>'RM_1.2.sz.mell.'!K11</f>
        <v>280570453</v>
      </c>
    </row>
    <row r="12" spans="1:5" s="1508" customFormat="1" ht="12" customHeight="1" x14ac:dyDescent="0.2">
      <c r="A12" s="1847" t="s">
        <v>97</v>
      </c>
      <c r="B12" s="401" t="s">
        <v>250</v>
      </c>
      <c r="C12" s="1811">
        <f>'RM_1.2.sz.mell.'!C12</f>
        <v>90402931</v>
      </c>
      <c r="D12" s="1811">
        <f>'RM_1.2.sz.mell.'!J12</f>
        <v>0</v>
      </c>
      <c r="E12" s="1812">
        <f>'RM_1.2.sz.mell.'!K12</f>
        <v>90402931</v>
      </c>
    </row>
    <row r="13" spans="1:5" s="1508" customFormat="1" ht="12" customHeight="1" x14ac:dyDescent="0.2">
      <c r="A13" s="1848" t="s">
        <v>98</v>
      </c>
      <c r="B13" s="402" t="s">
        <v>251</v>
      </c>
      <c r="C13" s="1813">
        <f>'RM_1.2.sz.mell.'!C13</f>
        <v>68183100</v>
      </c>
      <c r="D13" s="1813">
        <f>'RM_1.2.sz.mell.'!J13</f>
        <v>0</v>
      </c>
      <c r="E13" s="1814">
        <f>'RM_1.2.sz.mell.'!K13</f>
        <v>68183100</v>
      </c>
    </row>
    <row r="14" spans="1:5" s="1508" customFormat="1" ht="12" customHeight="1" x14ac:dyDescent="0.2">
      <c r="A14" s="1848" t="s">
        <v>99</v>
      </c>
      <c r="B14" s="402" t="s">
        <v>252</v>
      </c>
      <c r="C14" s="1813">
        <f>'RM_1.2.sz.mell.'!C14</f>
        <v>106735192</v>
      </c>
      <c r="D14" s="1813">
        <f>'RM_1.2.sz.mell.'!J14</f>
        <v>0</v>
      </c>
      <c r="E14" s="1814">
        <f>'RM_1.2.sz.mell.'!K14</f>
        <v>106735192</v>
      </c>
    </row>
    <row r="15" spans="1:5" s="1508" customFormat="1" ht="12" customHeight="1" x14ac:dyDescent="0.2">
      <c r="A15" s="1848" t="s">
        <v>100</v>
      </c>
      <c r="B15" s="402" t="s">
        <v>253</v>
      </c>
      <c r="C15" s="1813">
        <f>'RM_1.2.sz.mell.'!C15</f>
        <v>5249230</v>
      </c>
      <c r="D15" s="1813">
        <f>'RM_1.2.sz.mell.'!J15</f>
        <v>0</v>
      </c>
      <c r="E15" s="1814">
        <f>'RM_1.2.sz.mell.'!K15</f>
        <v>5249230</v>
      </c>
    </row>
    <row r="16" spans="1:5" s="1508" customFormat="1" ht="12" customHeight="1" x14ac:dyDescent="0.2">
      <c r="A16" s="1848" t="s">
        <v>146</v>
      </c>
      <c r="B16" s="278" t="s">
        <v>427</v>
      </c>
      <c r="C16" s="1813">
        <f>'RM_1.2.sz.mell.'!C16</f>
        <v>10000000</v>
      </c>
      <c r="D16" s="1813">
        <f>'RM_1.2.sz.mell.'!J16</f>
        <v>0</v>
      </c>
      <c r="E16" s="1814">
        <f>'RM_1.2.sz.mell.'!K16</f>
        <v>10000000</v>
      </c>
    </row>
    <row r="17" spans="1:5" s="1508" customFormat="1" ht="12" customHeight="1" thickBot="1" x14ac:dyDescent="0.25">
      <c r="A17" s="1849" t="s">
        <v>101</v>
      </c>
      <c r="B17" s="279" t="s">
        <v>428</v>
      </c>
      <c r="C17" s="1813">
        <f>'RM_1.2.sz.mell.'!C17</f>
        <v>0</v>
      </c>
      <c r="D17" s="1813">
        <f>'RM_1.2.sz.mell.'!J17</f>
        <v>0</v>
      </c>
      <c r="E17" s="1814">
        <f>'RM_1.2.sz.mell.'!K17</f>
        <v>0</v>
      </c>
    </row>
    <row r="18" spans="1:5" s="1508" customFormat="1" ht="12" customHeight="1" thickBot="1" x14ac:dyDescent="0.25">
      <c r="A18" s="1845" t="s">
        <v>18</v>
      </c>
      <c r="B18" s="277" t="s">
        <v>254</v>
      </c>
      <c r="C18" s="1815">
        <f>'RM_1.2.sz.mell.'!C18</f>
        <v>437996710</v>
      </c>
      <c r="D18" s="1815">
        <f>'RM_1.2.sz.mell.'!J18</f>
        <v>0</v>
      </c>
      <c r="E18" s="1816">
        <f>'RM_1.2.sz.mell.'!K18</f>
        <v>437996710</v>
      </c>
    </row>
    <row r="19" spans="1:5" s="1508" customFormat="1" ht="12" customHeight="1" x14ac:dyDescent="0.2">
      <c r="A19" s="1847" t="s">
        <v>103</v>
      </c>
      <c r="B19" s="401" t="s">
        <v>255</v>
      </c>
      <c r="C19" s="1811">
        <f>'RM_1.2.sz.mell.'!C19</f>
        <v>0</v>
      </c>
      <c r="D19" s="1811">
        <f>'RM_1.2.sz.mell.'!J19</f>
        <v>0</v>
      </c>
      <c r="E19" s="1812">
        <f>'RM_1.2.sz.mell.'!K19</f>
        <v>0</v>
      </c>
    </row>
    <row r="20" spans="1:5" s="1508" customFormat="1" ht="12" customHeight="1" x14ac:dyDescent="0.2">
      <c r="A20" s="1848" t="s">
        <v>104</v>
      </c>
      <c r="B20" s="402" t="s">
        <v>256</v>
      </c>
      <c r="C20" s="1813">
        <f>'RM_1.2.sz.mell.'!C20</f>
        <v>0</v>
      </c>
      <c r="D20" s="1813">
        <f>'RM_1.2.sz.mell.'!J20</f>
        <v>0</v>
      </c>
      <c r="E20" s="1814">
        <f>'RM_1.2.sz.mell.'!K20</f>
        <v>0</v>
      </c>
    </row>
    <row r="21" spans="1:5" s="1508" customFormat="1" ht="12" customHeight="1" x14ac:dyDescent="0.2">
      <c r="A21" s="1848" t="s">
        <v>105</v>
      </c>
      <c r="B21" s="402" t="s">
        <v>417</v>
      </c>
      <c r="C21" s="1813">
        <f>'RM_1.2.sz.mell.'!C21</f>
        <v>0</v>
      </c>
      <c r="D21" s="1813">
        <f>'RM_1.2.sz.mell.'!J21</f>
        <v>0</v>
      </c>
      <c r="E21" s="1814">
        <f>'RM_1.2.sz.mell.'!K21</f>
        <v>0</v>
      </c>
    </row>
    <row r="22" spans="1:5" s="1508" customFormat="1" ht="12" customHeight="1" x14ac:dyDescent="0.2">
      <c r="A22" s="1848" t="s">
        <v>106</v>
      </c>
      <c r="B22" s="402" t="s">
        <v>418</v>
      </c>
      <c r="C22" s="1813">
        <f>'RM_1.2.sz.mell.'!C22</f>
        <v>0</v>
      </c>
      <c r="D22" s="1813">
        <f>'RM_1.2.sz.mell.'!J22</f>
        <v>0</v>
      </c>
      <c r="E22" s="1814">
        <f>'RM_1.2.sz.mell.'!K22</f>
        <v>0</v>
      </c>
    </row>
    <row r="23" spans="1:5" s="1508" customFormat="1" ht="12" customHeight="1" x14ac:dyDescent="0.2">
      <c r="A23" s="1848" t="s">
        <v>107</v>
      </c>
      <c r="B23" s="402" t="s">
        <v>257</v>
      </c>
      <c r="C23" s="1813">
        <f>'RM_1.2.sz.mell.'!C23</f>
        <v>437996710</v>
      </c>
      <c r="D23" s="1813">
        <f>'RM_1.2.sz.mell.'!J23</f>
        <v>0</v>
      </c>
      <c r="E23" s="1814">
        <f>'RM_1.2.sz.mell.'!K23</f>
        <v>437996710</v>
      </c>
    </row>
    <row r="24" spans="1:5" s="1508" customFormat="1" ht="12" customHeight="1" thickBot="1" x14ac:dyDescent="0.25">
      <c r="A24" s="1849" t="s">
        <v>116</v>
      </c>
      <c r="B24" s="279" t="s">
        <v>258</v>
      </c>
      <c r="C24" s="1817">
        <f>'RM_1.2.sz.mell.'!C24</f>
        <v>0</v>
      </c>
      <c r="D24" s="1817">
        <f>'RM_1.2.sz.mell.'!J24</f>
        <v>0</v>
      </c>
      <c r="E24" s="1818">
        <f>'RM_1.2.sz.mell.'!K24</f>
        <v>0</v>
      </c>
    </row>
    <row r="25" spans="1:5" s="1508" customFormat="1" ht="12" customHeight="1" thickBot="1" x14ac:dyDescent="0.25">
      <c r="A25" s="1845" t="s">
        <v>19</v>
      </c>
      <c r="B25" s="1846" t="s">
        <v>259</v>
      </c>
      <c r="C25" s="1815">
        <f>'RM_1.2.sz.mell.'!C25</f>
        <v>0</v>
      </c>
      <c r="D25" s="1815">
        <f>'RM_1.2.sz.mell.'!J25</f>
        <v>0</v>
      </c>
      <c r="E25" s="1816">
        <f>'RM_1.2.sz.mell.'!K25</f>
        <v>0</v>
      </c>
    </row>
    <row r="26" spans="1:5" s="1508" customFormat="1" ht="12" customHeight="1" x14ac:dyDescent="0.2">
      <c r="A26" s="1847" t="s">
        <v>86</v>
      </c>
      <c r="B26" s="401" t="s">
        <v>260</v>
      </c>
      <c r="C26" s="1811">
        <f>'RM_1.2.sz.mell.'!C26</f>
        <v>0</v>
      </c>
      <c r="D26" s="1811">
        <f>'RM_1.2.sz.mell.'!J26</f>
        <v>0</v>
      </c>
      <c r="E26" s="1812">
        <f>'RM_1.2.sz.mell.'!K26</f>
        <v>0</v>
      </c>
    </row>
    <row r="27" spans="1:5" s="1508" customFormat="1" ht="12" customHeight="1" x14ac:dyDescent="0.2">
      <c r="A27" s="1848" t="s">
        <v>87</v>
      </c>
      <c r="B27" s="402" t="s">
        <v>261</v>
      </c>
      <c r="C27" s="1813">
        <f>'RM_1.2.sz.mell.'!C27</f>
        <v>0</v>
      </c>
      <c r="D27" s="1813">
        <f>'RM_1.2.sz.mell.'!J27</f>
        <v>0</v>
      </c>
      <c r="E27" s="1814">
        <f>'RM_1.2.sz.mell.'!K27</f>
        <v>0</v>
      </c>
    </row>
    <row r="28" spans="1:5" s="1508" customFormat="1" ht="12" customHeight="1" x14ac:dyDescent="0.2">
      <c r="A28" s="1848" t="s">
        <v>88</v>
      </c>
      <c r="B28" s="402" t="s">
        <v>419</v>
      </c>
      <c r="C28" s="1813">
        <f>'RM_1.2.sz.mell.'!C28</f>
        <v>0</v>
      </c>
      <c r="D28" s="1813">
        <f>'RM_1.2.sz.mell.'!J28</f>
        <v>0</v>
      </c>
      <c r="E28" s="1814">
        <f>'RM_1.2.sz.mell.'!K28</f>
        <v>0</v>
      </c>
    </row>
    <row r="29" spans="1:5" s="1508" customFormat="1" ht="12" customHeight="1" x14ac:dyDescent="0.2">
      <c r="A29" s="1848" t="s">
        <v>89</v>
      </c>
      <c r="B29" s="402" t="s">
        <v>420</v>
      </c>
      <c r="C29" s="1813">
        <f>'RM_1.2.sz.mell.'!C29</f>
        <v>0</v>
      </c>
      <c r="D29" s="1813">
        <f>'RM_1.2.sz.mell.'!J29</f>
        <v>0</v>
      </c>
      <c r="E29" s="1814">
        <f>'RM_1.2.sz.mell.'!K29</f>
        <v>0</v>
      </c>
    </row>
    <row r="30" spans="1:5" s="1508" customFormat="1" ht="12" customHeight="1" x14ac:dyDescent="0.2">
      <c r="A30" s="1848" t="s">
        <v>169</v>
      </c>
      <c r="B30" s="402" t="s">
        <v>262</v>
      </c>
      <c r="C30" s="1813">
        <f>'RM_1.2.sz.mell.'!C30</f>
        <v>0</v>
      </c>
      <c r="D30" s="1813">
        <f>'RM_1.2.sz.mell.'!J30</f>
        <v>0</v>
      </c>
      <c r="E30" s="1814">
        <f>'RM_1.2.sz.mell.'!K30</f>
        <v>0</v>
      </c>
    </row>
    <row r="31" spans="1:5" s="1508" customFormat="1" ht="12" customHeight="1" thickBot="1" x14ac:dyDescent="0.25">
      <c r="A31" s="1849" t="s">
        <v>170</v>
      </c>
      <c r="B31" s="403" t="s">
        <v>263</v>
      </c>
      <c r="C31" s="1817">
        <f>'RM_1.2.sz.mell.'!C31</f>
        <v>0</v>
      </c>
      <c r="D31" s="1817">
        <f>'RM_1.2.sz.mell.'!J31</f>
        <v>0</v>
      </c>
      <c r="E31" s="1818">
        <f>'RM_1.2.sz.mell.'!K31</f>
        <v>0</v>
      </c>
    </row>
    <row r="32" spans="1:5" s="1508" customFormat="1" ht="12" customHeight="1" thickBot="1" x14ac:dyDescent="0.25">
      <c r="A32" s="1845" t="s">
        <v>171</v>
      </c>
      <c r="B32" s="1846" t="s">
        <v>546</v>
      </c>
      <c r="C32" s="1819">
        <f>'RM_1.2.sz.mell.'!C32</f>
        <v>28950000</v>
      </c>
      <c r="D32" s="1819">
        <f>'RM_1.2.sz.mell.'!J32</f>
        <v>0</v>
      </c>
      <c r="E32" s="1820">
        <f>'RM_1.2.sz.mell.'!K32</f>
        <v>28950000</v>
      </c>
    </row>
    <row r="33" spans="1:5" s="1508" customFormat="1" ht="12" customHeight="1" x14ac:dyDescent="0.2">
      <c r="A33" s="1847" t="s">
        <v>265</v>
      </c>
      <c r="B33" s="401" t="str">
        <f>KVI_MOD_1.1.sz.mell.!B33</f>
        <v>Építményadó</v>
      </c>
      <c r="C33" s="1811">
        <f>'RM_1.2.sz.mell.'!C33</f>
        <v>4100000</v>
      </c>
      <c r="D33" s="1811">
        <f>'RM_1.2.sz.mell.'!J33</f>
        <v>0</v>
      </c>
      <c r="E33" s="1812">
        <f>'RM_1.2.sz.mell.'!K33</f>
        <v>4100000</v>
      </c>
    </row>
    <row r="34" spans="1:5" s="1508" customFormat="1" ht="12" customHeight="1" x14ac:dyDescent="0.2">
      <c r="A34" s="1848" t="s">
        <v>266</v>
      </c>
      <c r="B34" s="402" t="str">
        <f>KVI_MOD_1.1.sz.mell.!B34</f>
        <v>Idegenforgalmi adó</v>
      </c>
      <c r="C34" s="1813">
        <f>'RM_1.2.sz.mell.'!C34</f>
        <v>0</v>
      </c>
      <c r="D34" s="1813">
        <f>'RM_1.2.sz.mell.'!J34</f>
        <v>0</v>
      </c>
      <c r="E34" s="1814">
        <f>'RM_1.2.sz.mell.'!K34</f>
        <v>0</v>
      </c>
    </row>
    <row r="35" spans="1:5" s="1508" customFormat="1" ht="12" customHeight="1" x14ac:dyDescent="0.2">
      <c r="A35" s="1848" t="s">
        <v>267</v>
      </c>
      <c r="B35" s="402" t="str">
        <f>KVI_MOD_1.1.sz.mell.!B35</f>
        <v>Iparűzési adó</v>
      </c>
      <c r="C35" s="1813">
        <f>'RM_1.2.sz.mell.'!C35</f>
        <v>20000000</v>
      </c>
      <c r="D35" s="1813">
        <f>'RM_1.2.sz.mell.'!J35</f>
        <v>0</v>
      </c>
      <c r="E35" s="1814">
        <f>'RM_1.2.sz.mell.'!K35</f>
        <v>20000000</v>
      </c>
    </row>
    <row r="36" spans="1:5" s="1508" customFormat="1" ht="12" customHeight="1" x14ac:dyDescent="0.2">
      <c r="A36" s="1848" t="s">
        <v>268</v>
      </c>
      <c r="B36" s="402" t="str">
        <f>KVI_MOD_1.1.sz.mell.!B36</f>
        <v>Talajterhelési díj</v>
      </c>
      <c r="C36" s="1813">
        <f>'RM_1.2.sz.mell.'!C36</f>
        <v>500000</v>
      </c>
      <c r="D36" s="1813">
        <f>'RM_1.2.sz.mell.'!J36</f>
        <v>0</v>
      </c>
      <c r="E36" s="1814">
        <f>'RM_1.2.sz.mell.'!K36</f>
        <v>500000</v>
      </c>
    </row>
    <row r="37" spans="1:5" s="1508" customFormat="1" ht="12" customHeight="1" x14ac:dyDescent="0.2">
      <c r="A37" s="1848" t="s">
        <v>547</v>
      </c>
      <c r="B37" s="402" t="str">
        <f>KVI_MOD_1.1.sz.mell.!B37</f>
        <v>Gépjárműadó</v>
      </c>
      <c r="C37" s="1813">
        <f>'RM_1.2.sz.mell.'!C37</f>
        <v>0</v>
      </c>
      <c r="D37" s="1813">
        <f>'RM_1.2.sz.mell.'!J37</f>
        <v>0</v>
      </c>
      <c r="E37" s="1814">
        <f>'RM_1.2.sz.mell.'!K37</f>
        <v>0</v>
      </c>
    </row>
    <row r="38" spans="1:5" s="1508" customFormat="1" ht="12" customHeight="1" x14ac:dyDescent="0.2">
      <c r="A38" s="1848" t="s">
        <v>548</v>
      </c>
      <c r="B38" s="402" t="str">
        <f>KVI_MOD_1.1.sz.mell.!B38</f>
        <v>Telekadó</v>
      </c>
      <c r="C38" s="1813">
        <f>'RM_1.2.sz.mell.'!C38</f>
        <v>4200000</v>
      </c>
      <c r="D38" s="1813">
        <f>'RM_1.2.sz.mell.'!J38</f>
        <v>0</v>
      </c>
      <c r="E38" s="1814">
        <f>'RM_1.2.sz.mell.'!K38</f>
        <v>4200000</v>
      </c>
    </row>
    <row r="39" spans="1:5" s="1508" customFormat="1" ht="12" customHeight="1" thickBot="1" x14ac:dyDescent="0.25">
      <c r="A39" s="1849" t="s">
        <v>549</v>
      </c>
      <c r="B39" s="500" t="str">
        <f>KVI_MOD_1.1.sz.mell.!B39</f>
        <v>Kommunális adó</v>
      </c>
      <c r="C39" s="1817">
        <f>'RM_1.2.sz.mell.'!C39</f>
        <v>150000</v>
      </c>
      <c r="D39" s="1817">
        <f>'RM_1.2.sz.mell.'!J39</f>
        <v>0</v>
      </c>
      <c r="E39" s="1818">
        <f>'RM_1.2.sz.mell.'!K39</f>
        <v>150000</v>
      </c>
    </row>
    <row r="40" spans="1:5" s="1508" customFormat="1" ht="12" customHeight="1" thickBot="1" x14ac:dyDescent="0.25">
      <c r="A40" s="1845" t="s">
        <v>21</v>
      </c>
      <c r="B40" s="1846" t="s">
        <v>429</v>
      </c>
      <c r="C40" s="1815">
        <f>'RM_1.2.sz.mell.'!C40</f>
        <v>6400000</v>
      </c>
      <c r="D40" s="1815">
        <f>'RM_1.2.sz.mell.'!J40</f>
        <v>0</v>
      </c>
      <c r="E40" s="1816">
        <f>'RM_1.2.sz.mell.'!K40</f>
        <v>6400000</v>
      </c>
    </row>
    <row r="41" spans="1:5" s="1508" customFormat="1" ht="12" customHeight="1" x14ac:dyDescent="0.2">
      <c r="A41" s="1847" t="s">
        <v>90</v>
      </c>
      <c r="B41" s="401" t="s">
        <v>272</v>
      </c>
      <c r="C41" s="1811">
        <f>'RM_1.2.sz.mell.'!C41</f>
        <v>0</v>
      </c>
      <c r="D41" s="1811">
        <f>'RM_1.2.sz.mell.'!J41</f>
        <v>0</v>
      </c>
      <c r="E41" s="1812">
        <f>'RM_1.2.sz.mell.'!K41</f>
        <v>0</v>
      </c>
    </row>
    <row r="42" spans="1:5" s="1508" customFormat="1" ht="12" customHeight="1" x14ac:dyDescent="0.2">
      <c r="A42" s="1848" t="s">
        <v>91</v>
      </c>
      <c r="B42" s="402" t="s">
        <v>273</v>
      </c>
      <c r="C42" s="1813">
        <f>'RM_1.2.sz.mell.'!C42</f>
        <v>1000000</v>
      </c>
      <c r="D42" s="1813">
        <f>'RM_1.2.sz.mell.'!J42</f>
        <v>0</v>
      </c>
      <c r="E42" s="1814">
        <f>'RM_1.2.sz.mell.'!K42</f>
        <v>1000000</v>
      </c>
    </row>
    <row r="43" spans="1:5" s="1508" customFormat="1" ht="12" customHeight="1" x14ac:dyDescent="0.2">
      <c r="A43" s="1848" t="s">
        <v>92</v>
      </c>
      <c r="B43" s="402" t="s">
        <v>274</v>
      </c>
      <c r="C43" s="1813">
        <f>'RM_1.2.sz.mell.'!C43</f>
        <v>0</v>
      </c>
      <c r="D43" s="1813">
        <f>'RM_1.2.sz.mell.'!J43</f>
        <v>0</v>
      </c>
      <c r="E43" s="1814">
        <f>'RM_1.2.sz.mell.'!K43</f>
        <v>0</v>
      </c>
    </row>
    <row r="44" spans="1:5" s="1508" customFormat="1" ht="12" customHeight="1" x14ac:dyDescent="0.2">
      <c r="A44" s="1848" t="s">
        <v>173</v>
      </c>
      <c r="B44" s="402" t="s">
        <v>275</v>
      </c>
      <c r="C44" s="1813">
        <f>'RM_1.2.sz.mell.'!C44</f>
        <v>0</v>
      </c>
      <c r="D44" s="1813">
        <f>'RM_1.2.sz.mell.'!J44</f>
        <v>0</v>
      </c>
      <c r="E44" s="1814">
        <f>'RM_1.2.sz.mell.'!K44</f>
        <v>0</v>
      </c>
    </row>
    <row r="45" spans="1:5" s="1508" customFormat="1" ht="12" customHeight="1" x14ac:dyDescent="0.2">
      <c r="A45" s="1848" t="s">
        <v>174</v>
      </c>
      <c r="B45" s="402" t="s">
        <v>276</v>
      </c>
      <c r="C45" s="1813">
        <f>'RM_1.2.sz.mell.'!C45</f>
        <v>4000000</v>
      </c>
      <c r="D45" s="1813">
        <f>'RM_1.2.sz.mell.'!J45</f>
        <v>0</v>
      </c>
      <c r="E45" s="1814">
        <f>'RM_1.2.sz.mell.'!K45</f>
        <v>4000000</v>
      </c>
    </row>
    <row r="46" spans="1:5" s="1508" customFormat="1" ht="12" customHeight="1" x14ac:dyDescent="0.2">
      <c r="A46" s="1848" t="s">
        <v>175</v>
      </c>
      <c r="B46" s="402" t="s">
        <v>277</v>
      </c>
      <c r="C46" s="1813">
        <f>'RM_1.2.sz.mell.'!C46</f>
        <v>1400000</v>
      </c>
      <c r="D46" s="1813">
        <f>'RM_1.2.sz.mell.'!J46</f>
        <v>0</v>
      </c>
      <c r="E46" s="1814">
        <f>'RM_1.2.sz.mell.'!K46</f>
        <v>1400000</v>
      </c>
    </row>
    <row r="47" spans="1:5" s="1508" customFormat="1" ht="12" customHeight="1" x14ac:dyDescent="0.2">
      <c r="A47" s="1848" t="s">
        <v>176</v>
      </c>
      <c r="B47" s="402" t="s">
        <v>278</v>
      </c>
      <c r="C47" s="1813">
        <f>'RM_1.2.sz.mell.'!C47</f>
        <v>0</v>
      </c>
      <c r="D47" s="1813">
        <f>'RM_1.2.sz.mell.'!J47</f>
        <v>0</v>
      </c>
      <c r="E47" s="1814">
        <f>'RM_1.2.sz.mell.'!K47</f>
        <v>0</v>
      </c>
    </row>
    <row r="48" spans="1:5" s="1508" customFormat="1" ht="12" customHeight="1" x14ac:dyDescent="0.2">
      <c r="A48" s="1848" t="s">
        <v>177</v>
      </c>
      <c r="B48" s="402" t="s">
        <v>554</v>
      </c>
      <c r="C48" s="1813">
        <f>'RM_1.2.sz.mell.'!C48</f>
        <v>0</v>
      </c>
      <c r="D48" s="1813">
        <f>'RM_1.2.sz.mell.'!J48</f>
        <v>0</v>
      </c>
      <c r="E48" s="1814">
        <f>'RM_1.2.sz.mell.'!K48</f>
        <v>0</v>
      </c>
    </row>
    <row r="49" spans="1:5" s="1508" customFormat="1" ht="12" customHeight="1" x14ac:dyDescent="0.2">
      <c r="A49" s="1848" t="s">
        <v>270</v>
      </c>
      <c r="B49" s="402" t="s">
        <v>280</v>
      </c>
      <c r="C49" s="1821">
        <f>'RM_1.2.sz.mell.'!C49</f>
        <v>0</v>
      </c>
      <c r="D49" s="1821">
        <f>'RM_1.2.sz.mell.'!J49</f>
        <v>0</v>
      </c>
      <c r="E49" s="1822">
        <f>'RM_1.2.sz.mell.'!K49</f>
        <v>0</v>
      </c>
    </row>
    <row r="50" spans="1:5" s="1508" customFormat="1" ht="12" customHeight="1" x14ac:dyDescent="0.2">
      <c r="A50" s="1849" t="s">
        <v>271</v>
      </c>
      <c r="B50" s="403" t="s">
        <v>431</v>
      </c>
      <c r="C50" s="1823">
        <f>'RM_1.2.sz.mell.'!C50</f>
        <v>0</v>
      </c>
      <c r="D50" s="1823">
        <f>'RM_1.2.sz.mell.'!J50</f>
        <v>0</v>
      </c>
      <c r="E50" s="1824">
        <f>'RM_1.2.sz.mell.'!K50</f>
        <v>0</v>
      </c>
    </row>
    <row r="51" spans="1:5" s="1508" customFormat="1" ht="12" customHeight="1" thickBot="1" x14ac:dyDescent="0.25">
      <c r="A51" s="1849" t="s">
        <v>430</v>
      </c>
      <c r="B51" s="279" t="s">
        <v>281</v>
      </c>
      <c r="C51" s="1823">
        <f>'RM_1.2.sz.mell.'!C51</f>
        <v>0</v>
      </c>
      <c r="D51" s="1823">
        <f>'RM_1.2.sz.mell.'!J51</f>
        <v>0</v>
      </c>
      <c r="E51" s="1824">
        <f>'RM_1.2.sz.mell.'!K51</f>
        <v>0</v>
      </c>
    </row>
    <row r="52" spans="1:5" s="1508" customFormat="1" ht="12" customHeight="1" thickBot="1" x14ac:dyDescent="0.25">
      <c r="A52" s="1845" t="s">
        <v>22</v>
      </c>
      <c r="B52" s="1846" t="s">
        <v>282</v>
      </c>
      <c r="C52" s="1815">
        <f>'RM_1.2.sz.mell.'!C52</f>
        <v>196170621</v>
      </c>
      <c r="D52" s="1815">
        <f>'RM_1.2.sz.mell.'!J52</f>
        <v>0</v>
      </c>
      <c r="E52" s="1816">
        <f>'RM_1.2.sz.mell.'!K52</f>
        <v>1000000</v>
      </c>
    </row>
    <row r="53" spans="1:5" s="1508" customFormat="1" ht="12" customHeight="1" x14ac:dyDescent="0.2">
      <c r="A53" s="1847" t="s">
        <v>93</v>
      </c>
      <c r="B53" s="401" t="s">
        <v>286</v>
      </c>
      <c r="C53" s="1825">
        <f>'RM_1.2.sz.mell.'!C53</f>
        <v>0</v>
      </c>
      <c r="D53" s="1825">
        <f>'RM_1.2.sz.mell.'!J53</f>
        <v>0</v>
      </c>
      <c r="E53" s="1826">
        <f>'RM_1.2.sz.mell.'!K53</f>
        <v>0</v>
      </c>
    </row>
    <row r="54" spans="1:5" s="1508" customFormat="1" ht="12" customHeight="1" x14ac:dyDescent="0.2">
      <c r="A54" s="1848" t="s">
        <v>94</v>
      </c>
      <c r="B54" s="402" t="s">
        <v>287</v>
      </c>
      <c r="C54" s="1821">
        <f>'RM_1.2.sz.mell.'!C54</f>
        <v>0</v>
      </c>
      <c r="D54" s="1821">
        <f>'RM_1.2.sz.mell.'!J54</f>
        <v>0</v>
      </c>
      <c r="E54" s="1822">
        <f>'RM_1.2.sz.mell.'!K54</f>
        <v>0</v>
      </c>
    </row>
    <row r="55" spans="1:5" s="1508" customFormat="1" ht="12" customHeight="1" x14ac:dyDescent="0.2">
      <c r="A55" s="1848" t="s">
        <v>283</v>
      </c>
      <c r="B55" s="402" t="s">
        <v>288</v>
      </c>
      <c r="C55" s="1821">
        <f>'RM_1.2.sz.mell.'!C55</f>
        <v>1000000</v>
      </c>
      <c r="D55" s="1821">
        <f>'RM_1.2.sz.mell.'!J55</f>
        <v>0</v>
      </c>
      <c r="E55" s="1822">
        <f>'RM_1.2.sz.mell.'!K55</f>
        <v>1000000</v>
      </c>
    </row>
    <row r="56" spans="1:5" s="1508" customFormat="1" ht="12" customHeight="1" x14ac:dyDescent="0.2">
      <c r="A56" s="1848" t="s">
        <v>284</v>
      </c>
      <c r="B56" s="402" t="s">
        <v>289</v>
      </c>
      <c r="C56" s="1821">
        <f>'RM_1.2.sz.mell.'!C56</f>
        <v>0</v>
      </c>
      <c r="D56" s="1821">
        <f>'RM_1.2.sz.mell.'!J56</f>
        <v>0</v>
      </c>
      <c r="E56" s="1822">
        <f>'RM_1.2.sz.mell.'!K56</f>
        <v>0</v>
      </c>
    </row>
    <row r="57" spans="1:5" s="1508" customFormat="1" ht="12" customHeight="1" thickBot="1" x14ac:dyDescent="0.25">
      <c r="A57" s="1849" t="s">
        <v>285</v>
      </c>
      <c r="B57" s="279" t="s">
        <v>290</v>
      </c>
      <c r="C57" s="1823">
        <f>'RM_1.2.sz.mell.'!C57</f>
        <v>0</v>
      </c>
      <c r="D57" s="1823">
        <f>'RM_1.2.sz.mell.'!J57</f>
        <v>0</v>
      </c>
      <c r="E57" s="1824">
        <f>'RM_1.2.sz.mell.'!K57</f>
        <v>0</v>
      </c>
    </row>
    <row r="58" spans="1:5" s="1508" customFormat="1" ht="12" customHeight="1" thickBot="1" x14ac:dyDescent="0.25">
      <c r="A58" s="1845" t="s">
        <v>178</v>
      </c>
      <c r="B58" s="1846" t="s">
        <v>291</v>
      </c>
      <c r="C58" s="1815">
        <f>'RM_1.2.sz.mell.'!C58</f>
        <v>0</v>
      </c>
      <c r="D58" s="1815">
        <f>'RM_1.2.sz.mell.'!J58</f>
        <v>0</v>
      </c>
      <c r="E58" s="1816">
        <f>'RM_1.2.sz.mell.'!K58</f>
        <v>0</v>
      </c>
    </row>
    <row r="59" spans="1:5" s="1508" customFormat="1" ht="12" customHeight="1" x14ac:dyDescent="0.2">
      <c r="A59" s="1847" t="s">
        <v>95</v>
      </c>
      <c r="B59" s="401" t="s">
        <v>292</v>
      </c>
      <c r="C59" s="1811">
        <f>'RM_1.2.sz.mell.'!C59</f>
        <v>0</v>
      </c>
      <c r="D59" s="1811">
        <f>'RM_1.2.sz.mell.'!J59</f>
        <v>0</v>
      </c>
      <c r="E59" s="1812">
        <f>'RM_1.2.sz.mell.'!K59</f>
        <v>0</v>
      </c>
    </row>
    <row r="60" spans="1:5" s="1508" customFormat="1" ht="12" customHeight="1" x14ac:dyDescent="0.2">
      <c r="A60" s="1848" t="s">
        <v>96</v>
      </c>
      <c r="B60" s="402" t="s">
        <v>421</v>
      </c>
      <c r="C60" s="1813">
        <f>'RM_1.2.sz.mell.'!C60</f>
        <v>0</v>
      </c>
      <c r="D60" s="1813">
        <f>'RM_1.2.sz.mell.'!J60</f>
        <v>0</v>
      </c>
      <c r="E60" s="1814">
        <f>'RM_1.2.sz.mell.'!K60</f>
        <v>0</v>
      </c>
    </row>
    <row r="61" spans="1:5" s="1508" customFormat="1" ht="12" customHeight="1" x14ac:dyDescent="0.2">
      <c r="A61" s="1848" t="s">
        <v>295</v>
      </c>
      <c r="B61" s="402" t="s">
        <v>293</v>
      </c>
      <c r="C61" s="1813">
        <f>'RM_1.2.sz.mell.'!C61</f>
        <v>0</v>
      </c>
      <c r="D61" s="1813">
        <f>'RM_1.2.sz.mell.'!J61</f>
        <v>0</v>
      </c>
      <c r="E61" s="1814">
        <f>'RM_1.2.sz.mell.'!K61</f>
        <v>0</v>
      </c>
    </row>
    <row r="62" spans="1:5" s="1508" customFormat="1" ht="12" customHeight="1" thickBot="1" x14ac:dyDescent="0.25">
      <c r="A62" s="1849" t="s">
        <v>296</v>
      </c>
      <c r="B62" s="279" t="s">
        <v>294</v>
      </c>
      <c r="C62" s="1817">
        <f>'RM_1.2.sz.mell.'!C62</f>
        <v>0</v>
      </c>
      <c r="D62" s="1817">
        <f>'RM_1.2.sz.mell.'!J62</f>
        <v>0</v>
      </c>
      <c r="E62" s="1818">
        <f>'RM_1.2.sz.mell.'!K62</f>
        <v>0</v>
      </c>
    </row>
    <row r="63" spans="1:5" s="1508" customFormat="1" ht="12" customHeight="1" thickBot="1" x14ac:dyDescent="0.25">
      <c r="A63" s="1845" t="s">
        <v>24</v>
      </c>
      <c r="B63" s="277" t="s">
        <v>297</v>
      </c>
      <c r="C63" s="1815">
        <f>'RM_1.2.sz.mell.'!C63</f>
        <v>49575760</v>
      </c>
      <c r="D63" s="1815">
        <f>'RM_1.2.sz.mell.'!J63</f>
        <v>0</v>
      </c>
      <c r="E63" s="1816">
        <f>'RM_1.2.sz.mell.'!K63</f>
        <v>49575760</v>
      </c>
    </row>
    <row r="64" spans="1:5" s="1508" customFormat="1" ht="12" customHeight="1" x14ac:dyDescent="0.2">
      <c r="A64" s="1847" t="s">
        <v>179</v>
      </c>
      <c r="B64" s="401" t="s">
        <v>299</v>
      </c>
      <c r="C64" s="1821">
        <f>'RM_1.2.sz.mell.'!C64</f>
        <v>0</v>
      </c>
      <c r="D64" s="1821">
        <f>'RM_1.2.sz.mell.'!J64</f>
        <v>0</v>
      </c>
      <c r="E64" s="1822">
        <f>'RM_1.2.sz.mell.'!K64</f>
        <v>0</v>
      </c>
    </row>
    <row r="65" spans="1:5" s="1508" customFormat="1" ht="12" customHeight="1" x14ac:dyDescent="0.2">
      <c r="A65" s="1848" t="s">
        <v>180</v>
      </c>
      <c r="B65" s="402" t="s">
        <v>422</v>
      </c>
      <c r="C65" s="1821">
        <f>'RM_1.2.sz.mell.'!C65</f>
        <v>0</v>
      </c>
      <c r="D65" s="1821">
        <f>'RM_1.2.sz.mell.'!J65</f>
        <v>0</v>
      </c>
      <c r="E65" s="1822">
        <f>'RM_1.2.sz.mell.'!K65</f>
        <v>0</v>
      </c>
    </row>
    <row r="66" spans="1:5" s="1508" customFormat="1" ht="12" customHeight="1" x14ac:dyDescent="0.2">
      <c r="A66" s="1848" t="s">
        <v>228</v>
      </c>
      <c r="B66" s="402" t="s">
        <v>300</v>
      </c>
      <c r="C66" s="1821">
        <f>'RM_1.2.sz.mell.'!C66</f>
        <v>49575760</v>
      </c>
      <c r="D66" s="1821">
        <f>'RM_1.2.sz.mell.'!J66</f>
        <v>0</v>
      </c>
      <c r="E66" s="1822">
        <f>'RM_1.2.sz.mell.'!K66</f>
        <v>49575760</v>
      </c>
    </row>
    <row r="67" spans="1:5" s="1508" customFormat="1" ht="12" customHeight="1" thickBot="1" x14ac:dyDescent="0.25">
      <c r="A67" s="1849" t="s">
        <v>298</v>
      </c>
      <c r="B67" s="279" t="s">
        <v>301</v>
      </c>
      <c r="C67" s="1821">
        <f>'RM_1.2.sz.mell.'!C67</f>
        <v>0</v>
      </c>
      <c r="D67" s="1821">
        <f>'RM_1.2.sz.mell.'!J67</f>
        <v>0</v>
      </c>
      <c r="E67" s="1822">
        <f>'RM_1.2.sz.mell.'!K67</f>
        <v>0</v>
      </c>
    </row>
    <row r="68" spans="1:5" s="1508" customFormat="1" ht="12" customHeight="1" thickBot="1" x14ac:dyDescent="0.25">
      <c r="A68" s="1850" t="s">
        <v>471</v>
      </c>
      <c r="B68" s="1846" t="s">
        <v>302</v>
      </c>
      <c r="C68" s="1819">
        <f>'RM_1.2.sz.mell.'!C68</f>
        <v>999663544</v>
      </c>
      <c r="D68" s="1819">
        <f>'RM_1.2.sz.mell.'!J68</f>
        <v>0</v>
      </c>
      <c r="E68" s="1820">
        <f>'RM_1.2.sz.mell.'!K68</f>
        <v>804492923</v>
      </c>
    </row>
    <row r="69" spans="1:5" s="1508" customFormat="1" ht="12" customHeight="1" thickBot="1" x14ac:dyDescent="0.25">
      <c r="A69" s="448" t="s">
        <v>303</v>
      </c>
      <c r="B69" s="277" t="s">
        <v>304</v>
      </c>
      <c r="C69" s="1815">
        <f>'RM_1.2.sz.mell.'!C69</f>
        <v>17000000</v>
      </c>
      <c r="D69" s="1815">
        <f>'RM_1.2.sz.mell.'!J69</f>
        <v>0</v>
      </c>
      <c r="E69" s="1816">
        <f>'RM_1.2.sz.mell.'!K69</f>
        <v>17000000</v>
      </c>
    </row>
    <row r="70" spans="1:5" s="1508" customFormat="1" ht="12" customHeight="1" x14ac:dyDescent="0.2">
      <c r="A70" s="1847" t="s">
        <v>332</v>
      </c>
      <c r="B70" s="401" t="s">
        <v>305</v>
      </c>
      <c r="C70" s="1821">
        <f>'RM_1.2.sz.mell.'!C70</f>
        <v>0</v>
      </c>
      <c r="D70" s="1821">
        <f>'RM_1.2.sz.mell.'!J70</f>
        <v>0</v>
      </c>
      <c r="E70" s="1822">
        <f>'RM_1.2.sz.mell.'!K70</f>
        <v>0</v>
      </c>
    </row>
    <row r="71" spans="1:5" s="1508" customFormat="1" ht="12" customHeight="1" x14ac:dyDescent="0.2">
      <c r="A71" s="1848" t="s">
        <v>341</v>
      </c>
      <c r="B71" s="402" t="s">
        <v>306</v>
      </c>
      <c r="C71" s="1821">
        <f>'RM_1.2.sz.mell.'!C71</f>
        <v>17000000</v>
      </c>
      <c r="D71" s="1821">
        <f>'RM_1.2.sz.mell.'!J71</f>
        <v>0</v>
      </c>
      <c r="E71" s="1822">
        <f>'RM_1.2.sz.mell.'!K71</f>
        <v>17000000</v>
      </c>
    </row>
    <row r="72" spans="1:5" s="1508" customFormat="1" ht="12" customHeight="1" thickBot="1" x14ac:dyDescent="0.25">
      <c r="A72" s="1849" t="s">
        <v>342</v>
      </c>
      <c r="B72" s="467" t="s">
        <v>456</v>
      </c>
      <c r="C72" s="1821">
        <f>'RM_1.2.sz.mell.'!C72</f>
        <v>0</v>
      </c>
      <c r="D72" s="1821">
        <f>'RM_1.2.sz.mell.'!J72</f>
        <v>0</v>
      </c>
      <c r="E72" s="1822">
        <f>'RM_1.2.sz.mell.'!K72</f>
        <v>0</v>
      </c>
    </row>
    <row r="73" spans="1:5" s="1508" customFormat="1" ht="12" customHeight="1" thickBot="1" x14ac:dyDescent="0.25">
      <c r="A73" s="448" t="s">
        <v>308</v>
      </c>
      <c r="B73" s="277" t="s">
        <v>309</v>
      </c>
      <c r="C73" s="1815">
        <f>'RM_1.2.sz.mell.'!C73</f>
        <v>0</v>
      </c>
      <c r="D73" s="1815">
        <f>'RM_1.2.sz.mell.'!J73</f>
        <v>0</v>
      </c>
      <c r="E73" s="1816">
        <f>'RM_1.2.sz.mell.'!K73</f>
        <v>0</v>
      </c>
    </row>
    <row r="74" spans="1:5" s="1508" customFormat="1" ht="12" customHeight="1" x14ac:dyDescent="0.2">
      <c r="A74" s="1847" t="s">
        <v>147</v>
      </c>
      <c r="B74" s="401" t="s">
        <v>310</v>
      </c>
      <c r="C74" s="1821">
        <f>'RM_1.2.sz.mell.'!C74</f>
        <v>0</v>
      </c>
      <c r="D74" s="1821">
        <f>'RM_1.2.sz.mell.'!J74</f>
        <v>0</v>
      </c>
      <c r="E74" s="1822">
        <f>'RM_1.2.sz.mell.'!K74</f>
        <v>0</v>
      </c>
    </row>
    <row r="75" spans="1:5" s="1508" customFormat="1" ht="12" customHeight="1" x14ac:dyDescent="0.2">
      <c r="A75" s="1848" t="s">
        <v>148</v>
      </c>
      <c r="B75" s="401" t="s">
        <v>565</v>
      </c>
      <c r="C75" s="1821">
        <f>'RM_1.2.sz.mell.'!C75</f>
        <v>0</v>
      </c>
      <c r="D75" s="1821">
        <f>'RM_1.2.sz.mell.'!J75</f>
        <v>0</v>
      </c>
      <c r="E75" s="1822">
        <f>'RM_1.2.sz.mell.'!K75</f>
        <v>0</v>
      </c>
    </row>
    <row r="76" spans="1:5" s="1508" customFormat="1" ht="12" customHeight="1" x14ac:dyDescent="0.2">
      <c r="A76" s="1848" t="s">
        <v>333</v>
      </c>
      <c r="B76" s="401" t="s">
        <v>311</v>
      </c>
      <c r="C76" s="1821">
        <f>'RM_1.2.sz.mell.'!C76</f>
        <v>0</v>
      </c>
      <c r="D76" s="1821">
        <f>'RM_1.2.sz.mell.'!J76</f>
        <v>0</v>
      </c>
      <c r="E76" s="1822">
        <f>'RM_1.2.sz.mell.'!K76</f>
        <v>0</v>
      </c>
    </row>
    <row r="77" spans="1:5" s="1508" customFormat="1" ht="12" customHeight="1" thickBot="1" x14ac:dyDescent="0.25">
      <c r="A77" s="1849" t="s">
        <v>334</v>
      </c>
      <c r="B77" s="1851" t="s">
        <v>566</v>
      </c>
      <c r="C77" s="1821">
        <f>'RM_1.2.sz.mell.'!C77</f>
        <v>0</v>
      </c>
      <c r="D77" s="1821">
        <f>'RM_1.2.sz.mell.'!J77</f>
        <v>0</v>
      </c>
      <c r="E77" s="1822">
        <f>'RM_1.2.sz.mell.'!K77</f>
        <v>0</v>
      </c>
    </row>
    <row r="78" spans="1:5" s="1508" customFormat="1" ht="12" customHeight="1" thickBot="1" x14ac:dyDescent="0.25">
      <c r="A78" s="448" t="s">
        <v>312</v>
      </c>
      <c r="B78" s="277" t="s">
        <v>313</v>
      </c>
      <c r="C78" s="1815">
        <f>'RM_1.2.sz.mell.'!C78</f>
        <v>351089932</v>
      </c>
      <c r="D78" s="1815">
        <f>'RM_1.2.sz.mell.'!J78</f>
        <v>0</v>
      </c>
      <c r="E78" s="1816">
        <f>'RM_1.2.sz.mell.'!K78</f>
        <v>351089932</v>
      </c>
    </row>
    <row r="79" spans="1:5" s="1508" customFormat="1" ht="12" customHeight="1" x14ac:dyDescent="0.2">
      <c r="A79" s="1847" t="s">
        <v>335</v>
      </c>
      <c r="B79" s="401" t="s">
        <v>314</v>
      </c>
      <c r="C79" s="1821">
        <f>'RM_1.2.sz.mell.'!C79</f>
        <v>351089932</v>
      </c>
      <c r="D79" s="1821">
        <f>'RM_1.2.sz.mell.'!J79</f>
        <v>0</v>
      </c>
      <c r="E79" s="1822">
        <f>'RM_1.2.sz.mell.'!K79</f>
        <v>351089932</v>
      </c>
    </row>
    <row r="80" spans="1:5" s="1508" customFormat="1" ht="12" customHeight="1" thickBot="1" x14ac:dyDescent="0.25">
      <c r="A80" s="1849" t="s">
        <v>336</v>
      </c>
      <c r="B80" s="279" t="s">
        <v>315</v>
      </c>
      <c r="C80" s="1821">
        <f>'RM_1.2.sz.mell.'!C80</f>
        <v>0</v>
      </c>
      <c r="D80" s="1821">
        <f>'RM_1.2.sz.mell.'!J80</f>
        <v>0</v>
      </c>
      <c r="E80" s="1822">
        <f>'RM_1.2.sz.mell.'!K80</f>
        <v>0</v>
      </c>
    </row>
    <row r="81" spans="1:5" s="1508" customFormat="1" ht="12" customHeight="1" thickBot="1" x14ac:dyDescent="0.25">
      <c r="A81" s="448" t="s">
        <v>316</v>
      </c>
      <c r="B81" s="277" t="s">
        <v>317</v>
      </c>
      <c r="C81" s="1815">
        <f>'RM_1.2.sz.mell.'!C81</f>
        <v>0</v>
      </c>
      <c r="D81" s="1815">
        <f>'RM_1.2.sz.mell.'!J81</f>
        <v>0</v>
      </c>
      <c r="E81" s="1816">
        <f>'RM_1.2.sz.mell.'!K81</f>
        <v>0</v>
      </c>
    </row>
    <row r="82" spans="1:5" s="1508" customFormat="1" ht="12" customHeight="1" x14ac:dyDescent="0.2">
      <c r="A82" s="1847" t="s">
        <v>337</v>
      </c>
      <c r="B82" s="401" t="s">
        <v>318</v>
      </c>
      <c r="C82" s="1821">
        <f>'RM_1.2.sz.mell.'!C82</f>
        <v>0</v>
      </c>
      <c r="D82" s="1821">
        <f>'RM_1.2.sz.mell.'!J82</f>
        <v>0</v>
      </c>
      <c r="E82" s="1822">
        <f>'RM_1.2.sz.mell.'!K82</f>
        <v>0</v>
      </c>
    </row>
    <row r="83" spans="1:5" s="1508" customFormat="1" ht="12" customHeight="1" x14ac:dyDescent="0.2">
      <c r="A83" s="1848" t="s">
        <v>338</v>
      </c>
      <c r="B83" s="402" t="s">
        <v>319</v>
      </c>
      <c r="C83" s="1821">
        <f>'RM_1.2.sz.mell.'!C83</f>
        <v>0</v>
      </c>
      <c r="D83" s="1821">
        <f>'RM_1.2.sz.mell.'!J83</f>
        <v>0</v>
      </c>
      <c r="E83" s="1822">
        <f>'RM_1.2.sz.mell.'!K83</f>
        <v>0</v>
      </c>
    </row>
    <row r="84" spans="1:5" s="1508" customFormat="1" ht="12" customHeight="1" thickBot="1" x14ac:dyDescent="0.25">
      <c r="A84" s="1849" t="s">
        <v>339</v>
      </c>
      <c r="B84" s="279" t="s">
        <v>567</v>
      </c>
      <c r="C84" s="1821">
        <f>'RM_1.2.sz.mell.'!C84</f>
        <v>0</v>
      </c>
      <c r="D84" s="1821">
        <f>'RM_1.2.sz.mell.'!J84</f>
        <v>0</v>
      </c>
      <c r="E84" s="1822">
        <f>'RM_1.2.sz.mell.'!K84</f>
        <v>0</v>
      </c>
    </row>
    <row r="85" spans="1:5" s="1508" customFormat="1" ht="12" customHeight="1" thickBot="1" x14ac:dyDescent="0.25">
      <c r="A85" s="448" t="s">
        <v>320</v>
      </c>
      <c r="B85" s="277" t="s">
        <v>340</v>
      </c>
      <c r="C85" s="1815">
        <f>'RM_1.2.sz.mell.'!C85</f>
        <v>0</v>
      </c>
      <c r="D85" s="1815">
        <f>'RM_1.2.sz.mell.'!J85</f>
        <v>0</v>
      </c>
      <c r="E85" s="1816">
        <f>'RM_1.2.sz.mell.'!K85</f>
        <v>0</v>
      </c>
    </row>
    <row r="86" spans="1:5" s="1508" customFormat="1" ht="12" customHeight="1" x14ac:dyDescent="0.2">
      <c r="A86" s="405" t="s">
        <v>321</v>
      </c>
      <c r="B86" s="401" t="s">
        <v>322</v>
      </c>
      <c r="C86" s="1821">
        <f>'RM_1.2.sz.mell.'!C86</f>
        <v>0</v>
      </c>
      <c r="D86" s="1821">
        <f>'RM_1.2.sz.mell.'!J86</f>
        <v>0</v>
      </c>
      <c r="E86" s="1822">
        <f>'RM_1.2.sz.mell.'!K86</f>
        <v>0</v>
      </c>
    </row>
    <row r="87" spans="1:5" s="1508" customFormat="1" ht="12" customHeight="1" x14ac:dyDescent="0.2">
      <c r="A87" s="406" t="s">
        <v>323</v>
      </c>
      <c r="B87" s="402" t="s">
        <v>324</v>
      </c>
      <c r="C87" s="1821">
        <f>'RM_1.2.sz.mell.'!C87</f>
        <v>0</v>
      </c>
      <c r="D87" s="1821">
        <f>'RM_1.2.sz.mell.'!J87</f>
        <v>0</v>
      </c>
      <c r="E87" s="1822">
        <f>'RM_1.2.sz.mell.'!K87</f>
        <v>0</v>
      </c>
    </row>
    <row r="88" spans="1:5" s="1508" customFormat="1" ht="12" customHeight="1" x14ac:dyDescent="0.2">
      <c r="A88" s="406" t="s">
        <v>325</v>
      </c>
      <c r="B88" s="402" t="s">
        <v>326</v>
      </c>
      <c r="C88" s="1821">
        <f>'RM_1.2.sz.mell.'!C88</f>
        <v>0</v>
      </c>
      <c r="D88" s="1821">
        <f>'RM_1.2.sz.mell.'!J88</f>
        <v>0</v>
      </c>
      <c r="E88" s="1822">
        <f>'RM_1.2.sz.mell.'!K88</f>
        <v>0</v>
      </c>
    </row>
    <row r="89" spans="1:5" s="1508" customFormat="1" ht="12" customHeight="1" thickBot="1" x14ac:dyDescent="0.25">
      <c r="A89" s="407" t="s">
        <v>327</v>
      </c>
      <c r="B89" s="279" t="s">
        <v>328</v>
      </c>
      <c r="C89" s="1821">
        <f>'RM_1.2.sz.mell.'!C89</f>
        <v>0</v>
      </c>
      <c r="D89" s="1821">
        <f>'RM_1.2.sz.mell.'!J89</f>
        <v>0</v>
      </c>
      <c r="E89" s="1822">
        <f>'RM_1.2.sz.mell.'!K89</f>
        <v>0</v>
      </c>
    </row>
    <row r="90" spans="1:5" s="1508" customFormat="1" ht="12" customHeight="1" thickBot="1" x14ac:dyDescent="0.25">
      <c r="A90" s="448" t="s">
        <v>329</v>
      </c>
      <c r="B90" s="277" t="s">
        <v>470</v>
      </c>
      <c r="C90" s="1815">
        <f>'RM_1.2.sz.mell.'!C90</f>
        <v>0</v>
      </c>
      <c r="D90" s="1815">
        <f>'RM_1.2.sz.mell.'!J90</f>
        <v>0</v>
      </c>
      <c r="E90" s="1816">
        <f>'RM_1.2.sz.mell.'!K90</f>
        <v>0</v>
      </c>
    </row>
    <row r="91" spans="1:5" s="1508" customFormat="1" ht="13.5" customHeight="1" thickBot="1" x14ac:dyDescent="0.25">
      <c r="A91" s="448" t="s">
        <v>331</v>
      </c>
      <c r="B91" s="277" t="s">
        <v>330</v>
      </c>
      <c r="C91" s="1815">
        <f>'RM_1.2.sz.mell.'!C91</f>
        <v>0</v>
      </c>
      <c r="D91" s="1815">
        <f>'RM_1.2.sz.mell.'!J91</f>
        <v>0</v>
      </c>
      <c r="E91" s="1816">
        <f>'RM_1.2.sz.mell.'!K91</f>
        <v>0</v>
      </c>
    </row>
    <row r="92" spans="1:5" s="1508" customFormat="1" ht="15.75" customHeight="1" thickBot="1" x14ac:dyDescent="0.25">
      <c r="A92" s="448" t="s">
        <v>343</v>
      </c>
      <c r="B92" s="408" t="s">
        <v>473</v>
      </c>
      <c r="C92" s="1819">
        <f>'RM_1.2.sz.mell.'!C92</f>
        <v>368089932</v>
      </c>
      <c r="D92" s="1819">
        <f>'RM_1.2.sz.mell.'!J92</f>
        <v>0</v>
      </c>
      <c r="E92" s="1820">
        <f>'RM_1.2.sz.mell.'!K92</f>
        <v>368089932</v>
      </c>
    </row>
    <row r="93" spans="1:5" s="1508" customFormat="1" ht="25.5" customHeight="1" thickBot="1" x14ac:dyDescent="0.25">
      <c r="A93" s="449" t="s">
        <v>472</v>
      </c>
      <c r="B93" s="409" t="s">
        <v>474</v>
      </c>
      <c r="C93" s="1819">
        <f>'RM_1.2.sz.mell.'!C93</f>
        <v>1367753476</v>
      </c>
      <c r="D93" s="1819">
        <f>'RM_1.2.sz.mell.'!J93</f>
        <v>0</v>
      </c>
      <c r="E93" s="1820">
        <f>'RM_1.2.sz.mell.'!K93</f>
        <v>1172582855</v>
      </c>
    </row>
    <row r="94" spans="1:5" s="1508" customFormat="1" ht="15.2" customHeight="1" x14ac:dyDescent="0.2">
      <c r="A94" s="1852"/>
      <c r="B94" s="1853"/>
      <c r="C94" s="1854"/>
      <c r="D94" s="1855"/>
      <c r="E94" s="1855"/>
    </row>
    <row r="95" spans="1:5" ht="16.5" customHeight="1" x14ac:dyDescent="0.25">
      <c r="A95" s="2387" t="s">
        <v>46</v>
      </c>
      <c r="B95" s="2387"/>
      <c r="C95" s="2387"/>
      <c r="D95" s="2387"/>
      <c r="E95" s="2387"/>
    </row>
    <row r="96" spans="1:5" ht="16.5" customHeight="1" thickBot="1" x14ac:dyDescent="0.3">
      <c r="A96" s="2388" t="s">
        <v>151</v>
      </c>
      <c r="B96" s="2388"/>
      <c r="C96" s="1856"/>
      <c r="D96" s="1857"/>
      <c r="E96" s="1856" t="str">
        <f>E7</f>
        <v xml:space="preserve"> Forintban!</v>
      </c>
    </row>
    <row r="97" spans="1:5" x14ac:dyDescent="0.25">
      <c r="A97" s="2380" t="s">
        <v>68</v>
      </c>
      <c r="B97" s="2382" t="s">
        <v>745</v>
      </c>
      <c r="C97" s="2384" t="str">
        <f>C8</f>
        <v>2021. évi</v>
      </c>
      <c r="D97" s="2385"/>
      <c r="E97" s="2386"/>
    </row>
    <row r="98" spans="1:5" ht="24.75" thickBot="1" x14ac:dyDescent="0.3">
      <c r="A98" s="2381"/>
      <c r="B98" s="2383"/>
      <c r="C98" s="1839" t="str">
        <f>C9</f>
        <v>Eredeti
előirányzat</v>
      </c>
      <c r="D98" s="1840" t="str">
        <f>D9</f>
        <v>Összes módosítás</v>
      </c>
      <c r="E98" s="1841" t="str">
        <f>E9</f>
        <v>Módosított előirányzat</v>
      </c>
    </row>
    <row r="99" spans="1:5" s="1503" customFormat="1" ht="12" customHeight="1" thickBot="1" x14ac:dyDescent="0.25">
      <c r="A99" s="1858" t="s">
        <v>488</v>
      </c>
      <c r="B99" s="1859" t="s">
        <v>489</v>
      </c>
      <c r="C99" s="1859" t="s">
        <v>490</v>
      </c>
      <c r="D99" s="1859" t="s">
        <v>492</v>
      </c>
      <c r="E99" s="1860" t="s">
        <v>491</v>
      </c>
    </row>
    <row r="100" spans="1:5" ht="12" customHeight="1" thickBot="1" x14ac:dyDescent="0.3">
      <c r="A100" s="1861" t="s">
        <v>17</v>
      </c>
      <c r="B100" s="1862" t="s">
        <v>432</v>
      </c>
      <c r="C100" s="1863">
        <f>'RM_1.2.sz.mell.'!C100</f>
        <v>743094345</v>
      </c>
      <c r="D100" s="1863">
        <f>'RM_1.2.sz.mell.'!J100</f>
        <v>0</v>
      </c>
      <c r="E100" s="1864">
        <f>'RM_1.2.sz.mell.'!K100</f>
        <v>743094345</v>
      </c>
    </row>
    <row r="101" spans="1:5" ht="12" customHeight="1" x14ac:dyDescent="0.25">
      <c r="A101" s="1865" t="s">
        <v>97</v>
      </c>
      <c r="B101" s="1866" t="s">
        <v>48</v>
      </c>
      <c r="C101" s="1827">
        <f>'RM_1.2.sz.mell.'!C101</f>
        <v>300245105</v>
      </c>
      <c r="D101" s="1827">
        <f>'RM_1.2.sz.mell.'!J101</f>
        <v>0</v>
      </c>
      <c r="E101" s="1828">
        <f>'RM_1.2.sz.mell.'!K101</f>
        <v>300245105</v>
      </c>
    </row>
    <row r="102" spans="1:5" ht="12" customHeight="1" x14ac:dyDescent="0.25">
      <c r="A102" s="1848" t="s">
        <v>98</v>
      </c>
      <c r="B102" s="1867" t="s">
        <v>181</v>
      </c>
      <c r="C102" s="1813">
        <f>'RM_1.2.sz.mell.'!C102</f>
        <v>46537992</v>
      </c>
      <c r="D102" s="1813">
        <f>'RM_1.2.sz.mell.'!J102</f>
        <v>0</v>
      </c>
      <c r="E102" s="1814">
        <f>'RM_1.2.sz.mell.'!K102</f>
        <v>46537992</v>
      </c>
    </row>
    <row r="103" spans="1:5" ht="12" customHeight="1" x14ac:dyDescent="0.25">
      <c r="A103" s="1848" t="s">
        <v>99</v>
      </c>
      <c r="B103" s="1867" t="s">
        <v>138</v>
      </c>
      <c r="C103" s="1817">
        <f>'RM_1.2.sz.mell.'!C103</f>
        <v>179640627</v>
      </c>
      <c r="D103" s="1817">
        <f>'RM_1.2.sz.mell.'!J103</f>
        <v>0</v>
      </c>
      <c r="E103" s="1818">
        <f>'RM_1.2.sz.mell.'!K103</f>
        <v>179640627</v>
      </c>
    </row>
    <row r="104" spans="1:5" ht="12" customHeight="1" x14ac:dyDescent="0.25">
      <c r="A104" s="1848" t="s">
        <v>100</v>
      </c>
      <c r="B104" s="1868" t="s">
        <v>182</v>
      </c>
      <c r="C104" s="1817">
        <f>'RM_1.2.sz.mell.'!C104</f>
        <v>17000000</v>
      </c>
      <c r="D104" s="1817">
        <f>'RM_1.2.sz.mell.'!J104</f>
        <v>0</v>
      </c>
      <c r="E104" s="1818">
        <f>'RM_1.2.sz.mell.'!K104</f>
        <v>17000000</v>
      </c>
    </row>
    <row r="105" spans="1:5" ht="12" customHeight="1" x14ac:dyDescent="0.25">
      <c r="A105" s="1848" t="s">
        <v>111</v>
      </c>
      <c r="B105" s="1869" t="s">
        <v>183</v>
      </c>
      <c r="C105" s="1817">
        <f>'RM_1.2.sz.mell.'!C105</f>
        <v>199670621</v>
      </c>
      <c r="D105" s="1817">
        <f>'RM_1.2.sz.mell.'!J105</f>
        <v>0</v>
      </c>
      <c r="E105" s="1818">
        <f>'RM_1.2.sz.mell.'!K105</f>
        <v>199670621</v>
      </c>
    </row>
    <row r="106" spans="1:5" ht="12" customHeight="1" x14ac:dyDescent="0.25">
      <c r="A106" s="1848" t="s">
        <v>101</v>
      </c>
      <c r="B106" s="1867" t="s">
        <v>437</v>
      </c>
      <c r="C106" s="1817">
        <f>'RM_1.2.sz.mell.'!C106</f>
        <v>0</v>
      </c>
      <c r="D106" s="1817">
        <f>'RM_1.2.sz.mell.'!J106</f>
        <v>0</v>
      </c>
      <c r="E106" s="1818">
        <f>'RM_1.2.sz.mell.'!K106</f>
        <v>0</v>
      </c>
    </row>
    <row r="107" spans="1:5" ht="12" customHeight="1" x14ac:dyDescent="0.25">
      <c r="A107" s="1848" t="s">
        <v>102</v>
      </c>
      <c r="B107" s="1870" t="s">
        <v>436</v>
      </c>
      <c r="C107" s="1817">
        <f>'RM_1.2.sz.mell.'!C107</f>
        <v>0</v>
      </c>
      <c r="D107" s="1817">
        <f>'RM_1.2.sz.mell.'!J107</f>
        <v>0</v>
      </c>
      <c r="E107" s="1818">
        <f>'RM_1.2.sz.mell.'!K107</f>
        <v>0</v>
      </c>
    </row>
    <row r="108" spans="1:5" ht="12" customHeight="1" x14ac:dyDescent="0.25">
      <c r="A108" s="1848" t="s">
        <v>112</v>
      </c>
      <c r="B108" s="1870" t="s">
        <v>435</v>
      </c>
      <c r="C108" s="1817">
        <f>'RM_1.2.sz.mell.'!C108</f>
        <v>0</v>
      </c>
      <c r="D108" s="1817">
        <f>'RM_1.2.sz.mell.'!J108</f>
        <v>0</v>
      </c>
      <c r="E108" s="1818">
        <f>'RM_1.2.sz.mell.'!K108</f>
        <v>0</v>
      </c>
    </row>
    <row r="109" spans="1:5" ht="12" customHeight="1" x14ac:dyDescent="0.25">
      <c r="A109" s="1848" t="s">
        <v>113</v>
      </c>
      <c r="B109" s="1871" t="s">
        <v>346</v>
      </c>
      <c r="C109" s="1817">
        <f>'RM_1.2.sz.mell.'!C109</f>
        <v>0</v>
      </c>
      <c r="D109" s="1817">
        <f>'RM_1.2.sz.mell.'!J109</f>
        <v>0</v>
      </c>
      <c r="E109" s="1818">
        <f>'RM_1.2.sz.mell.'!K109</f>
        <v>0</v>
      </c>
    </row>
    <row r="110" spans="1:5" ht="12" customHeight="1" x14ac:dyDescent="0.25">
      <c r="A110" s="1848" t="s">
        <v>114</v>
      </c>
      <c r="B110" s="1872" t="s">
        <v>347</v>
      </c>
      <c r="C110" s="1817">
        <f>'RM_1.2.sz.mell.'!C110</f>
        <v>0</v>
      </c>
      <c r="D110" s="1817">
        <f>'RM_1.2.sz.mell.'!J110</f>
        <v>0</v>
      </c>
      <c r="E110" s="1818">
        <f>'RM_1.2.sz.mell.'!K110</f>
        <v>0</v>
      </c>
    </row>
    <row r="111" spans="1:5" ht="12" customHeight="1" x14ac:dyDescent="0.25">
      <c r="A111" s="1848" t="s">
        <v>115</v>
      </c>
      <c r="B111" s="1872" t="s">
        <v>348</v>
      </c>
      <c r="C111" s="1817">
        <f>'RM_1.2.sz.mell.'!C111</f>
        <v>0</v>
      </c>
      <c r="D111" s="1817">
        <f>'RM_1.2.sz.mell.'!J111</f>
        <v>0</v>
      </c>
      <c r="E111" s="1818">
        <f>'RM_1.2.sz.mell.'!K111</f>
        <v>0</v>
      </c>
    </row>
    <row r="112" spans="1:5" ht="12" customHeight="1" x14ac:dyDescent="0.25">
      <c r="A112" s="1848" t="s">
        <v>117</v>
      </c>
      <c r="B112" s="1871" t="s">
        <v>349</v>
      </c>
      <c r="C112" s="1817">
        <f>'RM_1.2.sz.mell.'!C112</f>
        <v>0</v>
      </c>
      <c r="D112" s="1817">
        <f>'RM_1.2.sz.mell.'!J112</f>
        <v>0</v>
      </c>
      <c r="E112" s="1818">
        <f>'RM_1.2.sz.mell.'!K112</f>
        <v>0</v>
      </c>
    </row>
    <row r="113" spans="1:5" ht="12" customHeight="1" x14ac:dyDescent="0.25">
      <c r="A113" s="1848" t="s">
        <v>184</v>
      </c>
      <c r="B113" s="1871" t="s">
        <v>350</v>
      </c>
      <c r="C113" s="1817">
        <f>'RM_1.2.sz.mell.'!C113</f>
        <v>0</v>
      </c>
      <c r="D113" s="1817">
        <f>'RM_1.2.sz.mell.'!J113</f>
        <v>0</v>
      </c>
      <c r="E113" s="1818">
        <f>'RM_1.2.sz.mell.'!K113</f>
        <v>0</v>
      </c>
    </row>
    <row r="114" spans="1:5" ht="12" customHeight="1" x14ac:dyDescent="0.25">
      <c r="A114" s="1848" t="s">
        <v>344</v>
      </c>
      <c r="B114" s="1872" t="s">
        <v>351</v>
      </c>
      <c r="C114" s="1817">
        <f>'RM_1.2.sz.mell.'!C114</f>
        <v>0</v>
      </c>
      <c r="D114" s="1817">
        <f>'RM_1.2.sz.mell.'!J114</f>
        <v>0</v>
      </c>
      <c r="E114" s="1818">
        <f>'RM_1.2.sz.mell.'!K114</f>
        <v>0</v>
      </c>
    </row>
    <row r="115" spans="1:5" ht="12" customHeight="1" x14ac:dyDescent="0.25">
      <c r="A115" s="1873" t="s">
        <v>345</v>
      </c>
      <c r="B115" s="1870" t="s">
        <v>352</v>
      </c>
      <c r="C115" s="1817">
        <f>'RM_1.2.sz.mell.'!C115</f>
        <v>0</v>
      </c>
      <c r="D115" s="1817">
        <f>'RM_1.2.sz.mell.'!J115</f>
        <v>0</v>
      </c>
      <c r="E115" s="1818">
        <f>'RM_1.2.sz.mell.'!K115</f>
        <v>0</v>
      </c>
    </row>
    <row r="116" spans="1:5" ht="12" customHeight="1" x14ac:dyDescent="0.25">
      <c r="A116" s="1848" t="s">
        <v>433</v>
      </c>
      <c r="B116" s="1870" t="s">
        <v>353</v>
      </c>
      <c r="C116" s="1817">
        <f>'RM_1.2.sz.mell.'!C116</f>
        <v>0</v>
      </c>
      <c r="D116" s="1817">
        <f>'RM_1.2.sz.mell.'!J116</f>
        <v>0</v>
      </c>
      <c r="E116" s="1818">
        <f>'RM_1.2.sz.mell.'!K116</f>
        <v>0</v>
      </c>
    </row>
    <row r="117" spans="1:5" ht="12" customHeight="1" x14ac:dyDescent="0.25">
      <c r="A117" s="1849" t="s">
        <v>434</v>
      </c>
      <c r="B117" s="1870" t="s">
        <v>354</v>
      </c>
      <c r="C117" s="1817">
        <f>'RM_1.2.sz.mell.'!C117</f>
        <v>0</v>
      </c>
      <c r="D117" s="1817">
        <f>'RM_1.2.sz.mell.'!J117</f>
        <v>0</v>
      </c>
      <c r="E117" s="1818">
        <f>'RM_1.2.sz.mell.'!K117</f>
        <v>0</v>
      </c>
    </row>
    <row r="118" spans="1:5" ht="12" customHeight="1" x14ac:dyDescent="0.25">
      <c r="A118" s="1848" t="s">
        <v>438</v>
      </c>
      <c r="B118" s="1868" t="s">
        <v>49</v>
      </c>
      <c r="C118" s="1813">
        <f>'RM_1.2.sz.mell.'!C118</f>
        <v>0</v>
      </c>
      <c r="D118" s="1813">
        <f>'RM_1.2.sz.mell.'!J118</f>
        <v>0</v>
      </c>
      <c r="E118" s="1814">
        <f>'RM_1.2.sz.mell.'!K118</f>
        <v>0</v>
      </c>
    </row>
    <row r="119" spans="1:5" ht="12" customHeight="1" x14ac:dyDescent="0.25">
      <c r="A119" s="1848" t="s">
        <v>439</v>
      </c>
      <c r="B119" s="1867" t="s">
        <v>441</v>
      </c>
      <c r="C119" s="1813">
        <f>'RM_1.2.sz.mell.'!C119</f>
        <v>0</v>
      </c>
      <c r="D119" s="1813">
        <f>'RM_1.2.sz.mell.'!J119</f>
        <v>0</v>
      </c>
      <c r="E119" s="1814">
        <f>'RM_1.2.sz.mell.'!K119</f>
        <v>0</v>
      </c>
    </row>
    <row r="120" spans="1:5" ht="12" customHeight="1" thickBot="1" x14ac:dyDescent="0.3">
      <c r="A120" s="1874" t="s">
        <v>440</v>
      </c>
      <c r="B120" s="1875" t="s">
        <v>442</v>
      </c>
      <c r="C120" s="1829">
        <f>'RM_1.2.sz.mell.'!C120</f>
        <v>0</v>
      </c>
      <c r="D120" s="1829">
        <f>'RM_1.2.sz.mell.'!J120</f>
        <v>0</v>
      </c>
      <c r="E120" s="1830">
        <f>'RM_1.2.sz.mell.'!K120</f>
        <v>0</v>
      </c>
    </row>
    <row r="121" spans="1:5" ht="12" customHeight="1" thickBot="1" x14ac:dyDescent="0.3">
      <c r="A121" s="1876" t="s">
        <v>18</v>
      </c>
      <c r="B121" s="1877" t="s">
        <v>355</v>
      </c>
      <c r="C121" s="1831">
        <f>'RM_1.2.sz.mell.'!C121</f>
        <v>596836313</v>
      </c>
      <c r="D121" s="1815">
        <f>'RM_1.2.sz.mell.'!J121</f>
        <v>0</v>
      </c>
      <c r="E121" s="1832">
        <f>'RM_1.2.sz.mell.'!K121</f>
        <v>596836313</v>
      </c>
    </row>
    <row r="122" spans="1:5" ht="12" customHeight="1" x14ac:dyDescent="0.25">
      <c r="A122" s="1847" t="s">
        <v>103</v>
      </c>
      <c r="B122" s="1867" t="s">
        <v>227</v>
      </c>
      <c r="C122" s="1811">
        <f>'RM_1.2.sz.mell.'!C122</f>
        <v>429646847</v>
      </c>
      <c r="D122" s="1833">
        <f>'RM_1.2.sz.mell.'!J122</f>
        <v>0</v>
      </c>
      <c r="E122" s="1812">
        <f>'RM_1.2.sz.mell.'!K122</f>
        <v>429646847</v>
      </c>
    </row>
    <row r="123" spans="1:5" ht="12" customHeight="1" x14ac:dyDescent="0.25">
      <c r="A123" s="1847" t="s">
        <v>104</v>
      </c>
      <c r="B123" s="1878" t="s">
        <v>359</v>
      </c>
      <c r="C123" s="1811">
        <f>'RM_1.2.sz.mell.'!C123</f>
        <v>0</v>
      </c>
      <c r="D123" s="1833">
        <f>'RM_1.2.sz.mell.'!J123</f>
        <v>0</v>
      </c>
      <c r="E123" s="1812">
        <f>'RM_1.2.sz.mell.'!K123</f>
        <v>0</v>
      </c>
    </row>
    <row r="124" spans="1:5" ht="12" customHeight="1" x14ac:dyDescent="0.25">
      <c r="A124" s="1847" t="s">
        <v>105</v>
      </c>
      <c r="B124" s="1878" t="s">
        <v>185</v>
      </c>
      <c r="C124" s="1813">
        <f>'RM_1.2.sz.mell.'!C124</f>
        <v>117613706</v>
      </c>
      <c r="D124" s="1834">
        <f>'RM_1.2.sz.mell.'!J124</f>
        <v>0</v>
      </c>
      <c r="E124" s="1814">
        <f>'RM_1.2.sz.mell.'!K124</f>
        <v>117613706</v>
      </c>
    </row>
    <row r="125" spans="1:5" ht="12" customHeight="1" x14ac:dyDescent="0.25">
      <c r="A125" s="1847" t="s">
        <v>106</v>
      </c>
      <c r="B125" s="1878" t="s">
        <v>360</v>
      </c>
      <c r="C125" s="1813">
        <f>'RM_1.2.sz.mell.'!C125</f>
        <v>0</v>
      </c>
      <c r="D125" s="1834">
        <f>'RM_1.2.sz.mell.'!J125</f>
        <v>0</v>
      </c>
      <c r="E125" s="1814">
        <f>'RM_1.2.sz.mell.'!K125</f>
        <v>0</v>
      </c>
    </row>
    <row r="126" spans="1:5" ht="12" customHeight="1" x14ac:dyDescent="0.25">
      <c r="A126" s="1847" t="s">
        <v>107</v>
      </c>
      <c r="B126" s="279" t="s">
        <v>229</v>
      </c>
      <c r="C126" s="1813">
        <f>'RM_1.2.sz.mell.'!C126</f>
        <v>49575760</v>
      </c>
      <c r="D126" s="1834">
        <f>'RM_1.2.sz.mell.'!J126</f>
        <v>0</v>
      </c>
      <c r="E126" s="1814">
        <f>'RM_1.2.sz.mell.'!K126</f>
        <v>49575760</v>
      </c>
    </row>
    <row r="127" spans="1:5" ht="12" customHeight="1" x14ac:dyDescent="0.25">
      <c r="A127" s="1847" t="s">
        <v>116</v>
      </c>
      <c r="B127" s="278" t="s">
        <v>423</v>
      </c>
      <c r="C127" s="1813">
        <f>'RM_1.2.sz.mell.'!C127</f>
        <v>0</v>
      </c>
      <c r="D127" s="1834">
        <f>'RM_1.2.sz.mell.'!J127</f>
        <v>0</v>
      </c>
      <c r="E127" s="1814">
        <f>'RM_1.2.sz.mell.'!K127</f>
        <v>0</v>
      </c>
    </row>
    <row r="128" spans="1:5" ht="12" customHeight="1" x14ac:dyDescent="0.25">
      <c r="A128" s="1847" t="s">
        <v>118</v>
      </c>
      <c r="B128" s="1879" t="s">
        <v>365</v>
      </c>
      <c r="C128" s="1813">
        <f>'RM_1.2.sz.mell.'!C128</f>
        <v>0</v>
      </c>
      <c r="D128" s="1834">
        <f>'RM_1.2.sz.mell.'!J128</f>
        <v>0</v>
      </c>
      <c r="E128" s="1814">
        <f>'RM_1.2.sz.mell.'!K128</f>
        <v>0</v>
      </c>
    </row>
    <row r="129" spans="1:5" x14ac:dyDescent="0.25">
      <c r="A129" s="1847" t="s">
        <v>186</v>
      </c>
      <c r="B129" s="1872" t="s">
        <v>348</v>
      </c>
      <c r="C129" s="1813">
        <f>'RM_1.2.sz.mell.'!C129</f>
        <v>0</v>
      </c>
      <c r="D129" s="1834">
        <f>'RM_1.2.sz.mell.'!J129</f>
        <v>0</v>
      </c>
      <c r="E129" s="1814">
        <f>'RM_1.2.sz.mell.'!K129</f>
        <v>0</v>
      </c>
    </row>
    <row r="130" spans="1:5" ht="12" customHeight="1" x14ac:dyDescent="0.25">
      <c r="A130" s="1847" t="s">
        <v>187</v>
      </c>
      <c r="B130" s="1872" t="s">
        <v>364</v>
      </c>
      <c r="C130" s="1813">
        <f>'RM_1.2.sz.mell.'!C130</f>
        <v>0</v>
      </c>
      <c r="D130" s="1834">
        <f>'RM_1.2.sz.mell.'!J130</f>
        <v>0</v>
      </c>
      <c r="E130" s="1814">
        <f>'RM_1.2.sz.mell.'!K130</f>
        <v>0</v>
      </c>
    </row>
    <row r="131" spans="1:5" ht="12" customHeight="1" x14ac:dyDescent="0.25">
      <c r="A131" s="1847" t="s">
        <v>188</v>
      </c>
      <c r="B131" s="1872" t="s">
        <v>363</v>
      </c>
      <c r="C131" s="1813">
        <f>'RM_1.2.sz.mell.'!C131</f>
        <v>0</v>
      </c>
      <c r="D131" s="1834">
        <f>'RM_1.2.sz.mell.'!J131</f>
        <v>0</v>
      </c>
      <c r="E131" s="1814">
        <f>'RM_1.2.sz.mell.'!K131</f>
        <v>0</v>
      </c>
    </row>
    <row r="132" spans="1:5" ht="12" customHeight="1" x14ac:dyDescent="0.25">
      <c r="A132" s="1847" t="s">
        <v>356</v>
      </c>
      <c r="B132" s="1872" t="s">
        <v>351</v>
      </c>
      <c r="C132" s="1813">
        <f>'RM_1.2.sz.mell.'!C132</f>
        <v>0</v>
      </c>
      <c r="D132" s="1834">
        <f>'RM_1.2.sz.mell.'!J132</f>
        <v>0</v>
      </c>
      <c r="E132" s="1814">
        <f>'RM_1.2.sz.mell.'!K132</f>
        <v>0</v>
      </c>
    </row>
    <row r="133" spans="1:5" ht="12" customHeight="1" x14ac:dyDescent="0.25">
      <c r="A133" s="1847" t="s">
        <v>357</v>
      </c>
      <c r="B133" s="1872" t="s">
        <v>362</v>
      </c>
      <c r="C133" s="1813">
        <f>'RM_1.2.sz.mell.'!C133</f>
        <v>0</v>
      </c>
      <c r="D133" s="1834">
        <f>'RM_1.2.sz.mell.'!J133</f>
        <v>0</v>
      </c>
      <c r="E133" s="1814">
        <f>'RM_1.2.sz.mell.'!K133</f>
        <v>0</v>
      </c>
    </row>
    <row r="134" spans="1:5" ht="16.5" thickBot="1" x14ac:dyDescent="0.3">
      <c r="A134" s="1873" t="s">
        <v>358</v>
      </c>
      <c r="B134" s="1872" t="s">
        <v>361</v>
      </c>
      <c r="C134" s="1817">
        <f>'RM_1.2.sz.mell.'!C134</f>
        <v>0</v>
      </c>
      <c r="D134" s="1835">
        <f>'RM_1.2.sz.mell.'!J134</f>
        <v>0</v>
      </c>
      <c r="E134" s="1818">
        <f>'RM_1.2.sz.mell.'!K134</f>
        <v>0</v>
      </c>
    </row>
    <row r="135" spans="1:5" ht="12" customHeight="1" thickBot="1" x14ac:dyDescent="0.3">
      <c r="A135" s="1845" t="s">
        <v>19</v>
      </c>
      <c r="B135" s="1880" t="s">
        <v>443</v>
      </c>
      <c r="C135" s="1815">
        <f>'RM_1.2.sz.mell.'!C135</f>
        <v>1339930658</v>
      </c>
      <c r="D135" s="1836">
        <f>'RM_1.2.sz.mell.'!J135</f>
        <v>0</v>
      </c>
      <c r="E135" s="1816">
        <f>'RM_1.2.sz.mell.'!K135</f>
        <v>1339930658</v>
      </c>
    </row>
    <row r="136" spans="1:5" ht="12" customHeight="1" thickBot="1" x14ac:dyDescent="0.3">
      <c r="A136" s="1845" t="s">
        <v>20</v>
      </c>
      <c r="B136" s="1880" t="s">
        <v>746</v>
      </c>
      <c r="C136" s="1815">
        <f>'RM_1.2.sz.mell.'!C136</f>
        <v>17000000</v>
      </c>
      <c r="D136" s="1836">
        <f>'RM_1.2.sz.mell.'!J136</f>
        <v>0</v>
      </c>
      <c r="E136" s="1816">
        <f>'RM_1.2.sz.mell.'!K136</f>
        <v>17000000</v>
      </c>
    </row>
    <row r="137" spans="1:5" ht="12" customHeight="1" x14ac:dyDescent="0.25">
      <c r="A137" s="1847" t="s">
        <v>265</v>
      </c>
      <c r="B137" s="1878" t="s">
        <v>451</v>
      </c>
      <c r="C137" s="1813">
        <f>'RM_1.2.sz.mell.'!C137</f>
        <v>0</v>
      </c>
      <c r="D137" s="1834">
        <f>'RM_1.2.sz.mell.'!J137</f>
        <v>0</v>
      </c>
      <c r="E137" s="1814">
        <f>'RM_1.2.sz.mell.'!K137</f>
        <v>0</v>
      </c>
    </row>
    <row r="138" spans="1:5" ht="12" customHeight="1" x14ac:dyDescent="0.25">
      <c r="A138" s="1847" t="s">
        <v>266</v>
      </c>
      <c r="B138" s="1878" t="s">
        <v>452</v>
      </c>
      <c r="C138" s="1813">
        <f>'RM_1.2.sz.mell.'!C138</f>
        <v>17000000</v>
      </c>
      <c r="D138" s="1834">
        <f>'RM_1.2.sz.mell.'!J138</f>
        <v>0</v>
      </c>
      <c r="E138" s="1814">
        <f>'RM_1.2.sz.mell.'!K138</f>
        <v>17000000</v>
      </c>
    </row>
    <row r="139" spans="1:5" ht="12" customHeight="1" thickBot="1" x14ac:dyDescent="0.3">
      <c r="A139" s="1873" t="s">
        <v>267</v>
      </c>
      <c r="B139" s="1878" t="s">
        <v>453</v>
      </c>
      <c r="C139" s="1813">
        <f>'RM_1.2.sz.mell.'!C139</f>
        <v>0</v>
      </c>
      <c r="D139" s="1834">
        <f>'RM_1.2.sz.mell.'!J139</f>
        <v>0</v>
      </c>
      <c r="E139" s="1814">
        <f>'RM_1.2.sz.mell.'!K139</f>
        <v>0</v>
      </c>
    </row>
    <row r="140" spans="1:5" ht="12" customHeight="1" thickBot="1" x14ac:dyDescent="0.3">
      <c r="A140" s="1845" t="s">
        <v>21</v>
      </c>
      <c r="B140" s="1880" t="s">
        <v>445</v>
      </c>
      <c r="C140" s="1815">
        <f>'RM_1.2.sz.mell.'!C140</f>
        <v>0</v>
      </c>
      <c r="D140" s="1836">
        <f>'RM_1.2.sz.mell.'!J140</f>
        <v>0</v>
      </c>
      <c r="E140" s="1816">
        <f>'RM_1.2.sz.mell.'!K140</f>
        <v>0</v>
      </c>
    </row>
    <row r="141" spans="1:5" ht="12" customHeight="1" x14ac:dyDescent="0.25">
      <c r="A141" s="1847" t="s">
        <v>90</v>
      </c>
      <c r="B141" s="1881" t="s">
        <v>454</v>
      </c>
      <c r="C141" s="1813">
        <f>'RM_1.2.sz.mell.'!C141</f>
        <v>0</v>
      </c>
      <c r="D141" s="1834">
        <f>'RM_1.2.sz.mell.'!J141</f>
        <v>0</v>
      </c>
      <c r="E141" s="1814">
        <f>'RM_1.2.sz.mell.'!K141</f>
        <v>0</v>
      </c>
    </row>
    <row r="142" spans="1:5" ht="12" customHeight="1" x14ac:dyDescent="0.25">
      <c r="A142" s="1847" t="s">
        <v>91</v>
      </c>
      <c r="B142" s="1881" t="s">
        <v>446</v>
      </c>
      <c r="C142" s="1813">
        <f>'RM_1.2.sz.mell.'!C142</f>
        <v>0</v>
      </c>
      <c r="D142" s="1834">
        <f>'RM_1.2.sz.mell.'!J142</f>
        <v>0</v>
      </c>
      <c r="E142" s="1814">
        <f>'RM_1.2.sz.mell.'!K142</f>
        <v>0</v>
      </c>
    </row>
    <row r="143" spans="1:5" ht="12" customHeight="1" x14ac:dyDescent="0.25">
      <c r="A143" s="1847" t="s">
        <v>92</v>
      </c>
      <c r="B143" s="1881" t="s">
        <v>447</v>
      </c>
      <c r="C143" s="1813">
        <f>'RM_1.2.sz.mell.'!C143</f>
        <v>0</v>
      </c>
      <c r="D143" s="1834">
        <f>'RM_1.2.sz.mell.'!J143</f>
        <v>0</v>
      </c>
      <c r="E143" s="1814">
        <f>'RM_1.2.sz.mell.'!K143</f>
        <v>0</v>
      </c>
    </row>
    <row r="144" spans="1:5" ht="12" customHeight="1" x14ac:dyDescent="0.25">
      <c r="A144" s="1847" t="s">
        <v>173</v>
      </c>
      <c r="B144" s="1881" t="s">
        <v>448</v>
      </c>
      <c r="C144" s="1813">
        <f>'RM_1.2.sz.mell.'!C144</f>
        <v>0</v>
      </c>
      <c r="D144" s="1834">
        <f>'RM_1.2.sz.mell.'!J144</f>
        <v>0</v>
      </c>
      <c r="E144" s="1814">
        <f>'RM_1.2.sz.mell.'!K144</f>
        <v>0</v>
      </c>
    </row>
    <row r="145" spans="1:9" ht="12" customHeight="1" x14ac:dyDescent="0.25">
      <c r="A145" s="1847" t="s">
        <v>174</v>
      </c>
      <c r="B145" s="1881" t="s">
        <v>449</v>
      </c>
      <c r="C145" s="1813">
        <f>'RM_1.2.sz.mell.'!C145</f>
        <v>0</v>
      </c>
      <c r="D145" s="1834">
        <f>'RM_1.2.sz.mell.'!J145</f>
        <v>0</v>
      </c>
      <c r="E145" s="1814">
        <f>'RM_1.2.sz.mell.'!K145</f>
        <v>0</v>
      </c>
    </row>
    <row r="146" spans="1:9" ht="12" customHeight="1" thickBot="1" x14ac:dyDescent="0.3">
      <c r="A146" s="1874" t="s">
        <v>175</v>
      </c>
      <c r="B146" s="1882" t="s">
        <v>450</v>
      </c>
      <c r="C146" s="1829">
        <f>'RM_1.2.sz.mell.'!C146</f>
        <v>0</v>
      </c>
      <c r="D146" s="1837">
        <f>'RM_1.2.sz.mell.'!J146</f>
        <v>0</v>
      </c>
      <c r="E146" s="1830">
        <f>'RM_1.2.sz.mell.'!K146</f>
        <v>0</v>
      </c>
    </row>
    <row r="147" spans="1:9" ht="12" customHeight="1" thickBot="1" x14ac:dyDescent="0.3">
      <c r="A147" s="1845" t="s">
        <v>22</v>
      </c>
      <c r="B147" s="1880" t="s">
        <v>458</v>
      </c>
      <c r="C147" s="1819">
        <f>'RM_1.2.sz.mell.'!C147</f>
        <v>10822818</v>
      </c>
      <c r="D147" s="1838">
        <f>'RM_1.2.sz.mell.'!J147</f>
        <v>0</v>
      </c>
      <c r="E147" s="1820">
        <f>'RM_1.2.sz.mell.'!K147</f>
        <v>10822818</v>
      </c>
    </row>
    <row r="148" spans="1:9" ht="12" customHeight="1" x14ac:dyDescent="0.25">
      <c r="A148" s="1847" t="s">
        <v>93</v>
      </c>
      <c r="B148" s="1881" t="s">
        <v>366</v>
      </c>
      <c r="C148" s="1813">
        <f>'RM_1.2.sz.mell.'!C148</f>
        <v>0</v>
      </c>
      <c r="D148" s="1834">
        <f>'RM_1.2.sz.mell.'!J148</f>
        <v>0</v>
      </c>
      <c r="E148" s="1814">
        <f>'RM_1.2.sz.mell.'!K148</f>
        <v>0</v>
      </c>
    </row>
    <row r="149" spans="1:9" ht="12" customHeight="1" x14ac:dyDescent="0.25">
      <c r="A149" s="1847" t="s">
        <v>94</v>
      </c>
      <c r="B149" s="1881" t="s">
        <v>367</v>
      </c>
      <c r="C149" s="1813">
        <f>'RM_1.2.sz.mell.'!C149</f>
        <v>10822818</v>
      </c>
      <c r="D149" s="1834">
        <f>'RM_1.2.sz.mell.'!J149</f>
        <v>0</v>
      </c>
      <c r="E149" s="1814">
        <f>'RM_1.2.sz.mell.'!K149</f>
        <v>10822818</v>
      </c>
    </row>
    <row r="150" spans="1:9" ht="12" customHeight="1" x14ac:dyDescent="0.25">
      <c r="A150" s="1847" t="s">
        <v>283</v>
      </c>
      <c r="B150" s="1881" t="s">
        <v>459</v>
      </c>
      <c r="C150" s="1813">
        <f>'RM_1.2.sz.mell.'!C150</f>
        <v>0</v>
      </c>
      <c r="D150" s="1834">
        <f>'RM_1.2.sz.mell.'!J150</f>
        <v>0</v>
      </c>
      <c r="E150" s="1814">
        <f>'RM_1.2.sz.mell.'!K150</f>
        <v>0</v>
      </c>
    </row>
    <row r="151" spans="1:9" ht="12" customHeight="1" thickBot="1" x14ac:dyDescent="0.3">
      <c r="A151" s="1873" t="s">
        <v>284</v>
      </c>
      <c r="B151" s="1883" t="s">
        <v>385</v>
      </c>
      <c r="C151" s="1813">
        <f>'RM_1.2.sz.mell.'!C151</f>
        <v>0</v>
      </c>
      <c r="D151" s="1834">
        <f>'RM_1.2.sz.mell.'!J151</f>
        <v>0</v>
      </c>
      <c r="E151" s="1814">
        <f>'RM_1.2.sz.mell.'!K151</f>
        <v>0</v>
      </c>
    </row>
    <row r="152" spans="1:9" ht="12" customHeight="1" thickBot="1" x14ac:dyDescent="0.3">
      <c r="A152" s="1845" t="s">
        <v>23</v>
      </c>
      <c r="B152" s="1880" t="s">
        <v>460</v>
      </c>
      <c r="C152" s="486">
        <f>'RM_1.2.sz.mell.'!C152</f>
        <v>0</v>
      </c>
      <c r="D152" s="696">
        <f>'RM_1.2.sz.mell.'!J152</f>
        <v>0</v>
      </c>
      <c r="E152" s="480">
        <f>'RM_1.2.sz.mell.'!K152</f>
        <v>0</v>
      </c>
    </row>
    <row r="153" spans="1:9" ht="12" customHeight="1" x14ac:dyDescent="0.25">
      <c r="A153" s="1847" t="s">
        <v>95</v>
      </c>
      <c r="B153" s="1881" t="s">
        <v>455</v>
      </c>
      <c r="C153" s="1813">
        <f>'RM_1.2.sz.mell.'!C153</f>
        <v>0</v>
      </c>
      <c r="D153" s="1834">
        <f>'RM_1.2.sz.mell.'!J153</f>
        <v>0</v>
      </c>
      <c r="E153" s="1814">
        <f>'RM_1.2.sz.mell.'!K153</f>
        <v>0</v>
      </c>
    </row>
    <row r="154" spans="1:9" ht="12" customHeight="1" x14ac:dyDescent="0.25">
      <c r="A154" s="1847" t="s">
        <v>96</v>
      </c>
      <c r="B154" s="1881" t="s">
        <v>462</v>
      </c>
      <c r="C154" s="1813">
        <f>'RM_1.2.sz.mell.'!C154</f>
        <v>0</v>
      </c>
      <c r="D154" s="1834">
        <f>'RM_1.2.sz.mell.'!J154</f>
        <v>0</v>
      </c>
      <c r="E154" s="1814">
        <f>'RM_1.2.sz.mell.'!K154</f>
        <v>0</v>
      </c>
    </row>
    <row r="155" spans="1:9" ht="12" customHeight="1" x14ac:dyDescent="0.25">
      <c r="A155" s="1847" t="s">
        <v>295</v>
      </c>
      <c r="B155" s="1881" t="s">
        <v>457</v>
      </c>
      <c r="C155" s="1813">
        <f>'RM_1.2.sz.mell.'!C155</f>
        <v>0</v>
      </c>
      <c r="D155" s="1834">
        <f>'RM_1.2.sz.mell.'!J155</f>
        <v>0</v>
      </c>
      <c r="E155" s="1814">
        <f>'RM_1.2.sz.mell.'!K155</f>
        <v>0</v>
      </c>
    </row>
    <row r="156" spans="1:9" ht="12" customHeight="1" x14ac:dyDescent="0.25">
      <c r="A156" s="1847" t="s">
        <v>296</v>
      </c>
      <c r="B156" s="1881" t="s">
        <v>463</v>
      </c>
      <c r="C156" s="1813">
        <f>'RM_1.2.sz.mell.'!C156</f>
        <v>0</v>
      </c>
      <c r="D156" s="1834">
        <f>'RM_1.2.sz.mell.'!J156</f>
        <v>0</v>
      </c>
      <c r="E156" s="1814">
        <f>'RM_1.2.sz.mell.'!K156</f>
        <v>0</v>
      </c>
    </row>
    <row r="157" spans="1:9" ht="12" customHeight="1" thickBot="1" x14ac:dyDescent="0.3">
      <c r="A157" s="1847" t="s">
        <v>461</v>
      </c>
      <c r="B157" s="1881" t="s">
        <v>464</v>
      </c>
      <c r="C157" s="1813">
        <f>'RM_1.2.sz.mell.'!C157</f>
        <v>0</v>
      </c>
      <c r="D157" s="1834">
        <f>'RM_1.2.sz.mell.'!J157</f>
        <v>0</v>
      </c>
      <c r="E157" s="1814">
        <f>'RM_1.2.sz.mell.'!K157</f>
        <v>0</v>
      </c>
    </row>
    <row r="158" spans="1:9" ht="12" customHeight="1" thickBot="1" x14ac:dyDescent="0.3">
      <c r="A158" s="1845" t="s">
        <v>24</v>
      </c>
      <c r="B158" s="1880" t="s">
        <v>465</v>
      </c>
      <c r="C158" s="486">
        <f>'RM_1.2.sz.mell.'!C158</f>
        <v>0</v>
      </c>
      <c r="D158" s="696">
        <f>'RM_1.2.sz.mell.'!J158</f>
        <v>0</v>
      </c>
      <c r="E158" s="480">
        <f>'RM_1.2.sz.mell.'!K158</f>
        <v>0</v>
      </c>
    </row>
    <row r="159" spans="1:9" ht="12" customHeight="1" thickBot="1" x14ac:dyDescent="0.3">
      <c r="A159" s="1845" t="s">
        <v>25</v>
      </c>
      <c r="B159" s="1880" t="s">
        <v>466</v>
      </c>
      <c r="C159" s="486">
        <f>'RM_1.2.sz.mell.'!C159</f>
        <v>0</v>
      </c>
      <c r="D159" s="696">
        <f>'RM_1.2.sz.mell.'!J159</f>
        <v>0</v>
      </c>
      <c r="E159" s="480">
        <f>'RM_1.2.sz.mell.'!K159</f>
        <v>0</v>
      </c>
    </row>
    <row r="160" spans="1:9" ht="15.2" customHeight="1" thickBot="1" x14ac:dyDescent="0.3">
      <c r="A160" s="1845" t="s">
        <v>26</v>
      </c>
      <c r="B160" s="1880" t="s">
        <v>468</v>
      </c>
      <c r="C160" s="488">
        <f>'RM_1.2.sz.mell.'!C160</f>
        <v>27822818</v>
      </c>
      <c r="D160" s="702">
        <f>'RM_1.2.sz.mell.'!J160</f>
        <v>0</v>
      </c>
      <c r="E160" s="482">
        <f>'RM_1.2.sz.mell.'!K160</f>
        <v>27822818</v>
      </c>
      <c r="F160" s="1558"/>
      <c r="G160" s="1559"/>
      <c r="H160" s="1559"/>
      <c r="I160" s="1559"/>
    </row>
    <row r="161" spans="1:5" s="1508" customFormat="1" ht="12.95" customHeight="1" thickBot="1" x14ac:dyDescent="0.25">
      <c r="A161" s="280" t="s">
        <v>27</v>
      </c>
      <c r="B161" s="365" t="s">
        <v>467</v>
      </c>
      <c r="C161" s="488">
        <f>'RM_1.2.sz.mell.'!C161</f>
        <v>1367753476</v>
      </c>
      <c r="D161" s="702">
        <f>'RM_1.2.sz.mell.'!J161</f>
        <v>0</v>
      </c>
      <c r="E161" s="482">
        <f>'RM_1.2.sz.mell.'!K161</f>
        <v>1367753476</v>
      </c>
    </row>
    <row r="162" spans="1:5" x14ac:dyDescent="0.25">
      <c r="A162" s="1857"/>
      <c r="B162" s="1857"/>
      <c r="C162" s="1884">
        <f>C93-C161</f>
        <v>0</v>
      </c>
      <c r="D162" s="1884">
        <f>D93-D161</f>
        <v>0</v>
      </c>
      <c r="E162" s="1857"/>
    </row>
    <row r="163" spans="1:5" x14ac:dyDescent="0.25">
      <c r="A163" s="2378" t="s">
        <v>368</v>
      </c>
      <c r="B163" s="2378"/>
      <c r="C163" s="2378"/>
      <c r="D163" s="2378"/>
      <c r="E163" s="2378"/>
    </row>
    <row r="164" spans="1:5" ht="15.2" customHeight="1" thickBot="1" x14ac:dyDescent="0.3">
      <c r="A164" s="2379" t="s">
        <v>152</v>
      </c>
      <c r="B164" s="2379"/>
      <c r="C164" s="1885"/>
      <c r="D164" s="1857"/>
      <c r="E164" s="1885" t="str">
        <f>E96</f>
        <v xml:space="preserve"> Forintban!</v>
      </c>
    </row>
    <row r="165" spans="1:5" ht="25.5" customHeight="1" thickBot="1" x14ac:dyDescent="0.3">
      <c r="A165" s="1845">
        <v>1</v>
      </c>
      <c r="B165" s="1886" t="s">
        <v>469</v>
      </c>
      <c r="C165" s="1887">
        <f>'RM_1.2.sz.mell.'!C165</f>
        <v>-340267114</v>
      </c>
      <c r="D165" s="1815">
        <f>'RM_1.2.sz.mell.'!J165</f>
        <v>0</v>
      </c>
      <c r="E165" s="1816">
        <f>'RM_1.2.sz.mell.'!K165</f>
        <v>-535437735</v>
      </c>
    </row>
    <row r="166" spans="1:5" ht="32.450000000000003" customHeight="1" thickBot="1" x14ac:dyDescent="0.3">
      <c r="A166" s="1845" t="s">
        <v>18</v>
      </c>
      <c r="B166" s="1886" t="s">
        <v>475</v>
      </c>
      <c r="C166" s="1815">
        <f>'RM_1.2.sz.mell.'!C166</f>
        <v>340267114</v>
      </c>
      <c r="D166" s="1815">
        <f>'RM_1.2.sz.mell.'!J166</f>
        <v>0</v>
      </c>
      <c r="E166" s="1816">
        <f>'RM_1.2.sz.mell.'!K166</f>
        <v>340267114</v>
      </c>
    </row>
  </sheetData>
  <sheetProtection sheet="1"/>
  <customSheetViews>
    <customSheetView guid="{9A8A2574-4E4C-4A0E-A4B4-611EAAF4A38D}" scale="120">
      <selection activeCell="C21" sqref="C21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4"/>
  <sheetViews>
    <sheetView zoomScale="120" zoomScaleNormal="120" workbookViewId="0">
      <selection activeCell="E14" sqref="E14"/>
    </sheetView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83203125" style="55" customWidth="1"/>
    <col min="7" max="8" width="12.83203125" style="42" customWidth="1"/>
    <col min="9" max="9" width="13.83203125" style="42" customWidth="1"/>
    <col min="10" max="16384" width="9.33203125" style="42"/>
  </cols>
  <sheetData>
    <row r="1" spans="1:6" x14ac:dyDescent="0.2">
      <c r="A1" s="629"/>
      <c r="B1" s="614"/>
      <c r="C1" s="614"/>
      <c r="D1" s="614"/>
      <c r="E1" s="614"/>
      <c r="F1" s="614"/>
    </row>
    <row r="2" spans="1:6" ht="18" customHeight="1" x14ac:dyDescent="0.2">
      <c r="A2" s="629"/>
      <c r="B2" s="2134" t="str">
        <f>CONCATENATE("6. melléklet ",ALAPADATOK!A7," ",ALAPADATOK!B7," ",ALAPADATOK!C7," ",ALAPADATOK!D7," ",ALAPADATOK!E7," ",ALAPADATOK!F7," ",ALAPADATOK!G7," ",ALAPADATOK!H7)</f>
        <v>6. melléklet a 2 / 2021. ( III.12. ) önkormányzati rendelethez</v>
      </c>
      <c r="C2" s="2135"/>
      <c r="D2" s="2135"/>
      <c r="E2" s="2135"/>
      <c r="F2" s="2135"/>
    </row>
    <row r="3" spans="1:6" x14ac:dyDescent="0.2">
      <c r="A3" s="629"/>
      <c r="B3" s="614"/>
      <c r="C3" s="614"/>
      <c r="D3" s="614"/>
      <c r="E3" s="614"/>
      <c r="F3" s="614"/>
    </row>
    <row r="4" spans="1:6" ht="20.25" customHeight="1" x14ac:dyDescent="0.2">
      <c r="A4" s="2133" t="s">
        <v>0</v>
      </c>
      <c r="B4" s="2133"/>
      <c r="C4" s="2133"/>
      <c r="D4" s="2133"/>
      <c r="E4" s="2133"/>
      <c r="F4" s="2133"/>
    </row>
    <row r="5" spans="1:6" ht="20.25" customHeight="1" thickBot="1" x14ac:dyDescent="0.3">
      <c r="A5" s="629"/>
      <c r="B5" s="614"/>
      <c r="C5" s="614"/>
      <c r="D5" s="614"/>
      <c r="E5" s="614"/>
      <c r="F5" s="630" t="str">
        <f>'KV_5.sz.mell.'!C5</f>
        <v>Forintban!</v>
      </c>
    </row>
    <row r="6" spans="1:6" s="45" customFormat="1" ht="44.45" customHeight="1" thickBot="1" x14ac:dyDescent="0.25">
      <c r="A6" s="631" t="s">
        <v>63</v>
      </c>
      <c r="B6" s="632" t="s">
        <v>64</v>
      </c>
      <c r="C6" s="632" t="s">
        <v>65</v>
      </c>
      <c r="D6" s="632" t="str">
        <f>+CONCATENATE("Felhasználás   ",LEFT(KV_ÖSSZEFÜGGÉSEK!A5,4)-1,". XII. 31-ig")</f>
        <v>Felhasználás   2020. XII. 31-ig</v>
      </c>
      <c r="E6" s="632" t="str">
        <f>+'KV_1.1.sz.mell.'!C8</f>
        <v>2021. évi előirányzat</v>
      </c>
      <c r="F6" s="633" t="str">
        <f>+CONCATENATE(LEFT(KV_ÖSSZEFÜGGÉSEK!A5,4),". utáni szükséglet")</f>
        <v>2021. utáni szükséglet</v>
      </c>
    </row>
    <row r="7" spans="1:6" s="55" customFormat="1" ht="12" customHeight="1" thickBot="1" x14ac:dyDescent="0.25">
      <c r="A7" s="53" t="s">
        <v>488</v>
      </c>
      <c r="B7" s="54" t="s">
        <v>489</v>
      </c>
      <c r="C7" s="54" t="s">
        <v>490</v>
      </c>
      <c r="D7" s="54" t="s">
        <v>492</v>
      </c>
      <c r="E7" s="54" t="s">
        <v>491</v>
      </c>
      <c r="F7" s="504" t="s">
        <v>557</v>
      </c>
    </row>
    <row r="8" spans="1:6" ht="15.95" customHeight="1" x14ac:dyDescent="0.2">
      <c r="A8" s="455" t="s">
        <v>1137</v>
      </c>
      <c r="B8" s="25">
        <v>4785922</v>
      </c>
      <c r="C8" s="457"/>
      <c r="D8" s="25"/>
      <c r="E8" s="25">
        <v>4785922</v>
      </c>
      <c r="F8" s="56">
        <f t="shared" ref="F8:F23" si="0">B8-D8-E8</f>
        <v>0</v>
      </c>
    </row>
    <row r="9" spans="1:6" ht="15.95" customHeight="1" x14ac:dyDescent="0.2">
      <c r="A9" s="455" t="s">
        <v>1138</v>
      </c>
      <c r="B9" s="25">
        <v>14885398</v>
      </c>
      <c r="C9" s="457"/>
      <c r="D9" s="25"/>
      <c r="E9" s="25">
        <v>14885398</v>
      </c>
      <c r="F9" s="56">
        <f t="shared" si="0"/>
        <v>0</v>
      </c>
    </row>
    <row r="10" spans="1:6" ht="15.95" customHeight="1" x14ac:dyDescent="0.2">
      <c r="A10" s="455" t="s">
        <v>1139</v>
      </c>
      <c r="B10" s="25">
        <v>2969460</v>
      </c>
      <c r="C10" s="457"/>
      <c r="D10" s="25">
        <v>1237275</v>
      </c>
      <c r="E10" s="25">
        <v>1732185</v>
      </c>
      <c r="F10" s="56">
        <f t="shared" si="0"/>
        <v>0</v>
      </c>
    </row>
    <row r="11" spans="1:6" ht="15.95" customHeight="1" x14ac:dyDescent="0.2">
      <c r="A11" s="456" t="s">
        <v>1140</v>
      </c>
      <c r="B11" s="25">
        <v>4980875</v>
      </c>
      <c r="C11" s="457"/>
      <c r="D11" s="25"/>
      <c r="E11" s="25">
        <v>4980875</v>
      </c>
      <c r="F11" s="56">
        <f t="shared" si="0"/>
        <v>0</v>
      </c>
    </row>
    <row r="12" spans="1:6" ht="15.95" customHeight="1" x14ac:dyDescent="0.2">
      <c r="A12" s="455" t="s">
        <v>1141</v>
      </c>
      <c r="B12" s="25">
        <v>14974996</v>
      </c>
      <c r="C12" s="457"/>
      <c r="D12" s="25"/>
      <c r="E12" s="25">
        <v>14974996</v>
      </c>
      <c r="F12" s="56">
        <f t="shared" si="0"/>
        <v>0</v>
      </c>
    </row>
    <row r="13" spans="1:6" ht="15.95" customHeight="1" x14ac:dyDescent="0.2">
      <c r="A13" s="456" t="s">
        <v>1142</v>
      </c>
      <c r="B13" s="25">
        <v>5045596</v>
      </c>
      <c r="C13" s="457"/>
      <c r="D13" s="25"/>
      <c r="E13" s="25">
        <v>5045596</v>
      </c>
      <c r="F13" s="56">
        <f t="shared" si="0"/>
        <v>0</v>
      </c>
    </row>
    <row r="14" spans="1:6" ht="15.95" customHeight="1" x14ac:dyDescent="0.2">
      <c r="A14" s="455" t="s">
        <v>1143</v>
      </c>
      <c r="B14" s="25">
        <v>270000000</v>
      </c>
      <c r="C14" s="457"/>
      <c r="D14" s="25">
        <v>3000000</v>
      </c>
      <c r="E14" s="25">
        <v>267000000</v>
      </c>
      <c r="F14" s="56">
        <f t="shared" si="0"/>
        <v>0</v>
      </c>
    </row>
    <row r="15" spans="1:6" ht="15.95" customHeight="1" x14ac:dyDescent="0.2">
      <c r="A15" s="455" t="s">
        <v>1144</v>
      </c>
      <c r="B15" s="25">
        <v>39585000</v>
      </c>
      <c r="C15" s="457"/>
      <c r="D15" s="25">
        <v>1187550</v>
      </c>
      <c r="E15" s="25">
        <v>38397450</v>
      </c>
      <c r="F15" s="56">
        <f t="shared" si="0"/>
        <v>0</v>
      </c>
    </row>
    <row r="16" spans="1:6" ht="15.95" customHeight="1" x14ac:dyDescent="0.2">
      <c r="A16" s="455" t="s">
        <v>1145</v>
      </c>
      <c r="B16" s="25">
        <v>49575760</v>
      </c>
      <c r="C16" s="457"/>
      <c r="D16" s="25"/>
      <c r="E16" s="25">
        <v>49575760</v>
      </c>
      <c r="F16" s="56">
        <f t="shared" si="0"/>
        <v>0</v>
      </c>
    </row>
    <row r="17" spans="1:6" ht="15.95" customHeight="1" x14ac:dyDescent="0.2">
      <c r="A17" s="455" t="s">
        <v>1146</v>
      </c>
      <c r="B17" s="25">
        <v>23269696</v>
      </c>
      <c r="C17" s="457"/>
      <c r="D17" s="25"/>
      <c r="E17" s="25">
        <v>23269696</v>
      </c>
      <c r="F17" s="56">
        <f t="shared" si="0"/>
        <v>0</v>
      </c>
    </row>
    <row r="18" spans="1:6" ht="15.95" customHeight="1" x14ac:dyDescent="0.2">
      <c r="A18" s="455" t="s">
        <v>1147</v>
      </c>
      <c r="B18" s="25">
        <v>4998969</v>
      </c>
      <c r="C18" s="457"/>
      <c r="D18" s="25"/>
      <c r="E18" s="25">
        <v>4998969</v>
      </c>
      <c r="F18" s="56">
        <f t="shared" si="0"/>
        <v>0</v>
      </c>
    </row>
    <row r="19" spans="1:6" ht="15.95" customHeight="1" x14ac:dyDescent="0.2">
      <c r="A19" s="455" t="s">
        <v>185</v>
      </c>
      <c r="B19" s="25">
        <v>117613706</v>
      </c>
      <c r="C19" s="457"/>
      <c r="D19" s="25"/>
      <c r="E19" s="25">
        <v>117613706</v>
      </c>
      <c r="F19" s="56">
        <f t="shared" si="0"/>
        <v>0</v>
      </c>
    </row>
    <row r="20" spans="1:6" ht="15.95" customHeight="1" x14ac:dyDescent="0.2">
      <c r="A20" s="455"/>
      <c r="B20" s="25"/>
      <c r="C20" s="457"/>
      <c r="D20" s="25"/>
      <c r="E20" s="25"/>
      <c r="F20" s="56">
        <f t="shared" si="0"/>
        <v>0</v>
      </c>
    </row>
    <row r="21" spans="1:6" ht="15.95" customHeight="1" x14ac:dyDescent="0.2">
      <c r="A21" s="455"/>
      <c r="B21" s="25"/>
      <c r="C21" s="457"/>
      <c r="D21" s="25"/>
      <c r="E21" s="25"/>
      <c r="F21" s="56">
        <f t="shared" si="0"/>
        <v>0</v>
      </c>
    </row>
    <row r="22" spans="1:6" ht="15.95" customHeight="1" x14ac:dyDescent="0.2">
      <c r="A22" s="455"/>
      <c r="B22" s="25"/>
      <c r="C22" s="457"/>
      <c r="D22" s="25"/>
      <c r="E22" s="25"/>
      <c r="F22" s="56">
        <f t="shared" si="0"/>
        <v>0</v>
      </c>
    </row>
    <row r="23" spans="1:6" ht="15.95" customHeight="1" thickBot="1" x14ac:dyDescent="0.25">
      <c r="A23" s="57"/>
      <c r="B23" s="26"/>
      <c r="C23" s="458"/>
      <c r="D23" s="26"/>
      <c r="E23" s="26"/>
      <c r="F23" s="58">
        <f t="shared" si="0"/>
        <v>0</v>
      </c>
    </row>
    <row r="24" spans="1:6" s="61" customFormat="1" ht="18" customHeight="1" thickBot="1" x14ac:dyDescent="0.25">
      <c r="A24" s="184" t="s">
        <v>62</v>
      </c>
      <c r="B24" s="59">
        <f>SUM(B8:B23)</f>
        <v>552685378</v>
      </c>
      <c r="C24" s="117"/>
      <c r="D24" s="59">
        <f>SUM(D8:D23)</f>
        <v>5424825</v>
      </c>
      <c r="E24" s="59">
        <f>SUM(E8:E23)</f>
        <v>547260553</v>
      </c>
      <c r="F24" s="60">
        <f>SUM(F8:F23)</f>
        <v>0</v>
      </c>
    </row>
  </sheetData>
  <sheetProtection sheet="1"/>
  <customSheetViews>
    <customSheetView guid="{9A8A2574-4E4C-4A0E-A4B4-611EAAF4A38D}" scale="120" topLeftCell="A21">
      <selection activeCell="E20" sqref="E20"/>
      <pageMargins left="0.78740157480314965" right="0.78740157480314965" top="1.0236220472440944" bottom="0.98425196850393704" header="0.78740157480314965" footer="0.78740157480314965"/>
      <printOptions horizontalCentered="1"/>
      <pageSetup paperSize="9" scale="105" orientation="landscape" horizontalDpi="300" verticalDpi="300" r:id="rId1"/>
      <headerFooter alignWithMargins="0"/>
    </customSheetView>
  </customSheetViews>
  <mergeCells count="2">
    <mergeCell ref="A4:F4"/>
    <mergeCell ref="B2:F2"/>
  </mergeCells>
  <phoneticPr fontId="0" type="noConversion"/>
  <printOptions horizontalCentered="1"/>
  <pageMargins left="0.78740157480314965" right="0.78740157480314965" top="1.0236220472440944" bottom="0.98425196850393704" header="0.78740157480314965" footer="0.78740157480314965"/>
  <pageSetup paperSize="9" scale="105" orientation="landscape" horizontalDpi="300" verticalDpi="300" r:id="rId2"/>
  <headerFooter alignWithMargins="0"/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B16" sqref="B16"/>
    </sheetView>
  </sheetViews>
  <sheetFormatPr defaultRowHeight="15.75" x14ac:dyDescent="0.25"/>
  <cols>
    <col min="1" max="1" width="9.5" style="1494" customWidth="1"/>
    <col min="2" max="2" width="65.83203125" style="1494" customWidth="1"/>
    <col min="3" max="3" width="17.83203125" style="1566" customWidth="1"/>
    <col min="4" max="5" width="17.83203125" style="1494" customWidth="1"/>
    <col min="6" max="16384" width="9.33203125" style="1494"/>
  </cols>
  <sheetData>
    <row r="1" spans="1:5" x14ac:dyDescent="0.25">
      <c r="A1" s="1493"/>
      <c r="B1" s="2372" t="str">
        <f>CONCATENATE("1.3.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1.3. melléklet a  / 2021 ( … ) önkormányzati rendelethez ( … ) önkormányzati rendelethez</v>
      </c>
      <c r="C1" s="2103"/>
      <c r="D1" s="2103"/>
      <c r="E1" s="2103"/>
    </row>
    <row r="2" spans="1:5" x14ac:dyDescent="0.25">
      <c r="A2" s="2373" t="str">
        <f>CONCATENATE(KVI_MOD_ALAPADATOK!A3)</f>
        <v>…………………………...ÖNKORMÁNYZATA</v>
      </c>
      <c r="B2" s="2374"/>
      <c r="C2" s="2374"/>
      <c r="D2" s="2374"/>
      <c r="E2" s="2374"/>
    </row>
    <row r="3" spans="1:5" x14ac:dyDescent="0.25">
      <c r="A3" s="2373" t="str">
        <f>KVI_MOD_1.1.sz.mell.!A3</f>
        <v>… SZ. MÓDOSÍTÁS UTÁNI KÖLTSÉGVETÉS ELŐIRÁNYZATAINAK ALAKULÁSÁRÓL</v>
      </c>
      <c r="B3" s="2373"/>
      <c r="C3" s="2375"/>
      <c r="D3" s="2373"/>
      <c r="E3" s="2373"/>
    </row>
    <row r="4" spans="1:5" x14ac:dyDescent="0.25">
      <c r="A4" s="2373" t="s">
        <v>792</v>
      </c>
      <c r="B4" s="2373"/>
      <c r="C4" s="2375"/>
      <c r="D4" s="2373"/>
      <c r="E4" s="2373"/>
    </row>
    <row r="5" spans="1:5" x14ac:dyDescent="0.25">
      <c r="A5" s="1493"/>
      <c r="B5" s="1493"/>
      <c r="C5" s="1495"/>
      <c r="D5" s="1493"/>
      <c r="E5" s="1493"/>
    </row>
    <row r="6" spans="1:5" ht="15.95" customHeight="1" x14ac:dyDescent="0.25">
      <c r="A6" s="2376" t="s">
        <v>14</v>
      </c>
      <c r="B6" s="2376"/>
      <c r="C6" s="2376"/>
      <c r="D6" s="2376"/>
      <c r="E6" s="2376"/>
    </row>
    <row r="7" spans="1:5" ht="15.95" customHeight="1" thickBot="1" x14ac:dyDescent="0.3">
      <c r="A7" s="2377" t="s">
        <v>150</v>
      </c>
      <c r="B7" s="2377"/>
      <c r="C7" s="1496"/>
      <c r="D7" s="1493"/>
      <c r="E7" s="1496" t="str">
        <f>CONCATENATE(KVI_MOD_1.2.sz.mell.!E7)</f>
        <v xml:space="preserve"> Forintban!</v>
      </c>
    </row>
    <row r="8" spans="1:5" x14ac:dyDescent="0.25">
      <c r="A8" s="2380" t="s">
        <v>68</v>
      </c>
      <c r="B8" s="2382" t="s">
        <v>16</v>
      </c>
      <c r="C8" s="2384" t="str">
        <f>CONCATENATE(KVI_MOD_ALAPADATOK!D1,". évi")</f>
        <v>2021. évi</v>
      </c>
      <c r="D8" s="2385"/>
      <c r="E8" s="2386"/>
    </row>
    <row r="9" spans="1:5" ht="24.75" thickBot="1" x14ac:dyDescent="0.3">
      <c r="A9" s="2381"/>
      <c r="B9" s="2383"/>
      <c r="C9" s="1839" t="s">
        <v>738</v>
      </c>
      <c r="D9" s="1840" t="s">
        <v>1079</v>
      </c>
      <c r="E9" s="1841" t="s">
        <v>804</v>
      </c>
    </row>
    <row r="10" spans="1:5" s="1503" customFormat="1" ht="12" customHeight="1" thickBot="1" x14ac:dyDescent="0.25">
      <c r="A10" s="1842" t="s">
        <v>488</v>
      </c>
      <c r="B10" s="1843" t="s">
        <v>489</v>
      </c>
      <c r="C10" s="1843" t="s">
        <v>490</v>
      </c>
      <c r="D10" s="1843" t="s">
        <v>492</v>
      </c>
      <c r="E10" s="1844" t="s">
        <v>491</v>
      </c>
    </row>
    <row r="11" spans="1:5" s="1508" customFormat="1" ht="12" customHeight="1" thickBot="1" x14ac:dyDescent="0.25">
      <c r="A11" s="1845" t="s">
        <v>17</v>
      </c>
      <c r="B11" s="1846" t="s">
        <v>249</v>
      </c>
      <c r="C11" s="1815">
        <f>'RM_1.3.sz.mell.'!C11</f>
        <v>9099230</v>
      </c>
      <c r="D11" s="1815">
        <f>'RM_1.3.sz.mell.'!J11</f>
        <v>0</v>
      </c>
      <c r="E11" s="1816">
        <f>'RM_1.3.sz.mell.'!K11</f>
        <v>9099230</v>
      </c>
    </row>
    <row r="12" spans="1:5" s="1508" customFormat="1" ht="12" customHeight="1" x14ac:dyDescent="0.2">
      <c r="A12" s="1847" t="s">
        <v>97</v>
      </c>
      <c r="B12" s="401" t="s">
        <v>250</v>
      </c>
      <c r="C12" s="1811">
        <f>'RM_1.3.sz.mell.'!C12</f>
        <v>0</v>
      </c>
      <c r="D12" s="1811">
        <f>'RM_1.3.sz.mell.'!J12</f>
        <v>0</v>
      </c>
      <c r="E12" s="1812">
        <f>'RM_1.3.sz.mell.'!K12</f>
        <v>0</v>
      </c>
    </row>
    <row r="13" spans="1:5" s="1508" customFormat="1" ht="12" customHeight="1" x14ac:dyDescent="0.2">
      <c r="A13" s="1888">
        <v>43833</v>
      </c>
      <c r="B13" s="402" t="s">
        <v>251</v>
      </c>
      <c r="C13" s="1813">
        <f>'RM_1.3.sz.mell.'!C13</f>
        <v>0</v>
      </c>
      <c r="D13" s="1813">
        <f>'RM_1.3.sz.mell.'!J13</f>
        <v>0</v>
      </c>
      <c r="E13" s="1814">
        <f>'RM_1.3.sz.mell.'!K13</f>
        <v>0</v>
      </c>
    </row>
    <row r="14" spans="1:5" s="1508" customFormat="1" ht="12" customHeight="1" x14ac:dyDescent="0.2">
      <c r="A14" s="1848" t="s">
        <v>99</v>
      </c>
      <c r="B14" s="402" t="s">
        <v>252</v>
      </c>
      <c r="C14" s="1813">
        <f>'RM_1.3.sz.mell.'!C14</f>
        <v>0</v>
      </c>
      <c r="D14" s="1813">
        <f>'RM_1.3.sz.mell.'!J14</f>
        <v>0</v>
      </c>
      <c r="E14" s="1814">
        <f>'RM_1.3.sz.mell.'!K14</f>
        <v>0</v>
      </c>
    </row>
    <row r="15" spans="1:5" s="1508" customFormat="1" ht="12" customHeight="1" x14ac:dyDescent="0.2">
      <c r="A15" s="1848" t="s">
        <v>100</v>
      </c>
      <c r="B15" s="402" t="s">
        <v>253</v>
      </c>
      <c r="C15" s="1813">
        <f>'RM_1.3.sz.mell.'!C15</f>
        <v>9099230</v>
      </c>
      <c r="D15" s="1813">
        <f>'RM_1.3.sz.mell.'!J15</f>
        <v>0</v>
      </c>
      <c r="E15" s="1814">
        <f>'RM_1.3.sz.mell.'!K15</f>
        <v>9099230</v>
      </c>
    </row>
    <row r="16" spans="1:5" s="1508" customFormat="1" ht="12" customHeight="1" x14ac:dyDescent="0.2">
      <c r="A16" s="1848" t="s">
        <v>146</v>
      </c>
      <c r="B16" s="278" t="s">
        <v>427</v>
      </c>
      <c r="C16" s="1813">
        <f>'RM_1.3.sz.mell.'!C16</f>
        <v>0</v>
      </c>
      <c r="D16" s="1813">
        <f>'RM_1.3.sz.mell.'!J16</f>
        <v>0</v>
      </c>
      <c r="E16" s="1814">
        <f>'RM_1.3.sz.mell.'!K16</f>
        <v>0</v>
      </c>
    </row>
    <row r="17" spans="1:5" s="1508" customFormat="1" ht="12" customHeight="1" thickBot="1" x14ac:dyDescent="0.25">
      <c r="A17" s="1849" t="s">
        <v>101</v>
      </c>
      <c r="B17" s="279" t="s">
        <v>428</v>
      </c>
      <c r="C17" s="1813">
        <f>'RM_1.3.sz.mell.'!C17</f>
        <v>0</v>
      </c>
      <c r="D17" s="1813">
        <f>'RM_1.3.sz.mell.'!J17</f>
        <v>0</v>
      </c>
      <c r="E17" s="1814">
        <f>'RM_1.3.sz.mell.'!K17</f>
        <v>0</v>
      </c>
    </row>
    <row r="18" spans="1:5" s="1508" customFormat="1" ht="12" customHeight="1" thickBot="1" x14ac:dyDescent="0.25">
      <c r="A18" s="1845" t="s">
        <v>18</v>
      </c>
      <c r="B18" s="277" t="s">
        <v>254</v>
      </c>
      <c r="C18" s="1815">
        <f>'RM_1.3.sz.mell.'!C18</f>
        <v>0</v>
      </c>
      <c r="D18" s="1815">
        <f>'RM_1.3.sz.mell.'!J18</f>
        <v>0</v>
      </c>
      <c r="E18" s="1816">
        <f>'RM_1.3.sz.mell.'!K18</f>
        <v>0</v>
      </c>
    </row>
    <row r="19" spans="1:5" s="1508" customFormat="1" ht="12" customHeight="1" x14ac:dyDescent="0.2">
      <c r="A19" s="1847" t="s">
        <v>103</v>
      </c>
      <c r="B19" s="401" t="s">
        <v>255</v>
      </c>
      <c r="C19" s="1811">
        <f>'RM_1.3.sz.mell.'!C19</f>
        <v>0</v>
      </c>
      <c r="D19" s="1811">
        <f>'RM_1.3.sz.mell.'!J19</f>
        <v>0</v>
      </c>
      <c r="E19" s="1812">
        <f>'RM_1.3.sz.mell.'!K19</f>
        <v>0</v>
      </c>
    </row>
    <row r="20" spans="1:5" s="1508" customFormat="1" ht="12" customHeight="1" x14ac:dyDescent="0.2">
      <c r="A20" s="1848" t="s">
        <v>104</v>
      </c>
      <c r="B20" s="402" t="s">
        <v>256</v>
      </c>
      <c r="C20" s="1813">
        <f>'RM_1.3.sz.mell.'!C20</f>
        <v>0</v>
      </c>
      <c r="D20" s="1813">
        <f>'RM_1.3.sz.mell.'!J20</f>
        <v>0</v>
      </c>
      <c r="E20" s="1814">
        <f>'RM_1.3.sz.mell.'!K20</f>
        <v>0</v>
      </c>
    </row>
    <row r="21" spans="1:5" s="1508" customFormat="1" ht="12" customHeight="1" x14ac:dyDescent="0.2">
      <c r="A21" s="1848" t="s">
        <v>105</v>
      </c>
      <c r="B21" s="402" t="s">
        <v>417</v>
      </c>
      <c r="C21" s="1813">
        <f>'RM_1.3.sz.mell.'!C21</f>
        <v>0</v>
      </c>
      <c r="D21" s="1813">
        <f>'RM_1.3.sz.mell.'!J21</f>
        <v>0</v>
      </c>
      <c r="E21" s="1814">
        <f>'RM_1.3.sz.mell.'!K21</f>
        <v>0</v>
      </c>
    </row>
    <row r="22" spans="1:5" s="1508" customFormat="1" ht="12" customHeight="1" x14ac:dyDescent="0.2">
      <c r="A22" s="1848" t="s">
        <v>106</v>
      </c>
      <c r="B22" s="402" t="s">
        <v>418</v>
      </c>
      <c r="C22" s="1813">
        <f>'RM_1.3.sz.mell.'!C22</f>
        <v>0</v>
      </c>
      <c r="D22" s="1813">
        <f>'RM_1.3.sz.mell.'!J22</f>
        <v>0</v>
      </c>
      <c r="E22" s="1814">
        <f>'RM_1.3.sz.mell.'!K22</f>
        <v>0</v>
      </c>
    </row>
    <row r="23" spans="1:5" s="1508" customFormat="1" ht="12" customHeight="1" x14ac:dyDescent="0.2">
      <c r="A23" s="1848" t="s">
        <v>107</v>
      </c>
      <c r="B23" s="402" t="s">
        <v>257</v>
      </c>
      <c r="C23" s="1813">
        <f>'RM_1.3.sz.mell.'!C23</f>
        <v>0</v>
      </c>
      <c r="D23" s="1813">
        <f>'RM_1.3.sz.mell.'!J23</f>
        <v>0</v>
      </c>
      <c r="E23" s="1814">
        <f>'RM_1.3.sz.mell.'!K23</f>
        <v>0</v>
      </c>
    </row>
    <row r="24" spans="1:5" s="1508" customFormat="1" ht="12" customHeight="1" thickBot="1" x14ac:dyDescent="0.25">
      <c r="A24" s="1849" t="s">
        <v>116</v>
      </c>
      <c r="B24" s="279" t="s">
        <v>258</v>
      </c>
      <c r="C24" s="1817">
        <f>'RM_1.3.sz.mell.'!C24</f>
        <v>0</v>
      </c>
      <c r="D24" s="1817">
        <f>'RM_1.3.sz.mell.'!J24</f>
        <v>0</v>
      </c>
      <c r="E24" s="1818">
        <f>'RM_1.3.sz.mell.'!K24</f>
        <v>0</v>
      </c>
    </row>
    <row r="25" spans="1:5" s="1508" customFormat="1" ht="12" customHeight="1" thickBot="1" x14ac:dyDescent="0.25">
      <c r="A25" s="1845" t="s">
        <v>19</v>
      </c>
      <c r="B25" s="1846" t="s">
        <v>259</v>
      </c>
      <c r="C25" s="1815">
        <f>'RM_1.3.sz.mell.'!C25</f>
        <v>0</v>
      </c>
      <c r="D25" s="1815">
        <f>'RM_1.3.sz.mell.'!J25</f>
        <v>0</v>
      </c>
      <c r="E25" s="1816">
        <f>'RM_1.3.sz.mell.'!K25</f>
        <v>0</v>
      </c>
    </row>
    <row r="26" spans="1:5" s="1508" customFormat="1" ht="12" customHeight="1" x14ac:dyDescent="0.2">
      <c r="A26" s="1847" t="s">
        <v>86</v>
      </c>
      <c r="B26" s="401" t="s">
        <v>260</v>
      </c>
      <c r="C26" s="1811">
        <f>'RM_1.3.sz.mell.'!C26</f>
        <v>0</v>
      </c>
      <c r="D26" s="1811">
        <f>'RM_1.3.sz.mell.'!J26</f>
        <v>0</v>
      </c>
      <c r="E26" s="1812">
        <f>'RM_1.3.sz.mell.'!K26</f>
        <v>0</v>
      </c>
    </row>
    <row r="27" spans="1:5" s="1508" customFormat="1" ht="12" customHeight="1" x14ac:dyDescent="0.2">
      <c r="A27" s="1848" t="s">
        <v>87</v>
      </c>
      <c r="B27" s="402" t="s">
        <v>261</v>
      </c>
      <c r="C27" s="1813">
        <f>'RM_1.3.sz.mell.'!C27</f>
        <v>0</v>
      </c>
      <c r="D27" s="1813">
        <f>'RM_1.3.sz.mell.'!J27</f>
        <v>0</v>
      </c>
      <c r="E27" s="1814">
        <f>'RM_1.3.sz.mell.'!K27</f>
        <v>0</v>
      </c>
    </row>
    <row r="28" spans="1:5" s="1508" customFormat="1" ht="12" customHeight="1" x14ac:dyDescent="0.2">
      <c r="A28" s="1848" t="s">
        <v>88</v>
      </c>
      <c r="B28" s="402" t="s">
        <v>419</v>
      </c>
      <c r="C28" s="1813">
        <f>'RM_1.3.sz.mell.'!C28</f>
        <v>0</v>
      </c>
      <c r="D28" s="1813">
        <f>'RM_1.3.sz.mell.'!J28</f>
        <v>0</v>
      </c>
      <c r="E28" s="1814">
        <f>'RM_1.3.sz.mell.'!K28</f>
        <v>0</v>
      </c>
    </row>
    <row r="29" spans="1:5" s="1508" customFormat="1" ht="12" customHeight="1" x14ac:dyDescent="0.2">
      <c r="A29" s="1848" t="s">
        <v>89</v>
      </c>
      <c r="B29" s="402" t="s">
        <v>420</v>
      </c>
      <c r="C29" s="1813">
        <f>'RM_1.3.sz.mell.'!C29</f>
        <v>0</v>
      </c>
      <c r="D29" s="1813">
        <f>'RM_1.3.sz.mell.'!J29</f>
        <v>0</v>
      </c>
      <c r="E29" s="1814">
        <f>'RM_1.3.sz.mell.'!K29</f>
        <v>0</v>
      </c>
    </row>
    <row r="30" spans="1:5" s="1508" customFormat="1" ht="12" customHeight="1" x14ac:dyDescent="0.2">
      <c r="A30" s="1848" t="s">
        <v>169</v>
      </c>
      <c r="B30" s="402" t="s">
        <v>262</v>
      </c>
      <c r="C30" s="1813">
        <f>'RM_1.3.sz.mell.'!C30</f>
        <v>0</v>
      </c>
      <c r="D30" s="1813">
        <f>'RM_1.3.sz.mell.'!J30</f>
        <v>0</v>
      </c>
      <c r="E30" s="1814">
        <f>'RM_1.3.sz.mell.'!K30</f>
        <v>0</v>
      </c>
    </row>
    <row r="31" spans="1:5" s="1508" customFormat="1" ht="12" customHeight="1" thickBot="1" x14ac:dyDescent="0.25">
      <c r="A31" s="1849" t="s">
        <v>170</v>
      </c>
      <c r="B31" s="403" t="s">
        <v>263</v>
      </c>
      <c r="C31" s="1817">
        <f>'RM_1.3.sz.mell.'!C31</f>
        <v>0</v>
      </c>
      <c r="D31" s="1817">
        <f>'RM_1.3.sz.mell.'!J31</f>
        <v>0</v>
      </c>
      <c r="E31" s="1818">
        <f>'RM_1.3.sz.mell.'!K31</f>
        <v>0</v>
      </c>
    </row>
    <row r="32" spans="1:5" s="1508" customFormat="1" ht="12" customHeight="1" thickBot="1" x14ac:dyDescent="0.25">
      <c r="A32" s="1845" t="s">
        <v>171</v>
      </c>
      <c r="B32" s="1846" t="s">
        <v>546</v>
      </c>
      <c r="C32" s="1819">
        <f>'RM_1.3.sz.mell.'!C32</f>
        <v>0</v>
      </c>
      <c r="D32" s="1819">
        <f>'RM_1.3.sz.mell.'!J32</f>
        <v>0</v>
      </c>
      <c r="E32" s="1820">
        <f>'RM_1.3.sz.mell.'!K32</f>
        <v>0</v>
      </c>
    </row>
    <row r="33" spans="1:5" s="1508" customFormat="1" ht="12" customHeight="1" x14ac:dyDescent="0.2">
      <c r="A33" s="1847" t="s">
        <v>265</v>
      </c>
      <c r="B33" s="401" t="str">
        <f>KVI_MOD_1.1.sz.mell.!B33</f>
        <v>Építményadó</v>
      </c>
      <c r="C33" s="1811">
        <f>'RM_1.3.sz.mell.'!C33</f>
        <v>0</v>
      </c>
      <c r="D33" s="1811">
        <f>'RM_1.3.sz.mell.'!J33</f>
        <v>0</v>
      </c>
      <c r="E33" s="1812">
        <f>'RM_1.3.sz.mell.'!K33</f>
        <v>0</v>
      </c>
    </row>
    <row r="34" spans="1:5" s="1508" customFormat="1" ht="12" customHeight="1" x14ac:dyDescent="0.2">
      <c r="A34" s="1848" t="s">
        <v>266</v>
      </c>
      <c r="B34" s="402" t="str">
        <f>KVI_MOD_1.1.sz.mell.!B34</f>
        <v>Idegenforgalmi adó</v>
      </c>
      <c r="C34" s="1813">
        <f>'RM_1.3.sz.mell.'!C34</f>
        <v>0</v>
      </c>
      <c r="D34" s="1813">
        <f>'RM_1.3.sz.mell.'!J34</f>
        <v>0</v>
      </c>
      <c r="E34" s="1814">
        <f>'RM_1.3.sz.mell.'!K34</f>
        <v>0</v>
      </c>
    </row>
    <row r="35" spans="1:5" s="1508" customFormat="1" ht="12" customHeight="1" x14ac:dyDescent="0.2">
      <c r="A35" s="1848" t="s">
        <v>267</v>
      </c>
      <c r="B35" s="402" t="str">
        <f>KVI_MOD_1.1.sz.mell.!B35</f>
        <v>Iparűzési adó</v>
      </c>
      <c r="C35" s="1813">
        <f>'RM_1.3.sz.mell.'!C35</f>
        <v>0</v>
      </c>
      <c r="D35" s="1813">
        <f>'RM_1.3.sz.mell.'!J35</f>
        <v>0</v>
      </c>
      <c r="E35" s="1814">
        <f>'RM_1.3.sz.mell.'!K35</f>
        <v>0</v>
      </c>
    </row>
    <row r="36" spans="1:5" s="1508" customFormat="1" ht="12" customHeight="1" x14ac:dyDescent="0.2">
      <c r="A36" s="1848" t="s">
        <v>268</v>
      </c>
      <c r="B36" s="402" t="str">
        <f>KVI_MOD_1.1.sz.mell.!B36</f>
        <v>Talajterhelési díj</v>
      </c>
      <c r="C36" s="1813">
        <f>'RM_1.3.sz.mell.'!C36</f>
        <v>0</v>
      </c>
      <c r="D36" s="1813">
        <f>'RM_1.3.sz.mell.'!J36</f>
        <v>0</v>
      </c>
      <c r="E36" s="1814">
        <f>'RM_1.3.sz.mell.'!K36</f>
        <v>0</v>
      </c>
    </row>
    <row r="37" spans="1:5" s="1508" customFormat="1" ht="12" customHeight="1" x14ac:dyDescent="0.2">
      <c r="A37" s="1848" t="s">
        <v>547</v>
      </c>
      <c r="B37" s="402" t="str">
        <f>KVI_MOD_1.1.sz.mell.!B37</f>
        <v>Gépjárműadó</v>
      </c>
      <c r="C37" s="1813">
        <f>'RM_1.3.sz.mell.'!C37</f>
        <v>0</v>
      </c>
      <c r="D37" s="1813">
        <f>'RM_1.3.sz.mell.'!J37</f>
        <v>0</v>
      </c>
      <c r="E37" s="1814">
        <f>'RM_1.3.sz.mell.'!K37</f>
        <v>0</v>
      </c>
    </row>
    <row r="38" spans="1:5" s="1508" customFormat="1" ht="12" customHeight="1" x14ac:dyDescent="0.2">
      <c r="A38" s="1848" t="s">
        <v>548</v>
      </c>
      <c r="B38" s="402" t="str">
        <f>KVI_MOD_1.1.sz.mell.!B38</f>
        <v>Telekadó</v>
      </c>
      <c r="C38" s="1813">
        <f>'RM_1.3.sz.mell.'!C38</f>
        <v>0</v>
      </c>
      <c r="D38" s="1813">
        <f>'RM_1.3.sz.mell.'!J38</f>
        <v>0</v>
      </c>
      <c r="E38" s="1814">
        <f>'RM_1.3.sz.mell.'!K38</f>
        <v>0</v>
      </c>
    </row>
    <row r="39" spans="1:5" s="1508" customFormat="1" ht="12" customHeight="1" thickBot="1" x14ac:dyDescent="0.25">
      <c r="A39" s="1849" t="s">
        <v>549</v>
      </c>
      <c r="B39" s="500" t="str">
        <f>KVI_MOD_1.1.sz.mell.!B39</f>
        <v>Kommunális adó</v>
      </c>
      <c r="C39" s="1817">
        <f>'RM_1.3.sz.mell.'!C39</f>
        <v>0</v>
      </c>
      <c r="D39" s="1817">
        <f>'RM_1.3.sz.mell.'!J39</f>
        <v>0</v>
      </c>
      <c r="E39" s="1818">
        <f>'RM_1.3.sz.mell.'!K39</f>
        <v>0</v>
      </c>
    </row>
    <row r="40" spans="1:5" s="1508" customFormat="1" ht="12" customHeight="1" thickBot="1" x14ac:dyDescent="0.25">
      <c r="A40" s="1845" t="s">
        <v>21</v>
      </c>
      <c r="B40" s="1846" t="s">
        <v>429</v>
      </c>
      <c r="C40" s="1815">
        <f>'RM_1.3.sz.mell.'!C40</f>
        <v>0</v>
      </c>
      <c r="D40" s="1815">
        <f>'RM_1.3.sz.mell.'!J40</f>
        <v>0</v>
      </c>
      <c r="E40" s="1816">
        <f>'RM_1.3.sz.mell.'!K40</f>
        <v>0</v>
      </c>
    </row>
    <row r="41" spans="1:5" s="1508" customFormat="1" ht="12" customHeight="1" x14ac:dyDescent="0.2">
      <c r="A41" s="1847" t="s">
        <v>90</v>
      </c>
      <c r="B41" s="401" t="s">
        <v>272</v>
      </c>
      <c r="C41" s="1811">
        <f>'RM_1.3.sz.mell.'!C41</f>
        <v>0</v>
      </c>
      <c r="D41" s="1811">
        <f>'RM_1.3.sz.mell.'!J41</f>
        <v>0</v>
      </c>
      <c r="E41" s="1812">
        <f>'RM_1.3.sz.mell.'!K41</f>
        <v>0</v>
      </c>
    </row>
    <row r="42" spans="1:5" s="1508" customFormat="1" ht="12" customHeight="1" x14ac:dyDescent="0.2">
      <c r="A42" s="1848" t="s">
        <v>91</v>
      </c>
      <c r="B42" s="402" t="s">
        <v>273</v>
      </c>
      <c r="C42" s="1813">
        <f>'RM_1.3.sz.mell.'!C42</f>
        <v>0</v>
      </c>
      <c r="D42" s="1813">
        <f>'RM_1.3.sz.mell.'!J42</f>
        <v>0</v>
      </c>
      <c r="E42" s="1814">
        <f>'RM_1.3.sz.mell.'!K42</f>
        <v>0</v>
      </c>
    </row>
    <row r="43" spans="1:5" s="1508" customFormat="1" ht="12" customHeight="1" x14ac:dyDescent="0.2">
      <c r="A43" s="1848" t="s">
        <v>92</v>
      </c>
      <c r="B43" s="402" t="s">
        <v>274</v>
      </c>
      <c r="C43" s="1813">
        <f>'RM_1.3.sz.mell.'!C43</f>
        <v>0</v>
      </c>
      <c r="D43" s="1813">
        <f>'RM_1.3.sz.mell.'!J43</f>
        <v>0</v>
      </c>
      <c r="E43" s="1814">
        <f>'RM_1.3.sz.mell.'!K43</f>
        <v>0</v>
      </c>
    </row>
    <row r="44" spans="1:5" s="1508" customFormat="1" ht="12" customHeight="1" x14ac:dyDescent="0.2">
      <c r="A44" s="1848" t="s">
        <v>173</v>
      </c>
      <c r="B44" s="402" t="s">
        <v>275</v>
      </c>
      <c r="C44" s="1813">
        <f>'RM_1.3.sz.mell.'!C44</f>
        <v>0</v>
      </c>
      <c r="D44" s="1813">
        <f>'RM_1.3.sz.mell.'!J44</f>
        <v>0</v>
      </c>
      <c r="E44" s="1814">
        <f>'RM_1.3.sz.mell.'!K44</f>
        <v>0</v>
      </c>
    </row>
    <row r="45" spans="1:5" s="1508" customFormat="1" ht="12" customHeight="1" x14ac:dyDescent="0.2">
      <c r="A45" s="1848" t="s">
        <v>174</v>
      </c>
      <c r="B45" s="402" t="s">
        <v>276</v>
      </c>
      <c r="C45" s="1813">
        <f>'RM_1.3.sz.mell.'!C45</f>
        <v>0</v>
      </c>
      <c r="D45" s="1813">
        <f>'RM_1.3.sz.mell.'!J45</f>
        <v>0</v>
      </c>
      <c r="E45" s="1814">
        <f>'RM_1.3.sz.mell.'!K45</f>
        <v>0</v>
      </c>
    </row>
    <row r="46" spans="1:5" s="1508" customFormat="1" ht="12" customHeight="1" x14ac:dyDescent="0.2">
      <c r="A46" s="1848" t="s">
        <v>175</v>
      </c>
      <c r="B46" s="402" t="s">
        <v>277</v>
      </c>
      <c r="C46" s="1813">
        <f>'RM_1.3.sz.mell.'!C46</f>
        <v>0</v>
      </c>
      <c r="D46" s="1813">
        <f>'RM_1.3.sz.mell.'!J46</f>
        <v>0</v>
      </c>
      <c r="E46" s="1814">
        <f>'RM_1.3.sz.mell.'!K46</f>
        <v>0</v>
      </c>
    </row>
    <row r="47" spans="1:5" s="1508" customFormat="1" ht="12" customHeight="1" x14ac:dyDescent="0.2">
      <c r="A47" s="1848" t="s">
        <v>176</v>
      </c>
      <c r="B47" s="402" t="s">
        <v>278</v>
      </c>
      <c r="C47" s="1813">
        <f>'RM_1.3.sz.mell.'!C47</f>
        <v>0</v>
      </c>
      <c r="D47" s="1813">
        <f>'RM_1.3.sz.mell.'!J47</f>
        <v>0</v>
      </c>
      <c r="E47" s="1814">
        <f>'RM_1.3.sz.mell.'!K47</f>
        <v>0</v>
      </c>
    </row>
    <row r="48" spans="1:5" s="1508" customFormat="1" ht="12" customHeight="1" x14ac:dyDescent="0.2">
      <c r="A48" s="1848" t="s">
        <v>177</v>
      </c>
      <c r="B48" s="402" t="s">
        <v>554</v>
      </c>
      <c r="C48" s="1813">
        <f>'RM_1.3.sz.mell.'!C48</f>
        <v>0</v>
      </c>
      <c r="D48" s="1813">
        <f>'RM_1.3.sz.mell.'!J48</f>
        <v>0</v>
      </c>
      <c r="E48" s="1814">
        <f>'RM_1.3.sz.mell.'!K48</f>
        <v>0</v>
      </c>
    </row>
    <row r="49" spans="1:5" s="1508" customFormat="1" ht="12" customHeight="1" x14ac:dyDescent="0.2">
      <c r="A49" s="1848" t="s">
        <v>270</v>
      </c>
      <c r="B49" s="402" t="s">
        <v>280</v>
      </c>
      <c r="C49" s="1821">
        <f>'RM_1.3.sz.mell.'!C49</f>
        <v>0</v>
      </c>
      <c r="D49" s="1821">
        <f>'RM_1.3.sz.mell.'!J49</f>
        <v>0</v>
      </c>
      <c r="E49" s="1822">
        <f>'RM_1.3.sz.mell.'!K49</f>
        <v>0</v>
      </c>
    </row>
    <row r="50" spans="1:5" s="1508" customFormat="1" ht="12" customHeight="1" x14ac:dyDescent="0.2">
      <c r="A50" s="1849" t="s">
        <v>271</v>
      </c>
      <c r="B50" s="403" t="s">
        <v>431</v>
      </c>
      <c r="C50" s="1823">
        <f>'RM_1.3.sz.mell.'!C50</f>
        <v>0</v>
      </c>
      <c r="D50" s="1823">
        <f>'RM_1.3.sz.mell.'!J50</f>
        <v>0</v>
      </c>
      <c r="E50" s="1824">
        <f>'RM_1.3.sz.mell.'!K50</f>
        <v>0</v>
      </c>
    </row>
    <row r="51" spans="1:5" s="1508" customFormat="1" ht="12" customHeight="1" thickBot="1" x14ac:dyDescent="0.25">
      <c r="A51" s="1849" t="s">
        <v>430</v>
      </c>
      <c r="B51" s="279" t="s">
        <v>281</v>
      </c>
      <c r="C51" s="1823">
        <f>'RM_1.3.sz.mell.'!C51</f>
        <v>0</v>
      </c>
      <c r="D51" s="1823">
        <f>'RM_1.3.sz.mell.'!J51</f>
        <v>0</v>
      </c>
      <c r="E51" s="1824">
        <f>'RM_1.3.sz.mell.'!K51</f>
        <v>0</v>
      </c>
    </row>
    <row r="52" spans="1:5" s="1508" customFormat="1" ht="12" customHeight="1" thickBot="1" x14ac:dyDescent="0.25">
      <c r="A52" s="1845" t="s">
        <v>22</v>
      </c>
      <c r="B52" s="1846" t="s">
        <v>282</v>
      </c>
      <c r="C52" s="1815">
        <f>'RM_1.3.sz.mell.'!C52</f>
        <v>0</v>
      </c>
      <c r="D52" s="1815">
        <f>'RM_1.3.sz.mell.'!J52</f>
        <v>0</v>
      </c>
      <c r="E52" s="1816">
        <f>'RM_1.3.sz.mell.'!K52</f>
        <v>0</v>
      </c>
    </row>
    <row r="53" spans="1:5" s="1508" customFormat="1" ht="12" customHeight="1" x14ac:dyDescent="0.2">
      <c r="A53" s="1847" t="s">
        <v>93</v>
      </c>
      <c r="B53" s="401" t="s">
        <v>286</v>
      </c>
      <c r="C53" s="1825">
        <f>'RM_1.3.sz.mell.'!C53</f>
        <v>0</v>
      </c>
      <c r="D53" s="1825">
        <f>'RM_1.3.sz.mell.'!J53</f>
        <v>0</v>
      </c>
      <c r="E53" s="1826">
        <f>'RM_1.3.sz.mell.'!K53</f>
        <v>0</v>
      </c>
    </row>
    <row r="54" spans="1:5" s="1508" customFormat="1" ht="12" customHeight="1" x14ac:dyDescent="0.2">
      <c r="A54" s="1848" t="s">
        <v>94</v>
      </c>
      <c r="B54" s="402" t="s">
        <v>287</v>
      </c>
      <c r="C54" s="1821">
        <f>'RM_1.3.sz.mell.'!C54</f>
        <v>0</v>
      </c>
      <c r="D54" s="1821">
        <f>'RM_1.3.sz.mell.'!J54</f>
        <v>0</v>
      </c>
      <c r="E54" s="1822">
        <f>'RM_1.3.sz.mell.'!K54</f>
        <v>0</v>
      </c>
    </row>
    <row r="55" spans="1:5" s="1508" customFormat="1" ht="12" customHeight="1" x14ac:dyDescent="0.2">
      <c r="A55" s="1848" t="s">
        <v>283</v>
      </c>
      <c r="B55" s="402" t="s">
        <v>288</v>
      </c>
      <c r="C55" s="1821">
        <f>'RM_1.3.sz.mell.'!C55</f>
        <v>0</v>
      </c>
      <c r="D55" s="1821">
        <f>'RM_1.3.sz.mell.'!J55</f>
        <v>0</v>
      </c>
      <c r="E55" s="1822">
        <f>'RM_1.3.sz.mell.'!K55</f>
        <v>0</v>
      </c>
    </row>
    <row r="56" spans="1:5" s="1508" customFormat="1" ht="12" customHeight="1" x14ac:dyDescent="0.2">
      <c r="A56" s="1848" t="s">
        <v>284</v>
      </c>
      <c r="B56" s="402" t="s">
        <v>289</v>
      </c>
      <c r="C56" s="1821">
        <f>'RM_1.3.sz.mell.'!C56</f>
        <v>0</v>
      </c>
      <c r="D56" s="1821">
        <f>'RM_1.3.sz.mell.'!J56</f>
        <v>0</v>
      </c>
      <c r="E56" s="1822">
        <f>'RM_1.3.sz.mell.'!K56</f>
        <v>0</v>
      </c>
    </row>
    <row r="57" spans="1:5" s="1508" customFormat="1" ht="12" customHeight="1" thickBot="1" x14ac:dyDescent="0.25">
      <c r="A57" s="1849" t="s">
        <v>285</v>
      </c>
      <c r="B57" s="279" t="s">
        <v>290</v>
      </c>
      <c r="C57" s="1823">
        <f>'RM_1.3.sz.mell.'!C57</f>
        <v>0</v>
      </c>
      <c r="D57" s="1823">
        <f>'RM_1.3.sz.mell.'!J57</f>
        <v>0</v>
      </c>
      <c r="E57" s="1824">
        <f>'RM_1.3.sz.mell.'!K57</f>
        <v>0</v>
      </c>
    </row>
    <row r="58" spans="1:5" s="1508" customFormat="1" ht="12" customHeight="1" thickBot="1" x14ac:dyDescent="0.25">
      <c r="A58" s="1845" t="s">
        <v>178</v>
      </c>
      <c r="B58" s="1846" t="s">
        <v>291</v>
      </c>
      <c r="C58" s="1815">
        <f>'RM_1.3.sz.mell.'!C58</f>
        <v>0</v>
      </c>
      <c r="D58" s="1815">
        <f>'RM_1.3.sz.mell.'!J58</f>
        <v>0</v>
      </c>
      <c r="E58" s="1816">
        <f>'RM_1.3.sz.mell.'!K58</f>
        <v>0</v>
      </c>
    </row>
    <row r="59" spans="1:5" s="1508" customFormat="1" ht="12" customHeight="1" x14ac:dyDescent="0.2">
      <c r="A59" s="1847" t="s">
        <v>95</v>
      </c>
      <c r="B59" s="401" t="s">
        <v>292</v>
      </c>
      <c r="C59" s="1811">
        <f>'RM_1.3.sz.mell.'!C59</f>
        <v>0</v>
      </c>
      <c r="D59" s="1811">
        <f>'RM_1.3.sz.mell.'!J59</f>
        <v>0</v>
      </c>
      <c r="E59" s="1812">
        <f>'RM_1.3.sz.mell.'!K59</f>
        <v>0</v>
      </c>
    </row>
    <row r="60" spans="1:5" s="1508" customFormat="1" ht="12" customHeight="1" x14ac:dyDescent="0.2">
      <c r="A60" s="1848" t="s">
        <v>96</v>
      </c>
      <c r="B60" s="402" t="s">
        <v>421</v>
      </c>
      <c r="C60" s="1813">
        <f>'RM_1.3.sz.mell.'!C60</f>
        <v>0</v>
      </c>
      <c r="D60" s="1813">
        <f>'RM_1.3.sz.mell.'!J60</f>
        <v>0</v>
      </c>
      <c r="E60" s="1814">
        <f>'RM_1.3.sz.mell.'!K60</f>
        <v>0</v>
      </c>
    </row>
    <row r="61" spans="1:5" s="1508" customFormat="1" ht="12" customHeight="1" x14ac:dyDescent="0.2">
      <c r="A61" s="1848" t="s">
        <v>295</v>
      </c>
      <c r="B61" s="402" t="s">
        <v>293</v>
      </c>
      <c r="C61" s="1813">
        <f>'RM_1.3.sz.mell.'!C61</f>
        <v>0</v>
      </c>
      <c r="D61" s="1813">
        <f>'RM_1.3.sz.mell.'!J61</f>
        <v>0</v>
      </c>
      <c r="E61" s="1814">
        <f>'RM_1.3.sz.mell.'!K61</f>
        <v>0</v>
      </c>
    </row>
    <row r="62" spans="1:5" s="1508" customFormat="1" ht="12" customHeight="1" thickBot="1" x14ac:dyDescent="0.25">
      <c r="A62" s="1849" t="s">
        <v>296</v>
      </c>
      <c r="B62" s="279" t="s">
        <v>294</v>
      </c>
      <c r="C62" s="1817">
        <f>'RM_1.3.sz.mell.'!C62</f>
        <v>0</v>
      </c>
      <c r="D62" s="1817">
        <f>'RM_1.3.sz.mell.'!J62</f>
        <v>0</v>
      </c>
      <c r="E62" s="1818">
        <f>'RM_1.3.sz.mell.'!K62</f>
        <v>0</v>
      </c>
    </row>
    <row r="63" spans="1:5" s="1508" customFormat="1" ht="12" customHeight="1" thickBot="1" x14ac:dyDescent="0.25">
      <c r="A63" s="1845" t="s">
        <v>24</v>
      </c>
      <c r="B63" s="277" t="s">
        <v>297</v>
      </c>
      <c r="C63" s="1815">
        <f>'RM_1.3.sz.mell.'!C63</f>
        <v>0</v>
      </c>
      <c r="D63" s="1815">
        <f>'RM_1.3.sz.mell.'!J63</f>
        <v>0</v>
      </c>
      <c r="E63" s="1816">
        <f>'RM_1.3.sz.mell.'!K63</f>
        <v>0</v>
      </c>
    </row>
    <row r="64" spans="1:5" s="1508" customFormat="1" ht="12" customHeight="1" x14ac:dyDescent="0.2">
      <c r="A64" s="1847" t="s">
        <v>179</v>
      </c>
      <c r="B64" s="401" t="s">
        <v>299</v>
      </c>
      <c r="C64" s="1821">
        <f>'RM_1.3.sz.mell.'!C64</f>
        <v>0</v>
      </c>
      <c r="D64" s="1821">
        <f>'RM_1.3.sz.mell.'!J64</f>
        <v>0</v>
      </c>
      <c r="E64" s="1822">
        <f>'RM_1.3.sz.mell.'!K64</f>
        <v>0</v>
      </c>
    </row>
    <row r="65" spans="1:5" s="1508" customFormat="1" ht="12" customHeight="1" x14ac:dyDescent="0.2">
      <c r="A65" s="1848" t="s">
        <v>180</v>
      </c>
      <c r="B65" s="402" t="s">
        <v>422</v>
      </c>
      <c r="C65" s="1821">
        <f>'RM_1.3.sz.mell.'!C65</f>
        <v>0</v>
      </c>
      <c r="D65" s="1821">
        <f>'RM_1.3.sz.mell.'!J65</f>
        <v>0</v>
      </c>
      <c r="E65" s="1822">
        <f>'RM_1.3.sz.mell.'!K65</f>
        <v>0</v>
      </c>
    </row>
    <row r="66" spans="1:5" s="1508" customFormat="1" ht="12" customHeight="1" x14ac:dyDescent="0.2">
      <c r="A66" s="1848" t="s">
        <v>228</v>
      </c>
      <c r="B66" s="402" t="s">
        <v>300</v>
      </c>
      <c r="C66" s="1821">
        <f>'RM_1.3.sz.mell.'!C66</f>
        <v>0</v>
      </c>
      <c r="D66" s="1821">
        <f>'RM_1.3.sz.mell.'!J66</f>
        <v>0</v>
      </c>
      <c r="E66" s="1822">
        <f>'RM_1.3.sz.mell.'!K66</f>
        <v>0</v>
      </c>
    </row>
    <row r="67" spans="1:5" s="1508" customFormat="1" ht="12" customHeight="1" thickBot="1" x14ac:dyDescent="0.25">
      <c r="A67" s="1849" t="s">
        <v>298</v>
      </c>
      <c r="B67" s="279" t="s">
        <v>301</v>
      </c>
      <c r="C67" s="1821">
        <f>'RM_1.3.sz.mell.'!C67</f>
        <v>0</v>
      </c>
      <c r="D67" s="1821">
        <f>'RM_1.3.sz.mell.'!J67</f>
        <v>0</v>
      </c>
      <c r="E67" s="1822">
        <f>'RM_1.3.sz.mell.'!K67</f>
        <v>0</v>
      </c>
    </row>
    <row r="68" spans="1:5" s="1508" customFormat="1" ht="12" customHeight="1" thickBot="1" x14ac:dyDescent="0.25">
      <c r="A68" s="1850" t="s">
        <v>471</v>
      </c>
      <c r="B68" s="1846" t="s">
        <v>302</v>
      </c>
      <c r="C68" s="1819">
        <f>'RM_1.3.sz.mell.'!C68</f>
        <v>9099230</v>
      </c>
      <c r="D68" s="1819">
        <f>'RM_1.3.sz.mell.'!J68</f>
        <v>0</v>
      </c>
      <c r="E68" s="1820">
        <f>'RM_1.3.sz.mell.'!K68</f>
        <v>9099230</v>
      </c>
    </row>
    <row r="69" spans="1:5" s="1508" customFormat="1" ht="12" customHeight="1" thickBot="1" x14ac:dyDescent="0.25">
      <c r="A69" s="448" t="s">
        <v>303</v>
      </c>
      <c r="B69" s="277" t="s">
        <v>304</v>
      </c>
      <c r="C69" s="1815">
        <f>'RM_1.3.sz.mell.'!C69</f>
        <v>0</v>
      </c>
      <c r="D69" s="1815">
        <f>'RM_1.3.sz.mell.'!J69</f>
        <v>0</v>
      </c>
      <c r="E69" s="1816">
        <f>'RM_1.3.sz.mell.'!K69</f>
        <v>0</v>
      </c>
    </row>
    <row r="70" spans="1:5" s="1508" customFormat="1" ht="12" customHeight="1" x14ac:dyDescent="0.2">
      <c r="A70" s="1847" t="s">
        <v>332</v>
      </c>
      <c r="B70" s="401" t="s">
        <v>305</v>
      </c>
      <c r="C70" s="1821">
        <f>'RM_1.3.sz.mell.'!C70</f>
        <v>0</v>
      </c>
      <c r="D70" s="1821">
        <f>'RM_1.3.sz.mell.'!J70</f>
        <v>0</v>
      </c>
      <c r="E70" s="1822">
        <f>'RM_1.3.sz.mell.'!K70</f>
        <v>0</v>
      </c>
    </row>
    <row r="71" spans="1:5" s="1508" customFormat="1" ht="12" customHeight="1" x14ac:dyDescent="0.2">
      <c r="A71" s="1848" t="s">
        <v>341</v>
      </c>
      <c r="B71" s="402" t="s">
        <v>306</v>
      </c>
      <c r="C71" s="1821">
        <f>'RM_1.3.sz.mell.'!C71</f>
        <v>0</v>
      </c>
      <c r="D71" s="1821">
        <f>'RM_1.3.sz.mell.'!J71</f>
        <v>0</v>
      </c>
      <c r="E71" s="1822">
        <f>'RM_1.3.sz.mell.'!K71</f>
        <v>0</v>
      </c>
    </row>
    <row r="72" spans="1:5" s="1508" customFormat="1" ht="12" customHeight="1" thickBot="1" x14ac:dyDescent="0.25">
      <c r="A72" s="1849" t="s">
        <v>342</v>
      </c>
      <c r="B72" s="467" t="s">
        <v>456</v>
      </c>
      <c r="C72" s="1821">
        <f>'RM_1.3.sz.mell.'!C72</f>
        <v>0</v>
      </c>
      <c r="D72" s="1821">
        <f>'RM_1.3.sz.mell.'!J72</f>
        <v>0</v>
      </c>
      <c r="E72" s="1822">
        <f>'RM_1.3.sz.mell.'!K72</f>
        <v>0</v>
      </c>
    </row>
    <row r="73" spans="1:5" s="1508" customFormat="1" ht="12" customHeight="1" thickBot="1" x14ac:dyDescent="0.25">
      <c r="A73" s="448" t="s">
        <v>308</v>
      </c>
      <c r="B73" s="277" t="s">
        <v>309</v>
      </c>
      <c r="C73" s="1815">
        <f>'RM_1.3.sz.mell.'!C73</f>
        <v>0</v>
      </c>
      <c r="D73" s="1815">
        <f>'RM_1.3.sz.mell.'!J73</f>
        <v>0</v>
      </c>
      <c r="E73" s="1816">
        <f>'RM_1.3.sz.mell.'!K73</f>
        <v>0</v>
      </c>
    </row>
    <row r="74" spans="1:5" s="1508" customFormat="1" ht="12" customHeight="1" x14ac:dyDescent="0.2">
      <c r="A74" s="1847" t="s">
        <v>147</v>
      </c>
      <c r="B74" s="401" t="s">
        <v>310</v>
      </c>
      <c r="C74" s="1821">
        <f>'RM_1.3.sz.mell.'!C74</f>
        <v>0</v>
      </c>
      <c r="D74" s="1821">
        <f>'RM_1.3.sz.mell.'!J74</f>
        <v>0</v>
      </c>
      <c r="E74" s="1822">
        <f>'RM_1.3.sz.mell.'!K74</f>
        <v>0</v>
      </c>
    </row>
    <row r="75" spans="1:5" s="1508" customFormat="1" ht="12" customHeight="1" x14ac:dyDescent="0.2">
      <c r="A75" s="1888">
        <v>44138</v>
      </c>
      <c r="B75" s="401" t="s">
        <v>565</v>
      </c>
      <c r="C75" s="1821">
        <f>'RM_1.3.sz.mell.'!C75</f>
        <v>0</v>
      </c>
      <c r="D75" s="1821">
        <f>'RM_1.3.sz.mell.'!J75</f>
        <v>0</v>
      </c>
      <c r="E75" s="1822">
        <f>'RM_1.3.sz.mell.'!K75</f>
        <v>0</v>
      </c>
    </row>
    <row r="76" spans="1:5" s="1508" customFormat="1" ht="12" customHeight="1" x14ac:dyDescent="0.2">
      <c r="A76" s="1848" t="s">
        <v>333</v>
      </c>
      <c r="B76" s="401" t="s">
        <v>311</v>
      </c>
      <c r="C76" s="1821">
        <f>'RM_1.3.sz.mell.'!C76</f>
        <v>0</v>
      </c>
      <c r="D76" s="1821">
        <f>'RM_1.3.sz.mell.'!J76</f>
        <v>0</v>
      </c>
      <c r="E76" s="1822">
        <f>'RM_1.3.sz.mell.'!K76</f>
        <v>0</v>
      </c>
    </row>
    <row r="77" spans="1:5" s="1508" customFormat="1" ht="12" customHeight="1" thickBot="1" x14ac:dyDescent="0.25">
      <c r="A77" s="1849" t="s">
        <v>334</v>
      </c>
      <c r="B77" s="1851" t="s">
        <v>566</v>
      </c>
      <c r="C77" s="1821">
        <f>'RM_1.3.sz.mell.'!C77</f>
        <v>0</v>
      </c>
      <c r="D77" s="1821">
        <f>'RM_1.3.sz.mell.'!J77</f>
        <v>0</v>
      </c>
      <c r="E77" s="1822">
        <f>'RM_1.3.sz.mell.'!K77</f>
        <v>0</v>
      </c>
    </row>
    <row r="78" spans="1:5" s="1508" customFormat="1" ht="12" customHeight="1" thickBot="1" x14ac:dyDescent="0.25">
      <c r="A78" s="448" t="s">
        <v>312</v>
      </c>
      <c r="B78" s="277" t="s">
        <v>313</v>
      </c>
      <c r="C78" s="1815">
        <f>'RM_1.3.sz.mell.'!C78</f>
        <v>0</v>
      </c>
      <c r="D78" s="1815">
        <f>'RM_1.3.sz.mell.'!J78</f>
        <v>0</v>
      </c>
      <c r="E78" s="1816">
        <f>'RM_1.3.sz.mell.'!K78</f>
        <v>0</v>
      </c>
    </row>
    <row r="79" spans="1:5" s="1508" customFormat="1" ht="12" customHeight="1" x14ac:dyDescent="0.2">
      <c r="A79" s="1847" t="s">
        <v>335</v>
      </c>
      <c r="B79" s="401" t="s">
        <v>314</v>
      </c>
      <c r="C79" s="1821">
        <f>'RM_1.3.sz.mell.'!C79</f>
        <v>0</v>
      </c>
      <c r="D79" s="1821">
        <f>'RM_1.3.sz.mell.'!J79</f>
        <v>0</v>
      </c>
      <c r="E79" s="1822">
        <f>'RM_1.3.sz.mell.'!K79</f>
        <v>0</v>
      </c>
    </row>
    <row r="80" spans="1:5" s="1508" customFormat="1" ht="12" customHeight="1" thickBot="1" x14ac:dyDescent="0.25">
      <c r="A80" s="1849" t="s">
        <v>336</v>
      </c>
      <c r="B80" s="279" t="s">
        <v>315</v>
      </c>
      <c r="C80" s="1821">
        <f>'RM_1.3.sz.mell.'!C80</f>
        <v>0</v>
      </c>
      <c r="D80" s="1821">
        <f>'RM_1.3.sz.mell.'!J80</f>
        <v>0</v>
      </c>
      <c r="E80" s="1822">
        <f>'RM_1.3.sz.mell.'!K80</f>
        <v>0</v>
      </c>
    </row>
    <row r="81" spans="1:5" s="1508" customFormat="1" ht="12" customHeight="1" thickBot="1" x14ac:dyDescent="0.25">
      <c r="A81" s="448" t="s">
        <v>316</v>
      </c>
      <c r="B81" s="277" t="s">
        <v>317</v>
      </c>
      <c r="C81" s="1815">
        <f>'RM_1.3.sz.mell.'!C81</f>
        <v>0</v>
      </c>
      <c r="D81" s="1815">
        <f>'RM_1.3.sz.mell.'!J81</f>
        <v>0</v>
      </c>
      <c r="E81" s="1816">
        <f>'RM_1.3.sz.mell.'!K81</f>
        <v>0</v>
      </c>
    </row>
    <row r="82" spans="1:5" s="1508" customFormat="1" ht="12" customHeight="1" x14ac:dyDescent="0.2">
      <c r="A82" s="1847" t="s">
        <v>337</v>
      </c>
      <c r="B82" s="401" t="s">
        <v>318</v>
      </c>
      <c r="C82" s="1821">
        <f>'RM_1.3.sz.mell.'!C82</f>
        <v>0</v>
      </c>
      <c r="D82" s="1821">
        <f>'RM_1.3.sz.mell.'!J82</f>
        <v>0</v>
      </c>
      <c r="E82" s="1822">
        <f>'RM_1.3.sz.mell.'!K82</f>
        <v>0</v>
      </c>
    </row>
    <row r="83" spans="1:5" s="1508" customFormat="1" ht="12" customHeight="1" x14ac:dyDescent="0.2">
      <c r="A83" s="1848" t="s">
        <v>338</v>
      </c>
      <c r="B83" s="402" t="s">
        <v>319</v>
      </c>
      <c r="C83" s="1821">
        <f>'RM_1.3.sz.mell.'!C83</f>
        <v>0</v>
      </c>
      <c r="D83" s="1821">
        <f>'RM_1.3.sz.mell.'!J83</f>
        <v>0</v>
      </c>
      <c r="E83" s="1822">
        <f>'RM_1.3.sz.mell.'!K83</f>
        <v>0</v>
      </c>
    </row>
    <row r="84" spans="1:5" s="1508" customFormat="1" ht="12" customHeight="1" thickBot="1" x14ac:dyDescent="0.25">
      <c r="A84" s="1849" t="s">
        <v>339</v>
      </c>
      <c r="B84" s="279" t="s">
        <v>567</v>
      </c>
      <c r="C84" s="1821">
        <f>'RM_1.3.sz.mell.'!C84</f>
        <v>0</v>
      </c>
      <c r="D84" s="1821">
        <f>'RM_1.3.sz.mell.'!J84</f>
        <v>0</v>
      </c>
      <c r="E84" s="1822">
        <f>'RM_1.3.sz.mell.'!K84</f>
        <v>0</v>
      </c>
    </row>
    <row r="85" spans="1:5" s="1508" customFormat="1" ht="12" customHeight="1" thickBot="1" x14ac:dyDescent="0.25">
      <c r="A85" s="448" t="s">
        <v>320</v>
      </c>
      <c r="B85" s="277" t="s">
        <v>340</v>
      </c>
      <c r="C85" s="1815">
        <f>'RM_1.3.sz.mell.'!C85</f>
        <v>0</v>
      </c>
      <c r="D85" s="1815">
        <f>'RM_1.3.sz.mell.'!J85</f>
        <v>0</v>
      </c>
      <c r="E85" s="1816">
        <f>'RM_1.3.sz.mell.'!K85</f>
        <v>0</v>
      </c>
    </row>
    <row r="86" spans="1:5" s="1508" customFormat="1" ht="12" customHeight="1" x14ac:dyDescent="0.2">
      <c r="A86" s="405" t="s">
        <v>321</v>
      </c>
      <c r="B86" s="401" t="s">
        <v>322</v>
      </c>
      <c r="C86" s="1821">
        <f>'RM_1.3.sz.mell.'!C86</f>
        <v>0</v>
      </c>
      <c r="D86" s="1821">
        <f>'RM_1.3.sz.mell.'!J86</f>
        <v>0</v>
      </c>
      <c r="E86" s="1822">
        <f>'RM_1.3.sz.mell.'!K86</f>
        <v>0</v>
      </c>
    </row>
    <row r="87" spans="1:5" s="1508" customFormat="1" ht="12" customHeight="1" x14ac:dyDescent="0.2">
      <c r="A87" s="406" t="s">
        <v>323</v>
      </c>
      <c r="B87" s="402" t="s">
        <v>324</v>
      </c>
      <c r="C87" s="1821">
        <f>'RM_1.3.sz.mell.'!C87</f>
        <v>0</v>
      </c>
      <c r="D87" s="1821">
        <f>'RM_1.3.sz.mell.'!J87</f>
        <v>0</v>
      </c>
      <c r="E87" s="1822">
        <f>'RM_1.3.sz.mell.'!K87</f>
        <v>0</v>
      </c>
    </row>
    <row r="88" spans="1:5" s="1508" customFormat="1" ht="12" customHeight="1" x14ac:dyDescent="0.2">
      <c r="A88" s="406" t="s">
        <v>325</v>
      </c>
      <c r="B88" s="402" t="s">
        <v>326</v>
      </c>
      <c r="C88" s="1821">
        <f>'RM_1.3.sz.mell.'!C88</f>
        <v>0</v>
      </c>
      <c r="D88" s="1821">
        <f>'RM_1.3.sz.mell.'!J88</f>
        <v>0</v>
      </c>
      <c r="E88" s="1822">
        <f>'RM_1.3.sz.mell.'!K88</f>
        <v>0</v>
      </c>
    </row>
    <row r="89" spans="1:5" s="1508" customFormat="1" ht="12" customHeight="1" thickBot="1" x14ac:dyDescent="0.25">
      <c r="A89" s="407" t="s">
        <v>327</v>
      </c>
      <c r="B89" s="279" t="s">
        <v>328</v>
      </c>
      <c r="C89" s="1821">
        <f>'RM_1.3.sz.mell.'!C89</f>
        <v>0</v>
      </c>
      <c r="D89" s="1821">
        <f>'RM_1.3.sz.mell.'!J89</f>
        <v>0</v>
      </c>
      <c r="E89" s="1822">
        <f>'RM_1.3.sz.mell.'!K89</f>
        <v>0</v>
      </c>
    </row>
    <row r="90" spans="1:5" s="1508" customFormat="1" ht="12" customHeight="1" thickBot="1" x14ac:dyDescent="0.25">
      <c r="A90" s="448" t="s">
        <v>329</v>
      </c>
      <c r="B90" s="277" t="s">
        <v>470</v>
      </c>
      <c r="C90" s="1815">
        <f>'RM_1.3.sz.mell.'!C90</f>
        <v>0</v>
      </c>
      <c r="D90" s="1815">
        <f>'RM_1.3.sz.mell.'!J90</f>
        <v>0</v>
      </c>
      <c r="E90" s="1816">
        <f>'RM_1.3.sz.mell.'!K90</f>
        <v>0</v>
      </c>
    </row>
    <row r="91" spans="1:5" s="1508" customFormat="1" ht="13.5" customHeight="1" thickBot="1" x14ac:dyDescent="0.25">
      <c r="A91" s="448" t="s">
        <v>331</v>
      </c>
      <c r="B91" s="277" t="s">
        <v>330</v>
      </c>
      <c r="C91" s="1815">
        <f>'RM_1.3.sz.mell.'!C91</f>
        <v>0</v>
      </c>
      <c r="D91" s="1815">
        <f>'RM_1.3.sz.mell.'!J91</f>
        <v>0</v>
      </c>
      <c r="E91" s="1816">
        <f>'RM_1.3.sz.mell.'!K91</f>
        <v>0</v>
      </c>
    </row>
    <row r="92" spans="1:5" s="1508" customFormat="1" ht="15.75" customHeight="1" thickBot="1" x14ac:dyDescent="0.25">
      <c r="A92" s="448" t="s">
        <v>343</v>
      </c>
      <c r="B92" s="408" t="s">
        <v>473</v>
      </c>
      <c r="C92" s="1819">
        <f>'RM_1.3.sz.mell.'!C92</f>
        <v>0</v>
      </c>
      <c r="D92" s="1819">
        <f>'RM_1.3.sz.mell.'!J92</f>
        <v>0</v>
      </c>
      <c r="E92" s="1820">
        <f>'RM_1.3.sz.mell.'!K92</f>
        <v>0</v>
      </c>
    </row>
    <row r="93" spans="1:5" s="1508" customFormat="1" ht="25.5" customHeight="1" thickBot="1" x14ac:dyDescent="0.25">
      <c r="A93" s="449" t="s">
        <v>472</v>
      </c>
      <c r="B93" s="409" t="s">
        <v>474</v>
      </c>
      <c r="C93" s="1819">
        <f>'RM_1.3.sz.mell.'!C93</f>
        <v>9099230</v>
      </c>
      <c r="D93" s="1819">
        <f>'RM_1.3.sz.mell.'!J93</f>
        <v>0</v>
      </c>
      <c r="E93" s="1820">
        <f>'RM_1.3.sz.mell.'!K93</f>
        <v>9099230</v>
      </c>
    </row>
    <row r="94" spans="1:5" s="1508" customFormat="1" ht="15.2" customHeight="1" x14ac:dyDescent="0.2">
      <c r="A94" s="1852"/>
      <c r="B94" s="1853"/>
      <c r="C94" s="1854"/>
      <c r="D94" s="1855"/>
      <c r="E94" s="1855"/>
    </row>
    <row r="95" spans="1:5" ht="16.5" customHeight="1" x14ac:dyDescent="0.25">
      <c r="A95" s="2387" t="s">
        <v>46</v>
      </c>
      <c r="B95" s="2387"/>
      <c r="C95" s="2387"/>
      <c r="D95" s="2387"/>
      <c r="E95" s="2387"/>
    </row>
    <row r="96" spans="1:5" ht="16.5" customHeight="1" thickBot="1" x14ac:dyDescent="0.3">
      <c r="A96" s="2388" t="s">
        <v>151</v>
      </c>
      <c r="B96" s="2388"/>
      <c r="C96" s="1856"/>
      <c r="D96" s="1857"/>
      <c r="E96" s="1856" t="str">
        <f>E7</f>
        <v xml:space="preserve"> Forintban!</v>
      </c>
    </row>
    <row r="97" spans="1:5" x14ac:dyDescent="0.25">
      <c r="A97" s="2380" t="s">
        <v>68</v>
      </c>
      <c r="B97" s="2382" t="s">
        <v>745</v>
      </c>
      <c r="C97" s="2384" t="str">
        <f>C8</f>
        <v>2021. évi</v>
      </c>
      <c r="D97" s="2385"/>
      <c r="E97" s="2386"/>
    </row>
    <row r="98" spans="1:5" ht="24.75" thickBot="1" x14ac:dyDescent="0.3">
      <c r="A98" s="2381"/>
      <c r="B98" s="2383"/>
      <c r="C98" s="1839" t="str">
        <f>C9</f>
        <v>Eredeti
előirányzat</v>
      </c>
      <c r="D98" s="1840" t="str">
        <f>D9</f>
        <v>Összes módosítás</v>
      </c>
      <c r="E98" s="1841" t="str">
        <f>E9</f>
        <v>Módosított előirányzat</v>
      </c>
    </row>
    <row r="99" spans="1:5" s="1503" customFormat="1" ht="12" customHeight="1" thickBot="1" x14ac:dyDescent="0.25">
      <c r="A99" s="1858" t="s">
        <v>488</v>
      </c>
      <c r="B99" s="1859" t="s">
        <v>489</v>
      </c>
      <c r="C99" s="1859" t="s">
        <v>490</v>
      </c>
      <c r="D99" s="1859" t="s">
        <v>492</v>
      </c>
      <c r="E99" s="1860" t="s">
        <v>491</v>
      </c>
    </row>
    <row r="100" spans="1:5" ht="12" customHeight="1" thickBot="1" x14ac:dyDescent="0.3">
      <c r="A100" s="1861" t="s">
        <v>17</v>
      </c>
      <c r="B100" s="1862" t="s">
        <v>432</v>
      </c>
      <c r="C100" s="1863">
        <f>'RM_1.3.sz.mell.'!C100</f>
        <v>9099230</v>
      </c>
      <c r="D100" s="1863">
        <f>'RM_1.3.sz.mell.'!J100</f>
        <v>0</v>
      </c>
      <c r="E100" s="1864">
        <f>'RM_1.3.sz.mell.'!K100</f>
        <v>9099230</v>
      </c>
    </row>
    <row r="101" spans="1:5" ht="12" customHeight="1" x14ac:dyDescent="0.25">
      <c r="A101" s="1865" t="s">
        <v>97</v>
      </c>
      <c r="B101" s="1866" t="s">
        <v>48</v>
      </c>
      <c r="C101" s="1827">
        <f>'RM_1.3.sz.mell.'!C101</f>
        <v>5735200</v>
      </c>
      <c r="D101" s="1827">
        <f>'RM_1.3.sz.mell.'!J101</f>
        <v>0</v>
      </c>
      <c r="E101" s="1828">
        <f>'RM_1.3.sz.mell.'!K101</f>
        <v>5735200</v>
      </c>
    </row>
    <row r="102" spans="1:5" ht="12" customHeight="1" x14ac:dyDescent="0.25">
      <c r="A102" s="1888">
        <v>43833</v>
      </c>
      <c r="B102" s="1867" t="s">
        <v>181</v>
      </c>
      <c r="C102" s="1813">
        <f>'RM_1.3.sz.mell.'!C102</f>
        <v>895656</v>
      </c>
      <c r="D102" s="1813">
        <f>'RM_1.3.sz.mell.'!J102</f>
        <v>0</v>
      </c>
      <c r="E102" s="1814">
        <f>'RM_1.3.sz.mell.'!K102</f>
        <v>895656</v>
      </c>
    </row>
    <row r="103" spans="1:5" ht="12" customHeight="1" x14ac:dyDescent="0.25">
      <c r="A103" s="1848" t="s">
        <v>99</v>
      </c>
      <c r="B103" s="1867" t="s">
        <v>138</v>
      </c>
      <c r="C103" s="1817">
        <f>'RM_1.3.sz.mell.'!C103</f>
        <v>2468374</v>
      </c>
      <c r="D103" s="1817">
        <f>'RM_1.3.sz.mell.'!J103</f>
        <v>0</v>
      </c>
      <c r="E103" s="1818">
        <f>'RM_1.3.sz.mell.'!K103</f>
        <v>2468374</v>
      </c>
    </row>
    <row r="104" spans="1:5" ht="12" customHeight="1" x14ac:dyDescent="0.25">
      <c r="A104" s="1848" t="s">
        <v>100</v>
      </c>
      <c r="B104" s="1868" t="s">
        <v>182</v>
      </c>
      <c r="C104" s="1817">
        <f>'RM_1.3.sz.mell.'!C104</f>
        <v>0</v>
      </c>
      <c r="D104" s="1817">
        <f>'RM_1.3.sz.mell.'!J104</f>
        <v>0</v>
      </c>
      <c r="E104" s="1818">
        <f>'RM_1.3.sz.mell.'!K104</f>
        <v>0</v>
      </c>
    </row>
    <row r="105" spans="1:5" ht="12" customHeight="1" x14ac:dyDescent="0.25">
      <c r="A105" s="1848" t="s">
        <v>111</v>
      </c>
      <c r="B105" s="1869" t="s">
        <v>183</v>
      </c>
      <c r="C105" s="1817">
        <f>'RM_1.3.sz.mell.'!C105</f>
        <v>0</v>
      </c>
      <c r="D105" s="1817">
        <f>'RM_1.3.sz.mell.'!J105</f>
        <v>0</v>
      </c>
      <c r="E105" s="1818">
        <f>'RM_1.3.sz.mell.'!K105</f>
        <v>0</v>
      </c>
    </row>
    <row r="106" spans="1:5" ht="12" customHeight="1" x14ac:dyDescent="0.25">
      <c r="A106" s="1848" t="s">
        <v>101</v>
      </c>
      <c r="B106" s="1867" t="s">
        <v>437</v>
      </c>
      <c r="C106" s="1817">
        <f>'RM_1.3.sz.mell.'!C106</f>
        <v>0</v>
      </c>
      <c r="D106" s="1817">
        <f>'RM_1.3.sz.mell.'!J106</f>
        <v>0</v>
      </c>
      <c r="E106" s="1818">
        <f>'RM_1.3.sz.mell.'!K106</f>
        <v>0</v>
      </c>
    </row>
    <row r="107" spans="1:5" ht="12" customHeight="1" x14ac:dyDescent="0.25">
      <c r="A107" s="1848" t="s">
        <v>102</v>
      </c>
      <c r="B107" s="1870" t="s">
        <v>436</v>
      </c>
      <c r="C107" s="1817">
        <f>'RM_1.3.sz.mell.'!C107</f>
        <v>0</v>
      </c>
      <c r="D107" s="1817">
        <f>'RM_1.3.sz.mell.'!J107</f>
        <v>0</v>
      </c>
      <c r="E107" s="1818">
        <f>'RM_1.3.sz.mell.'!K107</f>
        <v>0</v>
      </c>
    </row>
    <row r="108" spans="1:5" ht="12" customHeight="1" x14ac:dyDescent="0.25">
      <c r="A108" s="1848" t="s">
        <v>112</v>
      </c>
      <c r="B108" s="1870" t="s">
        <v>435</v>
      </c>
      <c r="C108" s="1817">
        <f>'RM_1.3.sz.mell.'!C108</f>
        <v>0</v>
      </c>
      <c r="D108" s="1817">
        <f>'RM_1.3.sz.mell.'!J108</f>
        <v>0</v>
      </c>
      <c r="E108" s="1818">
        <f>'RM_1.3.sz.mell.'!K108</f>
        <v>0</v>
      </c>
    </row>
    <row r="109" spans="1:5" ht="12" customHeight="1" x14ac:dyDescent="0.25">
      <c r="A109" s="1848" t="s">
        <v>113</v>
      </c>
      <c r="B109" s="1871" t="s">
        <v>346</v>
      </c>
      <c r="C109" s="1817">
        <f>'RM_1.3.sz.mell.'!C109</f>
        <v>0</v>
      </c>
      <c r="D109" s="1817">
        <f>'RM_1.3.sz.mell.'!J109</f>
        <v>0</v>
      </c>
      <c r="E109" s="1818">
        <f>'RM_1.3.sz.mell.'!K109</f>
        <v>0</v>
      </c>
    </row>
    <row r="110" spans="1:5" ht="12" customHeight="1" x14ac:dyDescent="0.25">
      <c r="A110" s="1848" t="s">
        <v>114</v>
      </c>
      <c r="B110" s="1872" t="s">
        <v>347</v>
      </c>
      <c r="C110" s="1817">
        <f>'RM_1.3.sz.mell.'!C110</f>
        <v>0</v>
      </c>
      <c r="D110" s="1817">
        <f>'RM_1.3.sz.mell.'!J110</f>
        <v>0</v>
      </c>
      <c r="E110" s="1818">
        <f>'RM_1.3.sz.mell.'!K110</f>
        <v>0</v>
      </c>
    </row>
    <row r="111" spans="1:5" ht="12" customHeight="1" x14ac:dyDescent="0.25">
      <c r="A111" s="1848" t="s">
        <v>115</v>
      </c>
      <c r="B111" s="1872" t="s">
        <v>348</v>
      </c>
      <c r="C111" s="1817">
        <f>'RM_1.3.sz.mell.'!C111</f>
        <v>0</v>
      </c>
      <c r="D111" s="1817">
        <f>'RM_1.3.sz.mell.'!J111</f>
        <v>0</v>
      </c>
      <c r="E111" s="1818">
        <f>'RM_1.3.sz.mell.'!K111</f>
        <v>0</v>
      </c>
    </row>
    <row r="112" spans="1:5" ht="12" customHeight="1" x14ac:dyDescent="0.25">
      <c r="A112" s="1848" t="s">
        <v>117</v>
      </c>
      <c r="B112" s="1871" t="s">
        <v>349</v>
      </c>
      <c r="C112" s="1817">
        <f>'RM_1.3.sz.mell.'!C112</f>
        <v>0</v>
      </c>
      <c r="D112" s="1817">
        <f>'RM_1.3.sz.mell.'!J112</f>
        <v>0</v>
      </c>
      <c r="E112" s="1818">
        <f>'RM_1.3.sz.mell.'!K112</f>
        <v>0</v>
      </c>
    </row>
    <row r="113" spans="1:5" ht="12" customHeight="1" x14ac:dyDescent="0.25">
      <c r="A113" s="1848" t="s">
        <v>184</v>
      </c>
      <c r="B113" s="1871" t="s">
        <v>350</v>
      </c>
      <c r="C113" s="1817">
        <f>'RM_1.3.sz.mell.'!C113</f>
        <v>0</v>
      </c>
      <c r="D113" s="1817">
        <f>'RM_1.3.sz.mell.'!J113</f>
        <v>0</v>
      </c>
      <c r="E113" s="1818">
        <f>'RM_1.3.sz.mell.'!K113</f>
        <v>0</v>
      </c>
    </row>
    <row r="114" spans="1:5" ht="12" customHeight="1" x14ac:dyDescent="0.25">
      <c r="A114" s="1848" t="s">
        <v>344</v>
      </c>
      <c r="B114" s="1872" t="s">
        <v>351</v>
      </c>
      <c r="C114" s="1817">
        <f>'RM_1.3.sz.mell.'!C114</f>
        <v>0</v>
      </c>
      <c r="D114" s="1817">
        <f>'RM_1.3.sz.mell.'!J114</f>
        <v>0</v>
      </c>
      <c r="E114" s="1818">
        <f>'RM_1.3.sz.mell.'!K114</f>
        <v>0</v>
      </c>
    </row>
    <row r="115" spans="1:5" ht="12" customHeight="1" x14ac:dyDescent="0.25">
      <c r="A115" s="1873" t="s">
        <v>345</v>
      </c>
      <c r="B115" s="1870" t="s">
        <v>352</v>
      </c>
      <c r="C115" s="1817">
        <f>'RM_1.3.sz.mell.'!C115</f>
        <v>0</v>
      </c>
      <c r="D115" s="1817">
        <f>'RM_1.3.sz.mell.'!J115</f>
        <v>0</v>
      </c>
      <c r="E115" s="1818">
        <f>'RM_1.3.sz.mell.'!K115</f>
        <v>0</v>
      </c>
    </row>
    <row r="116" spans="1:5" ht="12" customHeight="1" x14ac:dyDescent="0.25">
      <c r="A116" s="1848" t="s">
        <v>433</v>
      </c>
      <c r="B116" s="1870" t="s">
        <v>353</v>
      </c>
      <c r="C116" s="1817">
        <f>'RM_1.3.sz.mell.'!C116</f>
        <v>0</v>
      </c>
      <c r="D116" s="1817">
        <f>'RM_1.3.sz.mell.'!J116</f>
        <v>0</v>
      </c>
      <c r="E116" s="1818">
        <f>'RM_1.3.sz.mell.'!K116</f>
        <v>0</v>
      </c>
    </row>
    <row r="117" spans="1:5" ht="12" customHeight="1" x14ac:dyDescent="0.25">
      <c r="A117" s="1849" t="s">
        <v>434</v>
      </c>
      <c r="B117" s="1870" t="s">
        <v>354</v>
      </c>
      <c r="C117" s="1817">
        <f>'RM_1.3.sz.mell.'!C117</f>
        <v>0</v>
      </c>
      <c r="D117" s="1817">
        <f>'RM_1.3.sz.mell.'!J117</f>
        <v>0</v>
      </c>
      <c r="E117" s="1818">
        <f>'RM_1.3.sz.mell.'!K117</f>
        <v>0</v>
      </c>
    </row>
    <row r="118" spans="1:5" ht="12" customHeight="1" x14ac:dyDescent="0.25">
      <c r="A118" s="1848" t="s">
        <v>438</v>
      </c>
      <c r="B118" s="1868" t="s">
        <v>49</v>
      </c>
      <c r="C118" s="1813">
        <f>'RM_1.3.sz.mell.'!C118</f>
        <v>0</v>
      </c>
      <c r="D118" s="1813">
        <f>'RM_1.3.sz.mell.'!J118</f>
        <v>0</v>
      </c>
      <c r="E118" s="1814">
        <f>'RM_1.3.sz.mell.'!K118</f>
        <v>0</v>
      </c>
    </row>
    <row r="119" spans="1:5" ht="12" customHeight="1" x14ac:dyDescent="0.25">
      <c r="A119" s="1848" t="s">
        <v>439</v>
      </c>
      <c r="B119" s="1867" t="s">
        <v>441</v>
      </c>
      <c r="C119" s="1813">
        <f>'RM_1.3.sz.mell.'!C119</f>
        <v>0</v>
      </c>
      <c r="D119" s="1813">
        <f>'RM_1.3.sz.mell.'!J119</f>
        <v>0</v>
      </c>
      <c r="E119" s="1814">
        <f>'RM_1.3.sz.mell.'!K119</f>
        <v>0</v>
      </c>
    </row>
    <row r="120" spans="1:5" ht="12" customHeight="1" thickBot="1" x14ac:dyDescent="0.3">
      <c r="A120" s="1874" t="s">
        <v>440</v>
      </c>
      <c r="B120" s="1875" t="s">
        <v>442</v>
      </c>
      <c r="C120" s="1829">
        <f>'RM_1.3.sz.mell.'!C120</f>
        <v>0</v>
      </c>
      <c r="D120" s="1829">
        <f>'RM_1.3.sz.mell.'!J120</f>
        <v>0</v>
      </c>
      <c r="E120" s="1830">
        <f>'RM_1.3.sz.mell.'!K120</f>
        <v>0</v>
      </c>
    </row>
    <row r="121" spans="1:5" ht="12" customHeight="1" thickBot="1" x14ac:dyDescent="0.3">
      <c r="A121" s="1876" t="s">
        <v>18</v>
      </c>
      <c r="B121" s="1877" t="s">
        <v>355</v>
      </c>
      <c r="C121" s="1831">
        <f>'RM_1.3.sz.mell.'!C121</f>
        <v>0</v>
      </c>
      <c r="D121" s="1815">
        <f>'RM_1.3.sz.mell.'!J121</f>
        <v>0</v>
      </c>
      <c r="E121" s="1832">
        <f>'RM_1.3.sz.mell.'!K121</f>
        <v>0</v>
      </c>
    </row>
    <row r="122" spans="1:5" ht="12" customHeight="1" x14ac:dyDescent="0.25">
      <c r="A122" s="1847" t="s">
        <v>103</v>
      </c>
      <c r="B122" s="1867" t="s">
        <v>227</v>
      </c>
      <c r="C122" s="1811">
        <f>'RM_1.3.sz.mell.'!C122</f>
        <v>0</v>
      </c>
      <c r="D122" s="1833">
        <f>'RM_1.3.sz.mell.'!J122</f>
        <v>0</v>
      </c>
      <c r="E122" s="1812">
        <f>'RM_1.3.sz.mell.'!K122</f>
        <v>0</v>
      </c>
    </row>
    <row r="123" spans="1:5" ht="12" customHeight="1" x14ac:dyDescent="0.25">
      <c r="A123" s="1847" t="s">
        <v>104</v>
      </c>
      <c r="B123" s="1878" t="s">
        <v>359</v>
      </c>
      <c r="C123" s="1811">
        <f>'RM_1.3.sz.mell.'!C123</f>
        <v>0</v>
      </c>
      <c r="D123" s="1833">
        <f>'RM_1.3.sz.mell.'!J123</f>
        <v>0</v>
      </c>
      <c r="E123" s="1812">
        <f>'RM_1.3.sz.mell.'!K123</f>
        <v>0</v>
      </c>
    </row>
    <row r="124" spans="1:5" ht="12" customHeight="1" x14ac:dyDescent="0.25">
      <c r="A124" s="1847" t="s">
        <v>105</v>
      </c>
      <c r="B124" s="1878" t="s">
        <v>185</v>
      </c>
      <c r="C124" s="1813">
        <f>'RM_1.3.sz.mell.'!C124</f>
        <v>0</v>
      </c>
      <c r="D124" s="1834">
        <f>'RM_1.3.sz.mell.'!J124</f>
        <v>0</v>
      </c>
      <c r="E124" s="1814">
        <f>'RM_1.3.sz.mell.'!K124</f>
        <v>0</v>
      </c>
    </row>
    <row r="125" spans="1:5" ht="12" customHeight="1" x14ac:dyDescent="0.25">
      <c r="A125" s="1847" t="s">
        <v>106</v>
      </c>
      <c r="B125" s="1878" t="s">
        <v>360</v>
      </c>
      <c r="C125" s="1813">
        <f>'RM_1.3.sz.mell.'!C125</f>
        <v>0</v>
      </c>
      <c r="D125" s="1834">
        <f>'RM_1.3.sz.mell.'!J125</f>
        <v>0</v>
      </c>
      <c r="E125" s="1814">
        <f>'RM_1.3.sz.mell.'!K125</f>
        <v>0</v>
      </c>
    </row>
    <row r="126" spans="1:5" ht="12" customHeight="1" x14ac:dyDescent="0.25">
      <c r="A126" s="1847" t="s">
        <v>107</v>
      </c>
      <c r="B126" s="279" t="s">
        <v>229</v>
      </c>
      <c r="C126" s="1813">
        <f>'RM_1.3.sz.mell.'!C126</f>
        <v>0</v>
      </c>
      <c r="D126" s="1834">
        <f>'RM_1.3.sz.mell.'!J126</f>
        <v>0</v>
      </c>
      <c r="E126" s="1814">
        <f>'RM_1.3.sz.mell.'!K126</f>
        <v>0</v>
      </c>
    </row>
    <row r="127" spans="1:5" ht="12" customHeight="1" x14ac:dyDescent="0.25">
      <c r="A127" s="1847" t="s">
        <v>116</v>
      </c>
      <c r="B127" s="278" t="s">
        <v>423</v>
      </c>
      <c r="C127" s="1813">
        <f>'RM_1.3.sz.mell.'!C127</f>
        <v>0</v>
      </c>
      <c r="D127" s="1834">
        <f>'RM_1.3.sz.mell.'!J127</f>
        <v>0</v>
      </c>
      <c r="E127" s="1814">
        <f>'RM_1.3.sz.mell.'!K127</f>
        <v>0</v>
      </c>
    </row>
    <row r="128" spans="1:5" ht="12" customHeight="1" x14ac:dyDescent="0.25">
      <c r="A128" s="1847" t="s">
        <v>118</v>
      </c>
      <c r="B128" s="1879" t="s">
        <v>365</v>
      </c>
      <c r="C128" s="1813">
        <f>'RM_1.3.sz.mell.'!C128</f>
        <v>0</v>
      </c>
      <c r="D128" s="1834">
        <f>'RM_1.3.sz.mell.'!J128</f>
        <v>0</v>
      </c>
      <c r="E128" s="1814">
        <f>'RM_1.3.sz.mell.'!K128</f>
        <v>0</v>
      </c>
    </row>
    <row r="129" spans="1:5" x14ac:dyDescent="0.25">
      <c r="A129" s="1847" t="s">
        <v>186</v>
      </c>
      <c r="B129" s="1872" t="s">
        <v>348</v>
      </c>
      <c r="C129" s="1813">
        <f>'RM_1.3.sz.mell.'!C129</f>
        <v>0</v>
      </c>
      <c r="D129" s="1834">
        <f>'RM_1.3.sz.mell.'!J129</f>
        <v>0</v>
      </c>
      <c r="E129" s="1814">
        <f>'RM_1.3.sz.mell.'!K129</f>
        <v>0</v>
      </c>
    </row>
    <row r="130" spans="1:5" ht="12" customHeight="1" x14ac:dyDescent="0.25">
      <c r="A130" s="1847" t="s">
        <v>187</v>
      </c>
      <c r="B130" s="1872" t="s">
        <v>364</v>
      </c>
      <c r="C130" s="1813">
        <f>'RM_1.3.sz.mell.'!C130</f>
        <v>0</v>
      </c>
      <c r="D130" s="1834">
        <f>'RM_1.3.sz.mell.'!J130</f>
        <v>0</v>
      </c>
      <c r="E130" s="1814">
        <f>'RM_1.3.sz.mell.'!K130</f>
        <v>0</v>
      </c>
    </row>
    <row r="131" spans="1:5" ht="12" customHeight="1" x14ac:dyDescent="0.25">
      <c r="A131" s="1847" t="s">
        <v>188</v>
      </c>
      <c r="B131" s="1872" t="s">
        <v>363</v>
      </c>
      <c r="C131" s="1813">
        <f>'RM_1.3.sz.mell.'!C131</f>
        <v>0</v>
      </c>
      <c r="D131" s="1834">
        <f>'RM_1.3.sz.mell.'!J131</f>
        <v>0</v>
      </c>
      <c r="E131" s="1814">
        <f>'RM_1.3.sz.mell.'!K131</f>
        <v>0</v>
      </c>
    </row>
    <row r="132" spans="1:5" ht="12" customHeight="1" x14ac:dyDescent="0.25">
      <c r="A132" s="1847" t="s">
        <v>356</v>
      </c>
      <c r="B132" s="1872" t="s">
        <v>351</v>
      </c>
      <c r="C132" s="1813">
        <f>'RM_1.3.sz.mell.'!C132</f>
        <v>0</v>
      </c>
      <c r="D132" s="1834">
        <f>'RM_1.3.sz.mell.'!J132</f>
        <v>0</v>
      </c>
      <c r="E132" s="1814">
        <f>'RM_1.3.sz.mell.'!K132</f>
        <v>0</v>
      </c>
    </row>
    <row r="133" spans="1:5" ht="12" customHeight="1" x14ac:dyDescent="0.25">
      <c r="A133" s="1847" t="s">
        <v>357</v>
      </c>
      <c r="B133" s="1872" t="s">
        <v>362</v>
      </c>
      <c r="C133" s="1813">
        <f>'RM_1.3.sz.mell.'!C133</f>
        <v>0</v>
      </c>
      <c r="D133" s="1834">
        <f>'RM_1.3.sz.mell.'!J133</f>
        <v>0</v>
      </c>
      <c r="E133" s="1814">
        <f>'RM_1.3.sz.mell.'!K133</f>
        <v>0</v>
      </c>
    </row>
    <row r="134" spans="1:5" ht="16.5" thickBot="1" x14ac:dyDescent="0.3">
      <c r="A134" s="1873" t="s">
        <v>358</v>
      </c>
      <c r="B134" s="1872" t="s">
        <v>361</v>
      </c>
      <c r="C134" s="1817">
        <f>'RM_1.3.sz.mell.'!C134</f>
        <v>0</v>
      </c>
      <c r="D134" s="1835">
        <f>'RM_1.3.sz.mell.'!J134</f>
        <v>0</v>
      </c>
      <c r="E134" s="1818">
        <f>'RM_1.3.sz.mell.'!K134</f>
        <v>0</v>
      </c>
    </row>
    <row r="135" spans="1:5" ht="12" customHeight="1" thickBot="1" x14ac:dyDescent="0.3">
      <c r="A135" s="1845" t="s">
        <v>19</v>
      </c>
      <c r="B135" s="1880" t="s">
        <v>443</v>
      </c>
      <c r="C135" s="1815">
        <f>'RM_1.3.sz.mell.'!C135</f>
        <v>9099230</v>
      </c>
      <c r="D135" s="1836">
        <f>'RM_1.3.sz.mell.'!J135</f>
        <v>0</v>
      </c>
      <c r="E135" s="1816">
        <f>'RM_1.3.sz.mell.'!K135</f>
        <v>9099230</v>
      </c>
    </row>
    <row r="136" spans="1:5" ht="12" customHeight="1" thickBot="1" x14ac:dyDescent="0.3">
      <c r="A136" s="1845" t="s">
        <v>20</v>
      </c>
      <c r="B136" s="1880" t="s">
        <v>746</v>
      </c>
      <c r="C136" s="1815">
        <f>'RM_1.3.sz.mell.'!C136</f>
        <v>0</v>
      </c>
      <c r="D136" s="1836">
        <f>'RM_1.3.sz.mell.'!J136</f>
        <v>0</v>
      </c>
      <c r="E136" s="1816">
        <f>'RM_1.3.sz.mell.'!K136</f>
        <v>0</v>
      </c>
    </row>
    <row r="137" spans="1:5" ht="12" customHeight="1" x14ac:dyDescent="0.25">
      <c r="A137" s="1847" t="s">
        <v>265</v>
      </c>
      <c r="B137" s="1878" t="s">
        <v>451</v>
      </c>
      <c r="C137" s="1813">
        <f>'RM_1.3.sz.mell.'!C137</f>
        <v>0</v>
      </c>
      <c r="D137" s="1834">
        <f>'RM_1.3.sz.mell.'!J137</f>
        <v>0</v>
      </c>
      <c r="E137" s="1814">
        <f>'RM_1.3.sz.mell.'!K137</f>
        <v>0</v>
      </c>
    </row>
    <row r="138" spans="1:5" ht="12" customHeight="1" x14ac:dyDescent="0.25">
      <c r="A138" s="1847" t="s">
        <v>266</v>
      </c>
      <c r="B138" s="1878" t="s">
        <v>452</v>
      </c>
      <c r="C138" s="1813">
        <f>'RM_1.3.sz.mell.'!C138</f>
        <v>0</v>
      </c>
      <c r="D138" s="1834">
        <f>'RM_1.3.sz.mell.'!J138</f>
        <v>0</v>
      </c>
      <c r="E138" s="1814">
        <f>'RM_1.3.sz.mell.'!K138</f>
        <v>0</v>
      </c>
    </row>
    <row r="139" spans="1:5" ht="12" customHeight="1" thickBot="1" x14ac:dyDescent="0.3">
      <c r="A139" s="1873" t="s">
        <v>267</v>
      </c>
      <c r="B139" s="1878" t="s">
        <v>453</v>
      </c>
      <c r="C139" s="1813">
        <f>'RM_1.3.sz.mell.'!C139</f>
        <v>0</v>
      </c>
      <c r="D139" s="1834">
        <f>'RM_1.3.sz.mell.'!J139</f>
        <v>0</v>
      </c>
      <c r="E139" s="1814">
        <f>'RM_1.3.sz.mell.'!K139</f>
        <v>0</v>
      </c>
    </row>
    <row r="140" spans="1:5" ht="12" customHeight="1" thickBot="1" x14ac:dyDescent="0.3">
      <c r="A140" s="1845" t="s">
        <v>21</v>
      </c>
      <c r="B140" s="1880" t="s">
        <v>445</v>
      </c>
      <c r="C140" s="1815">
        <f>'RM_1.3.sz.mell.'!C140</f>
        <v>0</v>
      </c>
      <c r="D140" s="1836">
        <f>'RM_1.3.sz.mell.'!J140</f>
        <v>0</v>
      </c>
      <c r="E140" s="1816">
        <f>'RM_1.3.sz.mell.'!K140</f>
        <v>0</v>
      </c>
    </row>
    <row r="141" spans="1:5" ht="12" customHeight="1" x14ac:dyDescent="0.25">
      <c r="A141" s="1847" t="s">
        <v>90</v>
      </c>
      <c r="B141" s="1881" t="s">
        <v>454</v>
      </c>
      <c r="C141" s="1813">
        <f>'RM_1.3.sz.mell.'!C141</f>
        <v>0</v>
      </c>
      <c r="D141" s="1834">
        <f>'RM_1.3.sz.mell.'!J141</f>
        <v>0</v>
      </c>
      <c r="E141" s="1814">
        <f>'RM_1.3.sz.mell.'!K141</f>
        <v>0</v>
      </c>
    </row>
    <row r="142" spans="1:5" ht="12" customHeight="1" x14ac:dyDescent="0.25">
      <c r="A142" s="1847" t="s">
        <v>91</v>
      </c>
      <c r="B142" s="1881" t="s">
        <v>446</v>
      </c>
      <c r="C142" s="1813">
        <f>'RM_1.3.sz.mell.'!C142</f>
        <v>0</v>
      </c>
      <c r="D142" s="1834">
        <f>'RM_1.3.sz.mell.'!J142</f>
        <v>0</v>
      </c>
      <c r="E142" s="1814">
        <f>'RM_1.3.sz.mell.'!K142</f>
        <v>0</v>
      </c>
    </row>
    <row r="143" spans="1:5" ht="12" customHeight="1" x14ac:dyDescent="0.25">
      <c r="A143" s="1847" t="s">
        <v>92</v>
      </c>
      <c r="B143" s="1881" t="s">
        <v>447</v>
      </c>
      <c r="C143" s="1813">
        <f>'RM_1.3.sz.mell.'!C143</f>
        <v>0</v>
      </c>
      <c r="D143" s="1834">
        <f>'RM_1.3.sz.mell.'!J143</f>
        <v>0</v>
      </c>
      <c r="E143" s="1814">
        <f>'RM_1.3.sz.mell.'!K143</f>
        <v>0</v>
      </c>
    </row>
    <row r="144" spans="1:5" ht="12" customHeight="1" x14ac:dyDescent="0.25">
      <c r="A144" s="1847" t="s">
        <v>173</v>
      </c>
      <c r="B144" s="1881" t="s">
        <v>448</v>
      </c>
      <c r="C144" s="1813">
        <f>'RM_1.3.sz.mell.'!C144</f>
        <v>0</v>
      </c>
      <c r="D144" s="1834">
        <f>'RM_1.3.sz.mell.'!J144</f>
        <v>0</v>
      </c>
      <c r="E144" s="1814">
        <f>'RM_1.3.sz.mell.'!K144</f>
        <v>0</v>
      </c>
    </row>
    <row r="145" spans="1:9" ht="12" customHeight="1" x14ac:dyDescent="0.25">
      <c r="A145" s="1847" t="s">
        <v>174</v>
      </c>
      <c r="B145" s="1881" t="s">
        <v>449</v>
      </c>
      <c r="C145" s="1813">
        <f>'RM_1.3.sz.mell.'!C145</f>
        <v>0</v>
      </c>
      <c r="D145" s="1834">
        <f>'RM_1.3.sz.mell.'!J145</f>
        <v>0</v>
      </c>
      <c r="E145" s="1814">
        <f>'RM_1.3.sz.mell.'!K145</f>
        <v>0</v>
      </c>
    </row>
    <row r="146" spans="1:9" ht="12" customHeight="1" thickBot="1" x14ac:dyDescent="0.3">
      <c r="A146" s="1874" t="s">
        <v>175</v>
      </c>
      <c r="B146" s="1882" t="s">
        <v>450</v>
      </c>
      <c r="C146" s="1829">
        <f>'RM_1.3.sz.mell.'!C146</f>
        <v>0</v>
      </c>
      <c r="D146" s="1837">
        <f>'RM_1.3.sz.mell.'!J146</f>
        <v>0</v>
      </c>
      <c r="E146" s="1830">
        <f>'RM_1.3.sz.mell.'!K146</f>
        <v>0</v>
      </c>
    </row>
    <row r="147" spans="1:9" ht="12" customHeight="1" thickBot="1" x14ac:dyDescent="0.3">
      <c r="A147" s="1845" t="s">
        <v>22</v>
      </c>
      <c r="B147" s="1880" t="s">
        <v>458</v>
      </c>
      <c r="C147" s="1819">
        <f>'RM_1.3.sz.mell.'!C147</f>
        <v>0</v>
      </c>
      <c r="D147" s="1838">
        <f>'RM_1.3.sz.mell.'!J147</f>
        <v>0</v>
      </c>
      <c r="E147" s="1820">
        <f>'RM_1.3.sz.mell.'!K147</f>
        <v>0</v>
      </c>
    </row>
    <row r="148" spans="1:9" ht="12" customHeight="1" x14ac:dyDescent="0.25">
      <c r="A148" s="1847" t="s">
        <v>93</v>
      </c>
      <c r="B148" s="1881" t="s">
        <v>366</v>
      </c>
      <c r="C148" s="1813">
        <f>'RM_1.3.sz.mell.'!C148</f>
        <v>0</v>
      </c>
      <c r="D148" s="1834">
        <f>'RM_1.3.sz.mell.'!J148</f>
        <v>0</v>
      </c>
      <c r="E148" s="1814">
        <f>'RM_1.3.sz.mell.'!K148</f>
        <v>0</v>
      </c>
    </row>
    <row r="149" spans="1:9" ht="12" customHeight="1" x14ac:dyDescent="0.25">
      <c r="A149" s="1847" t="s">
        <v>94</v>
      </c>
      <c r="B149" s="1881" t="s">
        <v>367</v>
      </c>
      <c r="C149" s="1813">
        <f>'RM_1.3.sz.mell.'!C149</f>
        <v>0</v>
      </c>
      <c r="D149" s="1834">
        <f>'RM_1.3.sz.mell.'!J149</f>
        <v>0</v>
      </c>
      <c r="E149" s="1814">
        <f>'RM_1.3.sz.mell.'!K149</f>
        <v>0</v>
      </c>
    </row>
    <row r="150" spans="1:9" ht="12" customHeight="1" x14ac:dyDescent="0.25">
      <c r="A150" s="1847" t="s">
        <v>283</v>
      </c>
      <c r="B150" s="1881" t="s">
        <v>459</v>
      </c>
      <c r="C150" s="1813">
        <f>'RM_1.3.sz.mell.'!C150</f>
        <v>0</v>
      </c>
      <c r="D150" s="1834">
        <f>'RM_1.3.sz.mell.'!J150</f>
        <v>0</v>
      </c>
      <c r="E150" s="1814">
        <f>'RM_1.3.sz.mell.'!K150</f>
        <v>0</v>
      </c>
    </row>
    <row r="151" spans="1:9" ht="12" customHeight="1" thickBot="1" x14ac:dyDescent="0.3">
      <c r="A151" s="1873" t="s">
        <v>284</v>
      </c>
      <c r="B151" s="1883" t="s">
        <v>385</v>
      </c>
      <c r="C151" s="1813">
        <f>'RM_1.3.sz.mell.'!C151</f>
        <v>0</v>
      </c>
      <c r="D151" s="1834">
        <f>'RM_1.3.sz.mell.'!J151</f>
        <v>0</v>
      </c>
      <c r="E151" s="1814">
        <f>'RM_1.3.sz.mell.'!K151</f>
        <v>0</v>
      </c>
    </row>
    <row r="152" spans="1:9" ht="12" customHeight="1" thickBot="1" x14ac:dyDescent="0.3">
      <c r="A152" s="1845" t="s">
        <v>23</v>
      </c>
      <c r="B152" s="1880" t="s">
        <v>460</v>
      </c>
      <c r="C152" s="486">
        <f>'RM_1.3.sz.mell.'!C152</f>
        <v>0</v>
      </c>
      <c r="D152" s="696">
        <f>'RM_1.3.sz.mell.'!J152</f>
        <v>0</v>
      </c>
      <c r="E152" s="480">
        <f>'RM_1.3.sz.mell.'!K152</f>
        <v>0</v>
      </c>
    </row>
    <row r="153" spans="1:9" ht="12" customHeight="1" x14ac:dyDescent="0.25">
      <c r="A153" s="1847" t="s">
        <v>95</v>
      </c>
      <c r="B153" s="1881" t="s">
        <v>455</v>
      </c>
      <c r="C153" s="1813">
        <f>'RM_1.3.sz.mell.'!C153</f>
        <v>0</v>
      </c>
      <c r="D153" s="1834">
        <f>'RM_1.3.sz.mell.'!J153</f>
        <v>0</v>
      </c>
      <c r="E153" s="1814">
        <f>'RM_1.3.sz.mell.'!K153</f>
        <v>0</v>
      </c>
    </row>
    <row r="154" spans="1:9" ht="12" customHeight="1" x14ac:dyDescent="0.25">
      <c r="A154" s="1847" t="s">
        <v>96</v>
      </c>
      <c r="B154" s="1881" t="s">
        <v>462</v>
      </c>
      <c r="C154" s="1813">
        <f>'RM_1.3.sz.mell.'!C154</f>
        <v>0</v>
      </c>
      <c r="D154" s="1834">
        <f>'RM_1.3.sz.mell.'!J154</f>
        <v>0</v>
      </c>
      <c r="E154" s="1814">
        <f>'RM_1.3.sz.mell.'!K154</f>
        <v>0</v>
      </c>
    </row>
    <row r="155" spans="1:9" ht="12" customHeight="1" x14ac:dyDescent="0.25">
      <c r="A155" s="1847" t="s">
        <v>295</v>
      </c>
      <c r="B155" s="1881" t="s">
        <v>457</v>
      </c>
      <c r="C155" s="1813">
        <f>'RM_1.3.sz.mell.'!C155</f>
        <v>0</v>
      </c>
      <c r="D155" s="1834">
        <f>'RM_1.3.sz.mell.'!J155</f>
        <v>0</v>
      </c>
      <c r="E155" s="1814">
        <f>'RM_1.3.sz.mell.'!K155</f>
        <v>0</v>
      </c>
    </row>
    <row r="156" spans="1:9" ht="12" customHeight="1" x14ac:dyDescent="0.25">
      <c r="A156" s="1847" t="s">
        <v>296</v>
      </c>
      <c r="B156" s="1881" t="s">
        <v>463</v>
      </c>
      <c r="C156" s="1813">
        <f>'RM_1.3.sz.mell.'!C156</f>
        <v>0</v>
      </c>
      <c r="D156" s="1834">
        <f>'RM_1.3.sz.mell.'!J156</f>
        <v>0</v>
      </c>
      <c r="E156" s="1814">
        <f>'RM_1.3.sz.mell.'!K156</f>
        <v>0</v>
      </c>
    </row>
    <row r="157" spans="1:9" ht="12" customHeight="1" thickBot="1" x14ac:dyDescent="0.3">
      <c r="A157" s="1847" t="s">
        <v>461</v>
      </c>
      <c r="B157" s="1881" t="s">
        <v>464</v>
      </c>
      <c r="C157" s="1813">
        <f>'RM_1.3.sz.mell.'!C157</f>
        <v>0</v>
      </c>
      <c r="D157" s="1834">
        <f>'RM_1.3.sz.mell.'!J157</f>
        <v>0</v>
      </c>
      <c r="E157" s="1814">
        <f>'RM_1.3.sz.mell.'!K157</f>
        <v>0</v>
      </c>
    </row>
    <row r="158" spans="1:9" ht="12" customHeight="1" thickBot="1" x14ac:dyDescent="0.3">
      <c r="A158" s="1845" t="s">
        <v>24</v>
      </c>
      <c r="B158" s="1880" t="s">
        <v>465</v>
      </c>
      <c r="C158" s="486">
        <f>'RM_1.3.sz.mell.'!C158</f>
        <v>0</v>
      </c>
      <c r="D158" s="696">
        <f>'RM_1.3.sz.mell.'!J158</f>
        <v>0</v>
      </c>
      <c r="E158" s="480">
        <f>'RM_1.3.sz.mell.'!K158</f>
        <v>0</v>
      </c>
    </row>
    <row r="159" spans="1:9" ht="12" customHeight="1" thickBot="1" x14ac:dyDescent="0.3">
      <c r="A159" s="1845" t="s">
        <v>25</v>
      </c>
      <c r="B159" s="1880" t="s">
        <v>466</v>
      </c>
      <c r="C159" s="486">
        <f>'RM_1.3.sz.mell.'!C159</f>
        <v>0</v>
      </c>
      <c r="D159" s="696">
        <f>'RM_1.3.sz.mell.'!J159</f>
        <v>0</v>
      </c>
      <c r="E159" s="480">
        <f>'RM_1.3.sz.mell.'!K159</f>
        <v>0</v>
      </c>
    </row>
    <row r="160" spans="1:9" ht="15.2" customHeight="1" thickBot="1" x14ac:dyDescent="0.3">
      <c r="A160" s="1845" t="s">
        <v>26</v>
      </c>
      <c r="B160" s="1880" t="s">
        <v>468</v>
      </c>
      <c r="C160" s="488">
        <f>'RM_1.3.sz.mell.'!C160</f>
        <v>0</v>
      </c>
      <c r="D160" s="702">
        <f>'RM_1.3.sz.mell.'!J160</f>
        <v>0</v>
      </c>
      <c r="E160" s="482">
        <f>'RM_1.3.sz.mell.'!K160</f>
        <v>0</v>
      </c>
      <c r="F160" s="1558"/>
      <c r="G160" s="1559"/>
      <c r="H160" s="1559"/>
      <c r="I160" s="1559"/>
    </row>
    <row r="161" spans="1:5" s="1508" customFormat="1" ht="12.95" customHeight="1" thickBot="1" x14ac:dyDescent="0.25">
      <c r="A161" s="280" t="s">
        <v>27</v>
      </c>
      <c r="B161" s="365" t="s">
        <v>467</v>
      </c>
      <c r="C161" s="488">
        <f>'RM_1.3.sz.mell.'!C161</f>
        <v>9099230</v>
      </c>
      <c r="D161" s="702">
        <f>'RM_1.3.sz.mell.'!J161</f>
        <v>0</v>
      </c>
      <c r="E161" s="482">
        <f>'RM_1.3.sz.mell.'!K161</f>
        <v>9099230</v>
      </c>
    </row>
    <row r="162" spans="1:5" x14ac:dyDescent="0.25">
      <c r="A162" s="1857"/>
      <c r="B162" s="1857"/>
      <c r="C162" s="1884">
        <f>C93-C161</f>
        <v>0</v>
      </c>
      <c r="D162" s="1884">
        <f>D93-D161</f>
        <v>0</v>
      </c>
      <c r="E162" s="1857"/>
    </row>
    <row r="163" spans="1:5" x14ac:dyDescent="0.25">
      <c r="A163" s="2378" t="s">
        <v>368</v>
      </c>
      <c r="B163" s="2378"/>
      <c r="C163" s="2378"/>
      <c r="D163" s="2378"/>
      <c r="E163" s="2378"/>
    </row>
    <row r="164" spans="1:5" ht="15.2" customHeight="1" thickBot="1" x14ac:dyDescent="0.3">
      <c r="A164" s="2379" t="s">
        <v>152</v>
      </c>
      <c r="B164" s="2379"/>
      <c r="C164" s="1885"/>
      <c r="D164" s="1857"/>
      <c r="E164" s="1885" t="str">
        <f>E96</f>
        <v xml:space="preserve"> Forintban!</v>
      </c>
    </row>
    <row r="165" spans="1:5" ht="25.5" customHeight="1" thickBot="1" x14ac:dyDescent="0.3">
      <c r="A165" s="1845">
        <v>1</v>
      </c>
      <c r="B165" s="1886" t="s">
        <v>469</v>
      </c>
      <c r="C165" s="1887">
        <f>'RM_1.3.sz.mell.'!C165</f>
        <v>0</v>
      </c>
      <c r="D165" s="1815">
        <f>'RM_1.3.sz.mell.'!J165</f>
        <v>0</v>
      </c>
      <c r="E165" s="1816">
        <f>'RM_1.3.sz.mell.'!K165</f>
        <v>0</v>
      </c>
    </row>
    <row r="166" spans="1:5" ht="32.450000000000003" customHeight="1" thickBot="1" x14ac:dyDescent="0.3">
      <c r="A166" s="1845" t="s">
        <v>18</v>
      </c>
      <c r="B166" s="1886" t="s">
        <v>475</v>
      </c>
      <c r="C166" s="1815">
        <f>'RM_1.3.sz.mell.'!C166</f>
        <v>0</v>
      </c>
      <c r="D166" s="1815">
        <f>'RM_1.3.sz.mell.'!J166</f>
        <v>0</v>
      </c>
      <c r="E166" s="1816">
        <f>'RM_1.3.sz.mell.'!K166</f>
        <v>0</v>
      </c>
    </row>
  </sheetData>
  <sheetProtection sheet="1"/>
  <customSheetViews>
    <customSheetView guid="{9A8A2574-4E4C-4A0E-A4B4-611EAAF4A38D}" scale="120">
      <selection activeCell="B16" sqref="B16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166"/>
  <sheetViews>
    <sheetView zoomScale="120" zoomScaleNormal="120" zoomScaleSheetLayoutView="100" workbookViewId="0">
      <selection activeCell="E35" sqref="E35"/>
    </sheetView>
  </sheetViews>
  <sheetFormatPr defaultRowHeight="15.75" x14ac:dyDescent="0.25"/>
  <cols>
    <col min="1" max="1" width="9.5" style="1494" customWidth="1"/>
    <col min="2" max="2" width="65.83203125" style="1494" customWidth="1"/>
    <col min="3" max="3" width="17.83203125" style="1566" customWidth="1"/>
    <col min="4" max="5" width="17.83203125" style="1494" customWidth="1"/>
    <col min="6" max="16384" width="9.33203125" style="1494"/>
  </cols>
  <sheetData>
    <row r="1" spans="1:5" x14ac:dyDescent="0.25">
      <c r="A1" s="1493"/>
      <c r="B1" s="2372" t="str">
        <f>CONCATENATE("1.4. melléklet ",KVI_MOD_ALAPADATOK!A7," ",KVI_MOD_ALAPADATOK!B7," ",KVI_MOD_ALAPADATOK!C7," ",KVI_MOD_ALAPADATOK!D7," ",KVI_MOD_ALAPADATOK!E7," ",KVI_MOD_ALAPADATOK!F7," ",KVI_MOD_ALAPADATOK!G7," ",KVI_MOD_ALAPADATOK!H7," ",KVI_MOD_ALAPADATOK!E7," ",KVI_MOD_ALAPADATOK!F7," ",KVI_MOD_ALAPADATOK!G7," ",KVI_MOD_ALAPADATOK!H7)</f>
        <v>1.4. melléklet a  / 2021 ( … ) önkormányzati rendelethez ( … ) önkormányzati rendelethez</v>
      </c>
      <c r="C1" s="2103"/>
      <c r="D1" s="2103"/>
      <c r="E1" s="2103"/>
    </row>
    <row r="2" spans="1:5" x14ac:dyDescent="0.25">
      <c r="A2" s="2373" t="str">
        <f>CONCATENATE(KVI_MOD_ALAPADATOK!A3)</f>
        <v>…………………………...ÖNKORMÁNYZATA</v>
      </c>
      <c r="B2" s="2374"/>
      <c r="C2" s="2374"/>
      <c r="D2" s="2374"/>
      <c r="E2" s="2374"/>
    </row>
    <row r="3" spans="1:5" x14ac:dyDescent="0.25">
      <c r="A3" s="2373" t="str">
        <f>KVI_MOD_1.1.sz.mell.!A3</f>
        <v>… SZ. MÓDOSÍTÁS UTÁNI KÖLTSÉGVETÉS ELŐIRÁNYZATAINAK ALAKULÁSÁRÓL</v>
      </c>
      <c r="B3" s="2373"/>
      <c r="C3" s="2375"/>
      <c r="D3" s="2373"/>
      <c r="E3" s="2373"/>
    </row>
    <row r="4" spans="1:5" x14ac:dyDescent="0.25">
      <c r="A4" s="2373" t="s">
        <v>792</v>
      </c>
      <c r="B4" s="2373"/>
      <c r="C4" s="2375"/>
      <c r="D4" s="2373"/>
      <c r="E4" s="2373"/>
    </row>
    <row r="5" spans="1:5" x14ac:dyDescent="0.25">
      <c r="A5" s="1493"/>
      <c r="B5" s="1493"/>
      <c r="C5" s="1495"/>
      <c r="D5" s="1493"/>
      <c r="E5" s="1493"/>
    </row>
    <row r="6" spans="1:5" ht="15.95" customHeight="1" x14ac:dyDescent="0.25">
      <c r="A6" s="2376" t="s">
        <v>14</v>
      </c>
      <c r="B6" s="2376"/>
      <c r="C6" s="2376"/>
      <c r="D6" s="2376"/>
      <c r="E6" s="2376"/>
    </row>
    <row r="7" spans="1:5" ht="15.95" customHeight="1" thickBot="1" x14ac:dyDescent="0.3">
      <c r="A7" s="2377" t="s">
        <v>150</v>
      </c>
      <c r="B7" s="2377"/>
      <c r="C7" s="1496"/>
      <c r="D7" s="1493"/>
      <c r="E7" s="1496" t="str">
        <f>CONCATENATE(KVI_MOD_1.3.sz.mell.!E7)</f>
        <v xml:space="preserve"> Forintban!</v>
      </c>
    </row>
    <row r="8" spans="1:5" x14ac:dyDescent="0.25">
      <c r="A8" s="2380" t="s">
        <v>68</v>
      </c>
      <c r="B8" s="2382" t="s">
        <v>16</v>
      </c>
      <c r="C8" s="2384" t="str">
        <f>CONCATENATE(KVI_MOD_ALAPADATOK!D1,". évi")</f>
        <v>2021. évi</v>
      </c>
      <c r="D8" s="2385"/>
      <c r="E8" s="2386"/>
    </row>
    <row r="9" spans="1:5" ht="24.75" thickBot="1" x14ac:dyDescent="0.3">
      <c r="A9" s="2381"/>
      <c r="B9" s="2383"/>
      <c r="C9" s="1839" t="s">
        <v>738</v>
      </c>
      <c r="D9" s="1840" t="s">
        <v>1079</v>
      </c>
      <c r="E9" s="1841" t="s">
        <v>804</v>
      </c>
    </row>
    <row r="10" spans="1:5" s="1503" customFormat="1" ht="12" customHeight="1" thickBot="1" x14ac:dyDescent="0.25">
      <c r="A10" s="1842" t="s">
        <v>488</v>
      </c>
      <c r="B10" s="1843" t="s">
        <v>489</v>
      </c>
      <c r="C10" s="1843" t="s">
        <v>490</v>
      </c>
      <c r="D10" s="1843" t="s">
        <v>492</v>
      </c>
      <c r="E10" s="1844" t="s">
        <v>491</v>
      </c>
    </row>
    <row r="11" spans="1:5" s="1508" customFormat="1" ht="12" customHeight="1" thickBot="1" x14ac:dyDescent="0.25">
      <c r="A11" s="1845" t="s">
        <v>17</v>
      </c>
      <c r="B11" s="1846" t="s">
        <v>249</v>
      </c>
      <c r="C11" s="1815">
        <f>'RM_1.4.sz.mell.'!C11</f>
        <v>54478389</v>
      </c>
      <c r="D11" s="1815">
        <f>'RM_1.4.sz.mell.'!J11</f>
        <v>0</v>
      </c>
      <c r="E11" s="1816">
        <f>'RM_1.4.sz.mell.'!K11</f>
        <v>54478389</v>
      </c>
    </row>
    <row r="12" spans="1:5" s="1508" customFormat="1" ht="12" customHeight="1" x14ac:dyDescent="0.2">
      <c r="A12" s="1847" t="s">
        <v>97</v>
      </c>
      <c r="B12" s="401" t="s">
        <v>250</v>
      </c>
      <c r="C12" s="1811">
        <f>'RM_1.4.sz.mell.'!C12</f>
        <v>54478389</v>
      </c>
      <c r="D12" s="1811">
        <f>'RM_1.4.sz.mell.'!J12</f>
        <v>0</v>
      </c>
      <c r="E12" s="1812">
        <f>'RM_1.4.sz.mell.'!K12</f>
        <v>54478389</v>
      </c>
    </row>
    <row r="13" spans="1:5" s="1508" customFormat="1" ht="12" customHeight="1" x14ac:dyDescent="0.2">
      <c r="A13" s="1888">
        <v>43834</v>
      </c>
      <c r="B13" s="402" t="s">
        <v>251</v>
      </c>
      <c r="C13" s="1813">
        <f>'RM_1.4.sz.mell.'!C13</f>
        <v>0</v>
      </c>
      <c r="D13" s="1813">
        <f>'RM_1.4.sz.mell.'!J13</f>
        <v>0</v>
      </c>
      <c r="E13" s="1814">
        <f>'RM_1.4.sz.mell.'!K13</f>
        <v>0</v>
      </c>
    </row>
    <row r="14" spans="1:5" s="1508" customFormat="1" ht="12" customHeight="1" x14ac:dyDescent="0.2">
      <c r="A14" s="1848" t="s">
        <v>99</v>
      </c>
      <c r="B14" s="402" t="s">
        <v>252</v>
      </c>
      <c r="C14" s="1813">
        <f>'RM_1.4.sz.mell.'!C14</f>
        <v>0</v>
      </c>
      <c r="D14" s="1813">
        <f>'RM_1.4.sz.mell.'!J14</f>
        <v>0</v>
      </c>
      <c r="E14" s="1814">
        <f>'RM_1.4.sz.mell.'!K14</f>
        <v>0</v>
      </c>
    </row>
    <row r="15" spans="1:5" s="1508" customFormat="1" ht="12" customHeight="1" x14ac:dyDescent="0.2">
      <c r="A15" s="1848" t="s">
        <v>100</v>
      </c>
      <c r="B15" s="402" t="s">
        <v>253</v>
      </c>
      <c r="C15" s="1813">
        <f>'RM_1.4.sz.mell.'!C15</f>
        <v>0</v>
      </c>
      <c r="D15" s="1813">
        <f>'RM_1.4.sz.mell.'!J15</f>
        <v>0</v>
      </c>
      <c r="E15" s="1814">
        <f>'RM_1.4.sz.mell.'!K15</f>
        <v>0</v>
      </c>
    </row>
    <row r="16" spans="1:5" s="1508" customFormat="1" ht="12" customHeight="1" x14ac:dyDescent="0.2">
      <c r="A16" s="1848" t="s">
        <v>146</v>
      </c>
      <c r="B16" s="278" t="s">
        <v>427</v>
      </c>
      <c r="C16" s="1813">
        <f>'RM_1.4.sz.mell.'!C16</f>
        <v>0</v>
      </c>
      <c r="D16" s="1813">
        <f>'RM_1.4.sz.mell.'!J16</f>
        <v>0</v>
      </c>
      <c r="E16" s="1814">
        <f>'RM_1.4.sz.mell.'!K16</f>
        <v>0</v>
      </c>
    </row>
    <row r="17" spans="1:5" s="1508" customFormat="1" ht="12" customHeight="1" thickBot="1" x14ac:dyDescent="0.25">
      <c r="A17" s="1849" t="s">
        <v>101</v>
      </c>
      <c r="B17" s="279" t="s">
        <v>428</v>
      </c>
      <c r="C17" s="1813">
        <f>'RM_1.4.sz.mell.'!C17</f>
        <v>0</v>
      </c>
      <c r="D17" s="1813">
        <f>'RM_1.4.sz.mell.'!J17</f>
        <v>0</v>
      </c>
      <c r="E17" s="1814">
        <f>'RM_1.4.sz.mell.'!K17</f>
        <v>0</v>
      </c>
    </row>
    <row r="18" spans="1:5" s="1508" customFormat="1" ht="12" customHeight="1" thickBot="1" x14ac:dyDescent="0.25">
      <c r="A18" s="1845" t="s">
        <v>18</v>
      </c>
      <c r="B18" s="277" t="s">
        <v>254</v>
      </c>
      <c r="C18" s="1815">
        <f>'RM_1.4.sz.mell.'!C18</f>
        <v>0</v>
      </c>
      <c r="D18" s="1815">
        <f>'RM_1.4.sz.mell.'!J18</f>
        <v>0</v>
      </c>
      <c r="E18" s="1816">
        <f>'RM_1.4.sz.mell.'!K18</f>
        <v>0</v>
      </c>
    </row>
    <row r="19" spans="1:5" s="1508" customFormat="1" ht="12" customHeight="1" x14ac:dyDescent="0.2">
      <c r="A19" s="1847" t="s">
        <v>103</v>
      </c>
      <c r="B19" s="401" t="s">
        <v>255</v>
      </c>
      <c r="C19" s="1811">
        <f>'RM_1.4.sz.mell.'!C19</f>
        <v>0</v>
      </c>
      <c r="D19" s="1811">
        <f>'RM_1.4.sz.mell.'!J19</f>
        <v>0</v>
      </c>
      <c r="E19" s="1812">
        <f>'RM_1.4.sz.mell.'!K19</f>
        <v>0</v>
      </c>
    </row>
    <row r="20" spans="1:5" s="1508" customFormat="1" ht="12" customHeight="1" x14ac:dyDescent="0.2">
      <c r="A20" s="1848" t="s">
        <v>104</v>
      </c>
      <c r="B20" s="402" t="s">
        <v>256</v>
      </c>
      <c r="C20" s="1813">
        <f>'RM_1.4.sz.mell.'!C20</f>
        <v>0</v>
      </c>
      <c r="D20" s="1813">
        <f>'RM_1.4.sz.mell.'!J20</f>
        <v>0</v>
      </c>
      <c r="E20" s="1814">
        <f>'RM_1.4.sz.mell.'!K20</f>
        <v>0</v>
      </c>
    </row>
    <row r="21" spans="1:5" s="1508" customFormat="1" ht="12" customHeight="1" x14ac:dyDescent="0.2">
      <c r="A21" s="1848" t="s">
        <v>105</v>
      </c>
      <c r="B21" s="402" t="s">
        <v>417</v>
      </c>
      <c r="C21" s="1813">
        <f>'RM_1.4.sz.mell.'!C21</f>
        <v>0</v>
      </c>
      <c r="D21" s="1813">
        <f>'RM_1.4.sz.mell.'!J21</f>
        <v>0</v>
      </c>
      <c r="E21" s="1814">
        <f>'RM_1.4.sz.mell.'!K21</f>
        <v>0</v>
      </c>
    </row>
    <row r="22" spans="1:5" s="1508" customFormat="1" ht="12" customHeight="1" x14ac:dyDescent="0.2">
      <c r="A22" s="1848" t="s">
        <v>106</v>
      </c>
      <c r="B22" s="402" t="s">
        <v>418</v>
      </c>
      <c r="C22" s="1813">
        <f>'RM_1.4.sz.mell.'!C22</f>
        <v>0</v>
      </c>
      <c r="D22" s="1813">
        <f>'RM_1.4.sz.mell.'!J22</f>
        <v>0</v>
      </c>
      <c r="E22" s="1814">
        <f>'RM_1.4.sz.mell.'!K22</f>
        <v>0</v>
      </c>
    </row>
    <row r="23" spans="1:5" s="1508" customFormat="1" ht="12" customHeight="1" x14ac:dyDescent="0.2">
      <c r="A23" s="1848" t="s">
        <v>107</v>
      </c>
      <c r="B23" s="402" t="s">
        <v>257</v>
      </c>
      <c r="C23" s="1813">
        <f>'RM_1.4.sz.mell.'!C23</f>
        <v>0</v>
      </c>
      <c r="D23" s="1813">
        <f>'RM_1.4.sz.mell.'!J23</f>
        <v>0</v>
      </c>
      <c r="E23" s="1814">
        <f>'RM_1.4.sz.mell.'!K23</f>
        <v>0</v>
      </c>
    </row>
    <row r="24" spans="1:5" s="1508" customFormat="1" ht="12" customHeight="1" thickBot="1" x14ac:dyDescent="0.25">
      <c r="A24" s="1849" t="s">
        <v>116</v>
      </c>
      <c r="B24" s="279" t="s">
        <v>258</v>
      </c>
      <c r="C24" s="1817">
        <f>'RM_1.4.sz.mell.'!C24</f>
        <v>0</v>
      </c>
      <c r="D24" s="1817">
        <f>'RM_1.4.sz.mell.'!J24</f>
        <v>0</v>
      </c>
      <c r="E24" s="1818">
        <f>'RM_1.4.sz.mell.'!K24</f>
        <v>0</v>
      </c>
    </row>
    <row r="25" spans="1:5" s="1508" customFormat="1" ht="12" customHeight="1" thickBot="1" x14ac:dyDescent="0.25">
      <c r="A25" s="1845" t="s">
        <v>19</v>
      </c>
      <c r="B25" s="1846" t="s">
        <v>259</v>
      </c>
      <c r="C25" s="1815">
        <f>'RM_1.4.sz.mell.'!C25</f>
        <v>0</v>
      </c>
      <c r="D25" s="1815">
        <f>'RM_1.4.sz.mell.'!J25</f>
        <v>0</v>
      </c>
      <c r="E25" s="1816">
        <f>'RM_1.4.sz.mell.'!K25</f>
        <v>0</v>
      </c>
    </row>
    <row r="26" spans="1:5" s="1508" customFormat="1" ht="12" customHeight="1" x14ac:dyDescent="0.2">
      <c r="A26" s="1847" t="s">
        <v>86</v>
      </c>
      <c r="B26" s="401" t="s">
        <v>260</v>
      </c>
      <c r="C26" s="1811">
        <f>'RM_1.4.sz.mell.'!C26</f>
        <v>0</v>
      </c>
      <c r="D26" s="1811">
        <f>'RM_1.4.sz.mell.'!J26</f>
        <v>0</v>
      </c>
      <c r="E26" s="1812">
        <f>'RM_1.4.sz.mell.'!K26</f>
        <v>0</v>
      </c>
    </row>
    <row r="27" spans="1:5" s="1508" customFormat="1" ht="12" customHeight="1" x14ac:dyDescent="0.2">
      <c r="A27" s="1848" t="s">
        <v>87</v>
      </c>
      <c r="B27" s="402" t="s">
        <v>261</v>
      </c>
      <c r="C27" s="1813">
        <f>'RM_1.4.sz.mell.'!C27</f>
        <v>0</v>
      </c>
      <c r="D27" s="1813">
        <f>'RM_1.4.sz.mell.'!J27</f>
        <v>0</v>
      </c>
      <c r="E27" s="1814">
        <f>'RM_1.4.sz.mell.'!K27</f>
        <v>0</v>
      </c>
    </row>
    <row r="28" spans="1:5" s="1508" customFormat="1" ht="12" customHeight="1" x14ac:dyDescent="0.2">
      <c r="A28" s="1848" t="s">
        <v>88</v>
      </c>
      <c r="B28" s="402" t="s">
        <v>419</v>
      </c>
      <c r="C28" s="1813">
        <f>'RM_1.4.sz.mell.'!C28</f>
        <v>0</v>
      </c>
      <c r="D28" s="1813">
        <f>'RM_1.4.sz.mell.'!J28</f>
        <v>0</v>
      </c>
      <c r="E28" s="1814">
        <f>'RM_1.4.sz.mell.'!K28</f>
        <v>0</v>
      </c>
    </row>
    <row r="29" spans="1:5" s="1508" customFormat="1" ht="12" customHeight="1" x14ac:dyDescent="0.2">
      <c r="A29" s="1848" t="s">
        <v>89</v>
      </c>
      <c r="B29" s="402" t="s">
        <v>420</v>
      </c>
      <c r="C29" s="1813">
        <f>'RM_1.4.sz.mell.'!C29</f>
        <v>0</v>
      </c>
      <c r="D29" s="1813">
        <f>'RM_1.4.sz.mell.'!J29</f>
        <v>0</v>
      </c>
      <c r="E29" s="1814">
        <f>'RM_1.4.sz.mell.'!K29</f>
        <v>0</v>
      </c>
    </row>
    <row r="30" spans="1:5" s="1508" customFormat="1" ht="12" customHeight="1" x14ac:dyDescent="0.2">
      <c r="A30" s="1848" t="s">
        <v>169</v>
      </c>
      <c r="B30" s="402" t="s">
        <v>262</v>
      </c>
      <c r="C30" s="1813">
        <f>'RM_1.4.sz.mell.'!C30</f>
        <v>0</v>
      </c>
      <c r="D30" s="1813">
        <f>'RM_1.4.sz.mell.'!J30</f>
        <v>0</v>
      </c>
      <c r="E30" s="1814">
        <f>'RM_1.4.sz.mell.'!K30</f>
        <v>0</v>
      </c>
    </row>
    <row r="31" spans="1:5" s="1508" customFormat="1" ht="12" customHeight="1" thickBot="1" x14ac:dyDescent="0.25">
      <c r="A31" s="1849" t="s">
        <v>170</v>
      </c>
      <c r="B31" s="403" t="s">
        <v>263</v>
      </c>
      <c r="C31" s="1817">
        <f>'RM_1.4.sz.mell.'!C31</f>
        <v>0</v>
      </c>
      <c r="D31" s="1817">
        <f>'RM_1.4.sz.mell.'!J31</f>
        <v>0</v>
      </c>
      <c r="E31" s="1818">
        <f>'RM_1.4.sz.mell.'!K31</f>
        <v>0</v>
      </c>
    </row>
    <row r="32" spans="1:5" s="1508" customFormat="1" ht="12" customHeight="1" thickBot="1" x14ac:dyDescent="0.25">
      <c r="A32" s="1845" t="s">
        <v>171</v>
      </c>
      <c r="B32" s="1846" t="s">
        <v>546</v>
      </c>
      <c r="C32" s="1819">
        <f>'RM_1.4.sz.mell.'!C32</f>
        <v>0</v>
      </c>
      <c r="D32" s="1819">
        <f>'RM_1.4.sz.mell.'!J32</f>
        <v>0</v>
      </c>
      <c r="E32" s="1820">
        <f>'RM_1.4.sz.mell.'!K32</f>
        <v>0</v>
      </c>
    </row>
    <row r="33" spans="1:5" s="1508" customFormat="1" ht="12" customHeight="1" x14ac:dyDescent="0.2">
      <c r="A33" s="1847" t="s">
        <v>265</v>
      </c>
      <c r="B33" s="401" t="str">
        <f>KVI_MOD_1.1.sz.mell.!B33</f>
        <v>Építményadó</v>
      </c>
      <c r="C33" s="1811">
        <f>'RM_1.4.sz.mell.'!C33</f>
        <v>0</v>
      </c>
      <c r="D33" s="1811">
        <f>'RM_1.4.sz.mell.'!J33</f>
        <v>0</v>
      </c>
      <c r="E33" s="1812">
        <f>'RM_1.4.sz.mell.'!K33</f>
        <v>0</v>
      </c>
    </row>
    <row r="34" spans="1:5" s="1508" customFormat="1" ht="12" customHeight="1" x14ac:dyDescent="0.2">
      <c r="A34" s="1848" t="s">
        <v>266</v>
      </c>
      <c r="B34" s="402" t="str">
        <f>KVI_MOD_1.1.sz.mell.!B34</f>
        <v>Idegenforgalmi adó</v>
      </c>
      <c r="C34" s="1813">
        <f>'RM_1.4.sz.mell.'!C34</f>
        <v>0</v>
      </c>
      <c r="D34" s="1813">
        <f>'RM_1.4.sz.mell.'!J34</f>
        <v>0</v>
      </c>
      <c r="E34" s="1814">
        <f>'RM_1.4.sz.mell.'!K34</f>
        <v>0</v>
      </c>
    </row>
    <row r="35" spans="1:5" s="1508" customFormat="1" ht="12" customHeight="1" x14ac:dyDescent="0.2">
      <c r="A35" s="1848" t="s">
        <v>267</v>
      </c>
      <c r="B35" s="402" t="str">
        <f>KVI_MOD_1.1.sz.mell.!B35</f>
        <v>Iparűzési adó</v>
      </c>
      <c r="C35" s="1813">
        <f>'RM_1.4.sz.mell.'!C35</f>
        <v>0</v>
      </c>
      <c r="D35" s="1813">
        <f>'RM_1.4.sz.mell.'!J35</f>
        <v>0</v>
      </c>
      <c r="E35" s="1814">
        <f>'RM_1.4.sz.mell.'!K35</f>
        <v>0</v>
      </c>
    </row>
    <row r="36" spans="1:5" s="1508" customFormat="1" ht="12" customHeight="1" x14ac:dyDescent="0.2">
      <c r="A36" s="1848" t="s">
        <v>268</v>
      </c>
      <c r="B36" s="402" t="str">
        <f>KVI_MOD_1.1.sz.mell.!B36</f>
        <v>Talajterhelési díj</v>
      </c>
      <c r="C36" s="1813">
        <f>'RM_1.4.sz.mell.'!C36</f>
        <v>0</v>
      </c>
      <c r="D36" s="1813">
        <f>'RM_1.4.sz.mell.'!J36</f>
        <v>0</v>
      </c>
      <c r="E36" s="1814">
        <f>'RM_1.4.sz.mell.'!K36</f>
        <v>0</v>
      </c>
    </row>
    <row r="37" spans="1:5" s="1508" customFormat="1" ht="12" customHeight="1" x14ac:dyDescent="0.2">
      <c r="A37" s="1848" t="s">
        <v>547</v>
      </c>
      <c r="B37" s="402" t="str">
        <f>KVI_MOD_1.1.sz.mell.!B37</f>
        <v>Gépjárműadó</v>
      </c>
      <c r="C37" s="1813">
        <f>'RM_1.4.sz.mell.'!C37</f>
        <v>0</v>
      </c>
      <c r="D37" s="1813">
        <f>'RM_1.4.sz.mell.'!J37</f>
        <v>0</v>
      </c>
      <c r="E37" s="1814">
        <f>'RM_1.4.sz.mell.'!K37</f>
        <v>0</v>
      </c>
    </row>
    <row r="38" spans="1:5" s="1508" customFormat="1" ht="12" customHeight="1" x14ac:dyDescent="0.2">
      <c r="A38" s="1848" t="s">
        <v>548</v>
      </c>
      <c r="B38" s="402" t="str">
        <f>KVI_MOD_1.1.sz.mell.!B38</f>
        <v>Telekadó</v>
      </c>
      <c r="C38" s="1813">
        <f>'RM_1.4.sz.mell.'!C38</f>
        <v>0</v>
      </c>
      <c r="D38" s="1813">
        <f>'RM_1.4.sz.mell.'!J38</f>
        <v>0</v>
      </c>
      <c r="E38" s="1814">
        <f>'RM_1.4.sz.mell.'!K38</f>
        <v>0</v>
      </c>
    </row>
    <row r="39" spans="1:5" s="1508" customFormat="1" ht="12" customHeight="1" thickBot="1" x14ac:dyDescent="0.25">
      <c r="A39" s="1849" t="s">
        <v>549</v>
      </c>
      <c r="B39" s="500" t="str">
        <f>KVI_MOD_1.1.sz.mell.!B39</f>
        <v>Kommunális adó</v>
      </c>
      <c r="C39" s="1817">
        <f>'RM_1.4.sz.mell.'!C39</f>
        <v>0</v>
      </c>
      <c r="D39" s="1817">
        <f>'RM_1.4.sz.mell.'!J39</f>
        <v>0</v>
      </c>
      <c r="E39" s="1818">
        <f>'RM_1.4.sz.mell.'!K39</f>
        <v>0</v>
      </c>
    </row>
    <row r="40" spans="1:5" s="1508" customFormat="1" ht="12" customHeight="1" thickBot="1" x14ac:dyDescent="0.25">
      <c r="A40" s="1845" t="s">
        <v>21</v>
      </c>
      <c r="B40" s="1846" t="s">
        <v>429</v>
      </c>
      <c r="C40" s="1815">
        <f>'RM_1.4.sz.mell.'!C40</f>
        <v>0</v>
      </c>
      <c r="D40" s="1815">
        <f>'RM_1.4.sz.mell.'!J40</f>
        <v>0</v>
      </c>
      <c r="E40" s="1816">
        <f>'RM_1.4.sz.mell.'!K40</f>
        <v>0</v>
      </c>
    </row>
    <row r="41" spans="1:5" s="1508" customFormat="1" ht="12" customHeight="1" x14ac:dyDescent="0.2">
      <c r="A41" s="1847" t="s">
        <v>90</v>
      </c>
      <c r="B41" s="401" t="s">
        <v>272</v>
      </c>
      <c r="C41" s="1811">
        <f>'RM_1.4.sz.mell.'!C41</f>
        <v>0</v>
      </c>
      <c r="D41" s="1811">
        <f>'RM_1.4.sz.mell.'!J41</f>
        <v>0</v>
      </c>
      <c r="E41" s="1812">
        <f>'RM_1.4.sz.mell.'!K41</f>
        <v>0</v>
      </c>
    </row>
    <row r="42" spans="1:5" s="1508" customFormat="1" ht="12" customHeight="1" x14ac:dyDescent="0.2">
      <c r="A42" s="1848" t="s">
        <v>91</v>
      </c>
      <c r="B42" s="402" t="s">
        <v>273</v>
      </c>
      <c r="C42" s="1813">
        <f>'RM_1.4.sz.mell.'!C42</f>
        <v>0</v>
      </c>
      <c r="D42" s="1813">
        <f>'RM_1.4.sz.mell.'!J42</f>
        <v>0</v>
      </c>
      <c r="E42" s="1814">
        <f>'RM_1.4.sz.mell.'!K42</f>
        <v>0</v>
      </c>
    </row>
    <row r="43" spans="1:5" s="1508" customFormat="1" ht="12" customHeight="1" x14ac:dyDescent="0.2">
      <c r="A43" s="1848" t="s">
        <v>92</v>
      </c>
      <c r="B43" s="402" t="s">
        <v>274</v>
      </c>
      <c r="C43" s="1813">
        <f>'RM_1.4.sz.mell.'!C43</f>
        <v>0</v>
      </c>
      <c r="D43" s="1813">
        <f>'RM_1.4.sz.mell.'!J43</f>
        <v>0</v>
      </c>
      <c r="E43" s="1814">
        <f>'RM_1.4.sz.mell.'!K43</f>
        <v>0</v>
      </c>
    </row>
    <row r="44" spans="1:5" s="1508" customFormat="1" ht="12" customHeight="1" x14ac:dyDescent="0.2">
      <c r="A44" s="1848" t="s">
        <v>173</v>
      </c>
      <c r="B44" s="402" t="s">
        <v>275</v>
      </c>
      <c r="C44" s="1813">
        <f>'RM_1.4.sz.mell.'!C44</f>
        <v>0</v>
      </c>
      <c r="D44" s="1813">
        <f>'RM_1.4.sz.mell.'!J44</f>
        <v>0</v>
      </c>
      <c r="E44" s="1814">
        <f>'RM_1.4.sz.mell.'!K44</f>
        <v>0</v>
      </c>
    </row>
    <row r="45" spans="1:5" s="1508" customFormat="1" ht="12" customHeight="1" x14ac:dyDescent="0.2">
      <c r="A45" s="1848" t="s">
        <v>174</v>
      </c>
      <c r="B45" s="402" t="s">
        <v>276</v>
      </c>
      <c r="C45" s="1813">
        <f>'RM_1.4.sz.mell.'!C45</f>
        <v>0</v>
      </c>
      <c r="D45" s="1813">
        <f>'RM_1.4.sz.mell.'!J45</f>
        <v>0</v>
      </c>
      <c r="E45" s="1814">
        <f>'RM_1.4.sz.mell.'!K45</f>
        <v>0</v>
      </c>
    </row>
    <row r="46" spans="1:5" s="1508" customFormat="1" ht="12" customHeight="1" x14ac:dyDescent="0.2">
      <c r="A46" s="1848" t="s">
        <v>175</v>
      </c>
      <c r="B46" s="402" t="s">
        <v>277</v>
      </c>
      <c r="C46" s="1813">
        <f>'RM_1.4.sz.mell.'!C46</f>
        <v>0</v>
      </c>
      <c r="D46" s="1813">
        <f>'RM_1.4.sz.mell.'!J46</f>
        <v>0</v>
      </c>
      <c r="E46" s="1814">
        <f>'RM_1.4.sz.mell.'!K46</f>
        <v>0</v>
      </c>
    </row>
    <row r="47" spans="1:5" s="1508" customFormat="1" ht="12" customHeight="1" x14ac:dyDescent="0.2">
      <c r="A47" s="1848" t="s">
        <v>176</v>
      </c>
      <c r="B47" s="402" t="s">
        <v>278</v>
      </c>
      <c r="C47" s="1813">
        <f>'RM_1.4.sz.mell.'!C47</f>
        <v>0</v>
      </c>
      <c r="D47" s="1813">
        <f>'RM_1.4.sz.mell.'!J47</f>
        <v>0</v>
      </c>
      <c r="E47" s="1814">
        <f>'RM_1.4.sz.mell.'!K47</f>
        <v>0</v>
      </c>
    </row>
    <row r="48" spans="1:5" s="1508" customFormat="1" ht="12" customHeight="1" x14ac:dyDescent="0.2">
      <c r="A48" s="1848" t="s">
        <v>177</v>
      </c>
      <c r="B48" s="402" t="s">
        <v>554</v>
      </c>
      <c r="C48" s="1813">
        <f>'RM_1.4.sz.mell.'!C48</f>
        <v>0</v>
      </c>
      <c r="D48" s="1813">
        <f>'RM_1.4.sz.mell.'!J48</f>
        <v>0</v>
      </c>
      <c r="E48" s="1814">
        <f>'RM_1.4.sz.mell.'!K48</f>
        <v>0</v>
      </c>
    </row>
    <row r="49" spans="1:5" s="1508" customFormat="1" ht="12" customHeight="1" x14ac:dyDescent="0.2">
      <c r="A49" s="1848" t="s">
        <v>270</v>
      </c>
      <c r="B49" s="402" t="s">
        <v>280</v>
      </c>
      <c r="C49" s="1821">
        <f>'RM_1.4.sz.mell.'!C49</f>
        <v>0</v>
      </c>
      <c r="D49" s="1821">
        <f>'RM_1.4.sz.mell.'!J49</f>
        <v>0</v>
      </c>
      <c r="E49" s="1822">
        <f>'RM_1.4.sz.mell.'!K49</f>
        <v>0</v>
      </c>
    </row>
    <row r="50" spans="1:5" s="1508" customFormat="1" ht="12" customHeight="1" x14ac:dyDescent="0.2">
      <c r="A50" s="1849" t="s">
        <v>271</v>
      </c>
      <c r="B50" s="403" t="s">
        <v>431</v>
      </c>
      <c r="C50" s="1823">
        <f>'RM_1.4.sz.mell.'!C50</f>
        <v>0</v>
      </c>
      <c r="D50" s="1823">
        <f>'RM_1.4.sz.mell.'!J50</f>
        <v>0</v>
      </c>
      <c r="E50" s="1824">
        <f>'RM_1.4.sz.mell.'!K50</f>
        <v>0</v>
      </c>
    </row>
    <row r="51" spans="1:5" s="1508" customFormat="1" ht="12" customHeight="1" thickBot="1" x14ac:dyDescent="0.25">
      <c r="A51" s="1849" t="s">
        <v>430</v>
      </c>
      <c r="B51" s="279" t="s">
        <v>281</v>
      </c>
      <c r="C51" s="1823">
        <f>'RM_1.4.sz.mell.'!C51</f>
        <v>0</v>
      </c>
      <c r="D51" s="1823">
        <f>'RM_1.4.sz.mell.'!J51</f>
        <v>0</v>
      </c>
      <c r="E51" s="1824">
        <f>'RM_1.4.sz.mell.'!K51</f>
        <v>0</v>
      </c>
    </row>
    <row r="52" spans="1:5" s="1508" customFormat="1" ht="12" customHeight="1" thickBot="1" x14ac:dyDescent="0.25">
      <c r="A52" s="1845" t="s">
        <v>22</v>
      </c>
      <c r="B52" s="1846" t="s">
        <v>282</v>
      </c>
      <c r="C52" s="1815">
        <f>'RM_1.4.sz.mell.'!C52</f>
        <v>0</v>
      </c>
      <c r="D52" s="1815">
        <f>'RM_1.4.sz.mell.'!J52</f>
        <v>0</v>
      </c>
      <c r="E52" s="1816">
        <f>'RM_1.4.sz.mell.'!K52</f>
        <v>0</v>
      </c>
    </row>
    <row r="53" spans="1:5" s="1508" customFormat="1" ht="12" customHeight="1" x14ac:dyDescent="0.2">
      <c r="A53" s="1847" t="s">
        <v>93</v>
      </c>
      <c r="B53" s="401" t="s">
        <v>286</v>
      </c>
      <c r="C53" s="1825">
        <f>'RM_1.4.sz.mell.'!C53</f>
        <v>0</v>
      </c>
      <c r="D53" s="1825">
        <f>'RM_1.4.sz.mell.'!J53</f>
        <v>0</v>
      </c>
      <c r="E53" s="1826">
        <f>'RM_1.4.sz.mell.'!K53</f>
        <v>0</v>
      </c>
    </row>
    <row r="54" spans="1:5" s="1508" customFormat="1" ht="12" customHeight="1" x14ac:dyDescent="0.2">
      <c r="A54" s="1848" t="s">
        <v>94</v>
      </c>
      <c r="B54" s="402" t="s">
        <v>287</v>
      </c>
      <c r="C54" s="1821">
        <f>'RM_1.4.sz.mell.'!C54</f>
        <v>0</v>
      </c>
      <c r="D54" s="1821">
        <f>'RM_1.4.sz.mell.'!J54</f>
        <v>0</v>
      </c>
      <c r="E54" s="1822">
        <f>'RM_1.4.sz.mell.'!K54</f>
        <v>0</v>
      </c>
    </row>
    <row r="55" spans="1:5" s="1508" customFormat="1" ht="12" customHeight="1" x14ac:dyDescent="0.2">
      <c r="A55" s="1848" t="s">
        <v>283</v>
      </c>
      <c r="B55" s="402" t="s">
        <v>288</v>
      </c>
      <c r="C55" s="1821">
        <f>'RM_1.4.sz.mell.'!C55</f>
        <v>0</v>
      </c>
      <c r="D55" s="1821">
        <f>'RM_1.4.sz.mell.'!J55</f>
        <v>0</v>
      </c>
      <c r="E55" s="1822">
        <f>'RM_1.4.sz.mell.'!K55</f>
        <v>0</v>
      </c>
    </row>
    <row r="56" spans="1:5" s="1508" customFormat="1" ht="12" customHeight="1" x14ac:dyDescent="0.2">
      <c r="A56" s="1848" t="s">
        <v>284</v>
      </c>
      <c r="B56" s="402" t="s">
        <v>289</v>
      </c>
      <c r="C56" s="1821">
        <f>'RM_1.4.sz.mell.'!C56</f>
        <v>0</v>
      </c>
      <c r="D56" s="1821">
        <f>'RM_1.4.sz.mell.'!J56</f>
        <v>0</v>
      </c>
      <c r="E56" s="1822">
        <f>'RM_1.4.sz.mell.'!K56</f>
        <v>0</v>
      </c>
    </row>
    <row r="57" spans="1:5" s="1508" customFormat="1" ht="12" customHeight="1" thickBot="1" x14ac:dyDescent="0.25">
      <c r="A57" s="1849" t="s">
        <v>285</v>
      </c>
      <c r="B57" s="279" t="s">
        <v>290</v>
      </c>
      <c r="C57" s="1823">
        <f>'RM_1.4.sz.mell.'!C57</f>
        <v>0</v>
      </c>
      <c r="D57" s="1823">
        <f>'RM_1.4.sz.mell.'!J57</f>
        <v>0</v>
      </c>
      <c r="E57" s="1824">
        <f>'RM_1.4.sz.mell.'!K57</f>
        <v>0</v>
      </c>
    </row>
    <row r="58" spans="1:5" s="1508" customFormat="1" ht="12" customHeight="1" thickBot="1" x14ac:dyDescent="0.25">
      <c r="A58" s="1845" t="s">
        <v>178</v>
      </c>
      <c r="B58" s="1846" t="s">
        <v>291</v>
      </c>
      <c r="C58" s="1815">
        <f>'RM_1.4.sz.mell.'!C58</f>
        <v>0</v>
      </c>
      <c r="D58" s="1815">
        <f>'RM_1.4.sz.mell.'!J58</f>
        <v>0</v>
      </c>
      <c r="E58" s="1816">
        <f>'RM_1.4.sz.mell.'!K58</f>
        <v>0</v>
      </c>
    </row>
    <row r="59" spans="1:5" s="1508" customFormat="1" ht="12" customHeight="1" x14ac:dyDescent="0.2">
      <c r="A59" s="1847" t="s">
        <v>95</v>
      </c>
      <c r="B59" s="401" t="s">
        <v>292</v>
      </c>
      <c r="C59" s="1811">
        <f>'RM_1.4.sz.mell.'!C59</f>
        <v>0</v>
      </c>
      <c r="D59" s="1811">
        <f>'RM_1.4.sz.mell.'!J59</f>
        <v>0</v>
      </c>
      <c r="E59" s="1812">
        <f>'RM_1.4.sz.mell.'!K59</f>
        <v>0</v>
      </c>
    </row>
    <row r="60" spans="1:5" s="1508" customFormat="1" ht="12" customHeight="1" x14ac:dyDescent="0.2">
      <c r="A60" s="1848" t="s">
        <v>96</v>
      </c>
      <c r="B60" s="402" t="s">
        <v>421</v>
      </c>
      <c r="C60" s="1813">
        <f>'RM_1.4.sz.mell.'!C60</f>
        <v>0</v>
      </c>
      <c r="D60" s="1813">
        <f>'RM_1.4.sz.mell.'!J60</f>
        <v>0</v>
      </c>
      <c r="E60" s="1814">
        <f>'RM_1.4.sz.mell.'!K60</f>
        <v>0</v>
      </c>
    </row>
    <row r="61" spans="1:5" s="1508" customFormat="1" ht="12" customHeight="1" x14ac:dyDescent="0.2">
      <c r="A61" s="1848" t="s">
        <v>295</v>
      </c>
      <c r="B61" s="402" t="s">
        <v>293</v>
      </c>
      <c r="C61" s="1813">
        <f>'RM_1.4.sz.mell.'!C61</f>
        <v>0</v>
      </c>
      <c r="D61" s="1813">
        <f>'RM_1.4.sz.mell.'!J61</f>
        <v>0</v>
      </c>
      <c r="E61" s="1814">
        <f>'RM_1.4.sz.mell.'!K61</f>
        <v>0</v>
      </c>
    </row>
    <row r="62" spans="1:5" s="1508" customFormat="1" ht="12" customHeight="1" thickBot="1" x14ac:dyDescent="0.25">
      <c r="A62" s="1849" t="s">
        <v>296</v>
      </c>
      <c r="B62" s="279" t="s">
        <v>294</v>
      </c>
      <c r="C62" s="1817">
        <f>'RM_1.4.sz.mell.'!C62</f>
        <v>0</v>
      </c>
      <c r="D62" s="1817">
        <f>'RM_1.4.sz.mell.'!J62</f>
        <v>0</v>
      </c>
      <c r="E62" s="1818">
        <f>'RM_1.4.sz.mell.'!K62</f>
        <v>0</v>
      </c>
    </row>
    <row r="63" spans="1:5" s="1508" customFormat="1" ht="12" customHeight="1" thickBot="1" x14ac:dyDescent="0.25">
      <c r="A63" s="1845" t="s">
        <v>24</v>
      </c>
      <c r="B63" s="277" t="s">
        <v>297</v>
      </c>
      <c r="C63" s="1815">
        <f>'RM_1.4.sz.mell.'!C63</f>
        <v>0</v>
      </c>
      <c r="D63" s="1815">
        <f>'RM_1.4.sz.mell.'!J63</f>
        <v>0</v>
      </c>
      <c r="E63" s="1816">
        <f>'RM_1.4.sz.mell.'!K63</f>
        <v>0</v>
      </c>
    </row>
    <row r="64" spans="1:5" s="1508" customFormat="1" ht="12" customHeight="1" x14ac:dyDescent="0.2">
      <c r="A64" s="1847" t="s">
        <v>179</v>
      </c>
      <c r="B64" s="401" t="s">
        <v>299</v>
      </c>
      <c r="C64" s="1821">
        <f>'RM_1.4.sz.mell.'!C64</f>
        <v>0</v>
      </c>
      <c r="D64" s="1821">
        <f>'RM_1.4.sz.mell.'!J64</f>
        <v>0</v>
      </c>
      <c r="E64" s="1822">
        <f>'RM_1.4.sz.mell.'!K64</f>
        <v>0</v>
      </c>
    </row>
    <row r="65" spans="1:5" s="1508" customFormat="1" ht="12" customHeight="1" x14ac:dyDescent="0.2">
      <c r="A65" s="1848" t="s">
        <v>180</v>
      </c>
      <c r="B65" s="402" t="s">
        <v>422</v>
      </c>
      <c r="C65" s="1821">
        <f>'RM_1.4.sz.mell.'!C65</f>
        <v>0</v>
      </c>
      <c r="D65" s="1821">
        <f>'RM_1.4.sz.mell.'!J65</f>
        <v>0</v>
      </c>
      <c r="E65" s="1822">
        <f>'RM_1.4.sz.mell.'!K65</f>
        <v>0</v>
      </c>
    </row>
    <row r="66" spans="1:5" s="1508" customFormat="1" ht="12" customHeight="1" x14ac:dyDescent="0.2">
      <c r="A66" s="1848" t="s">
        <v>228</v>
      </c>
      <c r="B66" s="402" t="s">
        <v>300</v>
      </c>
      <c r="C66" s="1821">
        <f>'RM_1.4.sz.mell.'!C66</f>
        <v>0</v>
      </c>
      <c r="D66" s="1821">
        <f>'RM_1.4.sz.mell.'!J66</f>
        <v>0</v>
      </c>
      <c r="E66" s="1822">
        <f>'RM_1.4.sz.mell.'!K66</f>
        <v>0</v>
      </c>
    </row>
    <row r="67" spans="1:5" s="1508" customFormat="1" ht="12" customHeight="1" thickBot="1" x14ac:dyDescent="0.25">
      <c r="A67" s="1849" t="s">
        <v>298</v>
      </c>
      <c r="B67" s="279" t="s">
        <v>301</v>
      </c>
      <c r="C67" s="1821">
        <f>'RM_1.4.sz.mell.'!C67</f>
        <v>0</v>
      </c>
      <c r="D67" s="1821">
        <f>'RM_1.4.sz.mell.'!J67</f>
        <v>0</v>
      </c>
      <c r="E67" s="1822">
        <f>'RM_1.4.sz.mell.'!K67</f>
        <v>0</v>
      </c>
    </row>
    <row r="68" spans="1:5" s="1508" customFormat="1" ht="12" customHeight="1" thickBot="1" x14ac:dyDescent="0.25">
      <c r="A68" s="1850" t="s">
        <v>471</v>
      </c>
      <c r="B68" s="1846" t="s">
        <v>302</v>
      </c>
      <c r="C68" s="1819">
        <f>'RM_1.4.sz.mell.'!C68</f>
        <v>54478389</v>
      </c>
      <c r="D68" s="1819">
        <f>'RM_1.4.sz.mell.'!J68</f>
        <v>0</v>
      </c>
      <c r="E68" s="1820">
        <f>'RM_1.4.sz.mell.'!K68</f>
        <v>54478389</v>
      </c>
    </row>
    <row r="69" spans="1:5" s="1508" customFormat="1" ht="12" customHeight="1" thickBot="1" x14ac:dyDescent="0.25">
      <c r="A69" s="448" t="s">
        <v>303</v>
      </c>
      <c r="B69" s="277" t="s">
        <v>304</v>
      </c>
      <c r="C69" s="1815">
        <f>'RM_1.4.sz.mell.'!C69</f>
        <v>0</v>
      </c>
      <c r="D69" s="1815">
        <f>'RM_1.4.sz.mell.'!J69</f>
        <v>0</v>
      </c>
      <c r="E69" s="1816">
        <f>'RM_1.4.sz.mell.'!K69</f>
        <v>0</v>
      </c>
    </row>
    <row r="70" spans="1:5" s="1508" customFormat="1" ht="12" customHeight="1" x14ac:dyDescent="0.2">
      <c r="A70" s="1847" t="s">
        <v>332</v>
      </c>
      <c r="B70" s="401" t="s">
        <v>305</v>
      </c>
      <c r="C70" s="1821">
        <f>'RM_1.4.sz.mell.'!C70</f>
        <v>0</v>
      </c>
      <c r="D70" s="1821">
        <f>'RM_1.4.sz.mell.'!J70</f>
        <v>0</v>
      </c>
      <c r="E70" s="1822">
        <f>'RM_1.4.sz.mell.'!K70</f>
        <v>0</v>
      </c>
    </row>
    <row r="71" spans="1:5" s="1508" customFormat="1" ht="12" customHeight="1" x14ac:dyDescent="0.2">
      <c r="A71" s="1848" t="s">
        <v>341</v>
      </c>
      <c r="B71" s="402" t="s">
        <v>306</v>
      </c>
      <c r="C71" s="1821">
        <f>'RM_1.4.sz.mell.'!C71</f>
        <v>0</v>
      </c>
      <c r="D71" s="1821">
        <f>'RM_1.4.sz.mell.'!J71</f>
        <v>0</v>
      </c>
      <c r="E71" s="1822">
        <f>'RM_1.4.sz.mell.'!K71</f>
        <v>0</v>
      </c>
    </row>
    <row r="72" spans="1:5" s="1508" customFormat="1" ht="12" customHeight="1" thickBot="1" x14ac:dyDescent="0.25">
      <c r="A72" s="1849" t="s">
        <v>342</v>
      </c>
      <c r="B72" s="467" t="s">
        <v>456</v>
      </c>
      <c r="C72" s="1821">
        <f>'RM_1.4.sz.mell.'!C72</f>
        <v>0</v>
      </c>
      <c r="D72" s="1821">
        <f>'RM_1.4.sz.mell.'!J72</f>
        <v>0</v>
      </c>
      <c r="E72" s="1822">
        <f>'RM_1.4.sz.mell.'!K72</f>
        <v>0</v>
      </c>
    </row>
    <row r="73" spans="1:5" s="1508" customFormat="1" ht="12" customHeight="1" thickBot="1" x14ac:dyDescent="0.25">
      <c r="A73" s="448" t="s">
        <v>308</v>
      </c>
      <c r="B73" s="277" t="s">
        <v>309</v>
      </c>
      <c r="C73" s="1815">
        <f>'RM_1.4.sz.mell.'!C73</f>
        <v>0</v>
      </c>
      <c r="D73" s="1815">
        <f>'RM_1.4.sz.mell.'!J73</f>
        <v>0</v>
      </c>
      <c r="E73" s="1816">
        <f>'RM_1.4.sz.mell.'!K73</f>
        <v>0</v>
      </c>
    </row>
    <row r="74" spans="1:5" s="1508" customFormat="1" ht="12" customHeight="1" x14ac:dyDescent="0.2">
      <c r="A74" s="1847" t="s">
        <v>147</v>
      </c>
      <c r="B74" s="401" t="s">
        <v>310</v>
      </c>
      <c r="C74" s="1821">
        <f>'RM_1.4.sz.mell.'!C74</f>
        <v>0</v>
      </c>
      <c r="D74" s="1821">
        <f>'RM_1.4.sz.mell.'!J74</f>
        <v>0</v>
      </c>
      <c r="E74" s="1822">
        <f>'RM_1.4.sz.mell.'!K74</f>
        <v>0</v>
      </c>
    </row>
    <row r="75" spans="1:5" s="1508" customFormat="1" ht="12" customHeight="1" x14ac:dyDescent="0.2">
      <c r="A75" s="1888">
        <v>44139</v>
      </c>
      <c r="B75" s="401" t="s">
        <v>565</v>
      </c>
      <c r="C75" s="1821">
        <f>'RM_1.4.sz.mell.'!C75</f>
        <v>0</v>
      </c>
      <c r="D75" s="1821">
        <f>'RM_1.4.sz.mell.'!J75</f>
        <v>0</v>
      </c>
      <c r="E75" s="1822">
        <f>'RM_1.4.sz.mell.'!K75</f>
        <v>0</v>
      </c>
    </row>
    <row r="76" spans="1:5" s="1508" customFormat="1" ht="12" customHeight="1" x14ac:dyDescent="0.2">
      <c r="A76" s="1848" t="s">
        <v>333</v>
      </c>
      <c r="B76" s="401" t="s">
        <v>311</v>
      </c>
      <c r="C76" s="1821">
        <f>'RM_1.4.sz.mell.'!C76</f>
        <v>0</v>
      </c>
      <c r="D76" s="1821">
        <f>'RM_1.4.sz.mell.'!J76</f>
        <v>0</v>
      </c>
      <c r="E76" s="1822">
        <f>'RM_1.4.sz.mell.'!K76</f>
        <v>0</v>
      </c>
    </row>
    <row r="77" spans="1:5" s="1508" customFormat="1" ht="12" customHeight="1" thickBot="1" x14ac:dyDescent="0.25">
      <c r="A77" s="1849" t="s">
        <v>334</v>
      </c>
      <c r="B77" s="1851" t="s">
        <v>566</v>
      </c>
      <c r="C77" s="1821">
        <f>'RM_1.4.sz.mell.'!C77</f>
        <v>0</v>
      </c>
      <c r="D77" s="1821">
        <f>'RM_1.4.sz.mell.'!J77</f>
        <v>0</v>
      </c>
      <c r="E77" s="1822">
        <f>'RM_1.4.sz.mell.'!K77</f>
        <v>0</v>
      </c>
    </row>
    <row r="78" spans="1:5" s="1508" customFormat="1" ht="12" customHeight="1" thickBot="1" x14ac:dyDescent="0.25">
      <c r="A78" s="448" t="s">
        <v>312</v>
      </c>
      <c r="B78" s="277" t="s">
        <v>313</v>
      </c>
      <c r="C78" s="1815">
        <f>'RM_1.4.sz.mell.'!C78</f>
        <v>0</v>
      </c>
      <c r="D78" s="1815">
        <f>'RM_1.4.sz.mell.'!J78</f>
        <v>0</v>
      </c>
      <c r="E78" s="1816">
        <f>'RM_1.4.sz.mell.'!K78</f>
        <v>0</v>
      </c>
    </row>
    <row r="79" spans="1:5" s="1508" customFormat="1" ht="12" customHeight="1" x14ac:dyDescent="0.2">
      <c r="A79" s="1847" t="s">
        <v>335</v>
      </c>
      <c r="B79" s="401" t="s">
        <v>314</v>
      </c>
      <c r="C79" s="1821">
        <f>'RM_1.4.sz.mell.'!C79</f>
        <v>0</v>
      </c>
      <c r="D79" s="1821">
        <f>'RM_1.4.sz.mell.'!J79</f>
        <v>0</v>
      </c>
      <c r="E79" s="1822">
        <f>'RM_1.4.sz.mell.'!K79</f>
        <v>0</v>
      </c>
    </row>
    <row r="80" spans="1:5" s="1508" customFormat="1" ht="12" customHeight="1" thickBot="1" x14ac:dyDescent="0.25">
      <c r="A80" s="1849" t="s">
        <v>336</v>
      </c>
      <c r="B80" s="279" t="s">
        <v>315</v>
      </c>
      <c r="C80" s="1821">
        <f>'RM_1.4.sz.mell.'!C80</f>
        <v>0</v>
      </c>
      <c r="D80" s="1821">
        <f>'RM_1.4.sz.mell.'!J80</f>
        <v>0</v>
      </c>
      <c r="E80" s="1822">
        <f>'RM_1.4.sz.mell.'!K80</f>
        <v>0</v>
      </c>
    </row>
    <row r="81" spans="1:5" s="1508" customFormat="1" ht="12" customHeight="1" thickBot="1" x14ac:dyDescent="0.25">
      <c r="A81" s="448" t="s">
        <v>316</v>
      </c>
      <c r="B81" s="277" t="s">
        <v>317</v>
      </c>
      <c r="C81" s="1815">
        <f>'RM_1.4.sz.mell.'!C81</f>
        <v>0</v>
      </c>
      <c r="D81" s="1815">
        <f>'RM_1.4.sz.mell.'!J81</f>
        <v>0</v>
      </c>
      <c r="E81" s="1816">
        <f>'RM_1.4.sz.mell.'!K81</f>
        <v>0</v>
      </c>
    </row>
    <row r="82" spans="1:5" s="1508" customFormat="1" ht="12" customHeight="1" x14ac:dyDescent="0.2">
      <c r="A82" s="1847" t="s">
        <v>337</v>
      </c>
      <c r="B82" s="401" t="s">
        <v>318</v>
      </c>
      <c r="C82" s="1821">
        <f>'RM_1.4.sz.mell.'!C82</f>
        <v>0</v>
      </c>
      <c r="D82" s="1821">
        <f>'RM_1.4.sz.mell.'!J82</f>
        <v>0</v>
      </c>
      <c r="E82" s="1822">
        <f>'RM_1.4.sz.mell.'!K82</f>
        <v>0</v>
      </c>
    </row>
    <row r="83" spans="1:5" s="1508" customFormat="1" ht="12" customHeight="1" x14ac:dyDescent="0.2">
      <c r="A83" s="1848" t="s">
        <v>338</v>
      </c>
      <c r="B83" s="402" t="s">
        <v>319</v>
      </c>
      <c r="C83" s="1821">
        <f>'RM_1.4.sz.mell.'!C83</f>
        <v>0</v>
      </c>
      <c r="D83" s="1821">
        <f>'RM_1.4.sz.mell.'!J83</f>
        <v>0</v>
      </c>
      <c r="E83" s="1822">
        <f>'RM_1.4.sz.mell.'!K83</f>
        <v>0</v>
      </c>
    </row>
    <row r="84" spans="1:5" s="1508" customFormat="1" ht="12" customHeight="1" thickBot="1" x14ac:dyDescent="0.25">
      <c r="A84" s="1849" t="s">
        <v>339</v>
      </c>
      <c r="B84" s="279" t="s">
        <v>567</v>
      </c>
      <c r="C84" s="1821">
        <f>'RM_1.4.sz.mell.'!C84</f>
        <v>0</v>
      </c>
      <c r="D84" s="1821">
        <f>'RM_1.4.sz.mell.'!J84</f>
        <v>0</v>
      </c>
      <c r="E84" s="1822">
        <f>'RM_1.4.sz.mell.'!K84</f>
        <v>0</v>
      </c>
    </row>
    <row r="85" spans="1:5" s="1508" customFormat="1" ht="12" customHeight="1" thickBot="1" x14ac:dyDescent="0.25">
      <c r="A85" s="448" t="s">
        <v>320</v>
      </c>
      <c r="B85" s="277" t="s">
        <v>340</v>
      </c>
      <c r="C85" s="1815">
        <f>'RM_1.4.sz.mell.'!C85</f>
        <v>0</v>
      </c>
      <c r="D85" s="1815">
        <f>'RM_1.4.sz.mell.'!J85</f>
        <v>0</v>
      </c>
      <c r="E85" s="1816">
        <f>'RM_1.4.sz.mell.'!K85</f>
        <v>0</v>
      </c>
    </row>
    <row r="86" spans="1:5" s="1508" customFormat="1" ht="12" customHeight="1" x14ac:dyDescent="0.2">
      <c r="A86" s="405" t="s">
        <v>321</v>
      </c>
      <c r="B86" s="401" t="s">
        <v>322</v>
      </c>
      <c r="C86" s="1821">
        <f>'RM_1.4.sz.mell.'!C86</f>
        <v>0</v>
      </c>
      <c r="D86" s="1821">
        <f>'RM_1.4.sz.mell.'!J86</f>
        <v>0</v>
      </c>
      <c r="E86" s="1822">
        <f>'RM_1.4.sz.mell.'!K86</f>
        <v>0</v>
      </c>
    </row>
    <row r="87" spans="1:5" s="1508" customFormat="1" ht="12" customHeight="1" x14ac:dyDescent="0.2">
      <c r="A87" s="406" t="s">
        <v>323</v>
      </c>
      <c r="B87" s="402" t="s">
        <v>324</v>
      </c>
      <c r="C87" s="1821">
        <f>'RM_1.4.sz.mell.'!C87</f>
        <v>0</v>
      </c>
      <c r="D87" s="1821">
        <f>'RM_1.4.sz.mell.'!J87</f>
        <v>0</v>
      </c>
      <c r="E87" s="1822">
        <f>'RM_1.4.sz.mell.'!K87</f>
        <v>0</v>
      </c>
    </row>
    <row r="88" spans="1:5" s="1508" customFormat="1" ht="12" customHeight="1" x14ac:dyDescent="0.2">
      <c r="A88" s="406" t="s">
        <v>325</v>
      </c>
      <c r="B88" s="402" t="s">
        <v>326</v>
      </c>
      <c r="C88" s="1821">
        <f>'RM_1.4.sz.mell.'!C88</f>
        <v>0</v>
      </c>
      <c r="D88" s="1821">
        <f>'RM_1.4.sz.mell.'!J88</f>
        <v>0</v>
      </c>
      <c r="E88" s="1822">
        <f>'RM_1.4.sz.mell.'!K88</f>
        <v>0</v>
      </c>
    </row>
    <row r="89" spans="1:5" s="1508" customFormat="1" ht="12" customHeight="1" thickBot="1" x14ac:dyDescent="0.25">
      <c r="A89" s="407" t="s">
        <v>327</v>
      </c>
      <c r="B89" s="279" t="s">
        <v>328</v>
      </c>
      <c r="C89" s="1821">
        <f>'RM_1.4.sz.mell.'!C89</f>
        <v>0</v>
      </c>
      <c r="D89" s="1821">
        <f>'RM_1.4.sz.mell.'!J89</f>
        <v>0</v>
      </c>
      <c r="E89" s="1822">
        <f>'RM_1.4.sz.mell.'!K89</f>
        <v>0</v>
      </c>
    </row>
    <row r="90" spans="1:5" s="1508" customFormat="1" ht="12" customHeight="1" thickBot="1" x14ac:dyDescent="0.25">
      <c r="A90" s="448" t="s">
        <v>329</v>
      </c>
      <c r="B90" s="277" t="s">
        <v>470</v>
      </c>
      <c r="C90" s="1815">
        <f>'RM_1.4.sz.mell.'!C90</f>
        <v>0</v>
      </c>
      <c r="D90" s="1815">
        <f>'RM_1.4.sz.mell.'!J90</f>
        <v>0</v>
      </c>
      <c r="E90" s="1816">
        <f>'RM_1.4.sz.mell.'!K90</f>
        <v>0</v>
      </c>
    </row>
    <row r="91" spans="1:5" s="1508" customFormat="1" ht="13.5" customHeight="1" thickBot="1" x14ac:dyDescent="0.25">
      <c r="A91" s="448" t="s">
        <v>331</v>
      </c>
      <c r="B91" s="277" t="s">
        <v>330</v>
      </c>
      <c r="C91" s="1815">
        <f>'RM_1.4.sz.mell.'!C91</f>
        <v>0</v>
      </c>
      <c r="D91" s="1815">
        <f>'RM_1.4.sz.mell.'!J91</f>
        <v>0</v>
      </c>
      <c r="E91" s="1816">
        <f>'RM_1.4.sz.mell.'!K91</f>
        <v>0</v>
      </c>
    </row>
    <row r="92" spans="1:5" s="1508" customFormat="1" ht="15.75" customHeight="1" thickBot="1" x14ac:dyDescent="0.25">
      <c r="A92" s="448" t="s">
        <v>343</v>
      </c>
      <c r="B92" s="408" t="s">
        <v>473</v>
      </c>
      <c r="C92" s="1819">
        <f>'RM_1.4.sz.mell.'!C92</f>
        <v>0</v>
      </c>
      <c r="D92" s="1819">
        <f>'RM_1.4.sz.mell.'!J92</f>
        <v>0</v>
      </c>
      <c r="E92" s="1820">
        <f>'RM_1.4.sz.mell.'!K92</f>
        <v>0</v>
      </c>
    </row>
    <row r="93" spans="1:5" s="1508" customFormat="1" ht="25.5" customHeight="1" thickBot="1" x14ac:dyDescent="0.25">
      <c r="A93" s="449" t="s">
        <v>472</v>
      </c>
      <c r="B93" s="409" t="s">
        <v>474</v>
      </c>
      <c r="C93" s="1819">
        <f>'RM_1.4.sz.mell.'!C93</f>
        <v>54478389</v>
      </c>
      <c r="D93" s="1819">
        <f>'RM_1.4.sz.mell.'!J93</f>
        <v>0</v>
      </c>
      <c r="E93" s="1820">
        <f>'RM_1.4.sz.mell.'!K93</f>
        <v>54478389</v>
      </c>
    </row>
    <row r="94" spans="1:5" s="1508" customFormat="1" ht="15.2" customHeight="1" x14ac:dyDescent="0.2">
      <c r="A94" s="1852"/>
      <c r="B94" s="1853"/>
      <c r="C94" s="1854"/>
      <c r="D94" s="1855"/>
      <c r="E94" s="1855"/>
    </row>
    <row r="95" spans="1:5" ht="16.5" customHeight="1" x14ac:dyDescent="0.25">
      <c r="A95" s="2387" t="s">
        <v>46</v>
      </c>
      <c r="B95" s="2387"/>
      <c r="C95" s="2387"/>
      <c r="D95" s="2387"/>
      <c r="E95" s="2387"/>
    </row>
    <row r="96" spans="1:5" ht="16.5" customHeight="1" thickBot="1" x14ac:dyDescent="0.3">
      <c r="A96" s="2388" t="s">
        <v>151</v>
      </c>
      <c r="B96" s="2388"/>
      <c r="C96" s="1856"/>
      <c r="D96" s="1857"/>
      <c r="E96" s="1856" t="str">
        <f>E7</f>
        <v xml:space="preserve"> Forintban!</v>
      </c>
    </row>
    <row r="97" spans="1:5" x14ac:dyDescent="0.25">
      <c r="A97" s="2380" t="s">
        <v>68</v>
      </c>
      <c r="B97" s="2382" t="s">
        <v>745</v>
      </c>
      <c r="C97" s="2384" t="str">
        <f>C8</f>
        <v>2021. évi</v>
      </c>
      <c r="D97" s="2385"/>
      <c r="E97" s="2386"/>
    </row>
    <row r="98" spans="1:5" ht="24.75" thickBot="1" x14ac:dyDescent="0.3">
      <c r="A98" s="2381"/>
      <c r="B98" s="2383"/>
      <c r="C98" s="1839" t="str">
        <f>C9</f>
        <v>Eredeti
előirányzat</v>
      </c>
      <c r="D98" s="1840" t="str">
        <f>D9</f>
        <v>Összes módosítás</v>
      </c>
      <c r="E98" s="1841" t="str">
        <f>E9</f>
        <v>Módosított előirányzat</v>
      </c>
    </row>
    <row r="99" spans="1:5" s="1503" customFormat="1" ht="12" customHeight="1" thickBot="1" x14ac:dyDescent="0.25">
      <c r="A99" s="1858" t="s">
        <v>488</v>
      </c>
      <c r="B99" s="1859" t="s">
        <v>489</v>
      </c>
      <c r="C99" s="1859" t="s">
        <v>490</v>
      </c>
      <c r="D99" s="1859" t="s">
        <v>492</v>
      </c>
      <c r="E99" s="1860" t="s">
        <v>491</v>
      </c>
    </row>
    <row r="100" spans="1:5" ht="12" customHeight="1" thickBot="1" x14ac:dyDescent="0.3">
      <c r="A100" s="1861" t="s">
        <v>17</v>
      </c>
      <c r="B100" s="1862" t="s">
        <v>432</v>
      </c>
      <c r="C100" s="1863">
        <f>'RM_1.4.sz.mell.'!C100</f>
        <v>54478389</v>
      </c>
      <c r="D100" s="1863">
        <f>'RM_1.4.sz.mell.'!J100</f>
        <v>0</v>
      </c>
      <c r="E100" s="1864">
        <f>'RM_1.4.sz.mell.'!K100</f>
        <v>54478389</v>
      </c>
    </row>
    <row r="101" spans="1:5" ht="12" customHeight="1" x14ac:dyDescent="0.25">
      <c r="A101" s="1865" t="s">
        <v>97</v>
      </c>
      <c r="B101" s="1866" t="s">
        <v>48</v>
      </c>
      <c r="C101" s="1827">
        <f>'RM_1.4.sz.mell.'!C101</f>
        <v>35138598</v>
      </c>
      <c r="D101" s="1827">
        <f>'RM_1.4.sz.mell.'!J101</f>
        <v>0</v>
      </c>
      <c r="E101" s="1828">
        <f>'RM_1.4.sz.mell.'!K101</f>
        <v>35138598</v>
      </c>
    </row>
    <row r="102" spans="1:5" ht="12" customHeight="1" x14ac:dyDescent="0.25">
      <c r="A102" s="1888">
        <v>43834</v>
      </c>
      <c r="B102" s="1867" t="s">
        <v>181</v>
      </c>
      <c r="C102" s="1813">
        <f>'RM_1.4.sz.mell.'!C102</f>
        <v>5200000</v>
      </c>
      <c r="D102" s="1813">
        <f>'RM_1.4.sz.mell.'!J102</f>
        <v>0</v>
      </c>
      <c r="E102" s="1814">
        <f>'RM_1.4.sz.mell.'!K102</f>
        <v>5200000</v>
      </c>
    </row>
    <row r="103" spans="1:5" ht="12" customHeight="1" x14ac:dyDescent="0.25">
      <c r="A103" s="1848" t="s">
        <v>99</v>
      </c>
      <c r="B103" s="1867" t="s">
        <v>138</v>
      </c>
      <c r="C103" s="1817">
        <f>'RM_1.4.sz.mell.'!C103</f>
        <v>14139791</v>
      </c>
      <c r="D103" s="1817">
        <f>'RM_1.4.sz.mell.'!J103</f>
        <v>0</v>
      </c>
      <c r="E103" s="1818">
        <f>'RM_1.4.sz.mell.'!K103</f>
        <v>14139791</v>
      </c>
    </row>
    <row r="104" spans="1:5" ht="12" customHeight="1" x14ac:dyDescent="0.25">
      <c r="A104" s="1848" t="s">
        <v>100</v>
      </c>
      <c r="B104" s="1868" t="s">
        <v>182</v>
      </c>
      <c r="C104" s="1817">
        <f>'RM_1.4.sz.mell.'!C104</f>
        <v>0</v>
      </c>
      <c r="D104" s="1817">
        <f>'RM_1.4.sz.mell.'!J104</f>
        <v>0</v>
      </c>
      <c r="E104" s="1818">
        <f>'RM_1.4.sz.mell.'!K104</f>
        <v>0</v>
      </c>
    </row>
    <row r="105" spans="1:5" ht="12" customHeight="1" x14ac:dyDescent="0.25">
      <c r="A105" s="1848" t="s">
        <v>111</v>
      </c>
      <c r="B105" s="1869" t="s">
        <v>183</v>
      </c>
      <c r="C105" s="1817">
        <f>'RM_1.4.sz.mell.'!C105</f>
        <v>0</v>
      </c>
      <c r="D105" s="1817">
        <f>'RM_1.4.sz.mell.'!J105</f>
        <v>0</v>
      </c>
      <c r="E105" s="1818">
        <f>'RM_1.4.sz.mell.'!K105</f>
        <v>0</v>
      </c>
    </row>
    <row r="106" spans="1:5" ht="12" customHeight="1" x14ac:dyDescent="0.25">
      <c r="A106" s="1848" t="s">
        <v>101</v>
      </c>
      <c r="B106" s="1867" t="s">
        <v>437</v>
      </c>
      <c r="C106" s="1817">
        <f>'RM_1.4.sz.mell.'!C106</f>
        <v>0</v>
      </c>
      <c r="D106" s="1817">
        <f>'RM_1.4.sz.mell.'!J106</f>
        <v>0</v>
      </c>
      <c r="E106" s="1818">
        <f>'RM_1.4.sz.mell.'!K106</f>
        <v>0</v>
      </c>
    </row>
    <row r="107" spans="1:5" ht="12" customHeight="1" x14ac:dyDescent="0.25">
      <c r="A107" s="1848" t="s">
        <v>102</v>
      </c>
      <c r="B107" s="1870" t="s">
        <v>436</v>
      </c>
      <c r="C107" s="1817">
        <f>'RM_1.4.sz.mell.'!C107</f>
        <v>0</v>
      </c>
      <c r="D107" s="1817">
        <f>'RM_1.4.sz.mell.'!J107</f>
        <v>0</v>
      </c>
      <c r="E107" s="1818">
        <f>'RM_1.4.sz.mell.'!K107</f>
        <v>0</v>
      </c>
    </row>
    <row r="108" spans="1:5" ht="12" customHeight="1" x14ac:dyDescent="0.25">
      <c r="A108" s="1848" t="s">
        <v>112</v>
      </c>
      <c r="B108" s="1870" t="s">
        <v>435</v>
      </c>
      <c r="C108" s="1817">
        <f>'RM_1.4.sz.mell.'!C108</f>
        <v>0</v>
      </c>
      <c r="D108" s="1817">
        <f>'RM_1.4.sz.mell.'!J108</f>
        <v>0</v>
      </c>
      <c r="E108" s="1818">
        <f>'RM_1.4.sz.mell.'!K108</f>
        <v>0</v>
      </c>
    </row>
    <row r="109" spans="1:5" ht="12" customHeight="1" x14ac:dyDescent="0.25">
      <c r="A109" s="1848" t="s">
        <v>113</v>
      </c>
      <c r="B109" s="1871" t="s">
        <v>346</v>
      </c>
      <c r="C109" s="1817">
        <f>'RM_1.4.sz.mell.'!C109</f>
        <v>0</v>
      </c>
      <c r="D109" s="1817">
        <f>'RM_1.4.sz.mell.'!J109</f>
        <v>0</v>
      </c>
      <c r="E109" s="1818">
        <f>'RM_1.4.sz.mell.'!K109</f>
        <v>0</v>
      </c>
    </row>
    <row r="110" spans="1:5" ht="12" customHeight="1" x14ac:dyDescent="0.25">
      <c r="A110" s="1848" t="s">
        <v>114</v>
      </c>
      <c r="B110" s="1872" t="s">
        <v>347</v>
      </c>
      <c r="C110" s="1817">
        <f>'RM_1.4.sz.mell.'!C110</f>
        <v>0</v>
      </c>
      <c r="D110" s="1817">
        <f>'RM_1.4.sz.mell.'!J110</f>
        <v>0</v>
      </c>
      <c r="E110" s="1818">
        <f>'RM_1.4.sz.mell.'!K110</f>
        <v>0</v>
      </c>
    </row>
    <row r="111" spans="1:5" ht="12" customHeight="1" x14ac:dyDescent="0.25">
      <c r="A111" s="1848" t="s">
        <v>115</v>
      </c>
      <c r="B111" s="1872" t="s">
        <v>348</v>
      </c>
      <c r="C111" s="1817">
        <f>'RM_1.4.sz.mell.'!C111</f>
        <v>0</v>
      </c>
      <c r="D111" s="1817">
        <f>'RM_1.4.sz.mell.'!J111</f>
        <v>0</v>
      </c>
      <c r="E111" s="1818">
        <f>'RM_1.4.sz.mell.'!K111</f>
        <v>0</v>
      </c>
    </row>
    <row r="112" spans="1:5" ht="12" customHeight="1" x14ac:dyDescent="0.25">
      <c r="A112" s="1848" t="s">
        <v>117</v>
      </c>
      <c r="B112" s="1871" t="s">
        <v>349</v>
      </c>
      <c r="C112" s="1817">
        <f>'RM_1.4.sz.mell.'!C112</f>
        <v>0</v>
      </c>
      <c r="D112" s="1817">
        <f>'RM_1.4.sz.mell.'!J112</f>
        <v>0</v>
      </c>
      <c r="E112" s="1818">
        <f>'RM_1.4.sz.mell.'!K112</f>
        <v>0</v>
      </c>
    </row>
    <row r="113" spans="1:5" ht="12" customHeight="1" x14ac:dyDescent="0.25">
      <c r="A113" s="1848" t="s">
        <v>184</v>
      </c>
      <c r="B113" s="1871" t="s">
        <v>350</v>
      </c>
      <c r="C113" s="1817">
        <f>'RM_1.4.sz.mell.'!C113</f>
        <v>0</v>
      </c>
      <c r="D113" s="1817">
        <f>'RM_1.4.sz.mell.'!J113</f>
        <v>0</v>
      </c>
      <c r="E113" s="1818">
        <f>'RM_1.4.sz.mell.'!K113</f>
        <v>0</v>
      </c>
    </row>
    <row r="114" spans="1:5" ht="12" customHeight="1" x14ac:dyDescent="0.25">
      <c r="A114" s="1848" t="s">
        <v>344</v>
      </c>
      <c r="B114" s="1872" t="s">
        <v>351</v>
      </c>
      <c r="C114" s="1817">
        <f>'RM_1.4.sz.mell.'!C114</f>
        <v>0</v>
      </c>
      <c r="D114" s="1817">
        <f>'RM_1.4.sz.mell.'!J114</f>
        <v>0</v>
      </c>
      <c r="E114" s="1818">
        <f>'RM_1.4.sz.mell.'!K114</f>
        <v>0</v>
      </c>
    </row>
    <row r="115" spans="1:5" ht="12" customHeight="1" x14ac:dyDescent="0.25">
      <c r="A115" s="1873" t="s">
        <v>345</v>
      </c>
      <c r="B115" s="1870" t="s">
        <v>352</v>
      </c>
      <c r="C115" s="1817">
        <f>'RM_1.4.sz.mell.'!C115</f>
        <v>0</v>
      </c>
      <c r="D115" s="1817">
        <f>'RM_1.4.sz.mell.'!J115</f>
        <v>0</v>
      </c>
      <c r="E115" s="1818">
        <f>'RM_1.4.sz.mell.'!K115</f>
        <v>0</v>
      </c>
    </row>
    <row r="116" spans="1:5" ht="12" customHeight="1" x14ac:dyDescent="0.25">
      <c r="A116" s="1848" t="s">
        <v>433</v>
      </c>
      <c r="B116" s="1870" t="s">
        <v>353</v>
      </c>
      <c r="C116" s="1817">
        <f>'RM_1.4.sz.mell.'!C116</f>
        <v>0</v>
      </c>
      <c r="D116" s="1817">
        <f>'RM_1.4.sz.mell.'!J116</f>
        <v>0</v>
      </c>
      <c r="E116" s="1818">
        <f>'RM_1.4.sz.mell.'!K116</f>
        <v>0</v>
      </c>
    </row>
    <row r="117" spans="1:5" ht="12" customHeight="1" x14ac:dyDescent="0.25">
      <c r="A117" s="1849" t="s">
        <v>434</v>
      </c>
      <c r="B117" s="1870" t="s">
        <v>354</v>
      </c>
      <c r="C117" s="1817">
        <f>'RM_1.4.sz.mell.'!C117</f>
        <v>0</v>
      </c>
      <c r="D117" s="1817">
        <f>'RM_1.4.sz.mell.'!J117</f>
        <v>0</v>
      </c>
      <c r="E117" s="1818">
        <f>'RM_1.4.sz.mell.'!K117</f>
        <v>0</v>
      </c>
    </row>
    <row r="118" spans="1:5" ht="12" customHeight="1" x14ac:dyDescent="0.25">
      <c r="A118" s="1848" t="s">
        <v>438</v>
      </c>
      <c r="B118" s="1868" t="s">
        <v>49</v>
      </c>
      <c r="C118" s="1813">
        <f>'RM_1.4.sz.mell.'!C118</f>
        <v>0</v>
      </c>
      <c r="D118" s="1813">
        <f>'RM_1.4.sz.mell.'!J118</f>
        <v>0</v>
      </c>
      <c r="E118" s="1814">
        <f>'RM_1.4.sz.mell.'!K118</f>
        <v>0</v>
      </c>
    </row>
    <row r="119" spans="1:5" ht="12" customHeight="1" x14ac:dyDescent="0.25">
      <c r="A119" s="1848" t="s">
        <v>439</v>
      </c>
      <c r="B119" s="1867" t="s">
        <v>441</v>
      </c>
      <c r="C119" s="1813">
        <f>'RM_1.4.sz.mell.'!C119</f>
        <v>0</v>
      </c>
      <c r="D119" s="1813">
        <f>'RM_1.4.sz.mell.'!J119</f>
        <v>0</v>
      </c>
      <c r="E119" s="1814">
        <f>'RM_1.4.sz.mell.'!K119</f>
        <v>0</v>
      </c>
    </row>
    <row r="120" spans="1:5" ht="12" customHeight="1" thickBot="1" x14ac:dyDescent="0.3">
      <c r="A120" s="1874" t="s">
        <v>440</v>
      </c>
      <c r="B120" s="1875" t="s">
        <v>442</v>
      </c>
      <c r="C120" s="1829">
        <f>'RM_1.4.sz.mell.'!C120</f>
        <v>0</v>
      </c>
      <c r="D120" s="1829">
        <f>'RM_1.4.sz.mell.'!J120</f>
        <v>0</v>
      </c>
      <c r="E120" s="1830">
        <f>'RM_1.4.sz.mell.'!K120</f>
        <v>0</v>
      </c>
    </row>
    <row r="121" spans="1:5" ht="12" customHeight="1" thickBot="1" x14ac:dyDescent="0.3">
      <c r="A121" s="1876" t="s">
        <v>18</v>
      </c>
      <c r="B121" s="1877" t="s">
        <v>355</v>
      </c>
      <c r="C121" s="1831">
        <f>'RM_1.4.sz.mell.'!C121</f>
        <v>0</v>
      </c>
      <c r="D121" s="1815">
        <f>'RM_1.4.sz.mell.'!J121</f>
        <v>0</v>
      </c>
      <c r="E121" s="1832">
        <f>'RM_1.4.sz.mell.'!K121</f>
        <v>0</v>
      </c>
    </row>
    <row r="122" spans="1:5" ht="12" customHeight="1" x14ac:dyDescent="0.25">
      <c r="A122" s="1847" t="s">
        <v>103</v>
      </c>
      <c r="B122" s="1867" t="s">
        <v>227</v>
      </c>
      <c r="C122" s="1811">
        <f>'RM_1.4.sz.mell.'!C122</f>
        <v>0</v>
      </c>
      <c r="D122" s="1833">
        <f>'RM_1.4.sz.mell.'!J122</f>
        <v>0</v>
      </c>
      <c r="E122" s="1812">
        <f>'RM_1.4.sz.mell.'!K122</f>
        <v>0</v>
      </c>
    </row>
    <row r="123" spans="1:5" ht="12" customHeight="1" x14ac:dyDescent="0.25">
      <c r="A123" s="1847" t="s">
        <v>104</v>
      </c>
      <c r="B123" s="1878" t="s">
        <v>359</v>
      </c>
      <c r="C123" s="1811">
        <f>'RM_1.4.sz.mell.'!C123</f>
        <v>0</v>
      </c>
      <c r="D123" s="1833">
        <f>'RM_1.4.sz.mell.'!J123</f>
        <v>0</v>
      </c>
      <c r="E123" s="1812">
        <f>'RM_1.4.sz.mell.'!K123</f>
        <v>0</v>
      </c>
    </row>
    <row r="124" spans="1:5" ht="12" customHeight="1" x14ac:dyDescent="0.25">
      <c r="A124" s="1847" t="s">
        <v>105</v>
      </c>
      <c r="B124" s="1878" t="s">
        <v>185</v>
      </c>
      <c r="C124" s="1813">
        <f>'RM_1.4.sz.mell.'!C124</f>
        <v>0</v>
      </c>
      <c r="D124" s="1834">
        <f>'RM_1.4.sz.mell.'!J124</f>
        <v>0</v>
      </c>
      <c r="E124" s="1814">
        <f>'RM_1.4.sz.mell.'!K124</f>
        <v>0</v>
      </c>
    </row>
    <row r="125" spans="1:5" ht="12" customHeight="1" x14ac:dyDescent="0.25">
      <c r="A125" s="1847" t="s">
        <v>106</v>
      </c>
      <c r="B125" s="1878" t="s">
        <v>360</v>
      </c>
      <c r="C125" s="1813">
        <f>'RM_1.4.sz.mell.'!C125</f>
        <v>0</v>
      </c>
      <c r="D125" s="1834">
        <f>'RM_1.4.sz.mell.'!J125</f>
        <v>0</v>
      </c>
      <c r="E125" s="1814">
        <f>'RM_1.4.sz.mell.'!K125</f>
        <v>0</v>
      </c>
    </row>
    <row r="126" spans="1:5" ht="12" customHeight="1" x14ac:dyDescent="0.25">
      <c r="A126" s="1847" t="s">
        <v>107</v>
      </c>
      <c r="B126" s="279" t="s">
        <v>229</v>
      </c>
      <c r="C126" s="1813">
        <f>'RM_1.4.sz.mell.'!C126</f>
        <v>0</v>
      </c>
      <c r="D126" s="1834">
        <f>'RM_1.4.sz.mell.'!J126</f>
        <v>0</v>
      </c>
      <c r="E126" s="1814">
        <f>'RM_1.4.sz.mell.'!K126</f>
        <v>0</v>
      </c>
    </row>
    <row r="127" spans="1:5" ht="12" customHeight="1" x14ac:dyDescent="0.25">
      <c r="A127" s="1847" t="s">
        <v>116</v>
      </c>
      <c r="B127" s="278" t="s">
        <v>423</v>
      </c>
      <c r="C127" s="1813">
        <f>'RM_1.4.sz.mell.'!C127</f>
        <v>0</v>
      </c>
      <c r="D127" s="1834">
        <f>'RM_1.4.sz.mell.'!J127</f>
        <v>0</v>
      </c>
      <c r="E127" s="1814">
        <f>'RM_1.4.sz.mell.'!K127</f>
        <v>0</v>
      </c>
    </row>
    <row r="128" spans="1:5" ht="12" customHeight="1" x14ac:dyDescent="0.25">
      <c r="A128" s="1847" t="s">
        <v>118</v>
      </c>
      <c r="B128" s="1879" t="s">
        <v>365</v>
      </c>
      <c r="C128" s="1813">
        <f>'RM_1.4.sz.mell.'!C128</f>
        <v>0</v>
      </c>
      <c r="D128" s="1834">
        <f>'RM_1.4.sz.mell.'!J128</f>
        <v>0</v>
      </c>
      <c r="E128" s="1814">
        <f>'RM_1.4.sz.mell.'!K128</f>
        <v>0</v>
      </c>
    </row>
    <row r="129" spans="1:5" x14ac:dyDescent="0.25">
      <c r="A129" s="1847" t="s">
        <v>186</v>
      </c>
      <c r="B129" s="1872" t="s">
        <v>348</v>
      </c>
      <c r="C129" s="1813">
        <f>'RM_1.4.sz.mell.'!C129</f>
        <v>0</v>
      </c>
      <c r="D129" s="1834">
        <f>'RM_1.4.sz.mell.'!J129</f>
        <v>0</v>
      </c>
      <c r="E129" s="1814">
        <f>'RM_1.4.sz.mell.'!K129</f>
        <v>0</v>
      </c>
    </row>
    <row r="130" spans="1:5" ht="12" customHeight="1" x14ac:dyDescent="0.25">
      <c r="A130" s="1847" t="s">
        <v>187</v>
      </c>
      <c r="B130" s="1872" t="s">
        <v>364</v>
      </c>
      <c r="C130" s="1813">
        <f>'RM_1.4.sz.mell.'!C130</f>
        <v>0</v>
      </c>
      <c r="D130" s="1834">
        <f>'RM_1.4.sz.mell.'!J130</f>
        <v>0</v>
      </c>
      <c r="E130" s="1814">
        <f>'RM_1.4.sz.mell.'!K130</f>
        <v>0</v>
      </c>
    </row>
    <row r="131" spans="1:5" ht="12" customHeight="1" x14ac:dyDescent="0.25">
      <c r="A131" s="1847" t="s">
        <v>188</v>
      </c>
      <c r="B131" s="1872" t="s">
        <v>363</v>
      </c>
      <c r="C131" s="1813">
        <f>'RM_1.4.sz.mell.'!C131</f>
        <v>0</v>
      </c>
      <c r="D131" s="1834">
        <f>'RM_1.4.sz.mell.'!J131</f>
        <v>0</v>
      </c>
      <c r="E131" s="1814">
        <f>'RM_1.4.sz.mell.'!K131</f>
        <v>0</v>
      </c>
    </row>
    <row r="132" spans="1:5" ht="12" customHeight="1" x14ac:dyDescent="0.25">
      <c r="A132" s="1847" t="s">
        <v>356</v>
      </c>
      <c r="B132" s="1872" t="s">
        <v>351</v>
      </c>
      <c r="C132" s="1813">
        <f>'RM_1.4.sz.mell.'!C132</f>
        <v>0</v>
      </c>
      <c r="D132" s="1834">
        <f>'RM_1.4.sz.mell.'!J132</f>
        <v>0</v>
      </c>
      <c r="E132" s="1814">
        <f>'RM_1.4.sz.mell.'!K132</f>
        <v>0</v>
      </c>
    </row>
    <row r="133" spans="1:5" ht="12" customHeight="1" x14ac:dyDescent="0.25">
      <c r="A133" s="1847" t="s">
        <v>357</v>
      </c>
      <c r="B133" s="1872" t="s">
        <v>362</v>
      </c>
      <c r="C133" s="1813">
        <f>'RM_1.4.sz.mell.'!C133</f>
        <v>0</v>
      </c>
      <c r="D133" s="1834">
        <f>'RM_1.4.sz.mell.'!J133</f>
        <v>0</v>
      </c>
      <c r="E133" s="1814">
        <f>'RM_1.4.sz.mell.'!K133</f>
        <v>0</v>
      </c>
    </row>
    <row r="134" spans="1:5" ht="16.5" thickBot="1" x14ac:dyDescent="0.3">
      <c r="A134" s="1873" t="s">
        <v>358</v>
      </c>
      <c r="B134" s="1872" t="s">
        <v>361</v>
      </c>
      <c r="C134" s="1817">
        <f>'RM_1.4.sz.mell.'!C134</f>
        <v>0</v>
      </c>
      <c r="D134" s="1835">
        <f>'RM_1.4.sz.mell.'!J134</f>
        <v>0</v>
      </c>
      <c r="E134" s="1818">
        <f>'RM_1.4.sz.mell.'!K134</f>
        <v>0</v>
      </c>
    </row>
    <row r="135" spans="1:5" ht="12" customHeight="1" thickBot="1" x14ac:dyDescent="0.3">
      <c r="A135" s="1845" t="s">
        <v>19</v>
      </c>
      <c r="B135" s="1880" t="s">
        <v>443</v>
      </c>
      <c r="C135" s="1815">
        <f>'RM_1.4.sz.mell.'!C135</f>
        <v>54478389</v>
      </c>
      <c r="D135" s="1836">
        <f>'RM_1.4.sz.mell.'!J135</f>
        <v>0</v>
      </c>
      <c r="E135" s="1816">
        <f>'RM_1.4.sz.mell.'!K135</f>
        <v>54478389</v>
      </c>
    </row>
    <row r="136" spans="1:5" ht="12" customHeight="1" thickBot="1" x14ac:dyDescent="0.3">
      <c r="A136" s="1845" t="s">
        <v>20</v>
      </c>
      <c r="B136" s="1880" t="s">
        <v>746</v>
      </c>
      <c r="C136" s="1815">
        <f>'RM_1.4.sz.mell.'!C136</f>
        <v>0</v>
      </c>
      <c r="D136" s="1836">
        <f>'RM_1.4.sz.mell.'!J136</f>
        <v>0</v>
      </c>
      <c r="E136" s="1816">
        <f>'RM_1.4.sz.mell.'!K136</f>
        <v>0</v>
      </c>
    </row>
    <row r="137" spans="1:5" ht="12" customHeight="1" x14ac:dyDescent="0.25">
      <c r="A137" s="1847" t="s">
        <v>265</v>
      </c>
      <c r="B137" s="1878" t="s">
        <v>451</v>
      </c>
      <c r="C137" s="1813">
        <f>'RM_1.4.sz.mell.'!C137</f>
        <v>0</v>
      </c>
      <c r="D137" s="1834">
        <f>'RM_1.4.sz.mell.'!J137</f>
        <v>0</v>
      </c>
      <c r="E137" s="1814">
        <f>'RM_1.4.sz.mell.'!K137</f>
        <v>0</v>
      </c>
    </row>
    <row r="138" spans="1:5" ht="12" customHeight="1" x14ac:dyDescent="0.25">
      <c r="A138" s="1847" t="s">
        <v>266</v>
      </c>
      <c r="B138" s="1878" t="s">
        <v>452</v>
      </c>
      <c r="C138" s="1813">
        <f>'RM_1.4.sz.mell.'!C138</f>
        <v>0</v>
      </c>
      <c r="D138" s="1834">
        <f>'RM_1.4.sz.mell.'!J138</f>
        <v>0</v>
      </c>
      <c r="E138" s="1814">
        <f>'RM_1.4.sz.mell.'!K138</f>
        <v>0</v>
      </c>
    </row>
    <row r="139" spans="1:5" ht="12" customHeight="1" thickBot="1" x14ac:dyDescent="0.3">
      <c r="A139" s="1873" t="s">
        <v>267</v>
      </c>
      <c r="B139" s="1878" t="s">
        <v>453</v>
      </c>
      <c r="C139" s="1813">
        <f>'RM_1.4.sz.mell.'!C139</f>
        <v>0</v>
      </c>
      <c r="D139" s="1834">
        <f>'RM_1.4.sz.mell.'!J139</f>
        <v>0</v>
      </c>
      <c r="E139" s="1814">
        <f>'RM_1.4.sz.mell.'!K139</f>
        <v>0</v>
      </c>
    </row>
    <row r="140" spans="1:5" ht="12" customHeight="1" thickBot="1" x14ac:dyDescent="0.3">
      <c r="A140" s="1845" t="s">
        <v>21</v>
      </c>
      <c r="B140" s="1880" t="s">
        <v>445</v>
      </c>
      <c r="C140" s="1815">
        <f>'RM_1.4.sz.mell.'!C140</f>
        <v>0</v>
      </c>
      <c r="D140" s="1836">
        <f>'RM_1.4.sz.mell.'!J140</f>
        <v>0</v>
      </c>
      <c r="E140" s="1816">
        <f>'RM_1.4.sz.mell.'!K140</f>
        <v>0</v>
      </c>
    </row>
    <row r="141" spans="1:5" ht="12" customHeight="1" x14ac:dyDescent="0.25">
      <c r="A141" s="1847" t="s">
        <v>90</v>
      </c>
      <c r="B141" s="1881" t="s">
        <v>454</v>
      </c>
      <c r="C141" s="1813">
        <f>'RM_1.4.sz.mell.'!C141</f>
        <v>0</v>
      </c>
      <c r="D141" s="1834">
        <f>'RM_1.4.sz.mell.'!J141</f>
        <v>0</v>
      </c>
      <c r="E141" s="1814">
        <f>'RM_1.4.sz.mell.'!K141</f>
        <v>0</v>
      </c>
    </row>
    <row r="142" spans="1:5" ht="12" customHeight="1" x14ac:dyDescent="0.25">
      <c r="A142" s="1847" t="s">
        <v>91</v>
      </c>
      <c r="B142" s="1881" t="s">
        <v>446</v>
      </c>
      <c r="C142" s="1813">
        <f>'RM_1.4.sz.mell.'!C142</f>
        <v>0</v>
      </c>
      <c r="D142" s="1834">
        <f>'RM_1.4.sz.mell.'!J142</f>
        <v>0</v>
      </c>
      <c r="E142" s="1814">
        <f>'RM_1.4.sz.mell.'!K142</f>
        <v>0</v>
      </c>
    </row>
    <row r="143" spans="1:5" ht="12" customHeight="1" x14ac:dyDescent="0.25">
      <c r="A143" s="1847" t="s">
        <v>92</v>
      </c>
      <c r="B143" s="1881" t="s">
        <v>447</v>
      </c>
      <c r="C143" s="1813">
        <f>'RM_1.4.sz.mell.'!C143</f>
        <v>0</v>
      </c>
      <c r="D143" s="1834">
        <f>'RM_1.4.sz.mell.'!J143</f>
        <v>0</v>
      </c>
      <c r="E143" s="1814">
        <f>'RM_1.4.sz.mell.'!K143</f>
        <v>0</v>
      </c>
    </row>
    <row r="144" spans="1:5" ht="12" customHeight="1" x14ac:dyDescent="0.25">
      <c r="A144" s="1847" t="s">
        <v>173</v>
      </c>
      <c r="B144" s="1881" t="s">
        <v>448</v>
      </c>
      <c r="C144" s="1813">
        <f>'RM_1.4.sz.mell.'!C144</f>
        <v>0</v>
      </c>
      <c r="D144" s="1834">
        <f>'RM_1.4.sz.mell.'!J144</f>
        <v>0</v>
      </c>
      <c r="E144" s="1814">
        <f>'RM_1.4.sz.mell.'!K144</f>
        <v>0</v>
      </c>
    </row>
    <row r="145" spans="1:9" ht="12" customHeight="1" x14ac:dyDescent="0.25">
      <c r="A145" s="1847" t="s">
        <v>174</v>
      </c>
      <c r="B145" s="1881" t="s">
        <v>449</v>
      </c>
      <c r="C145" s="1813">
        <f>'RM_1.4.sz.mell.'!C145</f>
        <v>0</v>
      </c>
      <c r="D145" s="1834">
        <f>'RM_1.4.sz.mell.'!J145</f>
        <v>0</v>
      </c>
      <c r="E145" s="1814">
        <f>'RM_1.4.sz.mell.'!K145</f>
        <v>0</v>
      </c>
    </row>
    <row r="146" spans="1:9" ht="12" customHeight="1" thickBot="1" x14ac:dyDescent="0.3">
      <c r="A146" s="1874" t="s">
        <v>175</v>
      </c>
      <c r="B146" s="1882" t="s">
        <v>450</v>
      </c>
      <c r="C146" s="1829">
        <f>'RM_1.4.sz.mell.'!C146</f>
        <v>0</v>
      </c>
      <c r="D146" s="1837">
        <f>'RM_1.4.sz.mell.'!J146</f>
        <v>0</v>
      </c>
      <c r="E146" s="1830">
        <f>'RM_1.4.sz.mell.'!K146</f>
        <v>0</v>
      </c>
    </row>
    <row r="147" spans="1:9" ht="12" customHeight="1" thickBot="1" x14ac:dyDescent="0.3">
      <c r="A147" s="1845" t="s">
        <v>22</v>
      </c>
      <c r="B147" s="1880" t="s">
        <v>458</v>
      </c>
      <c r="C147" s="1819">
        <f>'RM_1.4.sz.mell.'!C147</f>
        <v>0</v>
      </c>
      <c r="D147" s="1838">
        <f>'RM_1.4.sz.mell.'!J147</f>
        <v>0</v>
      </c>
      <c r="E147" s="1820">
        <f>'RM_1.4.sz.mell.'!K147</f>
        <v>0</v>
      </c>
    </row>
    <row r="148" spans="1:9" ht="12" customHeight="1" x14ac:dyDescent="0.25">
      <c r="A148" s="1847" t="s">
        <v>93</v>
      </c>
      <c r="B148" s="1881" t="s">
        <v>366</v>
      </c>
      <c r="C148" s="1813">
        <f>'RM_1.4.sz.mell.'!C148</f>
        <v>0</v>
      </c>
      <c r="D148" s="1834">
        <f>'RM_1.4.sz.mell.'!J148</f>
        <v>0</v>
      </c>
      <c r="E148" s="1814">
        <f>'RM_1.4.sz.mell.'!K148</f>
        <v>0</v>
      </c>
    </row>
    <row r="149" spans="1:9" ht="12" customHeight="1" x14ac:dyDescent="0.25">
      <c r="A149" s="1847" t="s">
        <v>94</v>
      </c>
      <c r="B149" s="1881" t="s">
        <v>367</v>
      </c>
      <c r="C149" s="1813">
        <f>'RM_1.4.sz.mell.'!C149</f>
        <v>0</v>
      </c>
      <c r="D149" s="1834">
        <f>'RM_1.4.sz.mell.'!J149</f>
        <v>0</v>
      </c>
      <c r="E149" s="1814">
        <f>'RM_1.4.sz.mell.'!K149</f>
        <v>0</v>
      </c>
    </row>
    <row r="150" spans="1:9" ht="12" customHeight="1" x14ac:dyDescent="0.25">
      <c r="A150" s="1847" t="s">
        <v>283</v>
      </c>
      <c r="B150" s="1881" t="s">
        <v>459</v>
      </c>
      <c r="C150" s="1813">
        <f>'RM_1.4.sz.mell.'!C150</f>
        <v>0</v>
      </c>
      <c r="D150" s="1834">
        <f>'RM_1.4.sz.mell.'!J150</f>
        <v>0</v>
      </c>
      <c r="E150" s="1814">
        <f>'RM_1.4.sz.mell.'!K150</f>
        <v>0</v>
      </c>
    </row>
    <row r="151" spans="1:9" ht="12" customHeight="1" thickBot="1" x14ac:dyDescent="0.3">
      <c r="A151" s="1873" t="s">
        <v>284</v>
      </c>
      <c r="B151" s="1883" t="s">
        <v>385</v>
      </c>
      <c r="C151" s="1813">
        <f>'RM_1.4.sz.mell.'!C151</f>
        <v>0</v>
      </c>
      <c r="D151" s="1834">
        <f>'RM_1.4.sz.mell.'!J151</f>
        <v>0</v>
      </c>
      <c r="E151" s="1814">
        <f>'RM_1.4.sz.mell.'!K151</f>
        <v>0</v>
      </c>
    </row>
    <row r="152" spans="1:9" ht="12" customHeight="1" thickBot="1" x14ac:dyDescent="0.3">
      <c r="A152" s="1845" t="s">
        <v>23</v>
      </c>
      <c r="B152" s="1880" t="s">
        <v>460</v>
      </c>
      <c r="C152" s="486">
        <f>'RM_1.4.sz.mell.'!C152</f>
        <v>0</v>
      </c>
      <c r="D152" s="696">
        <f>'RM_1.4.sz.mell.'!J152</f>
        <v>0</v>
      </c>
      <c r="E152" s="480">
        <f>'RM_1.4.sz.mell.'!K152</f>
        <v>0</v>
      </c>
    </row>
    <row r="153" spans="1:9" ht="12" customHeight="1" x14ac:dyDescent="0.25">
      <c r="A153" s="1847" t="s">
        <v>95</v>
      </c>
      <c r="B153" s="1881" t="s">
        <v>455</v>
      </c>
      <c r="C153" s="1813">
        <f>'RM_1.4.sz.mell.'!C153</f>
        <v>0</v>
      </c>
      <c r="D153" s="1834">
        <f>'RM_1.4.sz.mell.'!J153</f>
        <v>0</v>
      </c>
      <c r="E153" s="1814">
        <f>'RM_1.4.sz.mell.'!K153</f>
        <v>0</v>
      </c>
    </row>
    <row r="154" spans="1:9" ht="12" customHeight="1" x14ac:dyDescent="0.25">
      <c r="A154" s="1847" t="s">
        <v>96</v>
      </c>
      <c r="B154" s="1881" t="s">
        <v>462</v>
      </c>
      <c r="C154" s="1813">
        <f>'RM_1.4.sz.mell.'!C154</f>
        <v>0</v>
      </c>
      <c r="D154" s="1834">
        <f>'RM_1.4.sz.mell.'!J154</f>
        <v>0</v>
      </c>
      <c r="E154" s="1814">
        <f>'RM_1.4.sz.mell.'!K154</f>
        <v>0</v>
      </c>
    </row>
    <row r="155" spans="1:9" ht="12" customHeight="1" x14ac:dyDescent="0.25">
      <c r="A155" s="1847" t="s">
        <v>295</v>
      </c>
      <c r="B155" s="1881" t="s">
        <v>457</v>
      </c>
      <c r="C155" s="1813">
        <f>'RM_1.4.sz.mell.'!C155</f>
        <v>0</v>
      </c>
      <c r="D155" s="1834">
        <f>'RM_1.4.sz.mell.'!J155</f>
        <v>0</v>
      </c>
      <c r="E155" s="1814">
        <f>'RM_1.4.sz.mell.'!K155</f>
        <v>0</v>
      </c>
    </row>
    <row r="156" spans="1:9" ht="12" customHeight="1" x14ac:dyDescent="0.25">
      <c r="A156" s="1847" t="s">
        <v>296</v>
      </c>
      <c r="B156" s="1881" t="s">
        <v>463</v>
      </c>
      <c r="C156" s="1813">
        <f>'RM_1.4.sz.mell.'!C156</f>
        <v>0</v>
      </c>
      <c r="D156" s="1834">
        <f>'RM_1.4.sz.mell.'!J156</f>
        <v>0</v>
      </c>
      <c r="E156" s="1814">
        <f>'RM_1.4.sz.mell.'!K156</f>
        <v>0</v>
      </c>
    </row>
    <row r="157" spans="1:9" ht="12" customHeight="1" thickBot="1" x14ac:dyDescent="0.3">
      <c r="A157" s="1847" t="s">
        <v>461</v>
      </c>
      <c r="B157" s="1881" t="s">
        <v>464</v>
      </c>
      <c r="C157" s="1813">
        <f>'RM_1.4.sz.mell.'!C157</f>
        <v>0</v>
      </c>
      <c r="D157" s="1834">
        <f>'RM_1.4.sz.mell.'!J157</f>
        <v>0</v>
      </c>
      <c r="E157" s="1814">
        <f>'RM_1.4.sz.mell.'!K157</f>
        <v>0</v>
      </c>
    </row>
    <row r="158" spans="1:9" ht="12" customHeight="1" thickBot="1" x14ac:dyDescent="0.3">
      <c r="A158" s="1845" t="s">
        <v>24</v>
      </c>
      <c r="B158" s="1880" t="s">
        <v>465</v>
      </c>
      <c r="C158" s="486">
        <f>'RM_1.4.sz.mell.'!C158</f>
        <v>0</v>
      </c>
      <c r="D158" s="696">
        <f>'RM_1.4.sz.mell.'!J158</f>
        <v>0</v>
      </c>
      <c r="E158" s="480">
        <f>'RM_1.4.sz.mell.'!K158</f>
        <v>0</v>
      </c>
    </row>
    <row r="159" spans="1:9" ht="12" customHeight="1" thickBot="1" x14ac:dyDescent="0.3">
      <c r="A159" s="1845" t="s">
        <v>25</v>
      </c>
      <c r="B159" s="1880" t="s">
        <v>466</v>
      </c>
      <c r="C159" s="486">
        <f>'RM_1.4.sz.mell.'!C159</f>
        <v>0</v>
      </c>
      <c r="D159" s="696">
        <f>'RM_1.4.sz.mell.'!J159</f>
        <v>0</v>
      </c>
      <c r="E159" s="480">
        <f>'RM_1.4.sz.mell.'!K159</f>
        <v>0</v>
      </c>
    </row>
    <row r="160" spans="1:9" ht="15.2" customHeight="1" thickBot="1" x14ac:dyDescent="0.3">
      <c r="A160" s="1845" t="s">
        <v>26</v>
      </c>
      <c r="B160" s="1880" t="s">
        <v>468</v>
      </c>
      <c r="C160" s="488">
        <f>'RM_1.4.sz.mell.'!C160</f>
        <v>0</v>
      </c>
      <c r="D160" s="702">
        <f>'RM_1.4.sz.mell.'!J160</f>
        <v>0</v>
      </c>
      <c r="E160" s="482">
        <f>'RM_1.4.sz.mell.'!K160</f>
        <v>0</v>
      </c>
      <c r="F160" s="1558"/>
      <c r="G160" s="1559"/>
      <c r="H160" s="1559"/>
      <c r="I160" s="1559"/>
    </row>
    <row r="161" spans="1:5" s="1508" customFormat="1" ht="12.95" customHeight="1" thickBot="1" x14ac:dyDescent="0.25">
      <c r="A161" s="280" t="s">
        <v>27</v>
      </c>
      <c r="B161" s="365" t="s">
        <v>467</v>
      </c>
      <c r="C161" s="488">
        <f>'RM_1.4.sz.mell.'!C161</f>
        <v>54478389</v>
      </c>
      <c r="D161" s="702">
        <f>'RM_1.4.sz.mell.'!J161</f>
        <v>0</v>
      </c>
      <c r="E161" s="482">
        <f>'RM_1.4.sz.mell.'!K161</f>
        <v>54478389</v>
      </c>
    </row>
    <row r="162" spans="1:5" x14ac:dyDescent="0.25">
      <c r="A162" s="1857"/>
      <c r="B162" s="1857"/>
      <c r="C162" s="1884">
        <f>C93-C161</f>
        <v>0</v>
      </c>
      <c r="D162" s="1884">
        <f>D93-D161</f>
        <v>0</v>
      </c>
      <c r="E162" s="1857"/>
    </row>
    <row r="163" spans="1:5" x14ac:dyDescent="0.25">
      <c r="A163" s="2378" t="s">
        <v>368</v>
      </c>
      <c r="B163" s="2378"/>
      <c r="C163" s="2378"/>
      <c r="D163" s="2378"/>
      <c r="E163" s="2378"/>
    </row>
    <row r="164" spans="1:5" ht="15.2" customHeight="1" thickBot="1" x14ac:dyDescent="0.3">
      <c r="A164" s="2379" t="s">
        <v>152</v>
      </c>
      <c r="B164" s="2379"/>
      <c r="C164" s="1885"/>
      <c r="D164" s="1857"/>
      <c r="E164" s="1885" t="str">
        <f>E96</f>
        <v xml:space="preserve"> Forintban!</v>
      </c>
    </row>
    <row r="165" spans="1:5" ht="25.5" customHeight="1" thickBot="1" x14ac:dyDescent="0.3">
      <c r="A165" s="1845">
        <v>1</v>
      </c>
      <c r="B165" s="1886" t="s">
        <v>469</v>
      </c>
      <c r="C165" s="1887">
        <f>'RM_1.4.sz.mell.'!C165</f>
        <v>0</v>
      </c>
      <c r="D165" s="1815">
        <f>'RM_1.4.sz.mell.'!J165</f>
        <v>0</v>
      </c>
      <c r="E165" s="1816">
        <f>'RM_1.4.sz.mell.'!K165</f>
        <v>0</v>
      </c>
    </row>
    <row r="166" spans="1:5" ht="32.450000000000003" customHeight="1" thickBot="1" x14ac:dyDescent="0.3">
      <c r="A166" s="1845" t="s">
        <v>18</v>
      </c>
      <c r="B166" s="1886" t="s">
        <v>475</v>
      </c>
      <c r="C166" s="1815">
        <f>'RM_1.4.sz.mell.'!C166</f>
        <v>0</v>
      </c>
      <c r="D166" s="1815">
        <f>'RM_1.4.sz.mell.'!J166</f>
        <v>0</v>
      </c>
      <c r="E166" s="1816">
        <f>'RM_1.4.sz.mell.'!K166</f>
        <v>0</v>
      </c>
    </row>
  </sheetData>
  <sheetProtection sheet="1"/>
  <customSheetViews>
    <customSheetView guid="{9A8A2574-4E4C-4A0E-A4B4-611EAAF4A38D}" scale="120">
      <selection activeCell="E35" sqref="E35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30" workbookViewId="0">
      <selection activeCell="B13" sqref="B13"/>
    </sheetView>
  </sheetViews>
  <sheetFormatPr defaultRowHeight="12.75" x14ac:dyDescent="0.2"/>
  <cols>
    <col min="1" max="1" width="6.83203125" style="1570" customWidth="1"/>
    <col min="2" max="2" width="48" style="1606" customWidth="1"/>
    <col min="3" max="5" width="15.5" style="1570" customWidth="1"/>
    <col min="6" max="6" width="55.1640625" style="1570" customWidth="1"/>
    <col min="7" max="9" width="15.5" style="1570" customWidth="1"/>
    <col min="10" max="10" width="4.83203125" style="1570" customWidth="1"/>
    <col min="11" max="16384" width="9.33203125" style="1570"/>
  </cols>
  <sheetData>
    <row r="1" spans="1:10" ht="39.75" customHeight="1" x14ac:dyDescent="0.2">
      <c r="A1" s="1567"/>
      <c r="B1" s="1568" t="s">
        <v>156</v>
      </c>
      <c r="C1" s="1569"/>
      <c r="D1" s="1569"/>
      <c r="E1" s="1569"/>
      <c r="F1" s="1569"/>
      <c r="G1" s="1569"/>
      <c r="H1" s="1569"/>
      <c r="I1" s="1569"/>
      <c r="J1" s="2389" t="str">
        <f>CONCATENATE("2.1. melléklet ",KVI_MOD_ALAPADATOK!A7," ",KVI_MOD_ALAPADATOK!B7," ",KVI_MOD_ALAPADATOK!C7," ",KVI_MOD_ALAPADATOK!D7," ",KVI_MOD_ALAPADATOK!E7," ",KVI_MOD_ALAPADATOK!F7," ",KVI_MOD_ALAPADATOK!G7," ",KVI_MOD_ALAPADATOK!H7)</f>
        <v>2.1. melléklet a  / 2021 ( … ) önkormányzati rendelethez</v>
      </c>
    </row>
    <row r="2" spans="1:10" ht="14.25" thickBot="1" x14ac:dyDescent="0.25">
      <c r="A2" s="1567"/>
      <c r="B2" s="1571"/>
      <c r="C2" s="1567"/>
      <c r="D2" s="1567"/>
      <c r="E2" s="1567"/>
      <c r="F2" s="1567"/>
      <c r="G2" s="1572"/>
      <c r="H2" s="1572"/>
      <c r="I2" s="1572" t="str">
        <f>CONCATENATE(KVI_MOD_1.4.sz.mell.!E7)</f>
        <v xml:space="preserve"> Forintban!</v>
      </c>
      <c r="J2" s="2389"/>
    </row>
    <row r="3" spans="1:10" ht="18" customHeight="1" thickBot="1" x14ac:dyDescent="0.25">
      <c r="A3" s="2390" t="s">
        <v>68</v>
      </c>
      <c r="B3" s="1573" t="s">
        <v>55</v>
      </c>
      <c r="C3" s="1574"/>
      <c r="D3" s="1575"/>
      <c r="E3" s="1575"/>
      <c r="F3" s="1573" t="s">
        <v>56</v>
      </c>
      <c r="G3" s="1576"/>
      <c r="H3" s="1577"/>
      <c r="I3" s="1578"/>
      <c r="J3" s="2389"/>
    </row>
    <row r="4" spans="1:10" s="1582" customFormat="1" ht="35.25" customHeight="1" thickBot="1" x14ac:dyDescent="0.25">
      <c r="A4" s="2391"/>
      <c r="B4" s="1579" t="s">
        <v>60</v>
      </c>
      <c r="C4" s="1580" t="str">
        <f>+CONCATENATE(KVI_MOD_1.1.sz.mell.!C8," eredeti előirányzat")</f>
        <v>2021. évi eredeti előirányzat</v>
      </c>
      <c r="D4" s="1498" t="s">
        <v>1079</v>
      </c>
      <c r="E4" s="1499" t="s">
        <v>804</v>
      </c>
      <c r="F4" s="1579" t="s">
        <v>60</v>
      </c>
      <c r="G4" s="1580" t="str">
        <f>+C4</f>
        <v>2021. évi eredeti előirányzat</v>
      </c>
      <c r="H4" s="1580" t="str">
        <f>+D4</f>
        <v>Összes módosítás</v>
      </c>
      <c r="I4" s="1581" t="str">
        <f>+E4</f>
        <v>Módosított előirányzat</v>
      </c>
      <c r="J4" s="2389"/>
    </row>
    <row r="5" spans="1:10" s="1588" customFormat="1" ht="12" customHeight="1" thickBot="1" x14ac:dyDescent="0.25">
      <c r="A5" s="1583" t="s">
        <v>488</v>
      </c>
      <c r="B5" s="1584" t="s">
        <v>489</v>
      </c>
      <c r="C5" s="1585" t="s">
        <v>490</v>
      </c>
      <c r="D5" s="1586" t="s">
        <v>492</v>
      </c>
      <c r="E5" s="1586" t="s">
        <v>491</v>
      </c>
      <c r="F5" s="1584" t="s">
        <v>749</v>
      </c>
      <c r="G5" s="1585" t="s">
        <v>494</v>
      </c>
      <c r="H5" s="1585" t="s">
        <v>495</v>
      </c>
      <c r="I5" s="1587" t="s">
        <v>741</v>
      </c>
      <c r="J5" s="2389"/>
    </row>
    <row r="6" spans="1:10" ht="12.95" customHeight="1" x14ac:dyDescent="0.2">
      <c r="A6" s="1589" t="s">
        <v>17</v>
      </c>
      <c r="B6" s="1590" t="s">
        <v>369</v>
      </c>
      <c r="C6" s="1889">
        <f>'RM_2.1.sz.mell.'!C6</f>
        <v>280570453</v>
      </c>
      <c r="D6" s="1889">
        <f>'RM_2.1.sz.mell.'!D6</f>
        <v>0</v>
      </c>
      <c r="E6" s="1889">
        <f>'RM_2.1.sz.mell.'!E6</f>
        <v>280570453</v>
      </c>
      <c r="F6" s="1590" t="s">
        <v>61</v>
      </c>
      <c r="G6" s="1889">
        <f>'RM_2.1.sz.mell.'!G6</f>
        <v>300245105</v>
      </c>
      <c r="H6" s="1889">
        <f>'RM_2.1.sz.mell.'!H6</f>
        <v>0</v>
      </c>
      <c r="I6" s="1891">
        <f>'RM_2.1.sz.mell.'!I6</f>
        <v>300245105</v>
      </c>
      <c r="J6" s="2389"/>
    </row>
    <row r="7" spans="1:10" ht="12.95" customHeight="1" x14ac:dyDescent="0.2">
      <c r="A7" s="1591" t="s">
        <v>18</v>
      </c>
      <c r="B7" s="1592" t="s">
        <v>370</v>
      </c>
      <c r="C7" s="1889">
        <f>'RM_2.1.sz.mell.'!C7</f>
        <v>437996710</v>
      </c>
      <c r="D7" s="1889">
        <f>'RM_2.1.sz.mell.'!D7</f>
        <v>0</v>
      </c>
      <c r="E7" s="1889">
        <f>'RM_2.1.sz.mell.'!E7</f>
        <v>437996710</v>
      </c>
      <c r="F7" s="1592" t="s">
        <v>181</v>
      </c>
      <c r="G7" s="1892">
        <f>'RM_2.1.sz.mell.'!G7</f>
        <v>46537992</v>
      </c>
      <c r="H7" s="1892">
        <f>'RM_2.1.sz.mell.'!H7</f>
        <v>0</v>
      </c>
      <c r="I7" s="1893">
        <f>'RM_2.1.sz.mell.'!I7</f>
        <v>46537992</v>
      </c>
      <c r="J7" s="2389"/>
    </row>
    <row r="8" spans="1:10" ht="12.95" customHeight="1" x14ac:dyDescent="0.2">
      <c r="A8" s="1591" t="s">
        <v>19</v>
      </c>
      <c r="B8" s="1592" t="s">
        <v>390</v>
      </c>
      <c r="C8" s="1889">
        <f>'RM_2.1.sz.mell.'!C8</f>
        <v>0</v>
      </c>
      <c r="D8" s="1889">
        <f>'RM_2.1.sz.mell.'!D8</f>
        <v>0</v>
      </c>
      <c r="E8" s="1889">
        <f>'RM_2.1.sz.mell.'!E8</f>
        <v>0</v>
      </c>
      <c r="F8" s="1592" t="s">
        <v>231</v>
      </c>
      <c r="G8" s="1892">
        <f>'RM_2.1.sz.mell.'!G8</f>
        <v>179640627</v>
      </c>
      <c r="H8" s="1892">
        <f>'RM_2.1.sz.mell.'!H8</f>
        <v>0</v>
      </c>
      <c r="I8" s="1893">
        <f>'RM_2.1.sz.mell.'!I8</f>
        <v>179640627</v>
      </c>
      <c r="J8" s="2389"/>
    </row>
    <row r="9" spans="1:10" ht="12.95" customHeight="1" x14ac:dyDescent="0.2">
      <c r="A9" s="1591" t="s">
        <v>20</v>
      </c>
      <c r="B9" s="1592" t="s">
        <v>172</v>
      </c>
      <c r="C9" s="1889">
        <f>'RM_2.1.sz.mell.'!C9</f>
        <v>28950000</v>
      </c>
      <c r="D9" s="1889">
        <f>'RM_2.1.sz.mell.'!D9</f>
        <v>0</v>
      </c>
      <c r="E9" s="1889">
        <f>'RM_2.1.sz.mell.'!E9</f>
        <v>28950000</v>
      </c>
      <c r="F9" s="1592" t="s">
        <v>182</v>
      </c>
      <c r="G9" s="1892">
        <f>'RM_2.1.sz.mell.'!G9</f>
        <v>17000000</v>
      </c>
      <c r="H9" s="1892">
        <f>'RM_2.1.sz.mell.'!H9</f>
        <v>0</v>
      </c>
      <c r="I9" s="1893">
        <f>'RM_2.1.sz.mell.'!I9</f>
        <v>17000000</v>
      </c>
      <c r="J9" s="2389"/>
    </row>
    <row r="10" spans="1:10" ht="12.95" customHeight="1" x14ac:dyDescent="0.2">
      <c r="A10" s="1591" t="s">
        <v>21</v>
      </c>
      <c r="B10" s="1593" t="s">
        <v>416</v>
      </c>
      <c r="C10" s="1889">
        <f>'RM_2.1.sz.mell.'!C10</f>
        <v>6400000</v>
      </c>
      <c r="D10" s="1889">
        <f>'RM_2.1.sz.mell.'!D10</f>
        <v>0</v>
      </c>
      <c r="E10" s="1889">
        <f>'RM_2.1.sz.mell.'!E10</f>
        <v>6400000</v>
      </c>
      <c r="F10" s="1592" t="s">
        <v>183</v>
      </c>
      <c r="G10" s="1892">
        <f>'RM_2.1.sz.mell.'!G10</f>
        <v>4500000</v>
      </c>
      <c r="H10" s="1892">
        <f>'RM_2.1.sz.mell.'!H10</f>
        <v>0</v>
      </c>
      <c r="I10" s="1893">
        <f>'RM_2.1.sz.mell.'!I10</f>
        <v>4500000</v>
      </c>
      <c r="J10" s="2389"/>
    </row>
    <row r="11" spans="1:10" ht="12.95" customHeight="1" x14ac:dyDescent="0.2">
      <c r="A11" s="1591" t="s">
        <v>22</v>
      </c>
      <c r="B11" s="1592" t="s">
        <v>371</v>
      </c>
      <c r="C11" s="1889">
        <f>'RM_2.1.sz.mell.'!C11</f>
        <v>0</v>
      </c>
      <c r="D11" s="1889">
        <f>'RM_2.1.sz.mell.'!D11</f>
        <v>0</v>
      </c>
      <c r="E11" s="1889">
        <f>'RM_2.1.sz.mell.'!E11</f>
        <v>0</v>
      </c>
      <c r="F11" s="1592" t="s">
        <v>49</v>
      </c>
      <c r="G11" s="1892">
        <f>'RM_2.1.sz.mell.'!G11</f>
        <v>0</v>
      </c>
      <c r="H11" s="1892">
        <f>'RM_2.1.sz.mell.'!H11</f>
        <v>0</v>
      </c>
      <c r="I11" s="1893">
        <f>'RM_2.1.sz.mell.'!I11</f>
        <v>0</v>
      </c>
      <c r="J11" s="2389"/>
    </row>
    <row r="12" spans="1:10" ht="12.95" customHeight="1" x14ac:dyDescent="0.2">
      <c r="A12" s="1591" t="s">
        <v>23</v>
      </c>
      <c r="B12" s="1592" t="s">
        <v>476</v>
      </c>
      <c r="C12" s="1889">
        <f>'RM_2.1.sz.mell.'!C12</f>
        <v>0</v>
      </c>
      <c r="D12" s="1889">
        <f>'RM_2.1.sz.mell.'!D12</f>
        <v>0</v>
      </c>
      <c r="E12" s="2052">
        <f>'RM_2.1.sz.mell.'!E12</f>
        <v>0</v>
      </c>
      <c r="F12" s="1594" t="str">
        <f>'RM_2.1.sz.mell.'!F12</f>
        <v>Egyéb működési célú kiadások</v>
      </c>
      <c r="G12" s="1892">
        <f>'RM_2.1.sz.mell.'!G12</f>
        <v>195170621</v>
      </c>
      <c r="H12" s="1892">
        <f>'RM_2.1.sz.mell.'!H12</f>
        <v>0</v>
      </c>
      <c r="I12" s="1893">
        <f>'RM_2.1.sz.mell.'!I12</f>
        <v>195170621</v>
      </c>
      <c r="J12" s="2389"/>
    </row>
    <row r="13" spans="1:10" ht="12.95" customHeight="1" x14ac:dyDescent="0.2">
      <c r="A13" s="1591" t="s">
        <v>24</v>
      </c>
      <c r="B13" s="2050">
        <f>'RM_2.1.sz.mell.'!B13</f>
        <v>0</v>
      </c>
      <c r="C13" s="1889">
        <f>'RM_2.1.sz.mell.'!C13</f>
        <v>0</v>
      </c>
      <c r="D13" s="1889">
        <f>'RM_2.1.sz.mell.'!D13</f>
        <v>0</v>
      </c>
      <c r="E13" s="2052">
        <f>'RM_2.1.sz.mell.'!E13</f>
        <v>0</v>
      </c>
      <c r="F13" s="1594">
        <f>'RM_2.1.sz.mell.'!F13</f>
        <v>0</v>
      </c>
      <c r="G13" s="1892">
        <f>'RM_2.1.sz.mell.'!G13</f>
        <v>0</v>
      </c>
      <c r="H13" s="1892">
        <f>'RM_2.1.sz.mell.'!H13</f>
        <v>0</v>
      </c>
      <c r="I13" s="1893">
        <f>'RM_2.1.sz.mell.'!I13</f>
        <v>0</v>
      </c>
      <c r="J13" s="2389"/>
    </row>
    <row r="14" spans="1:10" ht="12.95" customHeight="1" x14ac:dyDescent="0.2">
      <c r="A14" s="1591" t="s">
        <v>25</v>
      </c>
      <c r="B14" s="2050">
        <f>'RM_2.1.sz.mell.'!B14</f>
        <v>0</v>
      </c>
      <c r="C14" s="1889">
        <f>'RM_2.1.sz.mell.'!C14</f>
        <v>0</v>
      </c>
      <c r="D14" s="1889">
        <f>'RM_2.1.sz.mell.'!D14</f>
        <v>0</v>
      </c>
      <c r="E14" s="2052">
        <f>'RM_2.1.sz.mell.'!E14</f>
        <v>0</v>
      </c>
      <c r="F14" s="1594">
        <f>'RM_2.1.sz.mell.'!F14</f>
        <v>0</v>
      </c>
      <c r="G14" s="1892">
        <f>'RM_2.1.sz.mell.'!G14</f>
        <v>0</v>
      </c>
      <c r="H14" s="1892">
        <f>'RM_2.1.sz.mell.'!H14</f>
        <v>0</v>
      </c>
      <c r="I14" s="1893">
        <f>'RM_2.1.sz.mell.'!I14</f>
        <v>0</v>
      </c>
      <c r="J14" s="2389"/>
    </row>
    <row r="15" spans="1:10" ht="12.95" customHeight="1" x14ac:dyDescent="0.2">
      <c r="A15" s="1591" t="s">
        <v>26</v>
      </c>
      <c r="B15" s="2050">
        <f>'RM_2.1.sz.mell.'!B15</f>
        <v>0</v>
      </c>
      <c r="C15" s="1889">
        <f>'RM_2.1.sz.mell.'!C15</f>
        <v>0</v>
      </c>
      <c r="D15" s="1889">
        <f>'RM_2.1.sz.mell.'!D15</f>
        <v>0</v>
      </c>
      <c r="E15" s="2052">
        <f>'RM_2.1.sz.mell.'!E15</f>
        <v>0</v>
      </c>
      <c r="F15" s="1594">
        <f>'RM_2.1.sz.mell.'!F15</f>
        <v>0</v>
      </c>
      <c r="G15" s="1892">
        <f>'RM_2.1.sz.mell.'!G15</f>
        <v>0</v>
      </c>
      <c r="H15" s="1892">
        <f>'RM_2.1.sz.mell.'!H15</f>
        <v>0</v>
      </c>
      <c r="I15" s="1893">
        <f>'RM_2.1.sz.mell.'!I15</f>
        <v>0</v>
      </c>
      <c r="J15" s="2389"/>
    </row>
    <row r="16" spans="1:10" ht="12.95" customHeight="1" x14ac:dyDescent="0.2">
      <c r="A16" s="1591" t="s">
        <v>27</v>
      </c>
      <c r="B16" s="2050">
        <f>'RM_2.1.sz.mell.'!B16</f>
        <v>0</v>
      </c>
      <c r="C16" s="1889">
        <f>'RM_2.1.sz.mell.'!C16</f>
        <v>0</v>
      </c>
      <c r="D16" s="1889">
        <f>'RM_2.1.sz.mell.'!D16</f>
        <v>0</v>
      </c>
      <c r="E16" s="2052">
        <f>'RM_2.1.sz.mell.'!E16</f>
        <v>0</v>
      </c>
      <c r="F16" s="1594">
        <f>'RM_2.1.sz.mell.'!F16</f>
        <v>0</v>
      </c>
      <c r="G16" s="1892">
        <f>'RM_2.1.sz.mell.'!G16</f>
        <v>0</v>
      </c>
      <c r="H16" s="1892">
        <f>'RM_2.1.sz.mell.'!H16</f>
        <v>0</v>
      </c>
      <c r="I16" s="1893">
        <f>'RM_2.1.sz.mell.'!I16</f>
        <v>0</v>
      </c>
      <c r="J16" s="2389"/>
    </row>
    <row r="17" spans="1:10" ht="12.95" customHeight="1" thickBot="1" x14ac:dyDescent="0.25">
      <c r="A17" s="1591" t="s">
        <v>28</v>
      </c>
      <c r="B17" s="2050">
        <f>'RM_2.1.sz.mell.'!B17</f>
        <v>0</v>
      </c>
      <c r="C17" s="1889">
        <f>'RM_2.1.sz.mell.'!C17</f>
        <v>0</v>
      </c>
      <c r="D17" s="1889">
        <f>'RM_2.1.sz.mell.'!D17</f>
        <v>0</v>
      </c>
      <c r="E17" s="2052">
        <f>'RM_2.1.sz.mell.'!E17</f>
        <v>0</v>
      </c>
      <c r="F17" s="2053">
        <f>'RM_2.1.sz.mell.'!F17</f>
        <v>0</v>
      </c>
      <c r="G17" s="1894">
        <f>'RM_2.1.sz.mell.'!G17</f>
        <v>0</v>
      </c>
      <c r="H17" s="1894">
        <f>'RM_2.1.sz.mell.'!H17</f>
        <v>0</v>
      </c>
      <c r="I17" s="1895">
        <f>'RM_2.1.sz.mell.'!I17</f>
        <v>0</v>
      </c>
      <c r="J17" s="2389"/>
    </row>
    <row r="18" spans="1:10" ht="21.75" thickBot="1" x14ac:dyDescent="0.25">
      <c r="A18" s="1595" t="s">
        <v>29</v>
      </c>
      <c r="B18" s="1596" t="s">
        <v>477</v>
      </c>
      <c r="C18" s="1890">
        <f>'RM_2.1.sz.mell.'!C18</f>
        <v>753917163</v>
      </c>
      <c r="D18" s="1890">
        <f>'RM_2.1.sz.mell.'!D18</f>
        <v>0</v>
      </c>
      <c r="E18" s="1890">
        <f>'RM_2.1.sz.mell.'!E18</f>
        <v>753917163</v>
      </c>
      <c r="F18" s="1596" t="s">
        <v>376</v>
      </c>
      <c r="G18" s="1597">
        <f>'RM_2.1.sz.mell.'!G18</f>
        <v>743094345</v>
      </c>
      <c r="H18" s="1597">
        <f>'RM_2.1.sz.mell.'!H18</f>
        <v>0</v>
      </c>
      <c r="I18" s="1598">
        <f>'RM_2.1.sz.mell.'!I18</f>
        <v>743094345</v>
      </c>
      <c r="J18" s="2389"/>
    </row>
    <row r="19" spans="1:10" ht="12.95" customHeight="1" x14ac:dyDescent="0.2">
      <c r="A19" s="1599" t="s">
        <v>30</v>
      </c>
      <c r="B19" s="1600" t="s">
        <v>373</v>
      </c>
      <c r="C19" s="1896">
        <f>'RM_2.1.sz.mell.'!C19</f>
        <v>0</v>
      </c>
      <c r="D19" s="1896">
        <f>'RM_2.1.sz.mell.'!D19</f>
        <v>0</v>
      </c>
      <c r="E19" s="1896">
        <f>'RM_2.1.sz.mell.'!E19</f>
        <v>0</v>
      </c>
      <c r="F19" s="1601" t="s">
        <v>189</v>
      </c>
      <c r="G19" s="1899">
        <f>'RM_2.1.sz.mell.'!G19</f>
        <v>0</v>
      </c>
      <c r="H19" s="1899">
        <f>'RM_2.1.sz.mell.'!H19</f>
        <v>0</v>
      </c>
      <c r="I19" s="1903">
        <f>'RM_2.1.sz.mell.'!I19</f>
        <v>0</v>
      </c>
      <c r="J19" s="2389"/>
    </row>
    <row r="20" spans="1:10" ht="12.95" customHeight="1" x14ac:dyDescent="0.2">
      <c r="A20" s="1602" t="s">
        <v>31</v>
      </c>
      <c r="B20" s="1601" t="s">
        <v>225</v>
      </c>
      <c r="C20" s="1897">
        <f>'RM_2.1.sz.mell.'!C20</f>
        <v>0</v>
      </c>
      <c r="D20" s="1897">
        <f>'RM_2.1.sz.mell.'!D20</f>
        <v>0</v>
      </c>
      <c r="E20" s="1897">
        <f>'RM_2.1.sz.mell.'!E20</f>
        <v>0</v>
      </c>
      <c r="F20" s="1601" t="s">
        <v>375</v>
      </c>
      <c r="G20" s="1897">
        <f>'RM_2.1.sz.mell.'!G20</f>
        <v>17000000</v>
      </c>
      <c r="H20" s="1897">
        <f>'RM_2.1.sz.mell.'!H20</f>
        <v>0</v>
      </c>
      <c r="I20" s="1904">
        <f>'RM_2.1.sz.mell.'!I20</f>
        <v>17000000</v>
      </c>
      <c r="J20" s="2389"/>
    </row>
    <row r="21" spans="1:10" ht="12.95" customHeight="1" x14ac:dyDescent="0.2">
      <c r="A21" s="1602" t="s">
        <v>32</v>
      </c>
      <c r="B21" s="1601" t="s">
        <v>226</v>
      </c>
      <c r="C21" s="1897">
        <f>'RM_2.1.sz.mell.'!C21</f>
        <v>0</v>
      </c>
      <c r="D21" s="1897">
        <f>'RM_2.1.sz.mell.'!D21</f>
        <v>0</v>
      </c>
      <c r="E21" s="1897">
        <f>'RM_2.1.sz.mell.'!E21</f>
        <v>0</v>
      </c>
      <c r="F21" s="1601" t="s">
        <v>154</v>
      </c>
      <c r="G21" s="1897">
        <f>'RM_2.1.sz.mell.'!G21</f>
        <v>0</v>
      </c>
      <c r="H21" s="1897">
        <f>'RM_2.1.sz.mell.'!H21</f>
        <v>0</v>
      </c>
      <c r="I21" s="1904">
        <f>'RM_2.1.sz.mell.'!I21</f>
        <v>0</v>
      </c>
      <c r="J21" s="2389"/>
    </row>
    <row r="22" spans="1:10" ht="12.95" customHeight="1" x14ac:dyDescent="0.2">
      <c r="A22" s="1602" t="s">
        <v>33</v>
      </c>
      <c r="B22" s="1601" t="s">
        <v>230</v>
      </c>
      <c r="C22" s="1897">
        <f>'RM_2.1.sz.mell.'!C22</f>
        <v>0</v>
      </c>
      <c r="D22" s="1897">
        <f>'RM_2.1.sz.mell.'!D22</f>
        <v>0</v>
      </c>
      <c r="E22" s="1897">
        <f>'RM_2.1.sz.mell.'!E22</f>
        <v>0</v>
      </c>
      <c r="F22" s="1601" t="s">
        <v>155</v>
      </c>
      <c r="G22" s="1897">
        <f>'RM_2.1.sz.mell.'!G22</f>
        <v>0</v>
      </c>
      <c r="H22" s="1897">
        <f>'RM_2.1.sz.mell.'!H22</f>
        <v>0</v>
      </c>
      <c r="I22" s="1904">
        <f>'RM_2.1.sz.mell.'!I22</f>
        <v>0</v>
      </c>
      <c r="J22" s="2389"/>
    </row>
    <row r="23" spans="1:10" ht="12.95" customHeight="1" x14ac:dyDescent="0.2">
      <c r="A23" s="1602" t="s">
        <v>34</v>
      </c>
      <c r="B23" s="1603" t="s">
        <v>236</v>
      </c>
      <c r="C23" s="1897">
        <f>'RM_2.1.sz.mell.'!C23</f>
        <v>0</v>
      </c>
      <c r="D23" s="1897">
        <f>'RM_2.1.sz.mell.'!D23</f>
        <v>0</v>
      </c>
      <c r="E23" s="1897">
        <f>'RM_2.1.sz.mell.'!E23</f>
        <v>0</v>
      </c>
      <c r="F23" s="1600" t="s">
        <v>232</v>
      </c>
      <c r="G23" s="1897">
        <f>'RM_2.1.sz.mell.'!G23</f>
        <v>0</v>
      </c>
      <c r="H23" s="1897">
        <f>'RM_2.1.sz.mell.'!H23</f>
        <v>0</v>
      </c>
      <c r="I23" s="1904">
        <f>'RM_2.1.sz.mell.'!I23</f>
        <v>0</v>
      </c>
      <c r="J23" s="2389"/>
    </row>
    <row r="24" spans="1:10" ht="12.95" customHeight="1" x14ac:dyDescent="0.2">
      <c r="A24" s="1602" t="s">
        <v>35</v>
      </c>
      <c r="B24" s="1601" t="s">
        <v>374</v>
      </c>
      <c r="C24" s="1898">
        <f>'RM_2.1.sz.mell.'!C24</f>
        <v>17000000</v>
      </c>
      <c r="D24" s="1898">
        <f>'RM_2.1.sz.mell.'!D24</f>
        <v>0</v>
      </c>
      <c r="E24" s="1898">
        <f>'RM_2.1.sz.mell.'!E24</f>
        <v>17000000</v>
      </c>
      <c r="F24" s="1601" t="s">
        <v>190</v>
      </c>
      <c r="G24" s="1897">
        <f>'RM_2.1.sz.mell.'!G24</f>
        <v>0</v>
      </c>
      <c r="H24" s="1897">
        <f>'RM_2.1.sz.mell.'!H24</f>
        <v>0</v>
      </c>
      <c r="I24" s="1904">
        <f>'RM_2.1.sz.mell.'!I24</f>
        <v>0</v>
      </c>
      <c r="J24" s="2389"/>
    </row>
    <row r="25" spans="1:10" ht="12.95" customHeight="1" x14ac:dyDescent="0.2">
      <c r="A25" s="1599" t="s">
        <v>36</v>
      </c>
      <c r="B25" s="1600" t="s">
        <v>372</v>
      </c>
      <c r="C25" s="1899">
        <f>'RM_2.1.sz.mell.'!C25</f>
        <v>17000000</v>
      </c>
      <c r="D25" s="1899">
        <f>'RM_2.1.sz.mell.'!D25</f>
        <v>0</v>
      </c>
      <c r="E25" s="1899">
        <f>'RM_2.1.sz.mell.'!E25</f>
        <v>17000000</v>
      </c>
      <c r="F25" s="1590" t="s">
        <v>459</v>
      </c>
      <c r="G25" s="1899">
        <f>'RM_2.1.sz.mell.'!G25</f>
        <v>0</v>
      </c>
      <c r="H25" s="1899">
        <f>'RM_2.1.sz.mell.'!H25</f>
        <v>0</v>
      </c>
      <c r="I25" s="1903">
        <f>'RM_2.1.sz.mell.'!I25</f>
        <v>0</v>
      </c>
      <c r="J25" s="2389"/>
    </row>
    <row r="26" spans="1:10" ht="12.95" customHeight="1" x14ac:dyDescent="0.2">
      <c r="A26" s="1602" t="s">
        <v>37</v>
      </c>
      <c r="B26" s="1601" t="s">
        <v>850</v>
      </c>
      <c r="C26" s="1897">
        <f>'RM_2.1.sz.mell.'!C26</f>
        <v>0</v>
      </c>
      <c r="D26" s="1897">
        <f>'RM_2.1.sz.mell.'!D26</f>
        <v>0</v>
      </c>
      <c r="E26" s="1897">
        <f>'RM_2.1.sz.mell.'!E26</f>
        <v>0</v>
      </c>
      <c r="F26" s="1592" t="s">
        <v>465</v>
      </c>
      <c r="G26" s="1897">
        <f>'RM_2.1.sz.mell.'!G26</f>
        <v>0</v>
      </c>
      <c r="H26" s="1897">
        <f>'RM_2.1.sz.mell.'!H26</f>
        <v>0</v>
      </c>
      <c r="I26" s="1904">
        <f>'RM_2.1.sz.mell.'!I26</f>
        <v>0</v>
      </c>
      <c r="J26" s="2389"/>
    </row>
    <row r="27" spans="1:10" ht="12.95" customHeight="1" x14ac:dyDescent="0.2">
      <c r="A27" s="1591" t="s">
        <v>38</v>
      </c>
      <c r="B27" s="1601" t="s">
        <v>470</v>
      </c>
      <c r="C27" s="1897">
        <f>'RM_2.1.sz.mell.'!C27</f>
        <v>0</v>
      </c>
      <c r="D27" s="1897">
        <f>'RM_2.1.sz.mell.'!D27</f>
        <v>0</v>
      </c>
      <c r="E27" s="1897">
        <f>'RM_2.1.sz.mell.'!E27</f>
        <v>0</v>
      </c>
      <c r="F27" s="1592" t="s">
        <v>466</v>
      </c>
      <c r="G27" s="1897">
        <f>'RM_2.1.sz.mell.'!G27</f>
        <v>0</v>
      </c>
      <c r="H27" s="1897">
        <f>'RM_2.1.sz.mell.'!H27</f>
        <v>0</v>
      </c>
      <c r="I27" s="1904">
        <f>'RM_2.1.sz.mell.'!I27</f>
        <v>0</v>
      </c>
      <c r="J27" s="2389"/>
    </row>
    <row r="28" spans="1:10" ht="12.95" customHeight="1" thickBot="1" x14ac:dyDescent="0.25">
      <c r="A28" s="1604" t="s">
        <v>39</v>
      </c>
      <c r="B28" s="1600" t="s">
        <v>330</v>
      </c>
      <c r="C28" s="1899">
        <f>'RM_2.1.sz.mell.'!C28</f>
        <v>0</v>
      </c>
      <c r="D28" s="1899">
        <f>'RM_2.1.sz.mell.'!D28</f>
        <v>0</v>
      </c>
      <c r="E28" s="2054">
        <f>'RM_2.1.sz.mell.'!E28</f>
        <v>0</v>
      </c>
      <c r="F28" s="2055" t="str">
        <f>'RM_2.1.sz.mell.'!F28</f>
        <v>Államháztartáson belüli megelőlegezések visszafizetése</v>
      </c>
      <c r="G28" s="1899">
        <f>'RM_2.1.sz.mell.'!G28</f>
        <v>10822818</v>
      </c>
      <c r="H28" s="1899">
        <f>'RM_2.1.sz.mell.'!H28</f>
        <v>0</v>
      </c>
      <c r="I28" s="1903">
        <f>'RM_2.1.sz.mell.'!I28</f>
        <v>10822818</v>
      </c>
      <c r="J28" s="2389"/>
    </row>
    <row r="29" spans="1:10" ht="24" customHeight="1" thickBot="1" x14ac:dyDescent="0.25">
      <c r="A29" s="1595" t="s">
        <v>40</v>
      </c>
      <c r="B29" s="1596" t="s">
        <v>478</v>
      </c>
      <c r="C29" s="1890">
        <f>'RM_2.1.sz.mell.'!C29</f>
        <v>17000000</v>
      </c>
      <c r="D29" s="1890">
        <f>'RM_2.1.sz.mell.'!D29</f>
        <v>0</v>
      </c>
      <c r="E29" s="1900">
        <f>'RM_2.1.sz.mell.'!E29</f>
        <v>17000000</v>
      </c>
      <c r="F29" s="1596" t="s">
        <v>480</v>
      </c>
      <c r="G29" s="1890">
        <f>'RM_2.1.sz.mell.'!G29</f>
        <v>27822818</v>
      </c>
      <c r="H29" s="1890">
        <f>'RM_2.1.sz.mell.'!H29</f>
        <v>0</v>
      </c>
      <c r="I29" s="1905">
        <f>'RM_2.1.sz.mell.'!I29</f>
        <v>27822818</v>
      </c>
      <c r="J29" s="2389"/>
    </row>
    <row r="30" spans="1:10" ht="13.5" thickBot="1" x14ac:dyDescent="0.25">
      <c r="A30" s="1595" t="s">
        <v>41</v>
      </c>
      <c r="B30" s="1605" t="s">
        <v>479</v>
      </c>
      <c r="C30" s="1901">
        <f>'RM_2.1.sz.mell.'!C30</f>
        <v>770917163</v>
      </c>
      <c r="D30" s="1901">
        <f>'RM_2.1.sz.mell.'!D30</f>
        <v>0</v>
      </c>
      <c r="E30" s="1902">
        <f>'RM_2.1.sz.mell.'!E30</f>
        <v>770917163</v>
      </c>
      <c r="F30" s="1605" t="s">
        <v>481</v>
      </c>
      <c r="G30" s="1901">
        <f>'RM_2.1.sz.mell.'!G30</f>
        <v>770917163</v>
      </c>
      <c r="H30" s="1901">
        <f>'RM_2.1.sz.mell.'!H30</f>
        <v>0</v>
      </c>
      <c r="I30" s="1902">
        <f>'RM_2.1.sz.mell.'!I30</f>
        <v>770917163</v>
      </c>
      <c r="J30" s="2389"/>
    </row>
    <row r="31" spans="1:10" ht="13.5" thickBot="1" x14ac:dyDescent="0.25">
      <c r="A31" s="1595" t="s">
        <v>42</v>
      </c>
      <c r="B31" s="1605" t="s">
        <v>167</v>
      </c>
      <c r="C31" s="1901" t="str">
        <f>'RM_2.1.sz.mell.'!C31</f>
        <v>-</v>
      </c>
      <c r="D31" s="1901" t="str">
        <f>'RM_2.1.sz.mell.'!D31</f>
        <v>-</v>
      </c>
      <c r="E31" s="1902" t="str">
        <f>'RM_2.1.sz.mell.'!E31</f>
        <v>-</v>
      </c>
      <c r="F31" s="1605" t="s">
        <v>168</v>
      </c>
      <c r="G31" s="1901">
        <f>'RM_2.1.sz.mell.'!G31</f>
        <v>10822818</v>
      </c>
      <c r="H31" s="1901" t="str">
        <f>'RM_2.1.sz.mell.'!H31</f>
        <v>-</v>
      </c>
      <c r="I31" s="1902">
        <f>'RM_2.1.sz.mell.'!I31</f>
        <v>10822818</v>
      </c>
      <c r="J31" s="2389"/>
    </row>
    <row r="32" spans="1:10" ht="13.5" thickBot="1" x14ac:dyDescent="0.25">
      <c r="A32" s="1595" t="s">
        <v>43</v>
      </c>
      <c r="B32" s="1605" t="s">
        <v>561</v>
      </c>
      <c r="C32" s="1901" t="str">
        <f>'RM_2.1.sz.mell.'!C32</f>
        <v>-</v>
      </c>
      <c r="D32" s="1901" t="str">
        <f>'RM_2.1.sz.mell.'!D32</f>
        <v>-</v>
      </c>
      <c r="E32" s="1901" t="str">
        <f>'RM_2.1.sz.mell.'!E32</f>
        <v>-</v>
      </c>
      <c r="F32" s="1605" t="s">
        <v>562</v>
      </c>
      <c r="G32" s="1901" t="str">
        <f>'RM_2.1.sz.mell.'!G32</f>
        <v>-</v>
      </c>
      <c r="H32" s="1901" t="str">
        <f>'RM_2.1.sz.mell.'!H32</f>
        <v>-</v>
      </c>
      <c r="I32" s="1901" t="str">
        <f>'RM_2.1.sz.mell.'!I32</f>
        <v>-</v>
      </c>
      <c r="J32" s="2389"/>
    </row>
    <row r="33" spans="2:10" ht="18.75" x14ac:dyDescent="0.2">
      <c r="B33" s="2392"/>
      <c r="C33" s="2392"/>
      <c r="D33" s="2392"/>
      <c r="E33" s="2392"/>
      <c r="F33" s="2392"/>
      <c r="J33" s="2389"/>
    </row>
  </sheetData>
  <sheetProtection sheet="1"/>
  <customSheetViews>
    <customSheetView guid="{9A8A2574-4E4C-4A0E-A4B4-611EAAF4A38D}" scale="120">
      <selection activeCell="B13" sqref="B13"/>
      <pageMargins left="0.33" right="0.48" top="0.9055118110236221" bottom="0.5" header="0.6692913385826772" footer="0.28000000000000003"/>
      <printOptions horizontalCentered="1"/>
      <pageSetup paperSize="9" scale="72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2"/>
  <headerFooter alignWithMargins="0">
    <oddHeader xml:space="preserve">&amp;R&amp;"Times New Roman CE,Félkövér dőlt"&amp;11 </oddHeader>
  </headerFooter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3"/>
  <sheetViews>
    <sheetView zoomScale="120" zoomScaleNormal="120" zoomScaleSheetLayoutView="115" workbookViewId="0">
      <selection activeCell="F27" sqref="F27"/>
    </sheetView>
  </sheetViews>
  <sheetFormatPr defaultRowHeight="12.75" x14ac:dyDescent="0.2"/>
  <cols>
    <col min="1" max="1" width="6.83203125" style="1570" customWidth="1"/>
    <col min="2" max="2" width="49.83203125" style="1606" customWidth="1"/>
    <col min="3" max="5" width="15.5" style="1570" customWidth="1"/>
    <col min="6" max="6" width="49.83203125" style="1570" customWidth="1"/>
    <col min="7" max="9" width="15.5" style="1570" customWidth="1"/>
    <col min="10" max="10" width="4.83203125" style="1570" customWidth="1"/>
    <col min="11" max="16384" width="9.33203125" style="1570"/>
  </cols>
  <sheetData>
    <row r="1" spans="1:10" ht="31.5" x14ac:dyDescent="0.2">
      <c r="A1" s="1567"/>
      <c r="B1" s="1568" t="s">
        <v>157</v>
      </c>
      <c r="C1" s="1569"/>
      <c r="D1" s="1569"/>
      <c r="E1" s="1569"/>
      <c r="F1" s="1569"/>
      <c r="G1" s="1569"/>
      <c r="H1" s="1569"/>
      <c r="I1" s="1569"/>
      <c r="J1" s="2389" t="str">
        <f>CONCATENATE("2.2. melléklet ",KVI_MOD_ALAPADATOK!A7," ",KVI_MOD_ALAPADATOK!B7," ",KVI_MOD_ALAPADATOK!C7," ",KVI_MOD_ALAPADATOK!D7," ",KVI_MOD_ALAPADATOK!E7," ",KVI_MOD_ALAPADATOK!F7," ",KVI_MOD_ALAPADATOK!G7," ",KVI_MOD_ALAPADATOK!H7)</f>
        <v>2.2. melléklet a  / 2021 ( … ) önkormányzati rendelethez</v>
      </c>
    </row>
    <row r="2" spans="1:10" ht="14.25" thickBot="1" x14ac:dyDescent="0.25">
      <c r="A2" s="1567"/>
      <c r="B2" s="1571"/>
      <c r="C2" s="1567"/>
      <c r="D2" s="1567"/>
      <c r="E2" s="1567"/>
      <c r="F2" s="1567"/>
      <c r="G2" s="1572"/>
      <c r="H2" s="1572"/>
      <c r="I2" s="1572" t="str">
        <f>KVI_MOD_2.1.sz.mell!I2</f>
        <v xml:space="preserve"> Forintban!</v>
      </c>
      <c r="J2" s="2389"/>
    </row>
    <row r="3" spans="1:10" ht="13.5" customHeight="1" thickBot="1" x14ac:dyDescent="0.25">
      <c r="A3" s="2390" t="s">
        <v>68</v>
      </c>
      <c r="B3" s="1573" t="s">
        <v>55</v>
      </c>
      <c r="C3" s="1574"/>
      <c r="D3" s="1575"/>
      <c r="E3" s="1575"/>
      <c r="F3" s="1573" t="s">
        <v>56</v>
      </c>
      <c r="G3" s="1576"/>
      <c r="H3" s="1577"/>
      <c r="I3" s="1578"/>
      <c r="J3" s="2389"/>
    </row>
    <row r="4" spans="1:10" s="1582" customFormat="1" ht="24.75" thickBot="1" x14ac:dyDescent="0.25">
      <c r="A4" s="2391"/>
      <c r="B4" s="1579" t="s">
        <v>60</v>
      </c>
      <c r="C4" s="1580" t="str">
        <f>+CONCATENATE(KVI_MOD_1.1.sz.mell.!C8," eredeti előirányzat")</f>
        <v>2021. évi eredeti előirányzat</v>
      </c>
      <c r="D4" s="1498" t="s">
        <v>1079</v>
      </c>
      <c r="E4" s="1499" t="s">
        <v>804</v>
      </c>
      <c r="F4" s="1579" t="s">
        <v>60</v>
      </c>
      <c r="G4" s="1580" t="str">
        <f>+C4</f>
        <v>2021. évi eredeti előirányzat</v>
      </c>
      <c r="H4" s="1580" t="str">
        <f>+D4</f>
        <v>Összes módosítás</v>
      </c>
      <c r="I4" s="1581" t="str">
        <f>+E4</f>
        <v>Módosított előirányzat</v>
      </c>
      <c r="J4" s="2389"/>
    </row>
    <row r="5" spans="1:10" s="1582" customFormat="1" ht="13.5" thickBot="1" x14ac:dyDescent="0.25">
      <c r="A5" s="1583" t="s">
        <v>488</v>
      </c>
      <c r="B5" s="1584" t="s">
        <v>489</v>
      </c>
      <c r="C5" s="1585" t="s">
        <v>490</v>
      </c>
      <c r="D5" s="1585" t="s">
        <v>492</v>
      </c>
      <c r="E5" s="1585" t="s">
        <v>491</v>
      </c>
      <c r="F5" s="1584" t="s">
        <v>493</v>
      </c>
      <c r="G5" s="1585" t="s">
        <v>494</v>
      </c>
      <c r="H5" s="1607" t="s">
        <v>495</v>
      </c>
      <c r="I5" s="1608" t="s">
        <v>741</v>
      </c>
      <c r="J5" s="2389"/>
    </row>
    <row r="6" spans="1:10" ht="12.95" customHeight="1" x14ac:dyDescent="0.2">
      <c r="A6" s="1589" t="s">
        <v>17</v>
      </c>
      <c r="B6" s="1590" t="s">
        <v>377</v>
      </c>
      <c r="C6" s="1889">
        <f>'RM_2.2.sz.mell.'!C6</f>
        <v>0</v>
      </c>
      <c r="D6" s="1889">
        <f>'RM_2.2.sz.mell.'!D6</f>
        <v>0</v>
      </c>
      <c r="E6" s="1889">
        <f>'RM_2.2.sz.mell.'!E6</f>
        <v>0</v>
      </c>
      <c r="F6" s="1590" t="s">
        <v>227</v>
      </c>
      <c r="G6" s="1889">
        <f>'RM_2.2.sz.mell.'!G6</f>
        <v>429646847</v>
      </c>
      <c r="H6" s="1909">
        <f>'RM_2.2.sz.mell.'!H6</f>
        <v>0</v>
      </c>
      <c r="I6" s="1910">
        <f>'RM_2.2.sz.mell.'!I6</f>
        <v>429646847</v>
      </c>
      <c r="J6" s="2389"/>
    </row>
    <row r="7" spans="1:10" x14ac:dyDescent="0.2">
      <c r="A7" s="1591" t="s">
        <v>18</v>
      </c>
      <c r="B7" s="1592" t="s">
        <v>378</v>
      </c>
      <c r="C7" s="1892">
        <f>'RM_2.2.sz.mell.'!C7</f>
        <v>0</v>
      </c>
      <c r="D7" s="1892">
        <f>'RM_2.2.sz.mell.'!D7</f>
        <v>0</v>
      </c>
      <c r="E7" s="1892">
        <f>'RM_2.2.sz.mell.'!E7</f>
        <v>0</v>
      </c>
      <c r="F7" s="1592" t="s">
        <v>383</v>
      </c>
      <c r="G7" s="1892">
        <f>'RM_2.2.sz.mell.'!G7</f>
        <v>0</v>
      </c>
      <c r="H7" s="1892">
        <f>'RM_2.2.sz.mell.'!H7</f>
        <v>0</v>
      </c>
      <c r="I7" s="1893">
        <f>'RM_2.2.sz.mell.'!I7</f>
        <v>0</v>
      </c>
      <c r="J7" s="2389"/>
    </row>
    <row r="8" spans="1:10" ht="12.95" customHeight="1" x14ac:dyDescent="0.2">
      <c r="A8" s="1591" t="s">
        <v>19</v>
      </c>
      <c r="B8" s="1592" t="s">
        <v>10</v>
      </c>
      <c r="C8" s="1892">
        <f>'RM_2.2.sz.mell.'!C8</f>
        <v>1000000</v>
      </c>
      <c r="D8" s="1892">
        <f>'RM_2.2.sz.mell.'!D8</f>
        <v>0</v>
      </c>
      <c r="E8" s="1892">
        <f>'RM_2.2.sz.mell.'!E8</f>
        <v>1000000</v>
      </c>
      <c r="F8" s="1592" t="s">
        <v>185</v>
      </c>
      <c r="G8" s="1892">
        <f>'RM_2.2.sz.mell.'!G8</f>
        <v>117613706</v>
      </c>
      <c r="H8" s="1892">
        <f>'RM_2.2.sz.mell.'!H8</f>
        <v>0</v>
      </c>
      <c r="I8" s="1893">
        <f>'RM_2.2.sz.mell.'!I8</f>
        <v>117613706</v>
      </c>
      <c r="J8" s="2389"/>
    </row>
    <row r="9" spans="1:10" ht="12.95" customHeight="1" x14ac:dyDescent="0.2">
      <c r="A9" s="1591" t="s">
        <v>20</v>
      </c>
      <c r="B9" s="1592" t="s">
        <v>379</v>
      </c>
      <c r="C9" s="1892">
        <f>'RM_2.2.sz.mell.'!C9</f>
        <v>49575760</v>
      </c>
      <c r="D9" s="1892">
        <f>'RM_2.2.sz.mell.'!D9</f>
        <v>0</v>
      </c>
      <c r="E9" s="1892">
        <f>'RM_2.2.sz.mell.'!E9</f>
        <v>49575760</v>
      </c>
      <c r="F9" s="1592" t="s">
        <v>384</v>
      </c>
      <c r="G9" s="1892">
        <f>'RM_2.2.sz.mell.'!G9</f>
        <v>0</v>
      </c>
      <c r="H9" s="1892">
        <f>'RM_2.2.sz.mell.'!H9</f>
        <v>0</v>
      </c>
      <c r="I9" s="1893">
        <f>'RM_2.2.sz.mell.'!I9</f>
        <v>0</v>
      </c>
      <c r="J9" s="2389"/>
    </row>
    <row r="10" spans="1:10" ht="12.75" customHeight="1" x14ac:dyDescent="0.2">
      <c r="A10" s="1591" t="s">
        <v>21</v>
      </c>
      <c r="B10" s="1592" t="s">
        <v>380</v>
      </c>
      <c r="C10" s="1892">
        <f>'RM_2.2.sz.mell.'!C10</f>
        <v>49575760</v>
      </c>
      <c r="D10" s="1892">
        <f>'RM_2.2.sz.mell.'!D10</f>
        <v>0</v>
      </c>
      <c r="E10" s="1892">
        <f>'RM_2.2.sz.mell.'!E10</f>
        <v>49575760</v>
      </c>
      <c r="F10" s="1592" t="s">
        <v>229</v>
      </c>
      <c r="G10" s="1892">
        <f>'RM_2.2.sz.mell.'!G10</f>
        <v>49575760</v>
      </c>
      <c r="H10" s="1892">
        <f>'RM_2.2.sz.mell.'!H10</f>
        <v>0</v>
      </c>
      <c r="I10" s="1893">
        <f>'RM_2.2.sz.mell.'!I10</f>
        <v>49575760</v>
      </c>
      <c r="J10" s="2389"/>
    </row>
    <row r="11" spans="1:10" ht="12.95" customHeight="1" x14ac:dyDescent="0.2">
      <c r="A11" s="1591" t="s">
        <v>22</v>
      </c>
      <c r="B11" s="1592" t="s">
        <v>381</v>
      </c>
      <c r="C11" s="1906">
        <f>'RM_2.2.sz.mell.'!C11</f>
        <v>195170621</v>
      </c>
      <c r="D11" s="1906">
        <f>'RM_2.2.sz.mell.'!D11</f>
        <v>0</v>
      </c>
      <c r="E11" s="1906">
        <f>'RM_2.2.sz.mell.'!E11</f>
        <v>195170621</v>
      </c>
      <c r="F11" s="1594">
        <f>'RM_2.2.sz.mell.'!F11</f>
        <v>0</v>
      </c>
      <c r="G11" s="1892">
        <f>'RM_2.2.sz.mell.'!G11</f>
        <v>0</v>
      </c>
      <c r="H11" s="1892">
        <f>'RM_2.2.sz.mell.'!H11</f>
        <v>0</v>
      </c>
      <c r="I11" s="1893">
        <f>'RM_2.2.sz.mell.'!I11</f>
        <v>0</v>
      </c>
      <c r="J11" s="2389"/>
    </row>
    <row r="12" spans="1:10" ht="12.95" customHeight="1" x14ac:dyDescent="0.2">
      <c r="A12" s="1591" t="s">
        <v>23</v>
      </c>
      <c r="B12" s="2051">
        <f>'RM_2.2.sz.mell.'!B12</f>
        <v>0</v>
      </c>
      <c r="C12" s="1892">
        <f>'RM_2.2.sz.mell.'!C12</f>
        <v>0</v>
      </c>
      <c r="D12" s="1892">
        <f>'RM_2.2.sz.mell.'!D12</f>
        <v>0</v>
      </c>
      <c r="E12" s="1906">
        <f>'RM_2.2.sz.mell.'!E12</f>
        <v>0</v>
      </c>
      <c r="F12" s="1594">
        <f>'RM_2.2.sz.mell.'!F12</f>
        <v>0</v>
      </c>
      <c r="G12" s="1892">
        <f>'RM_2.2.sz.mell.'!G12</f>
        <v>0</v>
      </c>
      <c r="H12" s="1892">
        <f>'RM_2.2.sz.mell.'!H12</f>
        <v>0</v>
      </c>
      <c r="I12" s="1893">
        <f>'RM_2.2.sz.mell.'!I12</f>
        <v>0</v>
      </c>
      <c r="J12" s="2389"/>
    </row>
    <row r="13" spans="1:10" ht="12.95" customHeight="1" x14ac:dyDescent="0.2">
      <c r="A13" s="1591" t="s">
        <v>24</v>
      </c>
      <c r="B13" s="2051">
        <f>'RM_2.2.sz.mell.'!B13</f>
        <v>0</v>
      </c>
      <c r="C13" s="1892">
        <f>'RM_2.2.sz.mell.'!C13</f>
        <v>0</v>
      </c>
      <c r="D13" s="1892">
        <f>'RM_2.2.sz.mell.'!D13</f>
        <v>0</v>
      </c>
      <c r="E13" s="1906">
        <f>'RM_2.2.sz.mell.'!E13</f>
        <v>0</v>
      </c>
      <c r="F13" s="1594">
        <f>'RM_2.2.sz.mell.'!F13</f>
        <v>0</v>
      </c>
      <c r="G13" s="1892">
        <f>'RM_2.2.sz.mell.'!G13</f>
        <v>0</v>
      </c>
      <c r="H13" s="1892">
        <f>'RM_2.2.sz.mell.'!H13</f>
        <v>0</v>
      </c>
      <c r="I13" s="1893">
        <f>'RM_2.2.sz.mell.'!I13</f>
        <v>0</v>
      </c>
      <c r="J13" s="2389"/>
    </row>
    <row r="14" spans="1:10" ht="12.95" customHeight="1" x14ac:dyDescent="0.2">
      <c r="A14" s="1591" t="s">
        <v>25</v>
      </c>
      <c r="B14" s="2056">
        <f>'RM_2.2.sz.mell.'!B14</f>
        <v>0</v>
      </c>
      <c r="C14" s="1906">
        <f>'RM_2.2.sz.mell.'!C14</f>
        <v>0</v>
      </c>
      <c r="D14" s="1906">
        <f>'RM_2.2.sz.mell.'!D14</f>
        <v>0</v>
      </c>
      <c r="E14" s="1906">
        <f>'RM_2.2.sz.mell.'!E14</f>
        <v>0</v>
      </c>
      <c r="F14" s="1594">
        <f>'RM_2.2.sz.mell.'!F14</f>
        <v>0</v>
      </c>
      <c r="G14" s="1892">
        <f>'RM_2.2.sz.mell.'!G14</f>
        <v>0</v>
      </c>
      <c r="H14" s="1892">
        <f>'RM_2.2.sz.mell.'!H14</f>
        <v>0</v>
      </c>
      <c r="I14" s="1893">
        <f>'RM_2.2.sz.mell.'!I14</f>
        <v>0</v>
      </c>
      <c r="J14" s="2389"/>
    </row>
    <row r="15" spans="1:10" x14ac:dyDescent="0.2">
      <c r="A15" s="1591" t="s">
        <v>26</v>
      </c>
      <c r="B15" s="2056">
        <f>'RM_2.2.sz.mell.'!B15</f>
        <v>0</v>
      </c>
      <c r="C15" s="1906">
        <f>'RM_2.2.sz.mell.'!C15</f>
        <v>0</v>
      </c>
      <c r="D15" s="1906">
        <f>'RM_2.2.sz.mell.'!D15</f>
        <v>0</v>
      </c>
      <c r="E15" s="1906">
        <f>'RM_2.2.sz.mell.'!E15</f>
        <v>0</v>
      </c>
      <c r="F15" s="1594">
        <f>'RM_2.2.sz.mell.'!F15</f>
        <v>0</v>
      </c>
      <c r="G15" s="1892">
        <f>'RM_2.2.sz.mell.'!G15</f>
        <v>0</v>
      </c>
      <c r="H15" s="1892">
        <f>'RM_2.2.sz.mell.'!H15</f>
        <v>0</v>
      </c>
      <c r="I15" s="1893">
        <f>'RM_2.2.sz.mell.'!I15</f>
        <v>0</v>
      </c>
      <c r="J15" s="2389"/>
    </row>
    <row r="16" spans="1:10" ht="12.95" customHeight="1" thickBot="1" x14ac:dyDescent="0.25">
      <c r="A16" s="1604" t="s">
        <v>27</v>
      </c>
      <c r="B16" s="2057">
        <f>'RM_2.2.sz.mell.'!B16</f>
        <v>0</v>
      </c>
      <c r="C16" s="1907">
        <f>'RM_2.2.sz.mell.'!C16</f>
        <v>0</v>
      </c>
      <c r="D16" s="1907">
        <f>'RM_2.2.sz.mell.'!D16</f>
        <v>0</v>
      </c>
      <c r="E16" s="1907">
        <f>'RM_2.2.sz.mell.'!E16</f>
        <v>0</v>
      </c>
      <c r="F16" s="1609" t="s">
        <v>49</v>
      </c>
      <c r="G16" s="1911">
        <f>'RM_2.2.sz.mell.'!G16</f>
        <v>0</v>
      </c>
      <c r="H16" s="1911">
        <f>'RM_2.2.sz.mell.'!H16</f>
        <v>0</v>
      </c>
      <c r="I16" s="1912">
        <f>'RM_2.2.sz.mell.'!I16</f>
        <v>0</v>
      </c>
      <c r="J16" s="2389"/>
    </row>
    <row r="17" spans="1:10" ht="15.95" customHeight="1" thickBot="1" x14ac:dyDescent="0.25">
      <c r="A17" s="1595" t="s">
        <v>28</v>
      </c>
      <c r="B17" s="1596" t="s">
        <v>391</v>
      </c>
      <c r="C17" s="1890">
        <f>'RM_2.2.sz.mell.'!C17</f>
        <v>245746381</v>
      </c>
      <c r="D17" s="1890">
        <f>'RM_2.2.sz.mell.'!D17</f>
        <v>0</v>
      </c>
      <c r="E17" s="1890">
        <f>'RM_2.2.sz.mell.'!E17</f>
        <v>245746381</v>
      </c>
      <c r="F17" s="1596" t="s">
        <v>392</v>
      </c>
      <c r="G17" s="1890">
        <f>'RM_2.2.sz.mell.'!G17</f>
        <v>596836313</v>
      </c>
      <c r="H17" s="1890">
        <f>'RM_2.2.sz.mell.'!H17</f>
        <v>0</v>
      </c>
      <c r="I17" s="1905">
        <f>'RM_2.2.sz.mell.'!I17</f>
        <v>596836313</v>
      </c>
      <c r="J17" s="2389"/>
    </row>
    <row r="18" spans="1:10" ht="12.95" customHeight="1" x14ac:dyDescent="0.2">
      <c r="A18" s="1589" t="s">
        <v>29</v>
      </c>
      <c r="B18" s="1610" t="s">
        <v>244</v>
      </c>
      <c r="C18" s="1908">
        <f>'RM_2.2.sz.mell.'!C18</f>
        <v>351089932</v>
      </c>
      <c r="D18" s="1908">
        <f>'RM_2.2.sz.mell.'!D18</f>
        <v>0</v>
      </c>
      <c r="E18" s="1908">
        <f>'RM_2.2.sz.mell.'!E18</f>
        <v>351089932</v>
      </c>
      <c r="F18" s="1601" t="s">
        <v>189</v>
      </c>
      <c r="G18" s="1913">
        <f>'RM_2.2.sz.mell.'!G18</f>
        <v>0</v>
      </c>
      <c r="H18" s="1913">
        <f>'RM_2.2.sz.mell.'!H18</f>
        <v>0</v>
      </c>
      <c r="I18" s="1914">
        <f>'RM_2.2.sz.mell.'!I18</f>
        <v>0</v>
      </c>
      <c r="J18" s="2389"/>
    </row>
    <row r="19" spans="1:10" ht="12.95" customHeight="1" x14ac:dyDescent="0.2">
      <c r="A19" s="1591" t="s">
        <v>30</v>
      </c>
      <c r="B19" s="1603" t="s">
        <v>233</v>
      </c>
      <c r="C19" s="1897">
        <f>'RM_2.2.sz.mell.'!C19</f>
        <v>351089932</v>
      </c>
      <c r="D19" s="1897">
        <f>'RM_2.2.sz.mell.'!D19</f>
        <v>0</v>
      </c>
      <c r="E19" s="1897">
        <f>'RM_2.2.sz.mell.'!E19</f>
        <v>351089932</v>
      </c>
      <c r="F19" s="1601" t="s">
        <v>192</v>
      </c>
      <c r="G19" s="1897">
        <f>'RM_2.2.sz.mell.'!G19</f>
        <v>0</v>
      </c>
      <c r="H19" s="1897">
        <f>'RM_2.2.sz.mell.'!H19</f>
        <v>0</v>
      </c>
      <c r="I19" s="1904">
        <f>'RM_2.2.sz.mell.'!I19</f>
        <v>0</v>
      </c>
      <c r="J19" s="2389"/>
    </row>
    <row r="20" spans="1:10" ht="12.95" customHeight="1" x14ac:dyDescent="0.2">
      <c r="A20" s="1589" t="s">
        <v>31</v>
      </c>
      <c r="B20" s="1603" t="s">
        <v>234</v>
      </c>
      <c r="C20" s="1897">
        <f>'RM_2.2.sz.mell.'!C20</f>
        <v>0</v>
      </c>
      <c r="D20" s="1897">
        <f>'RM_2.2.sz.mell.'!D20</f>
        <v>0</v>
      </c>
      <c r="E20" s="1897">
        <f>'RM_2.2.sz.mell.'!E20</f>
        <v>0</v>
      </c>
      <c r="F20" s="1601" t="s">
        <v>154</v>
      </c>
      <c r="G20" s="1897">
        <f>'RM_2.2.sz.mell.'!G20</f>
        <v>0</v>
      </c>
      <c r="H20" s="1897">
        <f>'RM_2.2.sz.mell.'!H20</f>
        <v>0</v>
      </c>
      <c r="I20" s="1904">
        <f>'RM_2.2.sz.mell.'!I20</f>
        <v>0</v>
      </c>
      <c r="J20" s="2389"/>
    </row>
    <row r="21" spans="1:10" ht="12.95" customHeight="1" x14ac:dyDescent="0.2">
      <c r="A21" s="1591" t="s">
        <v>32</v>
      </c>
      <c r="B21" s="1603" t="s">
        <v>235</v>
      </c>
      <c r="C21" s="1897">
        <f>'RM_2.2.sz.mell.'!C21</f>
        <v>0</v>
      </c>
      <c r="D21" s="1897">
        <f>'RM_2.2.sz.mell.'!D21</f>
        <v>0</v>
      </c>
      <c r="E21" s="1897">
        <f>'RM_2.2.sz.mell.'!E21</f>
        <v>0</v>
      </c>
      <c r="F21" s="1601" t="s">
        <v>155</v>
      </c>
      <c r="G21" s="1897">
        <f>'RM_2.2.sz.mell.'!G21</f>
        <v>0</v>
      </c>
      <c r="H21" s="1897">
        <f>'RM_2.2.sz.mell.'!H21</f>
        <v>0</v>
      </c>
      <c r="I21" s="1904">
        <f>'RM_2.2.sz.mell.'!I21</f>
        <v>0</v>
      </c>
      <c r="J21" s="2389"/>
    </row>
    <row r="22" spans="1:10" ht="12.95" customHeight="1" x14ac:dyDescent="0.2">
      <c r="A22" s="1589" t="s">
        <v>33</v>
      </c>
      <c r="B22" s="1603" t="s">
        <v>236</v>
      </c>
      <c r="C22" s="1897">
        <f>'RM_2.2.sz.mell.'!C22</f>
        <v>0</v>
      </c>
      <c r="D22" s="1897">
        <f>'RM_2.2.sz.mell.'!D22</f>
        <v>0</v>
      </c>
      <c r="E22" s="1897">
        <f>'RM_2.2.sz.mell.'!E22</f>
        <v>0</v>
      </c>
      <c r="F22" s="1600" t="s">
        <v>232</v>
      </c>
      <c r="G22" s="1897">
        <f>'RM_2.2.sz.mell.'!G22</f>
        <v>0</v>
      </c>
      <c r="H22" s="1897">
        <f>'RM_2.2.sz.mell.'!H22</f>
        <v>0</v>
      </c>
      <c r="I22" s="1904">
        <f>'RM_2.2.sz.mell.'!I22</f>
        <v>0</v>
      </c>
      <c r="J22" s="2389"/>
    </row>
    <row r="23" spans="1:10" ht="12.95" customHeight="1" x14ac:dyDescent="0.2">
      <c r="A23" s="1591" t="s">
        <v>34</v>
      </c>
      <c r="B23" s="1611" t="s">
        <v>237</v>
      </c>
      <c r="C23" s="1897">
        <f>'RM_2.2.sz.mell.'!C23</f>
        <v>0</v>
      </c>
      <c r="D23" s="1897">
        <f>'RM_2.2.sz.mell.'!D23</f>
        <v>0</v>
      </c>
      <c r="E23" s="1897">
        <f>'RM_2.2.sz.mell.'!E23</f>
        <v>0</v>
      </c>
      <c r="F23" s="1601" t="s">
        <v>193</v>
      </c>
      <c r="G23" s="1897">
        <f>'RM_2.2.sz.mell.'!G23</f>
        <v>0</v>
      </c>
      <c r="H23" s="1897">
        <f>'RM_2.2.sz.mell.'!H23</f>
        <v>0</v>
      </c>
      <c r="I23" s="1904">
        <f>'RM_2.2.sz.mell.'!I23</f>
        <v>0</v>
      </c>
      <c r="J23" s="2389"/>
    </row>
    <row r="24" spans="1:10" ht="12.95" customHeight="1" x14ac:dyDescent="0.2">
      <c r="A24" s="1589" t="s">
        <v>35</v>
      </c>
      <c r="B24" s="1612" t="s">
        <v>238</v>
      </c>
      <c r="C24" s="1898">
        <f>'RM_2.2.sz.mell.'!C24</f>
        <v>0</v>
      </c>
      <c r="D24" s="1898">
        <f>'RM_2.2.sz.mell.'!D24</f>
        <v>0</v>
      </c>
      <c r="E24" s="1898">
        <f>'RM_2.2.sz.mell.'!E24</f>
        <v>0</v>
      </c>
      <c r="F24" s="1613" t="s">
        <v>191</v>
      </c>
      <c r="G24" s="1897">
        <f>'RM_2.2.sz.mell.'!G24</f>
        <v>0</v>
      </c>
      <c r="H24" s="1897">
        <f>'RM_2.2.sz.mell.'!H24</f>
        <v>0</v>
      </c>
      <c r="I24" s="1904">
        <f>'RM_2.2.sz.mell.'!I24</f>
        <v>0</v>
      </c>
      <c r="J24" s="2389"/>
    </row>
    <row r="25" spans="1:10" ht="12.95" customHeight="1" x14ac:dyDescent="0.2">
      <c r="A25" s="1591" t="s">
        <v>36</v>
      </c>
      <c r="B25" s="1611" t="s">
        <v>239</v>
      </c>
      <c r="C25" s="1897">
        <f>'RM_2.2.sz.mell.'!C25</f>
        <v>0</v>
      </c>
      <c r="D25" s="1897">
        <f>'RM_2.2.sz.mell.'!D25</f>
        <v>0</v>
      </c>
      <c r="E25" s="1897">
        <f>'RM_2.2.sz.mell.'!E25</f>
        <v>0</v>
      </c>
      <c r="F25" s="1613" t="s">
        <v>385</v>
      </c>
      <c r="G25" s="1897">
        <f>'RM_2.2.sz.mell.'!G25</f>
        <v>0</v>
      </c>
      <c r="H25" s="1897">
        <f>'RM_2.2.sz.mell.'!H25</f>
        <v>0</v>
      </c>
      <c r="I25" s="1904">
        <f>'RM_2.2.sz.mell.'!I25</f>
        <v>0</v>
      </c>
      <c r="J25" s="2389"/>
    </row>
    <row r="26" spans="1:10" ht="12.95" customHeight="1" x14ac:dyDescent="0.2">
      <c r="A26" s="1589" t="s">
        <v>37</v>
      </c>
      <c r="B26" s="1611" t="s">
        <v>240</v>
      </c>
      <c r="C26" s="1897">
        <f>'RM_2.2.sz.mell.'!C26</f>
        <v>0</v>
      </c>
      <c r="D26" s="1897">
        <f>'RM_2.2.sz.mell.'!D26</f>
        <v>0</v>
      </c>
      <c r="E26" s="2058">
        <f>'RM_2.2.sz.mell.'!E26</f>
        <v>0</v>
      </c>
      <c r="F26" s="2059">
        <f>'RM_2.2.sz.mell.'!F26</f>
        <v>0</v>
      </c>
      <c r="G26" s="1897">
        <f>'RM_2.2.sz.mell.'!G26</f>
        <v>0</v>
      </c>
      <c r="H26" s="1897">
        <f>'RM_2.2.sz.mell.'!H26</f>
        <v>0</v>
      </c>
      <c r="I26" s="1904">
        <f>'RM_2.2.sz.mell.'!I26</f>
        <v>0</v>
      </c>
      <c r="J26" s="2389"/>
    </row>
    <row r="27" spans="1:10" ht="12.95" customHeight="1" x14ac:dyDescent="0.2">
      <c r="A27" s="1591" t="s">
        <v>38</v>
      </c>
      <c r="B27" s="1603" t="s">
        <v>241</v>
      </c>
      <c r="C27" s="1897">
        <f>'RM_2.2.sz.mell.'!C27</f>
        <v>0</v>
      </c>
      <c r="D27" s="1897">
        <f>'RM_2.2.sz.mell.'!D27</f>
        <v>0</v>
      </c>
      <c r="E27" s="2058">
        <f>'RM_2.2.sz.mell.'!E27</f>
        <v>0</v>
      </c>
      <c r="F27" s="2059">
        <f>'RM_2.2.sz.mell.'!F27</f>
        <v>0</v>
      </c>
      <c r="G27" s="1897">
        <f>'RM_2.2.sz.mell.'!G27</f>
        <v>0</v>
      </c>
      <c r="H27" s="1897">
        <f>'RM_2.2.sz.mell.'!H27</f>
        <v>0</v>
      </c>
      <c r="I27" s="1904">
        <f>'RM_2.2.sz.mell.'!I27</f>
        <v>0</v>
      </c>
      <c r="J27" s="2389"/>
    </row>
    <row r="28" spans="1:10" ht="12.95" customHeight="1" x14ac:dyDescent="0.2">
      <c r="A28" s="1589" t="s">
        <v>39</v>
      </c>
      <c r="B28" s="1614" t="s">
        <v>242</v>
      </c>
      <c r="C28" s="1897">
        <f>'RM_2.2.sz.mell.'!C28</f>
        <v>0</v>
      </c>
      <c r="D28" s="1897">
        <f>'RM_2.2.sz.mell.'!D28</f>
        <v>0</v>
      </c>
      <c r="E28" s="2058">
        <f>'RM_2.2.sz.mell.'!E28</f>
        <v>0</v>
      </c>
      <c r="F28" s="2059">
        <f>'RM_2.2.sz.mell.'!F28</f>
        <v>0</v>
      </c>
      <c r="G28" s="1897">
        <f>'RM_2.2.sz.mell.'!G28</f>
        <v>0</v>
      </c>
      <c r="H28" s="1897">
        <f>'RM_2.2.sz.mell.'!H28</f>
        <v>0</v>
      </c>
      <c r="I28" s="1904">
        <f>'RM_2.2.sz.mell.'!I28</f>
        <v>0</v>
      </c>
      <c r="J28" s="2389"/>
    </row>
    <row r="29" spans="1:10" ht="12.95" customHeight="1" thickBot="1" x14ac:dyDescent="0.25">
      <c r="A29" s="1591" t="s">
        <v>40</v>
      </c>
      <c r="B29" s="1615" t="s">
        <v>243</v>
      </c>
      <c r="C29" s="1897">
        <f>'RM_2.2.sz.mell.'!C29</f>
        <v>0</v>
      </c>
      <c r="D29" s="1897">
        <f>'RM_2.2.sz.mell.'!D29</f>
        <v>0</v>
      </c>
      <c r="E29" s="2058">
        <f>'RM_2.2.sz.mell.'!E29</f>
        <v>0</v>
      </c>
      <c r="F29" s="2055">
        <f>'RM_2.2.sz.mell.'!F29</f>
        <v>0</v>
      </c>
      <c r="G29" s="1897">
        <f>'RM_2.2.sz.mell.'!G29</f>
        <v>0</v>
      </c>
      <c r="H29" s="1897">
        <f>'RM_2.2.sz.mell.'!H29</f>
        <v>0</v>
      </c>
      <c r="I29" s="1904">
        <f>'RM_2.2.sz.mell.'!I29</f>
        <v>0</v>
      </c>
      <c r="J29" s="2389"/>
    </row>
    <row r="30" spans="1:10" ht="21.75" customHeight="1" thickBot="1" x14ac:dyDescent="0.25">
      <c r="A30" s="1595" t="s">
        <v>41</v>
      </c>
      <c r="B30" s="1596" t="s">
        <v>382</v>
      </c>
      <c r="C30" s="1890">
        <f>'RM_2.2.sz.mell.'!C30</f>
        <v>351089932</v>
      </c>
      <c r="D30" s="1890">
        <f>'RM_2.2.sz.mell.'!D30</f>
        <v>0</v>
      </c>
      <c r="E30" s="1890">
        <f>'RM_2.2.sz.mell.'!E30</f>
        <v>351089932</v>
      </c>
      <c r="F30" s="1596" t="s">
        <v>386</v>
      </c>
      <c r="G30" s="1890">
        <f>'RM_2.2.sz.mell.'!G30</f>
        <v>0</v>
      </c>
      <c r="H30" s="1890">
        <f>'RM_2.2.sz.mell.'!H30</f>
        <v>0</v>
      </c>
      <c r="I30" s="1905">
        <f>'RM_2.2.sz.mell.'!I30</f>
        <v>0</v>
      </c>
      <c r="J30" s="2389"/>
    </row>
    <row r="31" spans="1:10" ht="13.5" thickBot="1" x14ac:dyDescent="0.25">
      <c r="A31" s="1595" t="s">
        <v>42</v>
      </c>
      <c r="B31" s="1605" t="s">
        <v>387</v>
      </c>
      <c r="C31" s="1901">
        <f>'RM_2.2.sz.mell.'!C31</f>
        <v>596836313</v>
      </c>
      <c r="D31" s="1901">
        <f>'RM_2.2.sz.mell.'!D31</f>
        <v>0</v>
      </c>
      <c r="E31" s="1902">
        <f>'RM_2.2.sz.mell.'!E31</f>
        <v>596836313</v>
      </c>
      <c r="F31" s="1605" t="s">
        <v>388</v>
      </c>
      <c r="G31" s="1901">
        <f>'RM_2.2.sz.mell.'!G31</f>
        <v>596836313</v>
      </c>
      <c r="H31" s="1901">
        <f>'RM_2.2.sz.mell.'!H31</f>
        <v>0</v>
      </c>
      <c r="I31" s="1902">
        <f>'RM_2.2.sz.mell.'!I31</f>
        <v>596836313</v>
      </c>
      <c r="J31" s="2389"/>
    </row>
    <row r="32" spans="1:10" ht="13.5" thickBot="1" x14ac:dyDescent="0.25">
      <c r="A32" s="1595" t="s">
        <v>43</v>
      </c>
      <c r="B32" s="1605" t="s">
        <v>167</v>
      </c>
      <c r="C32" s="1901">
        <f>'RM_2.2.sz.mell.'!C32</f>
        <v>351089932</v>
      </c>
      <c r="D32" s="1901" t="str">
        <f>'RM_2.2.sz.mell.'!D32</f>
        <v>-</v>
      </c>
      <c r="E32" s="1902">
        <f>'RM_2.2.sz.mell.'!E32</f>
        <v>351089932</v>
      </c>
      <c r="F32" s="1605" t="s">
        <v>168</v>
      </c>
      <c r="G32" s="1901" t="str">
        <f>'RM_2.2.sz.mell.'!G32</f>
        <v>-</v>
      </c>
      <c r="H32" s="1901" t="str">
        <f>'RM_2.2.sz.mell.'!H32</f>
        <v>-</v>
      </c>
      <c r="I32" s="1902" t="str">
        <f>'RM_2.2.sz.mell.'!I32</f>
        <v>-</v>
      </c>
      <c r="J32" s="2389"/>
    </row>
    <row r="33" spans="1:10" ht="13.5" thickBot="1" x14ac:dyDescent="0.25">
      <c r="A33" s="1595" t="s">
        <v>44</v>
      </c>
      <c r="B33" s="1605" t="s">
        <v>561</v>
      </c>
      <c r="C33" s="1901" t="str">
        <f>'RM_2.2.sz.mell.'!C33</f>
        <v>-</v>
      </c>
      <c r="D33" s="1901" t="str">
        <f>'RM_2.2.sz.mell.'!D33</f>
        <v>-</v>
      </c>
      <c r="E33" s="1901" t="str">
        <f>'RM_2.2.sz.mell.'!E33</f>
        <v>-</v>
      </c>
      <c r="F33" s="1605" t="s">
        <v>562</v>
      </c>
      <c r="G33" s="1901" t="str">
        <f>'RM_2.2.sz.mell.'!G33</f>
        <v>-</v>
      </c>
      <c r="H33" s="1901" t="str">
        <f>'RM_2.2.sz.mell.'!H33</f>
        <v>-</v>
      </c>
      <c r="I33" s="1901" t="str">
        <f>'RM_2.2.sz.mell.'!I33</f>
        <v>-</v>
      </c>
      <c r="J33" s="2389"/>
    </row>
  </sheetData>
  <sheetProtection sheet="1" formatCells="0"/>
  <customSheetViews>
    <customSheetView guid="{9A8A2574-4E4C-4A0E-A4B4-611EAAF4A38D}" scale="120">
      <selection activeCell="F27" sqref="F27"/>
      <pageMargins left="0.78740157480314965" right="0.78740157480314965" top="0.47244094488188981" bottom="0.78740157480314965" header="0.47244094488188981" footer="0.78740157480314965"/>
      <printOptions horizontalCentered="1"/>
      <pageSetup paperSize="9" scale="70" orientation="landscape" verticalDpi="300" r:id="rId1"/>
      <headerFooter alignWithMargins="0"/>
    </customSheetView>
  </customSheetViews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2"/>
  <headerFooter alignWithMargins="0"/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  <pageSetUpPr fitToPage="1"/>
  </sheetPr>
  <dimension ref="A1:E38"/>
  <sheetViews>
    <sheetView zoomScale="120" zoomScaleNormal="120" workbookViewId="0">
      <selection activeCell="C24" sqref="C24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125" t="s">
        <v>149</v>
      </c>
      <c r="E1" s="128" t="s">
        <v>153</v>
      </c>
    </row>
    <row r="3" spans="1:5" x14ac:dyDescent="0.2">
      <c r="A3" s="126"/>
      <c r="B3" s="1616"/>
      <c r="C3" s="126"/>
      <c r="D3" s="127"/>
      <c r="E3" s="1616"/>
    </row>
    <row r="4" spans="1:5" ht="15.75" x14ac:dyDescent="0.25">
      <c r="A4" s="616" t="str">
        <f>KVI_MOD_ÖSSZEFÜGGÉSEK!A6</f>
        <v>2021. évi eredeti előirányzat BEVÉTELEK</v>
      </c>
      <c r="B4" s="1617"/>
      <c r="C4" s="1492"/>
      <c r="D4" s="127"/>
      <c r="E4" s="1616"/>
    </row>
    <row r="5" spans="1:5" x14ac:dyDescent="0.2">
      <c r="A5" s="126"/>
      <c r="B5" s="1616"/>
      <c r="C5" s="126"/>
      <c r="D5" s="127"/>
      <c r="E5" s="1616"/>
    </row>
    <row r="6" spans="1:5" x14ac:dyDescent="0.2">
      <c r="A6" s="126" t="s">
        <v>539</v>
      </c>
      <c r="B6" s="1616">
        <f>+KVI_MOD_1.1.sz.mell.!C68</f>
        <v>999663544</v>
      </c>
      <c r="C6" s="126" t="s">
        <v>705</v>
      </c>
      <c r="D6" s="127">
        <f>+KVI_MOD_2.1.sz.mell!C18+KVI_MOD_2.2.sz.mell!C17</f>
        <v>999663544</v>
      </c>
      <c r="E6" s="1616">
        <f>+B6-D6</f>
        <v>0</v>
      </c>
    </row>
    <row r="7" spans="1:5" x14ac:dyDescent="0.2">
      <c r="A7" s="126" t="s">
        <v>540</v>
      </c>
      <c r="B7" s="1616">
        <f>+KVI_MOD_1.1.sz.mell.!C92</f>
        <v>368089932</v>
      </c>
      <c r="C7" s="126" t="s">
        <v>707</v>
      </c>
      <c r="D7" s="127">
        <f>+KVI_MOD_2.1.sz.mell!C29+KVI_MOD_2.2.sz.mell!C30</f>
        <v>368089932</v>
      </c>
      <c r="E7" s="1616">
        <f>+B7-D7</f>
        <v>0</v>
      </c>
    </row>
    <row r="8" spans="1:5" x14ac:dyDescent="0.2">
      <c r="A8" s="126" t="s">
        <v>541</v>
      </c>
      <c r="B8" s="1616">
        <f>+KVI_MOD_1.1.sz.mell.!C93</f>
        <v>1367753476</v>
      </c>
      <c r="C8" s="126" t="s">
        <v>709</v>
      </c>
      <c r="D8" s="127">
        <f>+KVI_MOD_2.1.sz.mell!C30+KVI_MOD_2.2.sz.mell!C31</f>
        <v>1367753476</v>
      </c>
      <c r="E8" s="1616">
        <f>+B8-D8</f>
        <v>0</v>
      </c>
    </row>
    <row r="9" spans="1:5" x14ac:dyDescent="0.2">
      <c r="A9" s="126"/>
      <c r="B9" s="1616"/>
      <c r="C9" s="126"/>
      <c r="D9" s="127"/>
      <c r="E9" s="1616"/>
    </row>
    <row r="10" spans="1:5" ht="15.75" x14ac:dyDescent="0.25">
      <c r="A10" s="616" t="str">
        <f>+KVI_MOD_ÖSSZEFÜGGÉSEK!A13</f>
        <v>2021. évi összes módosítás BEVÉTELEK</v>
      </c>
      <c r="B10" s="1617"/>
      <c r="C10" s="1492"/>
      <c r="D10" s="127"/>
      <c r="E10" s="1616"/>
    </row>
    <row r="11" spans="1:5" x14ac:dyDescent="0.2">
      <c r="A11" s="126"/>
      <c r="B11" s="1616"/>
      <c r="C11" s="126"/>
      <c r="D11" s="127"/>
      <c r="E11" s="1616"/>
    </row>
    <row r="12" spans="1:5" x14ac:dyDescent="0.2">
      <c r="A12" s="126" t="s">
        <v>710</v>
      </c>
      <c r="B12" s="1616">
        <f>+KVI_MOD_1.1.sz.mell.!D68</f>
        <v>0</v>
      </c>
      <c r="C12" s="126" t="s">
        <v>711</v>
      </c>
      <c r="D12" s="127">
        <f>+KVI_MOD_2.1.sz.mell!D18+KVI_MOD_2.2.sz.mell!D17</f>
        <v>0</v>
      </c>
      <c r="E12" s="1616">
        <f>+B12-D12</f>
        <v>0</v>
      </c>
    </row>
    <row r="13" spans="1:5" x14ac:dyDescent="0.2">
      <c r="A13" s="126" t="s">
        <v>712</v>
      </c>
      <c r="B13" s="1616">
        <f>+KVI_MOD_1.1.sz.mell.!D92</f>
        <v>0</v>
      </c>
      <c r="C13" s="126" t="s">
        <v>713</v>
      </c>
      <c r="D13" s="127">
        <f>+KVI_MOD_2.1.sz.mell!D29+KVI_MOD_2.2.sz.mell!D30</f>
        <v>0</v>
      </c>
      <c r="E13" s="1616">
        <f>+B13-D13</f>
        <v>0</v>
      </c>
    </row>
    <row r="14" spans="1:5" x14ac:dyDescent="0.2">
      <c r="A14" s="126" t="s">
        <v>714</v>
      </c>
      <c r="B14" s="1616">
        <f>+KVI_MOD_1.1.sz.mell.!D93</f>
        <v>0</v>
      </c>
      <c r="C14" s="126" t="s">
        <v>715</v>
      </c>
      <c r="D14" s="127">
        <f>+KVI_MOD_2.1.sz.mell!D30+KVI_MOD_2.2.sz.mell!D31</f>
        <v>0</v>
      </c>
      <c r="E14" s="1616">
        <f>+B14-D14</f>
        <v>0</v>
      </c>
    </row>
    <row r="15" spans="1:5" x14ac:dyDescent="0.2">
      <c r="A15" s="126"/>
      <c r="B15" s="1616"/>
      <c r="C15" s="126"/>
      <c r="D15" s="127"/>
      <c r="E15" s="1616"/>
    </row>
    <row r="16" spans="1:5" ht="14.25" x14ac:dyDescent="0.2">
      <c r="A16" s="577" t="str">
        <f>+KVI_MOD_ÖSSZEFÜGGÉSEK!A19</f>
        <v>2021. módosított előirányzat BEVÉTELEK</v>
      </c>
      <c r="C16" s="1492"/>
      <c r="D16" s="127"/>
      <c r="E16" s="1616"/>
    </row>
    <row r="17" spans="1:5" x14ac:dyDescent="0.2">
      <c r="A17" s="126"/>
      <c r="B17" s="1616"/>
      <c r="C17" s="126"/>
      <c r="D17" s="127"/>
      <c r="E17" s="1616"/>
    </row>
    <row r="18" spans="1:5" x14ac:dyDescent="0.2">
      <c r="A18" s="126" t="s">
        <v>716</v>
      </c>
      <c r="B18" s="1616">
        <f>+KVI_MOD_1.1.sz.mell.!E68</f>
        <v>804492923</v>
      </c>
      <c r="C18" s="126" t="s">
        <v>717</v>
      </c>
      <c r="D18" s="127">
        <f>+KVI_MOD_2.1.sz.mell!E18+KVI_MOD_2.2.sz.mell!E17</f>
        <v>999663544</v>
      </c>
      <c r="E18" s="1616">
        <f>+B18-D18</f>
        <v>-195170621</v>
      </c>
    </row>
    <row r="19" spans="1:5" x14ac:dyDescent="0.2">
      <c r="A19" s="126" t="s">
        <v>718</v>
      </c>
      <c r="B19" s="1616">
        <f>+KVI_MOD_1.1.sz.mell.!E92</f>
        <v>368089932</v>
      </c>
      <c r="C19" s="126" t="s">
        <v>719</v>
      </c>
      <c r="D19" s="127">
        <f>+KVI_MOD_2.1.sz.mell!E29+KVI_MOD_2.2.sz.mell!E30</f>
        <v>368089932</v>
      </c>
      <c r="E19" s="1616">
        <f>+B19-D19</f>
        <v>0</v>
      </c>
    </row>
    <row r="20" spans="1:5" x14ac:dyDescent="0.2">
      <c r="A20" s="126" t="s">
        <v>720</v>
      </c>
      <c r="B20" s="1616">
        <f>+KVI_MOD_1.1.sz.mell.!E93</f>
        <v>1172582855</v>
      </c>
      <c r="C20" s="126" t="s">
        <v>721</v>
      </c>
      <c r="D20" s="127">
        <f>+KVI_MOD_2.1.sz.mell!E30+KVI_MOD_2.2.sz.mell!E31</f>
        <v>1367753476</v>
      </c>
      <c r="E20" s="1616">
        <f>+B20-D20</f>
        <v>-195170621</v>
      </c>
    </row>
    <row r="21" spans="1:5" x14ac:dyDescent="0.2">
      <c r="A21" s="126"/>
      <c r="B21" s="1616"/>
      <c r="C21" s="126"/>
      <c r="D21" s="127"/>
      <c r="E21" s="1616"/>
    </row>
    <row r="22" spans="1:5" ht="15.75" x14ac:dyDescent="0.25">
      <c r="A22" s="616" t="str">
        <f>+KVI_MOD_ÖSSZEFÜGGÉSEK!A25</f>
        <v>2021. évi eredeti előirányzat KIADÁSOK</v>
      </c>
      <c r="B22" s="1617"/>
      <c r="C22" s="1492"/>
      <c r="D22" s="127"/>
      <c r="E22" s="1616"/>
    </row>
    <row r="23" spans="1:5" x14ac:dyDescent="0.2">
      <c r="A23" s="126"/>
      <c r="B23" s="1616"/>
      <c r="C23" s="126"/>
      <c r="D23" s="127"/>
      <c r="E23" s="1616"/>
    </row>
    <row r="24" spans="1:5" x14ac:dyDescent="0.2">
      <c r="A24" s="126" t="s">
        <v>542</v>
      </c>
      <c r="B24" s="1616">
        <f>+KVI_MOD_1.1.sz.mell.!C135</f>
        <v>1339930658</v>
      </c>
      <c r="C24" s="126" t="s">
        <v>723</v>
      </c>
      <c r="D24" s="127">
        <f>+KVI_MOD_2.1.sz.mell!G18+KVI_MOD_2.2.sz.mell!G17</f>
        <v>1339930658</v>
      </c>
      <c r="E24" s="1616">
        <f>+B24-D24</f>
        <v>0</v>
      </c>
    </row>
    <row r="25" spans="1:5" x14ac:dyDescent="0.2">
      <c r="A25" s="126" t="s">
        <v>543</v>
      </c>
      <c r="B25" s="1616">
        <f>+KVI_MOD_1.1.sz.mell.!C160</f>
        <v>27822818</v>
      </c>
      <c r="C25" s="126" t="s">
        <v>724</v>
      </c>
      <c r="D25" s="127">
        <f>+KVI_MOD_2.1.sz.mell!G29+KVI_MOD_2.2.sz.mell!G30</f>
        <v>27822818</v>
      </c>
      <c r="E25" s="1616">
        <f>+B25-D25</f>
        <v>0</v>
      </c>
    </row>
    <row r="26" spans="1:5" x14ac:dyDescent="0.2">
      <c r="A26" s="126" t="s">
        <v>544</v>
      </c>
      <c r="B26" s="1616">
        <f>+KVI_MOD_1.1.sz.mell.!C161</f>
        <v>1367753476</v>
      </c>
      <c r="C26" s="126" t="s">
        <v>725</v>
      </c>
      <c r="D26" s="127">
        <f>+KVI_MOD_2.1.sz.mell!G30+KVI_MOD_2.2.sz.mell!G31</f>
        <v>1367753476</v>
      </c>
      <c r="E26" s="1616">
        <f>+B26-D26</f>
        <v>0</v>
      </c>
    </row>
    <row r="27" spans="1:5" x14ac:dyDescent="0.2">
      <c r="A27" s="126"/>
      <c r="B27" s="1616"/>
      <c r="C27" s="126"/>
      <c r="D27" s="127"/>
      <c r="E27" s="1616"/>
    </row>
    <row r="28" spans="1:5" ht="15.75" x14ac:dyDescent="0.25">
      <c r="A28" s="616" t="str">
        <f>+KVI_MOD_ÖSSZEFÜGGÉSEK!A31</f>
        <v>2021. évi Összes módosítás KIADÁSOK</v>
      </c>
      <c r="B28" s="1617"/>
      <c r="C28" s="1492"/>
      <c r="D28" s="127"/>
      <c r="E28" s="1616"/>
    </row>
    <row r="29" spans="1:5" x14ac:dyDescent="0.2">
      <c r="A29" s="126"/>
      <c r="B29" s="1616"/>
      <c r="C29" s="126"/>
      <c r="D29" s="127"/>
      <c r="E29" s="1616"/>
    </row>
    <row r="30" spans="1:5" x14ac:dyDescent="0.2">
      <c r="A30" s="126" t="s">
        <v>726</v>
      </c>
      <c r="B30" s="1616">
        <f>+KVI_MOD_1.1.sz.mell.!D135</f>
        <v>0</v>
      </c>
      <c r="C30" s="126" t="s">
        <v>727</v>
      </c>
      <c r="D30" s="127">
        <f>+KVI_MOD_2.1.sz.mell!H18+KVI_MOD_2.2.sz.mell!H17</f>
        <v>0</v>
      </c>
      <c r="E30" s="1616">
        <f>+B30-D30</f>
        <v>0</v>
      </c>
    </row>
    <row r="31" spans="1:5" x14ac:dyDescent="0.2">
      <c r="A31" s="126" t="s">
        <v>728</v>
      </c>
      <c r="B31" s="1616">
        <f>+KVI_MOD_1.1.sz.mell.!D160</f>
        <v>0</v>
      </c>
      <c r="C31" s="126" t="s">
        <v>729</v>
      </c>
      <c r="D31" s="127">
        <f>+KVI_MOD_2.1.sz.mell!H29+KVI_MOD_2.2.sz.mell!H30</f>
        <v>0</v>
      </c>
      <c r="E31" s="1616">
        <f>+B31-D31</f>
        <v>0</v>
      </c>
    </row>
    <row r="32" spans="1:5" x14ac:dyDescent="0.2">
      <c r="A32" s="126" t="s">
        <v>730</v>
      </c>
      <c r="B32" s="1616">
        <f>+KVI_MOD_1.1.sz.mell.!D161</f>
        <v>0</v>
      </c>
      <c r="C32" s="126" t="s">
        <v>731</v>
      </c>
      <c r="D32" s="127">
        <f>+KVI_MOD_2.1.sz.mell!H30+KVI_MOD_2.2.sz.mell!H31</f>
        <v>0</v>
      </c>
      <c r="E32" s="1616">
        <f>+B32-D32</f>
        <v>0</v>
      </c>
    </row>
    <row r="33" spans="1:5" x14ac:dyDescent="0.2">
      <c r="A33" s="126"/>
      <c r="B33" s="1616"/>
      <c r="C33" s="126"/>
      <c r="D33" s="127"/>
      <c r="E33" s="1616"/>
    </row>
    <row r="34" spans="1:5" ht="15.75" x14ac:dyDescent="0.25">
      <c r="A34" s="616" t="str">
        <f>+KVI_MOD_ÖSSZEFÜGGÉSEK!A37</f>
        <v>2021. módosított előirányzat KIADÁSOK</v>
      </c>
      <c r="B34" s="1617"/>
      <c r="C34" s="1492"/>
      <c r="D34" s="127"/>
      <c r="E34" s="1616"/>
    </row>
    <row r="35" spans="1:5" x14ac:dyDescent="0.2">
      <c r="A35" s="126"/>
      <c r="B35" s="1616"/>
      <c r="C35" s="126"/>
      <c r="D35" s="127"/>
      <c r="E35" s="1616"/>
    </row>
    <row r="36" spans="1:5" x14ac:dyDescent="0.2">
      <c r="A36" s="126" t="s">
        <v>732</v>
      </c>
      <c r="B36" s="1616">
        <f>+KVI_MOD_1.1.sz.mell.!E135</f>
        <v>1339930658</v>
      </c>
      <c r="C36" s="126" t="s">
        <v>733</v>
      </c>
      <c r="D36" s="127">
        <f>+KVI_MOD_2.1.sz.mell!I18+KVI_MOD_2.2.sz.mell!I17</f>
        <v>1339930658</v>
      </c>
      <c r="E36" s="1616">
        <f>+B36-D36</f>
        <v>0</v>
      </c>
    </row>
    <row r="37" spans="1:5" x14ac:dyDescent="0.2">
      <c r="A37" s="126" t="s">
        <v>734</v>
      </c>
      <c r="B37" s="1616">
        <f>+KVI_MOD_1.1.sz.mell.!E160</f>
        <v>27822818</v>
      </c>
      <c r="C37" s="126" t="s">
        <v>735</v>
      </c>
      <c r="D37" s="127">
        <f>+KVI_MOD_2.1.sz.mell!I29+KVI_MOD_2.2.sz.mell!I30</f>
        <v>27822818</v>
      </c>
      <c r="E37" s="1616">
        <f>+B37-D37</f>
        <v>0</v>
      </c>
    </row>
    <row r="38" spans="1:5" x14ac:dyDescent="0.2">
      <c r="A38" s="126" t="s">
        <v>754</v>
      </c>
      <c r="B38" s="1616">
        <f>+KVI_MOD_1.1.sz.mell.!E161</f>
        <v>1367753476</v>
      </c>
      <c r="C38" s="126" t="s">
        <v>737</v>
      </c>
      <c r="D38" s="127">
        <f>+KVI_MOD_2.1.sz.mell!I30+KVI_MOD_2.2.sz.mell!I31</f>
        <v>1367753476</v>
      </c>
      <c r="E38" s="1616">
        <f>+B38-D38</f>
        <v>0</v>
      </c>
    </row>
  </sheetData>
  <sheetProtection sheet="1"/>
  <customSheetViews>
    <customSheetView guid="{9A8A2574-4E4C-4A0E-A4B4-611EAAF4A38D}" scale="120" fitToPage="1">
      <selection activeCell="C24" sqref="C24"/>
      <pageMargins left="0.79" right="0.56999999999999995" top="0.88" bottom="0.66" header="0.5" footer="0.5"/>
      <pageSetup paperSize="9" scale="95" orientation="landscape" r:id="rId1"/>
      <headerFooter alignWithMargins="0"/>
    </customSheetView>
  </customSheetViews>
  <conditionalFormatting sqref="E3:E15">
    <cfRule type="cellIs" dxfId="7" priority="2" stopIfTrue="1" operator="notEqual">
      <formula>0</formula>
    </cfRule>
  </conditionalFormatting>
  <conditionalFormatting sqref="E3:E38">
    <cfRule type="cellIs" dxfId="6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2"/>
  <headerFooter alignWithMargins="0"/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14"/>
  <sheetViews>
    <sheetView zoomScale="120" zoomScaleNormal="120" workbookViewId="0">
      <selection activeCell="D11" sqref="D11"/>
    </sheetView>
  </sheetViews>
  <sheetFormatPr defaultRowHeight="15" x14ac:dyDescent="0.25"/>
  <cols>
    <col min="1" max="1" width="5.6640625" style="147" customWidth="1"/>
    <col min="2" max="2" width="35.6640625" style="147" customWidth="1"/>
    <col min="3" max="6" width="14" style="147" customWidth="1"/>
    <col min="7" max="16384" width="9.33203125" style="147"/>
  </cols>
  <sheetData>
    <row r="2" spans="1:7" x14ac:dyDescent="0.25">
      <c r="B2" s="2118" t="str">
        <f>CONCATENATE("3. melléklet ",KVI_MOD_ALAPADATOK!A7," ",KVI_MOD_ALAPADATOK!B7," ",KVI_MOD_ALAPADATOK!C7," ",KVI_MOD_ALAPADATOK!D7," ",KVI_MOD_ALAPADATOK!E7," ",KVI_MOD_ALAPADATOK!F7," ",KVI_MOD_ALAPADATOK!G7," ",KVI_MOD_ALAPADATOK!H7)</f>
        <v>3. melléklet a  / 2021 ( … ) önkormányzati rendelethez</v>
      </c>
      <c r="C2" s="2118"/>
      <c r="D2" s="2118"/>
      <c r="E2" s="2118"/>
      <c r="F2" s="2118"/>
    </row>
    <row r="4" spans="1:7" ht="33.200000000000003" customHeight="1" x14ac:dyDescent="0.25">
      <c r="A4" s="2119" t="str">
        <f>CONCATENATE(ALAPADATOK!A3," adósságot keletkeztető ügyletekből és kezességvállalásokból fennálló kötelezettségei")</f>
        <v>Mezőzombor Község Önkormányzata adósságot keletkeztető ügyletekből és kezességvállalásokból fennálló kötelezettségei</v>
      </c>
      <c r="B4" s="2119"/>
      <c r="C4" s="2119"/>
      <c r="D4" s="2119"/>
      <c r="E4" s="2119"/>
      <c r="F4" s="2119"/>
    </row>
    <row r="5" spans="1:7" ht="15.95" customHeight="1" thickBot="1" x14ac:dyDescent="0.3">
      <c r="A5" s="148"/>
      <c r="B5" s="148"/>
      <c r="C5" s="2120"/>
      <c r="D5" s="2120"/>
      <c r="E5" s="2127" t="str">
        <f>'KV_2.2.sz.mell.'!E2</f>
        <v>Forintban!</v>
      </c>
      <c r="F5" s="2127"/>
      <c r="G5" s="154"/>
    </row>
    <row r="6" spans="1:7" ht="63.2" customHeight="1" x14ac:dyDescent="0.25">
      <c r="A6" s="2123" t="s">
        <v>15</v>
      </c>
      <c r="B6" s="2125" t="s">
        <v>195</v>
      </c>
      <c r="C6" s="2125" t="s">
        <v>248</v>
      </c>
      <c r="D6" s="2125"/>
      <c r="E6" s="2125"/>
      <c r="F6" s="2121" t="s">
        <v>497</v>
      </c>
    </row>
    <row r="7" spans="1:7" ht="15.75" thickBot="1" x14ac:dyDescent="0.3">
      <c r="A7" s="2124"/>
      <c r="B7" s="2126"/>
      <c r="C7" s="466">
        <f>+LEFT(KV_ÖSSZEFÜGGÉSEK!A5,4)+1</f>
        <v>2022</v>
      </c>
      <c r="D7" s="466">
        <f>+C7+1</f>
        <v>2023</v>
      </c>
      <c r="E7" s="466">
        <f>+D7+1</f>
        <v>2024</v>
      </c>
      <c r="F7" s="2122"/>
    </row>
    <row r="8" spans="1:7" ht="15.75" thickBot="1" x14ac:dyDescent="0.3">
      <c r="A8" s="151"/>
      <c r="B8" s="152" t="s">
        <v>488</v>
      </c>
      <c r="C8" s="152" t="s">
        <v>489</v>
      </c>
      <c r="D8" s="152" t="s">
        <v>490</v>
      </c>
      <c r="E8" s="152" t="s">
        <v>492</v>
      </c>
      <c r="F8" s="153" t="s">
        <v>491</v>
      </c>
    </row>
    <row r="9" spans="1:7" x14ac:dyDescent="0.25">
      <c r="A9" s="150" t="s">
        <v>17</v>
      </c>
      <c r="B9" s="1915" t="str">
        <f>'KV_3.sz.mell.'!B9</f>
        <v>Helyi adók bevételei</v>
      </c>
      <c r="C9" s="1916">
        <f>'KV_3.sz.mell.'!C9</f>
        <v>28000000</v>
      </c>
      <c r="D9" s="1916">
        <f>'KV_3.sz.mell.'!D9</f>
        <v>28500000</v>
      </c>
      <c r="E9" s="1916">
        <f>'KV_3.sz.mell.'!E9</f>
        <v>29000000</v>
      </c>
      <c r="F9" s="1917">
        <f>'KV_3.sz.mell.'!F9</f>
        <v>85500000</v>
      </c>
    </row>
    <row r="10" spans="1:7" x14ac:dyDescent="0.25">
      <c r="A10" s="149" t="s">
        <v>18</v>
      </c>
      <c r="B10" s="1918" t="str">
        <f>'KV_3.sz.mell.'!B10</f>
        <v>Bírság pótlék bevételei</v>
      </c>
      <c r="C10" s="1919">
        <f>'KV_3.sz.mell.'!C10</f>
        <v>200000</v>
      </c>
      <c r="D10" s="1919">
        <f>'KV_3.sz.mell.'!D10</f>
        <v>250000</v>
      </c>
      <c r="E10" s="1919">
        <f>'KV_3.sz.mell.'!E10</f>
        <v>2500000</v>
      </c>
      <c r="F10" s="1920">
        <f>'KV_3.sz.mell.'!F10</f>
        <v>2950000</v>
      </c>
    </row>
    <row r="11" spans="1:7" x14ac:dyDescent="0.25">
      <c r="A11" s="149" t="s">
        <v>19</v>
      </c>
      <c r="B11" s="1918">
        <f>'KV_3.sz.mell.'!B11</f>
        <v>0</v>
      </c>
      <c r="C11" s="1919">
        <f>'KV_3.sz.mell.'!C11</f>
        <v>0</v>
      </c>
      <c r="D11" s="1919">
        <f>'KV_3.sz.mell.'!D11</f>
        <v>0</v>
      </c>
      <c r="E11" s="1919">
        <f>'KV_3.sz.mell.'!E11</f>
        <v>0</v>
      </c>
      <c r="F11" s="1920">
        <f>'KV_3.sz.mell.'!F11</f>
        <v>0</v>
      </c>
    </row>
    <row r="12" spans="1:7" x14ac:dyDescent="0.25">
      <c r="A12" s="149" t="s">
        <v>20</v>
      </c>
      <c r="B12" s="1918">
        <f>'KV_3.sz.mell.'!B12</f>
        <v>0</v>
      </c>
      <c r="C12" s="1919">
        <f>'KV_3.sz.mell.'!C12</f>
        <v>0</v>
      </c>
      <c r="D12" s="1919">
        <f>'KV_3.sz.mell.'!D12</f>
        <v>0</v>
      </c>
      <c r="E12" s="1919">
        <f>'KV_3.sz.mell.'!E12</f>
        <v>0</v>
      </c>
      <c r="F12" s="1920">
        <f>'KV_3.sz.mell.'!F12</f>
        <v>0</v>
      </c>
    </row>
    <row r="13" spans="1:7" ht="15.75" thickBot="1" x14ac:dyDescent="0.3">
      <c r="A13" s="155" t="s">
        <v>21</v>
      </c>
      <c r="B13" s="1921">
        <f>'KV_3.sz.mell.'!B13</f>
        <v>0</v>
      </c>
      <c r="C13" s="1922">
        <f>'KV_3.sz.mell.'!C13</f>
        <v>0</v>
      </c>
      <c r="D13" s="1922">
        <f>'KV_3.sz.mell.'!D13</f>
        <v>0</v>
      </c>
      <c r="E13" s="1922">
        <f>'KV_3.sz.mell.'!E13</f>
        <v>0</v>
      </c>
      <c r="F13" s="1920">
        <f>'KV_3.sz.mell.'!F13</f>
        <v>0</v>
      </c>
    </row>
    <row r="14" spans="1:7" s="453" customFormat="1" thickBot="1" x14ac:dyDescent="0.25">
      <c r="A14" s="452" t="s">
        <v>22</v>
      </c>
      <c r="B14" s="1923" t="str">
        <f>'KV_3.sz.mell.'!B14</f>
        <v>ÖSSZES KÖTELEZETTSÉG</v>
      </c>
      <c r="C14" s="1924">
        <f>'KV_3.sz.mell.'!C14</f>
        <v>28200000</v>
      </c>
      <c r="D14" s="1924">
        <f>'KV_3.sz.mell.'!D14</f>
        <v>28750000</v>
      </c>
      <c r="E14" s="1924">
        <f>'KV_3.sz.mell.'!E14</f>
        <v>31500000</v>
      </c>
      <c r="F14" s="1925">
        <f>'KV_3.sz.mell.'!F14</f>
        <v>88450000</v>
      </c>
    </row>
  </sheetData>
  <sheetProtection sheet="1"/>
  <customSheetViews>
    <customSheetView guid="{9A8A2574-4E4C-4A0E-A4B4-611EAAF4A38D}" scale="120">
      <selection activeCell="D11" sqref="D11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8">
    <mergeCell ref="B2:F2"/>
    <mergeCell ref="A4:F4"/>
    <mergeCell ref="C5:D5"/>
    <mergeCell ref="E5:F5"/>
    <mergeCell ref="A6:A7"/>
    <mergeCell ref="B6:B7"/>
    <mergeCell ref="C6:E6"/>
    <mergeCell ref="F6:F7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RowHeight="15" x14ac:dyDescent="0.25"/>
  <cols>
    <col min="1" max="1" width="5.6640625" style="147" customWidth="1"/>
    <col min="2" max="2" width="68.6640625" style="147" customWidth="1"/>
    <col min="3" max="3" width="19.5" style="147" customWidth="1"/>
    <col min="4" max="16384" width="9.33203125" style="147"/>
  </cols>
  <sheetData>
    <row r="2" spans="1:4" x14ac:dyDescent="0.25">
      <c r="B2" s="2118" t="str">
        <f>CONCATENATE("4. melléklet ",KVI_MOD_ALAPADATOK!A7," ",KVI_MOD_ALAPADATOK!B7," ",KVI_MOD_ALAPADATOK!C7," ",KVI_MOD_ALAPADATOK!D7," ",KVI_MOD_ALAPADATOK!E7," ",KVI_MOD_ALAPADATOK!F7," ",KVI_MOD_ALAPADATOK!G7," ",KVI_MOD_ALAPADATOK!H7)</f>
        <v>4. melléklet a  / 2021 ( … ) önkormányzati rendelethez</v>
      </c>
      <c r="C2" s="2118"/>
    </row>
    <row r="4" spans="1:4" ht="48.75" customHeight="1" x14ac:dyDescent="0.25">
      <c r="A4" s="2128" t="str">
        <f>CONCATENATE(ALAPADATOK!A3," saját bevételeinek részletezése az adósságot keletkeztető ügyletből származó tárgyévi fizetési kötelezettség megállapításához")</f>
        <v>Mezőzombor Község Önkormányzata saját bevételeinek részletezése az adósságot keletkeztető ügyletből származó tárgyévi fizetési kötelezettség megállapításához</v>
      </c>
      <c r="B4" s="2128"/>
      <c r="C4" s="2128"/>
    </row>
    <row r="5" spans="1:4" ht="15.95" customHeight="1" thickBot="1" x14ac:dyDescent="0.3">
      <c r="A5" s="148"/>
      <c r="B5" s="148"/>
      <c r="C5" s="564" t="str">
        <f>'KV_2.2.sz.mell.'!E2</f>
        <v>Forintban!</v>
      </c>
      <c r="D5" s="154"/>
    </row>
    <row r="6" spans="1:4" ht="26.45" customHeight="1" thickBot="1" x14ac:dyDescent="0.3">
      <c r="A6" s="168" t="s">
        <v>15</v>
      </c>
      <c r="B6" s="169" t="s">
        <v>194</v>
      </c>
      <c r="C6" s="170" t="str">
        <f>+'KV_1.1.sz.mell.'!C8</f>
        <v>2021. évi előirányzat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341" t="s">
        <v>498</v>
      </c>
      <c r="C8" s="1926">
        <f>'KV_4.sz.mell.'!C8</f>
        <v>28950000</v>
      </c>
    </row>
    <row r="9" spans="1:4" ht="24.75" x14ac:dyDescent="0.25">
      <c r="A9" s="173" t="s">
        <v>18</v>
      </c>
      <c r="B9" s="370" t="s">
        <v>245</v>
      </c>
      <c r="C9" s="1927">
        <f>'KV_4.sz.mell.'!C9</f>
        <v>0</v>
      </c>
    </row>
    <row r="10" spans="1:4" x14ac:dyDescent="0.25">
      <c r="A10" s="173" t="s">
        <v>19</v>
      </c>
      <c r="B10" s="371" t="s">
        <v>499</v>
      </c>
      <c r="C10" s="1927">
        <f>'KV_4.sz.mell.'!C10</f>
        <v>0</v>
      </c>
    </row>
    <row r="11" spans="1:4" ht="24.75" x14ac:dyDescent="0.25">
      <c r="A11" s="173" t="s">
        <v>20</v>
      </c>
      <c r="B11" s="371" t="s">
        <v>247</v>
      </c>
      <c r="C11" s="1927">
        <f>'KV_4.sz.mell.'!C11</f>
        <v>0</v>
      </c>
    </row>
    <row r="12" spans="1:4" x14ac:dyDescent="0.25">
      <c r="A12" s="174" t="s">
        <v>21</v>
      </c>
      <c r="B12" s="371" t="s">
        <v>246</v>
      </c>
      <c r="C12" s="1928">
        <f>'KV_4.sz.mell.'!C12</f>
        <v>150000</v>
      </c>
    </row>
    <row r="13" spans="1:4" ht="15.75" thickBot="1" x14ac:dyDescent="0.3">
      <c r="A13" s="173" t="s">
        <v>22</v>
      </c>
      <c r="B13" s="372" t="s">
        <v>500</v>
      </c>
      <c r="C13" s="1927">
        <f>'KV_4.sz.mell.'!C13</f>
        <v>0</v>
      </c>
    </row>
    <row r="14" spans="1:4" ht="15.75" thickBot="1" x14ac:dyDescent="0.3">
      <c r="A14" s="2129" t="s">
        <v>197</v>
      </c>
      <c r="B14" s="2130"/>
      <c r="C14" s="175">
        <f>'KV_4.sz.mell.'!C14</f>
        <v>29100000</v>
      </c>
    </row>
    <row r="15" spans="1:4" ht="23.25" customHeight="1" x14ac:dyDescent="0.25">
      <c r="A15" s="2131" t="s">
        <v>224</v>
      </c>
      <c r="B15" s="2131"/>
      <c r="C15" s="2131"/>
    </row>
  </sheetData>
  <sheetProtection sheet="1"/>
  <customSheetViews>
    <customSheetView guid="{9A8A2574-4E4C-4A0E-A4B4-611EAAF4A38D}" scale="120">
      <selection activeCell="B9" sqref="B9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4">
    <mergeCell ref="B2:C2"/>
    <mergeCell ref="A4:C4"/>
    <mergeCell ref="A14:B14"/>
    <mergeCell ref="A15:C15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D15"/>
  <sheetViews>
    <sheetView zoomScale="120" zoomScaleNormal="120" workbookViewId="0">
      <selection activeCell="B9" sqref="B9"/>
    </sheetView>
  </sheetViews>
  <sheetFormatPr defaultRowHeight="15" x14ac:dyDescent="0.25"/>
  <cols>
    <col min="1" max="1" width="5.6640625" style="147" customWidth="1"/>
    <col min="2" max="2" width="66.83203125" style="147" customWidth="1"/>
    <col min="3" max="3" width="27" style="147" customWidth="1"/>
    <col min="4" max="16384" width="9.33203125" style="147"/>
  </cols>
  <sheetData>
    <row r="2" spans="1:4" x14ac:dyDescent="0.25">
      <c r="B2" s="2118" t="str">
        <f>CONCATENATE("5. melléklet ",KVI_MOD_ALAPADATOK!A7," ",KVI_MOD_ALAPADATOK!B7," ",KVI_MOD_ALAPADATOK!C7," ",KVI_MOD_ALAPADATOK!D7," ",KVI_MOD_ALAPADATOK!E7," ",KVI_MOD_ALAPADATOK!F7," ",KVI_MOD_ALAPADATOK!G7," ",KVI_MOD_ALAPADATOK!H7)</f>
        <v>5. melléklet a  / 2021 ( … ) önkormányzati rendelethez</v>
      </c>
      <c r="C2" s="2118"/>
    </row>
    <row r="4" spans="1:4" ht="33.200000000000003" customHeight="1" x14ac:dyDescent="0.25">
      <c r="A4" s="2128" t="str">
        <f>CONCATENATE(ALAPADATOK!A3," ",ALAPADATOK!D7," évi adósságot keletkeztető fejlesztési céljai")</f>
        <v>Mezőzombor Község Önkormányzata 2021. évi adósságot keletkeztető fejlesztési céljai</v>
      </c>
      <c r="B4" s="2128"/>
      <c r="C4" s="2128"/>
    </row>
    <row r="5" spans="1:4" ht="15.95" customHeight="1" thickBot="1" x14ac:dyDescent="0.3">
      <c r="A5" s="148"/>
      <c r="B5" s="148"/>
      <c r="C5" s="564" t="str">
        <f>KVI_MOD_4.sz.mell.!C5</f>
        <v>Forintban!</v>
      </c>
      <c r="D5" s="154"/>
    </row>
    <row r="6" spans="1:4" ht="26.45" customHeight="1" thickBot="1" x14ac:dyDescent="0.3">
      <c r="A6" s="168" t="s">
        <v>15</v>
      </c>
      <c r="B6" s="169" t="s">
        <v>198</v>
      </c>
      <c r="C6" s="170" t="s">
        <v>223</v>
      </c>
    </row>
    <row r="7" spans="1:4" ht="15.75" thickBot="1" x14ac:dyDescent="0.3">
      <c r="A7" s="171"/>
      <c r="B7" s="501" t="s">
        <v>488</v>
      </c>
      <c r="C7" s="502" t="s">
        <v>489</v>
      </c>
    </row>
    <row r="8" spans="1:4" x14ac:dyDescent="0.25">
      <c r="A8" s="172" t="s">
        <v>17</v>
      </c>
      <c r="B8" s="1929" t="str">
        <f>'KV_5.sz.mell.'!B8</f>
        <v>Nemleges</v>
      </c>
      <c r="C8" s="1930">
        <f>'KV_5.sz.mell.'!C8</f>
        <v>0</v>
      </c>
    </row>
    <row r="9" spans="1:4" x14ac:dyDescent="0.25">
      <c r="A9" s="173" t="s">
        <v>18</v>
      </c>
      <c r="B9" s="1931">
        <f>'KV_5.sz.mell.'!B9</f>
        <v>0</v>
      </c>
      <c r="C9" s="1932">
        <f>'KV_5.sz.mell.'!C9</f>
        <v>0</v>
      </c>
    </row>
    <row r="10" spans="1:4" ht="15.75" thickBot="1" x14ac:dyDescent="0.3">
      <c r="A10" s="174" t="s">
        <v>19</v>
      </c>
      <c r="B10" s="1933">
        <f>'KV_5.sz.mell.'!B10</f>
        <v>0</v>
      </c>
      <c r="C10" s="1934">
        <f>'KV_5.sz.mell.'!C10</f>
        <v>0</v>
      </c>
    </row>
    <row r="11" spans="1:4" s="453" customFormat="1" ht="17.25" customHeight="1" thickBot="1" x14ac:dyDescent="0.25">
      <c r="A11" s="454" t="s">
        <v>20</v>
      </c>
      <c r="B11" s="129" t="str">
        <f>'KV_5.sz.mell.'!B11</f>
        <v>ADÓSSÁGOT KELETKEZTETŐ ÜGYLETEK VÁRHATÓ EGYÜTTES ÖSSZEGE*</v>
      </c>
      <c r="C11" s="175">
        <f>'KV_5.sz.mell.'!C11</f>
        <v>0</v>
      </c>
    </row>
    <row r="15" spans="1:4" ht="15.75" x14ac:dyDescent="0.25">
      <c r="B15" s="123"/>
    </row>
  </sheetData>
  <sheetProtection sheet="1"/>
  <customSheetViews>
    <customSheetView guid="{9A8A2574-4E4C-4A0E-A4B4-611EAAF4A38D}" scale="120">
      <selection activeCell="B9" sqref="B9"/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2">
    <mergeCell ref="B2:C2"/>
    <mergeCell ref="A4:C4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portrait" r:id="rId2"/>
  <headerFooter alignWithMargins="0"/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G25"/>
  <sheetViews>
    <sheetView zoomScale="120" zoomScaleNormal="120" workbookViewId="0">
      <selection activeCell="J12" sqref="J12"/>
    </sheetView>
  </sheetViews>
  <sheetFormatPr defaultRowHeight="12.75" x14ac:dyDescent="0.2"/>
  <cols>
    <col min="1" max="1" width="47.1640625" style="1606" customWidth="1"/>
    <col min="2" max="2" width="15.6640625" style="1570" customWidth="1"/>
    <col min="3" max="3" width="16.33203125" style="1570" customWidth="1"/>
    <col min="4" max="5" width="18" style="1570" customWidth="1"/>
    <col min="6" max="6" width="16.6640625" style="1570" customWidth="1"/>
    <col min="7" max="7" width="18.83203125" style="1570" customWidth="1"/>
    <col min="8" max="9" width="12.83203125" style="1570" customWidth="1"/>
    <col min="10" max="10" width="13.83203125" style="1570" customWidth="1"/>
    <col min="11" max="16384" width="9.33203125" style="1570"/>
  </cols>
  <sheetData>
    <row r="1" spans="1:7" ht="21.75" customHeight="1" x14ac:dyDescent="0.2">
      <c r="A1" s="1571"/>
      <c r="B1" s="2393" t="str">
        <f>CONCATENATE("6. melléklet ",KVI_MOD_ALAPADATOK!A7," ",KVI_MOD_ALAPADATOK!B7," ",KVI_MOD_ALAPADATOK!C7," ",KVI_MOD_ALAPADATOK!D7," ",KVI_MOD_ALAPADATOK!E7," ",KVI_MOD_ALAPADATOK!F7," ",KVI_MOD_ALAPADATOK!G7," ",KVI_MOD_ALAPADATOK!H7)</f>
        <v>6. melléklet a  / 2021 ( … ) önkormányzati rendelethez</v>
      </c>
      <c r="C1" s="2135"/>
      <c r="D1" s="2135"/>
      <c r="E1" s="2135"/>
      <c r="F1" s="2135"/>
      <c r="G1" s="2135"/>
    </row>
    <row r="2" spans="1:7" x14ac:dyDescent="0.2">
      <c r="A2" s="1571"/>
      <c r="B2" s="1567"/>
      <c r="C2" s="1567"/>
      <c r="D2" s="1567"/>
      <c r="E2" s="1567"/>
      <c r="F2" s="1567"/>
      <c r="G2" s="1567"/>
    </row>
    <row r="3" spans="1:7" ht="25.5" customHeight="1" x14ac:dyDescent="0.2">
      <c r="A3" s="2394" t="s">
        <v>0</v>
      </c>
      <c r="B3" s="2394"/>
      <c r="C3" s="2394"/>
      <c r="D3" s="2394"/>
      <c r="E3" s="2394"/>
      <c r="F3" s="2394"/>
      <c r="G3" s="2394"/>
    </row>
    <row r="4" spans="1:7" ht="22.5" customHeight="1" thickBot="1" x14ac:dyDescent="0.3">
      <c r="A4" s="1571"/>
      <c r="B4" s="1567"/>
      <c r="C4" s="1567"/>
      <c r="D4" s="1567"/>
      <c r="E4" s="1567"/>
      <c r="F4" s="1567"/>
      <c r="G4" s="1618" t="str">
        <f>KVI_MOD_2.2.sz.mell!I2</f>
        <v xml:space="preserve"> Forintban!</v>
      </c>
    </row>
    <row r="5" spans="1:7" s="1582" customFormat="1" ht="44.45" customHeight="1" thickBot="1" x14ac:dyDescent="0.25">
      <c r="A5" s="1935" t="s">
        <v>63</v>
      </c>
      <c r="B5" s="1936" t="s">
        <v>64</v>
      </c>
      <c r="C5" s="1936" t="s">
        <v>65</v>
      </c>
      <c r="D5" s="1936" t="str">
        <f>+CONCATENATE("Felhasználás   ",LEFT(KVI_MOD_ALAPADATOK!D1,4)-1,". XII. 31-ig")</f>
        <v>Felhasználás   2020. XII. 31-ig</v>
      </c>
      <c r="E5" s="1936" t="str">
        <f>CONCATENATE(KVI_MOD_ALAPADATOK!D1,". évi eredeti előirányzat")</f>
        <v>2021. évi eredeti előirányzat</v>
      </c>
      <c r="F5" s="1936" t="s">
        <v>1080</v>
      </c>
      <c r="G5" s="1937" t="s">
        <v>804</v>
      </c>
    </row>
    <row r="6" spans="1:7" ht="12" customHeight="1" thickBot="1" x14ac:dyDescent="0.25">
      <c r="A6" s="1938" t="s">
        <v>488</v>
      </c>
      <c r="B6" s="1939" t="s">
        <v>489</v>
      </c>
      <c r="C6" s="1939" t="s">
        <v>490</v>
      </c>
      <c r="D6" s="1939" t="s">
        <v>492</v>
      </c>
      <c r="E6" s="1939" t="s">
        <v>491</v>
      </c>
      <c r="F6" s="1939" t="s">
        <v>493</v>
      </c>
      <c r="G6" s="1940" t="s">
        <v>1081</v>
      </c>
    </row>
    <row r="7" spans="1:7" ht="15.95" customHeight="1" x14ac:dyDescent="0.2">
      <c r="A7" s="1941" t="str">
        <f>'RM_3.sz.mell.'!A7</f>
        <v>Óvodai játszótér kialakítása</v>
      </c>
      <c r="B7" s="1942">
        <f>'RM_3.sz.mell.'!B7</f>
        <v>4785922</v>
      </c>
      <c r="C7" s="1943">
        <f>'RM_3.sz.mell.'!C7</f>
        <v>0</v>
      </c>
      <c r="D7" s="1942">
        <f>'RM_3.sz.mell.'!D7</f>
        <v>0</v>
      </c>
      <c r="E7" s="1942">
        <f>'RM_3.sz.mell.'!E7</f>
        <v>4785922</v>
      </c>
      <c r="F7" s="1942">
        <f>'RM_3.sz.mell.'!H7</f>
        <v>0</v>
      </c>
      <c r="G7" s="1944">
        <f>'RM_3.sz.mell.'!I7</f>
        <v>4785922</v>
      </c>
    </row>
    <row r="8" spans="1:7" ht="15.95" customHeight="1" x14ac:dyDescent="0.2">
      <c r="A8" s="1941" t="str">
        <f>'RM_3.sz.mell.'!A8</f>
        <v>Önkormányzati tul.lévő út-híd felújítás(Rózsa utca)</v>
      </c>
      <c r="B8" s="1942">
        <f>'RM_3.sz.mell.'!B8</f>
        <v>14885398</v>
      </c>
      <c r="C8" s="1943">
        <f>'RM_3.sz.mell.'!C8</f>
        <v>0</v>
      </c>
      <c r="D8" s="1942">
        <f>'RM_3.sz.mell.'!D8</f>
        <v>0</v>
      </c>
      <c r="E8" s="1942">
        <f>'RM_3.sz.mell.'!E8</f>
        <v>14885398</v>
      </c>
      <c r="F8" s="1942">
        <f>'RM_3.sz.mell.'!H8</f>
        <v>0</v>
      </c>
      <c r="G8" s="1944">
        <f>'RM_3.sz.mell.'!I8</f>
        <v>14885398</v>
      </c>
    </row>
    <row r="9" spans="1:7" ht="15.95" customHeight="1" x14ac:dyDescent="0.2">
      <c r="A9" s="1941" t="str">
        <f>'RM_3.sz.mell.'!A9</f>
        <v>Közösségi tér ki6átalakítás és foglalkoztatás</v>
      </c>
      <c r="B9" s="1942">
        <f>'RM_3.sz.mell.'!B9</f>
        <v>2969460</v>
      </c>
      <c r="C9" s="1943">
        <f>'RM_3.sz.mell.'!C9</f>
        <v>0</v>
      </c>
      <c r="D9" s="1942">
        <f>'RM_3.sz.mell.'!D9</f>
        <v>1237275</v>
      </c>
      <c r="E9" s="1942">
        <f>'RM_3.sz.mell.'!E9</f>
        <v>1732185</v>
      </c>
      <c r="F9" s="1942">
        <f>'RM_3.sz.mell.'!H9</f>
        <v>0</v>
      </c>
      <c r="G9" s="1944">
        <f>'RM_3.sz.mell.'!I9</f>
        <v>1732185</v>
      </c>
    </row>
    <row r="10" spans="1:7" ht="15.95" customHeight="1" x14ac:dyDescent="0.2">
      <c r="A10" s="1945" t="str">
        <f>'RM_3.sz.mell.'!A10</f>
        <v>Temető felújítása</v>
      </c>
      <c r="B10" s="1942">
        <f>'RM_3.sz.mell.'!B10</f>
        <v>4980875</v>
      </c>
      <c r="C10" s="1943">
        <f>'RM_3.sz.mell.'!C10</f>
        <v>0</v>
      </c>
      <c r="D10" s="1942">
        <f>'RM_3.sz.mell.'!D10</f>
        <v>0</v>
      </c>
      <c r="E10" s="1942">
        <f>'RM_3.sz.mell.'!E10</f>
        <v>4980875</v>
      </c>
      <c r="F10" s="1942">
        <f>'RM_3.sz.mell.'!H10</f>
        <v>0</v>
      </c>
      <c r="G10" s="1944">
        <f>'RM_3.sz.mell.'!I10</f>
        <v>4980875</v>
      </c>
    </row>
    <row r="11" spans="1:7" ht="15.95" customHeight="1" x14ac:dyDescent="0.2">
      <c r="A11" s="1941" t="str">
        <f>'RM_3.sz.mell.'!A11</f>
        <v>Óvodai sportterm,tornaszoba fejlesztése</v>
      </c>
      <c r="B11" s="1942">
        <f>'RM_3.sz.mell.'!B11</f>
        <v>14974996</v>
      </c>
      <c r="C11" s="1943">
        <f>'RM_3.sz.mell.'!C11</f>
        <v>0</v>
      </c>
      <c r="D11" s="1942">
        <f>'RM_3.sz.mell.'!D11</f>
        <v>0</v>
      </c>
      <c r="E11" s="1942">
        <f>'RM_3.sz.mell.'!E11</f>
        <v>14974996</v>
      </c>
      <c r="F11" s="1942">
        <f>'RM_3.sz.mell.'!H11</f>
        <v>0</v>
      </c>
      <c r="G11" s="1944">
        <f>'RM_3.sz.mell.'!I11</f>
        <v>14974996</v>
      </c>
    </row>
    <row r="12" spans="1:7" ht="15.95" customHeight="1" x14ac:dyDescent="0.2">
      <c r="A12" s="1945" t="str">
        <f>'RM_3.sz.mell.'!A12</f>
        <v>Óvodaépület felújítása</v>
      </c>
      <c r="B12" s="1942">
        <f>'RM_3.sz.mell.'!B12</f>
        <v>5045596</v>
      </c>
      <c r="C12" s="1943">
        <f>'RM_3.sz.mell.'!C12</f>
        <v>0</v>
      </c>
      <c r="D12" s="1942">
        <f>'RM_3.sz.mell.'!D12</f>
        <v>0</v>
      </c>
      <c r="E12" s="1942">
        <f>'RM_3.sz.mell.'!E12</f>
        <v>5045596</v>
      </c>
      <c r="F12" s="1942">
        <f>'RM_3.sz.mell.'!H12</f>
        <v>0</v>
      </c>
      <c r="G12" s="1944">
        <f>'RM_3.sz.mell.'!I12</f>
        <v>5045596</v>
      </c>
    </row>
    <row r="13" spans="1:7" ht="15.95" customHeight="1" x14ac:dyDescent="0.2">
      <c r="A13" s="1941" t="str">
        <f>'RM_3.sz.mell.'!A13</f>
        <v>Bőlcsödei férőhely kialakítása</v>
      </c>
      <c r="B13" s="1942">
        <f>'RM_3.sz.mell.'!B13</f>
        <v>270000000</v>
      </c>
      <c r="C13" s="1943">
        <f>'RM_3.sz.mell.'!C13</f>
        <v>0</v>
      </c>
      <c r="D13" s="1942">
        <f>'RM_3.sz.mell.'!D13</f>
        <v>3000000</v>
      </c>
      <c r="E13" s="1942">
        <f>'RM_3.sz.mell.'!E13</f>
        <v>267000000</v>
      </c>
      <c r="F13" s="1942">
        <f>'RM_3.sz.mell.'!H13</f>
        <v>0</v>
      </c>
      <c r="G13" s="1944">
        <f>'RM_3.sz.mell.'!I13</f>
        <v>267000000</v>
      </c>
    </row>
    <row r="14" spans="1:7" ht="15.95" customHeight="1" x14ac:dyDescent="0.2">
      <c r="A14" s="1941" t="str">
        <f>'RM_3.sz.mell.'!A14</f>
        <v>Épület energetika fejlesztése</v>
      </c>
      <c r="B14" s="1942">
        <f>'RM_3.sz.mell.'!B14</f>
        <v>39585000</v>
      </c>
      <c r="C14" s="1943">
        <f>'RM_3.sz.mell.'!C14</f>
        <v>0</v>
      </c>
      <c r="D14" s="1942">
        <f>'RM_3.sz.mell.'!D14</f>
        <v>1187550</v>
      </c>
      <c r="E14" s="1942">
        <f>'RM_3.sz.mell.'!E14</f>
        <v>38397450</v>
      </c>
      <c r="F14" s="1942">
        <f>'RM_3.sz.mell.'!H14</f>
        <v>0</v>
      </c>
      <c r="G14" s="1944">
        <f>'RM_3.sz.mell.'!I14</f>
        <v>38397450</v>
      </c>
    </row>
    <row r="15" spans="1:7" ht="15.95" customHeight="1" x14ac:dyDescent="0.2">
      <c r="A15" s="1941" t="str">
        <f>'RM_3.sz.mell.'!A15</f>
        <v>Külterületi utak felújítása</v>
      </c>
      <c r="B15" s="1942">
        <f>'RM_3.sz.mell.'!B15</f>
        <v>49575760</v>
      </c>
      <c r="C15" s="1943">
        <f>'RM_3.sz.mell.'!C15</f>
        <v>0</v>
      </c>
      <c r="D15" s="1942">
        <f>'RM_3.sz.mell.'!D15</f>
        <v>0</v>
      </c>
      <c r="E15" s="1942">
        <f>'RM_3.sz.mell.'!E15</f>
        <v>49575760</v>
      </c>
      <c r="F15" s="1942">
        <f>'RM_3.sz.mell.'!H15</f>
        <v>0</v>
      </c>
      <c r="G15" s="1944">
        <f>'RM_3.sz.mell.'!I15</f>
        <v>49575760</v>
      </c>
    </row>
    <row r="16" spans="1:7" ht="15.95" customHeight="1" x14ac:dyDescent="0.2">
      <c r="A16" s="1941" t="str">
        <f>'RM_3.sz.mell.'!A16</f>
        <v>Jó itt élni</v>
      </c>
      <c r="B16" s="1942">
        <f>'RM_3.sz.mell.'!B16</f>
        <v>23269696</v>
      </c>
      <c r="C16" s="1943">
        <f>'RM_3.sz.mell.'!C16</f>
        <v>0</v>
      </c>
      <c r="D16" s="1942">
        <f>'RM_3.sz.mell.'!D16</f>
        <v>0</v>
      </c>
      <c r="E16" s="1942">
        <f>'RM_3.sz.mell.'!E16</f>
        <v>23269696</v>
      </c>
      <c r="F16" s="1942">
        <f>'RM_3.sz.mell.'!H16</f>
        <v>0</v>
      </c>
      <c r="G16" s="1944">
        <f>'RM_3.sz.mell.'!I16</f>
        <v>23269696</v>
      </c>
    </row>
    <row r="17" spans="1:7" ht="15.95" customHeight="1" x14ac:dyDescent="0.2">
      <c r="A17" s="1941" t="str">
        <f>'RM_3.sz.mell.'!A17</f>
        <v>Humán kapacitás</v>
      </c>
      <c r="B17" s="1942">
        <f>'RM_3.sz.mell.'!B17</f>
        <v>4998969</v>
      </c>
      <c r="C17" s="1943">
        <f>'RM_3.sz.mell.'!C17</f>
        <v>0</v>
      </c>
      <c r="D17" s="1942">
        <f>'RM_3.sz.mell.'!D17</f>
        <v>0</v>
      </c>
      <c r="E17" s="1942">
        <f>'RM_3.sz.mell.'!E17</f>
        <v>4998969</v>
      </c>
      <c r="F17" s="1942">
        <f>'RM_3.sz.mell.'!H17</f>
        <v>0</v>
      </c>
      <c r="G17" s="1944">
        <f>'RM_3.sz.mell.'!I17</f>
        <v>4998969</v>
      </c>
    </row>
    <row r="18" spans="1:7" ht="15.95" customHeight="1" x14ac:dyDescent="0.2">
      <c r="A18" s="1941" t="str">
        <f>'RM_3.sz.mell.'!A18</f>
        <v>Felújítások</v>
      </c>
      <c r="B18" s="1942">
        <f>'RM_3.sz.mell.'!B18</f>
        <v>117613706</v>
      </c>
      <c r="C18" s="1943">
        <f>'RM_3.sz.mell.'!C18</f>
        <v>0</v>
      </c>
      <c r="D18" s="1942">
        <f>'RM_3.sz.mell.'!D18</f>
        <v>0</v>
      </c>
      <c r="E18" s="1942">
        <f>'RM_3.sz.mell.'!E18</f>
        <v>117613706</v>
      </c>
      <c r="F18" s="1942">
        <f>'RM_3.sz.mell.'!H18</f>
        <v>0</v>
      </c>
      <c r="G18" s="1944">
        <f>'RM_3.sz.mell.'!I18</f>
        <v>117613706</v>
      </c>
    </row>
    <row r="19" spans="1:7" ht="15.95" customHeight="1" x14ac:dyDescent="0.2">
      <c r="A19" s="1941">
        <f>'RM_3.sz.mell.'!A19</f>
        <v>0</v>
      </c>
      <c r="B19" s="1942">
        <f>'RM_3.sz.mell.'!B19</f>
        <v>0</v>
      </c>
      <c r="C19" s="1943">
        <f>'RM_3.sz.mell.'!C19</f>
        <v>0</v>
      </c>
      <c r="D19" s="1942">
        <f>'RM_3.sz.mell.'!D19</f>
        <v>0</v>
      </c>
      <c r="E19" s="1942">
        <f>'RM_3.sz.mell.'!E19</f>
        <v>0</v>
      </c>
      <c r="F19" s="1942">
        <f>'RM_3.sz.mell.'!H19</f>
        <v>0</v>
      </c>
      <c r="G19" s="1944">
        <f>'RM_3.sz.mell.'!I19</f>
        <v>0</v>
      </c>
    </row>
    <row r="20" spans="1:7" ht="15.95" customHeight="1" x14ac:dyDescent="0.2">
      <c r="A20" s="1941">
        <f>'RM_3.sz.mell.'!A20</f>
        <v>0</v>
      </c>
      <c r="B20" s="1942">
        <f>'RM_3.sz.mell.'!B20</f>
        <v>0</v>
      </c>
      <c r="C20" s="1943">
        <f>'RM_3.sz.mell.'!C20</f>
        <v>0</v>
      </c>
      <c r="D20" s="1942">
        <f>'RM_3.sz.mell.'!D20</f>
        <v>0</v>
      </c>
      <c r="E20" s="1942">
        <f>'RM_3.sz.mell.'!E20</f>
        <v>0</v>
      </c>
      <c r="F20" s="1942">
        <f>'RM_3.sz.mell.'!H20</f>
        <v>0</v>
      </c>
      <c r="G20" s="1944">
        <f>'RM_3.sz.mell.'!I20</f>
        <v>0</v>
      </c>
    </row>
    <row r="21" spans="1:7" ht="15.95" customHeight="1" x14ac:dyDescent="0.2">
      <c r="A21" s="1941">
        <f>'RM_3.sz.mell.'!A21</f>
        <v>0</v>
      </c>
      <c r="B21" s="1942">
        <f>'RM_3.sz.mell.'!B21</f>
        <v>0</v>
      </c>
      <c r="C21" s="1943">
        <f>'RM_3.sz.mell.'!C21</f>
        <v>0</v>
      </c>
      <c r="D21" s="1942">
        <f>'RM_3.sz.mell.'!D21</f>
        <v>0</v>
      </c>
      <c r="E21" s="1942">
        <f>'RM_3.sz.mell.'!E21</f>
        <v>0</v>
      </c>
      <c r="F21" s="1942">
        <f>'RM_3.sz.mell.'!H21</f>
        <v>0</v>
      </c>
      <c r="G21" s="1944">
        <f>'RM_3.sz.mell.'!I21</f>
        <v>0</v>
      </c>
    </row>
    <row r="22" spans="1:7" ht="15.95" customHeight="1" x14ac:dyDescent="0.2">
      <c r="A22" s="1941">
        <f>'RM_3.sz.mell.'!A22</f>
        <v>0</v>
      </c>
      <c r="B22" s="1942">
        <f>'RM_3.sz.mell.'!B22</f>
        <v>0</v>
      </c>
      <c r="C22" s="1943">
        <f>'RM_3.sz.mell.'!C22</f>
        <v>0</v>
      </c>
      <c r="D22" s="1942">
        <f>'RM_3.sz.mell.'!D22</f>
        <v>0</v>
      </c>
      <c r="E22" s="1942">
        <f>'RM_3.sz.mell.'!E22</f>
        <v>0</v>
      </c>
      <c r="F22" s="1942">
        <f>'RM_3.sz.mell.'!H22</f>
        <v>0</v>
      </c>
      <c r="G22" s="1944">
        <f>'RM_3.sz.mell.'!I22</f>
        <v>0</v>
      </c>
    </row>
    <row r="23" spans="1:7" ht="15.95" customHeight="1" x14ac:dyDescent="0.2">
      <c r="A23" s="1941">
        <f>'RM_3.sz.mell.'!A23</f>
        <v>0</v>
      </c>
      <c r="B23" s="1942">
        <f>'RM_3.sz.mell.'!B23</f>
        <v>0</v>
      </c>
      <c r="C23" s="1943">
        <f>'RM_3.sz.mell.'!C23</f>
        <v>0</v>
      </c>
      <c r="D23" s="1942">
        <f>'RM_3.sz.mell.'!D23</f>
        <v>0</v>
      </c>
      <c r="E23" s="1942">
        <f>'RM_3.sz.mell.'!E23</f>
        <v>0</v>
      </c>
      <c r="F23" s="1942">
        <f>'RM_3.sz.mell.'!H23</f>
        <v>0</v>
      </c>
      <c r="G23" s="1944">
        <f>'RM_3.sz.mell.'!I23</f>
        <v>0</v>
      </c>
    </row>
    <row r="24" spans="1:7" ht="15.95" customHeight="1" thickBot="1" x14ac:dyDescent="0.25">
      <c r="A24" s="1946">
        <f>'RM_3.sz.mell.'!A24</f>
        <v>0</v>
      </c>
      <c r="B24" s="1947">
        <f>'RM_3.sz.mell.'!B24</f>
        <v>0</v>
      </c>
      <c r="C24" s="1948">
        <f>'RM_3.sz.mell.'!C24</f>
        <v>0</v>
      </c>
      <c r="D24" s="1947">
        <f>'RM_3.sz.mell.'!D24</f>
        <v>0</v>
      </c>
      <c r="E24" s="1947">
        <f>'RM_3.sz.mell.'!E24</f>
        <v>0</v>
      </c>
      <c r="F24" s="1947">
        <f>'RM_3.sz.mell.'!H24</f>
        <v>0</v>
      </c>
      <c r="G24" s="1949">
        <f>'RM_3.sz.mell.'!I24</f>
        <v>0</v>
      </c>
    </row>
    <row r="25" spans="1:7" s="1619" customFormat="1" ht="18" customHeight="1" thickBot="1" x14ac:dyDescent="0.25">
      <c r="A25" s="1950" t="s">
        <v>62</v>
      </c>
      <c r="B25" s="1951">
        <f>SUM(B7:B24)</f>
        <v>552685378</v>
      </c>
      <c r="C25" s="117"/>
      <c r="D25" s="1951">
        <f>SUM(D7:D24)</f>
        <v>5424825</v>
      </c>
      <c r="E25" s="1951"/>
      <c r="F25" s="1951">
        <f>SUM(F7:F24)</f>
        <v>0</v>
      </c>
      <c r="G25" s="1952">
        <f>SUM(G7:G24)</f>
        <v>547260553</v>
      </c>
    </row>
  </sheetData>
  <sheetProtection sheet="1"/>
  <customSheetViews>
    <customSheetView guid="{9A8A2574-4E4C-4A0E-A4B4-611EAAF4A38D}" scale="120">
      <selection activeCell="J12" sqref="J12"/>
      <pageMargins left="0.61" right="0.52" top="1.02" bottom="0.98425196850393704" header="0.78740157480314965" footer="0.78740157480314965"/>
      <printOptions horizontalCentered="1"/>
      <pageSetup paperSize="9" scale="96" orientation="landscape" horizontalDpi="300" verticalDpi="300" r:id="rId1"/>
      <headerFooter alignWithMargins="0">
        <oddHeader xml:space="preserve">&amp;R&amp;"Times New Roman CE,Félkövér dőlt"&amp;11 </oddHeader>
      </headerFooter>
    </customSheetView>
  </customSheetViews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2"/>
  <headerFooter alignWithMargins="0">
    <oddHeader xml:space="preserve">&amp;R&amp;"Times New Roman CE,Félkövér dőlt"&amp;11 </oddHeader>
  </headerFooter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I25"/>
  <sheetViews>
    <sheetView zoomScale="120" zoomScaleNormal="120" workbookViewId="0">
      <selection activeCell="J20" sqref="J20"/>
    </sheetView>
  </sheetViews>
  <sheetFormatPr defaultRowHeight="12.75" x14ac:dyDescent="0.2"/>
  <cols>
    <col min="1" max="1" width="54.1640625" style="1606" customWidth="1"/>
    <col min="2" max="2" width="15.6640625" style="1570" customWidth="1"/>
    <col min="3" max="3" width="16.33203125" style="1570" customWidth="1"/>
    <col min="4" max="5" width="18" style="1570" customWidth="1"/>
    <col min="6" max="6" width="16.6640625" style="1570" customWidth="1"/>
    <col min="7" max="7" width="18.83203125" style="1570" customWidth="1"/>
    <col min="8" max="9" width="12.83203125" style="1570" customWidth="1"/>
    <col min="10" max="10" width="13.83203125" style="1570" customWidth="1"/>
    <col min="11" max="16384" width="9.33203125" style="1570"/>
  </cols>
  <sheetData>
    <row r="1" spans="1:9" ht="20.45" customHeight="1" x14ac:dyDescent="0.2">
      <c r="A1" s="1571"/>
      <c r="B1" s="2393" t="str">
        <f>CONCATENATE("7. melléklet ",KVI_MOD_ALAPADATOK!A7," ",KVI_MOD_ALAPADATOK!B7," ",KVI_MOD_ALAPADATOK!C7," ",KVI_MOD_ALAPADATOK!D7," ",KVI_MOD_ALAPADATOK!E7," ",KVI_MOD_ALAPADATOK!F7," ",KVI_MOD_ALAPADATOK!G7," ",KVI_MOD_ALAPADATOK!H7)</f>
        <v>7. melléklet a  / 2021 ( … ) önkormányzati rendelethez</v>
      </c>
      <c r="C1" s="2393"/>
      <c r="D1" s="2393"/>
      <c r="E1" s="2393"/>
      <c r="F1" s="2393"/>
      <c r="G1" s="2393"/>
    </row>
    <row r="2" spans="1:9" x14ac:dyDescent="0.2">
      <c r="A2" s="1571"/>
      <c r="B2" s="1567"/>
      <c r="C2" s="1567"/>
      <c r="D2" s="1567"/>
      <c r="E2" s="1567"/>
      <c r="F2" s="1567"/>
      <c r="G2" s="1567"/>
    </row>
    <row r="3" spans="1:9" ht="24.75" customHeight="1" x14ac:dyDescent="0.2">
      <c r="A3" s="2394" t="s">
        <v>1</v>
      </c>
      <c r="B3" s="2394"/>
      <c r="C3" s="2394"/>
      <c r="D3" s="2394"/>
      <c r="E3" s="2394"/>
      <c r="F3" s="2394"/>
      <c r="G3" s="2394"/>
    </row>
    <row r="4" spans="1:9" ht="23.25" customHeight="1" thickBot="1" x14ac:dyDescent="0.3">
      <c r="A4" s="1571"/>
      <c r="B4" s="1567"/>
      <c r="C4" s="1567"/>
      <c r="D4" s="1567"/>
      <c r="E4" s="1567"/>
      <c r="F4" s="1567"/>
      <c r="G4" s="1618" t="str">
        <f>KVI_MOD_6.sz.mell.!G4</f>
        <v xml:space="preserve"> Forintban!</v>
      </c>
    </row>
    <row r="5" spans="1:9" s="1582" customFormat="1" ht="48.75" customHeight="1" thickBot="1" x14ac:dyDescent="0.25">
      <c r="A5" s="1935" t="s">
        <v>66</v>
      </c>
      <c r="B5" s="1936" t="s">
        <v>64</v>
      </c>
      <c r="C5" s="1936" t="s">
        <v>65</v>
      </c>
      <c r="D5" s="1936" t="str">
        <f>+KVI_MOD_6.sz.mell.!D5</f>
        <v>Felhasználás   2020. XII. 31-ig</v>
      </c>
      <c r="E5" s="1936" t="str">
        <f>KVI_MOD_6.sz.mell.!E5</f>
        <v>2021. évi eredeti előirányzat</v>
      </c>
      <c r="F5" s="1936" t="str">
        <f>KVI_MOD_6.sz.mell.!F5</f>
        <v>Összes 
módosítás</v>
      </c>
      <c r="G5" s="1937" t="str">
        <f>KVI_MOD_6.sz.mell.!G5</f>
        <v>Módosított előirányzat</v>
      </c>
    </row>
    <row r="6" spans="1:9" ht="15.2" customHeight="1" thickBot="1" x14ac:dyDescent="0.25">
      <c r="A6" s="1938" t="s">
        <v>488</v>
      </c>
      <c r="B6" s="1939" t="s">
        <v>489</v>
      </c>
      <c r="C6" s="1939" t="s">
        <v>490</v>
      </c>
      <c r="D6" s="1939" t="s">
        <v>492</v>
      </c>
      <c r="E6" s="1939" t="s">
        <v>491</v>
      </c>
      <c r="F6" s="1939" t="s">
        <v>493</v>
      </c>
      <c r="G6" s="1940" t="s">
        <v>795</v>
      </c>
    </row>
    <row r="7" spans="1:9" ht="15.95" customHeight="1" x14ac:dyDescent="0.2">
      <c r="A7" s="1941">
        <f>'RM_4.sz.mell.'!A7</f>
        <v>0</v>
      </c>
      <c r="B7" s="1942">
        <f>'RM_4.sz.mell.'!B7</f>
        <v>0</v>
      </c>
      <c r="C7" s="1943">
        <f>'RM_4.sz.mell.'!C7</f>
        <v>0</v>
      </c>
      <c r="D7" s="1942">
        <f>'RM_4.sz.mell.'!D7</f>
        <v>0</v>
      </c>
      <c r="E7" s="1942">
        <f>'RM_4.sz.mell.'!E7</f>
        <v>0</v>
      </c>
      <c r="F7" s="1942">
        <f>'RM_4.sz.mell.'!H7</f>
        <v>0</v>
      </c>
      <c r="G7" s="1944">
        <f>'RM_4.sz.mell.'!I7</f>
        <v>0</v>
      </c>
    </row>
    <row r="8" spans="1:9" ht="15.95" customHeight="1" x14ac:dyDescent="0.2">
      <c r="A8" s="1941">
        <f>'RM_4.sz.mell.'!A8</f>
        <v>0</v>
      </c>
      <c r="B8" s="1942">
        <f>'RM_4.sz.mell.'!B8</f>
        <v>0</v>
      </c>
      <c r="C8" s="1943">
        <f>'RM_4.sz.mell.'!C8</f>
        <v>0</v>
      </c>
      <c r="D8" s="1942">
        <f>'RM_4.sz.mell.'!D8</f>
        <v>0</v>
      </c>
      <c r="E8" s="1942">
        <f>'RM_4.sz.mell.'!E8</f>
        <v>0</v>
      </c>
      <c r="F8" s="1942">
        <f>'RM_4.sz.mell.'!H8</f>
        <v>0</v>
      </c>
      <c r="G8" s="1944">
        <f>'RM_4.sz.mell.'!I8</f>
        <v>0</v>
      </c>
      <c r="I8" s="1620"/>
    </row>
    <row r="9" spans="1:9" ht="15.95" customHeight="1" x14ac:dyDescent="0.2">
      <c r="A9" s="1941">
        <f>'RM_4.sz.mell.'!A9</f>
        <v>0</v>
      </c>
      <c r="B9" s="1942">
        <f>'RM_4.sz.mell.'!B9</f>
        <v>0</v>
      </c>
      <c r="C9" s="1943">
        <f>'RM_4.sz.mell.'!C9</f>
        <v>0</v>
      </c>
      <c r="D9" s="1942">
        <f>'RM_4.sz.mell.'!D9</f>
        <v>0</v>
      </c>
      <c r="E9" s="1942">
        <f>'RM_4.sz.mell.'!E9</f>
        <v>0</v>
      </c>
      <c r="F9" s="1942">
        <f>'RM_4.sz.mell.'!H9</f>
        <v>0</v>
      </c>
      <c r="G9" s="1944">
        <f>'RM_4.sz.mell.'!I9</f>
        <v>0</v>
      </c>
    </row>
    <row r="10" spans="1:9" ht="15.95" customHeight="1" x14ac:dyDescent="0.2">
      <c r="A10" s="1945">
        <f>'RM_4.sz.mell.'!A10</f>
        <v>0</v>
      </c>
      <c r="B10" s="1942">
        <f>'RM_4.sz.mell.'!B10</f>
        <v>0</v>
      </c>
      <c r="C10" s="1943">
        <f>'RM_4.sz.mell.'!C10</f>
        <v>0</v>
      </c>
      <c r="D10" s="1942">
        <f>'RM_4.sz.mell.'!D10</f>
        <v>0</v>
      </c>
      <c r="E10" s="1942">
        <f>'RM_4.sz.mell.'!E10</f>
        <v>0</v>
      </c>
      <c r="F10" s="1942">
        <f>'RM_4.sz.mell.'!H10</f>
        <v>0</v>
      </c>
      <c r="G10" s="1944">
        <f>'RM_4.sz.mell.'!I10</f>
        <v>0</v>
      </c>
    </row>
    <row r="11" spans="1:9" ht="15.95" customHeight="1" x14ac:dyDescent="0.2">
      <c r="A11" s="1941">
        <f>'RM_4.sz.mell.'!A11</f>
        <v>0</v>
      </c>
      <c r="B11" s="1942">
        <f>'RM_4.sz.mell.'!B11</f>
        <v>0</v>
      </c>
      <c r="C11" s="1943">
        <f>'RM_4.sz.mell.'!C11</f>
        <v>0</v>
      </c>
      <c r="D11" s="1942">
        <f>'RM_4.sz.mell.'!D11</f>
        <v>0</v>
      </c>
      <c r="E11" s="1942">
        <f>'RM_4.sz.mell.'!E11</f>
        <v>0</v>
      </c>
      <c r="F11" s="1942">
        <f>'RM_4.sz.mell.'!H11</f>
        <v>0</v>
      </c>
      <c r="G11" s="1944">
        <f>'RM_4.sz.mell.'!I11</f>
        <v>0</v>
      </c>
    </row>
    <row r="12" spans="1:9" ht="15.95" customHeight="1" x14ac:dyDescent="0.2">
      <c r="A12" s="1945">
        <f>'RM_4.sz.mell.'!A12</f>
        <v>0</v>
      </c>
      <c r="B12" s="1942">
        <f>'RM_4.sz.mell.'!B12</f>
        <v>0</v>
      </c>
      <c r="C12" s="1943">
        <f>'RM_4.sz.mell.'!C12</f>
        <v>0</v>
      </c>
      <c r="D12" s="1942">
        <f>'RM_4.sz.mell.'!D12</f>
        <v>0</v>
      </c>
      <c r="E12" s="1942">
        <f>'RM_4.sz.mell.'!E12</f>
        <v>0</v>
      </c>
      <c r="F12" s="1942">
        <f>'RM_4.sz.mell.'!H12</f>
        <v>0</v>
      </c>
      <c r="G12" s="1944">
        <f>'RM_4.sz.mell.'!I12</f>
        <v>0</v>
      </c>
    </row>
    <row r="13" spans="1:9" ht="15.95" customHeight="1" x14ac:dyDescent="0.2">
      <c r="A13" s="1941">
        <f>'RM_4.sz.mell.'!A13</f>
        <v>0</v>
      </c>
      <c r="B13" s="1942">
        <f>'RM_4.sz.mell.'!B13</f>
        <v>0</v>
      </c>
      <c r="C13" s="1943">
        <f>'RM_4.sz.mell.'!C13</f>
        <v>0</v>
      </c>
      <c r="D13" s="1942">
        <f>'RM_4.sz.mell.'!D13</f>
        <v>0</v>
      </c>
      <c r="E13" s="1942">
        <f>'RM_4.sz.mell.'!E13</f>
        <v>0</v>
      </c>
      <c r="F13" s="1942">
        <f>'RM_4.sz.mell.'!H13</f>
        <v>0</v>
      </c>
      <c r="G13" s="1944">
        <f>'RM_4.sz.mell.'!I13</f>
        <v>0</v>
      </c>
    </row>
    <row r="14" spans="1:9" ht="15.95" customHeight="1" x14ac:dyDescent="0.2">
      <c r="A14" s="1941">
        <f>'RM_4.sz.mell.'!A14</f>
        <v>0</v>
      </c>
      <c r="B14" s="1942">
        <f>'RM_4.sz.mell.'!B14</f>
        <v>0</v>
      </c>
      <c r="C14" s="1943">
        <f>'RM_4.sz.mell.'!C14</f>
        <v>0</v>
      </c>
      <c r="D14" s="1942">
        <f>'RM_4.sz.mell.'!D14</f>
        <v>0</v>
      </c>
      <c r="E14" s="1942">
        <f>'RM_4.sz.mell.'!E14</f>
        <v>0</v>
      </c>
      <c r="F14" s="1942">
        <f>'RM_4.sz.mell.'!H14</f>
        <v>0</v>
      </c>
      <c r="G14" s="1944">
        <f>'RM_4.sz.mell.'!I14</f>
        <v>0</v>
      </c>
    </row>
    <row r="15" spans="1:9" ht="15.95" customHeight="1" x14ac:dyDescent="0.2">
      <c r="A15" s="1941">
        <f>'RM_4.sz.mell.'!A15</f>
        <v>0</v>
      </c>
      <c r="B15" s="1942">
        <f>'RM_4.sz.mell.'!B15</f>
        <v>0</v>
      </c>
      <c r="C15" s="1943">
        <f>'RM_4.sz.mell.'!C15</f>
        <v>0</v>
      </c>
      <c r="D15" s="1942">
        <f>'RM_4.sz.mell.'!D15</f>
        <v>0</v>
      </c>
      <c r="E15" s="1942">
        <f>'RM_4.sz.mell.'!E15</f>
        <v>0</v>
      </c>
      <c r="F15" s="1942">
        <f>'RM_4.sz.mell.'!H15</f>
        <v>0</v>
      </c>
      <c r="G15" s="1944">
        <f>'RM_4.sz.mell.'!I15</f>
        <v>0</v>
      </c>
    </row>
    <row r="16" spans="1:9" ht="15.95" customHeight="1" x14ac:dyDescent="0.2">
      <c r="A16" s="1941">
        <f>'RM_4.sz.mell.'!A16</f>
        <v>0</v>
      </c>
      <c r="B16" s="1942">
        <f>'RM_4.sz.mell.'!B16</f>
        <v>0</v>
      </c>
      <c r="C16" s="1943">
        <f>'RM_4.sz.mell.'!C16</f>
        <v>0</v>
      </c>
      <c r="D16" s="1942">
        <f>'RM_4.sz.mell.'!D16</f>
        <v>0</v>
      </c>
      <c r="E16" s="1942">
        <f>'RM_4.sz.mell.'!E16</f>
        <v>0</v>
      </c>
      <c r="F16" s="1942">
        <f>'RM_4.sz.mell.'!H16</f>
        <v>0</v>
      </c>
      <c r="G16" s="1944">
        <f>'RM_4.sz.mell.'!I16</f>
        <v>0</v>
      </c>
    </row>
    <row r="17" spans="1:7" ht="15.95" customHeight="1" x14ac:dyDescent="0.2">
      <c r="A17" s="1941">
        <f>'RM_4.sz.mell.'!A17</f>
        <v>0</v>
      </c>
      <c r="B17" s="1942">
        <f>'RM_4.sz.mell.'!B17</f>
        <v>0</v>
      </c>
      <c r="C17" s="1943">
        <f>'RM_4.sz.mell.'!C17</f>
        <v>0</v>
      </c>
      <c r="D17" s="1942">
        <f>'RM_4.sz.mell.'!D17</f>
        <v>0</v>
      </c>
      <c r="E17" s="1942">
        <f>'RM_4.sz.mell.'!E17</f>
        <v>0</v>
      </c>
      <c r="F17" s="1942">
        <f>'RM_4.sz.mell.'!H17</f>
        <v>0</v>
      </c>
      <c r="G17" s="1944">
        <f>'RM_4.sz.mell.'!I17</f>
        <v>0</v>
      </c>
    </row>
    <row r="18" spans="1:7" ht="15.95" customHeight="1" x14ac:dyDescent="0.2">
      <c r="A18" s="1941">
        <f>'RM_4.sz.mell.'!A18</f>
        <v>0</v>
      </c>
      <c r="B18" s="1942">
        <f>'RM_4.sz.mell.'!B18</f>
        <v>0</v>
      </c>
      <c r="C18" s="1943">
        <f>'RM_4.sz.mell.'!C18</f>
        <v>0</v>
      </c>
      <c r="D18" s="1942">
        <f>'RM_4.sz.mell.'!D18</f>
        <v>0</v>
      </c>
      <c r="E18" s="1942">
        <f>'RM_4.sz.mell.'!E18</f>
        <v>0</v>
      </c>
      <c r="F18" s="1942">
        <f>'RM_4.sz.mell.'!H18</f>
        <v>0</v>
      </c>
      <c r="G18" s="1944">
        <f>'RM_4.sz.mell.'!I18</f>
        <v>0</v>
      </c>
    </row>
    <row r="19" spans="1:7" ht="15.95" customHeight="1" x14ac:dyDescent="0.2">
      <c r="A19" s="1941">
        <f>'RM_4.sz.mell.'!A19</f>
        <v>0</v>
      </c>
      <c r="B19" s="1942">
        <f>'RM_4.sz.mell.'!B19</f>
        <v>0</v>
      </c>
      <c r="C19" s="1943">
        <f>'RM_4.sz.mell.'!C19</f>
        <v>0</v>
      </c>
      <c r="D19" s="1942">
        <f>'RM_4.sz.mell.'!D19</f>
        <v>0</v>
      </c>
      <c r="E19" s="1942">
        <f>'RM_4.sz.mell.'!E19</f>
        <v>0</v>
      </c>
      <c r="F19" s="1942">
        <f>'RM_4.sz.mell.'!H19</f>
        <v>0</v>
      </c>
      <c r="G19" s="1944">
        <f>'RM_4.sz.mell.'!I19</f>
        <v>0</v>
      </c>
    </row>
    <row r="20" spans="1:7" ht="15.95" customHeight="1" x14ac:dyDescent="0.2">
      <c r="A20" s="1941">
        <f>'RM_4.sz.mell.'!A20</f>
        <v>0</v>
      </c>
      <c r="B20" s="1942">
        <f>'RM_4.sz.mell.'!B20</f>
        <v>0</v>
      </c>
      <c r="C20" s="1943">
        <f>'RM_4.sz.mell.'!C20</f>
        <v>0</v>
      </c>
      <c r="D20" s="1942">
        <f>'RM_4.sz.mell.'!D20</f>
        <v>0</v>
      </c>
      <c r="E20" s="1942">
        <f>'RM_4.sz.mell.'!E20</f>
        <v>0</v>
      </c>
      <c r="F20" s="1942">
        <f>'RM_4.sz.mell.'!H20</f>
        <v>0</v>
      </c>
      <c r="G20" s="1944">
        <f>'RM_4.sz.mell.'!I20</f>
        <v>0</v>
      </c>
    </row>
    <row r="21" spans="1:7" ht="15.95" customHeight="1" x14ac:dyDescent="0.2">
      <c r="A21" s="1941">
        <f>'RM_4.sz.mell.'!A21</f>
        <v>0</v>
      </c>
      <c r="B21" s="1942">
        <f>'RM_4.sz.mell.'!B21</f>
        <v>0</v>
      </c>
      <c r="C21" s="1943">
        <f>'RM_4.sz.mell.'!C21</f>
        <v>0</v>
      </c>
      <c r="D21" s="1942">
        <f>'RM_4.sz.mell.'!D21</f>
        <v>0</v>
      </c>
      <c r="E21" s="1942">
        <f>'RM_4.sz.mell.'!E21</f>
        <v>0</v>
      </c>
      <c r="F21" s="1942">
        <f>'RM_4.sz.mell.'!H21</f>
        <v>0</v>
      </c>
      <c r="G21" s="1944">
        <f>'RM_4.sz.mell.'!I21</f>
        <v>0</v>
      </c>
    </row>
    <row r="22" spans="1:7" ht="15.95" customHeight="1" x14ac:dyDescent="0.2">
      <c r="A22" s="1941">
        <f>'RM_4.sz.mell.'!A22</f>
        <v>0</v>
      </c>
      <c r="B22" s="1942">
        <f>'RM_4.sz.mell.'!B22</f>
        <v>0</v>
      </c>
      <c r="C22" s="1943">
        <f>'RM_4.sz.mell.'!C22</f>
        <v>0</v>
      </c>
      <c r="D22" s="1942">
        <f>'RM_4.sz.mell.'!D22</f>
        <v>0</v>
      </c>
      <c r="E22" s="1942">
        <f>'RM_4.sz.mell.'!E22</f>
        <v>0</v>
      </c>
      <c r="F22" s="1942">
        <f>'RM_4.sz.mell.'!H22</f>
        <v>0</v>
      </c>
      <c r="G22" s="1944">
        <f>'RM_4.sz.mell.'!I22</f>
        <v>0</v>
      </c>
    </row>
    <row r="23" spans="1:7" ht="15.95" customHeight="1" x14ac:dyDescent="0.2">
      <c r="A23" s="1941">
        <f>'RM_4.sz.mell.'!A23</f>
        <v>0</v>
      </c>
      <c r="B23" s="1942">
        <f>'RM_4.sz.mell.'!B23</f>
        <v>0</v>
      </c>
      <c r="C23" s="1943">
        <f>'RM_4.sz.mell.'!C23</f>
        <v>0</v>
      </c>
      <c r="D23" s="1942">
        <f>'RM_4.sz.mell.'!D23</f>
        <v>0</v>
      </c>
      <c r="E23" s="1942">
        <f>'RM_4.sz.mell.'!E23</f>
        <v>0</v>
      </c>
      <c r="F23" s="1942">
        <f>'RM_4.sz.mell.'!H23</f>
        <v>0</v>
      </c>
      <c r="G23" s="1944">
        <f>'RM_4.sz.mell.'!I23</f>
        <v>0</v>
      </c>
    </row>
    <row r="24" spans="1:7" ht="15.95" customHeight="1" thickBot="1" x14ac:dyDescent="0.25">
      <c r="A24" s="1946">
        <f>'RM_4.sz.mell.'!A24</f>
        <v>0</v>
      </c>
      <c r="B24" s="1947">
        <f>'RM_4.sz.mell.'!B24</f>
        <v>0</v>
      </c>
      <c r="C24" s="1948">
        <f>'RM_4.sz.mell.'!C24</f>
        <v>0</v>
      </c>
      <c r="D24" s="1947">
        <f>'RM_4.sz.mell.'!D24</f>
        <v>0</v>
      </c>
      <c r="E24" s="1947">
        <f>'RM_4.sz.mell.'!E24</f>
        <v>0</v>
      </c>
      <c r="F24" s="1947">
        <f>'RM_4.sz.mell.'!H24</f>
        <v>0</v>
      </c>
      <c r="G24" s="1949">
        <f>'RM_4.sz.mell.'!I24</f>
        <v>0</v>
      </c>
    </row>
    <row r="25" spans="1:7" s="1619" customFormat="1" ht="18" customHeight="1" thickBot="1" x14ac:dyDescent="0.25">
      <c r="A25" s="1950" t="s">
        <v>62</v>
      </c>
      <c r="B25" s="1953">
        <f>SUM(B7:B24)</f>
        <v>0</v>
      </c>
      <c r="C25" s="118"/>
      <c r="D25" s="1953">
        <f>SUM(D7:D24)</f>
        <v>0</v>
      </c>
      <c r="E25" s="1953"/>
      <c r="F25" s="1953">
        <f>SUM(F7:F24)</f>
        <v>0</v>
      </c>
      <c r="G25" s="1954">
        <f>SUM(G7:G24)</f>
        <v>0</v>
      </c>
    </row>
  </sheetData>
  <sheetProtection sheet="1"/>
  <customSheetViews>
    <customSheetView guid="{9A8A2574-4E4C-4A0E-A4B4-611EAAF4A38D}" scale="120">
      <selection activeCell="J20" sqref="J20"/>
      <pageMargins left="0.65" right="0.78740157480314965" top="1.2369791666666667" bottom="0.98425196850393704" header="0.78740157480314965" footer="0.78740157480314965"/>
      <printOptions horizontalCentered="1"/>
      <pageSetup paperSize="9" scale="91" orientation="landscape" horizontalDpi="300" verticalDpi="300" r:id="rId1"/>
      <headerFooter alignWithMargins="0">
        <oddHeader xml:space="preserve">&amp;R
   </oddHeader>
      </headerFooter>
    </customSheetView>
  </customSheetViews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2"/>
  <headerFooter alignWithMargins="0">
    <oddHeader xml:space="preserve">&amp;R
   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25"/>
  <sheetViews>
    <sheetView showWhiteSpace="0" zoomScale="120" zoomScaleNormal="120" workbookViewId="0">
      <selection activeCell="A8" sqref="A8"/>
    </sheetView>
  </sheetViews>
  <sheetFormatPr defaultRowHeight="12.75" x14ac:dyDescent="0.2"/>
  <cols>
    <col min="1" max="1" width="60.6640625" style="43" customWidth="1"/>
    <col min="2" max="2" width="15.6640625" style="42" customWidth="1"/>
    <col min="3" max="3" width="16.33203125" style="42" customWidth="1"/>
    <col min="4" max="4" width="18" style="42" customWidth="1"/>
    <col min="5" max="5" width="16.6640625" style="42" customWidth="1"/>
    <col min="6" max="6" width="18.83203125" style="42" customWidth="1"/>
    <col min="7" max="8" width="12.83203125" style="42" customWidth="1"/>
    <col min="9" max="9" width="13.83203125" style="42" customWidth="1"/>
    <col min="10" max="16384" width="9.33203125" style="42"/>
  </cols>
  <sheetData>
    <row r="1" spans="1:6" x14ac:dyDescent="0.2">
      <c r="A1" s="629"/>
      <c r="B1" s="614"/>
      <c r="C1" s="614"/>
      <c r="D1" s="614"/>
      <c r="E1" s="614"/>
      <c r="F1" s="614"/>
    </row>
    <row r="2" spans="1:6" ht="21.2" customHeight="1" x14ac:dyDescent="0.2">
      <c r="A2" s="629"/>
      <c r="B2" s="2134" t="str">
        <f>CONCATENATE("7. melléklet ",ALAPADATOK!A7," ",ALAPADATOK!B7," ",ALAPADATOK!C7," ",ALAPADATOK!D7," ",ALAPADATOK!E7," ",ALAPADATOK!F7," ",ALAPADATOK!G7," ",ALAPADATOK!H7)</f>
        <v>7. melléklet a 2 / 2021. ( III.12. ) önkormányzati rendelethez</v>
      </c>
      <c r="C2" s="2134"/>
      <c r="D2" s="2134"/>
      <c r="E2" s="2134"/>
      <c r="F2" s="2134"/>
    </row>
    <row r="3" spans="1:6" x14ac:dyDescent="0.2">
      <c r="A3" s="629"/>
      <c r="B3" s="614"/>
      <c r="C3" s="614"/>
      <c r="D3" s="614"/>
      <c r="E3" s="614"/>
      <c r="F3" s="614"/>
    </row>
    <row r="4" spans="1:6" ht="24.75" customHeight="1" x14ac:dyDescent="0.2">
      <c r="A4" s="2133" t="s">
        <v>1</v>
      </c>
      <c r="B4" s="2133"/>
      <c r="C4" s="2133"/>
      <c r="D4" s="2133"/>
      <c r="E4" s="2133"/>
      <c r="F4" s="2133"/>
    </row>
    <row r="5" spans="1:6" ht="23.25" customHeight="1" thickBot="1" x14ac:dyDescent="0.3">
      <c r="A5" s="629"/>
      <c r="B5" s="614"/>
      <c r="C5" s="614"/>
      <c r="D5" s="614"/>
      <c r="E5" s="614"/>
      <c r="F5" s="630" t="str">
        <f>'KV_6.sz.mell.'!F5</f>
        <v>Forintban!</v>
      </c>
    </row>
    <row r="6" spans="1:6" s="45" customFormat="1" ht="48.75" customHeight="1" thickBot="1" x14ac:dyDescent="0.25">
      <c r="A6" s="631" t="s">
        <v>66</v>
      </c>
      <c r="B6" s="632" t="s">
        <v>64</v>
      </c>
      <c r="C6" s="632" t="s">
        <v>65</v>
      </c>
      <c r="D6" s="632" t="str">
        <f>+'KV_6.sz.mell.'!D6</f>
        <v>Felhasználás   2020. XII. 31-ig</v>
      </c>
      <c r="E6" s="632" t="str">
        <f>+'KV_6.sz.mell.'!E6</f>
        <v>2021. évi előirányzat</v>
      </c>
      <c r="F6" s="633" t="str">
        <f>+CONCATENATE(LEFT(KV_ÖSSZEFÜGGÉSEK!A5,4),". utáni szükséglet ",CHAR(10),"")</f>
        <v xml:space="preserve">2021. utáni szükséglet 
</v>
      </c>
    </row>
    <row r="7" spans="1:6" s="55" customFormat="1" ht="15.2" customHeight="1" thickBot="1" x14ac:dyDescent="0.25">
      <c r="A7" s="53" t="s">
        <v>488</v>
      </c>
      <c r="B7" s="54" t="s">
        <v>489</v>
      </c>
      <c r="C7" s="54" t="s">
        <v>490</v>
      </c>
      <c r="D7" s="54" t="s">
        <v>492</v>
      </c>
      <c r="E7" s="54" t="s">
        <v>491</v>
      </c>
      <c r="F7" s="505" t="s">
        <v>557</v>
      </c>
    </row>
    <row r="8" spans="1:6" ht="15.95" customHeight="1" x14ac:dyDescent="0.2">
      <c r="A8" s="62" t="s">
        <v>1149</v>
      </c>
      <c r="B8" s="63"/>
      <c r="C8" s="459"/>
      <c r="D8" s="63"/>
      <c r="E8" s="63"/>
      <c r="F8" s="64">
        <f t="shared" ref="F8:F24" si="0">B8-D8-E8</f>
        <v>0</v>
      </c>
    </row>
    <row r="9" spans="1:6" ht="15.95" customHeight="1" x14ac:dyDescent="0.2">
      <c r="A9" s="62"/>
      <c r="B9" s="63"/>
      <c r="C9" s="459"/>
      <c r="D9" s="63"/>
      <c r="E9" s="63"/>
      <c r="F9" s="64">
        <f t="shared" si="0"/>
        <v>0</v>
      </c>
    </row>
    <row r="10" spans="1:6" ht="15.95" customHeight="1" x14ac:dyDescent="0.2">
      <c r="A10" s="62"/>
      <c r="B10" s="63"/>
      <c r="C10" s="459"/>
      <c r="D10" s="63"/>
      <c r="E10" s="63"/>
      <c r="F10" s="64">
        <f t="shared" si="0"/>
        <v>0</v>
      </c>
    </row>
    <row r="11" spans="1:6" ht="15.95" customHeight="1" x14ac:dyDescent="0.2">
      <c r="A11" s="62"/>
      <c r="B11" s="63"/>
      <c r="C11" s="459"/>
      <c r="D11" s="63"/>
      <c r="E11" s="63"/>
      <c r="F11" s="64">
        <f t="shared" si="0"/>
        <v>0</v>
      </c>
    </row>
    <row r="12" spans="1:6" ht="15.95" customHeight="1" x14ac:dyDescent="0.2">
      <c r="A12" s="62"/>
      <c r="B12" s="63"/>
      <c r="C12" s="459"/>
      <c r="D12" s="63"/>
      <c r="E12" s="63"/>
      <c r="F12" s="64">
        <f t="shared" si="0"/>
        <v>0</v>
      </c>
    </row>
    <row r="13" spans="1:6" ht="15.95" customHeight="1" x14ac:dyDescent="0.2">
      <c r="A13" s="62"/>
      <c r="B13" s="63"/>
      <c r="C13" s="459"/>
      <c r="D13" s="63"/>
      <c r="E13" s="63"/>
      <c r="F13" s="64">
        <f t="shared" si="0"/>
        <v>0</v>
      </c>
    </row>
    <row r="14" spans="1:6" ht="15.95" customHeight="1" x14ac:dyDescent="0.2">
      <c r="A14" s="62"/>
      <c r="B14" s="63"/>
      <c r="C14" s="459"/>
      <c r="D14" s="63"/>
      <c r="E14" s="63"/>
      <c r="F14" s="64">
        <f t="shared" si="0"/>
        <v>0</v>
      </c>
    </row>
    <row r="15" spans="1:6" ht="15.95" customHeight="1" x14ac:dyDescent="0.2">
      <c r="A15" s="62"/>
      <c r="B15" s="63"/>
      <c r="C15" s="459"/>
      <c r="D15" s="63"/>
      <c r="E15" s="63"/>
      <c r="F15" s="64">
        <f t="shared" si="0"/>
        <v>0</v>
      </c>
    </row>
    <row r="16" spans="1:6" ht="15.95" customHeight="1" x14ac:dyDescent="0.2">
      <c r="A16" s="62"/>
      <c r="B16" s="63"/>
      <c r="C16" s="459"/>
      <c r="D16" s="63"/>
      <c r="E16" s="63"/>
      <c r="F16" s="64">
        <f t="shared" si="0"/>
        <v>0</v>
      </c>
    </row>
    <row r="17" spans="1:6" ht="15.95" customHeight="1" x14ac:dyDescent="0.2">
      <c r="A17" s="62"/>
      <c r="B17" s="63"/>
      <c r="C17" s="459"/>
      <c r="D17" s="63"/>
      <c r="E17" s="63"/>
      <c r="F17" s="64">
        <f t="shared" si="0"/>
        <v>0</v>
      </c>
    </row>
    <row r="18" spans="1:6" ht="15.95" customHeight="1" x14ac:dyDescent="0.2">
      <c r="A18" s="62"/>
      <c r="B18" s="63"/>
      <c r="C18" s="459"/>
      <c r="D18" s="63"/>
      <c r="E18" s="63"/>
      <c r="F18" s="64">
        <f t="shared" si="0"/>
        <v>0</v>
      </c>
    </row>
    <row r="19" spans="1:6" ht="15.95" customHeight="1" x14ac:dyDescent="0.2">
      <c r="A19" s="62"/>
      <c r="B19" s="63"/>
      <c r="C19" s="459"/>
      <c r="D19" s="63"/>
      <c r="E19" s="63"/>
      <c r="F19" s="64">
        <f t="shared" si="0"/>
        <v>0</v>
      </c>
    </row>
    <row r="20" spans="1:6" ht="15.95" customHeight="1" x14ac:dyDescent="0.2">
      <c r="A20" s="62"/>
      <c r="B20" s="63"/>
      <c r="C20" s="459"/>
      <c r="D20" s="63"/>
      <c r="E20" s="63"/>
      <c r="F20" s="64">
        <f t="shared" si="0"/>
        <v>0</v>
      </c>
    </row>
    <row r="21" spans="1:6" ht="15.95" customHeight="1" x14ac:dyDescent="0.2">
      <c r="A21" s="62"/>
      <c r="B21" s="63"/>
      <c r="C21" s="459"/>
      <c r="D21" s="63"/>
      <c r="E21" s="63"/>
      <c r="F21" s="64">
        <f t="shared" si="0"/>
        <v>0</v>
      </c>
    </row>
    <row r="22" spans="1:6" ht="15.95" customHeight="1" x14ac:dyDescent="0.2">
      <c r="A22" s="62"/>
      <c r="B22" s="63"/>
      <c r="C22" s="459"/>
      <c r="D22" s="63"/>
      <c r="E22" s="63"/>
      <c r="F22" s="64">
        <f t="shared" si="0"/>
        <v>0</v>
      </c>
    </row>
    <row r="23" spans="1:6" ht="15.95" customHeight="1" x14ac:dyDescent="0.2">
      <c r="A23" s="62"/>
      <c r="B23" s="63"/>
      <c r="C23" s="459"/>
      <c r="D23" s="63"/>
      <c r="E23" s="63"/>
      <c r="F23" s="64">
        <f t="shared" si="0"/>
        <v>0</v>
      </c>
    </row>
    <row r="24" spans="1:6" ht="15.95" customHeight="1" thickBot="1" x14ac:dyDescent="0.25">
      <c r="A24" s="65"/>
      <c r="B24" s="66"/>
      <c r="C24" s="460"/>
      <c r="D24" s="66"/>
      <c r="E24" s="66"/>
      <c r="F24" s="67">
        <f t="shared" si="0"/>
        <v>0</v>
      </c>
    </row>
    <row r="25" spans="1:6" s="61" customFormat="1" ht="18" customHeight="1" thickBot="1" x14ac:dyDescent="0.25">
      <c r="A25" s="184" t="s">
        <v>62</v>
      </c>
      <c r="B25" s="185">
        <f>SUM(B8:B24)</f>
        <v>0</v>
      </c>
      <c r="C25" s="118"/>
      <c r="D25" s="185">
        <f>SUM(D8:D24)</f>
        <v>0</v>
      </c>
      <c r="E25" s="185">
        <f>SUM(E8:E24)</f>
        <v>0</v>
      </c>
      <c r="F25" s="68">
        <f>SUM(F8:F24)</f>
        <v>0</v>
      </c>
    </row>
  </sheetData>
  <sheetProtection sheet="1"/>
  <customSheetViews>
    <customSheetView guid="{9A8A2574-4E4C-4A0E-A4B4-611EAAF4A38D}" scale="120">
      <selection activeCell="A8" sqref="A8"/>
      <pageMargins left="0.78740157480314965" right="0.78740157480314965" top="1.2204724409448819" bottom="0.98425196850393704" header="0.78740157480314965" footer="0.78740157480314965"/>
      <printOptions horizontalCentered="1"/>
      <pageSetup paperSize="9" scale="95" orientation="landscape" horizontalDpi="300" verticalDpi="300" r:id="rId1"/>
      <headerFooter alignWithMargins="0">
        <oddHeader xml:space="preserve">&amp;R&amp;"Times New Roman CE,Félkövér dőlt"&amp;12 &amp;"Times New Roman CE,Normál"&amp;10
   </oddHeader>
      </headerFooter>
    </customSheetView>
  </customSheetViews>
  <mergeCells count="2">
    <mergeCell ref="A4:F4"/>
    <mergeCell ref="B2:F2"/>
  </mergeCells>
  <phoneticPr fontId="0" type="noConversion"/>
  <printOptions horizontalCentered="1"/>
  <pageMargins left="0.78740157480314965" right="0.78740157480314965" top="1.2204724409448819" bottom="0.98425196850393704" header="0.78740157480314965" footer="0.78740157480314965"/>
  <pageSetup paperSize="9" scale="95" orientation="landscape" horizontalDpi="300" verticalDpi="300" r:id="rId2"/>
  <headerFooter alignWithMargins="0">
    <oddHeader xml:space="preserve">&amp;R&amp;"Times New Roman CE,Félkövér dőlt"&amp;12 &amp;"Times New Roman CE,Normál"&amp;10
   </oddHeader>
  </headerFooter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J342"/>
  <sheetViews>
    <sheetView zoomScale="120" zoomScaleNormal="120" zoomScaleSheetLayoutView="100" workbookViewId="0">
      <selection activeCell="A70" sqref="A70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8"/>
      <c r="B1" s="2408"/>
      <c r="C1" s="2408"/>
      <c r="D1" s="2408"/>
      <c r="E1" s="2408"/>
      <c r="F1" s="2408"/>
      <c r="G1" s="2408"/>
      <c r="H1" s="2408"/>
      <c r="I1" s="2408"/>
      <c r="J1" s="2395" t="str">
        <f>CONCATENATE("8. melléklet ",KVI_MOD_ALAPADATOK!$A$7," ",KVI_MOD_ALAPADATOK!$B$7," ",KVI_MOD_ALAPADATOK!$C$7," ",KVI_MOD_ALAPADATOK!$D$7," ",KVI_MOD_ALAPADATOK!$E$7," ",KVI_MOD_ALAPADATOK!$F$7," ",KVI_MOD_ALAPADATOK!$G$7," ",KVI_MOD_ALAPADATOK!$H$7)</f>
        <v>8. melléklet a  / 2021 ( … ) önkormányzati rendelethez</v>
      </c>
    </row>
    <row r="2" spans="1:10" ht="15.75" x14ac:dyDescent="0.2">
      <c r="A2" s="2152" t="s">
        <v>1083</v>
      </c>
      <c r="B2" s="2152"/>
      <c r="C2" s="2152"/>
      <c r="D2" s="2152"/>
      <c r="E2" s="2152"/>
      <c r="F2" s="2152"/>
      <c r="G2" s="2152"/>
      <c r="H2" s="2152"/>
      <c r="I2" s="2152"/>
      <c r="J2" s="2395"/>
    </row>
    <row r="3" spans="1:10" ht="14.25" thickBot="1" x14ac:dyDescent="0.25">
      <c r="A3" s="1623"/>
      <c r="B3" s="1623"/>
      <c r="C3" s="1623"/>
      <c r="D3" s="1623"/>
      <c r="E3" s="1623"/>
      <c r="F3" s="1623"/>
      <c r="G3" s="1623"/>
      <c r="H3" s="2409" t="str">
        <f>H14</f>
        <v>Forintban!</v>
      </c>
      <c r="I3" s="2409"/>
      <c r="J3" s="2395"/>
    </row>
    <row r="4" spans="1:10" ht="13.5" thickBot="1" x14ac:dyDescent="0.25">
      <c r="A4" s="2153" t="s">
        <v>137</v>
      </c>
      <c r="B4" s="2154"/>
      <c r="C4" s="2154"/>
      <c r="D4" s="2154"/>
      <c r="E4" s="2154"/>
      <c r="F4" s="2271"/>
      <c r="G4" s="1624" t="s">
        <v>801</v>
      </c>
      <c r="H4" s="1624" t="s">
        <v>1084</v>
      </c>
      <c r="I4" s="1624" t="s">
        <v>799</v>
      </c>
      <c r="J4" s="2395"/>
    </row>
    <row r="5" spans="1:10" x14ac:dyDescent="0.2">
      <c r="A5" s="2410">
        <f>'RM_5.sz.mell.'!A4</f>
        <v>0</v>
      </c>
      <c r="B5" s="2411"/>
      <c r="C5" s="2411"/>
      <c r="D5" s="2411"/>
      <c r="E5" s="2411"/>
      <c r="F5" s="2412"/>
      <c r="G5" s="1743">
        <f>'RM_5.sz.mell.'!G4</f>
        <v>0</v>
      </c>
      <c r="H5" s="1799">
        <f>'RM_5.sz.mell.'!H4</f>
        <v>0</v>
      </c>
      <c r="I5" s="1799">
        <f>'RM_5.sz.mell.'!I4</f>
        <v>0</v>
      </c>
      <c r="J5" s="2395"/>
    </row>
    <row r="6" spans="1:10" ht="13.5" thickBot="1" x14ac:dyDescent="0.25">
      <c r="A6" s="2413"/>
      <c r="B6" s="2414"/>
      <c r="C6" s="2414"/>
      <c r="D6" s="2414"/>
      <c r="E6" s="2414"/>
      <c r="F6" s="2415"/>
      <c r="G6" s="1745">
        <f>'RM_5.sz.mell.'!G5</f>
        <v>0</v>
      </c>
      <c r="H6" s="1746">
        <f>'RM_5.sz.mell.'!H5</f>
        <v>0</v>
      </c>
      <c r="I6" s="1746">
        <f>'RM_5.sz.mell.'!I5</f>
        <v>0</v>
      </c>
      <c r="J6" s="2395"/>
    </row>
    <row r="7" spans="1:10" ht="13.5" thickBot="1" x14ac:dyDescent="0.25">
      <c r="A7" s="2159" t="s">
        <v>802</v>
      </c>
      <c r="B7" s="2160"/>
      <c r="C7" s="2160"/>
      <c r="D7" s="2160"/>
      <c r="E7" s="2160"/>
      <c r="F7" s="2278"/>
      <c r="G7" s="1741">
        <f>SUM(G5:G6)</f>
        <v>0</v>
      </c>
      <c r="H7" s="1741">
        <f>SUM(H5:H6)</f>
        <v>0</v>
      </c>
      <c r="I7" s="1741">
        <f>SUM(I5:I6)</f>
        <v>0</v>
      </c>
      <c r="J7" s="2395"/>
    </row>
    <row r="8" spans="1:10" ht="15.75" x14ac:dyDescent="0.2">
      <c r="A8" s="1622"/>
      <c r="B8" s="1621"/>
      <c r="C8" s="1621"/>
      <c r="D8" s="1621"/>
      <c r="E8" s="1621"/>
      <c r="F8" s="1621"/>
      <c r="G8" s="1621"/>
      <c r="H8" s="1621"/>
      <c r="I8" s="1621"/>
      <c r="J8" s="2395"/>
    </row>
    <row r="9" spans="1:10" ht="15.75" x14ac:dyDescent="0.2">
      <c r="A9" s="1622"/>
      <c r="B9" s="1621"/>
      <c r="C9" s="1621"/>
      <c r="D9" s="1621"/>
      <c r="E9" s="1621"/>
      <c r="F9" s="1621"/>
      <c r="G9" s="1621"/>
      <c r="H9" s="1621"/>
      <c r="I9" s="1621"/>
      <c r="J9" s="2395"/>
    </row>
    <row r="10" spans="1:10" ht="15.75" x14ac:dyDescent="0.2">
      <c r="A10" s="2161" t="s">
        <v>679</v>
      </c>
      <c r="B10" s="2161"/>
      <c r="C10" s="2161"/>
      <c r="D10" s="2161"/>
      <c r="E10" s="2161"/>
      <c r="F10" s="2161"/>
      <c r="G10" s="2161"/>
      <c r="H10" s="2161"/>
      <c r="I10" s="2161"/>
      <c r="J10" s="2395"/>
    </row>
    <row r="11" spans="1:10" ht="15.75" x14ac:dyDescent="0.2">
      <c r="A11" s="2162" t="s">
        <v>1082</v>
      </c>
      <c r="B11" s="2161"/>
      <c r="C11" s="2161"/>
      <c r="D11" s="2161"/>
      <c r="E11" s="2161"/>
      <c r="F11" s="2161"/>
      <c r="G11" s="2161"/>
      <c r="H11" s="2161"/>
      <c r="I11" s="2161"/>
      <c r="J11" s="2395"/>
    </row>
    <row r="12" spans="1:10" ht="15.75" x14ac:dyDescent="0.2">
      <c r="A12" s="1622"/>
      <c r="B12" s="1621"/>
      <c r="C12" s="1621"/>
      <c r="D12" s="1621"/>
      <c r="E12" s="1621"/>
      <c r="F12" s="1621"/>
      <c r="G12" s="1621"/>
      <c r="H12" s="1621"/>
      <c r="I12" s="1621"/>
      <c r="J12" s="2395"/>
    </row>
    <row r="13" spans="1:10" ht="14.25" x14ac:dyDescent="0.2">
      <c r="A13" s="2136" t="s">
        <v>1085</v>
      </c>
      <c r="B13" s="2136"/>
      <c r="C13" s="2137"/>
      <c r="D13" s="2137"/>
      <c r="E13" s="2137"/>
      <c r="F13" s="2137"/>
      <c r="G13" s="2137"/>
      <c r="H13" s="2137"/>
      <c r="I13" s="2137"/>
      <c r="J13" s="2395"/>
    </row>
    <row r="14" spans="1:10" ht="15.75" thickBot="1" x14ac:dyDescent="0.25">
      <c r="A14" s="1626"/>
      <c r="B14" s="1626"/>
      <c r="C14" s="1626"/>
      <c r="D14" s="1626"/>
      <c r="E14" s="1626"/>
      <c r="F14" s="1626"/>
      <c r="G14" s="1626"/>
      <c r="H14" s="2396" t="s">
        <v>559</v>
      </c>
      <c r="I14" s="2396"/>
      <c r="J14" s="2395"/>
    </row>
    <row r="15" spans="1:10" ht="13.5" thickBot="1" x14ac:dyDescent="0.25">
      <c r="A15" s="2397" t="s">
        <v>130</v>
      </c>
      <c r="B15" s="2252" t="s">
        <v>796</v>
      </c>
      <c r="C15" s="2253"/>
      <c r="D15" s="2253"/>
      <c r="E15" s="2253"/>
      <c r="F15" s="2400"/>
      <c r="G15" s="2400"/>
      <c r="H15" s="2400"/>
      <c r="I15" s="2143"/>
      <c r="J15" s="2395"/>
    </row>
    <row r="16" spans="1:10" ht="13.5" thickBot="1" x14ac:dyDescent="0.25">
      <c r="A16" s="2398"/>
      <c r="B16" s="2144" t="s">
        <v>1086</v>
      </c>
      <c r="C16" s="2401" t="s">
        <v>1087</v>
      </c>
      <c r="D16" s="2148"/>
      <c r="E16" s="2148"/>
      <c r="F16" s="2148"/>
      <c r="G16" s="2148"/>
      <c r="H16" s="2148"/>
      <c r="I16" s="2149"/>
      <c r="J16" s="2395"/>
    </row>
    <row r="17" spans="1:10" ht="13.5" thickBot="1" x14ac:dyDescent="0.25">
      <c r="A17" s="2398"/>
      <c r="B17" s="2145"/>
      <c r="C17" s="2402" t="str">
        <f>CONCATENATE(KVI_MOD_ALAPADATOK!$D$1,". előtti forrás, kiadás")</f>
        <v>2021. előtti forrás, kiadás</v>
      </c>
      <c r="D17" s="1627" t="s">
        <v>798</v>
      </c>
      <c r="E17" s="1627" t="s">
        <v>1084</v>
      </c>
      <c r="F17" s="1628" t="s">
        <v>799</v>
      </c>
      <c r="G17" s="1628" t="s">
        <v>798</v>
      </c>
      <c r="H17" s="1628" t="s">
        <v>1084</v>
      </c>
      <c r="I17" s="1628" t="s">
        <v>799</v>
      </c>
      <c r="J17" s="2395"/>
    </row>
    <row r="18" spans="1:10" ht="25.5" customHeight="1" thickBot="1" x14ac:dyDescent="0.25">
      <c r="A18" s="2399"/>
      <c r="B18" s="2146"/>
      <c r="C18" s="2403"/>
      <c r="D18" s="2404" t="str">
        <f>CONCATENATE(KVI_MOD_ALAPADATOK!$D$1,". évi")</f>
        <v>2021. évi</v>
      </c>
      <c r="E18" s="2405"/>
      <c r="F18" s="2406"/>
      <c r="G18" s="2404" t="str">
        <f>CONCATENATE(KVI_MOD_ALAPADATOK!$D$1,". után")</f>
        <v>2021. után</v>
      </c>
      <c r="H18" s="2407"/>
      <c r="I18" s="2406"/>
      <c r="J18" s="2395"/>
    </row>
    <row r="19" spans="1:10" ht="13.5" thickBot="1" x14ac:dyDescent="0.25">
      <c r="A19" s="1629" t="s">
        <v>488</v>
      </c>
      <c r="B19" s="1630" t="s">
        <v>1100</v>
      </c>
      <c r="C19" s="1631" t="s">
        <v>490</v>
      </c>
      <c r="D19" s="1632" t="s">
        <v>492</v>
      </c>
      <c r="E19" s="1632" t="s">
        <v>491</v>
      </c>
      <c r="F19" s="1631" t="s">
        <v>1088</v>
      </c>
      <c r="G19" s="1631" t="s">
        <v>494</v>
      </c>
      <c r="H19" s="1631" t="s">
        <v>495</v>
      </c>
      <c r="I19" s="1633" t="s">
        <v>1089</v>
      </c>
      <c r="J19" s="2395"/>
    </row>
    <row r="20" spans="1:10" x14ac:dyDescent="0.2">
      <c r="A20" s="1634" t="s">
        <v>131</v>
      </c>
      <c r="B20" s="1763">
        <f>'RM_5.sz.mell.'!B17</f>
        <v>0</v>
      </c>
      <c r="C20" s="1763">
        <f>'RM_5.sz.mell.'!C17</f>
        <v>0</v>
      </c>
      <c r="D20" s="1764">
        <f>'RM_5.sz.mell.'!D17</f>
        <v>0</v>
      </c>
      <c r="E20" s="1764">
        <f>'RM_5.sz.mell.'!E17</f>
        <v>0</v>
      </c>
      <c r="F20" s="1765">
        <f>'RM_5.sz.mell.'!F17</f>
        <v>0</v>
      </c>
      <c r="G20" s="1764">
        <f>'RM_5.sz.mell.'!G17</f>
        <v>0</v>
      </c>
      <c r="H20" s="1766">
        <f>'RM_5.sz.mell.'!H17</f>
        <v>0</v>
      </c>
      <c r="I20" s="1767">
        <f>'RM_5.sz.mell.'!I17</f>
        <v>0</v>
      </c>
      <c r="J20" s="2395"/>
    </row>
    <row r="21" spans="1:10" x14ac:dyDescent="0.2">
      <c r="A21" s="1636" t="s">
        <v>143</v>
      </c>
      <c r="B21" s="1768">
        <f>'RM_5.sz.mell.'!B18</f>
        <v>0</v>
      </c>
      <c r="C21" s="1769">
        <f>'RM_5.sz.mell.'!C18</f>
        <v>0</v>
      </c>
      <c r="D21" s="1769">
        <f>'RM_5.sz.mell.'!D18</f>
        <v>0</v>
      </c>
      <c r="E21" s="1769">
        <f>'RM_5.sz.mell.'!E18</f>
        <v>0</v>
      </c>
      <c r="F21" s="1770">
        <f>'RM_5.sz.mell.'!F18</f>
        <v>0</v>
      </c>
      <c r="G21" s="1769">
        <f>'RM_5.sz.mell.'!G18</f>
        <v>0</v>
      </c>
      <c r="H21" s="1771">
        <f>'RM_5.sz.mell.'!H18</f>
        <v>0</v>
      </c>
      <c r="I21" s="1772">
        <f>'RM_5.sz.mell.'!I18</f>
        <v>0</v>
      </c>
      <c r="J21" s="2395"/>
    </row>
    <row r="22" spans="1:10" x14ac:dyDescent="0.2">
      <c r="A22" s="1638" t="s">
        <v>132</v>
      </c>
      <c r="B22" s="1773">
        <f>'RM_5.sz.mell.'!B19</f>
        <v>46539392</v>
      </c>
      <c r="C22" s="1771">
        <f>'RM_5.sz.mell.'!C19</f>
        <v>23269696</v>
      </c>
      <c r="D22" s="1771">
        <f>'RM_5.sz.mell.'!D19</f>
        <v>23269696</v>
      </c>
      <c r="E22" s="1769">
        <f>'RM_5.sz.mell.'!E19</f>
        <v>0</v>
      </c>
      <c r="F22" s="1772">
        <f>'RM_5.sz.mell.'!F19</f>
        <v>23269696</v>
      </c>
      <c r="G22" s="1771">
        <f>'RM_5.sz.mell.'!G19</f>
        <v>0</v>
      </c>
      <c r="H22" s="1771">
        <f>'RM_5.sz.mell.'!H19</f>
        <v>0</v>
      </c>
      <c r="I22" s="1772">
        <f>'RM_5.sz.mell.'!I19</f>
        <v>0</v>
      </c>
      <c r="J22" s="2395"/>
    </row>
    <row r="23" spans="1:10" x14ac:dyDescent="0.2">
      <c r="A23" s="1638" t="s">
        <v>145</v>
      </c>
      <c r="B23" s="1773">
        <f>'RM_5.sz.mell.'!B20</f>
        <v>0</v>
      </c>
      <c r="C23" s="1771">
        <f>'RM_5.sz.mell.'!C20</f>
        <v>0</v>
      </c>
      <c r="D23" s="1771">
        <f>'RM_5.sz.mell.'!D20</f>
        <v>0</v>
      </c>
      <c r="E23" s="1769">
        <f>'RM_5.sz.mell.'!E20</f>
        <v>0</v>
      </c>
      <c r="F23" s="1772">
        <f>'RM_5.sz.mell.'!F20</f>
        <v>0</v>
      </c>
      <c r="G23" s="1771">
        <f>'RM_5.sz.mell.'!G20</f>
        <v>0</v>
      </c>
      <c r="H23" s="1771">
        <f>'RM_5.sz.mell.'!H20</f>
        <v>0</v>
      </c>
      <c r="I23" s="1772">
        <f>'RM_5.sz.mell.'!I20</f>
        <v>0</v>
      </c>
      <c r="J23" s="2395"/>
    </row>
    <row r="24" spans="1:10" x14ac:dyDescent="0.2">
      <c r="A24" s="1638" t="s">
        <v>133</v>
      </c>
      <c r="B24" s="1773">
        <f>'RM_5.sz.mell.'!B21</f>
        <v>0</v>
      </c>
      <c r="C24" s="1771">
        <f>'RM_5.sz.mell.'!C21</f>
        <v>0</v>
      </c>
      <c r="D24" s="1771">
        <f>'RM_5.sz.mell.'!D21</f>
        <v>0</v>
      </c>
      <c r="E24" s="1769">
        <f>'RM_5.sz.mell.'!E21</f>
        <v>0</v>
      </c>
      <c r="F24" s="1772">
        <f>'RM_5.sz.mell.'!F21</f>
        <v>0</v>
      </c>
      <c r="G24" s="1771">
        <f>'RM_5.sz.mell.'!G21</f>
        <v>0</v>
      </c>
      <c r="H24" s="1771">
        <f>'RM_5.sz.mell.'!H21</f>
        <v>0</v>
      </c>
      <c r="I24" s="1772">
        <f>'RM_5.sz.mell.'!I21</f>
        <v>0</v>
      </c>
      <c r="J24" s="2395"/>
    </row>
    <row r="25" spans="1:10" ht="13.5" thickBot="1" x14ac:dyDescent="0.25">
      <c r="A25" s="1638" t="s">
        <v>134</v>
      </c>
      <c r="B25" s="1773">
        <f>'RM_5.sz.mell.'!B22</f>
        <v>0</v>
      </c>
      <c r="C25" s="1771">
        <f>'RM_5.sz.mell.'!C22</f>
        <v>0</v>
      </c>
      <c r="D25" s="1771">
        <f>'RM_5.sz.mell.'!D22</f>
        <v>0</v>
      </c>
      <c r="E25" s="1769">
        <f>'RM_5.sz.mell.'!E22</f>
        <v>0</v>
      </c>
      <c r="F25" s="1772">
        <f>'RM_5.sz.mell.'!F22</f>
        <v>0</v>
      </c>
      <c r="G25" s="1771">
        <f>'RM_5.sz.mell.'!G22</f>
        <v>0</v>
      </c>
      <c r="H25" s="1771">
        <f>'RM_5.sz.mell.'!H22</f>
        <v>0</v>
      </c>
      <c r="I25" s="1772">
        <f>'RM_5.sz.mell.'!I22</f>
        <v>0</v>
      </c>
      <c r="J25" s="2395"/>
    </row>
    <row r="26" spans="1:10" ht="13.5" thickBot="1" x14ac:dyDescent="0.25">
      <c r="A26" s="1640" t="s">
        <v>135</v>
      </c>
      <c r="B26" s="1740">
        <f>'RM_5.sz.mell.'!B23</f>
        <v>46539392</v>
      </c>
      <c r="C26" s="1740">
        <f>'RM_5.sz.mell.'!C23</f>
        <v>23269696</v>
      </c>
      <c r="D26" s="1740">
        <f>'RM_5.sz.mell.'!D23</f>
        <v>23269696</v>
      </c>
      <c r="E26" s="1740">
        <f>'RM_5.sz.mell.'!E23</f>
        <v>0</v>
      </c>
      <c r="F26" s="1740">
        <f>'RM_5.sz.mell.'!F23</f>
        <v>23269696</v>
      </c>
      <c r="G26" s="1740">
        <f>'RM_5.sz.mell.'!G23</f>
        <v>0</v>
      </c>
      <c r="H26" s="1740">
        <f>'RM_5.sz.mell.'!H23</f>
        <v>0</v>
      </c>
      <c r="I26" s="1774">
        <f>'RM_5.sz.mell.'!I23</f>
        <v>0</v>
      </c>
      <c r="J26" s="2395"/>
    </row>
    <row r="27" spans="1:10" x14ac:dyDescent="0.2">
      <c r="A27" s="1641" t="s">
        <v>139</v>
      </c>
      <c r="B27" s="1763">
        <f>'RM_5.sz.mell.'!B24</f>
        <v>40000000</v>
      </c>
      <c r="C27" s="1764">
        <f>'RM_5.sz.mell.'!C24</f>
        <v>20000000</v>
      </c>
      <c r="D27" s="1764">
        <f>'RM_5.sz.mell.'!D24</f>
        <v>20000000</v>
      </c>
      <c r="E27" s="1764">
        <f>'RM_5.sz.mell.'!E24</f>
        <v>0</v>
      </c>
      <c r="F27" s="1764">
        <f>'RM_5.sz.mell.'!F24</f>
        <v>20000000</v>
      </c>
      <c r="G27" s="1764">
        <f>'RM_5.sz.mell.'!G24</f>
        <v>0</v>
      </c>
      <c r="H27" s="1764">
        <f>'RM_5.sz.mell.'!H24</f>
        <v>0</v>
      </c>
      <c r="I27" s="1767">
        <f>'RM_5.sz.mell.'!I24</f>
        <v>0</v>
      </c>
      <c r="J27" s="2395"/>
    </row>
    <row r="28" spans="1:10" x14ac:dyDescent="0.2">
      <c r="A28" s="1642" t="s">
        <v>140</v>
      </c>
      <c r="B28" s="1768">
        <f>'RM_5.sz.mell.'!B25</f>
        <v>0</v>
      </c>
      <c r="C28" s="1771">
        <f>'RM_5.sz.mell.'!C25</f>
        <v>0</v>
      </c>
      <c r="D28" s="1771">
        <f>'RM_5.sz.mell.'!D25</f>
        <v>0</v>
      </c>
      <c r="E28" s="1771">
        <f>'RM_5.sz.mell.'!E25</f>
        <v>0</v>
      </c>
      <c r="F28" s="1771">
        <f>'RM_5.sz.mell.'!F25</f>
        <v>0</v>
      </c>
      <c r="G28" s="1771">
        <f>'RM_5.sz.mell.'!G25</f>
        <v>0</v>
      </c>
      <c r="H28" s="1771">
        <f>'RM_5.sz.mell.'!H25</f>
        <v>0</v>
      </c>
      <c r="I28" s="1772">
        <f>'RM_5.sz.mell.'!I25</f>
        <v>0</v>
      </c>
      <c r="J28" s="2395"/>
    </row>
    <row r="29" spans="1:10" x14ac:dyDescent="0.2">
      <c r="A29" s="1642" t="s">
        <v>141</v>
      </c>
      <c r="B29" s="1773">
        <f>'RM_5.sz.mell.'!B26</f>
        <v>6539392</v>
      </c>
      <c r="C29" s="1771">
        <f>'RM_5.sz.mell.'!C26</f>
        <v>3269696</v>
      </c>
      <c r="D29" s="1771">
        <f>'RM_5.sz.mell.'!D26</f>
        <v>3269696</v>
      </c>
      <c r="E29" s="1771">
        <f>'RM_5.sz.mell.'!E26</f>
        <v>0</v>
      </c>
      <c r="F29" s="1771">
        <f>'RM_5.sz.mell.'!F26</f>
        <v>3269696</v>
      </c>
      <c r="G29" s="1771">
        <f>'RM_5.sz.mell.'!G26</f>
        <v>0</v>
      </c>
      <c r="H29" s="1771">
        <f>'RM_5.sz.mell.'!H26</f>
        <v>0</v>
      </c>
      <c r="I29" s="1772">
        <f>'RM_5.sz.mell.'!I26</f>
        <v>0</v>
      </c>
      <c r="J29" s="2395"/>
    </row>
    <row r="30" spans="1:10" x14ac:dyDescent="0.2">
      <c r="A30" s="1642" t="s">
        <v>142</v>
      </c>
      <c r="B30" s="1773">
        <f>'RM_5.sz.mell.'!B27</f>
        <v>0</v>
      </c>
      <c r="C30" s="1771">
        <f>'RM_5.sz.mell.'!C27</f>
        <v>0</v>
      </c>
      <c r="D30" s="1771">
        <f>'RM_5.sz.mell.'!D27</f>
        <v>0</v>
      </c>
      <c r="E30" s="1771">
        <f>'RM_5.sz.mell.'!E27</f>
        <v>0</v>
      </c>
      <c r="F30" s="1771">
        <f>'RM_5.sz.mell.'!F27</f>
        <v>0</v>
      </c>
      <c r="G30" s="1771">
        <f>'RM_5.sz.mell.'!G27</f>
        <v>0</v>
      </c>
      <c r="H30" s="1771">
        <f>'RM_5.sz.mell.'!H27</f>
        <v>0</v>
      </c>
      <c r="I30" s="1772">
        <f>'RM_5.sz.mell.'!I27</f>
        <v>0</v>
      </c>
      <c r="J30" s="2395"/>
    </row>
    <row r="31" spans="1:10" ht="13.5" thickBot="1" x14ac:dyDescent="0.25">
      <c r="A31" s="1643"/>
      <c r="B31" s="1775">
        <f>'RM_5.sz.mell.'!B28</f>
        <v>0</v>
      </c>
      <c r="C31" s="1776">
        <f>'RM_5.sz.mell.'!C28</f>
        <v>0</v>
      </c>
      <c r="D31" s="1776">
        <f>'RM_5.sz.mell.'!D28</f>
        <v>0</v>
      </c>
      <c r="E31" s="1771">
        <f>'RM_5.sz.mell.'!E28</f>
        <v>0</v>
      </c>
      <c r="F31" s="1776">
        <f>'RM_5.sz.mell.'!F28</f>
        <v>0</v>
      </c>
      <c r="G31" s="1776">
        <f>'RM_5.sz.mell.'!G28</f>
        <v>0</v>
      </c>
      <c r="H31" s="1771">
        <f>'RM_5.sz.mell.'!H28</f>
        <v>0</v>
      </c>
      <c r="I31" s="1777">
        <f>'RM_5.sz.mell.'!I28</f>
        <v>0</v>
      </c>
      <c r="J31" s="2395"/>
    </row>
    <row r="32" spans="1:10" ht="13.5" thickBot="1" x14ac:dyDescent="0.25">
      <c r="A32" s="1645" t="s">
        <v>109</v>
      </c>
      <c r="B32" s="1740">
        <f>'RM_5.sz.mell.'!B29</f>
        <v>46539392</v>
      </c>
      <c r="C32" s="1740">
        <f>'RM_5.sz.mell.'!C29</f>
        <v>23269696</v>
      </c>
      <c r="D32" s="1740">
        <f>'RM_5.sz.mell.'!D29</f>
        <v>23269696</v>
      </c>
      <c r="E32" s="1740">
        <f>'RM_5.sz.mell.'!E29</f>
        <v>0</v>
      </c>
      <c r="F32" s="1740">
        <f>'RM_5.sz.mell.'!F29</f>
        <v>23269696</v>
      </c>
      <c r="G32" s="1740">
        <f>'RM_5.sz.mell.'!G29</f>
        <v>0</v>
      </c>
      <c r="H32" s="1740">
        <f>'RM_5.sz.mell.'!H29</f>
        <v>0</v>
      </c>
      <c r="I32" s="1774">
        <f>'RM_5.sz.mell.'!I29</f>
        <v>0</v>
      </c>
      <c r="J32" s="2395"/>
    </row>
    <row r="33" spans="1:10" x14ac:dyDescent="0.2">
      <c r="A33" s="2163" t="s">
        <v>800</v>
      </c>
      <c r="B33" s="2163"/>
      <c r="C33" s="2163"/>
      <c r="D33" s="2163"/>
      <c r="E33" s="2163"/>
      <c r="F33" s="2163"/>
      <c r="G33" s="2163"/>
      <c r="H33" s="2163"/>
      <c r="I33" s="2163"/>
      <c r="J33" s="1718"/>
    </row>
    <row r="34" spans="1:10" x14ac:dyDescent="0.2">
      <c r="A34" s="1646"/>
      <c r="B34" s="1646"/>
      <c r="C34" s="1646"/>
      <c r="D34" s="1646"/>
      <c r="E34" s="1646"/>
      <c r="F34" s="1646"/>
      <c r="G34" s="1646"/>
      <c r="H34" s="1646"/>
      <c r="I34" s="1646"/>
      <c r="J34" s="1718"/>
    </row>
    <row r="35" spans="1:10" ht="14.25" customHeight="1" x14ac:dyDescent="0.2">
      <c r="A35" s="2136" t="s">
        <v>136</v>
      </c>
      <c r="B35" s="2136"/>
      <c r="C35" s="2137"/>
      <c r="D35" s="2137"/>
      <c r="E35" s="2137"/>
      <c r="F35" s="2137"/>
      <c r="G35" s="2137"/>
      <c r="H35" s="2137"/>
      <c r="I35" s="2137"/>
      <c r="J35" s="2395"/>
    </row>
    <row r="36" spans="1:10" ht="15.75" thickBot="1" x14ac:dyDescent="0.25">
      <c r="A36" s="1626"/>
      <c r="B36" s="1626"/>
      <c r="C36" s="1626"/>
      <c r="D36" s="1626"/>
      <c r="E36" s="1626"/>
      <c r="F36" s="1626"/>
      <c r="G36" s="1626"/>
      <c r="H36" s="2396" t="s">
        <v>559</v>
      </c>
      <c r="I36" s="2396"/>
      <c r="J36" s="2395"/>
    </row>
    <row r="37" spans="1:10" ht="13.5" customHeight="1" thickBot="1" x14ac:dyDescent="0.25">
      <c r="A37" s="2397" t="s">
        <v>130</v>
      </c>
      <c r="B37" s="2252" t="s">
        <v>796</v>
      </c>
      <c r="C37" s="2253"/>
      <c r="D37" s="2253"/>
      <c r="E37" s="2253"/>
      <c r="F37" s="2400"/>
      <c r="G37" s="2400"/>
      <c r="H37" s="2400"/>
      <c r="I37" s="2143"/>
      <c r="J37" s="2395"/>
    </row>
    <row r="38" spans="1:10" ht="13.5" customHeight="1" thickBot="1" x14ac:dyDescent="0.25">
      <c r="A38" s="2398"/>
      <c r="B38" s="2144" t="s">
        <v>1086</v>
      </c>
      <c r="C38" s="2401" t="s">
        <v>1087</v>
      </c>
      <c r="D38" s="2148"/>
      <c r="E38" s="2148"/>
      <c r="F38" s="2148"/>
      <c r="G38" s="2148"/>
      <c r="H38" s="2148"/>
      <c r="I38" s="2149"/>
      <c r="J38" s="2395"/>
    </row>
    <row r="39" spans="1:10" ht="13.5" customHeight="1" thickBot="1" x14ac:dyDescent="0.25">
      <c r="A39" s="2398"/>
      <c r="B39" s="2145"/>
      <c r="C39" s="2402" t="str">
        <f>CONCATENATE(KVI_MOD_ALAPADATOK!$D$1,". előtti forrás, kiadás")</f>
        <v>2021. előtti forrás, kiadás</v>
      </c>
      <c r="D39" s="1627" t="s">
        <v>798</v>
      </c>
      <c r="E39" s="1627" t="s">
        <v>1084</v>
      </c>
      <c r="F39" s="1628" t="s">
        <v>799</v>
      </c>
      <c r="G39" s="1628" t="s">
        <v>798</v>
      </c>
      <c r="H39" s="1628" t="s">
        <v>1084</v>
      </c>
      <c r="I39" s="1628" t="s">
        <v>799</v>
      </c>
      <c r="J39" s="2395"/>
    </row>
    <row r="40" spans="1:10" ht="25.5" customHeight="1" thickBot="1" x14ac:dyDescent="0.25">
      <c r="A40" s="2399"/>
      <c r="B40" s="2146"/>
      <c r="C40" s="2403"/>
      <c r="D40" s="2404" t="str">
        <f>CONCATENATE(KVI_MOD_ALAPADATOK!$D$1,". évi")</f>
        <v>2021. évi</v>
      </c>
      <c r="E40" s="2405"/>
      <c r="F40" s="2406"/>
      <c r="G40" s="2404" t="str">
        <f>CONCATENATE(KVI_MOD_ALAPADATOK!$D$1,". után")</f>
        <v>2021. után</v>
      </c>
      <c r="H40" s="2407"/>
      <c r="I40" s="2406"/>
      <c r="J40" s="2395"/>
    </row>
    <row r="41" spans="1:10" ht="13.5" thickBot="1" x14ac:dyDescent="0.25">
      <c r="A41" s="1629" t="s">
        <v>488</v>
      </c>
      <c r="B41" s="1630" t="s">
        <v>1100</v>
      </c>
      <c r="C41" s="1631" t="s">
        <v>490</v>
      </c>
      <c r="D41" s="1632" t="s">
        <v>492</v>
      </c>
      <c r="E41" s="1632" t="s">
        <v>491</v>
      </c>
      <c r="F41" s="1631" t="s">
        <v>1088</v>
      </c>
      <c r="G41" s="1631" t="s">
        <v>494</v>
      </c>
      <c r="H41" s="1631" t="s">
        <v>495</v>
      </c>
      <c r="I41" s="1633" t="s">
        <v>1089</v>
      </c>
      <c r="J41" s="2395"/>
    </row>
    <row r="42" spans="1:10" x14ac:dyDescent="0.2">
      <c r="A42" s="1634" t="s">
        <v>131</v>
      </c>
      <c r="B42" s="1763">
        <f>'RM_5.sz.mell.'!B72</f>
        <v>0</v>
      </c>
      <c r="C42" s="1763">
        <f>'RM_5.sz.mell.'!C72</f>
        <v>0</v>
      </c>
      <c r="D42" s="1764">
        <f>'RM_5.sz.mell.'!D72</f>
        <v>0</v>
      </c>
      <c r="E42" s="1764">
        <f>'RM_5.sz.mell.'!E72</f>
        <v>0</v>
      </c>
      <c r="F42" s="1765">
        <f>'RM_5.sz.mell.'!F72</f>
        <v>0</v>
      </c>
      <c r="G42" s="1764">
        <f>'RM_5.sz.mell.'!G72</f>
        <v>0</v>
      </c>
      <c r="H42" s="1766">
        <f>'RM_5.sz.mell.'!H72</f>
        <v>0</v>
      </c>
      <c r="I42" s="1767">
        <f>'RM_5.sz.mell.'!I72</f>
        <v>0</v>
      </c>
      <c r="J42" s="2395"/>
    </row>
    <row r="43" spans="1:10" x14ac:dyDescent="0.2">
      <c r="A43" s="1636" t="s">
        <v>143</v>
      </c>
      <c r="B43" s="1768">
        <f>'RM_5.sz.mell.'!B73</f>
        <v>0</v>
      </c>
      <c r="C43" s="1769">
        <f>'RM_5.sz.mell.'!C73</f>
        <v>0</v>
      </c>
      <c r="D43" s="1769">
        <f>'RM_5.sz.mell.'!D73</f>
        <v>0</v>
      </c>
      <c r="E43" s="1769">
        <f>'RM_5.sz.mell.'!E73</f>
        <v>0</v>
      </c>
      <c r="F43" s="1770">
        <f>'RM_5.sz.mell.'!F73</f>
        <v>0</v>
      </c>
      <c r="G43" s="1769">
        <f>'RM_5.sz.mell.'!G73</f>
        <v>0</v>
      </c>
      <c r="H43" s="1771">
        <f>'RM_5.sz.mell.'!H73</f>
        <v>0</v>
      </c>
      <c r="I43" s="1772">
        <f>'RM_5.sz.mell.'!I73</f>
        <v>0</v>
      </c>
      <c r="J43" s="2395"/>
    </row>
    <row r="44" spans="1:10" x14ac:dyDescent="0.2">
      <c r="A44" s="1638" t="s">
        <v>132</v>
      </c>
      <c r="B44" s="1773">
        <f>'RM_5.sz.mell.'!B74</f>
        <v>99151520</v>
      </c>
      <c r="C44" s="1771">
        <f>'RM_5.sz.mell.'!C74</f>
        <v>49575760</v>
      </c>
      <c r="D44" s="1771">
        <f>'RM_5.sz.mell.'!D74</f>
        <v>49575760</v>
      </c>
      <c r="E44" s="1769">
        <f>'RM_5.sz.mell.'!E74</f>
        <v>0</v>
      </c>
      <c r="F44" s="1772">
        <f>'RM_5.sz.mell.'!F74</f>
        <v>49575760</v>
      </c>
      <c r="G44" s="1771">
        <f>'RM_5.sz.mell.'!G74</f>
        <v>0</v>
      </c>
      <c r="H44" s="1771">
        <f>'RM_5.sz.mell.'!H74</f>
        <v>0</v>
      </c>
      <c r="I44" s="1772">
        <f>'RM_5.sz.mell.'!I74</f>
        <v>0</v>
      </c>
      <c r="J44" s="2395"/>
    </row>
    <row r="45" spans="1:10" x14ac:dyDescent="0.2">
      <c r="A45" s="1638" t="s">
        <v>145</v>
      </c>
      <c r="B45" s="1773">
        <f>'RM_5.sz.mell.'!B75</f>
        <v>0</v>
      </c>
      <c r="C45" s="1771">
        <f>'RM_5.sz.mell.'!C75</f>
        <v>0</v>
      </c>
      <c r="D45" s="1771">
        <f>'RM_5.sz.mell.'!D75</f>
        <v>0</v>
      </c>
      <c r="E45" s="1769">
        <f>'RM_5.sz.mell.'!E75</f>
        <v>0</v>
      </c>
      <c r="F45" s="1772">
        <f>'RM_5.sz.mell.'!F75</f>
        <v>0</v>
      </c>
      <c r="G45" s="1771">
        <f>'RM_5.sz.mell.'!G75</f>
        <v>0</v>
      </c>
      <c r="H45" s="1771">
        <f>'RM_5.sz.mell.'!H75</f>
        <v>0</v>
      </c>
      <c r="I45" s="1772">
        <f>'RM_5.sz.mell.'!I75</f>
        <v>0</v>
      </c>
      <c r="J45" s="2395"/>
    </row>
    <row r="46" spans="1:10" x14ac:dyDescent="0.2">
      <c r="A46" s="1638" t="s">
        <v>133</v>
      </c>
      <c r="B46" s="1773">
        <f>'RM_5.sz.mell.'!B76</f>
        <v>0</v>
      </c>
      <c r="C46" s="1771">
        <f>'RM_5.sz.mell.'!C76</f>
        <v>0</v>
      </c>
      <c r="D46" s="1771">
        <f>'RM_5.sz.mell.'!D76</f>
        <v>0</v>
      </c>
      <c r="E46" s="1769">
        <f>'RM_5.sz.mell.'!E76</f>
        <v>0</v>
      </c>
      <c r="F46" s="1772">
        <f>'RM_5.sz.mell.'!F76</f>
        <v>0</v>
      </c>
      <c r="G46" s="1771">
        <f>'RM_5.sz.mell.'!G76</f>
        <v>0</v>
      </c>
      <c r="H46" s="1771">
        <f>'RM_5.sz.mell.'!H76</f>
        <v>0</v>
      </c>
      <c r="I46" s="1772">
        <f>'RM_5.sz.mell.'!I76</f>
        <v>0</v>
      </c>
      <c r="J46" s="2395"/>
    </row>
    <row r="47" spans="1:10" ht="13.5" thickBot="1" x14ac:dyDescent="0.25">
      <c r="A47" s="1638" t="s">
        <v>134</v>
      </c>
      <c r="B47" s="1773">
        <f>'RM_5.sz.mell.'!B77</f>
        <v>0</v>
      </c>
      <c r="C47" s="1771">
        <f>'RM_5.sz.mell.'!C77</f>
        <v>0</v>
      </c>
      <c r="D47" s="1771">
        <f>'RM_5.sz.mell.'!D77</f>
        <v>0</v>
      </c>
      <c r="E47" s="1769">
        <f>'RM_5.sz.mell.'!E77</f>
        <v>0</v>
      </c>
      <c r="F47" s="1772">
        <f>'RM_5.sz.mell.'!F77</f>
        <v>0</v>
      </c>
      <c r="G47" s="1771">
        <f>'RM_5.sz.mell.'!G77</f>
        <v>0</v>
      </c>
      <c r="H47" s="1771">
        <f>'RM_5.sz.mell.'!H77</f>
        <v>0</v>
      </c>
      <c r="I47" s="1772">
        <f>'RM_5.sz.mell.'!I77</f>
        <v>0</v>
      </c>
      <c r="J47" s="2395"/>
    </row>
    <row r="48" spans="1:10" ht="13.5" thickBot="1" x14ac:dyDescent="0.25">
      <c r="A48" s="1640" t="s">
        <v>135</v>
      </c>
      <c r="B48" s="1740">
        <f>'RM_5.sz.mell.'!B78</f>
        <v>99151520</v>
      </c>
      <c r="C48" s="1740">
        <f>'RM_5.sz.mell.'!C78</f>
        <v>49575760</v>
      </c>
      <c r="D48" s="1740">
        <f>'RM_5.sz.mell.'!D78</f>
        <v>49575760</v>
      </c>
      <c r="E48" s="1740">
        <f>'RM_5.sz.mell.'!E78</f>
        <v>0</v>
      </c>
      <c r="F48" s="1740">
        <f>'RM_5.sz.mell.'!F78</f>
        <v>49575760</v>
      </c>
      <c r="G48" s="1740">
        <f>'RM_5.sz.mell.'!G78</f>
        <v>0</v>
      </c>
      <c r="H48" s="1740">
        <f>'RM_5.sz.mell.'!H78</f>
        <v>0</v>
      </c>
      <c r="I48" s="1774">
        <f>'RM_5.sz.mell.'!I78</f>
        <v>0</v>
      </c>
      <c r="J48" s="2395"/>
    </row>
    <row r="49" spans="1:10" x14ac:dyDescent="0.2">
      <c r="A49" s="1641" t="s">
        <v>139</v>
      </c>
      <c r="B49" s="1763">
        <f>'RM_5.sz.mell.'!B79</f>
        <v>0</v>
      </c>
      <c r="C49" s="1764">
        <f>'RM_5.sz.mell.'!C79</f>
        <v>0</v>
      </c>
      <c r="D49" s="1764">
        <f>'RM_5.sz.mell.'!D79</f>
        <v>0</v>
      </c>
      <c r="E49" s="1764">
        <f>'RM_5.sz.mell.'!E79</f>
        <v>0</v>
      </c>
      <c r="F49" s="1764">
        <f>'RM_5.sz.mell.'!F79</f>
        <v>0</v>
      </c>
      <c r="G49" s="1764">
        <f>'RM_5.sz.mell.'!G79</f>
        <v>0</v>
      </c>
      <c r="H49" s="1764">
        <f>'RM_5.sz.mell.'!H79</f>
        <v>0</v>
      </c>
      <c r="I49" s="1767">
        <f>'RM_5.sz.mell.'!I79</f>
        <v>0</v>
      </c>
      <c r="J49" s="2395"/>
    </row>
    <row r="50" spans="1:10" x14ac:dyDescent="0.2">
      <c r="A50" s="1642" t="s">
        <v>140</v>
      </c>
      <c r="B50" s="1768">
        <f>'RM_5.sz.mell.'!B80</f>
        <v>92000000</v>
      </c>
      <c r="C50" s="1771">
        <f>'RM_5.sz.mell.'!C80</f>
        <v>46000000</v>
      </c>
      <c r="D50" s="1771">
        <f>'RM_5.sz.mell.'!D80</f>
        <v>46000000</v>
      </c>
      <c r="E50" s="1771">
        <f>'RM_5.sz.mell.'!E80</f>
        <v>0</v>
      </c>
      <c r="F50" s="1771">
        <f>'RM_5.sz.mell.'!F80</f>
        <v>46000000</v>
      </c>
      <c r="G50" s="1771">
        <f>'RM_5.sz.mell.'!G80</f>
        <v>0</v>
      </c>
      <c r="H50" s="1771">
        <f>'RM_5.sz.mell.'!H80</f>
        <v>0</v>
      </c>
      <c r="I50" s="1772">
        <f>'RM_5.sz.mell.'!I80</f>
        <v>0</v>
      </c>
      <c r="J50" s="2395"/>
    </row>
    <row r="51" spans="1:10" x14ac:dyDescent="0.2">
      <c r="A51" s="1642" t="s">
        <v>141</v>
      </c>
      <c r="B51" s="1773">
        <f>'RM_5.sz.mell.'!B81</f>
        <v>7151520</v>
      </c>
      <c r="C51" s="1771">
        <f>'RM_5.sz.mell.'!C81</f>
        <v>3575760</v>
      </c>
      <c r="D51" s="1771">
        <f>'RM_5.sz.mell.'!D81</f>
        <v>3575760</v>
      </c>
      <c r="E51" s="1771">
        <f>'RM_5.sz.mell.'!E81</f>
        <v>0</v>
      </c>
      <c r="F51" s="1771">
        <f>'RM_5.sz.mell.'!F81</f>
        <v>3575760</v>
      </c>
      <c r="G51" s="1771">
        <f>'RM_5.sz.mell.'!G81</f>
        <v>0</v>
      </c>
      <c r="H51" s="1771">
        <f>'RM_5.sz.mell.'!H81</f>
        <v>0</v>
      </c>
      <c r="I51" s="1772">
        <f>'RM_5.sz.mell.'!I81</f>
        <v>0</v>
      </c>
      <c r="J51" s="2395"/>
    </row>
    <row r="52" spans="1:10" x14ac:dyDescent="0.2">
      <c r="A52" s="1642" t="s">
        <v>142</v>
      </c>
      <c r="B52" s="1773">
        <f>'RM_5.sz.mell.'!B82</f>
        <v>0</v>
      </c>
      <c r="C52" s="1771">
        <f>'RM_5.sz.mell.'!C82</f>
        <v>0</v>
      </c>
      <c r="D52" s="1771">
        <f>'RM_5.sz.mell.'!D82</f>
        <v>0</v>
      </c>
      <c r="E52" s="1771">
        <f>'RM_5.sz.mell.'!E82</f>
        <v>0</v>
      </c>
      <c r="F52" s="1771">
        <f>'RM_5.sz.mell.'!F82</f>
        <v>0</v>
      </c>
      <c r="G52" s="1771">
        <f>'RM_5.sz.mell.'!G82</f>
        <v>0</v>
      </c>
      <c r="H52" s="1771">
        <f>'RM_5.sz.mell.'!H82</f>
        <v>0</v>
      </c>
      <c r="I52" s="1772">
        <f>'RM_5.sz.mell.'!I82</f>
        <v>0</v>
      </c>
      <c r="J52" s="2395"/>
    </row>
    <row r="53" spans="1:10" ht="13.5" thickBot="1" x14ac:dyDescent="0.25">
      <c r="A53" s="1643"/>
      <c r="B53" s="1775">
        <f>'RM_5.sz.mell.'!B83</f>
        <v>0</v>
      </c>
      <c r="C53" s="1776">
        <f>'RM_5.sz.mell.'!C83</f>
        <v>0</v>
      </c>
      <c r="D53" s="1776">
        <f>'RM_5.sz.mell.'!D83</f>
        <v>0</v>
      </c>
      <c r="E53" s="1771">
        <f>'RM_5.sz.mell.'!E83</f>
        <v>0</v>
      </c>
      <c r="F53" s="1776">
        <f>'RM_5.sz.mell.'!F83</f>
        <v>0</v>
      </c>
      <c r="G53" s="1776">
        <f>'RM_5.sz.mell.'!G83</f>
        <v>0</v>
      </c>
      <c r="H53" s="1771">
        <f>'RM_5.sz.mell.'!H83</f>
        <v>0</v>
      </c>
      <c r="I53" s="1777">
        <f>'RM_5.sz.mell.'!I83</f>
        <v>0</v>
      </c>
      <c r="J53" s="2395"/>
    </row>
    <row r="54" spans="1:10" ht="13.5" thickBot="1" x14ac:dyDescent="0.25">
      <c r="A54" s="1645" t="s">
        <v>109</v>
      </c>
      <c r="B54" s="1740">
        <f>'RM_5.sz.mell.'!B84</f>
        <v>99151520</v>
      </c>
      <c r="C54" s="1740">
        <f>'RM_5.sz.mell.'!C84</f>
        <v>49575760</v>
      </c>
      <c r="D54" s="1740">
        <f>'RM_5.sz.mell.'!D84</f>
        <v>49575760</v>
      </c>
      <c r="E54" s="1740">
        <f>'RM_5.sz.mell.'!E84</f>
        <v>0</v>
      </c>
      <c r="F54" s="1740">
        <f>'RM_5.sz.mell.'!F84</f>
        <v>49575760</v>
      </c>
      <c r="G54" s="1740">
        <f>'RM_5.sz.mell.'!G84</f>
        <v>0</v>
      </c>
      <c r="H54" s="1740">
        <f>'RM_5.sz.mell.'!H84</f>
        <v>0</v>
      </c>
      <c r="I54" s="1774">
        <f>'RM_5.sz.mell.'!I84</f>
        <v>0</v>
      </c>
      <c r="J54" s="2395"/>
    </row>
    <row r="55" spans="1:10" x14ac:dyDescent="0.2">
      <c r="J55" s="2395"/>
    </row>
    <row r="56" spans="1:10" x14ac:dyDescent="0.2">
      <c r="J56" s="2395"/>
    </row>
    <row r="57" spans="1:10" ht="14.25" x14ac:dyDescent="0.2">
      <c r="A57" s="2136" t="s">
        <v>136</v>
      </c>
      <c r="B57" s="2136"/>
      <c r="C57" s="2137"/>
      <c r="D57" s="2137"/>
      <c r="E57" s="2137"/>
      <c r="F57" s="2137"/>
      <c r="G57" s="2137"/>
      <c r="H57" s="2137"/>
      <c r="I57" s="2137"/>
      <c r="J57" s="2395"/>
    </row>
    <row r="58" spans="1:10" ht="15.75" thickBot="1" x14ac:dyDescent="0.25">
      <c r="A58" s="1626"/>
      <c r="B58" s="1626"/>
      <c r="C58" s="1626"/>
      <c r="D58" s="1626"/>
      <c r="E58" s="1626"/>
      <c r="F58" s="1626"/>
      <c r="G58" s="1626"/>
      <c r="H58" s="2396" t="s">
        <v>559</v>
      </c>
      <c r="I58" s="2396"/>
      <c r="J58" s="2395"/>
    </row>
    <row r="59" spans="1:10" ht="13.5" thickBot="1" x14ac:dyDescent="0.25">
      <c r="A59" s="2397" t="s">
        <v>130</v>
      </c>
      <c r="B59" s="2252" t="s">
        <v>796</v>
      </c>
      <c r="C59" s="2253"/>
      <c r="D59" s="2253"/>
      <c r="E59" s="2253"/>
      <c r="F59" s="2400"/>
      <c r="G59" s="2400"/>
      <c r="H59" s="2400"/>
      <c r="I59" s="2143"/>
      <c r="J59" s="2395"/>
    </row>
    <row r="60" spans="1:10" ht="13.5" thickBot="1" x14ac:dyDescent="0.25">
      <c r="A60" s="2398"/>
      <c r="B60" s="2144" t="s">
        <v>1086</v>
      </c>
      <c r="C60" s="2401" t="s">
        <v>1087</v>
      </c>
      <c r="D60" s="2148"/>
      <c r="E60" s="2148"/>
      <c r="F60" s="2148"/>
      <c r="G60" s="2148"/>
      <c r="H60" s="2148"/>
      <c r="I60" s="2149"/>
      <c r="J60" s="2395"/>
    </row>
    <row r="61" spans="1:10" ht="13.5" thickBot="1" x14ac:dyDescent="0.25">
      <c r="A61" s="2398"/>
      <c r="B61" s="2145"/>
      <c r="C61" s="2402" t="str">
        <f>CONCATENATE(KVI_MOD_ALAPADATOK!$D$1,". előtti forrás, kiadás")</f>
        <v>2021. előtti forrás, kiadás</v>
      </c>
      <c r="D61" s="1627" t="s">
        <v>798</v>
      </c>
      <c r="E61" s="1627" t="s">
        <v>1084</v>
      </c>
      <c r="F61" s="1628" t="s">
        <v>799</v>
      </c>
      <c r="G61" s="1628" t="s">
        <v>798</v>
      </c>
      <c r="H61" s="1628" t="s">
        <v>1084</v>
      </c>
      <c r="I61" s="1628" t="s">
        <v>799</v>
      </c>
      <c r="J61" s="2395"/>
    </row>
    <row r="62" spans="1:10" ht="25.5" customHeight="1" thickBot="1" x14ac:dyDescent="0.25">
      <c r="A62" s="2399"/>
      <c r="B62" s="2146"/>
      <c r="C62" s="2403"/>
      <c r="D62" s="2404" t="str">
        <f>CONCATENATE(KVI_MOD_ALAPADATOK!$D$1,". évi")</f>
        <v>2021. évi</v>
      </c>
      <c r="E62" s="2405"/>
      <c r="F62" s="2406"/>
      <c r="G62" s="2404" t="str">
        <f>CONCATENATE(KVI_MOD_ALAPADATOK!$D$1,". után")</f>
        <v>2021. után</v>
      </c>
      <c r="H62" s="2407"/>
      <c r="I62" s="2406"/>
      <c r="J62" s="2395"/>
    </row>
    <row r="63" spans="1:10" ht="13.5" thickBot="1" x14ac:dyDescent="0.25">
      <c r="A63" s="1629" t="s">
        <v>488</v>
      </c>
      <c r="B63" s="1630" t="s">
        <v>1100</v>
      </c>
      <c r="C63" s="1631" t="s">
        <v>490</v>
      </c>
      <c r="D63" s="1632" t="s">
        <v>492</v>
      </c>
      <c r="E63" s="1632" t="s">
        <v>491</v>
      </c>
      <c r="F63" s="1631" t="s">
        <v>1088</v>
      </c>
      <c r="G63" s="1631" t="s">
        <v>494</v>
      </c>
      <c r="H63" s="1631" t="s">
        <v>495</v>
      </c>
      <c r="I63" s="1633" t="s">
        <v>1089</v>
      </c>
      <c r="J63" s="2395"/>
    </row>
    <row r="64" spans="1:10" x14ac:dyDescent="0.2">
      <c r="A64" s="1634" t="s">
        <v>131</v>
      </c>
      <c r="B64" s="1763">
        <f>'RM_5.sz.mell.'!B129</f>
        <v>0</v>
      </c>
      <c r="C64" s="1763">
        <f>'RM_5.sz.mell.'!C129</f>
        <v>0</v>
      </c>
      <c r="D64" s="1764">
        <f>'RM_5.sz.mell.'!D129</f>
        <v>0</v>
      </c>
      <c r="E64" s="1764">
        <f>'RM_5.sz.mell.'!E129</f>
        <v>0</v>
      </c>
      <c r="F64" s="1765">
        <f>'RM_5.sz.mell.'!F129</f>
        <v>0</v>
      </c>
      <c r="G64" s="1764">
        <f>'RM_5.sz.mell.'!G129</f>
        <v>0</v>
      </c>
      <c r="H64" s="1766">
        <f>'RM_5.sz.mell.'!H129</f>
        <v>0</v>
      </c>
      <c r="I64" s="1767">
        <f>'RM_5.sz.mell.'!I129</f>
        <v>0</v>
      </c>
      <c r="J64" s="2395"/>
    </row>
    <row r="65" spans="1:10" x14ac:dyDescent="0.2">
      <c r="A65" s="1636" t="s">
        <v>143</v>
      </c>
      <c r="B65" s="1768">
        <f>'RM_5.sz.mell.'!B130</f>
        <v>0</v>
      </c>
      <c r="C65" s="1769">
        <f>'RM_5.sz.mell.'!C130</f>
        <v>0</v>
      </c>
      <c r="D65" s="1769">
        <f>'RM_5.sz.mell.'!D130</f>
        <v>0</v>
      </c>
      <c r="E65" s="1769">
        <f>'RM_5.sz.mell.'!E130</f>
        <v>0</v>
      </c>
      <c r="F65" s="1770">
        <f>'RM_5.sz.mell.'!F130</f>
        <v>0</v>
      </c>
      <c r="G65" s="1769">
        <f>'RM_5.sz.mell.'!G130</f>
        <v>0</v>
      </c>
      <c r="H65" s="1771">
        <f>'RM_5.sz.mell.'!H130</f>
        <v>0</v>
      </c>
      <c r="I65" s="1772">
        <f>'RM_5.sz.mell.'!I130</f>
        <v>0</v>
      </c>
      <c r="J65" s="2395"/>
    </row>
    <row r="66" spans="1:10" x14ac:dyDescent="0.2">
      <c r="A66" s="1638" t="s">
        <v>132</v>
      </c>
      <c r="B66" s="1773">
        <f>'RM_5.sz.mell.'!B131</f>
        <v>537000000</v>
      </c>
      <c r="C66" s="1771">
        <f>'RM_5.sz.mell.'!C131</f>
        <v>270000000</v>
      </c>
      <c r="D66" s="1771">
        <f>'RM_5.sz.mell.'!D131</f>
        <v>267000000</v>
      </c>
      <c r="E66" s="1769">
        <f>'RM_5.sz.mell.'!E131</f>
        <v>0</v>
      </c>
      <c r="F66" s="1772">
        <f>'RM_5.sz.mell.'!F131</f>
        <v>267000000</v>
      </c>
      <c r="G66" s="1771">
        <f>'RM_5.sz.mell.'!G131</f>
        <v>0</v>
      </c>
      <c r="H66" s="1771">
        <f>'RM_5.sz.mell.'!H131</f>
        <v>0</v>
      </c>
      <c r="I66" s="1772">
        <f>'RM_5.sz.mell.'!I131</f>
        <v>0</v>
      </c>
      <c r="J66" s="2395"/>
    </row>
    <row r="67" spans="1:10" x14ac:dyDescent="0.2">
      <c r="A67" s="1638" t="s">
        <v>145</v>
      </c>
      <c r="B67" s="1773">
        <f>'RM_5.sz.mell.'!B132</f>
        <v>0</v>
      </c>
      <c r="C67" s="1771">
        <f>'RM_5.sz.mell.'!C132</f>
        <v>0</v>
      </c>
      <c r="D67" s="1771">
        <f>'RM_5.sz.mell.'!D132</f>
        <v>0</v>
      </c>
      <c r="E67" s="1769">
        <f>'RM_5.sz.mell.'!E132</f>
        <v>0</v>
      </c>
      <c r="F67" s="1772">
        <f>'RM_5.sz.mell.'!F132</f>
        <v>0</v>
      </c>
      <c r="G67" s="1771">
        <f>'RM_5.sz.mell.'!G132</f>
        <v>0</v>
      </c>
      <c r="H67" s="1771">
        <f>'RM_5.sz.mell.'!H132</f>
        <v>0</v>
      </c>
      <c r="I67" s="1772">
        <f>'RM_5.sz.mell.'!I132</f>
        <v>0</v>
      </c>
      <c r="J67" s="2395"/>
    </row>
    <row r="68" spans="1:10" x14ac:dyDescent="0.2">
      <c r="A68" s="1638" t="s">
        <v>133</v>
      </c>
      <c r="B68" s="1773">
        <f>'RM_5.sz.mell.'!B133</f>
        <v>0</v>
      </c>
      <c r="C68" s="1771">
        <f>'RM_5.sz.mell.'!C133</f>
        <v>0</v>
      </c>
      <c r="D68" s="1771">
        <f>'RM_5.sz.mell.'!D133</f>
        <v>0</v>
      </c>
      <c r="E68" s="1769">
        <f>'RM_5.sz.mell.'!E133</f>
        <v>0</v>
      </c>
      <c r="F68" s="1772">
        <f>'RM_5.sz.mell.'!F133</f>
        <v>0</v>
      </c>
      <c r="G68" s="1771">
        <f>'RM_5.sz.mell.'!G133</f>
        <v>0</v>
      </c>
      <c r="H68" s="1771">
        <f>'RM_5.sz.mell.'!H133</f>
        <v>0</v>
      </c>
      <c r="I68" s="1772">
        <f>'RM_5.sz.mell.'!I133</f>
        <v>0</v>
      </c>
      <c r="J68" s="2395"/>
    </row>
    <row r="69" spans="1:10" ht="13.5" thickBot="1" x14ac:dyDescent="0.25">
      <c r="A69" s="1638" t="s">
        <v>134</v>
      </c>
      <c r="B69" s="1773">
        <f>'RM_5.sz.mell.'!B134</f>
        <v>0</v>
      </c>
      <c r="C69" s="1771">
        <f>'RM_5.sz.mell.'!C134</f>
        <v>0</v>
      </c>
      <c r="D69" s="1771">
        <f>'RM_5.sz.mell.'!D134</f>
        <v>0</v>
      </c>
      <c r="E69" s="1769">
        <f>'RM_5.sz.mell.'!E134</f>
        <v>0</v>
      </c>
      <c r="F69" s="1772">
        <f>'RM_5.sz.mell.'!F134</f>
        <v>0</v>
      </c>
      <c r="G69" s="1771">
        <f>'RM_5.sz.mell.'!G134</f>
        <v>0</v>
      </c>
      <c r="H69" s="1771">
        <f>'RM_5.sz.mell.'!H134</f>
        <v>0</v>
      </c>
      <c r="I69" s="1772">
        <f>'RM_5.sz.mell.'!I134</f>
        <v>0</v>
      </c>
      <c r="J69" s="2395"/>
    </row>
    <row r="70" spans="1:10" ht="13.5" thickBot="1" x14ac:dyDescent="0.25">
      <c r="A70" s="1640" t="s">
        <v>135</v>
      </c>
      <c r="B70" s="1740">
        <f>'RM_5.sz.mell.'!B135</f>
        <v>537000000</v>
      </c>
      <c r="C70" s="1740">
        <f>'RM_5.sz.mell.'!C135</f>
        <v>270000000</v>
      </c>
      <c r="D70" s="1740">
        <f>'RM_5.sz.mell.'!D135</f>
        <v>267000000</v>
      </c>
      <c r="E70" s="1740">
        <f>'RM_5.sz.mell.'!E135</f>
        <v>0</v>
      </c>
      <c r="F70" s="1740">
        <f>'RM_5.sz.mell.'!F135</f>
        <v>267000000</v>
      </c>
      <c r="G70" s="1740">
        <f>'RM_5.sz.mell.'!G135</f>
        <v>0</v>
      </c>
      <c r="H70" s="1740">
        <f>'RM_5.sz.mell.'!H135</f>
        <v>0</v>
      </c>
      <c r="I70" s="1774">
        <f>'RM_5.sz.mell.'!I135</f>
        <v>0</v>
      </c>
      <c r="J70" s="2395"/>
    </row>
    <row r="71" spans="1:10" x14ac:dyDescent="0.2">
      <c r="A71" s="1641" t="s">
        <v>139</v>
      </c>
      <c r="B71" s="1763">
        <f>'RM_5.sz.mell.'!B136</f>
        <v>0</v>
      </c>
      <c r="C71" s="1764">
        <f>'RM_5.sz.mell.'!C136</f>
        <v>0</v>
      </c>
      <c r="D71" s="1764">
        <f>'RM_5.sz.mell.'!D136</f>
        <v>0</v>
      </c>
      <c r="E71" s="1764">
        <f>'RM_5.sz.mell.'!E136</f>
        <v>0</v>
      </c>
      <c r="F71" s="1764">
        <f>'RM_5.sz.mell.'!F136</f>
        <v>0</v>
      </c>
      <c r="G71" s="1764">
        <f>'RM_5.sz.mell.'!G136</f>
        <v>0</v>
      </c>
      <c r="H71" s="1764">
        <f>'RM_5.sz.mell.'!H136</f>
        <v>0</v>
      </c>
      <c r="I71" s="1767">
        <f>'RM_5.sz.mell.'!I136</f>
        <v>0</v>
      </c>
      <c r="J71" s="2395"/>
    </row>
    <row r="72" spans="1:10" x14ac:dyDescent="0.2">
      <c r="A72" s="1642" t="s">
        <v>140</v>
      </c>
      <c r="B72" s="1768">
        <f>'RM_5.sz.mell.'!B137</f>
        <v>520000000</v>
      </c>
      <c r="C72" s="1771">
        <f>'RM_5.sz.mell.'!C137</f>
        <v>260000000</v>
      </c>
      <c r="D72" s="1771">
        <f>'RM_5.sz.mell.'!D137</f>
        <v>260000000</v>
      </c>
      <c r="E72" s="1771">
        <f>'RM_5.sz.mell.'!E137</f>
        <v>0</v>
      </c>
      <c r="F72" s="1771">
        <f>'RM_5.sz.mell.'!F137</f>
        <v>260000000</v>
      </c>
      <c r="G72" s="1771">
        <f>'RM_5.sz.mell.'!G137</f>
        <v>0</v>
      </c>
      <c r="H72" s="1771">
        <f>'RM_5.sz.mell.'!H137</f>
        <v>0</v>
      </c>
      <c r="I72" s="1772">
        <f>'RM_5.sz.mell.'!I137</f>
        <v>0</v>
      </c>
      <c r="J72" s="2395"/>
    </row>
    <row r="73" spans="1:10" x14ac:dyDescent="0.2">
      <c r="A73" s="1642" t="s">
        <v>141</v>
      </c>
      <c r="B73" s="1773">
        <f>'RM_5.sz.mell.'!B138</f>
        <v>14000000</v>
      </c>
      <c r="C73" s="1771">
        <f>'RM_5.sz.mell.'!C138</f>
        <v>7000000</v>
      </c>
      <c r="D73" s="1771">
        <f>'RM_5.sz.mell.'!D138</f>
        <v>7000000</v>
      </c>
      <c r="E73" s="1771">
        <f>'RM_5.sz.mell.'!E138</f>
        <v>0</v>
      </c>
      <c r="F73" s="1771">
        <f>'RM_5.sz.mell.'!F138</f>
        <v>7000000</v>
      </c>
      <c r="G73" s="1771">
        <f>'RM_5.sz.mell.'!G138</f>
        <v>0</v>
      </c>
      <c r="H73" s="1771">
        <f>'RM_5.sz.mell.'!H138</f>
        <v>0</v>
      </c>
      <c r="I73" s="1772">
        <f>'RM_5.sz.mell.'!I138</f>
        <v>0</v>
      </c>
      <c r="J73" s="2395"/>
    </row>
    <row r="74" spans="1:10" x14ac:dyDescent="0.2">
      <c r="A74" s="1642" t="s">
        <v>142</v>
      </c>
      <c r="B74" s="1773">
        <f>'RM_5.sz.mell.'!B139</f>
        <v>0</v>
      </c>
      <c r="C74" s="1771">
        <f>'RM_5.sz.mell.'!C139</f>
        <v>0</v>
      </c>
      <c r="D74" s="1771">
        <f>'RM_5.sz.mell.'!D139</f>
        <v>0</v>
      </c>
      <c r="E74" s="1771">
        <f>'RM_5.sz.mell.'!E139</f>
        <v>0</v>
      </c>
      <c r="F74" s="1771">
        <f>'RM_5.sz.mell.'!F139</f>
        <v>0</v>
      </c>
      <c r="G74" s="1771">
        <f>'RM_5.sz.mell.'!G139</f>
        <v>0</v>
      </c>
      <c r="H74" s="1771">
        <f>'RM_5.sz.mell.'!H139</f>
        <v>0</v>
      </c>
      <c r="I74" s="1772">
        <f>'RM_5.sz.mell.'!I139</f>
        <v>0</v>
      </c>
      <c r="J74" s="2395"/>
    </row>
    <row r="75" spans="1:10" ht="13.5" thickBot="1" x14ac:dyDescent="0.25">
      <c r="A75" s="1643"/>
      <c r="B75" s="1775">
        <f>'RM_5.sz.mell.'!B140</f>
        <v>0</v>
      </c>
      <c r="C75" s="1776">
        <f>'RM_5.sz.mell.'!C140</f>
        <v>0</v>
      </c>
      <c r="D75" s="1776">
        <f>'RM_5.sz.mell.'!D140</f>
        <v>0</v>
      </c>
      <c r="E75" s="1771">
        <f>'RM_5.sz.mell.'!E140</f>
        <v>0</v>
      </c>
      <c r="F75" s="1776">
        <f>'RM_5.sz.mell.'!F140</f>
        <v>0</v>
      </c>
      <c r="G75" s="1776">
        <f>'RM_5.sz.mell.'!G140</f>
        <v>0</v>
      </c>
      <c r="H75" s="1771">
        <f>'RM_5.sz.mell.'!H140</f>
        <v>0</v>
      </c>
      <c r="I75" s="1777">
        <f>'RM_5.sz.mell.'!I140</f>
        <v>0</v>
      </c>
      <c r="J75" s="2395"/>
    </row>
    <row r="76" spans="1:10" ht="13.5" thickBot="1" x14ac:dyDescent="0.25">
      <c r="A76" s="1645" t="s">
        <v>109</v>
      </c>
      <c r="B76" s="1740">
        <f>'RM_5.sz.mell.'!B141</f>
        <v>534000000</v>
      </c>
      <c r="C76" s="1740">
        <f>'RM_5.sz.mell.'!C141</f>
        <v>267000000</v>
      </c>
      <c r="D76" s="1740">
        <f>'RM_5.sz.mell.'!D141</f>
        <v>267000000</v>
      </c>
      <c r="E76" s="1740">
        <f>'RM_5.sz.mell.'!E141</f>
        <v>0</v>
      </c>
      <c r="F76" s="1740">
        <f>'RM_5.sz.mell.'!F141</f>
        <v>267000000</v>
      </c>
      <c r="G76" s="1740">
        <f>'RM_5.sz.mell.'!G141</f>
        <v>0</v>
      </c>
      <c r="H76" s="1740">
        <f>'RM_5.sz.mell.'!H141</f>
        <v>0</v>
      </c>
      <c r="I76" s="1774">
        <f>'RM_5.sz.mell.'!I141</f>
        <v>0</v>
      </c>
      <c r="J76" s="2395"/>
    </row>
    <row r="77" spans="1:10" x14ac:dyDescent="0.2">
      <c r="J77" s="2395"/>
    </row>
    <row r="78" spans="1:10" x14ac:dyDescent="0.2">
      <c r="J78" s="2395"/>
    </row>
    <row r="79" spans="1:10" ht="14.25" x14ac:dyDescent="0.2">
      <c r="A79" s="2136" t="s">
        <v>136</v>
      </c>
      <c r="B79" s="2136"/>
      <c r="C79" s="2137"/>
      <c r="D79" s="2137"/>
      <c r="E79" s="2137"/>
      <c r="F79" s="2137"/>
      <c r="G79" s="2137"/>
      <c r="H79" s="2137"/>
      <c r="I79" s="2137"/>
      <c r="J79" s="2395"/>
    </row>
    <row r="80" spans="1:10" ht="15.75" thickBot="1" x14ac:dyDescent="0.25">
      <c r="A80" s="1626"/>
      <c r="B80" s="1626"/>
      <c r="C80" s="1626"/>
      <c r="D80" s="1626"/>
      <c r="E80" s="1626"/>
      <c r="F80" s="1626"/>
      <c r="G80" s="1626"/>
      <c r="H80" s="2396" t="s">
        <v>559</v>
      </c>
      <c r="I80" s="2396"/>
      <c r="J80" s="2395"/>
    </row>
    <row r="81" spans="1:10" ht="13.5" thickBot="1" x14ac:dyDescent="0.25">
      <c r="A81" s="2397" t="s">
        <v>130</v>
      </c>
      <c r="B81" s="2252" t="s">
        <v>796</v>
      </c>
      <c r="C81" s="2253"/>
      <c r="D81" s="2253"/>
      <c r="E81" s="2253"/>
      <c r="F81" s="2400"/>
      <c r="G81" s="2400"/>
      <c r="H81" s="2400"/>
      <c r="I81" s="2143"/>
      <c r="J81" s="2395"/>
    </row>
    <row r="82" spans="1:10" ht="13.5" thickBot="1" x14ac:dyDescent="0.25">
      <c r="A82" s="2398"/>
      <c r="B82" s="2144" t="s">
        <v>1086</v>
      </c>
      <c r="C82" s="2401" t="s">
        <v>1087</v>
      </c>
      <c r="D82" s="2148"/>
      <c r="E82" s="2148"/>
      <c r="F82" s="2148"/>
      <c r="G82" s="2148"/>
      <c r="H82" s="2148"/>
      <c r="I82" s="2149"/>
      <c r="J82" s="2395"/>
    </row>
    <row r="83" spans="1:10" ht="13.5" thickBot="1" x14ac:dyDescent="0.25">
      <c r="A83" s="2398"/>
      <c r="B83" s="2145"/>
      <c r="C83" s="2402" t="str">
        <f>CONCATENATE(KVI_MOD_ALAPADATOK!$D$1,". előtti forrás, kiadás")</f>
        <v>2021. előtti forrás, kiadás</v>
      </c>
      <c r="D83" s="1627" t="s">
        <v>798</v>
      </c>
      <c r="E83" s="1627" t="s">
        <v>1084</v>
      </c>
      <c r="F83" s="1628" t="s">
        <v>799</v>
      </c>
      <c r="G83" s="1628" t="s">
        <v>798</v>
      </c>
      <c r="H83" s="1628" t="s">
        <v>1084</v>
      </c>
      <c r="I83" s="1628" t="s">
        <v>799</v>
      </c>
      <c r="J83" s="2395"/>
    </row>
    <row r="84" spans="1:10" ht="25.5" customHeight="1" thickBot="1" x14ac:dyDescent="0.25">
      <c r="A84" s="2399"/>
      <c r="B84" s="2146"/>
      <c r="C84" s="2403"/>
      <c r="D84" s="2404" t="str">
        <f>CONCATENATE(KVI_MOD_ALAPADATOK!$D$1,". évi")</f>
        <v>2021. évi</v>
      </c>
      <c r="E84" s="2405"/>
      <c r="F84" s="2406"/>
      <c r="G84" s="2404" t="str">
        <f>CONCATENATE(KVI_MOD_ALAPADATOK!$D$1,". után")</f>
        <v>2021. után</v>
      </c>
      <c r="H84" s="2407"/>
      <c r="I84" s="2406"/>
      <c r="J84" s="2395"/>
    </row>
    <row r="85" spans="1:10" ht="13.5" thickBot="1" x14ac:dyDescent="0.25">
      <c r="A85" s="1629" t="s">
        <v>488</v>
      </c>
      <c r="B85" s="1630" t="s">
        <v>1100</v>
      </c>
      <c r="C85" s="1631" t="s">
        <v>490</v>
      </c>
      <c r="D85" s="1632" t="s">
        <v>492</v>
      </c>
      <c r="E85" s="1632" t="s">
        <v>491</v>
      </c>
      <c r="F85" s="1631" t="s">
        <v>1088</v>
      </c>
      <c r="G85" s="1631" t="s">
        <v>494</v>
      </c>
      <c r="H85" s="1631" t="s">
        <v>495</v>
      </c>
      <c r="I85" s="1633" t="s">
        <v>1089</v>
      </c>
      <c r="J85" s="2395"/>
    </row>
    <row r="86" spans="1:10" x14ac:dyDescent="0.2">
      <c r="A86" s="1634" t="s">
        <v>131</v>
      </c>
      <c r="B86" s="1763">
        <f>'RM_5.sz.mell.'!B184</f>
        <v>0</v>
      </c>
      <c r="C86" s="1763">
        <f>'RM_5.sz.mell.'!C184</f>
        <v>0</v>
      </c>
      <c r="D86" s="1764">
        <f>'RM_5.sz.mell.'!D184</f>
        <v>0</v>
      </c>
      <c r="E86" s="1764">
        <f>'RM_5.sz.mell.'!E184</f>
        <v>0</v>
      </c>
      <c r="F86" s="1765">
        <f>'RM_5.sz.mell.'!F184</f>
        <v>0</v>
      </c>
      <c r="G86" s="1764">
        <f>'RM_5.sz.mell.'!G184</f>
        <v>0</v>
      </c>
      <c r="H86" s="1766">
        <f>'RM_5.sz.mell.'!H184</f>
        <v>0</v>
      </c>
      <c r="I86" s="1767">
        <f>'RM_5.sz.mell.'!I184</f>
        <v>0</v>
      </c>
      <c r="J86" s="2395"/>
    </row>
    <row r="87" spans="1:10" x14ac:dyDescent="0.2">
      <c r="A87" s="1636" t="s">
        <v>143</v>
      </c>
      <c r="B87" s="1768">
        <f>'RM_5.sz.mell.'!B185</f>
        <v>0</v>
      </c>
      <c r="C87" s="1769">
        <f>'RM_5.sz.mell.'!C185</f>
        <v>0</v>
      </c>
      <c r="D87" s="1769">
        <f>'RM_5.sz.mell.'!D185</f>
        <v>0</v>
      </c>
      <c r="E87" s="1769">
        <f>'RM_5.sz.mell.'!E185</f>
        <v>0</v>
      </c>
      <c r="F87" s="1770">
        <f>'RM_5.sz.mell.'!F185</f>
        <v>0</v>
      </c>
      <c r="G87" s="1769">
        <f>'RM_5.sz.mell.'!G185</f>
        <v>0</v>
      </c>
      <c r="H87" s="1771">
        <f>'RM_5.sz.mell.'!H185</f>
        <v>0</v>
      </c>
      <c r="I87" s="1772">
        <f>'RM_5.sz.mell.'!I185</f>
        <v>0</v>
      </c>
      <c r="J87" s="2395"/>
    </row>
    <row r="88" spans="1:10" x14ac:dyDescent="0.2">
      <c r="A88" s="1638" t="s">
        <v>132</v>
      </c>
      <c r="B88" s="1773">
        <f>'RM_5.sz.mell.'!B186</f>
        <v>0</v>
      </c>
      <c r="C88" s="1771">
        <f>'RM_5.sz.mell.'!C186</f>
        <v>0</v>
      </c>
      <c r="D88" s="1771">
        <f>'RM_5.sz.mell.'!D186</f>
        <v>0</v>
      </c>
      <c r="E88" s="1769">
        <f>'RM_5.sz.mell.'!E186</f>
        <v>0</v>
      </c>
      <c r="F88" s="1772">
        <f>'RM_5.sz.mell.'!F186</f>
        <v>0</v>
      </c>
      <c r="G88" s="1771">
        <f>'RM_5.sz.mell.'!G186</f>
        <v>0</v>
      </c>
      <c r="H88" s="1771">
        <f>'RM_5.sz.mell.'!H186</f>
        <v>0</v>
      </c>
      <c r="I88" s="1772">
        <f>'RM_5.sz.mell.'!I186</f>
        <v>0</v>
      </c>
      <c r="J88" s="2395"/>
    </row>
    <row r="89" spans="1:10" x14ac:dyDescent="0.2">
      <c r="A89" s="1638" t="s">
        <v>145</v>
      </c>
      <c r="B89" s="1773">
        <f>'RM_5.sz.mell.'!B187</f>
        <v>0</v>
      </c>
      <c r="C89" s="1771">
        <f>'RM_5.sz.mell.'!C187</f>
        <v>0</v>
      </c>
      <c r="D89" s="1771">
        <f>'RM_5.sz.mell.'!D187</f>
        <v>0</v>
      </c>
      <c r="E89" s="1769">
        <f>'RM_5.sz.mell.'!E187</f>
        <v>0</v>
      </c>
      <c r="F89" s="1772">
        <f>'RM_5.sz.mell.'!F187</f>
        <v>0</v>
      </c>
      <c r="G89" s="1771">
        <f>'RM_5.sz.mell.'!G187</f>
        <v>0</v>
      </c>
      <c r="H89" s="1771">
        <f>'RM_5.sz.mell.'!H187</f>
        <v>0</v>
      </c>
      <c r="I89" s="1772">
        <f>'RM_5.sz.mell.'!I187</f>
        <v>0</v>
      </c>
      <c r="J89" s="2395"/>
    </row>
    <row r="90" spans="1:10" x14ac:dyDescent="0.2">
      <c r="A90" s="1638" t="s">
        <v>133</v>
      </c>
      <c r="B90" s="1773">
        <f>'RM_5.sz.mell.'!B188</f>
        <v>0</v>
      </c>
      <c r="C90" s="1771">
        <f>'RM_5.sz.mell.'!C188</f>
        <v>0</v>
      </c>
      <c r="D90" s="1771">
        <f>'RM_5.sz.mell.'!D188</f>
        <v>0</v>
      </c>
      <c r="E90" s="1769">
        <f>'RM_5.sz.mell.'!E188</f>
        <v>0</v>
      </c>
      <c r="F90" s="1772">
        <f>'RM_5.sz.mell.'!F188</f>
        <v>0</v>
      </c>
      <c r="G90" s="1771">
        <f>'RM_5.sz.mell.'!G188</f>
        <v>0</v>
      </c>
      <c r="H90" s="1771">
        <f>'RM_5.sz.mell.'!H188</f>
        <v>0</v>
      </c>
      <c r="I90" s="1772">
        <f>'RM_5.sz.mell.'!I188</f>
        <v>0</v>
      </c>
      <c r="J90" s="2395"/>
    </row>
    <row r="91" spans="1:10" ht="13.5" thickBot="1" x14ac:dyDescent="0.25">
      <c r="A91" s="1638" t="s">
        <v>134</v>
      </c>
      <c r="B91" s="1773">
        <f>'RM_5.sz.mell.'!B189</f>
        <v>0</v>
      </c>
      <c r="C91" s="1771">
        <f>'RM_5.sz.mell.'!C189</f>
        <v>0</v>
      </c>
      <c r="D91" s="1771">
        <f>'RM_5.sz.mell.'!D189</f>
        <v>0</v>
      </c>
      <c r="E91" s="1769">
        <f>'RM_5.sz.mell.'!E189</f>
        <v>0</v>
      </c>
      <c r="F91" s="1772">
        <f>'RM_5.sz.mell.'!F189</f>
        <v>0</v>
      </c>
      <c r="G91" s="1771">
        <f>'RM_5.sz.mell.'!G189</f>
        <v>0</v>
      </c>
      <c r="H91" s="1771">
        <f>'RM_5.sz.mell.'!H189</f>
        <v>0</v>
      </c>
      <c r="I91" s="1772">
        <f>'RM_5.sz.mell.'!I189</f>
        <v>0</v>
      </c>
      <c r="J91" s="2395"/>
    </row>
    <row r="92" spans="1:10" ht="13.5" thickBot="1" x14ac:dyDescent="0.25">
      <c r="A92" s="1640" t="s">
        <v>135</v>
      </c>
      <c r="B92" s="1740">
        <f>'RM_5.sz.mell.'!B190</f>
        <v>0</v>
      </c>
      <c r="C92" s="1740">
        <f>'RM_5.sz.mell.'!C190</f>
        <v>0</v>
      </c>
      <c r="D92" s="1740">
        <f>'RM_5.sz.mell.'!D190</f>
        <v>0</v>
      </c>
      <c r="E92" s="1740">
        <f>'RM_5.sz.mell.'!E190</f>
        <v>0</v>
      </c>
      <c r="F92" s="1740">
        <f>'RM_5.sz.mell.'!F190</f>
        <v>0</v>
      </c>
      <c r="G92" s="1740">
        <f>'RM_5.sz.mell.'!G190</f>
        <v>0</v>
      </c>
      <c r="H92" s="1740">
        <f>'RM_5.sz.mell.'!H190</f>
        <v>0</v>
      </c>
      <c r="I92" s="1774">
        <f>'RM_5.sz.mell.'!I190</f>
        <v>0</v>
      </c>
      <c r="J92" s="2395"/>
    </row>
    <row r="93" spans="1:10" x14ac:dyDescent="0.2">
      <c r="A93" s="1641" t="s">
        <v>139</v>
      </c>
      <c r="B93" s="1763">
        <f>'RM_5.sz.mell.'!B191</f>
        <v>0</v>
      </c>
      <c r="C93" s="1764">
        <f>'RM_5.sz.mell.'!C191</f>
        <v>0</v>
      </c>
      <c r="D93" s="1764">
        <f>'RM_5.sz.mell.'!D191</f>
        <v>0</v>
      </c>
      <c r="E93" s="1764">
        <f>'RM_5.sz.mell.'!E191</f>
        <v>0</v>
      </c>
      <c r="F93" s="1764">
        <f>'RM_5.sz.mell.'!F191</f>
        <v>0</v>
      </c>
      <c r="G93" s="1764">
        <f>'RM_5.sz.mell.'!G191</f>
        <v>0</v>
      </c>
      <c r="H93" s="1764">
        <f>'RM_5.sz.mell.'!H191</f>
        <v>0</v>
      </c>
      <c r="I93" s="1767">
        <f>'RM_5.sz.mell.'!I191</f>
        <v>0</v>
      </c>
      <c r="J93" s="2395"/>
    </row>
    <row r="94" spans="1:10" x14ac:dyDescent="0.2">
      <c r="A94" s="1642" t="s">
        <v>140</v>
      </c>
      <c r="B94" s="1768">
        <f>'RM_5.sz.mell.'!B192</f>
        <v>0</v>
      </c>
      <c r="C94" s="1771">
        <f>'RM_5.sz.mell.'!C192</f>
        <v>0</v>
      </c>
      <c r="D94" s="1771">
        <f>'RM_5.sz.mell.'!D192</f>
        <v>0</v>
      </c>
      <c r="E94" s="1771">
        <f>'RM_5.sz.mell.'!E192</f>
        <v>0</v>
      </c>
      <c r="F94" s="1771">
        <f>'RM_5.sz.mell.'!F192</f>
        <v>0</v>
      </c>
      <c r="G94" s="1771">
        <f>'RM_5.sz.mell.'!G192</f>
        <v>0</v>
      </c>
      <c r="H94" s="1771">
        <f>'RM_5.sz.mell.'!H192</f>
        <v>0</v>
      </c>
      <c r="I94" s="1772">
        <f>'RM_5.sz.mell.'!I192</f>
        <v>0</v>
      </c>
      <c r="J94" s="2395"/>
    </row>
    <row r="95" spans="1:10" x14ac:dyDescent="0.2">
      <c r="A95" s="1642" t="s">
        <v>141</v>
      </c>
      <c r="B95" s="1773">
        <f>'RM_5.sz.mell.'!B193</f>
        <v>0</v>
      </c>
      <c r="C95" s="1771">
        <f>'RM_5.sz.mell.'!C193</f>
        <v>0</v>
      </c>
      <c r="D95" s="1771">
        <f>'RM_5.sz.mell.'!D193</f>
        <v>0</v>
      </c>
      <c r="E95" s="1771">
        <f>'RM_5.sz.mell.'!E193</f>
        <v>0</v>
      </c>
      <c r="F95" s="1771">
        <f>'RM_5.sz.mell.'!F193</f>
        <v>0</v>
      </c>
      <c r="G95" s="1771">
        <f>'RM_5.sz.mell.'!G193</f>
        <v>0</v>
      </c>
      <c r="H95" s="1771">
        <f>'RM_5.sz.mell.'!H193</f>
        <v>0</v>
      </c>
      <c r="I95" s="1772">
        <f>'RM_5.sz.mell.'!I193</f>
        <v>0</v>
      </c>
      <c r="J95" s="2395"/>
    </row>
    <row r="96" spans="1:10" x14ac:dyDescent="0.2">
      <c r="A96" s="1642" t="s">
        <v>142</v>
      </c>
      <c r="B96" s="1773">
        <f>'RM_5.sz.mell.'!B194</f>
        <v>0</v>
      </c>
      <c r="C96" s="1771">
        <f>'RM_5.sz.mell.'!C194</f>
        <v>0</v>
      </c>
      <c r="D96" s="1771">
        <f>'RM_5.sz.mell.'!D194</f>
        <v>0</v>
      </c>
      <c r="E96" s="1771">
        <f>'RM_5.sz.mell.'!E194</f>
        <v>0</v>
      </c>
      <c r="F96" s="1771">
        <f>'RM_5.sz.mell.'!F194</f>
        <v>0</v>
      </c>
      <c r="G96" s="1771">
        <f>'RM_5.sz.mell.'!G194</f>
        <v>0</v>
      </c>
      <c r="H96" s="1771">
        <f>'RM_5.sz.mell.'!H194</f>
        <v>0</v>
      </c>
      <c r="I96" s="1772">
        <f>'RM_5.sz.mell.'!I194</f>
        <v>0</v>
      </c>
      <c r="J96" s="2395"/>
    </row>
    <row r="97" spans="1:10" ht="13.5" thickBot="1" x14ac:dyDescent="0.25">
      <c r="A97" s="1643"/>
      <c r="B97" s="1775">
        <f>'RM_5.sz.mell.'!B195</f>
        <v>0</v>
      </c>
      <c r="C97" s="1776">
        <f>'RM_5.sz.mell.'!C195</f>
        <v>0</v>
      </c>
      <c r="D97" s="1776">
        <f>'RM_5.sz.mell.'!D195</f>
        <v>0</v>
      </c>
      <c r="E97" s="1771">
        <f>'RM_5.sz.mell.'!E195</f>
        <v>0</v>
      </c>
      <c r="F97" s="1776">
        <f>'RM_5.sz.mell.'!F195</f>
        <v>0</v>
      </c>
      <c r="G97" s="1776">
        <f>'RM_5.sz.mell.'!G195</f>
        <v>0</v>
      </c>
      <c r="H97" s="1771">
        <f>'RM_5.sz.mell.'!H195</f>
        <v>0</v>
      </c>
      <c r="I97" s="1777">
        <f>'RM_5.sz.mell.'!I195</f>
        <v>0</v>
      </c>
      <c r="J97" s="2395"/>
    </row>
    <row r="98" spans="1:10" ht="13.5" thickBot="1" x14ac:dyDescent="0.25">
      <c r="A98" s="1645" t="s">
        <v>109</v>
      </c>
      <c r="B98" s="1740">
        <f>'RM_5.sz.mell.'!B196</f>
        <v>0</v>
      </c>
      <c r="C98" s="1740">
        <f>'RM_5.sz.mell.'!C196</f>
        <v>0</v>
      </c>
      <c r="D98" s="1740">
        <f>'RM_5.sz.mell.'!D196</f>
        <v>0</v>
      </c>
      <c r="E98" s="1740">
        <f>'RM_5.sz.mell.'!E196</f>
        <v>0</v>
      </c>
      <c r="F98" s="1740">
        <f>'RM_5.sz.mell.'!F196</f>
        <v>0</v>
      </c>
      <c r="G98" s="1740">
        <f>'RM_5.sz.mell.'!G196</f>
        <v>0</v>
      </c>
      <c r="H98" s="1740">
        <f>'RM_5.sz.mell.'!H196</f>
        <v>0</v>
      </c>
      <c r="I98" s="1774">
        <f>'RM_5.sz.mell.'!I196</f>
        <v>0</v>
      </c>
      <c r="J98" s="2395"/>
    </row>
    <row r="99" spans="1:10" x14ac:dyDescent="0.2">
      <c r="J99" s="2395"/>
    </row>
    <row r="100" spans="1:10" x14ac:dyDescent="0.2">
      <c r="J100" s="2395"/>
    </row>
    <row r="101" spans="1:10" ht="14.25" x14ac:dyDescent="0.2">
      <c r="A101" s="2136" t="s">
        <v>136</v>
      </c>
      <c r="B101" s="2136"/>
      <c r="C101" s="2137"/>
      <c r="D101" s="2137"/>
      <c r="E101" s="2137"/>
      <c r="F101" s="2137"/>
      <c r="G101" s="2137"/>
      <c r="H101" s="2137"/>
      <c r="I101" s="2137"/>
      <c r="J101" s="2395"/>
    </row>
    <row r="102" spans="1:10" ht="15.75" thickBot="1" x14ac:dyDescent="0.25">
      <c r="A102" s="1626"/>
      <c r="B102" s="1626"/>
      <c r="C102" s="1626"/>
      <c r="D102" s="1626"/>
      <c r="E102" s="1626"/>
      <c r="F102" s="1626"/>
      <c r="G102" s="1626"/>
      <c r="H102" s="2396" t="s">
        <v>559</v>
      </c>
      <c r="I102" s="2396"/>
      <c r="J102" s="2395"/>
    </row>
    <row r="103" spans="1:10" ht="13.5" thickBot="1" x14ac:dyDescent="0.25">
      <c r="A103" s="2397" t="s">
        <v>130</v>
      </c>
      <c r="B103" s="2252" t="s">
        <v>796</v>
      </c>
      <c r="C103" s="2253"/>
      <c r="D103" s="2253"/>
      <c r="E103" s="2253"/>
      <c r="F103" s="2400"/>
      <c r="G103" s="2400"/>
      <c r="H103" s="2400"/>
      <c r="I103" s="2143"/>
      <c r="J103" s="2395"/>
    </row>
    <row r="104" spans="1:10" ht="13.5" thickBot="1" x14ac:dyDescent="0.25">
      <c r="A104" s="2398"/>
      <c r="B104" s="2144" t="s">
        <v>1086</v>
      </c>
      <c r="C104" s="2401" t="s">
        <v>1087</v>
      </c>
      <c r="D104" s="2148"/>
      <c r="E104" s="2148"/>
      <c r="F104" s="2148"/>
      <c r="G104" s="2148"/>
      <c r="H104" s="2148"/>
      <c r="I104" s="2149"/>
      <c r="J104" s="2395"/>
    </row>
    <row r="105" spans="1:10" ht="13.5" thickBot="1" x14ac:dyDescent="0.25">
      <c r="A105" s="2398"/>
      <c r="B105" s="2145"/>
      <c r="C105" s="2402" t="str">
        <f>CONCATENATE(KVI_MOD_ALAPADATOK!$D$1,". előtti forrás, kiadás")</f>
        <v>2021. előtti forrás, kiadás</v>
      </c>
      <c r="D105" s="1627" t="s">
        <v>798</v>
      </c>
      <c r="E105" s="1627" t="s">
        <v>1084</v>
      </c>
      <c r="F105" s="1628" t="s">
        <v>799</v>
      </c>
      <c r="G105" s="1628" t="s">
        <v>798</v>
      </c>
      <c r="H105" s="1628" t="s">
        <v>1084</v>
      </c>
      <c r="I105" s="1628" t="s">
        <v>799</v>
      </c>
      <c r="J105" s="2395"/>
    </row>
    <row r="106" spans="1:10" ht="25.5" customHeight="1" thickBot="1" x14ac:dyDescent="0.25">
      <c r="A106" s="2399"/>
      <c r="B106" s="2146"/>
      <c r="C106" s="2403"/>
      <c r="D106" s="2404" t="str">
        <f>CONCATENATE(KVI_MOD_ALAPADATOK!$D$1,". évi")</f>
        <v>2021. évi</v>
      </c>
      <c r="E106" s="2405"/>
      <c r="F106" s="2406"/>
      <c r="G106" s="2404" t="str">
        <f>CONCATENATE(KVI_MOD_ALAPADATOK!$D$1,". után")</f>
        <v>2021. után</v>
      </c>
      <c r="H106" s="2407"/>
      <c r="I106" s="2406"/>
      <c r="J106" s="2395"/>
    </row>
    <row r="107" spans="1:10" ht="13.5" thickBot="1" x14ac:dyDescent="0.25">
      <c r="A107" s="1629" t="s">
        <v>488</v>
      </c>
      <c r="B107" s="1630" t="s">
        <v>1100</v>
      </c>
      <c r="C107" s="1631" t="s">
        <v>490</v>
      </c>
      <c r="D107" s="1632" t="s">
        <v>492</v>
      </c>
      <c r="E107" s="1632" t="s">
        <v>491</v>
      </c>
      <c r="F107" s="1631" t="s">
        <v>1088</v>
      </c>
      <c r="G107" s="1631" t="s">
        <v>494</v>
      </c>
      <c r="H107" s="1631" t="s">
        <v>495</v>
      </c>
      <c r="I107" s="1633" t="s">
        <v>1089</v>
      </c>
      <c r="J107" s="2395"/>
    </row>
    <row r="108" spans="1:10" x14ac:dyDescent="0.2">
      <c r="A108" s="1634" t="s">
        <v>131</v>
      </c>
      <c r="B108" s="1763">
        <f>'RM_5.sz.mell.'!B241</f>
        <v>0</v>
      </c>
      <c r="C108" s="1763">
        <f>'RM_5.sz.mell.'!C241</f>
        <v>0</v>
      </c>
      <c r="D108" s="1764">
        <f>'RM_5.sz.mell.'!D241</f>
        <v>0</v>
      </c>
      <c r="E108" s="1764">
        <f>'RM_5.sz.mell.'!E241</f>
        <v>0</v>
      </c>
      <c r="F108" s="1765">
        <f>'RM_5.sz.mell.'!F241</f>
        <v>0</v>
      </c>
      <c r="G108" s="1764">
        <f>'RM_5.sz.mell.'!G241</f>
        <v>0</v>
      </c>
      <c r="H108" s="1766">
        <f>'RM_5.sz.mell.'!H241</f>
        <v>0</v>
      </c>
      <c r="I108" s="1767">
        <f>'RM_5.sz.mell.'!I241</f>
        <v>0</v>
      </c>
      <c r="J108" s="2395"/>
    </row>
    <row r="109" spans="1:10" x14ac:dyDescent="0.2">
      <c r="A109" s="1636" t="s">
        <v>143</v>
      </c>
      <c r="B109" s="1768">
        <f>'RM_5.sz.mell.'!B242</f>
        <v>0</v>
      </c>
      <c r="C109" s="1769">
        <f>'RM_5.sz.mell.'!C242</f>
        <v>0</v>
      </c>
      <c r="D109" s="1769">
        <f>'RM_5.sz.mell.'!D242</f>
        <v>0</v>
      </c>
      <c r="E109" s="1769">
        <f>'RM_5.sz.mell.'!E242</f>
        <v>0</v>
      </c>
      <c r="F109" s="1770">
        <f>'RM_5.sz.mell.'!F242</f>
        <v>0</v>
      </c>
      <c r="G109" s="1769">
        <f>'RM_5.sz.mell.'!G242</f>
        <v>0</v>
      </c>
      <c r="H109" s="1771">
        <f>'RM_5.sz.mell.'!H242</f>
        <v>0</v>
      </c>
      <c r="I109" s="1772">
        <f>'RM_5.sz.mell.'!I242</f>
        <v>0</v>
      </c>
      <c r="J109" s="2395"/>
    </row>
    <row r="110" spans="1:10" x14ac:dyDescent="0.2">
      <c r="A110" s="1638" t="s">
        <v>132</v>
      </c>
      <c r="B110" s="1773">
        <f>'RM_5.sz.mell.'!B243</f>
        <v>0</v>
      </c>
      <c r="C110" s="1771">
        <f>'RM_5.sz.mell.'!C243</f>
        <v>0</v>
      </c>
      <c r="D110" s="1771">
        <f>'RM_5.sz.mell.'!D243</f>
        <v>0</v>
      </c>
      <c r="E110" s="1769">
        <f>'RM_5.sz.mell.'!E243</f>
        <v>0</v>
      </c>
      <c r="F110" s="1772">
        <f>'RM_5.sz.mell.'!F243</f>
        <v>0</v>
      </c>
      <c r="G110" s="1771">
        <f>'RM_5.sz.mell.'!G243</f>
        <v>0</v>
      </c>
      <c r="H110" s="1771">
        <f>'RM_5.sz.mell.'!H243</f>
        <v>0</v>
      </c>
      <c r="I110" s="1772">
        <f>'RM_5.sz.mell.'!I243</f>
        <v>0</v>
      </c>
      <c r="J110" s="2395"/>
    </row>
    <row r="111" spans="1:10" x14ac:dyDescent="0.2">
      <c r="A111" s="1638" t="s">
        <v>145</v>
      </c>
      <c r="B111" s="1773">
        <f>'RM_5.sz.mell.'!B244</f>
        <v>0</v>
      </c>
      <c r="C111" s="1771">
        <f>'RM_5.sz.mell.'!C244</f>
        <v>0</v>
      </c>
      <c r="D111" s="1771">
        <f>'RM_5.sz.mell.'!D244</f>
        <v>0</v>
      </c>
      <c r="E111" s="1769">
        <f>'RM_5.sz.mell.'!E244</f>
        <v>0</v>
      </c>
      <c r="F111" s="1772">
        <f>'RM_5.sz.mell.'!F244</f>
        <v>0</v>
      </c>
      <c r="G111" s="1771">
        <f>'RM_5.sz.mell.'!G244</f>
        <v>0</v>
      </c>
      <c r="H111" s="1771">
        <f>'RM_5.sz.mell.'!H244</f>
        <v>0</v>
      </c>
      <c r="I111" s="1772">
        <f>'RM_5.sz.mell.'!I244</f>
        <v>0</v>
      </c>
      <c r="J111" s="2395"/>
    </row>
    <row r="112" spans="1:10" x14ac:dyDescent="0.2">
      <c r="A112" s="1638" t="s">
        <v>133</v>
      </c>
      <c r="B112" s="1773">
        <f>'RM_5.sz.mell.'!B245</f>
        <v>0</v>
      </c>
      <c r="C112" s="1771">
        <f>'RM_5.sz.mell.'!C245</f>
        <v>0</v>
      </c>
      <c r="D112" s="1771">
        <f>'RM_5.sz.mell.'!D245</f>
        <v>0</v>
      </c>
      <c r="E112" s="1769">
        <f>'RM_5.sz.mell.'!E245</f>
        <v>0</v>
      </c>
      <c r="F112" s="1772">
        <f>'RM_5.sz.mell.'!F245</f>
        <v>0</v>
      </c>
      <c r="G112" s="1771">
        <f>'RM_5.sz.mell.'!G245</f>
        <v>0</v>
      </c>
      <c r="H112" s="1771">
        <f>'RM_5.sz.mell.'!H245</f>
        <v>0</v>
      </c>
      <c r="I112" s="1772">
        <f>'RM_5.sz.mell.'!I245</f>
        <v>0</v>
      </c>
      <c r="J112" s="2395"/>
    </row>
    <row r="113" spans="1:10" ht="13.5" thickBot="1" x14ac:dyDescent="0.25">
      <c r="A113" s="1638" t="s">
        <v>134</v>
      </c>
      <c r="B113" s="1773">
        <f>'RM_5.sz.mell.'!B246</f>
        <v>0</v>
      </c>
      <c r="C113" s="1771">
        <f>'RM_5.sz.mell.'!C246</f>
        <v>0</v>
      </c>
      <c r="D113" s="1771">
        <f>'RM_5.sz.mell.'!D246</f>
        <v>0</v>
      </c>
      <c r="E113" s="1769">
        <f>'RM_5.sz.mell.'!E246</f>
        <v>0</v>
      </c>
      <c r="F113" s="1772">
        <f>'RM_5.sz.mell.'!F246</f>
        <v>0</v>
      </c>
      <c r="G113" s="1771">
        <f>'RM_5.sz.mell.'!G246</f>
        <v>0</v>
      </c>
      <c r="H113" s="1771">
        <f>'RM_5.sz.mell.'!H246</f>
        <v>0</v>
      </c>
      <c r="I113" s="1772">
        <f>'RM_5.sz.mell.'!I246</f>
        <v>0</v>
      </c>
      <c r="J113" s="2395"/>
    </row>
    <row r="114" spans="1:10" ht="13.5" thickBot="1" x14ac:dyDescent="0.25">
      <c r="A114" s="1640" t="s">
        <v>135</v>
      </c>
      <c r="B114" s="1740">
        <f>'RM_5.sz.mell.'!B247</f>
        <v>0</v>
      </c>
      <c r="C114" s="1740">
        <f>'RM_5.sz.mell.'!C247</f>
        <v>0</v>
      </c>
      <c r="D114" s="1740">
        <f>'RM_5.sz.mell.'!D247</f>
        <v>0</v>
      </c>
      <c r="E114" s="1740">
        <f>'RM_5.sz.mell.'!E247</f>
        <v>0</v>
      </c>
      <c r="F114" s="1740">
        <f>'RM_5.sz.mell.'!F247</f>
        <v>0</v>
      </c>
      <c r="G114" s="1740">
        <f>'RM_5.sz.mell.'!G247</f>
        <v>0</v>
      </c>
      <c r="H114" s="1740">
        <f>'RM_5.sz.mell.'!H247</f>
        <v>0</v>
      </c>
      <c r="I114" s="1774">
        <f>'RM_5.sz.mell.'!I247</f>
        <v>0</v>
      </c>
      <c r="J114" s="2395"/>
    </row>
    <row r="115" spans="1:10" x14ac:dyDescent="0.2">
      <c r="A115" s="1641" t="s">
        <v>139</v>
      </c>
      <c r="B115" s="1763">
        <f>'RM_5.sz.mell.'!B248</f>
        <v>0</v>
      </c>
      <c r="C115" s="1764">
        <f>'RM_5.sz.mell.'!C248</f>
        <v>0</v>
      </c>
      <c r="D115" s="1764">
        <f>'RM_5.sz.mell.'!D248</f>
        <v>0</v>
      </c>
      <c r="E115" s="1764">
        <f>'RM_5.sz.mell.'!E248</f>
        <v>0</v>
      </c>
      <c r="F115" s="1764">
        <f>'RM_5.sz.mell.'!F248</f>
        <v>0</v>
      </c>
      <c r="G115" s="1764">
        <f>'RM_5.sz.mell.'!G248</f>
        <v>0</v>
      </c>
      <c r="H115" s="1764">
        <f>'RM_5.sz.mell.'!H248</f>
        <v>0</v>
      </c>
      <c r="I115" s="1767">
        <f>'RM_5.sz.mell.'!I248</f>
        <v>0</v>
      </c>
      <c r="J115" s="2395"/>
    </row>
    <row r="116" spans="1:10" x14ac:dyDescent="0.2">
      <c r="A116" s="1642" t="s">
        <v>140</v>
      </c>
      <c r="B116" s="1768">
        <f>'RM_5.sz.mell.'!B249</f>
        <v>0</v>
      </c>
      <c r="C116" s="1771">
        <f>'RM_5.sz.mell.'!C249</f>
        <v>0</v>
      </c>
      <c r="D116" s="1771">
        <f>'RM_5.sz.mell.'!D249</f>
        <v>0</v>
      </c>
      <c r="E116" s="1771">
        <f>'RM_5.sz.mell.'!E249</f>
        <v>0</v>
      </c>
      <c r="F116" s="1771">
        <f>'RM_5.sz.mell.'!F249</f>
        <v>0</v>
      </c>
      <c r="G116" s="1771">
        <f>'RM_5.sz.mell.'!G249</f>
        <v>0</v>
      </c>
      <c r="H116" s="1771">
        <f>'RM_5.sz.mell.'!H249</f>
        <v>0</v>
      </c>
      <c r="I116" s="1772">
        <f>'RM_5.sz.mell.'!I249</f>
        <v>0</v>
      </c>
      <c r="J116" s="2395"/>
    </row>
    <row r="117" spans="1:10" x14ac:dyDescent="0.2">
      <c r="A117" s="1642" t="s">
        <v>141</v>
      </c>
      <c r="B117" s="1773">
        <f>'RM_5.sz.mell.'!B250</f>
        <v>0</v>
      </c>
      <c r="C117" s="1771">
        <f>'RM_5.sz.mell.'!C250</f>
        <v>0</v>
      </c>
      <c r="D117" s="1771">
        <f>'RM_5.sz.mell.'!D250</f>
        <v>0</v>
      </c>
      <c r="E117" s="1771">
        <f>'RM_5.sz.mell.'!E250</f>
        <v>0</v>
      </c>
      <c r="F117" s="1771">
        <f>'RM_5.sz.mell.'!F250</f>
        <v>0</v>
      </c>
      <c r="G117" s="1771">
        <f>'RM_5.sz.mell.'!G250</f>
        <v>0</v>
      </c>
      <c r="H117" s="1771">
        <f>'RM_5.sz.mell.'!H250</f>
        <v>0</v>
      </c>
      <c r="I117" s="1772">
        <f>'RM_5.sz.mell.'!I250</f>
        <v>0</v>
      </c>
      <c r="J117" s="2395"/>
    </row>
    <row r="118" spans="1:10" x14ac:dyDescent="0.2">
      <c r="A118" s="1642" t="s">
        <v>142</v>
      </c>
      <c r="B118" s="1773">
        <f>'RM_5.sz.mell.'!B251</f>
        <v>0</v>
      </c>
      <c r="C118" s="1771">
        <f>'RM_5.sz.mell.'!C251</f>
        <v>0</v>
      </c>
      <c r="D118" s="1771">
        <f>'RM_5.sz.mell.'!D251</f>
        <v>0</v>
      </c>
      <c r="E118" s="1771">
        <f>'RM_5.sz.mell.'!E251</f>
        <v>0</v>
      </c>
      <c r="F118" s="1771">
        <f>'RM_5.sz.mell.'!F251</f>
        <v>0</v>
      </c>
      <c r="G118" s="1771">
        <f>'RM_5.sz.mell.'!G251</f>
        <v>0</v>
      </c>
      <c r="H118" s="1771">
        <f>'RM_5.sz.mell.'!H251</f>
        <v>0</v>
      </c>
      <c r="I118" s="1772">
        <f>'RM_5.sz.mell.'!I251</f>
        <v>0</v>
      </c>
      <c r="J118" s="2395"/>
    </row>
    <row r="119" spans="1:10" ht="13.5" thickBot="1" x14ac:dyDescent="0.25">
      <c r="A119" s="1643"/>
      <c r="B119" s="1775">
        <f>'RM_5.sz.mell.'!B252</f>
        <v>0</v>
      </c>
      <c r="C119" s="1776">
        <f>'RM_5.sz.mell.'!C252</f>
        <v>0</v>
      </c>
      <c r="D119" s="1776">
        <f>'RM_5.sz.mell.'!D252</f>
        <v>0</v>
      </c>
      <c r="E119" s="1771">
        <f>'RM_5.sz.mell.'!E252</f>
        <v>0</v>
      </c>
      <c r="F119" s="1776">
        <f>'RM_5.sz.mell.'!F252</f>
        <v>0</v>
      </c>
      <c r="G119" s="1776">
        <f>'RM_5.sz.mell.'!G252</f>
        <v>0</v>
      </c>
      <c r="H119" s="1771">
        <f>'RM_5.sz.mell.'!H252</f>
        <v>0</v>
      </c>
      <c r="I119" s="1777">
        <f>'RM_5.sz.mell.'!I252</f>
        <v>0</v>
      </c>
      <c r="J119" s="2395"/>
    </row>
    <row r="120" spans="1:10" ht="13.5" thickBot="1" x14ac:dyDescent="0.25">
      <c r="A120" s="1645" t="s">
        <v>109</v>
      </c>
      <c r="B120" s="1740">
        <f>'RM_5.sz.mell.'!B253</f>
        <v>0</v>
      </c>
      <c r="C120" s="1740">
        <f>'RM_5.sz.mell.'!C253</f>
        <v>0</v>
      </c>
      <c r="D120" s="1740">
        <f>'RM_5.sz.mell.'!D253</f>
        <v>0</v>
      </c>
      <c r="E120" s="1740">
        <f>'RM_5.sz.mell.'!E253</f>
        <v>0</v>
      </c>
      <c r="F120" s="1740">
        <f>'RM_5.sz.mell.'!F253</f>
        <v>0</v>
      </c>
      <c r="G120" s="1740">
        <f>'RM_5.sz.mell.'!G253</f>
        <v>0</v>
      </c>
      <c r="H120" s="1740">
        <f>'RM_5.sz.mell.'!H253</f>
        <v>0</v>
      </c>
      <c r="I120" s="1774">
        <f>'RM_5.sz.mell.'!I253</f>
        <v>0</v>
      </c>
      <c r="J120" s="2395"/>
    </row>
    <row r="121" spans="1:10" x14ac:dyDescent="0.2">
      <c r="J121" s="2395"/>
    </row>
    <row r="122" spans="1:10" x14ac:dyDescent="0.2">
      <c r="J122" s="2395"/>
    </row>
    <row r="123" spans="1:10" ht="14.25" x14ac:dyDescent="0.2">
      <c r="A123" s="2136" t="s">
        <v>136</v>
      </c>
      <c r="B123" s="2136"/>
      <c r="C123" s="2137"/>
      <c r="D123" s="2137"/>
      <c r="E123" s="2137"/>
      <c r="F123" s="2137"/>
      <c r="G123" s="2137"/>
      <c r="H123" s="2137"/>
      <c r="I123" s="2137"/>
      <c r="J123" s="2395"/>
    </row>
    <row r="124" spans="1:10" ht="15.75" thickBot="1" x14ac:dyDescent="0.25">
      <c r="A124" s="1626"/>
      <c r="B124" s="1626"/>
      <c r="C124" s="1626"/>
      <c r="D124" s="1626"/>
      <c r="E124" s="1626"/>
      <c r="F124" s="1626"/>
      <c r="G124" s="1626"/>
      <c r="H124" s="2396" t="s">
        <v>559</v>
      </c>
      <c r="I124" s="2396"/>
      <c r="J124" s="2395"/>
    </row>
    <row r="125" spans="1:10" ht="13.5" thickBot="1" x14ac:dyDescent="0.25">
      <c r="A125" s="2397" t="s">
        <v>130</v>
      </c>
      <c r="B125" s="2252" t="s">
        <v>796</v>
      </c>
      <c r="C125" s="2253"/>
      <c r="D125" s="2253"/>
      <c r="E125" s="2253"/>
      <c r="F125" s="2400"/>
      <c r="G125" s="2400"/>
      <c r="H125" s="2400"/>
      <c r="I125" s="2143"/>
      <c r="J125" s="2395"/>
    </row>
    <row r="126" spans="1:10" ht="13.5" thickBot="1" x14ac:dyDescent="0.25">
      <c r="A126" s="2398"/>
      <c r="B126" s="2144" t="s">
        <v>1086</v>
      </c>
      <c r="C126" s="2401" t="s">
        <v>1087</v>
      </c>
      <c r="D126" s="2148"/>
      <c r="E126" s="2148"/>
      <c r="F126" s="2148"/>
      <c r="G126" s="2148"/>
      <c r="H126" s="2148"/>
      <c r="I126" s="2149"/>
      <c r="J126" s="2395"/>
    </row>
    <row r="127" spans="1:10" ht="13.5" thickBot="1" x14ac:dyDescent="0.25">
      <c r="A127" s="2398"/>
      <c r="B127" s="2145"/>
      <c r="C127" s="2402" t="str">
        <f>CONCATENATE(KVI_MOD_ALAPADATOK!$D$1,". előtti forrás, kiadás")</f>
        <v>2021. előtti forrás, kiadás</v>
      </c>
      <c r="D127" s="1627" t="s">
        <v>798</v>
      </c>
      <c r="E127" s="1627" t="s">
        <v>1084</v>
      </c>
      <c r="F127" s="1628" t="s">
        <v>799</v>
      </c>
      <c r="G127" s="1628" t="s">
        <v>798</v>
      </c>
      <c r="H127" s="1628" t="s">
        <v>1084</v>
      </c>
      <c r="I127" s="1628" t="s">
        <v>799</v>
      </c>
      <c r="J127" s="2395"/>
    </row>
    <row r="128" spans="1:10" ht="25.5" customHeight="1" thickBot="1" x14ac:dyDescent="0.25">
      <c r="A128" s="2399"/>
      <c r="B128" s="2146"/>
      <c r="C128" s="2403"/>
      <c r="D128" s="2404" t="str">
        <f>CONCATENATE(KVI_MOD_ALAPADATOK!$D$1,". évi")</f>
        <v>2021. évi</v>
      </c>
      <c r="E128" s="2405"/>
      <c r="F128" s="2406"/>
      <c r="G128" s="2404" t="str">
        <f>CONCATENATE(KVI_MOD_ALAPADATOK!$D$1,". után")</f>
        <v>2021. után</v>
      </c>
      <c r="H128" s="2407"/>
      <c r="I128" s="2406"/>
      <c r="J128" s="2395"/>
    </row>
    <row r="129" spans="1:10" ht="13.5" thickBot="1" x14ac:dyDescent="0.25">
      <c r="A129" s="1629" t="s">
        <v>488</v>
      </c>
      <c r="B129" s="1630" t="s">
        <v>1100</v>
      </c>
      <c r="C129" s="1631" t="s">
        <v>490</v>
      </c>
      <c r="D129" s="1632" t="s">
        <v>492</v>
      </c>
      <c r="E129" s="1632" t="s">
        <v>491</v>
      </c>
      <c r="F129" s="1631" t="s">
        <v>1088</v>
      </c>
      <c r="G129" s="1631" t="s">
        <v>494</v>
      </c>
      <c r="H129" s="1631" t="s">
        <v>495</v>
      </c>
      <c r="I129" s="1633" t="s">
        <v>1089</v>
      </c>
      <c r="J129" s="2395"/>
    </row>
    <row r="130" spans="1:10" x14ac:dyDescent="0.2">
      <c r="A130" s="1634" t="s">
        <v>131</v>
      </c>
      <c r="B130" s="1763">
        <f>'RM_5.sz.mell.'!B298</f>
        <v>0</v>
      </c>
      <c r="C130" s="1763">
        <f>'RM_5.sz.mell.'!C298</f>
        <v>0</v>
      </c>
      <c r="D130" s="1764">
        <f>'RM_5.sz.mell.'!D298</f>
        <v>0</v>
      </c>
      <c r="E130" s="1764">
        <f>'RM_5.sz.mell.'!E298</f>
        <v>0</v>
      </c>
      <c r="F130" s="1765">
        <f>'RM_5.sz.mell.'!F298</f>
        <v>0</v>
      </c>
      <c r="G130" s="1764">
        <f>'RM_5.sz.mell.'!G298</f>
        <v>0</v>
      </c>
      <c r="H130" s="1766">
        <f>'RM_5.sz.mell.'!H298</f>
        <v>0</v>
      </c>
      <c r="I130" s="1767">
        <f>'RM_5.sz.mell.'!I298</f>
        <v>0</v>
      </c>
      <c r="J130" s="2395"/>
    </row>
    <row r="131" spans="1:10" x14ac:dyDescent="0.2">
      <c r="A131" s="1636" t="s">
        <v>143</v>
      </c>
      <c r="B131" s="1768">
        <f>'RM_5.sz.mell.'!B299</f>
        <v>0</v>
      </c>
      <c r="C131" s="1769">
        <f>'RM_5.sz.mell.'!C299</f>
        <v>0</v>
      </c>
      <c r="D131" s="1769">
        <f>'RM_5.sz.mell.'!D299</f>
        <v>0</v>
      </c>
      <c r="E131" s="1769">
        <f>'RM_5.sz.mell.'!E299</f>
        <v>0</v>
      </c>
      <c r="F131" s="1770">
        <f>'RM_5.sz.mell.'!F299</f>
        <v>0</v>
      </c>
      <c r="G131" s="1769">
        <f>'RM_5.sz.mell.'!G299</f>
        <v>0</v>
      </c>
      <c r="H131" s="1771">
        <f>'RM_5.sz.mell.'!H299</f>
        <v>0</v>
      </c>
      <c r="I131" s="1772">
        <f>'RM_5.sz.mell.'!I299</f>
        <v>0</v>
      </c>
      <c r="J131" s="2395"/>
    </row>
    <row r="132" spans="1:10" x14ac:dyDescent="0.2">
      <c r="A132" s="1638" t="s">
        <v>132</v>
      </c>
      <c r="B132" s="1773">
        <f>'RM_5.sz.mell.'!B300</f>
        <v>0</v>
      </c>
      <c r="C132" s="1771">
        <f>'RM_5.sz.mell.'!C300</f>
        <v>0</v>
      </c>
      <c r="D132" s="1771">
        <f>'RM_5.sz.mell.'!D300</f>
        <v>0</v>
      </c>
      <c r="E132" s="1769">
        <f>'RM_5.sz.mell.'!E300</f>
        <v>0</v>
      </c>
      <c r="F132" s="1772">
        <f>'RM_5.sz.mell.'!F300</f>
        <v>0</v>
      </c>
      <c r="G132" s="1771">
        <f>'RM_5.sz.mell.'!G300</f>
        <v>0</v>
      </c>
      <c r="H132" s="1771">
        <f>'RM_5.sz.mell.'!H300</f>
        <v>0</v>
      </c>
      <c r="I132" s="1772">
        <f>'RM_5.sz.mell.'!I300</f>
        <v>0</v>
      </c>
      <c r="J132" s="2395"/>
    </row>
    <row r="133" spans="1:10" x14ac:dyDescent="0.2">
      <c r="A133" s="1638" t="s">
        <v>145</v>
      </c>
      <c r="B133" s="1773">
        <f>'RM_5.sz.mell.'!B301</f>
        <v>0</v>
      </c>
      <c r="C133" s="1771">
        <f>'RM_5.sz.mell.'!C301</f>
        <v>0</v>
      </c>
      <c r="D133" s="1771">
        <f>'RM_5.sz.mell.'!D301</f>
        <v>0</v>
      </c>
      <c r="E133" s="1769">
        <f>'RM_5.sz.mell.'!E301</f>
        <v>0</v>
      </c>
      <c r="F133" s="1772">
        <f>'RM_5.sz.mell.'!F301</f>
        <v>0</v>
      </c>
      <c r="G133" s="1771">
        <f>'RM_5.sz.mell.'!G301</f>
        <v>0</v>
      </c>
      <c r="H133" s="1771">
        <f>'RM_5.sz.mell.'!H301</f>
        <v>0</v>
      </c>
      <c r="I133" s="1772">
        <f>'RM_5.sz.mell.'!I301</f>
        <v>0</v>
      </c>
      <c r="J133" s="2395"/>
    </row>
    <row r="134" spans="1:10" x14ac:dyDescent="0.2">
      <c r="A134" s="1638" t="s">
        <v>133</v>
      </c>
      <c r="B134" s="1773">
        <f>'RM_5.sz.mell.'!B302</f>
        <v>0</v>
      </c>
      <c r="C134" s="1771">
        <f>'RM_5.sz.mell.'!C302</f>
        <v>0</v>
      </c>
      <c r="D134" s="1771">
        <f>'RM_5.sz.mell.'!D302</f>
        <v>0</v>
      </c>
      <c r="E134" s="1769">
        <f>'RM_5.sz.mell.'!E302</f>
        <v>0</v>
      </c>
      <c r="F134" s="1772">
        <f>'RM_5.sz.mell.'!F302</f>
        <v>0</v>
      </c>
      <c r="G134" s="1771">
        <f>'RM_5.sz.mell.'!G302</f>
        <v>0</v>
      </c>
      <c r="H134" s="1771">
        <f>'RM_5.sz.mell.'!H302</f>
        <v>0</v>
      </c>
      <c r="I134" s="1772">
        <f>'RM_5.sz.mell.'!I302</f>
        <v>0</v>
      </c>
      <c r="J134" s="2395"/>
    </row>
    <row r="135" spans="1:10" ht="13.5" thickBot="1" x14ac:dyDescent="0.25">
      <c r="A135" s="1638" t="s">
        <v>134</v>
      </c>
      <c r="B135" s="1773">
        <f>'RM_5.sz.mell.'!B303</f>
        <v>0</v>
      </c>
      <c r="C135" s="1771">
        <f>'RM_5.sz.mell.'!C303</f>
        <v>0</v>
      </c>
      <c r="D135" s="1771">
        <f>'RM_5.sz.mell.'!D303</f>
        <v>0</v>
      </c>
      <c r="E135" s="1769">
        <f>'RM_5.sz.mell.'!E303</f>
        <v>0</v>
      </c>
      <c r="F135" s="1772">
        <f>'RM_5.sz.mell.'!F303</f>
        <v>0</v>
      </c>
      <c r="G135" s="1771">
        <f>'RM_5.sz.mell.'!G303</f>
        <v>0</v>
      </c>
      <c r="H135" s="1771">
        <f>'RM_5.sz.mell.'!H303</f>
        <v>0</v>
      </c>
      <c r="I135" s="1772">
        <f>'RM_5.sz.mell.'!I303</f>
        <v>0</v>
      </c>
      <c r="J135" s="2395"/>
    </row>
    <row r="136" spans="1:10" ht="13.5" thickBot="1" x14ac:dyDescent="0.25">
      <c r="A136" s="1640" t="s">
        <v>135</v>
      </c>
      <c r="B136" s="1740">
        <f>'RM_5.sz.mell.'!B304</f>
        <v>0</v>
      </c>
      <c r="C136" s="1740">
        <f>'RM_5.sz.mell.'!C304</f>
        <v>0</v>
      </c>
      <c r="D136" s="1740">
        <f>'RM_5.sz.mell.'!D304</f>
        <v>0</v>
      </c>
      <c r="E136" s="1740">
        <f>'RM_5.sz.mell.'!E304</f>
        <v>0</v>
      </c>
      <c r="F136" s="1740">
        <f>'RM_5.sz.mell.'!F304</f>
        <v>0</v>
      </c>
      <c r="G136" s="1740">
        <f>'RM_5.sz.mell.'!G304</f>
        <v>0</v>
      </c>
      <c r="H136" s="1740">
        <f>'RM_5.sz.mell.'!H304</f>
        <v>0</v>
      </c>
      <c r="I136" s="1774">
        <f>'RM_5.sz.mell.'!I304</f>
        <v>0</v>
      </c>
      <c r="J136" s="2395"/>
    </row>
    <row r="137" spans="1:10" x14ac:dyDescent="0.2">
      <c r="A137" s="1641" t="s">
        <v>139</v>
      </c>
      <c r="B137" s="1763">
        <f>'RM_5.sz.mell.'!B305</f>
        <v>0</v>
      </c>
      <c r="C137" s="1764">
        <f>'RM_5.sz.mell.'!C305</f>
        <v>0</v>
      </c>
      <c r="D137" s="1764">
        <f>'RM_5.sz.mell.'!D305</f>
        <v>0</v>
      </c>
      <c r="E137" s="1764">
        <f>'RM_5.sz.mell.'!E305</f>
        <v>0</v>
      </c>
      <c r="F137" s="1764">
        <f>'RM_5.sz.mell.'!F305</f>
        <v>0</v>
      </c>
      <c r="G137" s="1764">
        <f>'RM_5.sz.mell.'!G305</f>
        <v>0</v>
      </c>
      <c r="H137" s="1764">
        <f>'RM_5.sz.mell.'!H305</f>
        <v>0</v>
      </c>
      <c r="I137" s="1767">
        <f>'RM_5.sz.mell.'!I305</f>
        <v>0</v>
      </c>
      <c r="J137" s="2395"/>
    </row>
    <row r="138" spans="1:10" x14ac:dyDescent="0.2">
      <c r="A138" s="1642" t="s">
        <v>140</v>
      </c>
      <c r="B138" s="1768">
        <f>'RM_5.sz.mell.'!B306</f>
        <v>0</v>
      </c>
      <c r="C138" s="1771">
        <f>'RM_5.sz.mell.'!C306</f>
        <v>0</v>
      </c>
      <c r="D138" s="1771">
        <f>'RM_5.sz.mell.'!D306</f>
        <v>0</v>
      </c>
      <c r="E138" s="1771">
        <f>'RM_5.sz.mell.'!E306</f>
        <v>0</v>
      </c>
      <c r="F138" s="1771">
        <f>'RM_5.sz.mell.'!F306</f>
        <v>0</v>
      </c>
      <c r="G138" s="1771">
        <f>'RM_5.sz.mell.'!G306</f>
        <v>0</v>
      </c>
      <c r="H138" s="1771">
        <f>'RM_5.sz.mell.'!H306</f>
        <v>0</v>
      </c>
      <c r="I138" s="1772">
        <f>'RM_5.sz.mell.'!I306</f>
        <v>0</v>
      </c>
      <c r="J138" s="2395"/>
    </row>
    <row r="139" spans="1:10" x14ac:dyDescent="0.2">
      <c r="A139" s="1642" t="s">
        <v>141</v>
      </c>
      <c r="B139" s="1773">
        <f>'RM_5.sz.mell.'!B307</f>
        <v>0</v>
      </c>
      <c r="C139" s="1771">
        <f>'RM_5.sz.mell.'!C307</f>
        <v>0</v>
      </c>
      <c r="D139" s="1771">
        <f>'RM_5.sz.mell.'!D307</f>
        <v>0</v>
      </c>
      <c r="E139" s="1771">
        <f>'RM_5.sz.mell.'!E307</f>
        <v>0</v>
      </c>
      <c r="F139" s="1771">
        <f>'RM_5.sz.mell.'!F307</f>
        <v>0</v>
      </c>
      <c r="G139" s="1771">
        <f>'RM_5.sz.mell.'!G307</f>
        <v>0</v>
      </c>
      <c r="H139" s="1771">
        <f>'RM_5.sz.mell.'!H307</f>
        <v>0</v>
      </c>
      <c r="I139" s="1772">
        <f>'RM_5.sz.mell.'!I307</f>
        <v>0</v>
      </c>
      <c r="J139" s="2395"/>
    </row>
    <row r="140" spans="1:10" x14ac:dyDescent="0.2">
      <c r="A140" s="1642" t="s">
        <v>142</v>
      </c>
      <c r="B140" s="1773">
        <f>'RM_5.sz.mell.'!B308</f>
        <v>0</v>
      </c>
      <c r="C140" s="1771">
        <f>'RM_5.sz.mell.'!C308</f>
        <v>0</v>
      </c>
      <c r="D140" s="1771">
        <f>'RM_5.sz.mell.'!D308</f>
        <v>0</v>
      </c>
      <c r="E140" s="1771">
        <f>'RM_5.sz.mell.'!E308</f>
        <v>0</v>
      </c>
      <c r="F140" s="1771">
        <f>'RM_5.sz.mell.'!F308</f>
        <v>0</v>
      </c>
      <c r="G140" s="1771">
        <f>'RM_5.sz.mell.'!G308</f>
        <v>0</v>
      </c>
      <c r="H140" s="1771">
        <f>'RM_5.sz.mell.'!H308</f>
        <v>0</v>
      </c>
      <c r="I140" s="1772">
        <f>'RM_5.sz.mell.'!I308</f>
        <v>0</v>
      </c>
      <c r="J140" s="2395"/>
    </row>
    <row r="141" spans="1:10" ht="13.5" thickBot="1" x14ac:dyDescent="0.25">
      <c r="A141" s="1643"/>
      <c r="B141" s="1775">
        <f>'RM_5.sz.mell.'!B309</f>
        <v>0</v>
      </c>
      <c r="C141" s="1776">
        <f>'RM_5.sz.mell.'!C309</f>
        <v>0</v>
      </c>
      <c r="D141" s="1776">
        <f>'RM_5.sz.mell.'!D309</f>
        <v>0</v>
      </c>
      <c r="E141" s="1771">
        <f>'RM_5.sz.mell.'!E309</f>
        <v>0</v>
      </c>
      <c r="F141" s="1776">
        <f>'RM_5.sz.mell.'!F309</f>
        <v>0</v>
      </c>
      <c r="G141" s="1776">
        <f>'RM_5.sz.mell.'!G309</f>
        <v>0</v>
      </c>
      <c r="H141" s="1771">
        <f>'RM_5.sz.mell.'!H309</f>
        <v>0</v>
      </c>
      <c r="I141" s="1777">
        <f>'RM_5.sz.mell.'!I309</f>
        <v>0</v>
      </c>
      <c r="J141" s="2395"/>
    </row>
    <row r="142" spans="1:10" ht="13.5" thickBot="1" x14ac:dyDescent="0.25">
      <c r="A142" s="1645" t="s">
        <v>109</v>
      </c>
      <c r="B142" s="1740">
        <f>'RM_5.sz.mell.'!B310</f>
        <v>0</v>
      </c>
      <c r="C142" s="1740">
        <f>'RM_5.sz.mell.'!C310</f>
        <v>0</v>
      </c>
      <c r="D142" s="1740">
        <f>'RM_5.sz.mell.'!D310</f>
        <v>0</v>
      </c>
      <c r="E142" s="1740">
        <f>'RM_5.sz.mell.'!E310</f>
        <v>0</v>
      </c>
      <c r="F142" s="1740">
        <f>'RM_5.sz.mell.'!F310</f>
        <v>0</v>
      </c>
      <c r="G142" s="1740">
        <f>'RM_5.sz.mell.'!G310</f>
        <v>0</v>
      </c>
      <c r="H142" s="1740">
        <f>'RM_5.sz.mell.'!H310</f>
        <v>0</v>
      </c>
      <c r="I142" s="1774">
        <f>'RM_5.sz.mell.'!I310</f>
        <v>0</v>
      </c>
      <c r="J142" s="2395"/>
    </row>
    <row r="143" spans="1:10" x14ac:dyDescent="0.2">
      <c r="J143" s="2395"/>
    </row>
    <row r="144" spans="1:10" x14ac:dyDescent="0.2">
      <c r="J144" s="2395"/>
    </row>
    <row r="145" spans="1:10" ht="14.25" x14ac:dyDescent="0.2">
      <c r="A145" s="2136" t="s">
        <v>136</v>
      </c>
      <c r="B145" s="2136"/>
      <c r="C145" s="2137"/>
      <c r="D145" s="2137"/>
      <c r="E145" s="2137"/>
      <c r="F145" s="2137"/>
      <c r="G145" s="2137"/>
      <c r="H145" s="2137"/>
      <c r="I145" s="2137"/>
      <c r="J145" s="2395"/>
    </row>
    <row r="146" spans="1:10" ht="15.75" thickBot="1" x14ac:dyDescent="0.25">
      <c r="A146" s="1626"/>
      <c r="B146" s="1626"/>
      <c r="C146" s="1626"/>
      <c r="D146" s="1626"/>
      <c r="E146" s="1626"/>
      <c r="F146" s="1626"/>
      <c r="G146" s="1626"/>
      <c r="H146" s="2396" t="s">
        <v>559</v>
      </c>
      <c r="I146" s="2396"/>
      <c r="J146" s="2395"/>
    </row>
    <row r="147" spans="1:10" ht="13.5" thickBot="1" x14ac:dyDescent="0.25">
      <c r="A147" s="2397" t="s">
        <v>130</v>
      </c>
      <c r="B147" s="2252" t="s">
        <v>796</v>
      </c>
      <c r="C147" s="2253"/>
      <c r="D147" s="2253"/>
      <c r="E147" s="2253"/>
      <c r="F147" s="2400"/>
      <c r="G147" s="2400"/>
      <c r="H147" s="2400"/>
      <c r="I147" s="2143"/>
      <c r="J147" s="2395"/>
    </row>
    <row r="148" spans="1:10" ht="13.5" thickBot="1" x14ac:dyDescent="0.25">
      <c r="A148" s="2398"/>
      <c r="B148" s="2144" t="s">
        <v>1086</v>
      </c>
      <c r="C148" s="2401" t="s">
        <v>1087</v>
      </c>
      <c r="D148" s="2148"/>
      <c r="E148" s="2148"/>
      <c r="F148" s="2148"/>
      <c r="G148" s="2148"/>
      <c r="H148" s="2148"/>
      <c r="I148" s="2149"/>
      <c r="J148" s="2395"/>
    </row>
    <row r="149" spans="1:10" ht="13.5" thickBot="1" x14ac:dyDescent="0.25">
      <c r="A149" s="2398"/>
      <c r="B149" s="2145"/>
      <c r="C149" s="2402" t="str">
        <f>CONCATENATE(KVI_MOD_ALAPADATOK!$D$1,". előtti forrás, kiadás")</f>
        <v>2021. előtti forrás, kiadás</v>
      </c>
      <c r="D149" s="1627" t="s">
        <v>798</v>
      </c>
      <c r="E149" s="1627" t="s">
        <v>1084</v>
      </c>
      <c r="F149" s="1628" t="s">
        <v>799</v>
      </c>
      <c r="G149" s="1628" t="s">
        <v>798</v>
      </c>
      <c r="H149" s="1628" t="s">
        <v>1084</v>
      </c>
      <c r="I149" s="1628" t="s">
        <v>799</v>
      </c>
      <c r="J149" s="2395"/>
    </row>
    <row r="150" spans="1:10" ht="25.5" customHeight="1" thickBot="1" x14ac:dyDescent="0.25">
      <c r="A150" s="2399"/>
      <c r="B150" s="2146"/>
      <c r="C150" s="2403"/>
      <c r="D150" s="2404" t="str">
        <f>CONCATENATE(KVI_MOD_ALAPADATOK!$D$1,". évi")</f>
        <v>2021. évi</v>
      </c>
      <c r="E150" s="2405"/>
      <c r="F150" s="2406"/>
      <c r="G150" s="2404" t="str">
        <f>CONCATENATE(KVI_MOD_ALAPADATOK!$D$1,". után")</f>
        <v>2021. után</v>
      </c>
      <c r="H150" s="2407"/>
      <c r="I150" s="2406"/>
      <c r="J150" s="2395"/>
    </row>
    <row r="151" spans="1:10" ht="13.5" thickBot="1" x14ac:dyDescent="0.25">
      <c r="A151" s="1629" t="s">
        <v>488</v>
      </c>
      <c r="B151" s="1630" t="s">
        <v>1100</v>
      </c>
      <c r="C151" s="1631" t="s">
        <v>490</v>
      </c>
      <c r="D151" s="1632" t="s">
        <v>492</v>
      </c>
      <c r="E151" s="1632" t="s">
        <v>491</v>
      </c>
      <c r="F151" s="1631" t="s">
        <v>1088</v>
      </c>
      <c r="G151" s="1631" t="s">
        <v>494</v>
      </c>
      <c r="H151" s="1631" t="s">
        <v>495</v>
      </c>
      <c r="I151" s="1633" t="s">
        <v>1089</v>
      </c>
      <c r="J151" s="2395"/>
    </row>
    <row r="152" spans="1:10" x14ac:dyDescent="0.2">
      <c r="A152" s="1634" t="s">
        <v>131</v>
      </c>
      <c r="B152" s="1763">
        <f>'RM_5.sz.mell.'!B354</f>
        <v>0</v>
      </c>
      <c r="C152" s="1763">
        <f>'RM_5.sz.mell.'!C354</f>
        <v>0</v>
      </c>
      <c r="D152" s="1764">
        <f>'RM_5.sz.mell.'!D354</f>
        <v>0</v>
      </c>
      <c r="E152" s="1764">
        <f>'RM_5.sz.mell.'!E354</f>
        <v>0</v>
      </c>
      <c r="F152" s="1765">
        <f>'RM_5.sz.mell.'!F354</f>
        <v>0</v>
      </c>
      <c r="G152" s="1764">
        <f>'RM_5.sz.mell.'!G354</f>
        <v>0</v>
      </c>
      <c r="H152" s="1766">
        <f>'RM_5.sz.mell.'!H354</f>
        <v>0</v>
      </c>
      <c r="I152" s="1767">
        <f>'RM_5.sz.mell.'!I354</f>
        <v>0</v>
      </c>
      <c r="J152" s="2395"/>
    </row>
    <row r="153" spans="1:10" x14ac:dyDescent="0.2">
      <c r="A153" s="1636" t="s">
        <v>143</v>
      </c>
      <c r="B153" s="1768">
        <f>'RM_5.sz.mell.'!B355</f>
        <v>0</v>
      </c>
      <c r="C153" s="1769">
        <f>'RM_5.sz.mell.'!C355</f>
        <v>0</v>
      </c>
      <c r="D153" s="1769">
        <f>'RM_5.sz.mell.'!D355</f>
        <v>0</v>
      </c>
      <c r="E153" s="1769">
        <f>'RM_5.sz.mell.'!E355</f>
        <v>0</v>
      </c>
      <c r="F153" s="1770">
        <f>'RM_5.sz.mell.'!F355</f>
        <v>0</v>
      </c>
      <c r="G153" s="1769">
        <f>'RM_5.sz.mell.'!G355</f>
        <v>0</v>
      </c>
      <c r="H153" s="1771">
        <f>'RM_5.sz.mell.'!H355</f>
        <v>0</v>
      </c>
      <c r="I153" s="1772">
        <f>'RM_5.sz.mell.'!I355</f>
        <v>0</v>
      </c>
      <c r="J153" s="2395"/>
    </row>
    <row r="154" spans="1:10" x14ac:dyDescent="0.2">
      <c r="A154" s="1638" t="s">
        <v>132</v>
      </c>
      <c r="B154" s="1773">
        <f>'RM_5.sz.mell.'!B356</f>
        <v>0</v>
      </c>
      <c r="C154" s="1771">
        <f>'RM_5.sz.mell.'!C356</f>
        <v>0</v>
      </c>
      <c r="D154" s="1771">
        <f>'RM_5.sz.mell.'!D356</f>
        <v>0</v>
      </c>
      <c r="E154" s="1769">
        <f>'RM_5.sz.mell.'!E356</f>
        <v>0</v>
      </c>
      <c r="F154" s="1772">
        <f>'RM_5.sz.mell.'!F356</f>
        <v>0</v>
      </c>
      <c r="G154" s="1771">
        <f>'RM_5.sz.mell.'!G356</f>
        <v>0</v>
      </c>
      <c r="H154" s="1771">
        <f>'RM_5.sz.mell.'!H356</f>
        <v>0</v>
      </c>
      <c r="I154" s="1772">
        <f>'RM_5.sz.mell.'!I356</f>
        <v>0</v>
      </c>
      <c r="J154" s="2395"/>
    </row>
    <row r="155" spans="1:10" x14ac:dyDescent="0.2">
      <c r="A155" s="1638" t="s">
        <v>145</v>
      </c>
      <c r="B155" s="1773">
        <f>'RM_5.sz.mell.'!B357</f>
        <v>0</v>
      </c>
      <c r="C155" s="1771">
        <f>'RM_5.sz.mell.'!C357</f>
        <v>0</v>
      </c>
      <c r="D155" s="1771">
        <f>'RM_5.sz.mell.'!D357</f>
        <v>0</v>
      </c>
      <c r="E155" s="1769">
        <f>'RM_5.sz.mell.'!E357</f>
        <v>0</v>
      </c>
      <c r="F155" s="1772">
        <f>'RM_5.sz.mell.'!F357</f>
        <v>0</v>
      </c>
      <c r="G155" s="1771">
        <f>'RM_5.sz.mell.'!G357</f>
        <v>0</v>
      </c>
      <c r="H155" s="1771">
        <f>'RM_5.sz.mell.'!H357</f>
        <v>0</v>
      </c>
      <c r="I155" s="1772">
        <f>'RM_5.sz.mell.'!I357</f>
        <v>0</v>
      </c>
      <c r="J155" s="2395"/>
    </row>
    <row r="156" spans="1:10" x14ac:dyDescent="0.2">
      <c r="A156" s="1638" t="s">
        <v>133</v>
      </c>
      <c r="B156" s="1773">
        <f>'RM_5.sz.mell.'!B358</f>
        <v>0</v>
      </c>
      <c r="C156" s="1771">
        <f>'RM_5.sz.mell.'!C358</f>
        <v>0</v>
      </c>
      <c r="D156" s="1771">
        <f>'RM_5.sz.mell.'!D358</f>
        <v>0</v>
      </c>
      <c r="E156" s="1769">
        <f>'RM_5.sz.mell.'!E358</f>
        <v>0</v>
      </c>
      <c r="F156" s="1772">
        <f>'RM_5.sz.mell.'!F358</f>
        <v>0</v>
      </c>
      <c r="G156" s="1771">
        <f>'RM_5.sz.mell.'!G358</f>
        <v>0</v>
      </c>
      <c r="H156" s="1771">
        <f>'RM_5.sz.mell.'!H358</f>
        <v>0</v>
      </c>
      <c r="I156" s="1772">
        <f>'RM_5.sz.mell.'!I358</f>
        <v>0</v>
      </c>
      <c r="J156" s="2395"/>
    </row>
    <row r="157" spans="1:10" ht="13.5" thickBot="1" x14ac:dyDescent="0.25">
      <c r="A157" s="1638" t="s">
        <v>134</v>
      </c>
      <c r="B157" s="1773">
        <f>'RM_5.sz.mell.'!B359</f>
        <v>0</v>
      </c>
      <c r="C157" s="1771">
        <f>'RM_5.sz.mell.'!C359</f>
        <v>0</v>
      </c>
      <c r="D157" s="1771">
        <f>'RM_5.sz.mell.'!D359</f>
        <v>0</v>
      </c>
      <c r="E157" s="1769">
        <f>'RM_5.sz.mell.'!E359</f>
        <v>0</v>
      </c>
      <c r="F157" s="1772">
        <f>'RM_5.sz.mell.'!F359</f>
        <v>0</v>
      </c>
      <c r="G157" s="1771">
        <f>'RM_5.sz.mell.'!G359</f>
        <v>0</v>
      </c>
      <c r="H157" s="1771">
        <f>'RM_5.sz.mell.'!H359</f>
        <v>0</v>
      </c>
      <c r="I157" s="1772">
        <f>'RM_5.sz.mell.'!I359</f>
        <v>0</v>
      </c>
      <c r="J157" s="2395"/>
    </row>
    <row r="158" spans="1:10" ht="13.5" thickBot="1" x14ac:dyDescent="0.25">
      <c r="A158" s="1640" t="s">
        <v>135</v>
      </c>
      <c r="B158" s="1740">
        <f>'RM_5.sz.mell.'!B360</f>
        <v>0</v>
      </c>
      <c r="C158" s="1740">
        <f>'RM_5.sz.mell.'!C360</f>
        <v>0</v>
      </c>
      <c r="D158" s="1740">
        <f>'RM_5.sz.mell.'!D360</f>
        <v>0</v>
      </c>
      <c r="E158" s="1740">
        <f>'RM_5.sz.mell.'!E360</f>
        <v>0</v>
      </c>
      <c r="F158" s="1740">
        <f>'RM_5.sz.mell.'!F360</f>
        <v>0</v>
      </c>
      <c r="G158" s="1740">
        <f>'RM_5.sz.mell.'!G360</f>
        <v>0</v>
      </c>
      <c r="H158" s="1740">
        <f>'RM_5.sz.mell.'!H360</f>
        <v>0</v>
      </c>
      <c r="I158" s="1774">
        <f>'RM_5.sz.mell.'!I360</f>
        <v>0</v>
      </c>
      <c r="J158" s="2395"/>
    </row>
    <row r="159" spans="1:10" x14ac:dyDescent="0.2">
      <c r="A159" s="1641" t="s">
        <v>139</v>
      </c>
      <c r="B159" s="1763">
        <f>'RM_5.sz.mell.'!B361</f>
        <v>0</v>
      </c>
      <c r="C159" s="1764">
        <f>'RM_5.sz.mell.'!C361</f>
        <v>0</v>
      </c>
      <c r="D159" s="1764">
        <f>'RM_5.sz.mell.'!D361</f>
        <v>0</v>
      </c>
      <c r="E159" s="1764">
        <f>'RM_5.sz.mell.'!E361</f>
        <v>0</v>
      </c>
      <c r="F159" s="1764">
        <f>'RM_5.sz.mell.'!F361</f>
        <v>0</v>
      </c>
      <c r="G159" s="1764">
        <f>'RM_5.sz.mell.'!G361</f>
        <v>0</v>
      </c>
      <c r="H159" s="1764">
        <f>'RM_5.sz.mell.'!H361</f>
        <v>0</v>
      </c>
      <c r="I159" s="1767">
        <f>'RM_5.sz.mell.'!I361</f>
        <v>0</v>
      </c>
      <c r="J159" s="2395"/>
    </row>
    <row r="160" spans="1:10" x14ac:dyDescent="0.2">
      <c r="A160" s="1642" t="s">
        <v>140</v>
      </c>
      <c r="B160" s="1768">
        <f>'RM_5.sz.mell.'!B362</f>
        <v>0</v>
      </c>
      <c r="C160" s="1771">
        <f>'RM_5.sz.mell.'!C362</f>
        <v>0</v>
      </c>
      <c r="D160" s="1771">
        <f>'RM_5.sz.mell.'!D362</f>
        <v>0</v>
      </c>
      <c r="E160" s="1771">
        <f>'RM_5.sz.mell.'!E362</f>
        <v>0</v>
      </c>
      <c r="F160" s="1771">
        <f>'RM_5.sz.mell.'!F362</f>
        <v>0</v>
      </c>
      <c r="G160" s="1771">
        <f>'RM_5.sz.mell.'!G362</f>
        <v>0</v>
      </c>
      <c r="H160" s="1771">
        <f>'RM_5.sz.mell.'!H362</f>
        <v>0</v>
      </c>
      <c r="I160" s="1772">
        <f>'RM_5.sz.mell.'!I362</f>
        <v>0</v>
      </c>
      <c r="J160" s="2395"/>
    </row>
    <row r="161" spans="1:10" x14ac:dyDescent="0.2">
      <c r="A161" s="1642" t="s">
        <v>141</v>
      </c>
      <c r="B161" s="1773">
        <f>'RM_5.sz.mell.'!B363</f>
        <v>0</v>
      </c>
      <c r="C161" s="1771">
        <f>'RM_5.sz.mell.'!C363</f>
        <v>0</v>
      </c>
      <c r="D161" s="1771">
        <f>'RM_5.sz.mell.'!D363</f>
        <v>0</v>
      </c>
      <c r="E161" s="1771">
        <f>'RM_5.sz.mell.'!E363</f>
        <v>0</v>
      </c>
      <c r="F161" s="1771">
        <f>'RM_5.sz.mell.'!F363</f>
        <v>0</v>
      </c>
      <c r="G161" s="1771">
        <f>'RM_5.sz.mell.'!G363</f>
        <v>0</v>
      </c>
      <c r="H161" s="1771">
        <f>'RM_5.sz.mell.'!H363</f>
        <v>0</v>
      </c>
      <c r="I161" s="1772">
        <f>'RM_5.sz.mell.'!I363</f>
        <v>0</v>
      </c>
      <c r="J161" s="2395"/>
    </row>
    <row r="162" spans="1:10" x14ac:dyDescent="0.2">
      <c r="A162" s="1642" t="s">
        <v>142</v>
      </c>
      <c r="B162" s="1773">
        <f>'RM_5.sz.mell.'!B364</f>
        <v>0</v>
      </c>
      <c r="C162" s="1771">
        <f>'RM_5.sz.mell.'!C364</f>
        <v>0</v>
      </c>
      <c r="D162" s="1771">
        <f>'RM_5.sz.mell.'!D364</f>
        <v>0</v>
      </c>
      <c r="E162" s="1771">
        <f>'RM_5.sz.mell.'!E364</f>
        <v>0</v>
      </c>
      <c r="F162" s="1771">
        <f>'RM_5.sz.mell.'!F364</f>
        <v>0</v>
      </c>
      <c r="G162" s="1771">
        <f>'RM_5.sz.mell.'!G364</f>
        <v>0</v>
      </c>
      <c r="H162" s="1771">
        <f>'RM_5.sz.mell.'!H364</f>
        <v>0</v>
      </c>
      <c r="I162" s="1772">
        <f>'RM_5.sz.mell.'!I364</f>
        <v>0</v>
      </c>
      <c r="J162" s="2395"/>
    </row>
    <row r="163" spans="1:10" ht="13.5" thickBot="1" x14ac:dyDescent="0.25">
      <c r="A163" s="1643"/>
      <c r="B163" s="1775">
        <f>'RM_5.sz.mell.'!B365</f>
        <v>0</v>
      </c>
      <c r="C163" s="1776">
        <f>'RM_5.sz.mell.'!C365</f>
        <v>0</v>
      </c>
      <c r="D163" s="1776">
        <f>'RM_5.sz.mell.'!D365</f>
        <v>0</v>
      </c>
      <c r="E163" s="1771">
        <f>'RM_5.sz.mell.'!E365</f>
        <v>0</v>
      </c>
      <c r="F163" s="1776">
        <f>'RM_5.sz.mell.'!F365</f>
        <v>0</v>
      </c>
      <c r="G163" s="1776">
        <f>'RM_5.sz.mell.'!G365</f>
        <v>0</v>
      </c>
      <c r="H163" s="1771">
        <f>'RM_5.sz.mell.'!H365</f>
        <v>0</v>
      </c>
      <c r="I163" s="1777">
        <f>'RM_5.sz.mell.'!I365</f>
        <v>0</v>
      </c>
      <c r="J163" s="2395"/>
    </row>
    <row r="164" spans="1:10" ht="13.5" thickBot="1" x14ac:dyDescent="0.25">
      <c r="A164" s="1645" t="s">
        <v>109</v>
      </c>
      <c r="B164" s="1740">
        <f>'RM_5.sz.mell.'!B366</f>
        <v>0</v>
      </c>
      <c r="C164" s="1740">
        <f>'RM_5.sz.mell.'!C366</f>
        <v>0</v>
      </c>
      <c r="D164" s="1740">
        <f>'RM_5.sz.mell.'!D366</f>
        <v>0</v>
      </c>
      <c r="E164" s="1740">
        <f>'RM_5.sz.mell.'!E366</f>
        <v>0</v>
      </c>
      <c r="F164" s="1740">
        <f>'RM_5.sz.mell.'!F366</f>
        <v>0</v>
      </c>
      <c r="G164" s="1740">
        <f>'RM_5.sz.mell.'!G366</f>
        <v>0</v>
      </c>
      <c r="H164" s="1740">
        <f>'RM_5.sz.mell.'!H366</f>
        <v>0</v>
      </c>
      <c r="I164" s="1774">
        <f>'RM_5.sz.mell.'!I366</f>
        <v>0</v>
      </c>
      <c r="J164" s="2395"/>
    </row>
    <row r="165" spans="1:10" x14ac:dyDescent="0.2">
      <c r="J165" s="2395"/>
    </row>
    <row r="166" spans="1:10" x14ac:dyDescent="0.2">
      <c r="J166" s="2395"/>
    </row>
    <row r="167" spans="1:10" ht="14.25" x14ac:dyDescent="0.2">
      <c r="A167" s="2136" t="s">
        <v>136</v>
      </c>
      <c r="B167" s="2136"/>
      <c r="C167" s="2137"/>
      <c r="D167" s="2137"/>
      <c r="E167" s="2137"/>
      <c r="F167" s="2137"/>
      <c r="G167" s="2137"/>
      <c r="H167" s="2137"/>
      <c r="I167" s="2137"/>
      <c r="J167" s="2395"/>
    </row>
    <row r="168" spans="1:10" ht="15.75" thickBot="1" x14ac:dyDescent="0.25">
      <c r="A168" s="1626"/>
      <c r="B168" s="1626"/>
      <c r="C168" s="1626"/>
      <c r="D168" s="1626"/>
      <c r="E168" s="1626"/>
      <c r="F168" s="1626"/>
      <c r="G168" s="1626"/>
      <c r="H168" s="2396" t="s">
        <v>559</v>
      </c>
      <c r="I168" s="2396"/>
      <c r="J168" s="2395"/>
    </row>
    <row r="169" spans="1:10" ht="13.5" thickBot="1" x14ac:dyDescent="0.25">
      <c r="A169" s="2397" t="s">
        <v>130</v>
      </c>
      <c r="B169" s="2252" t="s">
        <v>796</v>
      </c>
      <c r="C169" s="2253"/>
      <c r="D169" s="2253"/>
      <c r="E169" s="2253"/>
      <c r="F169" s="2400"/>
      <c r="G169" s="2400"/>
      <c r="H169" s="2400"/>
      <c r="I169" s="2143"/>
      <c r="J169" s="2395"/>
    </row>
    <row r="170" spans="1:10" ht="13.5" thickBot="1" x14ac:dyDescent="0.25">
      <c r="A170" s="2398"/>
      <c r="B170" s="2144" t="s">
        <v>1086</v>
      </c>
      <c r="C170" s="2401" t="s">
        <v>1087</v>
      </c>
      <c r="D170" s="2148"/>
      <c r="E170" s="2148"/>
      <c r="F170" s="2148"/>
      <c r="G170" s="2148"/>
      <c r="H170" s="2148"/>
      <c r="I170" s="2149"/>
      <c r="J170" s="2395"/>
    </row>
    <row r="171" spans="1:10" ht="13.5" thickBot="1" x14ac:dyDescent="0.25">
      <c r="A171" s="2398"/>
      <c r="B171" s="2145"/>
      <c r="C171" s="2402" t="str">
        <f>CONCATENATE(KVI_MOD_ALAPADATOK!$D$1,". előtti forrás, kiadás")</f>
        <v>2021. előtti forrás, kiadás</v>
      </c>
      <c r="D171" s="1627" t="s">
        <v>798</v>
      </c>
      <c r="E171" s="1627" t="s">
        <v>1084</v>
      </c>
      <c r="F171" s="1628" t="s">
        <v>799</v>
      </c>
      <c r="G171" s="1628" t="s">
        <v>798</v>
      </c>
      <c r="H171" s="1628" t="s">
        <v>1084</v>
      </c>
      <c r="I171" s="1628" t="s">
        <v>799</v>
      </c>
      <c r="J171" s="2395"/>
    </row>
    <row r="172" spans="1:10" ht="25.5" customHeight="1" thickBot="1" x14ac:dyDescent="0.25">
      <c r="A172" s="2399"/>
      <c r="B172" s="2146"/>
      <c r="C172" s="2403"/>
      <c r="D172" s="2404" t="str">
        <f>CONCATENATE(KVI_MOD_ALAPADATOK!$D$1,". évi")</f>
        <v>2021. évi</v>
      </c>
      <c r="E172" s="2405"/>
      <c r="F172" s="2406"/>
      <c r="G172" s="2404" t="str">
        <f>CONCATENATE(KVI_MOD_ALAPADATOK!$D$1,". után")</f>
        <v>2021. után</v>
      </c>
      <c r="H172" s="2407"/>
      <c r="I172" s="2406"/>
      <c r="J172" s="2395"/>
    </row>
    <row r="173" spans="1:10" ht="13.5" thickBot="1" x14ac:dyDescent="0.25">
      <c r="A173" s="1629" t="s">
        <v>488</v>
      </c>
      <c r="B173" s="1630" t="s">
        <v>1100</v>
      </c>
      <c r="C173" s="1631" t="s">
        <v>490</v>
      </c>
      <c r="D173" s="1632" t="s">
        <v>492</v>
      </c>
      <c r="E173" s="1632" t="s">
        <v>491</v>
      </c>
      <c r="F173" s="1631" t="s">
        <v>1088</v>
      </c>
      <c r="G173" s="1631" t="s">
        <v>494</v>
      </c>
      <c r="H173" s="1631" t="s">
        <v>495</v>
      </c>
      <c r="I173" s="1633" t="s">
        <v>1089</v>
      </c>
      <c r="J173" s="2395"/>
    </row>
    <row r="174" spans="1:10" x14ac:dyDescent="0.2">
      <c r="A174" s="1634" t="s">
        <v>131</v>
      </c>
      <c r="B174" s="1763">
        <f>'RM_5.sz.mell.'!B410</f>
        <v>0</v>
      </c>
      <c r="C174" s="1763">
        <f>'RM_5.sz.mell.'!C410</f>
        <v>0</v>
      </c>
      <c r="D174" s="1764">
        <f>'RM_5.sz.mell.'!D410</f>
        <v>0</v>
      </c>
      <c r="E174" s="1764">
        <f>'RM_5.sz.mell.'!E410</f>
        <v>0</v>
      </c>
      <c r="F174" s="1765">
        <f>'RM_5.sz.mell.'!F410</f>
        <v>0</v>
      </c>
      <c r="G174" s="1764">
        <f>'RM_5.sz.mell.'!G410</f>
        <v>0</v>
      </c>
      <c r="H174" s="1766">
        <f>'RM_5.sz.mell.'!H410</f>
        <v>0</v>
      </c>
      <c r="I174" s="1767">
        <f>'RM_5.sz.mell.'!I410</f>
        <v>0</v>
      </c>
      <c r="J174" s="2395"/>
    </row>
    <row r="175" spans="1:10" x14ac:dyDescent="0.2">
      <c r="A175" s="1636" t="s">
        <v>143</v>
      </c>
      <c r="B175" s="1768">
        <f>'RM_5.sz.mell.'!B411</f>
        <v>0</v>
      </c>
      <c r="C175" s="1769">
        <f>'RM_5.sz.mell.'!C411</f>
        <v>0</v>
      </c>
      <c r="D175" s="1769">
        <f>'RM_5.sz.mell.'!D411</f>
        <v>0</v>
      </c>
      <c r="E175" s="1769">
        <f>'RM_5.sz.mell.'!E411</f>
        <v>0</v>
      </c>
      <c r="F175" s="1770">
        <f>'RM_5.sz.mell.'!F411</f>
        <v>0</v>
      </c>
      <c r="G175" s="1769">
        <f>'RM_5.sz.mell.'!G411</f>
        <v>0</v>
      </c>
      <c r="H175" s="1771">
        <f>'RM_5.sz.mell.'!H411</f>
        <v>0</v>
      </c>
      <c r="I175" s="1772">
        <f>'RM_5.sz.mell.'!I411</f>
        <v>0</v>
      </c>
      <c r="J175" s="2395"/>
    </row>
    <row r="176" spans="1:10" x14ac:dyDescent="0.2">
      <c r="A176" s="1638" t="s">
        <v>132</v>
      </c>
      <c r="B176" s="1773">
        <f>'RM_5.sz.mell.'!B412</f>
        <v>0</v>
      </c>
      <c r="C176" s="1771">
        <f>'RM_5.sz.mell.'!C412</f>
        <v>0</v>
      </c>
      <c r="D176" s="1771">
        <f>'RM_5.sz.mell.'!D412</f>
        <v>0</v>
      </c>
      <c r="E176" s="1769">
        <f>'RM_5.sz.mell.'!E412</f>
        <v>0</v>
      </c>
      <c r="F176" s="1772">
        <f>'RM_5.sz.mell.'!F412</f>
        <v>0</v>
      </c>
      <c r="G176" s="1771">
        <f>'RM_5.sz.mell.'!G412</f>
        <v>0</v>
      </c>
      <c r="H176" s="1771">
        <f>'RM_5.sz.mell.'!H412</f>
        <v>0</v>
      </c>
      <c r="I176" s="1772">
        <f>'RM_5.sz.mell.'!I412</f>
        <v>0</v>
      </c>
      <c r="J176" s="2395"/>
    </row>
    <row r="177" spans="1:10" x14ac:dyDescent="0.2">
      <c r="A177" s="1638" t="s">
        <v>145</v>
      </c>
      <c r="B177" s="1773">
        <f>'RM_5.sz.mell.'!B413</f>
        <v>0</v>
      </c>
      <c r="C177" s="1771">
        <f>'RM_5.sz.mell.'!C413</f>
        <v>0</v>
      </c>
      <c r="D177" s="1771">
        <f>'RM_5.sz.mell.'!D413</f>
        <v>0</v>
      </c>
      <c r="E177" s="1769">
        <f>'RM_5.sz.mell.'!E413</f>
        <v>0</v>
      </c>
      <c r="F177" s="1772">
        <f>'RM_5.sz.mell.'!F413</f>
        <v>0</v>
      </c>
      <c r="G177" s="1771">
        <f>'RM_5.sz.mell.'!G413</f>
        <v>0</v>
      </c>
      <c r="H177" s="1771">
        <f>'RM_5.sz.mell.'!H413</f>
        <v>0</v>
      </c>
      <c r="I177" s="1772">
        <f>'RM_5.sz.mell.'!I413</f>
        <v>0</v>
      </c>
      <c r="J177" s="2395"/>
    </row>
    <row r="178" spans="1:10" x14ac:dyDescent="0.2">
      <c r="A178" s="1638" t="s">
        <v>133</v>
      </c>
      <c r="B178" s="1773">
        <f>'RM_5.sz.mell.'!B414</f>
        <v>0</v>
      </c>
      <c r="C178" s="1771">
        <f>'RM_5.sz.mell.'!C414</f>
        <v>0</v>
      </c>
      <c r="D178" s="1771">
        <f>'RM_5.sz.mell.'!D414</f>
        <v>0</v>
      </c>
      <c r="E178" s="1769">
        <f>'RM_5.sz.mell.'!E414</f>
        <v>0</v>
      </c>
      <c r="F178" s="1772">
        <f>'RM_5.sz.mell.'!F414</f>
        <v>0</v>
      </c>
      <c r="G178" s="1771">
        <f>'RM_5.sz.mell.'!G414</f>
        <v>0</v>
      </c>
      <c r="H178" s="1771">
        <f>'RM_5.sz.mell.'!H414</f>
        <v>0</v>
      </c>
      <c r="I178" s="1772">
        <f>'RM_5.sz.mell.'!I414</f>
        <v>0</v>
      </c>
      <c r="J178" s="2395"/>
    </row>
    <row r="179" spans="1:10" ht="13.5" thickBot="1" x14ac:dyDescent="0.25">
      <c r="A179" s="1638" t="s">
        <v>134</v>
      </c>
      <c r="B179" s="1773">
        <f>'RM_5.sz.mell.'!B415</f>
        <v>0</v>
      </c>
      <c r="C179" s="1771">
        <f>'RM_5.sz.mell.'!C415</f>
        <v>0</v>
      </c>
      <c r="D179" s="1771">
        <f>'RM_5.sz.mell.'!D415</f>
        <v>0</v>
      </c>
      <c r="E179" s="1769">
        <f>'RM_5.sz.mell.'!E415</f>
        <v>0</v>
      </c>
      <c r="F179" s="1772">
        <f>'RM_5.sz.mell.'!F415</f>
        <v>0</v>
      </c>
      <c r="G179" s="1771">
        <f>'RM_5.sz.mell.'!G415</f>
        <v>0</v>
      </c>
      <c r="H179" s="1771">
        <f>'RM_5.sz.mell.'!H415</f>
        <v>0</v>
      </c>
      <c r="I179" s="1772">
        <f>'RM_5.sz.mell.'!I415</f>
        <v>0</v>
      </c>
      <c r="J179" s="2395"/>
    </row>
    <row r="180" spans="1:10" ht="13.5" thickBot="1" x14ac:dyDescent="0.25">
      <c r="A180" s="1640" t="s">
        <v>135</v>
      </c>
      <c r="B180" s="1740">
        <f>'RM_5.sz.mell.'!B416</f>
        <v>0</v>
      </c>
      <c r="C180" s="1740">
        <f>'RM_5.sz.mell.'!C416</f>
        <v>0</v>
      </c>
      <c r="D180" s="1740">
        <f>'RM_5.sz.mell.'!D416</f>
        <v>0</v>
      </c>
      <c r="E180" s="1740">
        <f>'RM_5.sz.mell.'!E416</f>
        <v>0</v>
      </c>
      <c r="F180" s="1740">
        <f>'RM_5.sz.mell.'!F416</f>
        <v>0</v>
      </c>
      <c r="G180" s="1740">
        <f>'RM_5.sz.mell.'!G416</f>
        <v>0</v>
      </c>
      <c r="H180" s="1740">
        <f>'RM_5.sz.mell.'!H416</f>
        <v>0</v>
      </c>
      <c r="I180" s="1774">
        <f>'RM_5.sz.mell.'!I416</f>
        <v>0</v>
      </c>
      <c r="J180" s="2395"/>
    </row>
    <row r="181" spans="1:10" x14ac:dyDescent="0.2">
      <c r="A181" s="1641" t="s">
        <v>139</v>
      </c>
      <c r="B181" s="1763">
        <f>'RM_5.sz.mell.'!B417</f>
        <v>0</v>
      </c>
      <c r="C181" s="1764">
        <f>'RM_5.sz.mell.'!C417</f>
        <v>0</v>
      </c>
      <c r="D181" s="1764">
        <f>'RM_5.sz.mell.'!D417</f>
        <v>0</v>
      </c>
      <c r="E181" s="1764">
        <f>'RM_5.sz.mell.'!E417</f>
        <v>0</v>
      </c>
      <c r="F181" s="1764">
        <f>'RM_5.sz.mell.'!F417</f>
        <v>0</v>
      </c>
      <c r="G181" s="1764">
        <f>'RM_5.sz.mell.'!G417</f>
        <v>0</v>
      </c>
      <c r="H181" s="1764">
        <f>'RM_5.sz.mell.'!H417</f>
        <v>0</v>
      </c>
      <c r="I181" s="1767">
        <f>'RM_5.sz.mell.'!I417</f>
        <v>0</v>
      </c>
      <c r="J181" s="2395"/>
    </row>
    <row r="182" spans="1:10" x14ac:dyDescent="0.2">
      <c r="A182" s="1642" t="s">
        <v>140</v>
      </c>
      <c r="B182" s="1768">
        <f>'RM_5.sz.mell.'!B418</f>
        <v>0</v>
      </c>
      <c r="C182" s="1771">
        <f>'RM_5.sz.mell.'!C418</f>
        <v>0</v>
      </c>
      <c r="D182" s="1771">
        <f>'RM_5.sz.mell.'!D418</f>
        <v>0</v>
      </c>
      <c r="E182" s="1771">
        <f>'RM_5.sz.mell.'!E418</f>
        <v>0</v>
      </c>
      <c r="F182" s="1771">
        <f>'RM_5.sz.mell.'!F418</f>
        <v>0</v>
      </c>
      <c r="G182" s="1771">
        <f>'RM_5.sz.mell.'!G418</f>
        <v>0</v>
      </c>
      <c r="H182" s="1771">
        <f>'RM_5.sz.mell.'!H418</f>
        <v>0</v>
      </c>
      <c r="I182" s="1772">
        <f>'RM_5.sz.mell.'!I418</f>
        <v>0</v>
      </c>
      <c r="J182" s="2395"/>
    </row>
    <row r="183" spans="1:10" x14ac:dyDescent="0.2">
      <c r="A183" s="1642" t="s">
        <v>141</v>
      </c>
      <c r="B183" s="1773">
        <f>'RM_5.sz.mell.'!B419</f>
        <v>0</v>
      </c>
      <c r="C183" s="1771">
        <f>'RM_5.sz.mell.'!C419</f>
        <v>0</v>
      </c>
      <c r="D183" s="1771">
        <f>'RM_5.sz.mell.'!D419</f>
        <v>0</v>
      </c>
      <c r="E183" s="1771">
        <f>'RM_5.sz.mell.'!E419</f>
        <v>0</v>
      </c>
      <c r="F183" s="1771">
        <f>'RM_5.sz.mell.'!F419</f>
        <v>0</v>
      </c>
      <c r="G183" s="1771">
        <f>'RM_5.sz.mell.'!G419</f>
        <v>0</v>
      </c>
      <c r="H183" s="1771">
        <f>'RM_5.sz.mell.'!H419</f>
        <v>0</v>
      </c>
      <c r="I183" s="1772">
        <f>'RM_5.sz.mell.'!I419</f>
        <v>0</v>
      </c>
      <c r="J183" s="2395"/>
    </row>
    <row r="184" spans="1:10" x14ac:dyDescent="0.2">
      <c r="A184" s="1642" t="s">
        <v>142</v>
      </c>
      <c r="B184" s="1773">
        <f>'RM_5.sz.mell.'!B420</f>
        <v>0</v>
      </c>
      <c r="C184" s="1771">
        <f>'RM_5.sz.mell.'!C420</f>
        <v>0</v>
      </c>
      <c r="D184" s="1771">
        <f>'RM_5.sz.mell.'!D420</f>
        <v>0</v>
      </c>
      <c r="E184" s="1771">
        <f>'RM_5.sz.mell.'!E420</f>
        <v>0</v>
      </c>
      <c r="F184" s="1771">
        <f>'RM_5.sz.mell.'!F420</f>
        <v>0</v>
      </c>
      <c r="G184" s="1771">
        <f>'RM_5.sz.mell.'!G420</f>
        <v>0</v>
      </c>
      <c r="H184" s="1771">
        <f>'RM_5.sz.mell.'!H420</f>
        <v>0</v>
      </c>
      <c r="I184" s="1772">
        <f>'RM_5.sz.mell.'!I420</f>
        <v>0</v>
      </c>
      <c r="J184" s="2395"/>
    </row>
    <row r="185" spans="1:10" ht="13.5" thickBot="1" x14ac:dyDescent="0.25">
      <c r="A185" s="1643"/>
      <c r="B185" s="1775">
        <f>'RM_5.sz.mell.'!B421</f>
        <v>0</v>
      </c>
      <c r="C185" s="1776">
        <f>'RM_5.sz.mell.'!C421</f>
        <v>0</v>
      </c>
      <c r="D185" s="1776">
        <f>'RM_5.sz.mell.'!D421</f>
        <v>0</v>
      </c>
      <c r="E185" s="1771">
        <f>'RM_5.sz.mell.'!E421</f>
        <v>0</v>
      </c>
      <c r="F185" s="1776">
        <f>'RM_5.sz.mell.'!F421</f>
        <v>0</v>
      </c>
      <c r="G185" s="1776">
        <f>'RM_5.sz.mell.'!G421</f>
        <v>0</v>
      </c>
      <c r="H185" s="1771">
        <f>'RM_5.sz.mell.'!H421</f>
        <v>0</v>
      </c>
      <c r="I185" s="1777">
        <f>'RM_5.sz.mell.'!I421</f>
        <v>0</v>
      </c>
      <c r="J185" s="2395"/>
    </row>
    <row r="186" spans="1:10" ht="13.5" thickBot="1" x14ac:dyDescent="0.25">
      <c r="A186" s="1645" t="s">
        <v>109</v>
      </c>
      <c r="B186" s="1740">
        <f>'RM_5.sz.mell.'!B422</f>
        <v>0</v>
      </c>
      <c r="C186" s="1740">
        <f>'RM_5.sz.mell.'!C422</f>
        <v>0</v>
      </c>
      <c r="D186" s="1740">
        <f>'RM_5.sz.mell.'!D422</f>
        <v>0</v>
      </c>
      <c r="E186" s="1740">
        <f>'RM_5.sz.mell.'!E422</f>
        <v>0</v>
      </c>
      <c r="F186" s="1740">
        <f>'RM_5.sz.mell.'!F422</f>
        <v>0</v>
      </c>
      <c r="G186" s="1740">
        <f>'RM_5.sz.mell.'!G422</f>
        <v>0</v>
      </c>
      <c r="H186" s="1740">
        <f>'RM_5.sz.mell.'!H422</f>
        <v>0</v>
      </c>
      <c r="I186" s="1774">
        <f>'RM_5.sz.mell.'!I422</f>
        <v>0</v>
      </c>
      <c r="J186" s="2395"/>
    </row>
    <row r="187" spans="1:10" x14ac:dyDescent="0.2">
      <c r="J187" s="2395"/>
    </row>
    <row r="188" spans="1:10" x14ac:dyDescent="0.2">
      <c r="J188" s="2395"/>
    </row>
    <row r="189" spans="1:10" ht="14.25" x14ac:dyDescent="0.2">
      <c r="A189" s="2136" t="s">
        <v>136</v>
      </c>
      <c r="B189" s="2136"/>
      <c r="C189" s="2137"/>
      <c r="D189" s="2137"/>
      <c r="E189" s="2137"/>
      <c r="F189" s="2137"/>
      <c r="G189" s="2137"/>
      <c r="H189" s="2137"/>
      <c r="I189" s="2137"/>
      <c r="J189" s="2395"/>
    </row>
    <row r="190" spans="1:10" ht="15.75" thickBot="1" x14ac:dyDescent="0.25">
      <c r="A190" s="1626"/>
      <c r="B190" s="1626"/>
      <c r="C190" s="1626"/>
      <c r="D190" s="1626"/>
      <c r="E190" s="1626"/>
      <c r="F190" s="1626"/>
      <c r="G190" s="1626"/>
      <c r="H190" s="2396" t="s">
        <v>559</v>
      </c>
      <c r="I190" s="2396"/>
      <c r="J190" s="2395"/>
    </row>
    <row r="191" spans="1:10" ht="13.5" thickBot="1" x14ac:dyDescent="0.25">
      <c r="A191" s="2397" t="s">
        <v>130</v>
      </c>
      <c r="B191" s="2252" t="s">
        <v>796</v>
      </c>
      <c r="C191" s="2253"/>
      <c r="D191" s="2253"/>
      <c r="E191" s="2253"/>
      <c r="F191" s="2400"/>
      <c r="G191" s="2400"/>
      <c r="H191" s="2400"/>
      <c r="I191" s="2143"/>
      <c r="J191" s="2395"/>
    </row>
    <row r="192" spans="1:10" ht="13.5" thickBot="1" x14ac:dyDescent="0.25">
      <c r="A192" s="2398"/>
      <c r="B192" s="2144" t="s">
        <v>1086</v>
      </c>
      <c r="C192" s="2401" t="s">
        <v>1087</v>
      </c>
      <c r="D192" s="2148"/>
      <c r="E192" s="2148"/>
      <c r="F192" s="2148"/>
      <c r="G192" s="2148"/>
      <c r="H192" s="2148"/>
      <c r="I192" s="2149"/>
      <c r="J192" s="2395"/>
    </row>
    <row r="193" spans="1:10" ht="13.5" thickBot="1" x14ac:dyDescent="0.25">
      <c r="A193" s="2398"/>
      <c r="B193" s="2145"/>
      <c r="C193" s="2402" t="str">
        <f>CONCATENATE(KVI_MOD_ALAPADATOK!$D$1,". előtti forrás, kiadás")</f>
        <v>2021. előtti forrás, kiadás</v>
      </c>
      <c r="D193" s="1627" t="s">
        <v>798</v>
      </c>
      <c r="E193" s="1627" t="s">
        <v>1084</v>
      </c>
      <c r="F193" s="1628" t="s">
        <v>799</v>
      </c>
      <c r="G193" s="1628" t="s">
        <v>798</v>
      </c>
      <c r="H193" s="1628" t="s">
        <v>1084</v>
      </c>
      <c r="I193" s="1628" t="s">
        <v>799</v>
      </c>
      <c r="J193" s="2395"/>
    </row>
    <row r="194" spans="1:10" ht="25.5" customHeight="1" thickBot="1" x14ac:dyDescent="0.25">
      <c r="A194" s="2399"/>
      <c r="B194" s="2146"/>
      <c r="C194" s="2403"/>
      <c r="D194" s="2404" t="str">
        <f>CONCATENATE(KVI_MOD_ALAPADATOK!$D$1,". évi")</f>
        <v>2021. évi</v>
      </c>
      <c r="E194" s="2405"/>
      <c r="F194" s="2406"/>
      <c r="G194" s="2404" t="str">
        <f>CONCATENATE(KVI_MOD_ALAPADATOK!$D$1,". után")</f>
        <v>2021. után</v>
      </c>
      <c r="H194" s="2407"/>
      <c r="I194" s="2406"/>
      <c r="J194" s="2395"/>
    </row>
    <row r="195" spans="1:10" ht="13.5" thickBot="1" x14ac:dyDescent="0.25">
      <c r="A195" s="1629" t="s">
        <v>488</v>
      </c>
      <c r="B195" s="1630" t="s">
        <v>1100</v>
      </c>
      <c r="C195" s="1631" t="s">
        <v>490</v>
      </c>
      <c r="D195" s="1632" t="s">
        <v>492</v>
      </c>
      <c r="E195" s="1632" t="s">
        <v>491</v>
      </c>
      <c r="F195" s="1631" t="s">
        <v>1088</v>
      </c>
      <c r="G195" s="1631" t="s">
        <v>494</v>
      </c>
      <c r="H195" s="1631" t="s">
        <v>495</v>
      </c>
      <c r="I195" s="1633" t="s">
        <v>1089</v>
      </c>
      <c r="J195" s="2395"/>
    </row>
    <row r="196" spans="1:10" x14ac:dyDescent="0.2">
      <c r="A196" s="1634" t="s">
        <v>131</v>
      </c>
      <c r="B196" s="1763">
        <f>'RM_5.sz.mell.'!B466</f>
        <v>0</v>
      </c>
      <c r="C196" s="1763">
        <f>'RM_5.sz.mell.'!C466</f>
        <v>0</v>
      </c>
      <c r="D196" s="1764">
        <f>'RM_5.sz.mell.'!D466</f>
        <v>0</v>
      </c>
      <c r="E196" s="1764">
        <f>'RM_5.sz.mell.'!E466</f>
        <v>0</v>
      </c>
      <c r="F196" s="1765">
        <f>'RM_5.sz.mell.'!F466</f>
        <v>0</v>
      </c>
      <c r="G196" s="1764">
        <f>'RM_5.sz.mell.'!G466</f>
        <v>0</v>
      </c>
      <c r="H196" s="1766">
        <f>'RM_5.sz.mell.'!H466</f>
        <v>0</v>
      </c>
      <c r="I196" s="1767">
        <f>'RM_5.sz.mell.'!I466</f>
        <v>0</v>
      </c>
      <c r="J196" s="2395"/>
    </row>
    <row r="197" spans="1:10" x14ac:dyDescent="0.2">
      <c r="A197" s="1636" t="s">
        <v>143</v>
      </c>
      <c r="B197" s="1768">
        <f>'RM_5.sz.mell.'!B467</f>
        <v>0</v>
      </c>
      <c r="C197" s="1769">
        <f>'RM_5.sz.mell.'!C467</f>
        <v>0</v>
      </c>
      <c r="D197" s="1769">
        <f>'RM_5.sz.mell.'!D467</f>
        <v>0</v>
      </c>
      <c r="E197" s="1769">
        <f>'RM_5.sz.mell.'!E467</f>
        <v>0</v>
      </c>
      <c r="F197" s="1770">
        <f>'RM_5.sz.mell.'!F467</f>
        <v>0</v>
      </c>
      <c r="G197" s="1769">
        <f>'RM_5.sz.mell.'!G467</f>
        <v>0</v>
      </c>
      <c r="H197" s="1771">
        <f>'RM_5.sz.mell.'!H467</f>
        <v>0</v>
      </c>
      <c r="I197" s="1772">
        <f>'RM_5.sz.mell.'!I467</f>
        <v>0</v>
      </c>
      <c r="J197" s="2395"/>
    </row>
    <row r="198" spans="1:10" x14ac:dyDescent="0.2">
      <c r="A198" s="1638" t="s">
        <v>132</v>
      </c>
      <c r="B198" s="1773">
        <f>'RM_5.sz.mell.'!B468</f>
        <v>0</v>
      </c>
      <c r="C198" s="1771">
        <f>'RM_5.sz.mell.'!C468</f>
        <v>0</v>
      </c>
      <c r="D198" s="1771">
        <f>'RM_5.sz.mell.'!D468</f>
        <v>0</v>
      </c>
      <c r="E198" s="1769">
        <f>'RM_5.sz.mell.'!E468</f>
        <v>0</v>
      </c>
      <c r="F198" s="1772">
        <f>'RM_5.sz.mell.'!F468</f>
        <v>0</v>
      </c>
      <c r="G198" s="1771">
        <f>'RM_5.sz.mell.'!G468</f>
        <v>0</v>
      </c>
      <c r="H198" s="1771">
        <f>'RM_5.sz.mell.'!H468</f>
        <v>0</v>
      </c>
      <c r="I198" s="1772">
        <f>'RM_5.sz.mell.'!I468</f>
        <v>0</v>
      </c>
      <c r="J198" s="2395"/>
    </row>
    <row r="199" spans="1:10" x14ac:dyDescent="0.2">
      <c r="A199" s="1638" t="s">
        <v>145</v>
      </c>
      <c r="B199" s="1773">
        <f>'RM_5.sz.mell.'!B469</f>
        <v>0</v>
      </c>
      <c r="C199" s="1771">
        <f>'RM_5.sz.mell.'!C469</f>
        <v>0</v>
      </c>
      <c r="D199" s="1771">
        <f>'RM_5.sz.mell.'!D469</f>
        <v>0</v>
      </c>
      <c r="E199" s="1769">
        <f>'RM_5.sz.mell.'!E469</f>
        <v>0</v>
      </c>
      <c r="F199" s="1772">
        <f>'RM_5.sz.mell.'!F469</f>
        <v>0</v>
      </c>
      <c r="G199" s="1771">
        <f>'RM_5.sz.mell.'!G469</f>
        <v>0</v>
      </c>
      <c r="H199" s="1771">
        <f>'RM_5.sz.mell.'!H469</f>
        <v>0</v>
      </c>
      <c r="I199" s="1772">
        <f>'RM_5.sz.mell.'!I469</f>
        <v>0</v>
      </c>
      <c r="J199" s="2395"/>
    </row>
    <row r="200" spans="1:10" x14ac:dyDescent="0.2">
      <c r="A200" s="1638" t="s">
        <v>133</v>
      </c>
      <c r="B200" s="1773">
        <f>'RM_5.sz.mell.'!B470</f>
        <v>0</v>
      </c>
      <c r="C200" s="1771">
        <f>'RM_5.sz.mell.'!C470</f>
        <v>0</v>
      </c>
      <c r="D200" s="1771">
        <f>'RM_5.sz.mell.'!D470</f>
        <v>0</v>
      </c>
      <c r="E200" s="1769">
        <f>'RM_5.sz.mell.'!E470</f>
        <v>0</v>
      </c>
      <c r="F200" s="1772">
        <f>'RM_5.sz.mell.'!F470</f>
        <v>0</v>
      </c>
      <c r="G200" s="1771">
        <f>'RM_5.sz.mell.'!G470</f>
        <v>0</v>
      </c>
      <c r="H200" s="1771">
        <f>'RM_5.sz.mell.'!H470</f>
        <v>0</v>
      </c>
      <c r="I200" s="1772">
        <f>'RM_5.sz.mell.'!I470</f>
        <v>0</v>
      </c>
      <c r="J200" s="2395"/>
    </row>
    <row r="201" spans="1:10" ht="13.5" thickBot="1" x14ac:dyDescent="0.25">
      <c r="A201" s="1638" t="s">
        <v>134</v>
      </c>
      <c r="B201" s="1773">
        <f>'RM_5.sz.mell.'!B471</f>
        <v>0</v>
      </c>
      <c r="C201" s="1771">
        <f>'RM_5.sz.mell.'!C471</f>
        <v>0</v>
      </c>
      <c r="D201" s="1771">
        <f>'RM_5.sz.mell.'!D471</f>
        <v>0</v>
      </c>
      <c r="E201" s="1769">
        <f>'RM_5.sz.mell.'!E471</f>
        <v>0</v>
      </c>
      <c r="F201" s="1772">
        <f>'RM_5.sz.mell.'!F471</f>
        <v>0</v>
      </c>
      <c r="G201" s="1771">
        <f>'RM_5.sz.mell.'!G471</f>
        <v>0</v>
      </c>
      <c r="H201" s="1771">
        <f>'RM_5.sz.mell.'!H471</f>
        <v>0</v>
      </c>
      <c r="I201" s="1772">
        <f>'RM_5.sz.mell.'!I471</f>
        <v>0</v>
      </c>
      <c r="J201" s="2395"/>
    </row>
    <row r="202" spans="1:10" ht="13.5" thickBot="1" x14ac:dyDescent="0.25">
      <c r="A202" s="1640" t="s">
        <v>135</v>
      </c>
      <c r="B202" s="1740">
        <f>'RM_5.sz.mell.'!B472</f>
        <v>0</v>
      </c>
      <c r="C202" s="1740">
        <f>'RM_5.sz.mell.'!C472</f>
        <v>0</v>
      </c>
      <c r="D202" s="1740">
        <f>'RM_5.sz.mell.'!D472</f>
        <v>0</v>
      </c>
      <c r="E202" s="1740">
        <f>'RM_5.sz.mell.'!E472</f>
        <v>0</v>
      </c>
      <c r="F202" s="1740">
        <f>'RM_5.sz.mell.'!F472</f>
        <v>0</v>
      </c>
      <c r="G202" s="1740">
        <f>'RM_5.sz.mell.'!G472</f>
        <v>0</v>
      </c>
      <c r="H202" s="1740">
        <f>'RM_5.sz.mell.'!H472</f>
        <v>0</v>
      </c>
      <c r="I202" s="1774">
        <f>'RM_5.sz.mell.'!I472</f>
        <v>0</v>
      </c>
      <c r="J202" s="2395"/>
    </row>
    <row r="203" spans="1:10" x14ac:dyDescent="0.2">
      <c r="A203" s="1641" t="s">
        <v>139</v>
      </c>
      <c r="B203" s="1763">
        <f>'RM_5.sz.mell.'!B473</f>
        <v>0</v>
      </c>
      <c r="C203" s="1764">
        <f>'RM_5.sz.mell.'!C473</f>
        <v>0</v>
      </c>
      <c r="D203" s="1764">
        <f>'RM_5.sz.mell.'!D473</f>
        <v>0</v>
      </c>
      <c r="E203" s="1764">
        <f>'RM_5.sz.mell.'!E473</f>
        <v>0</v>
      </c>
      <c r="F203" s="1764">
        <f>'RM_5.sz.mell.'!F473</f>
        <v>0</v>
      </c>
      <c r="G203" s="1764">
        <f>'RM_5.sz.mell.'!G473</f>
        <v>0</v>
      </c>
      <c r="H203" s="1764">
        <f>'RM_5.sz.mell.'!H473</f>
        <v>0</v>
      </c>
      <c r="I203" s="1767">
        <f>'RM_5.sz.mell.'!I473</f>
        <v>0</v>
      </c>
      <c r="J203" s="2395"/>
    </row>
    <row r="204" spans="1:10" x14ac:dyDescent="0.2">
      <c r="A204" s="1642" t="s">
        <v>140</v>
      </c>
      <c r="B204" s="1768">
        <f>'RM_5.sz.mell.'!B474</f>
        <v>0</v>
      </c>
      <c r="C204" s="1771">
        <f>'RM_5.sz.mell.'!C474</f>
        <v>0</v>
      </c>
      <c r="D204" s="1771">
        <f>'RM_5.sz.mell.'!D474</f>
        <v>0</v>
      </c>
      <c r="E204" s="1771">
        <f>'RM_5.sz.mell.'!E474</f>
        <v>0</v>
      </c>
      <c r="F204" s="1771">
        <f>'RM_5.sz.mell.'!F474</f>
        <v>0</v>
      </c>
      <c r="G204" s="1771">
        <f>'RM_5.sz.mell.'!G474</f>
        <v>0</v>
      </c>
      <c r="H204" s="1771">
        <f>'RM_5.sz.mell.'!H474</f>
        <v>0</v>
      </c>
      <c r="I204" s="1772">
        <f>'RM_5.sz.mell.'!I474</f>
        <v>0</v>
      </c>
      <c r="J204" s="2395"/>
    </row>
    <row r="205" spans="1:10" x14ac:dyDescent="0.2">
      <c r="A205" s="1642" t="s">
        <v>141</v>
      </c>
      <c r="B205" s="1773">
        <f>'RM_5.sz.mell.'!B475</f>
        <v>0</v>
      </c>
      <c r="C205" s="1771">
        <f>'RM_5.sz.mell.'!C475</f>
        <v>0</v>
      </c>
      <c r="D205" s="1771">
        <f>'RM_5.sz.mell.'!D475</f>
        <v>0</v>
      </c>
      <c r="E205" s="1771">
        <f>'RM_5.sz.mell.'!E475</f>
        <v>0</v>
      </c>
      <c r="F205" s="1771">
        <f>'RM_5.sz.mell.'!F475</f>
        <v>0</v>
      </c>
      <c r="G205" s="1771">
        <f>'RM_5.sz.mell.'!G475</f>
        <v>0</v>
      </c>
      <c r="H205" s="1771">
        <f>'RM_5.sz.mell.'!H475</f>
        <v>0</v>
      </c>
      <c r="I205" s="1772">
        <f>'RM_5.sz.mell.'!I475</f>
        <v>0</v>
      </c>
      <c r="J205" s="2395"/>
    </row>
    <row r="206" spans="1:10" x14ac:dyDescent="0.2">
      <c r="A206" s="1642" t="s">
        <v>142</v>
      </c>
      <c r="B206" s="1773">
        <f>'RM_5.sz.mell.'!B476</f>
        <v>0</v>
      </c>
      <c r="C206" s="1771">
        <f>'RM_5.sz.mell.'!C476</f>
        <v>0</v>
      </c>
      <c r="D206" s="1771">
        <f>'RM_5.sz.mell.'!D476</f>
        <v>0</v>
      </c>
      <c r="E206" s="1771">
        <f>'RM_5.sz.mell.'!E476</f>
        <v>0</v>
      </c>
      <c r="F206" s="1771">
        <f>'RM_5.sz.mell.'!F476</f>
        <v>0</v>
      </c>
      <c r="G206" s="1771">
        <f>'RM_5.sz.mell.'!G476</f>
        <v>0</v>
      </c>
      <c r="H206" s="1771">
        <f>'RM_5.sz.mell.'!H476</f>
        <v>0</v>
      </c>
      <c r="I206" s="1772">
        <f>'RM_5.sz.mell.'!I476</f>
        <v>0</v>
      </c>
      <c r="J206" s="2395"/>
    </row>
    <row r="207" spans="1:10" ht="13.5" thickBot="1" x14ac:dyDescent="0.25">
      <c r="A207" s="1643"/>
      <c r="B207" s="1775">
        <f>'RM_5.sz.mell.'!B477</f>
        <v>0</v>
      </c>
      <c r="C207" s="1776">
        <f>'RM_5.sz.mell.'!C477</f>
        <v>0</v>
      </c>
      <c r="D207" s="1776">
        <f>'RM_5.sz.mell.'!D477</f>
        <v>0</v>
      </c>
      <c r="E207" s="1771">
        <f>'RM_5.sz.mell.'!E477</f>
        <v>0</v>
      </c>
      <c r="F207" s="1776">
        <f>'RM_5.sz.mell.'!F477</f>
        <v>0</v>
      </c>
      <c r="G207" s="1776">
        <f>'RM_5.sz.mell.'!G477</f>
        <v>0</v>
      </c>
      <c r="H207" s="1771">
        <f>'RM_5.sz.mell.'!H477</f>
        <v>0</v>
      </c>
      <c r="I207" s="1777">
        <f>'RM_5.sz.mell.'!I477</f>
        <v>0</v>
      </c>
      <c r="J207" s="2395"/>
    </row>
    <row r="208" spans="1:10" ht="13.5" thickBot="1" x14ac:dyDescent="0.25">
      <c r="A208" s="1645" t="s">
        <v>109</v>
      </c>
      <c r="B208" s="1740">
        <f>'RM_5.sz.mell.'!B478</f>
        <v>0</v>
      </c>
      <c r="C208" s="1740">
        <f>'RM_5.sz.mell.'!C478</f>
        <v>0</v>
      </c>
      <c r="D208" s="1740">
        <f>'RM_5.sz.mell.'!D478</f>
        <v>0</v>
      </c>
      <c r="E208" s="1740">
        <f>'RM_5.sz.mell.'!E478</f>
        <v>0</v>
      </c>
      <c r="F208" s="1740">
        <f>'RM_5.sz.mell.'!F478</f>
        <v>0</v>
      </c>
      <c r="G208" s="1740">
        <f>'RM_5.sz.mell.'!G478</f>
        <v>0</v>
      </c>
      <c r="H208" s="1740">
        <f>'RM_5.sz.mell.'!H478</f>
        <v>0</v>
      </c>
      <c r="I208" s="1774">
        <f>'RM_5.sz.mell.'!I478</f>
        <v>0</v>
      </c>
      <c r="J208" s="2395"/>
    </row>
    <row r="209" spans="1:10" x14ac:dyDescent="0.2">
      <c r="J209" s="2395"/>
    </row>
    <row r="210" spans="1:10" x14ac:dyDescent="0.2">
      <c r="J210" s="2395"/>
    </row>
    <row r="211" spans="1:10" ht="14.25" x14ac:dyDescent="0.2">
      <c r="A211" s="2136" t="s">
        <v>136</v>
      </c>
      <c r="B211" s="2136"/>
      <c r="C211" s="2137"/>
      <c r="D211" s="2137"/>
      <c r="E211" s="2137"/>
      <c r="F211" s="2137"/>
      <c r="G211" s="2137"/>
      <c r="H211" s="2137"/>
      <c r="I211" s="2137"/>
      <c r="J211" s="2395"/>
    </row>
    <row r="212" spans="1:10" ht="15.75" thickBot="1" x14ac:dyDescent="0.25">
      <c r="A212" s="1626"/>
      <c r="B212" s="1626"/>
      <c r="C212" s="1626"/>
      <c r="D212" s="1626"/>
      <c r="E212" s="1626"/>
      <c r="F212" s="1626"/>
      <c r="G212" s="1626"/>
      <c r="H212" s="2396" t="s">
        <v>559</v>
      </c>
      <c r="I212" s="2396"/>
      <c r="J212" s="2395"/>
    </row>
    <row r="213" spans="1:10" ht="13.5" thickBot="1" x14ac:dyDescent="0.25">
      <c r="A213" s="2397" t="s">
        <v>130</v>
      </c>
      <c r="B213" s="2252" t="s">
        <v>796</v>
      </c>
      <c r="C213" s="2253"/>
      <c r="D213" s="2253"/>
      <c r="E213" s="2253"/>
      <c r="F213" s="2400"/>
      <c r="G213" s="2400"/>
      <c r="H213" s="2400"/>
      <c r="I213" s="2143"/>
      <c r="J213" s="2395"/>
    </row>
    <row r="214" spans="1:10" ht="13.5" thickBot="1" x14ac:dyDescent="0.25">
      <c r="A214" s="2398"/>
      <c r="B214" s="2144" t="s">
        <v>1086</v>
      </c>
      <c r="C214" s="2401" t="s">
        <v>1087</v>
      </c>
      <c r="D214" s="2148"/>
      <c r="E214" s="2148"/>
      <c r="F214" s="2148"/>
      <c r="G214" s="2148"/>
      <c r="H214" s="2148"/>
      <c r="I214" s="2149"/>
      <c r="J214" s="2395"/>
    </row>
    <row r="215" spans="1:10" ht="13.5" thickBot="1" x14ac:dyDescent="0.25">
      <c r="A215" s="2398"/>
      <c r="B215" s="2145"/>
      <c r="C215" s="2402" t="str">
        <f>CONCATENATE(KVI_MOD_ALAPADATOK!$D$1,". előtti forrás, kiadás")</f>
        <v>2021. előtti forrás, kiadás</v>
      </c>
      <c r="D215" s="1627" t="s">
        <v>798</v>
      </c>
      <c r="E215" s="1627" t="s">
        <v>1084</v>
      </c>
      <c r="F215" s="1628" t="s">
        <v>799</v>
      </c>
      <c r="G215" s="1628" t="s">
        <v>798</v>
      </c>
      <c r="H215" s="1628" t="s">
        <v>1084</v>
      </c>
      <c r="I215" s="1628" t="s">
        <v>799</v>
      </c>
      <c r="J215" s="2395"/>
    </row>
    <row r="216" spans="1:10" ht="25.5" customHeight="1" thickBot="1" x14ac:dyDescent="0.25">
      <c r="A216" s="2399"/>
      <c r="B216" s="2146"/>
      <c r="C216" s="2403"/>
      <c r="D216" s="2404" t="str">
        <f>CONCATENATE(KVI_MOD_ALAPADATOK!$D$1,". évi")</f>
        <v>2021. évi</v>
      </c>
      <c r="E216" s="2405"/>
      <c r="F216" s="2406"/>
      <c r="G216" s="2404" t="str">
        <f>CONCATENATE(KVI_MOD_ALAPADATOK!$D$1,". után")</f>
        <v>2021. után</v>
      </c>
      <c r="H216" s="2407"/>
      <c r="I216" s="2406"/>
      <c r="J216" s="2395"/>
    </row>
    <row r="217" spans="1:10" ht="13.5" thickBot="1" x14ac:dyDescent="0.25">
      <c r="A217" s="1629" t="s">
        <v>488</v>
      </c>
      <c r="B217" s="1630" t="s">
        <v>1100</v>
      </c>
      <c r="C217" s="1631" t="s">
        <v>490</v>
      </c>
      <c r="D217" s="1632" t="s">
        <v>492</v>
      </c>
      <c r="E217" s="1632" t="s">
        <v>491</v>
      </c>
      <c r="F217" s="1631" t="s">
        <v>1088</v>
      </c>
      <c r="G217" s="1631" t="s">
        <v>494</v>
      </c>
      <c r="H217" s="1631" t="s">
        <v>495</v>
      </c>
      <c r="I217" s="1633" t="s">
        <v>1089</v>
      </c>
      <c r="J217" s="2395"/>
    </row>
    <row r="218" spans="1:10" x14ac:dyDescent="0.2">
      <c r="A218" s="1634" t="s">
        <v>131</v>
      </c>
      <c r="B218" s="1763">
        <f>'RM_5.sz.mell.'!B521</f>
        <v>0</v>
      </c>
      <c r="C218" s="1763">
        <f>'RM_5.sz.mell.'!C521</f>
        <v>0</v>
      </c>
      <c r="D218" s="1764">
        <f>'RM_5.sz.mell.'!D521</f>
        <v>0</v>
      </c>
      <c r="E218" s="1764">
        <f>'RM_5.sz.mell.'!E521</f>
        <v>0</v>
      </c>
      <c r="F218" s="1765">
        <f>'RM_5.sz.mell.'!F521</f>
        <v>0</v>
      </c>
      <c r="G218" s="1764">
        <f>'RM_5.sz.mell.'!G521</f>
        <v>0</v>
      </c>
      <c r="H218" s="1766">
        <f>'RM_5.sz.mell.'!H521</f>
        <v>0</v>
      </c>
      <c r="I218" s="1767">
        <f>'RM_5.sz.mell.'!I521</f>
        <v>0</v>
      </c>
      <c r="J218" s="2395"/>
    </row>
    <row r="219" spans="1:10" x14ac:dyDescent="0.2">
      <c r="A219" s="1636" t="s">
        <v>143</v>
      </c>
      <c r="B219" s="1768">
        <f>'RM_5.sz.mell.'!B522</f>
        <v>0</v>
      </c>
      <c r="C219" s="1769">
        <f>'RM_5.sz.mell.'!C522</f>
        <v>0</v>
      </c>
      <c r="D219" s="1769">
        <f>'RM_5.sz.mell.'!D522</f>
        <v>0</v>
      </c>
      <c r="E219" s="1769">
        <f>'RM_5.sz.mell.'!E522</f>
        <v>0</v>
      </c>
      <c r="F219" s="1770">
        <f>'RM_5.sz.mell.'!F522</f>
        <v>0</v>
      </c>
      <c r="G219" s="1769">
        <f>'RM_5.sz.mell.'!G522</f>
        <v>0</v>
      </c>
      <c r="H219" s="1771">
        <f>'RM_5.sz.mell.'!H522</f>
        <v>0</v>
      </c>
      <c r="I219" s="1772">
        <f>'RM_5.sz.mell.'!I522</f>
        <v>0</v>
      </c>
      <c r="J219" s="2395"/>
    </row>
    <row r="220" spans="1:10" x14ac:dyDescent="0.2">
      <c r="A220" s="1638" t="s">
        <v>132</v>
      </c>
      <c r="B220" s="1773">
        <f>'RM_5.sz.mell.'!B523</f>
        <v>0</v>
      </c>
      <c r="C220" s="1771">
        <f>'RM_5.sz.mell.'!C523</f>
        <v>0</v>
      </c>
      <c r="D220" s="1771">
        <f>'RM_5.sz.mell.'!D523</f>
        <v>0</v>
      </c>
      <c r="E220" s="1769">
        <f>'RM_5.sz.mell.'!E523</f>
        <v>0</v>
      </c>
      <c r="F220" s="1772">
        <f>'RM_5.sz.mell.'!F523</f>
        <v>0</v>
      </c>
      <c r="G220" s="1771">
        <f>'RM_5.sz.mell.'!G523</f>
        <v>0</v>
      </c>
      <c r="H220" s="1771">
        <f>'RM_5.sz.mell.'!H523</f>
        <v>0</v>
      </c>
      <c r="I220" s="1772">
        <f>'RM_5.sz.mell.'!I523</f>
        <v>0</v>
      </c>
      <c r="J220" s="2395"/>
    </row>
    <row r="221" spans="1:10" x14ac:dyDescent="0.2">
      <c r="A221" s="1638" t="s">
        <v>145</v>
      </c>
      <c r="B221" s="1773">
        <f>'RM_5.sz.mell.'!B524</f>
        <v>0</v>
      </c>
      <c r="C221" s="1771">
        <f>'RM_5.sz.mell.'!C524</f>
        <v>0</v>
      </c>
      <c r="D221" s="1771">
        <f>'RM_5.sz.mell.'!D524</f>
        <v>0</v>
      </c>
      <c r="E221" s="1769">
        <f>'RM_5.sz.mell.'!E524</f>
        <v>0</v>
      </c>
      <c r="F221" s="1772">
        <f>'RM_5.sz.mell.'!F524</f>
        <v>0</v>
      </c>
      <c r="G221" s="1771">
        <f>'RM_5.sz.mell.'!G524</f>
        <v>0</v>
      </c>
      <c r="H221" s="1771">
        <f>'RM_5.sz.mell.'!H524</f>
        <v>0</v>
      </c>
      <c r="I221" s="1772">
        <f>'RM_5.sz.mell.'!I524</f>
        <v>0</v>
      </c>
      <c r="J221" s="2395"/>
    </row>
    <row r="222" spans="1:10" x14ac:dyDescent="0.2">
      <c r="A222" s="1638" t="s">
        <v>133</v>
      </c>
      <c r="B222" s="1773">
        <f>'RM_5.sz.mell.'!B525</f>
        <v>0</v>
      </c>
      <c r="C222" s="1771">
        <f>'RM_5.sz.mell.'!C525</f>
        <v>0</v>
      </c>
      <c r="D222" s="1771">
        <f>'RM_5.sz.mell.'!D525</f>
        <v>0</v>
      </c>
      <c r="E222" s="1769">
        <f>'RM_5.sz.mell.'!E525</f>
        <v>0</v>
      </c>
      <c r="F222" s="1772">
        <f>'RM_5.sz.mell.'!F525</f>
        <v>0</v>
      </c>
      <c r="G222" s="1771">
        <f>'RM_5.sz.mell.'!G525</f>
        <v>0</v>
      </c>
      <c r="H222" s="1771">
        <f>'RM_5.sz.mell.'!H525</f>
        <v>0</v>
      </c>
      <c r="I222" s="1772">
        <f>'RM_5.sz.mell.'!I525</f>
        <v>0</v>
      </c>
      <c r="J222" s="2395"/>
    </row>
    <row r="223" spans="1:10" ht="13.5" thickBot="1" x14ac:dyDescent="0.25">
      <c r="A223" s="1638" t="s">
        <v>134</v>
      </c>
      <c r="B223" s="1773">
        <f>'RM_5.sz.mell.'!B526</f>
        <v>0</v>
      </c>
      <c r="C223" s="1771">
        <f>'RM_5.sz.mell.'!C526</f>
        <v>0</v>
      </c>
      <c r="D223" s="1771">
        <f>'RM_5.sz.mell.'!D526</f>
        <v>0</v>
      </c>
      <c r="E223" s="1769">
        <f>'RM_5.sz.mell.'!E526</f>
        <v>0</v>
      </c>
      <c r="F223" s="1772">
        <f>'RM_5.sz.mell.'!F526</f>
        <v>0</v>
      </c>
      <c r="G223" s="1771">
        <f>'RM_5.sz.mell.'!G526</f>
        <v>0</v>
      </c>
      <c r="H223" s="1771">
        <f>'RM_5.sz.mell.'!H526</f>
        <v>0</v>
      </c>
      <c r="I223" s="1772">
        <f>'RM_5.sz.mell.'!I526</f>
        <v>0</v>
      </c>
      <c r="J223" s="2395"/>
    </row>
    <row r="224" spans="1:10" ht="13.5" thickBot="1" x14ac:dyDescent="0.25">
      <c r="A224" s="1640" t="s">
        <v>135</v>
      </c>
      <c r="B224" s="1740">
        <f>'RM_5.sz.mell.'!B527</f>
        <v>0</v>
      </c>
      <c r="C224" s="1740">
        <f>'RM_5.sz.mell.'!C527</f>
        <v>0</v>
      </c>
      <c r="D224" s="1740">
        <f>'RM_5.sz.mell.'!D527</f>
        <v>0</v>
      </c>
      <c r="E224" s="1740">
        <f>'RM_5.sz.mell.'!E527</f>
        <v>0</v>
      </c>
      <c r="F224" s="1740">
        <f>'RM_5.sz.mell.'!F527</f>
        <v>0</v>
      </c>
      <c r="G224" s="1740">
        <f>'RM_5.sz.mell.'!G527</f>
        <v>0</v>
      </c>
      <c r="H224" s="1740">
        <f>'RM_5.sz.mell.'!H527</f>
        <v>0</v>
      </c>
      <c r="I224" s="1774">
        <f>'RM_5.sz.mell.'!I527</f>
        <v>0</v>
      </c>
      <c r="J224" s="2395"/>
    </row>
    <row r="225" spans="1:10" x14ac:dyDescent="0.2">
      <c r="A225" s="1641" t="s">
        <v>139</v>
      </c>
      <c r="B225" s="1763">
        <f>'RM_5.sz.mell.'!B528</f>
        <v>0</v>
      </c>
      <c r="C225" s="1764">
        <f>'RM_5.sz.mell.'!C528</f>
        <v>0</v>
      </c>
      <c r="D225" s="1764">
        <f>'RM_5.sz.mell.'!D528</f>
        <v>0</v>
      </c>
      <c r="E225" s="1764">
        <f>'RM_5.sz.mell.'!E528</f>
        <v>0</v>
      </c>
      <c r="F225" s="1764">
        <f>'RM_5.sz.mell.'!F528</f>
        <v>0</v>
      </c>
      <c r="G225" s="1764">
        <f>'RM_5.sz.mell.'!G528</f>
        <v>0</v>
      </c>
      <c r="H225" s="1764">
        <f>'RM_5.sz.mell.'!H528</f>
        <v>0</v>
      </c>
      <c r="I225" s="1767">
        <f>'RM_5.sz.mell.'!I528</f>
        <v>0</v>
      </c>
      <c r="J225" s="2395"/>
    </row>
    <row r="226" spans="1:10" x14ac:dyDescent="0.2">
      <c r="A226" s="1642" t="s">
        <v>140</v>
      </c>
      <c r="B226" s="1768">
        <f>'RM_5.sz.mell.'!B529</f>
        <v>0</v>
      </c>
      <c r="C226" s="1771">
        <f>'RM_5.sz.mell.'!C529</f>
        <v>0</v>
      </c>
      <c r="D226" s="1771">
        <f>'RM_5.sz.mell.'!D529</f>
        <v>0</v>
      </c>
      <c r="E226" s="1771">
        <f>'RM_5.sz.mell.'!E529</f>
        <v>0</v>
      </c>
      <c r="F226" s="1771">
        <f>'RM_5.sz.mell.'!F529</f>
        <v>0</v>
      </c>
      <c r="G226" s="1771">
        <f>'RM_5.sz.mell.'!G529</f>
        <v>0</v>
      </c>
      <c r="H226" s="1771">
        <f>'RM_5.sz.mell.'!H529</f>
        <v>0</v>
      </c>
      <c r="I226" s="1772">
        <f>'RM_5.sz.mell.'!I529</f>
        <v>0</v>
      </c>
      <c r="J226" s="2395"/>
    </row>
    <row r="227" spans="1:10" x14ac:dyDescent="0.2">
      <c r="A227" s="1642" t="s">
        <v>141</v>
      </c>
      <c r="B227" s="1773">
        <f>'RM_5.sz.mell.'!B530</f>
        <v>0</v>
      </c>
      <c r="C227" s="1771">
        <f>'RM_5.sz.mell.'!C530</f>
        <v>0</v>
      </c>
      <c r="D227" s="1771">
        <f>'RM_5.sz.mell.'!D530</f>
        <v>0</v>
      </c>
      <c r="E227" s="1771">
        <f>'RM_5.sz.mell.'!E530</f>
        <v>0</v>
      </c>
      <c r="F227" s="1771">
        <f>'RM_5.sz.mell.'!F530</f>
        <v>0</v>
      </c>
      <c r="G227" s="1771">
        <f>'RM_5.sz.mell.'!G530</f>
        <v>0</v>
      </c>
      <c r="H227" s="1771">
        <f>'RM_5.sz.mell.'!H530</f>
        <v>0</v>
      </c>
      <c r="I227" s="1772">
        <f>'RM_5.sz.mell.'!I530</f>
        <v>0</v>
      </c>
      <c r="J227" s="2395"/>
    </row>
    <row r="228" spans="1:10" x14ac:dyDescent="0.2">
      <c r="A228" s="1642" t="s">
        <v>142</v>
      </c>
      <c r="B228" s="1773">
        <f>'RM_5.sz.mell.'!B531</f>
        <v>0</v>
      </c>
      <c r="C228" s="1771">
        <f>'RM_5.sz.mell.'!C531</f>
        <v>0</v>
      </c>
      <c r="D228" s="1771">
        <f>'RM_5.sz.mell.'!D531</f>
        <v>0</v>
      </c>
      <c r="E228" s="1771">
        <f>'RM_5.sz.mell.'!E531</f>
        <v>0</v>
      </c>
      <c r="F228" s="1771">
        <f>'RM_5.sz.mell.'!F531</f>
        <v>0</v>
      </c>
      <c r="G228" s="1771">
        <f>'RM_5.sz.mell.'!G531</f>
        <v>0</v>
      </c>
      <c r="H228" s="1771">
        <f>'RM_5.sz.mell.'!H531</f>
        <v>0</v>
      </c>
      <c r="I228" s="1772">
        <f>'RM_5.sz.mell.'!I531</f>
        <v>0</v>
      </c>
      <c r="J228" s="2395"/>
    </row>
    <row r="229" spans="1:10" ht="13.5" thickBot="1" x14ac:dyDescent="0.25">
      <c r="A229" s="1643"/>
      <c r="B229" s="1775">
        <f>'RM_5.sz.mell.'!B532</f>
        <v>0</v>
      </c>
      <c r="C229" s="1776">
        <f>'RM_5.sz.mell.'!C532</f>
        <v>0</v>
      </c>
      <c r="D229" s="1776">
        <f>'RM_5.sz.mell.'!D532</f>
        <v>0</v>
      </c>
      <c r="E229" s="1771">
        <f>'RM_5.sz.mell.'!E532</f>
        <v>0</v>
      </c>
      <c r="F229" s="1776">
        <f>'RM_5.sz.mell.'!F532</f>
        <v>0</v>
      </c>
      <c r="G229" s="1776">
        <f>'RM_5.sz.mell.'!G532</f>
        <v>0</v>
      </c>
      <c r="H229" s="1771">
        <f>'RM_5.sz.mell.'!H532</f>
        <v>0</v>
      </c>
      <c r="I229" s="1777">
        <f>'RM_5.sz.mell.'!I532</f>
        <v>0</v>
      </c>
      <c r="J229" s="2395"/>
    </row>
    <row r="230" spans="1:10" ht="13.5" thickBot="1" x14ac:dyDescent="0.25">
      <c r="A230" s="1645" t="s">
        <v>109</v>
      </c>
      <c r="B230" s="1740">
        <f>'RM_5.sz.mell.'!B533</f>
        <v>0</v>
      </c>
      <c r="C230" s="1740">
        <f>'RM_5.sz.mell.'!C533</f>
        <v>0</v>
      </c>
      <c r="D230" s="1740">
        <f>'RM_5.sz.mell.'!D533</f>
        <v>0</v>
      </c>
      <c r="E230" s="1740">
        <f>'RM_5.sz.mell.'!E533</f>
        <v>0</v>
      </c>
      <c r="F230" s="1740">
        <f>'RM_5.sz.mell.'!F533</f>
        <v>0</v>
      </c>
      <c r="G230" s="1740">
        <f>'RM_5.sz.mell.'!G533</f>
        <v>0</v>
      </c>
      <c r="H230" s="1740">
        <f>'RM_5.sz.mell.'!H533</f>
        <v>0</v>
      </c>
      <c r="I230" s="1774">
        <f>'RM_5.sz.mell.'!I533</f>
        <v>0</v>
      </c>
      <c r="J230" s="2395"/>
    </row>
    <row r="231" spans="1:10" x14ac:dyDescent="0.2">
      <c r="J231" s="2395"/>
    </row>
    <row r="232" spans="1:10" x14ac:dyDescent="0.2">
      <c r="J232" s="2395"/>
    </row>
    <row r="233" spans="1:10" ht="14.25" x14ac:dyDescent="0.2">
      <c r="A233" s="2136" t="s">
        <v>136</v>
      </c>
      <c r="B233" s="2136"/>
      <c r="C233" s="2137"/>
      <c r="D233" s="2137"/>
      <c r="E233" s="2137"/>
      <c r="F233" s="2137"/>
      <c r="G233" s="2137"/>
      <c r="H233" s="2137"/>
      <c r="I233" s="2137"/>
      <c r="J233" s="2395"/>
    </row>
    <row r="234" spans="1:10" ht="15.75" thickBot="1" x14ac:dyDescent="0.25">
      <c r="A234" s="1626"/>
      <c r="B234" s="1626"/>
      <c r="C234" s="1626"/>
      <c r="D234" s="1626"/>
      <c r="E234" s="1626"/>
      <c r="F234" s="1626"/>
      <c r="G234" s="1626"/>
      <c r="H234" s="2396" t="s">
        <v>559</v>
      </c>
      <c r="I234" s="2396"/>
      <c r="J234" s="2395"/>
    </row>
    <row r="235" spans="1:10" ht="13.5" thickBot="1" x14ac:dyDescent="0.25">
      <c r="A235" s="2397" t="s">
        <v>130</v>
      </c>
      <c r="B235" s="2252" t="s">
        <v>796</v>
      </c>
      <c r="C235" s="2253"/>
      <c r="D235" s="2253"/>
      <c r="E235" s="2253"/>
      <c r="F235" s="2400"/>
      <c r="G235" s="2400"/>
      <c r="H235" s="2400"/>
      <c r="I235" s="2143"/>
      <c r="J235" s="2395"/>
    </row>
    <row r="236" spans="1:10" ht="13.5" thickBot="1" x14ac:dyDescent="0.25">
      <c r="A236" s="2398"/>
      <c r="B236" s="2144" t="s">
        <v>1086</v>
      </c>
      <c r="C236" s="2401" t="s">
        <v>1087</v>
      </c>
      <c r="D236" s="2148"/>
      <c r="E236" s="2148"/>
      <c r="F236" s="2148"/>
      <c r="G236" s="2148"/>
      <c r="H236" s="2148"/>
      <c r="I236" s="2149"/>
      <c r="J236" s="2395"/>
    </row>
    <row r="237" spans="1:10" ht="13.5" thickBot="1" x14ac:dyDescent="0.25">
      <c r="A237" s="2398"/>
      <c r="B237" s="2145"/>
      <c r="C237" s="2402" t="str">
        <f>CONCATENATE(KVI_MOD_ALAPADATOK!$D$1,". előtti forrás, kiadás")</f>
        <v>2021. előtti forrás, kiadás</v>
      </c>
      <c r="D237" s="1627" t="s">
        <v>798</v>
      </c>
      <c r="E237" s="1627" t="s">
        <v>1084</v>
      </c>
      <c r="F237" s="1628" t="s">
        <v>799</v>
      </c>
      <c r="G237" s="1628" t="s">
        <v>798</v>
      </c>
      <c r="H237" s="1628" t="s">
        <v>1084</v>
      </c>
      <c r="I237" s="1628" t="s">
        <v>799</v>
      </c>
      <c r="J237" s="2395"/>
    </row>
    <row r="238" spans="1:10" ht="13.5" thickBot="1" x14ac:dyDescent="0.25">
      <c r="A238" s="2399"/>
      <c r="B238" s="2146"/>
      <c r="C238" s="2403"/>
      <c r="D238" s="2404" t="str">
        <f>CONCATENATE(KVI_MOD_ALAPADATOK!$D$1,". évi")</f>
        <v>2021. évi</v>
      </c>
      <c r="E238" s="2405"/>
      <c r="F238" s="2406"/>
      <c r="G238" s="2404" t="str">
        <f>CONCATENATE(KVI_MOD_ALAPADATOK!$D$1,". után")</f>
        <v>2021. után</v>
      </c>
      <c r="H238" s="2407"/>
      <c r="I238" s="2406"/>
      <c r="J238" s="2395"/>
    </row>
    <row r="239" spans="1:10" ht="13.5" thickBot="1" x14ac:dyDescent="0.25">
      <c r="A239" s="1629" t="s">
        <v>488</v>
      </c>
      <c r="B239" s="1630" t="s">
        <v>1100</v>
      </c>
      <c r="C239" s="1631" t="s">
        <v>490</v>
      </c>
      <c r="D239" s="1632" t="s">
        <v>492</v>
      </c>
      <c r="E239" s="1632" t="s">
        <v>491</v>
      </c>
      <c r="F239" s="1631" t="s">
        <v>1088</v>
      </c>
      <c r="G239" s="1631" t="s">
        <v>494</v>
      </c>
      <c r="H239" s="1631" t="s">
        <v>495</v>
      </c>
      <c r="I239" s="1633" t="s">
        <v>1089</v>
      </c>
      <c r="J239" s="2395"/>
    </row>
    <row r="240" spans="1:10" x14ac:dyDescent="0.2">
      <c r="A240" s="1634" t="s">
        <v>131</v>
      </c>
      <c r="B240" s="1763">
        <f>'RM_5.sz.mell.'!B576</f>
        <v>0</v>
      </c>
      <c r="C240" s="1763">
        <f>'RM_5.sz.mell.'!C576</f>
        <v>0</v>
      </c>
      <c r="D240" s="1764">
        <f>'RM_5.sz.mell.'!D576</f>
        <v>0</v>
      </c>
      <c r="E240" s="1764">
        <f>'RM_5.sz.mell.'!E576</f>
        <v>0</v>
      </c>
      <c r="F240" s="1765">
        <f>'RM_5.sz.mell.'!F576</f>
        <v>0</v>
      </c>
      <c r="G240" s="1764">
        <f>'RM_5.sz.mell.'!G576</f>
        <v>0</v>
      </c>
      <c r="H240" s="1766">
        <f>'RM_5.sz.mell.'!H576</f>
        <v>0</v>
      </c>
      <c r="I240" s="1767">
        <f>'RM_5.sz.mell.'!I576</f>
        <v>0</v>
      </c>
      <c r="J240" s="2395"/>
    </row>
    <row r="241" spans="1:10" x14ac:dyDescent="0.2">
      <c r="A241" s="1636" t="s">
        <v>143</v>
      </c>
      <c r="B241" s="1768">
        <f>'RM_5.sz.mell.'!B577</f>
        <v>0</v>
      </c>
      <c r="C241" s="1769">
        <f>'RM_5.sz.mell.'!C577</f>
        <v>0</v>
      </c>
      <c r="D241" s="1769">
        <f>'RM_5.sz.mell.'!D577</f>
        <v>0</v>
      </c>
      <c r="E241" s="1769">
        <f>'RM_5.sz.mell.'!E577</f>
        <v>0</v>
      </c>
      <c r="F241" s="1770">
        <f>'RM_5.sz.mell.'!F577</f>
        <v>0</v>
      </c>
      <c r="G241" s="1769">
        <f>'RM_5.sz.mell.'!G577</f>
        <v>0</v>
      </c>
      <c r="H241" s="1771">
        <f>'RM_5.sz.mell.'!H577</f>
        <v>0</v>
      </c>
      <c r="I241" s="1772">
        <f>'RM_5.sz.mell.'!I577</f>
        <v>0</v>
      </c>
      <c r="J241" s="2395"/>
    </row>
    <row r="242" spans="1:10" x14ac:dyDescent="0.2">
      <c r="A242" s="1638" t="s">
        <v>132</v>
      </c>
      <c r="B242" s="1773">
        <f>'RM_5.sz.mell.'!B578</f>
        <v>0</v>
      </c>
      <c r="C242" s="1771">
        <f>'RM_5.sz.mell.'!C578</f>
        <v>0</v>
      </c>
      <c r="D242" s="1771">
        <f>'RM_5.sz.mell.'!D578</f>
        <v>0</v>
      </c>
      <c r="E242" s="1769">
        <f>'RM_5.sz.mell.'!E578</f>
        <v>0</v>
      </c>
      <c r="F242" s="1772">
        <f>'RM_5.sz.mell.'!F578</f>
        <v>0</v>
      </c>
      <c r="G242" s="1771">
        <f>'RM_5.sz.mell.'!G578</f>
        <v>0</v>
      </c>
      <c r="H242" s="1771">
        <f>'RM_5.sz.mell.'!H578</f>
        <v>0</v>
      </c>
      <c r="I242" s="1772">
        <f>'RM_5.sz.mell.'!I578</f>
        <v>0</v>
      </c>
      <c r="J242" s="2395"/>
    </row>
    <row r="243" spans="1:10" x14ac:dyDescent="0.2">
      <c r="A243" s="1638" t="s">
        <v>145</v>
      </c>
      <c r="B243" s="1773">
        <f>'RM_5.sz.mell.'!B579</f>
        <v>0</v>
      </c>
      <c r="C243" s="1771">
        <f>'RM_5.sz.mell.'!C579</f>
        <v>0</v>
      </c>
      <c r="D243" s="1771">
        <f>'RM_5.sz.mell.'!D579</f>
        <v>0</v>
      </c>
      <c r="E243" s="1769">
        <f>'RM_5.sz.mell.'!E579</f>
        <v>0</v>
      </c>
      <c r="F243" s="1772">
        <f>'RM_5.sz.mell.'!F579</f>
        <v>0</v>
      </c>
      <c r="G243" s="1771">
        <f>'RM_5.sz.mell.'!G579</f>
        <v>0</v>
      </c>
      <c r="H243" s="1771">
        <f>'RM_5.sz.mell.'!H579</f>
        <v>0</v>
      </c>
      <c r="I243" s="1772">
        <f>'RM_5.sz.mell.'!I579</f>
        <v>0</v>
      </c>
      <c r="J243" s="2395"/>
    </row>
    <row r="244" spans="1:10" x14ac:dyDescent="0.2">
      <c r="A244" s="1638" t="s">
        <v>133</v>
      </c>
      <c r="B244" s="1773">
        <f>'RM_5.sz.mell.'!B580</f>
        <v>0</v>
      </c>
      <c r="C244" s="1771">
        <f>'RM_5.sz.mell.'!C580</f>
        <v>0</v>
      </c>
      <c r="D244" s="1771">
        <f>'RM_5.sz.mell.'!D580</f>
        <v>0</v>
      </c>
      <c r="E244" s="1769">
        <f>'RM_5.sz.mell.'!E580</f>
        <v>0</v>
      </c>
      <c r="F244" s="1772">
        <f>'RM_5.sz.mell.'!F580</f>
        <v>0</v>
      </c>
      <c r="G244" s="1771">
        <f>'RM_5.sz.mell.'!G580</f>
        <v>0</v>
      </c>
      <c r="H244" s="1771">
        <f>'RM_5.sz.mell.'!H580</f>
        <v>0</v>
      </c>
      <c r="I244" s="1772">
        <f>'RM_5.sz.mell.'!I580</f>
        <v>0</v>
      </c>
      <c r="J244" s="2395"/>
    </row>
    <row r="245" spans="1:10" ht="13.5" thickBot="1" x14ac:dyDescent="0.25">
      <c r="A245" s="1638" t="s">
        <v>134</v>
      </c>
      <c r="B245" s="1773">
        <f>'RM_5.sz.mell.'!B581</f>
        <v>0</v>
      </c>
      <c r="C245" s="1771">
        <f>'RM_5.sz.mell.'!C581</f>
        <v>0</v>
      </c>
      <c r="D245" s="1771">
        <f>'RM_5.sz.mell.'!D581</f>
        <v>0</v>
      </c>
      <c r="E245" s="1769">
        <f>'RM_5.sz.mell.'!E581</f>
        <v>0</v>
      </c>
      <c r="F245" s="1772">
        <f>'RM_5.sz.mell.'!F581</f>
        <v>0</v>
      </c>
      <c r="G245" s="1771">
        <f>'RM_5.sz.mell.'!G581</f>
        <v>0</v>
      </c>
      <c r="H245" s="1771">
        <f>'RM_5.sz.mell.'!H581</f>
        <v>0</v>
      </c>
      <c r="I245" s="1772">
        <f>'RM_5.sz.mell.'!I581</f>
        <v>0</v>
      </c>
      <c r="J245" s="2395"/>
    </row>
    <row r="246" spans="1:10" ht="13.5" thickBot="1" x14ac:dyDescent="0.25">
      <c r="A246" s="1640" t="s">
        <v>135</v>
      </c>
      <c r="B246" s="1740">
        <f>'RM_5.sz.mell.'!B582</f>
        <v>0</v>
      </c>
      <c r="C246" s="1740">
        <f>'RM_5.sz.mell.'!C582</f>
        <v>0</v>
      </c>
      <c r="D246" s="1740">
        <f>'RM_5.sz.mell.'!D582</f>
        <v>0</v>
      </c>
      <c r="E246" s="1740">
        <f>'RM_5.sz.mell.'!E582</f>
        <v>0</v>
      </c>
      <c r="F246" s="1740">
        <f>'RM_5.sz.mell.'!F582</f>
        <v>0</v>
      </c>
      <c r="G246" s="1740">
        <f>'RM_5.sz.mell.'!G582</f>
        <v>0</v>
      </c>
      <c r="H246" s="1740">
        <f>'RM_5.sz.mell.'!H582</f>
        <v>0</v>
      </c>
      <c r="I246" s="1774">
        <f>'RM_5.sz.mell.'!I582</f>
        <v>0</v>
      </c>
      <c r="J246" s="2395"/>
    </row>
    <row r="247" spans="1:10" x14ac:dyDescent="0.2">
      <c r="A247" s="1641" t="s">
        <v>139</v>
      </c>
      <c r="B247" s="1763">
        <f>'RM_5.sz.mell.'!B583</f>
        <v>0</v>
      </c>
      <c r="C247" s="1764">
        <f>'RM_5.sz.mell.'!C583</f>
        <v>0</v>
      </c>
      <c r="D247" s="1764">
        <f>'RM_5.sz.mell.'!D583</f>
        <v>0</v>
      </c>
      <c r="E247" s="1764">
        <f>'RM_5.sz.mell.'!E583</f>
        <v>0</v>
      </c>
      <c r="F247" s="1764">
        <f>'RM_5.sz.mell.'!F583</f>
        <v>0</v>
      </c>
      <c r="G247" s="1764">
        <f>'RM_5.sz.mell.'!G583</f>
        <v>0</v>
      </c>
      <c r="H247" s="1764">
        <f>'RM_5.sz.mell.'!H583</f>
        <v>0</v>
      </c>
      <c r="I247" s="1767">
        <f>'RM_5.sz.mell.'!I583</f>
        <v>0</v>
      </c>
      <c r="J247" s="2395"/>
    </row>
    <row r="248" spans="1:10" x14ac:dyDescent="0.2">
      <c r="A248" s="1642" t="s">
        <v>140</v>
      </c>
      <c r="B248" s="1768">
        <f>'RM_5.sz.mell.'!B584</f>
        <v>0</v>
      </c>
      <c r="C248" s="1771">
        <f>'RM_5.sz.mell.'!C584</f>
        <v>0</v>
      </c>
      <c r="D248" s="1771">
        <f>'RM_5.sz.mell.'!D584</f>
        <v>0</v>
      </c>
      <c r="E248" s="1771">
        <f>'RM_5.sz.mell.'!E584</f>
        <v>0</v>
      </c>
      <c r="F248" s="1771">
        <f>'RM_5.sz.mell.'!F584</f>
        <v>0</v>
      </c>
      <c r="G248" s="1771">
        <f>'RM_5.sz.mell.'!G584</f>
        <v>0</v>
      </c>
      <c r="H248" s="1771">
        <f>'RM_5.sz.mell.'!H584</f>
        <v>0</v>
      </c>
      <c r="I248" s="1772">
        <f>'RM_5.sz.mell.'!I584</f>
        <v>0</v>
      </c>
      <c r="J248" s="2395"/>
    </row>
    <row r="249" spans="1:10" x14ac:dyDescent="0.2">
      <c r="A249" s="1642" t="s">
        <v>141</v>
      </c>
      <c r="B249" s="1773">
        <f>'RM_5.sz.mell.'!B585</f>
        <v>0</v>
      </c>
      <c r="C249" s="1771">
        <f>'RM_5.sz.mell.'!C585</f>
        <v>0</v>
      </c>
      <c r="D249" s="1771">
        <f>'RM_5.sz.mell.'!D585</f>
        <v>0</v>
      </c>
      <c r="E249" s="1771">
        <f>'RM_5.sz.mell.'!E585</f>
        <v>0</v>
      </c>
      <c r="F249" s="1771">
        <f>'RM_5.sz.mell.'!F585</f>
        <v>0</v>
      </c>
      <c r="G249" s="1771">
        <f>'RM_5.sz.mell.'!G585</f>
        <v>0</v>
      </c>
      <c r="H249" s="1771">
        <f>'RM_5.sz.mell.'!H585</f>
        <v>0</v>
      </c>
      <c r="I249" s="1772">
        <f>'RM_5.sz.mell.'!I585</f>
        <v>0</v>
      </c>
      <c r="J249" s="2395"/>
    </row>
    <row r="250" spans="1:10" x14ac:dyDescent="0.2">
      <c r="A250" s="1642" t="s">
        <v>142</v>
      </c>
      <c r="B250" s="1773">
        <f>'RM_5.sz.mell.'!B586</f>
        <v>0</v>
      </c>
      <c r="C250" s="1771">
        <f>'RM_5.sz.mell.'!C586</f>
        <v>0</v>
      </c>
      <c r="D250" s="1771">
        <f>'RM_5.sz.mell.'!D586</f>
        <v>0</v>
      </c>
      <c r="E250" s="1771">
        <f>'RM_5.sz.mell.'!E586</f>
        <v>0</v>
      </c>
      <c r="F250" s="1771">
        <f>'RM_5.sz.mell.'!F586</f>
        <v>0</v>
      </c>
      <c r="G250" s="1771">
        <f>'RM_5.sz.mell.'!G586</f>
        <v>0</v>
      </c>
      <c r="H250" s="1771">
        <f>'RM_5.sz.mell.'!H586</f>
        <v>0</v>
      </c>
      <c r="I250" s="1772">
        <f>'RM_5.sz.mell.'!I586</f>
        <v>0</v>
      </c>
      <c r="J250" s="2395"/>
    </row>
    <row r="251" spans="1:10" ht="13.5" thickBot="1" x14ac:dyDescent="0.25">
      <c r="A251" s="1643"/>
      <c r="B251" s="1775">
        <f>'RM_5.sz.mell.'!B587</f>
        <v>0</v>
      </c>
      <c r="C251" s="1776">
        <f>'RM_5.sz.mell.'!C587</f>
        <v>0</v>
      </c>
      <c r="D251" s="1776">
        <f>'RM_5.sz.mell.'!D587</f>
        <v>0</v>
      </c>
      <c r="E251" s="1771">
        <f>'RM_5.sz.mell.'!E587</f>
        <v>0</v>
      </c>
      <c r="F251" s="1776">
        <f>'RM_5.sz.mell.'!F587</f>
        <v>0</v>
      </c>
      <c r="G251" s="1776">
        <f>'RM_5.sz.mell.'!G587</f>
        <v>0</v>
      </c>
      <c r="H251" s="1771">
        <f>'RM_5.sz.mell.'!H587</f>
        <v>0</v>
      </c>
      <c r="I251" s="1777">
        <f>'RM_5.sz.mell.'!I587</f>
        <v>0</v>
      </c>
      <c r="J251" s="2395"/>
    </row>
    <row r="252" spans="1:10" ht="13.5" thickBot="1" x14ac:dyDescent="0.25">
      <c r="A252" s="1645" t="s">
        <v>109</v>
      </c>
      <c r="B252" s="1740">
        <f>'RM_5.sz.mell.'!B588</f>
        <v>0</v>
      </c>
      <c r="C252" s="1740">
        <f>'RM_5.sz.mell.'!C588</f>
        <v>0</v>
      </c>
      <c r="D252" s="1740">
        <f>'RM_5.sz.mell.'!D588</f>
        <v>0</v>
      </c>
      <c r="E252" s="1740">
        <f>'RM_5.sz.mell.'!E588</f>
        <v>0</v>
      </c>
      <c r="F252" s="1740">
        <f>'RM_5.sz.mell.'!F588</f>
        <v>0</v>
      </c>
      <c r="G252" s="1740">
        <f>'RM_5.sz.mell.'!G588</f>
        <v>0</v>
      </c>
      <c r="H252" s="1740">
        <f>'RM_5.sz.mell.'!H588</f>
        <v>0</v>
      </c>
      <c r="I252" s="1774">
        <f>'RM_5.sz.mell.'!I588</f>
        <v>0</v>
      </c>
      <c r="J252" s="2395"/>
    </row>
    <row r="253" spans="1:10" x14ac:dyDescent="0.2">
      <c r="J253" s="2395"/>
    </row>
    <row r="254" spans="1:10" x14ac:dyDescent="0.2">
      <c r="J254" s="2395"/>
    </row>
    <row r="255" spans="1:10" ht="14.25" x14ac:dyDescent="0.2">
      <c r="A255" s="2136" t="s">
        <v>136</v>
      </c>
      <c r="B255" s="2136"/>
      <c r="C255" s="2137"/>
      <c r="D255" s="2137"/>
      <c r="E255" s="2137"/>
      <c r="F255" s="2137"/>
      <c r="G255" s="2137"/>
      <c r="H255" s="2137"/>
      <c r="I255" s="2137"/>
      <c r="J255" s="2395"/>
    </row>
    <row r="256" spans="1:10" ht="15.75" thickBot="1" x14ac:dyDescent="0.25">
      <c r="A256" s="1626"/>
      <c r="B256" s="1626"/>
      <c r="C256" s="1626"/>
      <c r="D256" s="1626"/>
      <c r="E256" s="1626"/>
      <c r="F256" s="1626"/>
      <c r="G256" s="1626"/>
      <c r="H256" s="2396" t="s">
        <v>559</v>
      </c>
      <c r="I256" s="2396"/>
      <c r="J256" s="2395"/>
    </row>
    <row r="257" spans="1:10" ht="13.5" thickBot="1" x14ac:dyDescent="0.25">
      <c r="A257" s="2397" t="s">
        <v>130</v>
      </c>
      <c r="B257" s="2252" t="s">
        <v>796</v>
      </c>
      <c r="C257" s="2253"/>
      <c r="D257" s="2253"/>
      <c r="E257" s="2253"/>
      <c r="F257" s="2400"/>
      <c r="G257" s="2400"/>
      <c r="H257" s="2400"/>
      <c r="I257" s="2143"/>
      <c r="J257" s="2395"/>
    </row>
    <row r="258" spans="1:10" ht="13.5" thickBot="1" x14ac:dyDescent="0.25">
      <c r="A258" s="2398"/>
      <c r="B258" s="2144" t="s">
        <v>1086</v>
      </c>
      <c r="C258" s="2401" t="s">
        <v>1087</v>
      </c>
      <c r="D258" s="2148"/>
      <c r="E258" s="2148"/>
      <c r="F258" s="2148"/>
      <c r="G258" s="2148"/>
      <c r="H258" s="2148"/>
      <c r="I258" s="2149"/>
      <c r="J258" s="2395"/>
    </row>
    <row r="259" spans="1:10" ht="13.5" thickBot="1" x14ac:dyDescent="0.25">
      <c r="A259" s="2398"/>
      <c r="B259" s="2145"/>
      <c r="C259" s="2402" t="str">
        <f>CONCATENATE(KVI_MOD_ALAPADATOK!$D$1,". előtti forrás, kiadás")</f>
        <v>2021. előtti forrás, kiadás</v>
      </c>
      <c r="D259" s="1627" t="s">
        <v>798</v>
      </c>
      <c r="E259" s="1627" t="s">
        <v>1084</v>
      </c>
      <c r="F259" s="1628" t="s">
        <v>799</v>
      </c>
      <c r="G259" s="1628" t="s">
        <v>798</v>
      </c>
      <c r="H259" s="1628" t="s">
        <v>1084</v>
      </c>
      <c r="I259" s="1628" t="s">
        <v>799</v>
      </c>
      <c r="J259" s="2395"/>
    </row>
    <row r="260" spans="1:10" ht="13.5" thickBot="1" x14ac:dyDescent="0.25">
      <c r="A260" s="2399"/>
      <c r="B260" s="2146"/>
      <c r="C260" s="2403"/>
      <c r="D260" s="2404" t="str">
        <f>CONCATENATE(KVI_MOD_ALAPADATOK!$D$1,". évi")</f>
        <v>2021. évi</v>
      </c>
      <c r="E260" s="2405"/>
      <c r="F260" s="2406"/>
      <c r="G260" s="2404" t="str">
        <f>CONCATENATE(KVI_MOD_ALAPADATOK!$D$1,". után")</f>
        <v>2021. után</v>
      </c>
      <c r="H260" s="2407"/>
      <c r="I260" s="2406"/>
      <c r="J260" s="2395"/>
    </row>
    <row r="261" spans="1:10" ht="13.5" thickBot="1" x14ac:dyDescent="0.25">
      <c r="A261" s="1629" t="s">
        <v>488</v>
      </c>
      <c r="B261" s="1630" t="s">
        <v>1100</v>
      </c>
      <c r="C261" s="1631" t="s">
        <v>490</v>
      </c>
      <c r="D261" s="1632" t="s">
        <v>492</v>
      </c>
      <c r="E261" s="1632" t="s">
        <v>491</v>
      </c>
      <c r="F261" s="1631" t="s">
        <v>1088</v>
      </c>
      <c r="G261" s="1631" t="s">
        <v>494</v>
      </c>
      <c r="H261" s="1631" t="s">
        <v>495</v>
      </c>
      <c r="I261" s="1633" t="s">
        <v>1089</v>
      </c>
      <c r="J261" s="2395"/>
    </row>
    <row r="262" spans="1:10" x14ac:dyDescent="0.2">
      <c r="A262" s="1634" t="s">
        <v>131</v>
      </c>
      <c r="B262" s="1763">
        <f>'RM_5.sz.mell.'!B631</f>
        <v>0</v>
      </c>
      <c r="C262" s="1763">
        <f>'RM_5.sz.mell.'!C631</f>
        <v>0</v>
      </c>
      <c r="D262" s="1764">
        <f>'RM_5.sz.mell.'!D631</f>
        <v>0</v>
      </c>
      <c r="E262" s="1764">
        <f>'RM_5.sz.mell.'!E631</f>
        <v>0</v>
      </c>
      <c r="F262" s="1765">
        <f>'RM_5.sz.mell.'!F631</f>
        <v>0</v>
      </c>
      <c r="G262" s="1764">
        <f>'RM_5.sz.mell.'!G631</f>
        <v>0</v>
      </c>
      <c r="H262" s="1766">
        <f>'RM_5.sz.mell.'!H631</f>
        <v>0</v>
      </c>
      <c r="I262" s="1767">
        <f>'RM_5.sz.mell.'!I631</f>
        <v>0</v>
      </c>
      <c r="J262" s="2395"/>
    </row>
    <row r="263" spans="1:10" x14ac:dyDescent="0.2">
      <c r="A263" s="1636" t="s">
        <v>143</v>
      </c>
      <c r="B263" s="1768">
        <f>'RM_5.sz.mell.'!B632</f>
        <v>0</v>
      </c>
      <c r="C263" s="1769">
        <f>'RM_5.sz.mell.'!C632</f>
        <v>0</v>
      </c>
      <c r="D263" s="1769">
        <f>'RM_5.sz.mell.'!D632</f>
        <v>0</v>
      </c>
      <c r="E263" s="1769">
        <f>'RM_5.sz.mell.'!E632</f>
        <v>0</v>
      </c>
      <c r="F263" s="1770">
        <f>'RM_5.sz.mell.'!F632</f>
        <v>0</v>
      </c>
      <c r="G263" s="1769">
        <f>'RM_5.sz.mell.'!G632</f>
        <v>0</v>
      </c>
      <c r="H263" s="1771">
        <f>'RM_5.sz.mell.'!H632</f>
        <v>0</v>
      </c>
      <c r="I263" s="1772">
        <f>'RM_5.sz.mell.'!I632</f>
        <v>0</v>
      </c>
      <c r="J263" s="2395"/>
    </row>
    <row r="264" spans="1:10" x14ac:dyDescent="0.2">
      <c r="A264" s="1638" t="s">
        <v>132</v>
      </c>
      <c r="B264" s="1773">
        <f>'RM_5.sz.mell.'!B633</f>
        <v>0</v>
      </c>
      <c r="C264" s="1771">
        <f>'RM_5.sz.mell.'!C633</f>
        <v>0</v>
      </c>
      <c r="D264" s="1771">
        <f>'RM_5.sz.mell.'!D633</f>
        <v>0</v>
      </c>
      <c r="E264" s="1769">
        <f>'RM_5.sz.mell.'!E633</f>
        <v>0</v>
      </c>
      <c r="F264" s="1772">
        <f>'RM_5.sz.mell.'!F633</f>
        <v>0</v>
      </c>
      <c r="G264" s="1771">
        <f>'RM_5.sz.mell.'!G633</f>
        <v>0</v>
      </c>
      <c r="H264" s="1771">
        <f>'RM_5.sz.mell.'!H633</f>
        <v>0</v>
      </c>
      <c r="I264" s="1772">
        <f>'RM_5.sz.mell.'!I633</f>
        <v>0</v>
      </c>
      <c r="J264" s="2395"/>
    </row>
    <row r="265" spans="1:10" x14ac:dyDescent="0.2">
      <c r="A265" s="1638" t="s">
        <v>145</v>
      </c>
      <c r="B265" s="1773">
        <f>'RM_5.sz.mell.'!B634</f>
        <v>0</v>
      </c>
      <c r="C265" s="1771">
        <f>'RM_5.sz.mell.'!C634</f>
        <v>0</v>
      </c>
      <c r="D265" s="1771">
        <f>'RM_5.sz.mell.'!D634</f>
        <v>0</v>
      </c>
      <c r="E265" s="1769">
        <f>'RM_5.sz.mell.'!E634</f>
        <v>0</v>
      </c>
      <c r="F265" s="1772">
        <f>'RM_5.sz.mell.'!F634</f>
        <v>0</v>
      </c>
      <c r="G265" s="1771">
        <f>'RM_5.sz.mell.'!G634</f>
        <v>0</v>
      </c>
      <c r="H265" s="1771">
        <f>'RM_5.sz.mell.'!H634</f>
        <v>0</v>
      </c>
      <c r="I265" s="1772">
        <f>'RM_5.sz.mell.'!I634</f>
        <v>0</v>
      </c>
      <c r="J265" s="2395"/>
    </row>
    <row r="266" spans="1:10" x14ac:dyDescent="0.2">
      <c r="A266" s="1638" t="s">
        <v>133</v>
      </c>
      <c r="B266" s="1773">
        <f>'RM_5.sz.mell.'!B635</f>
        <v>0</v>
      </c>
      <c r="C266" s="1771">
        <f>'RM_5.sz.mell.'!C635</f>
        <v>0</v>
      </c>
      <c r="D266" s="1771">
        <f>'RM_5.sz.mell.'!D635</f>
        <v>0</v>
      </c>
      <c r="E266" s="1769">
        <f>'RM_5.sz.mell.'!E635</f>
        <v>0</v>
      </c>
      <c r="F266" s="1772">
        <f>'RM_5.sz.mell.'!F635</f>
        <v>0</v>
      </c>
      <c r="G266" s="1771">
        <f>'RM_5.sz.mell.'!G635</f>
        <v>0</v>
      </c>
      <c r="H266" s="1771">
        <f>'RM_5.sz.mell.'!H635</f>
        <v>0</v>
      </c>
      <c r="I266" s="1772">
        <f>'RM_5.sz.mell.'!I635</f>
        <v>0</v>
      </c>
      <c r="J266" s="2395"/>
    </row>
    <row r="267" spans="1:10" ht="13.5" thickBot="1" x14ac:dyDescent="0.25">
      <c r="A267" s="1638" t="s">
        <v>134</v>
      </c>
      <c r="B267" s="1773">
        <f>'RM_5.sz.mell.'!B636</f>
        <v>0</v>
      </c>
      <c r="C267" s="1771">
        <f>'RM_5.sz.mell.'!C636</f>
        <v>0</v>
      </c>
      <c r="D267" s="1771">
        <f>'RM_5.sz.mell.'!D636</f>
        <v>0</v>
      </c>
      <c r="E267" s="1769">
        <f>'RM_5.sz.mell.'!E636</f>
        <v>0</v>
      </c>
      <c r="F267" s="1772">
        <f>'RM_5.sz.mell.'!F636</f>
        <v>0</v>
      </c>
      <c r="G267" s="1771">
        <f>'RM_5.sz.mell.'!G636</f>
        <v>0</v>
      </c>
      <c r="H267" s="1771">
        <f>'RM_5.sz.mell.'!H636</f>
        <v>0</v>
      </c>
      <c r="I267" s="1772">
        <f>'RM_5.sz.mell.'!I636</f>
        <v>0</v>
      </c>
      <c r="J267" s="2395"/>
    </row>
    <row r="268" spans="1:10" ht="13.5" thickBot="1" x14ac:dyDescent="0.25">
      <c r="A268" s="1640" t="s">
        <v>135</v>
      </c>
      <c r="B268" s="1740">
        <f>'RM_5.sz.mell.'!B637</f>
        <v>0</v>
      </c>
      <c r="C268" s="1740">
        <f>'RM_5.sz.mell.'!C637</f>
        <v>0</v>
      </c>
      <c r="D268" s="1740">
        <f>'RM_5.sz.mell.'!D637</f>
        <v>0</v>
      </c>
      <c r="E268" s="1740">
        <f>'RM_5.sz.mell.'!E637</f>
        <v>0</v>
      </c>
      <c r="F268" s="1740">
        <f>'RM_5.sz.mell.'!F637</f>
        <v>0</v>
      </c>
      <c r="G268" s="1740">
        <f>'RM_5.sz.mell.'!G637</f>
        <v>0</v>
      </c>
      <c r="H268" s="1740">
        <f>'RM_5.sz.mell.'!H637</f>
        <v>0</v>
      </c>
      <c r="I268" s="1774">
        <f>'RM_5.sz.mell.'!I637</f>
        <v>0</v>
      </c>
      <c r="J268" s="2395"/>
    </row>
    <row r="269" spans="1:10" x14ac:dyDescent="0.2">
      <c r="A269" s="1641" t="s">
        <v>139</v>
      </c>
      <c r="B269" s="1763">
        <f>'RM_5.sz.mell.'!B638</f>
        <v>0</v>
      </c>
      <c r="C269" s="1764">
        <f>'RM_5.sz.mell.'!C638</f>
        <v>0</v>
      </c>
      <c r="D269" s="1764">
        <f>'RM_5.sz.mell.'!D638</f>
        <v>0</v>
      </c>
      <c r="E269" s="1764">
        <f>'RM_5.sz.mell.'!E638</f>
        <v>0</v>
      </c>
      <c r="F269" s="1764">
        <f>'RM_5.sz.mell.'!F638</f>
        <v>0</v>
      </c>
      <c r="G269" s="1764">
        <f>'RM_5.sz.mell.'!G638</f>
        <v>0</v>
      </c>
      <c r="H269" s="1764">
        <f>'RM_5.sz.mell.'!H638</f>
        <v>0</v>
      </c>
      <c r="I269" s="1767">
        <f>'RM_5.sz.mell.'!I638</f>
        <v>0</v>
      </c>
      <c r="J269" s="2395"/>
    </row>
    <row r="270" spans="1:10" x14ac:dyDescent="0.2">
      <c r="A270" s="1642" t="s">
        <v>140</v>
      </c>
      <c r="B270" s="1768">
        <f>'RM_5.sz.mell.'!B639</f>
        <v>0</v>
      </c>
      <c r="C270" s="1771">
        <f>'RM_5.sz.mell.'!C639</f>
        <v>0</v>
      </c>
      <c r="D270" s="1771">
        <f>'RM_5.sz.mell.'!D639</f>
        <v>0</v>
      </c>
      <c r="E270" s="1771">
        <f>'RM_5.sz.mell.'!E639</f>
        <v>0</v>
      </c>
      <c r="F270" s="1771">
        <f>'RM_5.sz.mell.'!F639</f>
        <v>0</v>
      </c>
      <c r="G270" s="1771">
        <f>'RM_5.sz.mell.'!G639</f>
        <v>0</v>
      </c>
      <c r="H270" s="1771">
        <f>'RM_5.sz.mell.'!H639</f>
        <v>0</v>
      </c>
      <c r="I270" s="1772">
        <f>'RM_5.sz.mell.'!I639</f>
        <v>0</v>
      </c>
      <c r="J270" s="2395"/>
    </row>
    <row r="271" spans="1:10" x14ac:dyDescent="0.2">
      <c r="A271" s="1642" t="s">
        <v>141</v>
      </c>
      <c r="B271" s="1773">
        <f>'RM_5.sz.mell.'!B640</f>
        <v>0</v>
      </c>
      <c r="C271" s="1771">
        <f>'RM_5.sz.mell.'!C640</f>
        <v>0</v>
      </c>
      <c r="D271" s="1771">
        <f>'RM_5.sz.mell.'!D640</f>
        <v>0</v>
      </c>
      <c r="E271" s="1771">
        <f>'RM_5.sz.mell.'!E640</f>
        <v>0</v>
      </c>
      <c r="F271" s="1771">
        <f>'RM_5.sz.mell.'!F640</f>
        <v>0</v>
      </c>
      <c r="G271" s="1771">
        <f>'RM_5.sz.mell.'!G640</f>
        <v>0</v>
      </c>
      <c r="H271" s="1771">
        <f>'RM_5.sz.mell.'!H640</f>
        <v>0</v>
      </c>
      <c r="I271" s="1772">
        <f>'RM_5.sz.mell.'!I640</f>
        <v>0</v>
      </c>
      <c r="J271" s="2395"/>
    </row>
    <row r="272" spans="1:10" x14ac:dyDescent="0.2">
      <c r="A272" s="1642" t="s">
        <v>142</v>
      </c>
      <c r="B272" s="1773">
        <f>'RM_5.sz.mell.'!B641</f>
        <v>0</v>
      </c>
      <c r="C272" s="1771">
        <f>'RM_5.sz.mell.'!C641</f>
        <v>0</v>
      </c>
      <c r="D272" s="1771">
        <f>'RM_5.sz.mell.'!D641</f>
        <v>0</v>
      </c>
      <c r="E272" s="1771">
        <f>'RM_5.sz.mell.'!E641</f>
        <v>0</v>
      </c>
      <c r="F272" s="1771">
        <f>'RM_5.sz.mell.'!F641</f>
        <v>0</v>
      </c>
      <c r="G272" s="1771">
        <f>'RM_5.sz.mell.'!G641</f>
        <v>0</v>
      </c>
      <c r="H272" s="1771">
        <f>'RM_5.sz.mell.'!H641</f>
        <v>0</v>
      </c>
      <c r="I272" s="1772">
        <f>'RM_5.sz.mell.'!I641</f>
        <v>0</v>
      </c>
      <c r="J272" s="2395"/>
    </row>
    <row r="273" spans="1:10" ht="13.5" thickBot="1" x14ac:dyDescent="0.25">
      <c r="A273" s="1643"/>
      <c r="B273" s="1775">
        <f>'RM_5.sz.mell.'!B642</f>
        <v>0</v>
      </c>
      <c r="C273" s="1776">
        <f>'RM_5.sz.mell.'!C642</f>
        <v>0</v>
      </c>
      <c r="D273" s="1776">
        <f>'RM_5.sz.mell.'!D642</f>
        <v>0</v>
      </c>
      <c r="E273" s="1771">
        <f>'RM_5.sz.mell.'!E642</f>
        <v>0</v>
      </c>
      <c r="F273" s="1776">
        <f>'RM_5.sz.mell.'!F642</f>
        <v>0</v>
      </c>
      <c r="G273" s="1776">
        <f>'RM_5.sz.mell.'!G642</f>
        <v>0</v>
      </c>
      <c r="H273" s="1771">
        <f>'RM_5.sz.mell.'!H642</f>
        <v>0</v>
      </c>
      <c r="I273" s="1777">
        <f>'RM_5.sz.mell.'!I642</f>
        <v>0</v>
      </c>
      <c r="J273" s="2395"/>
    </row>
    <row r="274" spans="1:10" ht="13.5" thickBot="1" x14ac:dyDescent="0.25">
      <c r="A274" s="1645" t="s">
        <v>109</v>
      </c>
      <c r="B274" s="1740">
        <f>'RM_5.sz.mell.'!B643</f>
        <v>0</v>
      </c>
      <c r="C274" s="1740">
        <f>'RM_5.sz.mell.'!C643</f>
        <v>0</v>
      </c>
      <c r="D274" s="1740">
        <f>'RM_5.sz.mell.'!D643</f>
        <v>0</v>
      </c>
      <c r="E274" s="1740">
        <f>'RM_5.sz.mell.'!E643</f>
        <v>0</v>
      </c>
      <c r="F274" s="1740">
        <f>'RM_5.sz.mell.'!F643</f>
        <v>0</v>
      </c>
      <c r="G274" s="1740">
        <f>'RM_5.sz.mell.'!G643</f>
        <v>0</v>
      </c>
      <c r="H274" s="1740">
        <f>'RM_5.sz.mell.'!H643</f>
        <v>0</v>
      </c>
      <c r="I274" s="1774">
        <f>'RM_5.sz.mell.'!I643</f>
        <v>0</v>
      </c>
      <c r="J274" s="2395"/>
    </row>
    <row r="275" spans="1:10" x14ac:dyDescent="0.2">
      <c r="J275" s="2395"/>
    </row>
    <row r="276" spans="1:10" x14ac:dyDescent="0.2">
      <c r="J276" s="2395"/>
    </row>
    <row r="277" spans="1:10" ht="14.25" x14ac:dyDescent="0.2">
      <c r="A277" s="2136" t="s">
        <v>136</v>
      </c>
      <c r="B277" s="2136"/>
      <c r="C277" s="2137"/>
      <c r="D277" s="2137"/>
      <c r="E277" s="2137"/>
      <c r="F277" s="2137"/>
      <c r="G277" s="2137"/>
      <c r="H277" s="2137"/>
      <c r="I277" s="2137"/>
      <c r="J277" s="2395"/>
    </row>
    <row r="278" spans="1:10" ht="15.75" thickBot="1" x14ac:dyDescent="0.25">
      <c r="A278" s="1626"/>
      <c r="B278" s="1626"/>
      <c r="C278" s="1626"/>
      <c r="D278" s="1626"/>
      <c r="E278" s="1626"/>
      <c r="F278" s="1626"/>
      <c r="G278" s="1626"/>
      <c r="H278" s="2396" t="s">
        <v>559</v>
      </c>
      <c r="I278" s="2396"/>
      <c r="J278" s="2395"/>
    </row>
    <row r="279" spans="1:10" ht="13.5" thickBot="1" x14ac:dyDescent="0.25">
      <c r="A279" s="2397" t="s">
        <v>130</v>
      </c>
      <c r="B279" s="2252" t="s">
        <v>796</v>
      </c>
      <c r="C279" s="2253"/>
      <c r="D279" s="2253"/>
      <c r="E279" s="2253"/>
      <c r="F279" s="2400"/>
      <c r="G279" s="2400"/>
      <c r="H279" s="2400"/>
      <c r="I279" s="2143"/>
      <c r="J279" s="2395"/>
    </row>
    <row r="280" spans="1:10" ht="13.5" thickBot="1" x14ac:dyDescent="0.25">
      <c r="A280" s="2398"/>
      <c r="B280" s="2144" t="s">
        <v>1086</v>
      </c>
      <c r="C280" s="2401" t="s">
        <v>1087</v>
      </c>
      <c r="D280" s="2148"/>
      <c r="E280" s="2148"/>
      <c r="F280" s="2148"/>
      <c r="G280" s="2148"/>
      <c r="H280" s="2148"/>
      <c r="I280" s="2149"/>
      <c r="J280" s="2395"/>
    </row>
    <row r="281" spans="1:10" ht="13.5" thickBot="1" x14ac:dyDescent="0.25">
      <c r="A281" s="2398"/>
      <c r="B281" s="2145"/>
      <c r="C281" s="2402" t="str">
        <f>CONCATENATE(KVI_MOD_ALAPADATOK!$D$1,". előtti forrás, kiadás")</f>
        <v>2021. előtti forrás, kiadás</v>
      </c>
      <c r="D281" s="1627" t="s">
        <v>798</v>
      </c>
      <c r="E281" s="1627" t="s">
        <v>1084</v>
      </c>
      <c r="F281" s="1628" t="s">
        <v>799</v>
      </c>
      <c r="G281" s="1628" t="s">
        <v>798</v>
      </c>
      <c r="H281" s="1628" t="s">
        <v>1084</v>
      </c>
      <c r="I281" s="1628" t="s">
        <v>799</v>
      </c>
      <c r="J281" s="2395"/>
    </row>
    <row r="282" spans="1:10" ht="13.5" thickBot="1" x14ac:dyDescent="0.25">
      <c r="A282" s="2399"/>
      <c r="B282" s="2146"/>
      <c r="C282" s="2403"/>
      <c r="D282" s="2404" t="str">
        <f>CONCATENATE(KVI_MOD_ALAPADATOK!$D$1,". évi")</f>
        <v>2021. évi</v>
      </c>
      <c r="E282" s="2405"/>
      <c r="F282" s="2406"/>
      <c r="G282" s="2404" t="str">
        <f>CONCATENATE(KVI_MOD_ALAPADATOK!$D$1,". után")</f>
        <v>2021. után</v>
      </c>
      <c r="H282" s="2407"/>
      <c r="I282" s="2406"/>
      <c r="J282" s="2395"/>
    </row>
    <row r="283" spans="1:10" ht="13.5" thickBot="1" x14ac:dyDescent="0.25">
      <c r="A283" s="1629" t="s">
        <v>488</v>
      </c>
      <c r="B283" s="1630" t="s">
        <v>1100</v>
      </c>
      <c r="C283" s="1631" t="s">
        <v>490</v>
      </c>
      <c r="D283" s="1632" t="s">
        <v>492</v>
      </c>
      <c r="E283" s="1632" t="s">
        <v>491</v>
      </c>
      <c r="F283" s="1631" t="s">
        <v>1088</v>
      </c>
      <c r="G283" s="1631" t="s">
        <v>494</v>
      </c>
      <c r="H283" s="1631" t="s">
        <v>495</v>
      </c>
      <c r="I283" s="1633" t="s">
        <v>1089</v>
      </c>
      <c r="J283" s="2395"/>
    </row>
    <row r="284" spans="1:10" x14ac:dyDescent="0.2">
      <c r="A284" s="1634" t="s">
        <v>131</v>
      </c>
      <c r="B284" s="1763">
        <f>'RM_5.sz.mell.'!B686</f>
        <v>0</v>
      </c>
      <c r="C284" s="1763">
        <f>'RM_5.sz.mell.'!C686</f>
        <v>0</v>
      </c>
      <c r="D284" s="1764">
        <f>'RM_5.sz.mell.'!D686</f>
        <v>0</v>
      </c>
      <c r="E284" s="1764">
        <f>'RM_5.sz.mell.'!E686</f>
        <v>0</v>
      </c>
      <c r="F284" s="1765">
        <f>'RM_5.sz.mell.'!F686</f>
        <v>0</v>
      </c>
      <c r="G284" s="1764">
        <f>'RM_5.sz.mell.'!G686</f>
        <v>0</v>
      </c>
      <c r="H284" s="1766">
        <f>'RM_5.sz.mell.'!H686</f>
        <v>0</v>
      </c>
      <c r="I284" s="1767">
        <f>'RM_5.sz.mell.'!I686</f>
        <v>0</v>
      </c>
      <c r="J284" s="2395"/>
    </row>
    <row r="285" spans="1:10" x14ac:dyDescent="0.2">
      <c r="A285" s="1636" t="s">
        <v>143</v>
      </c>
      <c r="B285" s="1768">
        <f>'RM_5.sz.mell.'!B687</f>
        <v>0</v>
      </c>
      <c r="C285" s="1769">
        <f>'RM_5.sz.mell.'!C687</f>
        <v>0</v>
      </c>
      <c r="D285" s="1769">
        <f>'RM_5.sz.mell.'!D687</f>
        <v>0</v>
      </c>
      <c r="E285" s="1769">
        <f>'RM_5.sz.mell.'!E687</f>
        <v>0</v>
      </c>
      <c r="F285" s="1770">
        <f>'RM_5.sz.mell.'!F687</f>
        <v>0</v>
      </c>
      <c r="G285" s="1769">
        <f>'RM_5.sz.mell.'!G687</f>
        <v>0</v>
      </c>
      <c r="H285" s="1771">
        <f>'RM_5.sz.mell.'!H687</f>
        <v>0</v>
      </c>
      <c r="I285" s="1772">
        <f>'RM_5.sz.mell.'!I687</f>
        <v>0</v>
      </c>
      <c r="J285" s="2395"/>
    </row>
    <row r="286" spans="1:10" x14ac:dyDescent="0.2">
      <c r="A286" s="1638" t="s">
        <v>132</v>
      </c>
      <c r="B286" s="1773">
        <f>'RM_5.sz.mell.'!B688</f>
        <v>0</v>
      </c>
      <c r="C286" s="1771">
        <f>'RM_5.sz.mell.'!C688</f>
        <v>0</v>
      </c>
      <c r="D286" s="1771">
        <f>'RM_5.sz.mell.'!D688</f>
        <v>0</v>
      </c>
      <c r="E286" s="1769">
        <f>'RM_5.sz.mell.'!E688</f>
        <v>0</v>
      </c>
      <c r="F286" s="1772">
        <f>'RM_5.sz.mell.'!F688</f>
        <v>0</v>
      </c>
      <c r="G286" s="1771">
        <f>'RM_5.sz.mell.'!G688</f>
        <v>0</v>
      </c>
      <c r="H286" s="1771">
        <f>'RM_5.sz.mell.'!H688</f>
        <v>0</v>
      </c>
      <c r="I286" s="1772">
        <f>'RM_5.sz.mell.'!I688</f>
        <v>0</v>
      </c>
      <c r="J286" s="2395"/>
    </row>
    <row r="287" spans="1:10" x14ac:dyDescent="0.2">
      <c r="A287" s="1638" t="s">
        <v>145</v>
      </c>
      <c r="B287" s="1773">
        <f>'RM_5.sz.mell.'!B689</f>
        <v>0</v>
      </c>
      <c r="C287" s="1771">
        <f>'RM_5.sz.mell.'!C689</f>
        <v>0</v>
      </c>
      <c r="D287" s="1771">
        <f>'RM_5.sz.mell.'!D689</f>
        <v>0</v>
      </c>
      <c r="E287" s="1769">
        <f>'RM_5.sz.mell.'!E689</f>
        <v>0</v>
      </c>
      <c r="F287" s="1772">
        <f>'RM_5.sz.mell.'!F689</f>
        <v>0</v>
      </c>
      <c r="G287" s="1771">
        <f>'RM_5.sz.mell.'!G689</f>
        <v>0</v>
      </c>
      <c r="H287" s="1771">
        <f>'RM_5.sz.mell.'!H689</f>
        <v>0</v>
      </c>
      <c r="I287" s="1772">
        <f>'RM_5.sz.mell.'!I689</f>
        <v>0</v>
      </c>
      <c r="J287" s="2395"/>
    </row>
    <row r="288" spans="1:10" x14ac:dyDescent="0.2">
      <c r="A288" s="1638" t="s">
        <v>133</v>
      </c>
      <c r="B288" s="1773">
        <f>'RM_5.sz.mell.'!B690</f>
        <v>0</v>
      </c>
      <c r="C288" s="1771">
        <f>'RM_5.sz.mell.'!C690</f>
        <v>0</v>
      </c>
      <c r="D288" s="1771">
        <f>'RM_5.sz.mell.'!D690</f>
        <v>0</v>
      </c>
      <c r="E288" s="1769">
        <f>'RM_5.sz.mell.'!E690</f>
        <v>0</v>
      </c>
      <c r="F288" s="1772">
        <f>'RM_5.sz.mell.'!F690</f>
        <v>0</v>
      </c>
      <c r="G288" s="1771">
        <f>'RM_5.sz.mell.'!G690</f>
        <v>0</v>
      </c>
      <c r="H288" s="1771">
        <f>'RM_5.sz.mell.'!H690</f>
        <v>0</v>
      </c>
      <c r="I288" s="1772">
        <f>'RM_5.sz.mell.'!I690</f>
        <v>0</v>
      </c>
      <c r="J288" s="2395"/>
    </row>
    <row r="289" spans="1:10" ht="13.5" thickBot="1" x14ac:dyDescent="0.25">
      <c r="A289" s="1638" t="s">
        <v>134</v>
      </c>
      <c r="B289" s="1773">
        <f>'RM_5.sz.mell.'!B691</f>
        <v>0</v>
      </c>
      <c r="C289" s="1771">
        <f>'RM_5.sz.mell.'!C691</f>
        <v>0</v>
      </c>
      <c r="D289" s="1771">
        <f>'RM_5.sz.mell.'!D691</f>
        <v>0</v>
      </c>
      <c r="E289" s="1769">
        <f>'RM_5.sz.mell.'!E691</f>
        <v>0</v>
      </c>
      <c r="F289" s="1772">
        <f>'RM_5.sz.mell.'!F691</f>
        <v>0</v>
      </c>
      <c r="G289" s="1771">
        <f>'RM_5.sz.mell.'!G691</f>
        <v>0</v>
      </c>
      <c r="H289" s="1771">
        <f>'RM_5.sz.mell.'!H691</f>
        <v>0</v>
      </c>
      <c r="I289" s="1772">
        <f>'RM_5.sz.mell.'!I691</f>
        <v>0</v>
      </c>
      <c r="J289" s="2395"/>
    </row>
    <row r="290" spans="1:10" ht="13.5" thickBot="1" x14ac:dyDescent="0.25">
      <c r="A290" s="1640" t="s">
        <v>135</v>
      </c>
      <c r="B290" s="1740">
        <f>'RM_5.sz.mell.'!B692</f>
        <v>0</v>
      </c>
      <c r="C290" s="1740">
        <f>'RM_5.sz.mell.'!C692</f>
        <v>0</v>
      </c>
      <c r="D290" s="1740">
        <f>'RM_5.sz.mell.'!D692</f>
        <v>0</v>
      </c>
      <c r="E290" s="1740">
        <f>'RM_5.sz.mell.'!E692</f>
        <v>0</v>
      </c>
      <c r="F290" s="1740">
        <f>'RM_5.sz.mell.'!F692</f>
        <v>0</v>
      </c>
      <c r="G290" s="1740">
        <f>'RM_5.sz.mell.'!G692</f>
        <v>0</v>
      </c>
      <c r="H290" s="1740">
        <f>'RM_5.sz.mell.'!H692</f>
        <v>0</v>
      </c>
      <c r="I290" s="1774">
        <f>'RM_5.sz.mell.'!I692</f>
        <v>0</v>
      </c>
      <c r="J290" s="2395"/>
    </row>
    <row r="291" spans="1:10" x14ac:dyDescent="0.2">
      <c r="A291" s="1641" t="s">
        <v>139</v>
      </c>
      <c r="B291" s="1763">
        <f>'RM_5.sz.mell.'!B693</f>
        <v>0</v>
      </c>
      <c r="C291" s="1764">
        <f>'RM_5.sz.mell.'!C693</f>
        <v>0</v>
      </c>
      <c r="D291" s="1764">
        <f>'RM_5.sz.mell.'!D693</f>
        <v>0</v>
      </c>
      <c r="E291" s="1764">
        <f>'RM_5.sz.mell.'!E693</f>
        <v>0</v>
      </c>
      <c r="F291" s="1764">
        <f>'RM_5.sz.mell.'!F693</f>
        <v>0</v>
      </c>
      <c r="G291" s="1764">
        <f>'RM_5.sz.mell.'!G693</f>
        <v>0</v>
      </c>
      <c r="H291" s="1764">
        <f>'RM_5.sz.mell.'!H693</f>
        <v>0</v>
      </c>
      <c r="I291" s="1767">
        <f>'RM_5.sz.mell.'!I693</f>
        <v>0</v>
      </c>
      <c r="J291" s="2395"/>
    </row>
    <row r="292" spans="1:10" x14ac:dyDescent="0.2">
      <c r="A292" s="1642" t="s">
        <v>140</v>
      </c>
      <c r="B292" s="1768">
        <f>'RM_5.sz.mell.'!B694</f>
        <v>0</v>
      </c>
      <c r="C292" s="1771">
        <f>'RM_5.sz.mell.'!C694</f>
        <v>0</v>
      </c>
      <c r="D292" s="1771">
        <f>'RM_5.sz.mell.'!D694</f>
        <v>0</v>
      </c>
      <c r="E292" s="1771">
        <f>'RM_5.sz.mell.'!E694</f>
        <v>0</v>
      </c>
      <c r="F292" s="1771">
        <f>'RM_5.sz.mell.'!F694</f>
        <v>0</v>
      </c>
      <c r="G292" s="1771">
        <f>'RM_5.sz.mell.'!G694</f>
        <v>0</v>
      </c>
      <c r="H292" s="1771">
        <f>'RM_5.sz.mell.'!H694</f>
        <v>0</v>
      </c>
      <c r="I292" s="1772">
        <f>'RM_5.sz.mell.'!I694</f>
        <v>0</v>
      </c>
      <c r="J292" s="2395"/>
    </row>
    <row r="293" spans="1:10" x14ac:dyDescent="0.2">
      <c r="A293" s="1642" t="s">
        <v>141</v>
      </c>
      <c r="B293" s="1773">
        <f>'RM_5.sz.mell.'!B695</f>
        <v>0</v>
      </c>
      <c r="C293" s="1771">
        <f>'RM_5.sz.mell.'!C695</f>
        <v>0</v>
      </c>
      <c r="D293" s="1771">
        <f>'RM_5.sz.mell.'!D695</f>
        <v>0</v>
      </c>
      <c r="E293" s="1771">
        <f>'RM_5.sz.mell.'!E695</f>
        <v>0</v>
      </c>
      <c r="F293" s="1771">
        <f>'RM_5.sz.mell.'!F695</f>
        <v>0</v>
      </c>
      <c r="G293" s="1771">
        <f>'RM_5.sz.mell.'!G695</f>
        <v>0</v>
      </c>
      <c r="H293" s="1771">
        <f>'RM_5.sz.mell.'!H695</f>
        <v>0</v>
      </c>
      <c r="I293" s="1772">
        <f>'RM_5.sz.mell.'!I695</f>
        <v>0</v>
      </c>
      <c r="J293" s="2395"/>
    </row>
    <row r="294" spans="1:10" x14ac:dyDescent="0.2">
      <c r="A294" s="1642" t="s">
        <v>142</v>
      </c>
      <c r="B294" s="1773">
        <f>'RM_5.sz.mell.'!B696</f>
        <v>0</v>
      </c>
      <c r="C294" s="1771">
        <f>'RM_5.sz.mell.'!C696</f>
        <v>0</v>
      </c>
      <c r="D294" s="1771">
        <f>'RM_5.sz.mell.'!D696</f>
        <v>0</v>
      </c>
      <c r="E294" s="1771">
        <f>'RM_5.sz.mell.'!E696</f>
        <v>0</v>
      </c>
      <c r="F294" s="1771">
        <f>'RM_5.sz.mell.'!F696</f>
        <v>0</v>
      </c>
      <c r="G294" s="1771">
        <f>'RM_5.sz.mell.'!G696</f>
        <v>0</v>
      </c>
      <c r="H294" s="1771">
        <f>'RM_5.sz.mell.'!H696</f>
        <v>0</v>
      </c>
      <c r="I294" s="1772">
        <f>'RM_5.sz.mell.'!I696</f>
        <v>0</v>
      </c>
      <c r="J294" s="2395"/>
    </row>
    <row r="295" spans="1:10" ht="13.5" thickBot="1" x14ac:dyDescent="0.25">
      <c r="A295" s="1643"/>
      <c r="B295" s="1775">
        <f>'RM_5.sz.mell.'!B697</f>
        <v>0</v>
      </c>
      <c r="C295" s="1776">
        <f>'RM_5.sz.mell.'!C697</f>
        <v>0</v>
      </c>
      <c r="D295" s="1776">
        <f>'RM_5.sz.mell.'!D697</f>
        <v>0</v>
      </c>
      <c r="E295" s="1771">
        <f>'RM_5.sz.mell.'!E697</f>
        <v>0</v>
      </c>
      <c r="F295" s="1776">
        <f>'RM_5.sz.mell.'!F697</f>
        <v>0</v>
      </c>
      <c r="G295" s="1776">
        <f>'RM_5.sz.mell.'!G697</f>
        <v>0</v>
      </c>
      <c r="H295" s="1771">
        <f>'RM_5.sz.mell.'!H697</f>
        <v>0</v>
      </c>
      <c r="I295" s="1777">
        <f>'RM_5.sz.mell.'!I697</f>
        <v>0</v>
      </c>
      <c r="J295" s="2395"/>
    </row>
    <row r="296" spans="1:10" ht="13.5" thickBot="1" x14ac:dyDescent="0.25">
      <c r="A296" s="1645" t="s">
        <v>109</v>
      </c>
      <c r="B296" s="1740">
        <f>'RM_5.sz.mell.'!B698</f>
        <v>0</v>
      </c>
      <c r="C296" s="1740">
        <f>'RM_5.sz.mell.'!C698</f>
        <v>0</v>
      </c>
      <c r="D296" s="1740">
        <f>'RM_5.sz.mell.'!D698</f>
        <v>0</v>
      </c>
      <c r="E296" s="1740">
        <f>'RM_5.sz.mell.'!E698</f>
        <v>0</v>
      </c>
      <c r="F296" s="1740">
        <f>'RM_5.sz.mell.'!F698</f>
        <v>0</v>
      </c>
      <c r="G296" s="1740">
        <f>'RM_5.sz.mell.'!G698</f>
        <v>0</v>
      </c>
      <c r="H296" s="1740">
        <f>'RM_5.sz.mell.'!H698</f>
        <v>0</v>
      </c>
      <c r="I296" s="1774">
        <f>'RM_5.sz.mell.'!I698</f>
        <v>0</v>
      </c>
      <c r="J296" s="2395"/>
    </row>
    <row r="297" spans="1:10" x14ac:dyDescent="0.2">
      <c r="J297" s="2395"/>
    </row>
    <row r="298" spans="1:10" x14ac:dyDescent="0.2">
      <c r="J298" s="2395"/>
    </row>
    <row r="299" spans="1:10" ht="14.25" x14ac:dyDescent="0.2">
      <c r="A299" s="2136" t="s">
        <v>136</v>
      </c>
      <c r="B299" s="2136"/>
      <c r="C299" s="2137"/>
      <c r="D299" s="2137"/>
      <c r="E299" s="2137"/>
      <c r="F299" s="2137"/>
      <c r="G299" s="2137"/>
      <c r="H299" s="2137"/>
      <c r="I299" s="2137"/>
      <c r="J299" s="2395"/>
    </row>
    <row r="300" spans="1:10" ht="15.75" thickBot="1" x14ac:dyDescent="0.25">
      <c r="A300" s="1626"/>
      <c r="B300" s="1626"/>
      <c r="C300" s="1626"/>
      <c r="D300" s="1626"/>
      <c r="E300" s="1626"/>
      <c r="F300" s="1626"/>
      <c r="G300" s="1626"/>
      <c r="H300" s="2396" t="s">
        <v>559</v>
      </c>
      <c r="I300" s="2396"/>
      <c r="J300" s="2395"/>
    </row>
    <row r="301" spans="1:10" ht="13.5" thickBot="1" x14ac:dyDescent="0.25">
      <c r="A301" s="2397" t="s">
        <v>130</v>
      </c>
      <c r="B301" s="2252" t="s">
        <v>796</v>
      </c>
      <c r="C301" s="2253"/>
      <c r="D301" s="2253"/>
      <c r="E301" s="2253"/>
      <c r="F301" s="2400"/>
      <c r="G301" s="2400"/>
      <c r="H301" s="2400"/>
      <c r="I301" s="2143"/>
      <c r="J301" s="2395"/>
    </row>
    <row r="302" spans="1:10" ht="13.5" thickBot="1" x14ac:dyDescent="0.25">
      <c r="A302" s="2398"/>
      <c r="B302" s="2144" t="s">
        <v>1086</v>
      </c>
      <c r="C302" s="2401" t="s">
        <v>1087</v>
      </c>
      <c r="D302" s="2148"/>
      <c r="E302" s="2148"/>
      <c r="F302" s="2148"/>
      <c r="G302" s="2148"/>
      <c r="H302" s="2148"/>
      <c r="I302" s="2149"/>
      <c r="J302" s="2395"/>
    </row>
    <row r="303" spans="1:10" ht="13.5" thickBot="1" x14ac:dyDescent="0.25">
      <c r="A303" s="2398"/>
      <c r="B303" s="2145"/>
      <c r="C303" s="2402" t="str">
        <f>CONCATENATE(KVI_MOD_ALAPADATOK!$D$1,". előtti forrás, kiadás")</f>
        <v>2021. előtti forrás, kiadás</v>
      </c>
      <c r="D303" s="1627" t="s">
        <v>798</v>
      </c>
      <c r="E303" s="1627" t="s">
        <v>1084</v>
      </c>
      <c r="F303" s="1628" t="s">
        <v>799</v>
      </c>
      <c r="G303" s="1628" t="s">
        <v>798</v>
      </c>
      <c r="H303" s="1628" t="s">
        <v>1084</v>
      </c>
      <c r="I303" s="1628" t="s">
        <v>799</v>
      </c>
      <c r="J303" s="2395"/>
    </row>
    <row r="304" spans="1:10" ht="13.5" thickBot="1" x14ac:dyDescent="0.25">
      <c r="A304" s="2399"/>
      <c r="B304" s="2146"/>
      <c r="C304" s="2403"/>
      <c r="D304" s="2404" t="str">
        <f>CONCATENATE(KVI_MOD_ALAPADATOK!$D$1,". évi")</f>
        <v>2021. évi</v>
      </c>
      <c r="E304" s="2405"/>
      <c r="F304" s="2406"/>
      <c r="G304" s="2404" t="str">
        <f>CONCATENATE(KVI_MOD_ALAPADATOK!$D$1,". után")</f>
        <v>2021. után</v>
      </c>
      <c r="H304" s="2407"/>
      <c r="I304" s="2406"/>
      <c r="J304" s="2395"/>
    </row>
    <row r="305" spans="1:10" ht="13.5" thickBot="1" x14ac:dyDescent="0.25">
      <c r="A305" s="1629" t="s">
        <v>488</v>
      </c>
      <c r="B305" s="1630" t="s">
        <v>1100</v>
      </c>
      <c r="C305" s="1631" t="s">
        <v>490</v>
      </c>
      <c r="D305" s="1632" t="s">
        <v>492</v>
      </c>
      <c r="E305" s="1632" t="s">
        <v>491</v>
      </c>
      <c r="F305" s="1631" t="s">
        <v>1088</v>
      </c>
      <c r="G305" s="1631" t="s">
        <v>494</v>
      </c>
      <c r="H305" s="1631" t="s">
        <v>495</v>
      </c>
      <c r="I305" s="1633" t="s">
        <v>1089</v>
      </c>
      <c r="J305" s="2395"/>
    </row>
    <row r="306" spans="1:10" x14ac:dyDescent="0.2">
      <c r="A306" s="1634" t="s">
        <v>131</v>
      </c>
      <c r="B306" s="1763">
        <f>'RM_5.sz.mell.'!B741</f>
        <v>0</v>
      </c>
      <c r="C306" s="1763">
        <f>'RM_5.sz.mell.'!C741</f>
        <v>0</v>
      </c>
      <c r="D306" s="1764">
        <f>'RM_5.sz.mell.'!D741</f>
        <v>0</v>
      </c>
      <c r="E306" s="1764">
        <f>'RM_5.sz.mell.'!E741</f>
        <v>0</v>
      </c>
      <c r="F306" s="1765">
        <f>'RM_5.sz.mell.'!F741</f>
        <v>0</v>
      </c>
      <c r="G306" s="1764">
        <f>'RM_5.sz.mell.'!G741</f>
        <v>0</v>
      </c>
      <c r="H306" s="1766">
        <f>'RM_5.sz.mell.'!H741</f>
        <v>0</v>
      </c>
      <c r="I306" s="1767">
        <f>'RM_5.sz.mell.'!I741</f>
        <v>0</v>
      </c>
      <c r="J306" s="2395"/>
    </row>
    <row r="307" spans="1:10" x14ac:dyDescent="0.2">
      <c r="A307" s="1636" t="s">
        <v>143</v>
      </c>
      <c r="B307" s="1768">
        <f>'RM_5.sz.mell.'!B742</f>
        <v>0</v>
      </c>
      <c r="C307" s="1769">
        <f>'RM_5.sz.mell.'!C742</f>
        <v>0</v>
      </c>
      <c r="D307" s="1769">
        <f>'RM_5.sz.mell.'!D742</f>
        <v>0</v>
      </c>
      <c r="E307" s="1769">
        <f>'RM_5.sz.mell.'!E742</f>
        <v>0</v>
      </c>
      <c r="F307" s="1770">
        <f>'RM_5.sz.mell.'!F742</f>
        <v>0</v>
      </c>
      <c r="G307" s="1769">
        <f>'RM_5.sz.mell.'!G742</f>
        <v>0</v>
      </c>
      <c r="H307" s="1771">
        <f>'RM_5.sz.mell.'!H742</f>
        <v>0</v>
      </c>
      <c r="I307" s="1772">
        <f>'RM_5.sz.mell.'!I742</f>
        <v>0</v>
      </c>
      <c r="J307" s="2395"/>
    </row>
    <row r="308" spans="1:10" x14ac:dyDescent="0.2">
      <c r="A308" s="1638" t="s">
        <v>132</v>
      </c>
      <c r="B308" s="1773">
        <f>'RM_5.sz.mell.'!B743</f>
        <v>0</v>
      </c>
      <c r="C308" s="1771">
        <f>'RM_5.sz.mell.'!C743</f>
        <v>0</v>
      </c>
      <c r="D308" s="1771">
        <f>'RM_5.sz.mell.'!D743</f>
        <v>0</v>
      </c>
      <c r="E308" s="1769">
        <f>'RM_5.sz.mell.'!E743</f>
        <v>0</v>
      </c>
      <c r="F308" s="1772">
        <f>'RM_5.sz.mell.'!F743</f>
        <v>0</v>
      </c>
      <c r="G308" s="1771">
        <f>'RM_5.sz.mell.'!G743</f>
        <v>0</v>
      </c>
      <c r="H308" s="1771">
        <f>'RM_5.sz.mell.'!H743</f>
        <v>0</v>
      </c>
      <c r="I308" s="1772">
        <f>'RM_5.sz.mell.'!I743</f>
        <v>0</v>
      </c>
      <c r="J308" s="2395"/>
    </row>
    <row r="309" spans="1:10" x14ac:dyDescent="0.2">
      <c r="A309" s="1638" t="s">
        <v>145</v>
      </c>
      <c r="B309" s="1773">
        <f>'RM_5.sz.mell.'!B744</f>
        <v>0</v>
      </c>
      <c r="C309" s="1771">
        <f>'RM_5.sz.mell.'!C744</f>
        <v>0</v>
      </c>
      <c r="D309" s="1771">
        <f>'RM_5.sz.mell.'!D744</f>
        <v>0</v>
      </c>
      <c r="E309" s="1769">
        <f>'RM_5.sz.mell.'!E744</f>
        <v>0</v>
      </c>
      <c r="F309" s="1772">
        <f>'RM_5.sz.mell.'!F744</f>
        <v>0</v>
      </c>
      <c r="G309" s="1771">
        <f>'RM_5.sz.mell.'!G744</f>
        <v>0</v>
      </c>
      <c r="H309" s="1771">
        <f>'RM_5.sz.mell.'!H744</f>
        <v>0</v>
      </c>
      <c r="I309" s="1772">
        <f>'RM_5.sz.mell.'!I744</f>
        <v>0</v>
      </c>
      <c r="J309" s="2395"/>
    </row>
    <row r="310" spans="1:10" x14ac:dyDescent="0.2">
      <c r="A310" s="1638" t="s">
        <v>133</v>
      </c>
      <c r="B310" s="1773">
        <f>'RM_5.sz.mell.'!B745</f>
        <v>0</v>
      </c>
      <c r="C310" s="1771">
        <f>'RM_5.sz.mell.'!C745</f>
        <v>0</v>
      </c>
      <c r="D310" s="1771">
        <f>'RM_5.sz.mell.'!D745</f>
        <v>0</v>
      </c>
      <c r="E310" s="1769">
        <f>'RM_5.sz.mell.'!E745</f>
        <v>0</v>
      </c>
      <c r="F310" s="1772">
        <f>'RM_5.sz.mell.'!F745</f>
        <v>0</v>
      </c>
      <c r="G310" s="1771">
        <f>'RM_5.sz.mell.'!G745</f>
        <v>0</v>
      </c>
      <c r="H310" s="1771">
        <f>'RM_5.sz.mell.'!H745</f>
        <v>0</v>
      </c>
      <c r="I310" s="1772">
        <f>'RM_5.sz.mell.'!I745</f>
        <v>0</v>
      </c>
      <c r="J310" s="2395"/>
    </row>
    <row r="311" spans="1:10" ht="13.5" thickBot="1" x14ac:dyDescent="0.25">
      <c r="A311" s="1638" t="s">
        <v>134</v>
      </c>
      <c r="B311" s="1773">
        <f>'RM_5.sz.mell.'!B746</f>
        <v>0</v>
      </c>
      <c r="C311" s="1771">
        <f>'RM_5.sz.mell.'!C746</f>
        <v>0</v>
      </c>
      <c r="D311" s="1771">
        <f>'RM_5.sz.mell.'!D746</f>
        <v>0</v>
      </c>
      <c r="E311" s="1769">
        <f>'RM_5.sz.mell.'!E746</f>
        <v>0</v>
      </c>
      <c r="F311" s="1772">
        <f>'RM_5.sz.mell.'!F746</f>
        <v>0</v>
      </c>
      <c r="G311" s="1771">
        <f>'RM_5.sz.mell.'!G746</f>
        <v>0</v>
      </c>
      <c r="H311" s="1771">
        <f>'RM_5.sz.mell.'!H746</f>
        <v>0</v>
      </c>
      <c r="I311" s="1772">
        <f>'RM_5.sz.mell.'!I746</f>
        <v>0</v>
      </c>
      <c r="J311" s="2395"/>
    </row>
    <row r="312" spans="1:10" ht="13.5" thickBot="1" x14ac:dyDescent="0.25">
      <c r="A312" s="1640" t="s">
        <v>135</v>
      </c>
      <c r="B312" s="1740">
        <f>'RM_5.sz.mell.'!B747</f>
        <v>0</v>
      </c>
      <c r="C312" s="1740">
        <f>'RM_5.sz.mell.'!C747</f>
        <v>0</v>
      </c>
      <c r="D312" s="1740">
        <f>'RM_5.sz.mell.'!D747</f>
        <v>0</v>
      </c>
      <c r="E312" s="1740">
        <f>'RM_5.sz.mell.'!E747</f>
        <v>0</v>
      </c>
      <c r="F312" s="1740">
        <f>'RM_5.sz.mell.'!F747</f>
        <v>0</v>
      </c>
      <c r="G312" s="1740">
        <f>'RM_5.sz.mell.'!G747</f>
        <v>0</v>
      </c>
      <c r="H312" s="1740">
        <f>'RM_5.sz.mell.'!H747</f>
        <v>0</v>
      </c>
      <c r="I312" s="1774">
        <f>'RM_5.sz.mell.'!I747</f>
        <v>0</v>
      </c>
      <c r="J312" s="2395"/>
    </row>
    <row r="313" spans="1:10" x14ac:dyDescent="0.2">
      <c r="A313" s="1641" t="s">
        <v>139</v>
      </c>
      <c r="B313" s="1763">
        <f>'RM_5.sz.mell.'!B748</f>
        <v>0</v>
      </c>
      <c r="C313" s="1764">
        <f>'RM_5.sz.mell.'!C748</f>
        <v>0</v>
      </c>
      <c r="D313" s="1764">
        <f>'RM_5.sz.mell.'!D748</f>
        <v>0</v>
      </c>
      <c r="E313" s="1764">
        <f>'RM_5.sz.mell.'!E748</f>
        <v>0</v>
      </c>
      <c r="F313" s="1764">
        <f>'RM_5.sz.mell.'!F748</f>
        <v>0</v>
      </c>
      <c r="G313" s="1764">
        <f>'RM_5.sz.mell.'!G748</f>
        <v>0</v>
      </c>
      <c r="H313" s="1764">
        <f>'RM_5.sz.mell.'!H748</f>
        <v>0</v>
      </c>
      <c r="I313" s="1767">
        <f>'RM_5.sz.mell.'!I748</f>
        <v>0</v>
      </c>
      <c r="J313" s="2395"/>
    </row>
    <row r="314" spans="1:10" x14ac:dyDescent="0.2">
      <c r="A314" s="1642" t="s">
        <v>140</v>
      </c>
      <c r="B314" s="1768">
        <f>'RM_5.sz.mell.'!B749</f>
        <v>0</v>
      </c>
      <c r="C314" s="1771">
        <f>'RM_5.sz.mell.'!C749</f>
        <v>0</v>
      </c>
      <c r="D314" s="1771">
        <f>'RM_5.sz.mell.'!D749</f>
        <v>0</v>
      </c>
      <c r="E314" s="1771">
        <f>'RM_5.sz.mell.'!E749</f>
        <v>0</v>
      </c>
      <c r="F314" s="1771">
        <f>'RM_5.sz.mell.'!F749</f>
        <v>0</v>
      </c>
      <c r="G314" s="1771">
        <f>'RM_5.sz.mell.'!G749</f>
        <v>0</v>
      </c>
      <c r="H314" s="1771">
        <f>'RM_5.sz.mell.'!H749</f>
        <v>0</v>
      </c>
      <c r="I314" s="1772">
        <f>'RM_5.sz.mell.'!I749</f>
        <v>0</v>
      </c>
      <c r="J314" s="2395"/>
    </row>
    <row r="315" spans="1:10" x14ac:dyDescent="0.2">
      <c r="A315" s="1642" t="s">
        <v>141</v>
      </c>
      <c r="B315" s="1773">
        <f>'RM_5.sz.mell.'!B750</f>
        <v>0</v>
      </c>
      <c r="C315" s="1771">
        <f>'RM_5.sz.mell.'!C750</f>
        <v>0</v>
      </c>
      <c r="D315" s="1771">
        <f>'RM_5.sz.mell.'!D750</f>
        <v>0</v>
      </c>
      <c r="E315" s="1771">
        <f>'RM_5.sz.mell.'!E750</f>
        <v>0</v>
      </c>
      <c r="F315" s="1771">
        <f>'RM_5.sz.mell.'!F750</f>
        <v>0</v>
      </c>
      <c r="G315" s="1771">
        <f>'RM_5.sz.mell.'!G750</f>
        <v>0</v>
      </c>
      <c r="H315" s="1771">
        <f>'RM_5.sz.mell.'!H750</f>
        <v>0</v>
      </c>
      <c r="I315" s="1772">
        <f>'RM_5.sz.mell.'!I750</f>
        <v>0</v>
      </c>
      <c r="J315" s="2395"/>
    </row>
    <row r="316" spans="1:10" x14ac:dyDescent="0.2">
      <c r="A316" s="1642" t="s">
        <v>142</v>
      </c>
      <c r="B316" s="1773">
        <f>'RM_5.sz.mell.'!B751</f>
        <v>0</v>
      </c>
      <c r="C316" s="1771">
        <f>'RM_5.sz.mell.'!C751</f>
        <v>0</v>
      </c>
      <c r="D316" s="1771">
        <f>'RM_5.sz.mell.'!D751</f>
        <v>0</v>
      </c>
      <c r="E316" s="1771">
        <f>'RM_5.sz.mell.'!E751</f>
        <v>0</v>
      </c>
      <c r="F316" s="1771">
        <f>'RM_5.sz.mell.'!F751</f>
        <v>0</v>
      </c>
      <c r="G316" s="1771">
        <f>'RM_5.sz.mell.'!G751</f>
        <v>0</v>
      </c>
      <c r="H316" s="1771">
        <f>'RM_5.sz.mell.'!H751</f>
        <v>0</v>
      </c>
      <c r="I316" s="1772">
        <f>'RM_5.sz.mell.'!I751</f>
        <v>0</v>
      </c>
      <c r="J316" s="2395"/>
    </row>
    <row r="317" spans="1:10" ht="13.5" thickBot="1" x14ac:dyDescent="0.25">
      <c r="A317" s="1643"/>
      <c r="B317" s="1775">
        <f>'RM_5.sz.mell.'!B752</f>
        <v>0</v>
      </c>
      <c r="C317" s="1776">
        <f>'RM_5.sz.mell.'!C752</f>
        <v>0</v>
      </c>
      <c r="D317" s="1776">
        <f>'RM_5.sz.mell.'!D752</f>
        <v>0</v>
      </c>
      <c r="E317" s="1771">
        <f>'RM_5.sz.mell.'!E752</f>
        <v>0</v>
      </c>
      <c r="F317" s="1776">
        <f>'RM_5.sz.mell.'!F752</f>
        <v>0</v>
      </c>
      <c r="G317" s="1776">
        <f>'RM_5.sz.mell.'!G752</f>
        <v>0</v>
      </c>
      <c r="H317" s="1771">
        <f>'RM_5.sz.mell.'!H752</f>
        <v>0</v>
      </c>
      <c r="I317" s="1777">
        <f>'RM_5.sz.mell.'!I752</f>
        <v>0</v>
      </c>
      <c r="J317" s="2395"/>
    </row>
    <row r="318" spans="1:10" ht="13.5" thickBot="1" x14ac:dyDescent="0.25">
      <c r="A318" s="1645" t="s">
        <v>109</v>
      </c>
      <c r="B318" s="1740">
        <f>'RM_5.sz.mell.'!B753</f>
        <v>0</v>
      </c>
      <c r="C318" s="1740">
        <f>'RM_5.sz.mell.'!C753</f>
        <v>0</v>
      </c>
      <c r="D318" s="1740">
        <f>'RM_5.sz.mell.'!D753</f>
        <v>0</v>
      </c>
      <c r="E318" s="1740">
        <f>'RM_5.sz.mell.'!E753</f>
        <v>0</v>
      </c>
      <c r="F318" s="1740">
        <f>'RM_5.sz.mell.'!F753</f>
        <v>0</v>
      </c>
      <c r="G318" s="1740">
        <f>'RM_5.sz.mell.'!G753</f>
        <v>0</v>
      </c>
      <c r="H318" s="1740">
        <f>'RM_5.sz.mell.'!H753</f>
        <v>0</v>
      </c>
      <c r="I318" s="1774">
        <f>'RM_5.sz.mell.'!I753</f>
        <v>0</v>
      </c>
      <c r="J318" s="2395"/>
    </row>
    <row r="319" spans="1:10" x14ac:dyDescent="0.2">
      <c r="J319" s="2395"/>
    </row>
    <row r="320" spans="1:10" x14ac:dyDescent="0.2">
      <c r="J320" s="2395"/>
    </row>
    <row r="321" spans="1:10" ht="14.25" x14ac:dyDescent="0.2">
      <c r="A321" s="2136" t="s">
        <v>136</v>
      </c>
      <c r="B321" s="2136"/>
      <c r="C321" s="2137"/>
      <c r="D321" s="2137"/>
      <c r="E321" s="2137"/>
      <c r="F321" s="2137"/>
      <c r="G321" s="2137"/>
      <c r="H321" s="2137"/>
      <c r="I321" s="2137"/>
      <c r="J321" s="2395"/>
    </row>
    <row r="322" spans="1:10" ht="15.75" thickBot="1" x14ac:dyDescent="0.25">
      <c r="A322" s="1626"/>
      <c r="B322" s="1626"/>
      <c r="C322" s="1626"/>
      <c r="D322" s="1626"/>
      <c r="E322" s="1626"/>
      <c r="F322" s="1626"/>
      <c r="G322" s="1626"/>
      <c r="H322" s="2396" t="s">
        <v>559</v>
      </c>
      <c r="I322" s="2396"/>
      <c r="J322" s="2395"/>
    </row>
    <row r="323" spans="1:10" ht="13.5" thickBot="1" x14ac:dyDescent="0.25">
      <c r="A323" s="2397" t="s">
        <v>130</v>
      </c>
      <c r="B323" s="2252" t="s">
        <v>796</v>
      </c>
      <c r="C323" s="2253"/>
      <c r="D323" s="2253"/>
      <c r="E323" s="2253"/>
      <c r="F323" s="2400"/>
      <c r="G323" s="2400"/>
      <c r="H323" s="2400"/>
      <c r="I323" s="2143"/>
      <c r="J323" s="2395"/>
    </row>
    <row r="324" spans="1:10" ht="13.5" thickBot="1" x14ac:dyDescent="0.25">
      <c r="A324" s="2398"/>
      <c r="B324" s="2144" t="s">
        <v>1086</v>
      </c>
      <c r="C324" s="2401" t="s">
        <v>1087</v>
      </c>
      <c r="D324" s="2148"/>
      <c r="E324" s="2148"/>
      <c r="F324" s="2148"/>
      <c r="G324" s="2148"/>
      <c r="H324" s="2148"/>
      <c r="I324" s="2149"/>
      <c r="J324" s="2395"/>
    </row>
    <row r="325" spans="1:10" ht="13.5" thickBot="1" x14ac:dyDescent="0.25">
      <c r="A325" s="2398"/>
      <c r="B325" s="2145"/>
      <c r="C325" s="2402" t="str">
        <f>CONCATENATE(KVI_MOD_ALAPADATOK!$D$1,". előtti forrás, kiadás")</f>
        <v>2021. előtti forrás, kiadás</v>
      </c>
      <c r="D325" s="1627" t="s">
        <v>798</v>
      </c>
      <c r="E325" s="1627" t="s">
        <v>1084</v>
      </c>
      <c r="F325" s="1628" t="s">
        <v>799</v>
      </c>
      <c r="G325" s="1628" t="s">
        <v>798</v>
      </c>
      <c r="H325" s="1628" t="s">
        <v>1084</v>
      </c>
      <c r="I325" s="1628" t="s">
        <v>799</v>
      </c>
      <c r="J325" s="2395"/>
    </row>
    <row r="326" spans="1:10" ht="13.5" thickBot="1" x14ac:dyDescent="0.25">
      <c r="A326" s="2399"/>
      <c r="B326" s="2146"/>
      <c r="C326" s="2403"/>
      <c r="D326" s="2404" t="str">
        <f>CONCATENATE(KVI_MOD_ALAPADATOK!$D$1,". évi")</f>
        <v>2021. évi</v>
      </c>
      <c r="E326" s="2405"/>
      <c r="F326" s="2406"/>
      <c r="G326" s="2404" t="str">
        <f>CONCATENATE(KVI_MOD_ALAPADATOK!$D$1,". után")</f>
        <v>2021. után</v>
      </c>
      <c r="H326" s="2407"/>
      <c r="I326" s="2406"/>
      <c r="J326" s="2395"/>
    </row>
    <row r="327" spans="1:10" ht="13.5" thickBot="1" x14ac:dyDescent="0.25">
      <c r="A327" s="1629" t="s">
        <v>488</v>
      </c>
      <c r="B327" s="1630" t="s">
        <v>1100</v>
      </c>
      <c r="C327" s="1631" t="s">
        <v>490</v>
      </c>
      <c r="D327" s="1632" t="s">
        <v>492</v>
      </c>
      <c r="E327" s="1632" t="s">
        <v>491</v>
      </c>
      <c r="F327" s="1631" t="s">
        <v>1088</v>
      </c>
      <c r="G327" s="1631" t="s">
        <v>494</v>
      </c>
      <c r="H327" s="1631" t="s">
        <v>495</v>
      </c>
      <c r="I327" s="1633" t="s">
        <v>1089</v>
      </c>
      <c r="J327" s="2395"/>
    </row>
    <row r="328" spans="1:10" x14ac:dyDescent="0.2">
      <c r="A328" s="1634" t="s">
        <v>131</v>
      </c>
      <c r="B328" s="1763">
        <f>'RM_5.sz.mell.'!B796</f>
        <v>0</v>
      </c>
      <c r="C328" s="1763">
        <f>'RM_5.sz.mell.'!C796</f>
        <v>0</v>
      </c>
      <c r="D328" s="1764">
        <f>'RM_5.sz.mell.'!D796</f>
        <v>0</v>
      </c>
      <c r="E328" s="1764">
        <f>'RM_5.sz.mell.'!E796</f>
        <v>0</v>
      </c>
      <c r="F328" s="1765">
        <f>'RM_5.sz.mell.'!F796</f>
        <v>0</v>
      </c>
      <c r="G328" s="1764">
        <f>'RM_5.sz.mell.'!G796</f>
        <v>0</v>
      </c>
      <c r="H328" s="1766">
        <f>'RM_5.sz.mell.'!H796</f>
        <v>0</v>
      </c>
      <c r="I328" s="1767">
        <f>'RM_5.sz.mell.'!I796</f>
        <v>0</v>
      </c>
      <c r="J328" s="2395"/>
    </row>
    <row r="329" spans="1:10" x14ac:dyDescent="0.2">
      <c r="A329" s="1636" t="s">
        <v>143</v>
      </c>
      <c r="B329" s="1768">
        <f>'RM_5.sz.mell.'!B797</f>
        <v>0</v>
      </c>
      <c r="C329" s="1769">
        <f>'RM_5.sz.mell.'!C797</f>
        <v>0</v>
      </c>
      <c r="D329" s="1769">
        <f>'RM_5.sz.mell.'!D797</f>
        <v>0</v>
      </c>
      <c r="E329" s="1769">
        <f>'RM_5.sz.mell.'!E797</f>
        <v>0</v>
      </c>
      <c r="F329" s="1770">
        <f>'RM_5.sz.mell.'!F797</f>
        <v>0</v>
      </c>
      <c r="G329" s="1769">
        <f>'RM_5.sz.mell.'!G797</f>
        <v>0</v>
      </c>
      <c r="H329" s="1771">
        <f>'RM_5.sz.mell.'!H797</f>
        <v>0</v>
      </c>
      <c r="I329" s="1772">
        <f>'RM_5.sz.mell.'!I797</f>
        <v>0</v>
      </c>
      <c r="J329" s="2395"/>
    </row>
    <row r="330" spans="1:10" x14ac:dyDescent="0.2">
      <c r="A330" s="1638" t="s">
        <v>132</v>
      </c>
      <c r="B330" s="1773">
        <f>'RM_5.sz.mell.'!B798</f>
        <v>0</v>
      </c>
      <c r="C330" s="1771">
        <f>'RM_5.sz.mell.'!C798</f>
        <v>0</v>
      </c>
      <c r="D330" s="1771">
        <f>'RM_5.sz.mell.'!D798</f>
        <v>0</v>
      </c>
      <c r="E330" s="1769">
        <f>'RM_5.sz.mell.'!E798</f>
        <v>0</v>
      </c>
      <c r="F330" s="1772">
        <f>'RM_5.sz.mell.'!F798</f>
        <v>0</v>
      </c>
      <c r="G330" s="1771">
        <f>'RM_5.sz.mell.'!G798</f>
        <v>0</v>
      </c>
      <c r="H330" s="1771">
        <f>'RM_5.sz.mell.'!H798</f>
        <v>0</v>
      </c>
      <c r="I330" s="1772">
        <f>'RM_5.sz.mell.'!I798</f>
        <v>0</v>
      </c>
      <c r="J330" s="2395"/>
    </row>
    <row r="331" spans="1:10" x14ac:dyDescent="0.2">
      <c r="A331" s="1638" t="s">
        <v>145</v>
      </c>
      <c r="B331" s="1773">
        <f>'RM_5.sz.mell.'!B799</f>
        <v>0</v>
      </c>
      <c r="C331" s="1771">
        <f>'RM_5.sz.mell.'!C799</f>
        <v>0</v>
      </c>
      <c r="D331" s="1771">
        <f>'RM_5.sz.mell.'!D799</f>
        <v>0</v>
      </c>
      <c r="E331" s="1769">
        <f>'RM_5.sz.mell.'!E799</f>
        <v>0</v>
      </c>
      <c r="F331" s="1772">
        <f>'RM_5.sz.mell.'!F799</f>
        <v>0</v>
      </c>
      <c r="G331" s="1771">
        <f>'RM_5.sz.mell.'!G799</f>
        <v>0</v>
      </c>
      <c r="H331" s="1771">
        <f>'RM_5.sz.mell.'!H799</f>
        <v>0</v>
      </c>
      <c r="I331" s="1772">
        <f>'RM_5.sz.mell.'!I799</f>
        <v>0</v>
      </c>
      <c r="J331" s="2395"/>
    </row>
    <row r="332" spans="1:10" x14ac:dyDescent="0.2">
      <c r="A332" s="1638" t="s">
        <v>133</v>
      </c>
      <c r="B332" s="1773">
        <f>'RM_5.sz.mell.'!B800</f>
        <v>0</v>
      </c>
      <c r="C332" s="1771">
        <f>'RM_5.sz.mell.'!C800</f>
        <v>0</v>
      </c>
      <c r="D332" s="1771">
        <f>'RM_5.sz.mell.'!D800</f>
        <v>0</v>
      </c>
      <c r="E332" s="1769">
        <f>'RM_5.sz.mell.'!E800</f>
        <v>0</v>
      </c>
      <c r="F332" s="1772">
        <f>'RM_5.sz.mell.'!F800</f>
        <v>0</v>
      </c>
      <c r="G332" s="1771">
        <f>'RM_5.sz.mell.'!G800</f>
        <v>0</v>
      </c>
      <c r="H332" s="1771">
        <f>'RM_5.sz.mell.'!H800</f>
        <v>0</v>
      </c>
      <c r="I332" s="1772">
        <f>'RM_5.sz.mell.'!I800</f>
        <v>0</v>
      </c>
      <c r="J332" s="2395"/>
    </row>
    <row r="333" spans="1:10" ht="13.5" thickBot="1" x14ac:dyDescent="0.25">
      <c r="A333" s="1638" t="s">
        <v>134</v>
      </c>
      <c r="B333" s="1773">
        <f>'RM_5.sz.mell.'!B801</f>
        <v>0</v>
      </c>
      <c r="C333" s="1771">
        <f>'RM_5.sz.mell.'!C801</f>
        <v>0</v>
      </c>
      <c r="D333" s="1771">
        <f>'RM_5.sz.mell.'!D801</f>
        <v>0</v>
      </c>
      <c r="E333" s="1769">
        <f>'RM_5.sz.mell.'!E801</f>
        <v>0</v>
      </c>
      <c r="F333" s="1772">
        <f>'RM_5.sz.mell.'!F801</f>
        <v>0</v>
      </c>
      <c r="G333" s="1771">
        <f>'RM_5.sz.mell.'!G801</f>
        <v>0</v>
      </c>
      <c r="H333" s="1771">
        <f>'RM_5.sz.mell.'!H801</f>
        <v>0</v>
      </c>
      <c r="I333" s="1772">
        <f>'RM_5.sz.mell.'!I801</f>
        <v>0</v>
      </c>
      <c r="J333" s="2395"/>
    </row>
    <row r="334" spans="1:10" ht="13.5" thickBot="1" x14ac:dyDescent="0.25">
      <c r="A334" s="1640" t="s">
        <v>135</v>
      </c>
      <c r="B334" s="1740">
        <f>'RM_5.sz.mell.'!B802</f>
        <v>0</v>
      </c>
      <c r="C334" s="1740">
        <f>'RM_5.sz.mell.'!C802</f>
        <v>0</v>
      </c>
      <c r="D334" s="1740">
        <f>'RM_5.sz.mell.'!D802</f>
        <v>0</v>
      </c>
      <c r="E334" s="1740">
        <f>'RM_5.sz.mell.'!E802</f>
        <v>0</v>
      </c>
      <c r="F334" s="1740">
        <f>'RM_5.sz.mell.'!F802</f>
        <v>0</v>
      </c>
      <c r="G334" s="1740">
        <f>'RM_5.sz.mell.'!G802</f>
        <v>0</v>
      </c>
      <c r="H334" s="1740">
        <f>'RM_5.sz.mell.'!H802</f>
        <v>0</v>
      </c>
      <c r="I334" s="1774">
        <f>'RM_5.sz.mell.'!I802</f>
        <v>0</v>
      </c>
      <c r="J334" s="2395"/>
    </row>
    <row r="335" spans="1:10" x14ac:dyDescent="0.2">
      <c r="A335" s="1641" t="s">
        <v>139</v>
      </c>
      <c r="B335" s="1763">
        <f>'RM_5.sz.mell.'!B803</f>
        <v>0</v>
      </c>
      <c r="C335" s="1764">
        <f>'RM_5.sz.mell.'!C803</f>
        <v>0</v>
      </c>
      <c r="D335" s="1764">
        <f>'RM_5.sz.mell.'!D803</f>
        <v>0</v>
      </c>
      <c r="E335" s="1764">
        <f>'RM_5.sz.mell.'!E803</f>
        <v>0</v>
      </c>
      <c r="F335" s="1764">
        <f>'RM_5.sz.mell.'!F803</f>
        <v>0</v>
      </c>
      <c r="G335" s="1764">
        <f>'RM_5.sz.mell.'!G803</f>
        <v>0</v>
      </c>
      <c r="H335" s="1764">
        <f>'RM_5.sz.mell.'!H803</f>
        <v>0</v>
      </c>
      <c r="I335" s="1767">
        <f>'RM_5.sz.mell.'!I803</f>
        <v>0</v>
      </c>
      <c r="J335" s="2395"/>
    </row>
    <row r="336" spans="1:10" x14ac:dyDescent="0.2">
      <c r="A336" s="1642" t="s">
        <v>140</v>
      </c>
      <c r="B336" s="1768">
        <f>'RM_5.sz.mell.'!B804</f>
        <v>0</v>
      </c>
      <c r="C336" s="1771">
        <f>'RM_5.sz.mell.'!C804</f>
        <v>0</v>
      </c>
      <c r="D336" s="1771">
        <f>'RM_5.sz.mell.'!D804</f>
        <v>0</v>
      </c>
      <c r="E336" s="1771">
        <f>'RM_5.sz.mell.'!E804</f>
        <v>0</v>
      </c>
      <c r="F336" s="1771">
        <f>'RM_5.sz.mell.'!F804</f>
        <v>0</v>
      </c>
      <c r="G336" s="1771">
        <f>'RM_5.sz.mell.'!G804</f>
        <v>0</v>
      </c>
      <c r="H336" s="1771">
        <f>'RM_5.sz.mell.'!H804</f>
        <v>0</v>
      </c>
      <c r="I336" s="1772">
        <f>'RM_5.sz.mell.'!I804</f>
        <v>0</v>
      </c>
      <c r="J336" s="2395"/>
    </row>
    <row r="337" spans="1:10" x14ac:dyDescent="0.2">
      <c r="A337" s="1642" t="s">
        <v>141</v>
      </c>
      <c r="B337" s="1773">
        <f>'RM_5.sz.mell.'!B805</f>
        <v>0</v>
      </c>
      <c r="C337" s="1771">
        <f>'RM_5.sz.mell.'!C805</f>
        <v>0</v>
      </c>
      <c r="D337" s="1771">
        <f>'RM_5.sz.mell.'!D805</f>
        <v>0</v>
      </c>
      <c r="E337" s="1771">
        <f>'RM_5.sz.mell.'!E805</f>
        <v>0</v>
      </c>
      <c r="F337" s="1771">
        <f>'RM_5.sz.mell.'!F805</f>
        <v>0</v>
      </c>
      <c r="G337" s="1771">
        <f>'RM_5.sz.mell.'!G805</f>
        <v>0</v>
      </c>
      <c r="H337" s="1771">
        <f>'RM_5.sz.mell.'!H805</f>
        <v>0</v>
      </c>
      <c r="I337" s="1772">
        <f>'RM_5.sz.mell.'!I805</f>
        <v>0</v>
      </c>
      <c r="J337" s="2395"/>
    </row>
    <row r="338" spans="1:10" x14ac:dyDescent="0.2">
      <c r="A338" s="1642" t="s">
        <v>142</v>
      </c>
      <c r="B338" s="1773">
        <f>'RM_5.sz.mell.'!B806</f>
        <v>0</v>
      </c>
      <c r="C338" s="1771">
        <f>'RM_5.sz.mell.'!C806</f>
        <v>0</v>
      </c>
      <c r="D338" s="1771">
        <f>'RM_5.sz.mell.'!D806</f>
        <v>0</v>
      </c>
      <c r="E338" s="1771">
        <f>'RM_5.sz.mell.'!E806</f>
        <v>0</v>
      </c>
      <c r="F338" s="1771">
        <f>'RM_5.sz.mell.'!F806</f>
        <v>0</v>
      </c>
      <c r="G338" s="1771">
        <f>'RM_5.sz.mell.'!G806</f>
        <v>0</v>
      </c>
      <c r="H338" s="1771">
        <f>'RM_5.sz.mell.'!H806</f>
        <v>0</v>
      </c>
      <c r="I338" s="1772">
        <f>'RM_5.sz.mell.'!I806</f>
        <v>0</v>
      </c>
      <c r="J338" s="2395"/>
    </row>
    <row r="339" spans="1:10" ht="13.5" thickBot="1" x14ac:dyDescent="0.25">
      <c r="A339" s="1643"/>
      <c r="B339" s="1775">
        <f>'RM_5.sz.mell.'!B807</f>
        <v>0</v>
      </c>
      <c r="C339" s="1776">
        <f>'RM_5.sz.mell.'!C807</f>
        <v>0</v>
      </c>
      <c r="D339" s="1776">
        <f>'RM_5.sz.mell.'!D807</f>
        <v>0</v>
      </c>
      <c r="E339" s="1771">
        <f>'RM_5.sz.mell.'!E807</f>
        <v>0</v>
      </c>
      <c r="F339" s="1776">
        <f>'RM_5.sz.mell.'!F807</f>
        <v>0</v>
      </c>
      <c r="G339" s="1776">
        <f>'RM_5.sz.mell.'!G807</f>
        <v>0</v>
      </c>
      <c r="H339" s="1771">
        <f>'RM_5.sz.mell.'!H807</f>
        <v>0</v>
      </c>
      <c r="I339" s="1777">
        <f>'RM_5.sz.mell.'!I807</f>
        <v>0</v>
      </c>
      <c r="J339" s="2395"/>
    </row>
    <row r="340" spans="1:10" ht="13.5" thickBot="1" x14ac:dyDescent="0.25">
      <c r="A340" s="1645" t="s">
        <v>109</v>
      </c>
      <c r="B340" s="1740">
        <f>'RM_5.sz.mell.'!B808</f>
        <v>0</v>
      </c>
      <c r="C340" s="1740">
        <f>'RM_5.sz.mell.'!C808</f>
        <v>0</v>
      </c>
      <c r="D340" s="1740">
        <f>'RM_5.sz.mell.'!D808</f>
        <v>0</v>
      </c>
      <c r="E340" s="1740">
        <f>'RM_5.sz.mell.'!E808</f>
        <v>0</v>
      </c>
      <c r="F340" s="1740">
        <f>'RM_5.sz.mell.'!F808</f>
        <v>0</v>
      </c>
      <c r="G340" s="1740">
        <f>'RM_5.sz.mell.'!G808</f>
        <v>0</v>
      </c>
      <c r="H340" s="1740">
        <f>'RM_5.sz.mell.'!H808</f>
        <v>0</v>
      </c>
      <c r="I340" s="1774">
        <f>'RM_5.sz.mell.'!I808</f>
        <v>0</v>
      </c>
      <c r="J340" s="2395"/>
    </row>
    <row r="341" spans="1:10" x14ac:dyDescent="0.2">
      <c r="J341" s="2395"/>
    </row>
    <row r="342" spans="1:10" x14ac:dyDescent="0.2">
      <c r="J342" s="2395"/>
    </row>
  </sheetData>
  <customSheetViews>
    <customSheetView guid="{9A8A2574-4E4C-4A0E-A4B4-611EAAF4A38D}" scale="120">
      <selection activeCell="A70" sqref="A70"/>
      <rowBreaks count="14" manualBreakCount="14">
        <brk id="34" max="16383" man="1"/>
        <brk id="56" max="16383" man="1"/>
        <brk id="78" max="16383" man="1"/>
        <brk id="100" max="16383" man="1"/>
        <brk id="122" max="16383" man="1"/>
        <brk id="144" max="16383" man="1"/>
        <brk id="166" max="16383" man="1"/>
        <brk id="188" max="16383" man="1"/>
        <brk id="210" max="16383" man="1"/>
        <brk id="232" max="16383" man="1"/>
        <brk id="254" max="16383" man="1"/>
        <brk id="276" max="16383" man="1"/>
        <brk id="298" max="16383" man="1"/>
        <brk id="320" max="16383" man="1"/>
      </rowBreaks>
      <pageMargins left="0.78740157480314965" right="0.78740157480314965" top="0.78740157480314965" bottom="0.78740157480314965" header="0.78740157480314965" footer="0.78740157480314965"/>
      <printOptions horizontalCentered="1"/>
      <pageSetup paperSize="9" scale="94" orientation="landscape" r:id="rId1"/>
      <headerFooter alignWithMargins="0">
        <oddHeader xml:space="preserve">&amp;C&amp;"Times New Roman CE,Félkövér"&amp;12
</oddHeader>
      </headerFooter>
    </customSheetView>
  </customSheetViews>
  <mergeCells count="175">
    <mergeCell ref="J1:J32"/>
    <mergeCell ref="A1:I1"/>
    <mergeCell ref="A10:I10"/>
    <mergeCell ref="A11:I11"/>
    <mergeCell ref="A2:I2"/>
    <mergeCell ref="H3:I3"/>
    <mergeCell ref="A4:F4"/>
    <mergeCell ref="A5:F5"/>
    <mergeCell ref="A6:F6"/>
    <mergeCell ref="A7:F7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C61:C62"/>
    <mergeCell ref="D62:F62"/>
    <mergeCell ref="G62:I62"/>
    <mergeCell ref="A79:B79"/>
    <mergeCell ref="C79:I79"/>
    <mergeCell ref="J79:J100"/>
    <mergeCell ref="H80:I80"/>
    <mergeCell ref="A81:A84"/>
    <mergeCell ref="B81:I81"/>
    <mergeCell ref="B82:B84"/>
    <mergeCell ref="C82:I82"/>
    <mergeCell ref="C83:C84"/>
    <mergeCell ref="D84:F84"/>
    <mergeCell ref="G84:I84"/>
    <mergeCell ref="A101:B101"/>
    <mergeCell ref="C101:I101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C171:C172"/>
    <mergeCell ref="D172:F172"/>
    <mergeCell ref="G172:I172"/>
    <mergeCell ref="A189:B189"/>
    <mergeCell ref="C189:I189"/>
    <mergeCell ref="J189:J210"/>
    <mergeCell ref="H190:I190"/>
    <mergeCell ref="A191:A194"/>
    <mergeCell ref="B191:I191"/>
    <mergeCell ref="B192:B194"/>
    <mergeCell ref="C192:I192"/>
    <mergeCell ref="C193:C194"/>
    <mergeCell ref="D194:F194"/>
    <mergeCell ref="G194:I194"/>
    <mergeCell ref="A211:B211"/>
    <mergeCell ref="C211:I211"/>
    <mergeCell ref="J211:J232"/>
    <mergeCell ref="H212:I212"/>
    <mergeCell ref="A213:A216"/>
    <mergeCell ref="B213:I213"/>
    <mergeCell ref="B214:B216"/>
    <mergeCell ref="C214:I214"/>
    <mergeCell ref="C215:C216"/>
    <mergeCell ref="D216:F216"/>
    <mergeCell ref="G216:I216"/>
    <mergeCell ref="A233:B233"/>
    <mergeCell ref="C233:I233"/>
    <mergeCell ref="J233:J254"/>
    <mergeCell ref="H234:I234"/>
    <mergeCell ref="A235:A238"/>
    <mergeCell ref="B235:I235"/>
    <mergeCell ref="B236:B238"/>
    <mergeCell ref="C236:I236"/>
    <mergeCell ref="C237:C238"/>
    <mergeCell ref="D238:F238"/>
    <mergeCell ref="G238:I238"/>
    <mergeCell ref="A255:B255"/>
    <mergeCell ref="C255:I255"/>
    <mergeCell ref="J255:J276"/>
    <mergeCell ref="H256:I256"/>
    <mergeCell ref="A257:A260"/>
    <mergeCell ref="B257:I257"/>
    <mergeCell ref="B258:B260"/>
    <mergeCell ref="C258:I258"/>
    <mergeCell ref="C259:C260"/>
    <mergeCell ref="D260:F260"/>
    <mergeCell ref="G260:I260"/>
    <mergeCell ref="A277:B277"/>
    <mergeCell ref="C277:I277"/>
    <mergeCell ref="J277:J298"/>
    <mergeCell ref="H278:I278"/>
    <mergeCell ref="A279:A282"/>
    <mergeCell ref="B279:I279"/>
    <mergeCell ref="B280:B282"/>
    <mergeCell ref="C280:I280"/>
    <mergeCell ref="C281:C282"/>
    <mergeCell ref="D282:F282"/>
    <mergeCell ref="G282:I282"/>
    <mergeCell ref="A299:B299"/>
    <mergeCell ref="C299:I299"/>
    <mergeCell ref="J299:J320"/>
    <mergeCell ref="H300:I300"/>
    <mergeCell ref="A301:A304"/>
    <mergeCell ref="B301:I301"/>
    <mergeCell ref="B302:B304"/>
    <mergeCell ref="C302:I302"/>
    <mergeCell ref="C303:C304"/>
    <mergeCell ref="D304:F304"/>
    <mergeCell ref="G304:I304"/>
    <mergeCell ref="A321:B321"/>
    <mergeCell ref="C321:I321"/>
    <mergeCell ref="J321:J342"/>
    <mergeCell ref="H322:I322"/>
    <mergeCell ref="A323:A326"/>
    <mergeCell ref="B323:I323"/>
    <mergeCell ref="B324:B326"/>
    <mergeCell ref="C324:I324"/>
    <mergeCell ref="C325:C326"/>
    <mergeCell ref="D326:F326"/>
    <mergeCell ref="G326:I326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2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137" zoomScale="120" zoomScaleNormal="120" zoomScaleSheetLayoutView="100" workbookViewId="0">
      <selection activeCell="B19" sqref="B19"/>
    </sheetView>
  </sheetViews>
  <sheetFormatPr defaultRowHeight="12.75" x14ac:dyDescent="0.2"/>
  <cols>
    <col min="1" max="1" width="16.1640625" style="1665" customWidth="1"/>
    <col min="2" max="2" width="63.83203125" style="1666" customWidth="1"/>
    <col min="3" max="3" width="14.1640625" style="1667" customWidth="1"/>
    <col min="4" max="5" width="14.1640625" style="1659" customWidth="1"/>
    <col min="6" max="16384" width="9.33203125" style="1659"/>
  </cols>
  <sheetData>
    <row r="1" spans="1:5" s="1648" customFormat="1" ht="16.5" customHeight="1" thickBot="1" x14ac:dyDescent="0.3">
      <c r="A1" s="1647"/>
      <c r="B1" s="2416" t="str">
        <f>CONCATENATE("9.1. melléklet ",KVI_MOD_ALAPADATOK!A7," ",KVI_MOD_ALAPADATOK!B7," ",KVI_MOD_ALAPADATOK!C7," ",KVI_MOD_ALAPADATOK!D7," ",KVI_MOD_ALAPADATOK!E7," ",KVI_MOD_ALAPADATOK!F7," ",KVI_MOD_ALAPADATOK!G7," ",KVI_MOD_ALAPADATOK!H7)</f>
        <v>9.1. melléklet a  / 2021 ( … ) önkormányzati rendelethez</v>
      </c>
      <c r="C1" s="2417"/>
      <c r="D1" s="2417"/>
      <c r="E1" s="2417"/>
    </row>
    <row r="2" spans="1:5" s="1651" customFormat="1" ht="21.2" customHeight="1" thickBot="1" x14ac:dyDescent="0.25">
      <c r="A2" s="1649" t="s">
        <v>60</v>
      </c>
      <c r="B2" s="2418" t="str">
        <f>CONCATENATE(KVI_MOD_ALAPADATOK!A3)</f>
        <v>…………………………...ÖNKORMÁNYZATA</v>
      </c>
      <c r="C2" s="2418"/>
      <c r="D2" s="2418"/>
      <c r="E2" s="1650" t="s">
        <v>53</v>
      </c>
    </row>
    <row r="3" spans="1:5" s="1651" customFormat="1" ht="24.75" thickBot="1" x14ac:dyDescent="0.25">
      <c r="A3" s="1649" t="s">
        <v>200</v>
      </c>
      <c r="B3" s="2418" t="s">
        <v>393</v>
      </c>
      <c r="C3" s="2418"/>
      <c r="D3" s="2418"/>
      <c r="E3" s="1652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KVI_MOD_7.sz.mell.!G4</f>
        <v xml:space="preserve"> Forintban!</v>
      </c>
    </row>
    <row r="5" spans="1:5" ht="24.75" thickBot="1" x14ac:dyDescent="0.25">
      <c r="A5" s="1955" t="s">
        <v>202</v>
      </c>
      <c r="B5" s="1956" t="s">
        <v>558</v>
      </c>
      <c r="C5" s="1957" t="s">
        <v>738</v>
      </c>
      <c r="D5" s="1958" t="s">
        <v>1079</v>
      </c>
      <c r="E5" s="1959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0" customFormat="1" ht="12" customHeight="1" thickBot="1" x14ac:dyDescent="0.25">
      <c r="A8" s="1858" t="s">
        <v>17</v>
      </c>
      <c r="B8" s="1846" t="s">
        <v>249</v>
      </c>
      <c r="C8" s="1815">
        <f>'RM_6.1.sz.mell'!C8</f>
        <v>280570453</v>
      </c>
      <c r="D8" s="1815">
        <f>'RM_6.1.sz.mell'!J8</f>
        <v>0</v>
      </c>
      <c r="E8" s="1816">
        <f>'RM_6.1.sz.mell'!K8</f>
        <v>280570453</v>
      </c>
    </row>
    <row r="9" spans="1:5" s="1661" customFormat="1" ht="12" customHeight="1" x14ac:dyDescent="0.2">
      <c r="A9" s="1964" t="s">
        <v>97</v>
      </c>
      <c r="B9" s="401" t="s">
        <v>250</v>
      </c>
      <c r="C9" s="1811">
        <f>'RM_6.1.sz.mell'!C9</f>
        <v>90402931</v>
      </c>
      <c r="D9" s="1833">
        <f>'RM_6.1.sz.mell'!J9</f>
        <v>0</v>
      </c>
      <c r="E9" s="1812">
        <f>'RM_6.1.sz.mell'!K9</f>
        <v>90402931</v>
      </c>
    </row>
    <row r="10" spans="1:5" s="1662" customFormat="1" ht="12" customHeight="1" x14ac:dyDescent="0.2">
      <c r="A10" s="1965" t="s">
        <v>98</v>
      </c>
      <c r="B10" s="402" t="s">
        <v>251</v>
      </c>
      <c r="C10" s="1813">
        <f>'RM_6.1.sz.mell'!C10</f>
        <v>68183100</v>
      </c>
      <c r="D10" s="1834">
        <f>'RM_6.1.sz.mell'!J10</f>
        <v>0</v>
      </c>
      <c r="E10" s="1814">
        <f>'RM_6.1.sz.mell'!K10</f>
        <v>68183100</v>
      </c>
    </row>
    <row r="11" spans="1:5" s="1662" customFormat="1" ht="12" customHeight="1" x14ac:dyDescent="0.2">
      <c r="A11" s="1965" t="s">
        <v>99</v>
      </c>
      <c r="B11" s="402" t="s">
        <v>252</v>
      </c>
      <c r="C11" s="1813">
        <f>'RM_6.1.sz.mell'!C11</f>
        <v>106735192</v>
      </c>
      <c r="D11" s="1834">
        <f>'RM_6.1.sz.mell'!J11</f>
        <v>0</v>
      </c>
      <c r="E11" s="1814">
        <f>'RM_6.1.sz.mell'!K11</f>
        <v>106735192</v>
      </c>
    </row>
    <row r="12" spans="1:5" s="1662" customFormat="1" ht="12" customHeight="1" x14ac:dyDescent="0.2">
      <c r="A12" s="1965" t="s">
        <v>100</v>
      </c>
      <c r="B12" s="402" t="s">
        <v>253</v>
      </c>
      <c r="C12" s="1813">
        <f>'RM_6.1.sz.mell'!C12</f>
        <v>5249230</v>
      </c>
      <c r="D12" s="1834">
        <f>'RM_6.1.sz.mell'!J12</f>
        <v>0</v>
      </c>
      <c r="E12" s="1814">
        <f>'RM_6.1.sz.mell'!K12</f>
        <v>5249230</v>
      </c>
    </row>
    <row r="13" spans="1:5" s="1662" customFormat="1" ht="12" customHeight="1" x14ac:dyDescent="0.2">
      <c r="A13" s="1965" t="s">
        <v>146</v>
      </c>
      <c r="B13" s="402" t="s">
        <v>501</v>
      </c>
      <c r="C13" s="1813">
        <f>'RM_6.1.sz.mell'!C13</f>
        <v>10000000</v>
      </c>
      <c r="D13" s="1834">
        <f>'RM_6.1.sz.mell'!J13</f>
        <v>0</v>
      </c>
      <c r="E13" s="1814">
        <f>'RM_6.1.sz.mell'!K13</f>
        <v>10000000</v>
      </c>
    </row>
    <row r="14" spans="1:5" s="1661" customFormat="1" ht="12" customHeight="1" thickBot="1" x14ac:dyDescent="0.25">
      <c r="A14" s="1966" t="s">
        <v>101</v>
      </c>
      <c r="B14" s="403" t="s">
        <v>428</v>
      </c>
      <c r="C14" s="1813">
        <f>'RM_6.1.sz.mell'!C14</f>
        <v>0</v>
      </c>
      <c r="D14" s="1834">
        <f>'RM_6.1.sz.mell'!J14</f>
        <v>0</v>
      </c>
      <c r="E14" s="1814">
        <f>'RM_6.1.sz.mell'!K14</f>
        <v>0</v>
      </c>
    </row>
    <row r="15" spans="1:5" s="1661" customFormat="1" ht="12" customHeight="1" thickBot="1" x14ac:dyDescent="0.25">
      <c r="A15" s="1858" t="s">
        <v>18</v>
      </c>
      <c r="B15" s="277" t="s">
        <v>254</v>
      </c>
      <c r="C15" s="1815">
        <f>'RM_6.1.sz.mell'!C15</f>
        <v>437996710</v>
      </c>
      <c r="D15" s="1836">
        <f>'RM_6.1.sz.mell'!J15</f>
        <v>0</v>
      </c>
      <c r="E15" s="1816">
        <f>'RM_6.1.sz.mell'!K15</f>
        <v>437996710</v>
      </c>
    </row>
    <row r="16" spans="1:5" s="1661" customFormat="1" ht="12" customHeight="1" x14ac:dyDescent="0.2">
      <c r="A16" s="1964" t="s">
        <v>103</v>
      </c>
      <c r="B16" s="401" t="s">
        <v>255</v>
      </c>
      <c r="C16" s="1811">
        <f>'RM_6.1.sz.mell'!C16</f>
        <v>0</v>
      </c>
      <c r="D16" s="1833">
        <f>'RM_6.1.sz.mell'!J16</f>
        <v>0</v>
      </c>
      <c r="E16" s="1812">
        <f>'RM_6.1.sz.mell'!K16</f>
        <v>0</v>
      </c>
    </row>
    <row r="17" spans="1:5" s="1661" customFormat="1" ht="12" customHeight="1" x14ac:dyDescent="0.2">
      <c r="A17" s="1965" t="s">
        <v>104</v>
      </c>
      <c r="B17" s="402" t="s">
        <v>256</v>
      </c>
      <c r="C17" s="1813">
        <f>'RM_6.1.sz.mell'!C17</f>
        <v>0</v>
      </c>
      <c r="D17" s="1834">
        <f>'RM_6.1.sz.mell'!J17</f>
        <v>0</v>
      </c>
      <c r="E17" s="1814">
        <f>'RM_6.1.sz.mell'!K17</f>
        <v>0</v>
      </c>
    </row>
    <row r="18" spans="1:5" s="1661" customFormat="1" ht="12" customHeight="1" x14ac:dyDescent="0.2">
      <c r="A18" s="1965" t="s">
        <v>105</v>
      </c>
      <c r="B18" s="402" t="s">
        <v>417</v>
      </c>
      <c r="C18" s="1813">
        <f>'RM_6.1.sz.mell'!C18</f>
        <v>0</v>
      </c>
      <c r="D18" s="1834">
        <f>'RM_6.1.sz.mell'!J18</f>
        <v>0</v>
      </c>
      <c r="E18" s="1814">
        <f>'RM_6.1.sz.mell'!K18</f>
        <v>0</v>
      </c>
    </row>
    <row r="19" spans="1:5" s="1661" customFormat="1" ht="12" customHeight="1" x14ac:dyDescent="0.2">
      <c r="A19" s="1965" t="s">
        <v>106</v>
      </c>
      <c r="B19" s="402" t="s">
        <v>418</v>
      </c>
      <c r="C19" s="1813">
        <f>'RM_6.1.sz.mell'!C19</f>
        <v>0</v>
      </c>
      <c r="D19" s="1834">
        <f>'RM_6.1.sz.mell'!J19</f>
        <v>0</v>
      </c>
      <c r="E19" s="1814">
        <f>'RM_6.1.sz.mell'!K19</f>
        <v>0</v>
      </c>
    </row>
    <row r="20" spans="1:5" s="1661" customFormat="1" ht="12" customHeight="1" x14ac:dyDescent="0.2">
      <c r="A20" s="1965" t="s">
        <v>107</v>
      </c>
      <c r="B20" s="402" t="s">
        <v>257</v>
      </c>
      <c r="C20" s="1813">
        <f>'RM_6.1.sz.mell'!C20</f>
        <v>437996710</v>
      </c>
      <c r="D20" s="1834">
        <f>'RM_6.1.sz.mell'!J20</f>
        <v>0</v>
      </c>
      <c r="E20" s="1814">
        <f>'RM_6.1.sz.mell'!K20</f>
        <v>437996710</v>
      </c>
    </row>
    <row r="21" spans="1:5" s="1662" customFormat="1" ht="12" customHeight="1" thickBot="1" x14ac:dyDescent="0.25">
      <c r="A21" s="1966" t="s">
        <v>116</v>
      </c>
      <c r="B21" s="403" t="s">
        <v>258</v>
      </c>
      <c r="C21" s="1817">
        <f>'RM_6.1.sz.mell'!C21</f>
        <v>0</v>
      </c>
      <c r="D21" s="1835">
        <f>'RM_6.1.sz.mell'!J21</f>
        <v>0</v>
      </c>
      <c r="E21" s="1818">
        <f>'RM_6.1.sz.mell'!K21</f>
        <v>0</v>
      </c>
    </row>
    <row r="22" spans="1:5" s="1662" customFormat="1" ht="12" customHeight="1" thickBot="1" x14ac:dyDescent="0.25">
      <c r="A22" s="1858" t="s">
        <v>19</v>
      </c>
      <c r="B22" s="1846" t="s">
        <v>259</v>
      </c>
      <c r="C22" s="1815">
        <f>'RM_6.1.sz.mell'!C22</f>
        <v>0</v>
      </c>
      <c r="D22" s="1836">
        <f>'RM_6.1.sz.mell'!J22</f>
        <v>0</v>
      </c>
      <c r="E22" s="1816">
        <f>'RM_6.1.sz.mell'!K22</f>
        <v>0</v>
      </c>
    </row>
    <row r="23" spans="1:5" s="1662" customFormat="1" ht="12" customHeight="1" x14ac:dyDescent="0.2">
      <c r="A23" s="1964" t="s">
        <v>86</v>
      </c>
      <c r="B23" s="401" t="s">
        <v>260</v>
      </c>
      <c r="C23" s="1811">
        <f>'RM_6.1.sz.mell'!C23</f>
        <v>0</v>
      </c>
      <c r="D23" s="1833">
        <f>'RM_6.1.sz.mell'!J23</f>
        <v>0</v>
      </c>
      <c r="E23" s="1812">
        <f>'RM_6.1.sz.mell'!K23</f>
        <v>0</v>
      </c>
    </row>
    <row r="24" spans="1:5" s="1661" customFormat="1" ht="12" customHeight="1" x14ac:dyDescent="0.2">
      <c r="A24" s="1965" t="s">
        <v>87</v>
      </c>
      <c r="B24" s="402" t="s">
        <v>261</v>
      </c>
      <c r="C24" s="1813">
        <f>'RM_6.1.sz.mell'!C24</f>
        <v>0</v>
      </c>
      <c r="D24" s="1834">
        <f>'RM_6.1.sz.mell'!J24</f>
        <v>0</v>
      </c>
      <c r="E24" s="1814">
        <f>'RM_6.1.sz.mell'!K24</f>
        <v>0</v>
      </c>
    </row>
    <row r="25" spans="1:5" s="1662" customFormat="1" ht="12" customHeight="1" x14ac:dyDescent="0.2">
      <c r="A25" s="1965" t="s">
        <v>88</v>
      </c>
      <c r="B25" s="402" t="s">
        <v>419</v>
      </c>
      <c r="C25" s="1813">
        <f>'RM_6.1.sz.mell'!C25</f>
        <v>0</v>
      </c>
      <c r="D25" s="1834">
        <f>'RM_6.1.sz.mell'!J25</f>
        <v>0</v>
      </c>
      <c r="E25" s="1814">
        <f>'RM_6.1.sz.mell'!K25</f>
        <v>0</v>
      </c>
    </row>
    <row r="26" spans="1:5" s="1662" customFormat="1" ht="12" customHeight="1" x14ac:dyDescent="0.2">
      <c r="A26" s="1965" t="s">
        <v>89</v>
      </c>
      <c r="B26" s="402" t="s">
        <v>420</v>
      </c>
      <c r="C26" s="1813">
        <f>'RM_6.1.sz.mell'!C26</f>
        <v>0</v>
      </c>
      <c r="D26" s="1834">
        <f>'RM_6.1.sz.mell'!J26</f>
        <v>0</v>
      </c>
      <c r="E26" s="1814">
        <f>'RM_6.1.sz.mell'!K26</f>
        <v>0</v>
      </c>
    </row>
    <row r="27" spans="1:5" s="1662" customFormat="1" ht="12" customHeight="1" x14ac:dyDescent="0.2">
      <c r="A27" s="1965" t="s">
        <v>169</v>
      </c>
      <c r="B27" s="402" t="s">
        <v>262</v>
      </c>
      <c r="C27" s="1813">
        <f>'RM_6.1.sz.mell'!C27</f>
        <v>0</v>
      </c>
      <c r="D27" s="1834">
        <f>'RM_6.1.sz.mell'!J27</f>
        <v>0</v>
      </c>
      <c r="E27" s="1814">
        <f>'RM_6.1.sz.mell'!K27</f>
        <v>0</v>
      </c>
    </row>
    <row r="28" spans="1:5" s="1662" customFormat="1" ht="12" customHeight="1" thickBot="1" x14ac:dyDescent="0.25">
      <c r="A28" s="1966" t="s">
        <v>170</v>
      </c>
      <c r="B28" s="403" t="s">
        <v>263</v>
      </c>
      <c r="C28" s="1817">
        <f>'RM_6.1.sz.mell'!C28</f>
        <v>0</v>
      </c>
      <c r="D28" s="1835">
        <f>'RM_6.1.sz.mell'!J28</f>
        <v>0</v>
      </c>
      <c r="E28" s="1818">
        <f>'RM_6.1.sz.mell'!K28</f>
        <v>0</v>
      </c>
    </row>
    <row r="29" spans="1:5" s="1662" customFormat="1" ht="12" customHeight="1" thickBot="1" x14ac:dyDescent="0.25">
      <c r="A29" s="1858" t="s">
        <v>171</v>
      </c>
      <c r="B29" s="1846" t="s">
        <v>546</v>
      </c>
      <c r="C29" s="1819">
        <f>'RM_6.1.sz.mell'!C29</f>
        <v>28950000</v>
      </c>
      <c r="D29" s="1819">
        <f>'RM_6.1.sz.mell'!J29</f>
        <v>0</v>
      </c>
      <c r="E29" s="1820">
        <f>'RM_6.1.sz.mell'!K29</f>
        <v>28950000</v>
      </c>
    </row>
    <row r="30" spans="1:5" s="1662" customFormat="1" ht="12" customHeight="1" x14ac:dyDescent="0.2">
      <c r="A30" s="1964" t="s">
        <v>265</v>
      </c>
      <c r="B30" s="401" t="str">
        <f>KVI_MOD_1.1.sz.mell.!B33</f>
        <v>Építményadó</v>
      </c>
      <c r="C30" s="1811">
        <f>'RM_6.1.sz.mell'!C30</f>
        <v>4100000</v>
      </c>
      <c r="D30" s="1811">
        <f>'RM_6.1.sz.mell'!J30</f>
        <v>0</v>
      </c>
      <c r="E30" s="1812">
        <f>'RM_6.1.sz.mell'!K30</f>
        <v>4100000</v>
      </c>
    </row>
    <row r="31" spans="1:5" s="1662" customFormat="1" ht="12" customHeight="1" x14ac:dyDescent="0.2">
      <c r="A31" s="1965" t="s">
        <v>266</v>
      </c>
      <c r="B31" s="401" t="str">
        <f>KVI_MOD_1.1.sz.mell.!B34</f>
        <v>Idegenforgalmi adó</v>
      </c>
      <c r="C31" s="1813">
        <f>'RM_6.1.sz.mell'!C31</f>
        <v>0</v>
      </c>
      <c r="D31" s="1813">
        <f>'RM_6.1.sz.mell'!J31</f>
        <v>0</v>
      </c>
      <c r="E31" s="1814">
        <f>'RM_6.1.sz.mell'!K31</f>
        <v>0</v>
      </c>
    </row>
    <row r="32" spans="1:5" s="1662" customFormat="1" ht="12" customHeight="1" x14ac:dyDescent="0.2">
      <c r="A32" s="1965" t="s">
        <v>267</v>
      </c>
      <c r="B32" s="401" t="str">
        <f>KVI_MOD_1.1.sz.mell.!B35</f>
        <v>Iparűzési adó</v>
      </c>
      <c r="C32" s="1813">
        <f>'RM_6.1.sz.mell'!C32</f>
        <v>20000000</v>
      </c>
      <c r="D32" s="1813">
        <f>'RM_6.1.sz.mell'!J32</f>
        <v>0</v>
      </c>
      <c r="E32" s="1814">
        <f>'RM_6.1.sz.mell'!K32</f>
        <v>20000000</v>
      </c>
    </row>
    <row r="33" spans="1:5" s="1662" customFormat="1" ht="12" customHeight="1" x14ac:dyDescent="0.2">
      <c r="A33" s="1965" t="s">
        <v>268</v>
      </c>
      <c r="B33" s="401" t="str">
        <f>KVI_MOD_1.1.sz.mell.!B36</f>
        <v>Talajterhelési díj</v>
      </c>
      <c r="C33" s="1813">
        <f>'RM_6.1.sz.mell'!C33</f>
        <v>500000</v>
      </c>
      <c r="D33" s="1813">
        <f>'RM_6.1.sz.mell'!J33</f>
        <v>0</v>
      </c>
      <c r="E33" s="1814">
        <f>'RM_6.1.sz.mell'!K33</f>
        <v>500000</v>
      </c>
    </row>
    <row r="34" spans="1:5" s="1662" customFormat="1" ht="12" customHeight="1" x14ac:dyDescent="0.2">
      <c r="A34" s="1965" t="s">
        <v>547</v>
      </c>
      <c r="B34" s="401" t="str">
        <f>KVI_MOD_1.1.sz.mell.!B37</f>
        <v>Gépjárműadó</v>
      </c>
      <c r="C34" s="1813">
        <f>'RM_6.1.sz.mell'!C34</f>
        <v>0</v>
      </c>
      <c r="D34" s="1813">
        <f>'RM_6.1.sz.mell'!J34</f>
        <v>0</v>
      </c>
      <c r="E34" s="1814">
        <f>'RM_6.1.sz.mell'!K34</f>
        <v>0</v>
      </c>
    </row>
    <row r="35" spans="1:5" s="1662" customFormat="1" ht="12" customHeight="1" x14ac:dyDescent="0.2">
      <c r="A35" s="1965" t="s">
        <v>548</v>
      </c>
      <c r="B35" s="401" t="str">
        <f>KVI_MOD_1.1.sz.mell.!B38</f>
        <v>Telekadó</v>
      </c>
      <c r="C35" s="1813">
        <f>'RM_6.1.sz.mell'!C35</f>
        <v>4200000</v>
      </c>
      <c r="D35" s="1813">
        <f>'RM_6.1.sz.mell'!J35</f>
        <v>0</v>
      </c>
      <c r="E35" s="1814">
        <f>'RM_6.1.sz.mell'!K35</f>
        <v>4200000</v>
      </c>
    </row>
    <row r="36" spans="1:5" s="1662" customFormat="1" ht="12" customHeight="1" thickBot="1" x14ac:dyDescent="0.25">
      <c r="A36" s="1966" t="s">
        <v>549</v>
      </c>
      <c r="B36" s="401" t="str">
        <f>KVI_MOD_1.1.sz.mell.!B39</f>
        <v>Kommunális adó</v>
      </c>
      <c r="C36" s="1817">
        <f>'RM_6.1.sz.mell'!C36</f>
        <v>150000</v>
      </c>
      <c r="D36" s="1817">
        <f>'RM_6.1.sz.mell'!J36</f>
        <v>0</v>
      </c>
      <c r="E36" s="1818">
        <f>'RM_6.1.sz.mell'!K36</f>
        <v>150000</v>
      </c>
    </row>
    <row r="37" spans="1:5" s="1662" customFormat="1" ht="12" customHeight="1" thickBot="1" x14ac:dyDescent="0.25">
      <c r="A37" s="1858" t="s">
        <v>21</v>
      </c>
      <c r="B37" s="1846" t="s">
        <v>429</v>
      </c>
      <c r="C37" s="1815">
        <f>'RM_6.1.sz.mell'!C37</f>
        <v>6400000</v>
      </c>
      <c r="D37" s="1836">
        <f>'RM_6.1.sz.mell'!J37</f>
        <v>0</v>
      </c>
      <c r="E37" s="1816">
        <f>'RM_6.1.sz.mell'!K37</f>
        <v>6400000</v>
      </c>
    </row>
    <row r="38" spans="1:5" s="1662" customFormat="1" ht="12" customHeight="1" x14ac:dyDescent="0.2">
      <c r="A38" s="1964" t="s">
        <v>90</v>
      </c>
      <c r="B38" s="401" t="s">
        <v>272</v>
      </c>
      <c r="C38" s="1811">
        <f>'RM_6.1.sz.mell'!C38</f>
        <v>0</v>
      </c>
      <c r="D38" s="1833">
        <f>'RM_6.1.sz.mell'!J38</f>
        <v>0</v>
      </c>
      <c r="E38" s="1812">
        <f>'RM_6.1.sz.mell'!K38</f>
        <v>0</v>
      </c>
    </row>
    <row r="39" spans="1:5" s="1662" customFormat="1" ht="12" customHeight="1" x14ac:dyDescent="0.2">
      <c r="A39" s="1965" t="s">
        <v>91</v>
      </c>
      <c r="B39" s="402" t="s">
        <v>273</v>
      </c>
      <c r="C39" s="1813">
        <f>'RM_6.1.sz.mell'!C39</f>
        <v>0</v>
      </c>
      <c r="D39" s="1834">
        <f>'RM_6.1.sz.mell'!J39</f>
        <v>0</v>
      </c>
      <c r="E39" s="1814">
        <f>'RM_6.1.sz.mell'!K39</f>
        <v>0</v>
      </c>
    </row>
    <row r="40" spans="1:5" s="1662" customFormat="1" ht="12" customHeight="1" x14ac:dyDescent="0.2">
      <c r="A40" s="1965" t="s">
        <v>92</v>
      </c>
      <c r="B40" s="402" t="s">
        <v>274</v>
      </c>
      <c r="C40" s="1813">
        <f>'RM_6.1.sz.mell'!C40</f>
        <v>1000000</v>
      </c>
      <c r="D40" s="1834">
        <f>'RM_6.1.sz.mell'!J40</f>
        <v>0</v>
      </c>
      <c r="E40" s="1814">
        <f>'RM_6.1.sz.mell'!K40</f>
        <v>1000000</v>
      </c>
    </row>
    <row r="41" spans="1:5" s="1662" customFormat="1" ht="12" customHeight="1" x14ac:dyDescent="0.2">
      <c r="A41" s="1965" t="s">
        <v>173</v>
      </c>
      <c r="B41" s="402" t="s">
        <v>275</v>
      </c>
      <c r="C41" s="1813">
        <f>'RM_6.1.sz.mell'!C41</f>
        <v>0</v>
      </c>
      <c r="D41" s="1834">
        <f>'RM_6.1.sz.mell'!J41</f>
        <v>0</v>
      </c>
      <c r="E41" s="1814">
        <f>'RM_6.1.sz.mell'!K41</f>
        <v>0</v>
      </c>
    </row>
    <row r="42" spans="1:5" s="1662" customFormat="1" ht="12" customHeight="1" x14ac:dyDescent="0.2">
      <c r="A42" s="1965" t="s">
        <v>174</v>
      </c>
      <c r="B42" s="402" t="s">
        <v>276</v>
      </c>
      <c r="C42" s="1813">
        <f>'RM_6.1.sz.mell'!C42</f>
        <v>4000000</v>
      </c>
      <c r="D42" s="1834">
        <f>'RM_6.1.sz.mell'!J42</f>
        <v>0</v>
      </c>
      <c r="E42" s="1814">
        <f>'RM_6.1.sz.mell'!K42</f>
        <v>4000000</v>
      </c>
    </row>
    <row r="43" spans="1:5" s="1662" customFormat="1" ht="12" customHeight="1" x14ac:dyDescent="0.2">
      <c r="A43" s="1965" t="s">
        <v>175</v>
      </c>
      <c r="B43" s="402" t="s">
        <v>277</v>
      </c>
      <c r="C43" s="1813">
        <f>'RM_6.1.sz.mell'!C43</f>
        <v>1400000</v>
      </c>
      <c r="D43" s="1834">
        <f>'RM_6.1.sz.mell'!J43</f>
        <v>0</v>
      </c>
      <c r="E43" s="1814">
        <f>'RM_6.1.sz.mell'!K43</f>
        <v>1400000</v>
      </c>
    </row>
    <row r="44" spans="1:5" s="1662" customFormat="1" ht="12" customHeight="1" x14ac:dyDescent="0.2">
      <c r="A44" s="1965" t="s">
        <v>176</v>
      </c>
      <c r="B44" s="402" t="s">
        <v>278</v>
      </c>
      <c r="C44" s="1813">
        <f>'RM_6.1.sz.mell'!C44</f>
        <v>0</v>
      </c>
      <c r="D44" s="1834">
        <f>'RM_6.1.sz.mell'!J44</f>
        <v>0</v>
      </c>
      <c r="E44" s="1814">
        <f>'RM_6.1.sz.mell'!K44</f>
        <v>0</v>
      </c>
    </row>
    <row r="45" spans="1:5" s="1662" customFormat="1" ht="12" customHeight="1" x14ac:dyDescent="0.2">
      <c r="A45" s="1965" t="s">
        <v>177</v>
      </c>
      <c r="B45" s="402" t="s">
        <v>554</v>
      </c>
      <c r="C45" s="1813">
        <f>'RM_6.1.sz.mell'!C45</f>
        <v>0</v>
      </c>
      <c r="D45" s="1834">
        <f>'RM_6.1.sz.mell'!J45</f>
        <v>0</v>
      </c>
      <c r="E45" s="1814">
        <f>'RM_6.1.sz.mell'!K45</f>
        <v>0</v>
      </c>
    </row>
    <row r="46" spans="1:5" s="1662" customFormat="1" ht="12" customHeight="1" x14ac:dyDescent="0.2">
      <c r="A46" s="1965" t="s">
        <v>270</v>
      </c>
      <c r="B46" s="402" t="s">
        <v>280</v>
      </c>
      <c r="C46" s="1821">
        <f>'RM_6.1.sz.mell'!C46</f>
        <v>0</v>
      </c>
      <c r="D46" s="1967">
        <f>'RM_6.1.sz.mell'!J46</f>
        <v>0</v>
      </c>
      <c r="E46" s="1822">
        <f>'RM_6.1.sz.mell'!K46</f>
        <v>0</v>
      </c>
    </row>
    <row r="47" spans="1:5" s="1662" customFormat="1" ht="12" customHeight="1" x14ac:dyDescent="0.2">
      <c r="A47" s="1966" t="s">
        <v>271</v>
      </c>
      <c r="B47" s="403" t="s">
        <v>431</v>
      </c>
      <c r="C47" s="1823">
        <f>'RM_6.1.sz.mell'!C47</f>
        <v>0</v>
      </c>
      <c r="D47" s="1968">
        <f>'RM_6.1.sz.mell'!J47</f>
        <v>0</v>
      </c>
      <c r="E47" s="1824">
        <f>'RM_6.1.sz.mell'!K47</f>
        <v>0</v>
      </c>
    </row>
    <row r="48" spans="1:5" s="1662" customFormat="1" ht="12" customHeight="1" thickBot="1" x14ac:dyDescent="0.25">
      <c r="A48" s="1966" t="s">
        <v>430</v>
      </c>
      <c r="B48" s="403" t="s">
        <v>281</v>
      </c>
      <c r="C48" s="1823">
        <f>'RM_6.1.sz.mell'!C48</f>
        <v>0</v>
      </c>
      <c r="D48" s="1968">
        <f>'RM_6.1.sz.mell'!J48</f>
        <v>0</v>
      </c>
      <c r="E48" s="1824">
        <f>'RM_6.1.sz.mell'!K48</f>
        <v>0</v>
      </c>
    </row>
    <row r="49" spans="1:5" s="1662" customFormat="1" ht="12" customHeight="1" thickBot="1" x14ac:dyDescent="0.25">
      <c r="A49" s="1858" t="s">
        <v>22</v>
      </c>
      <c r="B49" s="1846" t="s">
        <v>282</v>
      </c>
      <c r="C49" s="1815">
        <f>'RM_6.1.sz.mell'!C49</f>
        <v>1000000</v>
      </c>
      <c r="D49" s="1836">
        <f>'RM_6.1.sz.mell'!J49</f>
        <v>0</v>
      </c>
      <c r="E49" s="1816">
        <f>'RM_6.1.sz.mell'!K49</f>
        <v>1000000</v>
      </c>
    </row>
    <row r="50" spans="1:5" s="1662" customFormat="1" ht="12" customHeight="1" x14ac:dyDescent="0.2">
      <c r="A50" s="1964" t="s">
        <v>93</v>
      </c>
      <c r="B50" s="401" t="s">
        <v>286</v>
      </c>
      <c r="C50" s="1825">
        <f>'RM_6.1.sz.mell'!C50</f>
        <v>0</v>
      </c>
      <c r="D50" s="1969">
        <f>'RM_6.1.sz.mell'!J50</f>
        <v>0</v>
      </c>
      <c r="E50" s="1826">
        <f>'RM_6.1.sz.mell'!K50</f>
        <v>0</v>
      </c>
    </row>
    <row r="51" spans="1:5" s="1662" customFormat="1" ht="12" customHeight="1" x14ac:dyDescent="0.2">
      <c r="A51" s="1965" t="s">
        <v>94</v>
      </c>
      <c r="B51" s="402" t="s">
        <v>287</v>
      </c>
      <c r="C51" s="1821">
        <f>'RM_6.1.sz.mell'!C51</f>
        <v>0</v>
      </c>
      <c r="D51" s="1967">
        <f>'RM_6.1.sz.mell'!J51</f>
        <v>0</v>
      </c>
      <c r="E51" s="1822">
        <f>'RM_6.1.sz.mell'!K51</f>
        <v>0</v>
      </c>
    </row>
    <row r="52" spans="1:5" s="1662" customFormat="1" ht="12" customHeight="1" x14ac:dyDescent="0.2">
      <c r="A52" s="1965" t="s">
        <v>283</v>
      </c>
      <c r="B52" s="402" t="s">
        <v>288</v>
      </c>
      <c r="C52" s="1821">
        <f>'RM_6.1.sz.mell'!C52</f>
        <v>1000000</v>
      </c>
      <c r="D52" s="1967">
        <f>'RM_6.1.sz.mell'!J52</f>
        <v>0</v>
      </c>
      <c r="E52" s="1822">
        <f>'RM_6.1.sz.mell'!K52</f>
        <v>1000000</v>
      </c>
    </row>
    <row r="53" spans="1:5" s="1662" customFormat="1" ht="12" customHeight="1" x14ac:dyDescent="0.2">
      <c r="A53" s="1965" t="s">
        <v>284</v>
      </c>
      <c r="B53" s="402" t="s">
        <v>289</v>
      </c>
      <c r="C53" s="1821">
        <f>'RM_6.1.sz.mell'!C53</f>
        <v>0</v>
      </c>
      <c r="D53" s="1967">
        <f>'RM_6.1.sz.mell'!J53</f>
        <v>0</v>
      </c>
      <c r="E53" s="1822">
        <f>'RM_6.1.sz.mell'!K53</f>
        <v>0</v>
      </c>
    </row>
    <row r="54" spans="1:5" s="1662" customFormat="1" ht="12" customHeight="1" thickBot="1" x14ac:dyDescent="0.25">
      <c r="A54" s="1966" t="s">
        <v>285</v>
      </c>
      <c r="B54" s="403" t="s">
        <v>290</v>
      </c>
      <c r="C54" s="1823">
        <f>'RM_6.1.sz.mell'!C54</f>
        <v>0</v>
      </c>
      <c r="D54" s="1968">
        <f>'RM_6.1.sz.mell'!J54</f>
        <v>0</v>
      </c>
      <c r="E54" s="1824">
        <f>'RM_6.1.sz.mell'!K54</f>
        <v>0</v>
      </c>
    </row>
    <row r="55" spans="1:5" s="1662" customFormat="1" ht="12" customHeight="1" thickBot="1" x14ac:dyDescent="0.25">
      <c r="A55" s="1858" t="s">
        <v>178</v>
      </c>
      <c r="B55" s="1846" t="s">
        <v>291</v>
      </c>
      <c r="C55" s="1815">
        <f>'RM_6.1.sz.mell'!C55</f>
        <v>0</v>
      </c>
      <c r="D55" s="1836">
        <f>'RM_6.1.sz.mell'!J55</f>
        <v>0</v>
      </c>
      <c r="E55" s="1816">
        <f>'RM_6.1.sz.mell'!K55</f>
        <v>0</v>
      </c>
    </row>
    <row r="56" spans="1:5" s="1662" customFormat="1" ht="12" customHeight="1" x14ac:dyDescent="0.2">
      <c r="A56" s="1964" t="s">
        <v>95</v>
      </c>
      <c r="B56" s="401" t="s">
        <v>292</v>
      </c>
      <c r="C56" s="1811">
        <f>'RM_6.1.sz.mell'!C56</f>
        <v>0</v>
      </c>
      <c r="D56" s="1833">
        <f>'RM_6.1.sz.mell'!J56</f>
        <v>0</v>
      </c>
      <c r="E56" s="1812">
        <f>'RM_6.1.sz.mell'!K56</f>
        <v>0</v>
      </c>
    </row>
    <row r="57" spans="1:5" s="1662" customFormat="1" ht="12" customHeight="1" x14ac:dyDescent="0.2">
      <c r="A57" s="1965" t="s">
        <v>96</v>
      </c>
      <c r="B57" s="402" t="s">
        <v>421</v>
      </c>
      <c r="C57" s="1813">
        <f>'RM_6.1.sz.mell'!C57</f>
        <v>0</v>
      </c>
      <c r="D57" s="1834">
        <f>'RM_6.1.sz.mell'!J57</f>
        <v>0</v>
      </c>
      <c r="E57" s="1814">
        <f>'RM_6.1.sz.mell'!K57</f>
        <v>0</v>
      </c>
    </row>
    <row r="58" spans="1:5" s="1662" customFormat="1" ht="12" customHeight="1" x14ac:dyDescent="0.2">
      <c r="A58" s="1965" t="s">
        <v>295</v>
      </c>
      <c r="B58" s="402" t="s">
        <v>293</v>
      </c>
      <c r="C58" s="1813">
        <f>'RM_6.1.sz.mell'!C58</f>
        <v>0</v>
      </c>
      <c r="D58" s="1834">
        <f>'RM_6.1.sz.mell'!J58</f>
        <v>0</v>
      </c>
      <c r="E58" s="1814">
        <f>'RM_6.1.sz.mell'!K58</f>
        <v>0</v>
      </c>
    </row>
    <row r="59" spans="1:5" s="1662" customFormat="1" ht="12" customHeight="1" thickBot="1" x14ac:dyDescent="0.25">
      <c r="A59" s="1966" t="s">
        <v>296</v>
      </c>
      <c r="B59" s="403" t="s">
        <v>294</v>
      </c>
      <c r="C59" s="1817">
        <f>'RM_6.1.sz.mell'!C59</f>
        <v>0</v>
      </c>
      <c r="D59" s="1835">
        <f>'RM_6.1.sz.mell'!J59</f>
        <v>0</v>
      </c>
      <c r="E59" s="1818">
        <f>'RM_6.1.sz.mell'!K59</f>
        <v>0</v>
      </c>
    </row>
    <row r="60" spans="1:5" s="1662" customFormat="1" ht="12" customHeight="1" thickBot="1" x14ac:dyDescent="0.25">
      <c r="A60" s="1858" t="s">
        <v>24</v>
      </c>
      <c r="B60" s="277" t="s">
        <v>297</v>
      </c>
      <c r="C60" s="1815">
        <f>'RM_6.1.sz.mell'!C60</f>
        <v>0</v>
      </c>
      <c r="D60" s="1836">
        <f>'RM_6.1.sz.mell'!J60</f>
        <v>0</v>
      </c>
      <c r="E60" s="1816">
        <f>'RM_6.1.sz.mell'!K60</f>
        <v>0</v>
      </c>
    </row>
    <row r="61" spans="1:5" s="1662" customFormat="1" ht="12" customHeight="1" x14ac:dyDescent="0.2">
      <c r="A61" s="1964" t="s">
        <v>179</v>
      </c>
      <c r="B61" s="401" t="s">
        <v>299</v>
      </c>
      <c r="C61" s="1821">
        <f>'RM_6.1.sz.mell'!C61</f>
        <v>0</v>
      </c>
      <c r="D61" s="1967">
        <f>'RM_6.1.sz.mell'!J61</f>
        <v>0</v>
      </c>
      <c r="E61" s="1822">
        <f>'RM_6.1.sz.mell'!K61</f>
        <v>0</v>
      </c>
    </row>
    <row r="62" spans="1:5" s="1662" customFormat="1" ht="12" customHeight="1" x14ac:dyDescent="0.2">
      <c r="A62" s="1965" t="s">
        <v>180</v>
      </c>
      <c r="B62" s="402" t="s">
        <v>422</v>
      </c>
      <c r="C62" s="1821">
        <f>'RM_6.1.sz.mell'!C62</f>
        <v>0</v>
      </c>
      <c r="D62" s="1967">
        <f>'RM_6.1.sz.mell'!J62</f>
        <v>0</v>
      </c>
      <c r="E62" s="1822">
        <f>'RM_6.1.sz.mell'!K62</f>
        <v>0</v>
      </c>
    </row>
    <row r="63" spans="1:5" s="1662" customFormat="1" ht="12" customHeight="1" x14ac:dyDescent="0.2">
      <c r="A63" s="1965" t="s">
        <v>228</v>
      </c>
      <c r="B63" s="402" t="s">
        <v>300</v>
      </c>
      <c r="C63" s="1821">
        <f>'RM_6.1.sz.mell'!C63</f>
        <v>0</v>
      </c>
      <c r="D63" s="1967">
        <f>'RM_6.1.sz.mell'!J63</f>
        <v>0</v>
      </c>
      <c r="E63" s="1822">
        <f>'RM_6.1.sz.mell'!K63</f>
        <v>0</v>
      </c>
    </row>
    <row r="64" spans="1:5" s="1662" customFormat="1" ht="12" customHeight="1" thickBot="1" x14ac:dyDescent="0.25">
      <c r="A64" s="1966" t="s">
        <v>298</v>
      </c>
      <c r="B64" s="403" t="s">
        <v>301</v>
      </c>
      <c r="C64" s="1821">
        <f>'RM_6.1.sz.mell'!C64</f>
        <v>0</v>
      </c>
      <c r="D64" s="1967">
        <f>'RM_6.1.sz.mell'!J64</f>
        <v>0</v>
      </c>
      <c r="E64" s="1822">
        <f>'RM_6.1.sz.mell'!K64</f>
        <v>0</v>
      </c>
    </row>
    <row r="65" spans="1:5" s="1662" customFormat="1" ht="12" customHeight="1" thickBot="1" x14ac:dyDescent="0.25">
      <c r="A65" s="1858" t="s">
        <v>25</v>
      </c>
      <c r="B65" s="1846" t="s">
        <v>302</v>
      </c>
      <c r="C65" s="1819">
        <f>'RM_6.1.sz.mell'!C65</f>
        <v>754917163</v>
      </c>
      <c r="D65" s="1838">
        <f>'RM_6.1.sz.mell'!J65</f>
        <v>0</v>
      </c>
      <c r="E65" s="1820">
        <f>'RM_6.1.sz.mell'!K65</f>
        <v>754917163</v>
      </c>
    </row>
    <row r="66" spans="1:5" s="1662" customFormat="1" ht="12" customHeight="1" thickBot="1" x14ac:dyDescent="0.2">
      <c r="A66" s="423" t="s">
        <v>389</v>
      </c>
      <c r="B66" s="277" t="s">
        <v>304</v>
      </c>
      <c r="C66" s="1815">
        <f>'RM_6.1.sz.mell'!C66</f>
        <v>17000000</v>
      </c>
      <c r="D66" s="1836">
        <f>'RM_6.1.sz.mell'!J66</f>
        <v>0</v>
      </c>
      <c r="E66" s="1816">
        <f>'RM_6.1.sz.mell'!K66</f>
        <v>17000000</v>
      </c>
    </row>
    <row r="67" spans="1:5" s="1662" customFormat="1" ht="12" customHeight="1" x14ac:dyDescent="0.2">
      <c r="A67" s="1964" t="s">
        <v>332</v>
      </c>
      <c r="B67" s="401" t="s">
        <v>305</v>
      </c>
      <c r="C67" s="1821">
        <f>'RM_6.1.sz.mell'!C67</f>
        <v>0</v>
      </c>
      <c r="D67" s="1967">
        <f>'RM_6.1.sz.mell'!J67</f>
        <v>0</v>
      </c>
      <c r="E67" s="1822">
        <f>'RM_6.1.sz.mell'!K67</f>
        <v>0</v>
      </c>
    </row>
    <row r="68" spans="1:5" s="1662" customFormat="1" ht="12" customHeight="1" x14ac:dyDescent="0.2">
      <c r="A68" s="1965" t="s">
        <v>341</v>
      </c>
      <c r="B68" s="402" t="s">
        <v>306</v>
      </c>
      <c r="C68" s="1821">
        <f>'RM_6.1.sz.mell'!C68</f>
        <v>17000000</v>
      </c>
      <c r="D68" s="1967">
        <f>'RM_6.1.sz.mell'!J68</f>
        <v>0</v>
      </c>
      <c r="E68" s="1822">
        <f>'RM_6.1.sz.mell'!K68</f>
        <v>17000000</v>
      </c>
    </row>
    <row r="69" spans="1:5" s="1662" customFormat="1" ht="12" customHeight="1" thickBot="1" x14ac:dyDescent="0.25">
      <c r="A69" s="1970" t="s">
        <v>342</v>
      </c>
      <c r="B69" s="763" t="s">
        <v>456</v>
      </c>
      <c r="C69" s="1971">
        <f>'RM_6.1.sz.mell'!C69</f>
        <v>0</v>
      </c>
      <c r="D69" s="1972">
        <f>'RM_6.1.sz.mell'!J69</f>
        <v>0</v>
      </c>
      <c r="E69" s="1973">
        <f>'RM_6.1.sz.mell'!K69</f>
        <v>0</v>
      </c>
    </row>
    <row r="70" spans="1:5" s="1662" customFormat="1" ht="12" customHeight="1" thickBot="1" x14ac:dyDescent="0.2">
      <c r="A70" s="423" t="s">
        <v>308</v>
      </c>
      <c r="B70" s="277" t="s">
        <v>309</v>
      </c>
      <c r="C70" s="1815">
        <f>'RM_6.1.sz.mell'!C70</f>
        <v>0</v>
      </c>
      <c r="D70" s="1815">
        <f>'RM_6.1.sz.mell'!J70</f>
        <v>0</v>
      </c>
      <c r="E70" s="1816">
        <f>'RM_6.1.sz.mell'!K70</f>
        <v>0</v>
      </c>
    </row>
    <row r="71" spans="1:5" s="1662" customFormat="1" ht="12" customHeight="1" x14ac:dyDescent="0.2">
      <c r="A71" s="1964" t="s">
        <v>147</v>
      </c>
      <c r="B71" s="401" t="s">
        <v>310</v>
      </c>
      <c r="C71" s="1821">
        <f>'RM_6.1.sz.mell'!C71</f>
        <v>0</v>
      </c>
      <c r="D71" s="1821">
        <f>'RM_6.1.sz.mell'!J71</f>
        <v>0</v>
      </c>
      <c r="E71" s="1822">
        <f>'RM_6.1.sz.mell'!K71</f>
        <v>0</v>
      </c>
    </row>
    <row r="72" spans="1:5" s="1662" customFormat="1" ht="12" customHeight="1" x14ac:dyDescent="0.2">
      <c r="A72" s="1965" t="s">
        <v>148</v>
      </c>
      <c r="B72" s="401" t="s">
        <v>565</v>
      </c>
      <c r="C72" s="1821">
        <f>'RM_6.1.sz.mell'!C72</f>
        <v>0</v>
      </c>
      <c r="D72" s="1821">
        <f>'RM_6.1.sz.mell'!J72</f>
        <v>0</v>
      </c>
      <c r="E72" s="1822">
        <f>'RM_6.1.sz.mell'!K72</f>
        <v>0</v>
      </c>
    </row>
    <row r="73" spans="1:5" s="1662" customFormat="1" ht="12" customHeight="1" x14ac:dyDescent="0.2">
      <c r="A73" s="1965" t="s">
        <v>333</v>
      </c>
      <c r="B73" s="401" t="s">
        <v>311</v>
      </c>
      <c r="C73" s="1821">
        <f>'RM_6.1.sz.mell'!C73</f>
        <v>0</v>
      </c>
      <c r="D73" s="1821">
        <f>'RM_6.1.sz.mell'!J73</f>
        <v>0</v>
      </c>
      <c r="E73" s="1822">
        <f>'RM_6.1.sz.mell'!K73</f>
        <v>0</v>
      </c>
    </row>
    <row r="74" spans="1:5" s="1662" customFormat="1" ht="12" customHeight="1" thickBot="1" x14ac:dyDescent="0.25">
      <c r="A74" s="1966" t="s">
        <v>334</v>
      </c>
      <c r="B74" s="1851" t="s">
        <v>566</v>
      </c>
      <c r="C74" s="1821">
        <f>'RM_6.1.sz.mell'!C74</f>
        <v>0</v>
      </c>
      <c r="D74" s="1821">
        <f>'RM_6.1.sz.mell'!J74</f>
        <v>0</v>
      </c>
      <c r="E74" s="1822">
        <f>'RM_6.1.sz.mell'!K74</f>
        <v>0</v>
      </c>
    </row>
    <row r="75" spans="1:5" s="1662" customFormat="1" ht="12" customHeight="1" thickBot="1" x14ac:dyDescent="0.2">
      <c r="A75" s="423" t="s">
        <v>312</v>
      </c>
      <c r="B75" s="277" t="s">
        <v>313</v>
      </c>
      <c r="C75" s="1815">
        <f>'RM_6.1.sz.mell'!C75</f>
        <v>351089932</v>
      </c>
      <c r="D75" s="1815">
        <f>'RM_6.1.sz.mell'!J75</f>
        <v>0</v>
      </c>
      <c r="E75" s="1816">
        <f>'RM_6.1.sz.mell'!K75</f>
        <v>351089932</v>
      </c>
    </row>
    <row r="76" spans="1:5" s="1662" customFormat="1" ht="12" customHeight="1" x14ac:dyDescent="0.2">
      <c r="A76" s="1964" t="s">
        <v>335</v>
      </c>
      <c r="B76" s="401" t="s">
        <v>314</v>
      </c>
      <c r="C76" s="1821">
        <f>'RM_6.1.sz.mell'!C76</f>
        <v>351089932</v>
      </c>
      <c r="D76" s="1821">
        <f>'RM_6.1.sz.mell'!J76</f>
        <v>0</v>
      </c>
      <c r="E76" s="1822">
        <f>'RM_6.1.sz.mell'!K76</f>
        <v>351089932</v>
      </c>
    </row>
    <row r="77" spans="1:5" s="1662" customFormat="1" ht="12" customHeight="1" thickBot="1" x14ac:dyDescent="0.25">
      <c r="A77" s="1966" t="s">
        <v>336</v>
      </c>
      <c r="B77" s="403" t="s">
        <v>315</v>
      </c>
      <c r="C77" s="1821">
        <f>'RM_6.1.sz.mell'!C77</f>
        <v>0</v>
      </c>
      <c r="D77" s="1821">
        <f>'RM_6.1.sz.mell'!J77</f>
        <v>0</v>
      </c>
      <c r="E77" s="1822">
        <f>'RM_6.1.sz.mell'!K77</f>
        <v>0</v>
      </c>
    </row>
    <row r="78" spans="1:5" s="1661" customFormat="1" ht="12" customHeight="1" thickBot="1" x14ac:dyDescent="0.2">
      <c r="A78" s="423" t="s">
        <v>316</v>
      </c>
      <c r="B78" s="277" t="s">
        <v>317</v>
      </c>
      <c r="C78" s="1815">
        <f>'RM_6.1.sz.mell'!C78</f>
        <v>0</v>
      </c>
      <c r="D78" s="1815">
        <f>'RM_6.1.sz.mell'!J78</f>
        <v>0</v>
      </c>
      <c r="E78" s="1816">
        <f>'RM_6.1.sz.mell'!K78</f>
        <v>0</v>
      </c>
    </row>
    <row r="79" spans="1:5" s="1662" customFormat="1" ht="12" customHeight="1" x14ac:dyDescent="0.2">
      <c r="A79" s="1964" t="s">
        <v>337</v>
      </c>
      <c r="B79" s="401" t="s">
        <v>318</v>
      </c>
      <c r="C79" s="1821">
        <f>'RM_6.1.sz.mell'!C79</f>
        <v>0</v>
      </c>
      <c r="D79" s="1821">
        <f>'RM_6.1.sz.mell'!J79</f>
        <v>0</v>
      </c>
      <c r="E79" s="1822">
        <f>'RM_6.1.sz.mell'!K79</f>
        <v>0</v>
      </c>
    </row>
    <row r="80" spans="1:5" s="1662" customFormat="1" ht="12" customHeight="1" x14ac:dyDescent="0.2">
      <c r="A80" s="1965" t="s">
        <v>338</v>
      </c>
      <c r="B80" s="402" t="s">
        <v>319</v>
      </c>
      <c r="C80" s="1821">
        <f>'RM_6.1.sz.mell'!C80</f>
        <v>0</v>
      </c>
      <c r="D80" s="1821">
        <f>'RM_6.1.sz.mell'!J80</f>
        <v>0</v>
      </c>
      <c r="E80" s="1822">
        <f>'RM_6.1.sz.mell'!K80</f>
        <v>0</v>
      </c>
    </row>
    <row r="81" spans="1:5" s="1662" customFormat="1" ht="12" customHeight="1" thickBot="1" x14ac:dyDescent="0.25">
      <c r="A81" s="1966" t="s">
        <v>339</v>
      </c>
      <c r="B81" s="403" t="s">
        <v>567</v>
      </c>
      <c r="C81" s="1821">
        <f>'RM_6.1.sz.mell'!C81</f>
        <v>0</v>
      </c>
      <c r="D81" s="1821">
        <f>'RM_6.1.sz.mell'!J81</f>
        <v>0</v>
      </c>
      <c r="E81" s="1822">
        <f>'RM_6.1.sz.mell'!K81</f>
        <v>0</v>
      </c>
    </row>
    <row r="82" spans="1:5" s="1662" customFormat="1" ht="12" customHeight="1" thickBot="1" x14ac:dyDescent="0.2">
      <c r="A82" s="423" t="s">
        <v>320</v>
      </c>
      <c r="B82" s="277" t="s">
        <v>340</v>
      </c>
      <c r="C82" s="1815">
        <f>'RM_6.1.sz.mell'!C82</f>
        <v>0</v>
      </c>
      <c r="D82" s="1815">
        <f>'RM_6.1.sz.mell'!J82</f>
        <v>0</v>
      </c>
      <c r="E82" s="1816">
        <f>'RM_6.1.sz.mell'!K82</f>
        <v>0</v>
      </c>
    </row>
    <row r="83" spans="1:5" s="1662" customFormat="1" ht="12" customHeight="1" x14ac:dyDescent="0.2">
      <c r="A83" s="424" t="s">
        <v>321</v>
      </c>
      <c r="B83" s="401" t="s">
        <v>322</v>
      </c>
      <c r="C83" s="1821">
        <f>'RM_6.1.sz.mell'!C83</f>
        <v>0</v>
      </c>
      <c r="D83" s="1821">
        <f>'RM_6.1.sz.mell'!J83</f>
        <v>0</v>
      </c>
      <c r="E83" s="1822">
        <f>'RM_6.1.sz.mell'!K83</f>
        <v>0</v>
      </c>
    </row>
    <row r="84" spans="1:5" s="1662" customFormat="1" ht="12" customHeight="1" x14ac:dyDescent="0.2">
      <c r="A84" s="425" t="s">
        <v>323</v>
      </c>
      <c r="B84" s="402" t="s">
        <v>324</v>
      </c>
      <c r="C84" s="1821">
        <f>'RM_6.1.sz.mell'!C84</f>
        <v>0</v>
      </c>
      <c r="D84" s="1821">
        <f>'RM_6.1.sz.mell'!J84</f>
        <v>0</v>
      </c>
      <c r="E84" s="1822">
        <f>'RM_6.1.sz.mell'!K84</f>
        <v>0</v>
      </c>
    </row>
    <row r="85" spans="1:5" s="1662" customFormat="1" ht="12" customHeight="1" x14ac:dyDescent="0.2">
      <c r="A85" s="425" t="s">
        <v>325</v>
      </c>
      <c r="B85" s="402" t="s">
        <v>326</v>
      </c>
      <c r="C85" s="1821">
        <f>'RM_6.1.sz.mell'!C85</f>
        <v>0</v>
      </c>
      <c r="D85" s="1821">
        <f>'RM_6.1.sz.mell'!J85</f>
        <v>0</v>
      </c>
      <c r="E85" s="1822">
        <f>'RM_6.1.sz.mell'!K85</f>
        <v>0</v>
      </c>
    </row>
    <row r="86" spans="1:5" s="1661" customFormat="1" ht="12" customHeight="1" thickBot="1" x14ac:dyDescent="0.25">
      <c r="A86" s="426" t="s">
        <v>327</v>
      </c>
      <c r="B86" s="403" t="s">
        <v>328</v>
      </c>
      <c r="C86" s="1821">
        <f>'RM_6.1.sz.mell'!C86</f>
        <v>0</v>
      </c>
      <c r="D86" s="1821">
        <f>'RM_6.1.sz.mell'!J86</f>
        <v>0</v>
      </c>
      <c r="E86" s="1822">
        <f>'RM_6.1.sz.mell'!K86</f>
        <v>0</v>
      </c>
    </row>
    <row r="87" spans="1:5" s="1661" customFormat="1" ht="12" customHeight="1" thickBot="1" x14ac:dyDescent="0.2">
      <c r="A87" s="423" t="s">
        <v>329</v>
      </c>
      <c r="B87" s="277" t="s">
        <v>470</v>
      </c>
      <c r="C87" s="1815">
        <f>'RM_6.1.sz.mell'!C87</f>
        <v>0</v>
      </c>
      <c r="D87" s="1815">
        <f>'RM_6.1.sz.mell'!J87</f>
        <v>0</v>
      </c>
      <c r="E87" s="1816">
        <f>'RM_6.1.sz.mell'!K87</f>
        <v>0</v>
      </c>
    </row>
    <row r="88" spans="1:5" s="1661" customFormat="1" ht="12" customHeight="1" thickBot="1" x14ac:dyDescent="0.2">
      <c r="A88" s="423" t="s">
        <v>502</v>
      </c>
      <c r="B88" s="277" t="s">
        <v>330</v>
      </c>
      <c r="C88" s="1815">
        <f>'RM_6.1.sz.mell'!C88</f>
        <v>0</v>
      </c>
      <c r="D88" s="1815">
        <f>'RM_6.1.sz.mell'!J88</f>
        <v>0</v>
      </c>
      <c r="E88" s="1816">
        <f>'RM_6.1.sz.mell'!K88</f>
        <v>0</v>
      </c>
    </row>
    <row r="89" spans="1:5" s="1661" customFormat="1" ht="12" customHeight="1" thickBot="1" x14ac:dyDescent="0.2">
      <c r="A89" s="423" t="s">
        <v>503</v>
      </c>
      <c r="B89" s="408" t="s">
        <v>473</v>
      </c>
      <c r="C89" s="1819">
        <f>'RM_6.1.sz.mell'!C89</f>
        <v>368089932</v>
      </c>
      <c r="D89" s="1819">
        <f>'RM_6.1.sz.mell'!J89</f>
        <v>0</v>
      </c>
      <c r="E89" s="1820">
        <f>'RM_6.1.sz.mell'!K89</f>
        <v>368089932</v>
      </c>
    </row>
    <row r="90" spans="1:5" s="1661" customFormat="1" ht="12" customHeight="1" thickBot="1" x14ac:dyDescent="0.2">
      <c r="A90" s="427" t="s">
        <v>504</v>
      </c>
      <c r="B90" s="409" t="s">
        <v>505</v>
      </c>
      <c r="C90" s="1819">
        <f>'RM_6.1.sz.mell'!C90</f>
        <v>1123007095</v>
      </c>
      <c r="D90" s="1819">
        <f>'RM_6.1.sz.mell'!J90</f>
        <v>0</v>
      </c>
      <c r="E90" s="1820">
        <f>'RM_6.1.sz.mell'!K90</f>
        <v>1123007095</v>
      </c>
    </row>
    <row r="91" spans="1:5" s="1662" customFormat="1" ht="15.2" customHeight="1" thickBot="1" x14ac:dyDescent="0.25">
      <c r="A91" s="1974"/>
      <c r="B91" s="1975"/>
      <c r="C91" s="1976"/>
      <c r="D91" s="1977"/>
      <c r="E91" s="1977"/>
    </row>
    <row r="92" spans="1:5" s="1660" customFormat="1" ht="16.5" customHeight="1" thickBot="1" x14ac:dyDescent="0.25">
      <c r="A92" s="2419" t="s">
        <v>56</v>
      </c>
      <c r="B92" s="2420"/>
      <c r="C92" s="2420"/>
      <c r="D92" s="2420"/>
      <c r="E92" s="2421"/>
    </row>
    <row r="93" spans="1:5" s="1663" customFormat="1" ht="12" customHeight="1" thickBot="1" x14ac:dyDescent="0.25">
      <c r="A93" s="1842" t="s">
        <v>17</v>
      </c>
      <c r="B93" s="1862" t="s">
        <v>509</v>
      </c>
      <c r="C93" s="1863">
        <f>'RM_6.1.sz.mell'!C93</f>
        <v>429785053</v>
      </c>
      <c r="D93" s="1863">
        <f>'RM_6.1.sz.mell'!J93</f>
        <v>0</v>
      </c>
      <c r="E93" s="1864">
        <f>'RM_6.1.sz.mell'!K93</f>
        <v>429785053</v>
      </c>
    </row>
    <row r="94" spans="1:5" ht="12" customHeight="1" x14ac:dyDescent="0.2">
      <c r="A94" s="1978" t="s">
        <v>97</v>
      </c>
      <c r="B94" s="1866" t="s">
        <v>48</v>
      </c>
      <c r="C94" s="1827">
        <f>'RM_6.1.sz.mell'!C94</f>
        <v>219295210</v>
      </c>
      <c r="D94" s="1827">
        <f>'RM_6.1.sz.mell'!J94</f>
        <v>0</v>
      </c>
      <c r="E94" s="1828">
        <f>'RM_6.1.sz.mell'!K94</f>
        <v>219295210</v>
      </c>
    </row>
    <row r="95" spans="1:5" ht="12" customHeight="1" x14ac:dyDescent="0.2">
      <c r="A95" s="1965" t="s">
        <v>98</v>
      </c>
      <c r="B95" s="1867" t="s">
        <v>181</v>
      </c>
      <c r="C95" s="1813">
        <f>'RM_6.1.sz.mell'!C95</f>
        <v>33990758</v>
      </c>
      <c r="D95" s="1813">
        <f>'RM_6.1.sz.mell'!J95</f>
        <v>0</v>
      </c>
      <c r="E95" s="1814">
        <f>'RM_6.1.sz.mell'!K95</f>
        <v>33990758</v>
      </c>
    </row>
    <row r="96" spans="1:5" ht="12" customHeight="1" x14ac:dyDescent="0.2">
      <c r="A96" s="1965" t="s">
        <v>99</v>
      </c>
      <c r="B96" s="1867" t="s">
        <v>138</v>
      </c>
      <c r="C96" s="1817">
        <f>'RM_6.1.sz.mell'!C96</f>
        <v>154999085</v>
      </c>
      <c r="D96" s="1813">
        <f>'RM_6.1.sz.mell'!J96</f>
        <v>0</v>
      </c>
      <c r="E96" s="1818">
        <f>'RM_6.1.sz.mell'!K96</f>
        <v>154999085</v>
      </c>
    </row>
    <row r="97" spans="1:5" ht="12" customHeight="1" x14ac:dyDescent="0.2">
      <c r="A97" s="1965" t="s">
        <v>100</v>
      </c>
      <c r="B97" s="1868" t="s">
        <v>182</v>
      </c>
      <c r="C97" s="1817">
        <f>'RM_6.1.sz.mell'!C97</f>
        <v>17000000</v>
      </c>
      <c r="D97" s="1835">
        <f>'RM_6.1.sz.mell'!J97</f>
        <v>0</v>
      </c>
      <c r="E97" s="1818">
        <f>'RM_6.1.sz.mell'!K97</f>
        <v>17000000</v>
      </c>
    </row>
    <row r="98" spans="1:5" ht="12" customHeight="1" x14ac:dyDescent="0.2">
      <c r="A98" s="1965" t="s">
        <v>111</v>
      </c>
      <c r="B98" s="1869" t="s">
        <v>183</v>
      </c>
      <c r="C98" s="1817">
        <f>'RM_6.1.sz.mell'!C98</f>
        <v>4500000</v>
      </c>
      <c r="D98" s="1835">
        <f>'RM_6.1.sz.mell'!J98</f>
        <v>0</v>
      </c>
      <c r="E98" s="1818">
        <f>'RM_6.1.sz.mell'!K98</f>
        <v>4500000</v>
      </c>
    </row>
    <row r="99" spans="1:5" ht="12" customHeight="1" x14ac:dyDescent="0.2">
      <c r="A99" s="1965" t="s">
        <v>101</v>
      </c>
      <c r="B99" s="1867" t="s">
        <v>506</v>
      </c>
      <c r="C99" s="1817">
        <f>'RM_6.1.sz.mell'!C99</f>
        <v>0</v>
      </c>
      <c r="D99" s="1835">
        <f>'RM_6.1.sz.mell'!J99</f>
        <v>0</v>
      </c>
      <c r="E99" s="1818">
        <f>'RM_6.1.sz.mell'!K99</f>
        <v>0</v>
      </c>
    </row>
    <row r="100" spans="1:5" ht="12" customHeight="1" x14ac:dyDescent="0.2">
      <c r="A100" s="1965" t="s">
        <v>102</v>
      </c>
      <c r="B100" s="1871" t="s">
        <v>436</v>
      </c>
      <c r="C100" s="1817">
        <f>'RM_6.1.sz.mell'!C100</f>
        <v>0</v>
      </c>
      <c r="D100" s="1835">
        <f>'RM_6.1.sz.mell'!J100</f>
        <v>0</v>
      </c>
      <c r="E100" s="1818">
        <f>'RM_6.1.sz.mell'!K100</f>
        <v>0</v>
      </c>
    </row>
    <row r="101" spans="1:5" ht="12" customHeight="1" x14ac:dyDescent="0.2">
      <c r="A101" s="1965" t="s">
        <v>112</v>
      </c>
      <c r="B101" s="1871" t="s">
        <v>435</v>
      </c>
      <c r="C101" s="1817">
        <f>'RM_6.1.sz.mell'!C101</f>
        <v>0</v>
      </c>
      <c r="D101" s="1835">
        <f>'RM_6.1.sz.mell'!J101</f>
        <v>0</v>
      </c>
      <c r="E101" s="1818">
        <f>'RM_6.1.sz.mell'!K101</f>
        <v>0</v>
      </c>
    </row>
    <row r="102" spans="1:5" ht="12" customHeight="1" x14ac:dyDescent="0.2">
      <c r="A102" s="1965" t="s">
        <v>113</v>
      </c>
      <c r="B102" s="1871" t="s">
        <v>346</v>
      </c>
      <c r="C102" s="1817">
        <f>'RM_6.1.sz.mell'!C102</f>
        <v>0</v>
      </c>
      <c r="D102" s="1835">
        <f>'RM_6.1.sz.mell'!J102</f>
        <v>0</v>
      </c>
      <c r="E102" s="1818">
        <f>'RM_6.1.sz.mell'!K102</f>
        <v>0</v>
      </c>
    </row>
    <row r="103" spans="1:5" ht="12" customHeight="1" x14ac:dyDescent="0.2">
      <c r="A103" s="1965" t="s">
        <v>114</v>
      </c>
      <c r="B103" s="1872" t="s">
        <v>347</v>
      </c>
      <c r="C103" s="1817">
        <f>'RM_6.1.sz.mell'!C103</f>
        <v>0</v>
      </c>
      <c r="D103" s="1835">
        <f>'RM_6.1.sz.mell'!J103</f>
        <v>0</v>
      </c>
      <c r="E103" s="1818">
        <f>'RM_6.1.sz.mell'!K103</f>
        <v>0</v>
      </c>
    </row>
    <row r="104" spans="1:5" ht="12" customHeight="1" x14ac:dyDescent="0.2">
      <c r="A104" s="1965" t="s">
        <v>115</v>
      </c>
      <c r="B104" s="1872" t="s">
        <v>348</v>
      </c>
      <c r="C104" s="1817">
        <f>'RM_6.1.sz.mell'!C104</f>
        <v>0</v>
      </c>
      <c r="D104" s="1835">
        <f>'RM_6.1.sz.mell'!J104</f>
        <v>0</v>
      </c>
      <c r="E104" s="1818">
        <f>'RM_6.1.sz.mell'!K104</f>
        <v>0</v>
      </c>
    </row>
    <row r="105" spans="1:5" ht="12" customHeight="1" x14ac:dyDescent="0.2">
      <c r="A105" s="1965" t="s">
        <v>117</v>
      </c>
      <c r="B105" s="1871" t="s">
        <v>349</v>
      </c>
      <c r="C105" s="1817">
        <f>'RM_6.1.sz.mell'!C105</f>
        <v>0</v>
      </c>
      <c r="D105" s="1835">
        <f>'RM_6.1.sz.mell'!J105</f>
        <v>0</v>
      </c>
      <c r="E105" s="1818">
        <f>'RM_6.1.sz.mell'!K105</f>
        <v>0</v>
      </c>
    </row>
    <row r="106" spans="1:5" ht="12" customHeight="1" x14ac:dyDescent="0.2">
      <c r="A106" s="1965" t="s">
        <v>184</v>
      </c>
      <c r="B106" s="1871" t="s">
        <v>350</v>
      </c>
      <c r="C106" s="1817">
        <f>'RM_6.1.sz.mell'!C106</f>
        <v>0</v>
      </c>
      <c r="D106" s="1835">
        <f>'RM_6.1.sz.mell'!J106</f>
        <v>0</v>
      </c>
      <c r="E106" s="1818">
        <f>'RM_6.1.sz.mell'!K106</f>
        <v>0</v>
      </c>
    </row>
    <row r="107" spans="1:5" ht="12" customHeight="1" x14ac:dyDescent="0.2">
      <c r="A107" s="1965" t="s">
        <v>344</v>
      </c>
      <c r="B107" s="1872" t="s">
        <v>351</v>
      </c>
      <c r="C107" s="1813">
        <f>'RM_6.1.sz.mell'!C107</f>
        <v>0</v>
      </c>
      <c r="D107" s="1835">
        <f>'RM_6.1.sz.mell'!J107</f>
        <v>0</v>
      </c>
      <c r="E107" s="1818">
        <f>'RM_6.1.sz.mell'!K107</f>
        <v>0</v>
      </c>
    </row>
    <row r="108" spans="1:5" ht="12" customHeight="1" x14ac:dyDescent="0.2">
      <c r="A108" s="1979" t="s">
        <v>345</v>
      </c>
      <c r="B108" s="1870" t="s">
        <v>352</v>
      </c>
      <c r="C108" s="1817">
        <f>'RM_6.1.sz.mell'!C108</f>
        <v>0</v>
      </c>
      <c r="D108" s="1835">
        <f>'RM_6.1.sz.mell'!J108</f>
        <v>0</v>
      </c>
      <c r="E108" s="1818">
        <f>'RM_6.1.sz.mell'!K108</f>
        <v>0</v>
      </c>
    </row>
    <row r="109" spans="1:5" ht="12" customHeight="1" x14ac:dyDescent="0.2">
      <c r="A109" s="1965" t="s">
        <v>433</v>
      </c>
      <c r="B109" s="1870" t="s">
        <v>353</v>
      </c>
      <c r="C109" s="1817">
        <f>'RM_6.1.sz.mell'!C109</f>
        <v>0</v>
      </c>
      <c r="D109" s="1835">
        <f>'RM_6.1.sz.mell'!J109</f>
        <v>0</v>
      </c>
      <c r="E109" s="1818">
        <f>'RM_6.1.sz.mell'!K109</f>
        <v>0</v>
      </c>
    </row>
    <row r="110" spans="1:5" ht="12" customHeight="1" x14ac:dyDescent="0.2">
      <c r="A110" s="1965" t="s">
        <v>434</v>
      </c>
      <c r="B110" s="1872" t="s">
        <v>354</v>
      </c>
      <c r="C110" s="1813">
        <f>'RM_6.1.sz.mell'!C110</f>
        <v>0</v>
      </c>
      <c r="D110" s="1834">
        <f>'RM_6.1.sz.mell'!J110</f>
        <v>0</v>
      </c>
      <c r="E110" s="1814">
        <f>'RM_6.1.sz.mell'!K110</f>
        <v>0</v>
      </c>
    </row>
    <row r="111" spans="1:5" ht="12" customHeight="1" x14ac:dyDescent="0.2">
      <c r="A111" s="1965" t="s">
        <v>438</v>
      </c>
      <c r="B111" s="1868" t="s">
        <v>49</v>
      </c>
      <c r="C111" s="1813">
        <f>'RM_6.1.sz.mell'!C111</f>
        <v>0</v>
      </c>
      <c r="D111" s="1834">
        <f>'RM_6.1.sz.mell'!J111</f>
        <v>0</v>
      </c>
      <c r="E111" s="1814">
        <f>'RM_6.1.sz.mell'!K111</f>
        <v>0</v>
      </c>
    </row>
    <row r="112" spans="1:5" ht="12" customHeight="1" x14ac:dyDescent="0.2">
      <c r="A112" s="1966" t="s">
        <v>439</v>
      </c>
      <c r="B112" s="1867" t="s">
        <v>507</v>
      </c>
      <c r="C112" s="1817">
        <f>'RM_6.1.sz.mell'!C112</f>
        <v>0</v>
      </c>
      <c r="D112" s="1835">
        <f>'RM_6.1.sz.mell'!J112</f>
        <v>0</v>
      </c>
      <c r="E112" s="1818">
        <f>'RM_6.1.sz.mell'!K112</f>
        <v>0</v>
      </c>
    </row>
    <row r="113" spans="1:5" ht="12" customHeight="1" thickBot="1" x14ac:dyDescent="0.25">
      <c r="A113" s="1970" t="s">
        <v>440</v>
      </c>
      <c r="B113" s="1980" t="s">
        <v>508</v>
      </c>
      <c r="C113" s="1829">
        <f>'RM_6.1.sz.mell'!C113</f>
        <v>0</v>
      </c>
      <c r="D113" s="1837">
        <f>'RM_6.1.sz.mell'!J113</f>
        <v>0</v>
      </c>
      <c r="E113" s="1830">
        <f>'RM_6.1.sz.mell'!K113</f>
        <v>0</v>
      </c>
    </row>
    <row r="114" spans="1:5" ht="12" customHeight="1" thickBot="1" x14ac:dyDescent="0.25">
      <c r="A114" s="1858" t="s">
        <v>18</v>
      </c>
      <c r="B114" s="1886" t="s">
        <v>355</v>
      </c>
      <c r="C114" s="1815">
        <f>'RM_6.1.sz.mell'!C114</f>
        <v>547260553</v>
      </c>
      <c r="D114" s="1836">
        <f>'RM_6.1.sz.mell'!J114</f>
        <v>0</v>
      </c>
      <c r="E114" s="1816">
        <f>'RM_6.1.sz.mell'!K114</f>
        <v>547260553</v>
      </c>
    </row>
    <row r="115" spans="1:5" ht="12" customHeight="1" x14ac:dyDescent="0.2">
      <c r="A115" s="1964" t="s">
        <v>103</v>
      </c>
      <c r="B115" s="1867" t="s">
        <v>227</v>
      </c>
      <c r="C115" s="1811">
        <f>'RM_6.1.sz.mell'!C115</f>
        <v>429646847</v>
      </c>
      <c r="D115" s="1833">
        <f>'RM_6.1.sz.mell'!J115</f>
        <v>0</v>
      </c>
      <c r="E115" s="1812">
        <f>'RM_6.1.sz.mell'!K115</f>
        <v>429646847</v>
      </c>
    </row>
    <row r="116" spans="1:5" ht="12" customHeight="1" x14ac:dyDescent="0.2">
      <c r="A116" s="1964" t="s">
        <v>104</v>
      </c>
      <c r="B116" s="1878" t="s">
        <v>359</v>
      </c>
      <c r="C116" s="1811">
        <f>'RM_6.1.sz.mell'!C116</f>
        <v>0</v>
      </c>
      <c r="D116" s="1833">
        <f>'RM_6.1.sz.mell'!J116</f>
        <v>0</v>
      </c>
      <c r="E116" s="1812">
        <f>'RM_6.1.sz.mell'!K116</f>
        <v>0</v>
      </c>
    </row>
    <row r="117" spans="1:5" ht="12" customHeight="1" x14ac:dyDescent="0.2">
      <c r="A117" s="1964" t="s">
        <v>105</v>
      </c>
      <c r="B117" s="1878" t="s">
        <v>185</v>
      </c>
      <c r="C117" s="1813">
        <f>'RM_6.1.sz.mell'!C117</f>
        <v>117613706</v>
      </c>
      <c r="D117" s="1834">
        <f>'RM_6.1.sz.mell'!J117</f>
        <v>0</v>
      </c>
      <c r="E117" s="1814">
        <f>'RM_6.1.sz.mell'!K117</f>
        <v>117613706</v>
      </c>
    </row>
    <row r="118" spans="1:5" ht="12" customHeight="1" x14ac:dyDescent="0.2">
      <c r="A118" s="1964" t="s">
        <v>106</v>
      </c>
      <c r="B118" s="1878" t="s">
        <v>360</v>
      </c>
      <c r="C118" s="1813">
        <f>'RM_6.1.sz.mell'!C118</f>
        <v>0</v>
      </c>
      <c r="D118" s="1834">
        <f>'RM_6.1.sz.mell'!J118</f>
        <v>0</v>
      </c>
      <c r="E118" s="1814">
        <f>'RM_6.1.sz.mell'!K118</f>
        <v>0</v>
      </c>
    </row>
    <row r="119" spans="1:5" ht="12" customHeight="1" x14ac:dyDescent="0.2">
      <c r="A119" s="1964" t="s">
        <v>107</v>
      </c>
      <c r="B119" s="279" t="s">
        <v>229</v>
      </c>
      <c r="C119" s="1813">
        <f>'RM_6.1.sz.mell'!C119</f>
        <v>0</v>
      </c>
      <c r="D119" s="1834">
        <f>'RM_6.1.sz.mell'!J119</f>
        <v>0</v>
      </c>
      <c r="E119" s="1814">
        <f>'RM_6.1.sz.mell'!K119</f>
        <v>0</v>
      </c>
    </row>
    <row r="120" spans="1:5" ht="12" customHeight="1" x14ac:dyDescent="0.2">
      <c r="A120" s="1964" t="s">
        <v>116</v>
      </c>
      <c r="B120" s="278" t="s">
        <v>423</v>
      </c>
      <c r="C120" s="1813">
        <f>'RM_6.1.sz.mell'!C120</f>
        <v>0</v>
      </c>
      <c r="D120" s="1834">
        <f>'RM_6.1.sz.mell'!J120</f>
        <v>0</v>
      </c>
      <c r="E120" s="1814">
        <f>'RM_6.1.sz.mell'!K120</f>
        <v>0</v>
      </c>
    </row>
    <row r="121" spans="1:5" ht="12" customHeight="1" x14ac:dyDescent="0.2">
      <c r="A121" s="1964" t="s">
        <v>118</v>
      </c>
      <c r="B121" s="1879" t="s">
        <v>365</v>
      </c>
      <c r="C121" s="1813">
        <f>'RM_6.1.sz.mell'!C121</f>
        <v>0</v>
      </c>
      <c r="D121" s="1834">
        <f>'RM_6.1.sz.mell'!J121</f>
        <v>0</v>
      </c>
      <c r="E121" s="1814">
        <f>'RM_6.1.sz.mell'!K121</f>
        <v>0</v>
      </c>
    </row>
    <row r="122" spans="1:5" ht="12" customHeight="1" x14ac:dyDescent="0.2">
      <c r="A122" s="1964" t="s">
        <v>186</v>
      </c>
      <c r="B122" s="1872" t="s">
        <v>348</v>
      </c>
      <c r="C122" s="1813">
        <f>'RM_6.1.sz.mell'!C122</f>
        <v>0</v>
      </c>
      <c r="D122" s="1834">
        <f>'RM_6.1.sz.mell'!J122</f>
        <v>0</v>
      </c>
      <c r="E122" s="1814">
        <f>'RM_6.1.sz.mell'!K122</f>
        <v>0</v>
      </c>
    </row>
    <row r="123" spans="1:5" ht="12" customHeight="1" x14ac:dyDescent="0.2">
      <c r="A123" s="1964" t="s">
        <v>187</v>
      </c>
      <c r="B123" s="1872" t="s">
        <v>364</v>
      </c>
      <c r="C123" s="1813">
        <f>'RM_6.1.sz.mell'!C123</f>
        <v>0</v>
      </c>
      <c r="D123" s="1834">
        <f>'RM_6.1.sz.mell'!J123</f>
        <v>0</v>
      </c>
      <c r="E123" s="1814">
        <f>'RM_6.1.sz.mell'!K123</f>
        <v>0</v>
      </c>
    </row>
    <row r="124" spans="1:5" ht="12" customHeight="1" x14ac:dyDescent="0.2">
      <c r="A124" s="1964" t="s">
        <v>188</v>
      </c>
      <c r="B124" s="1872" t="s">
        <v>363</v>
      </c>
      <c r="C124" s="1813">
        <f>'RM_6.1.sz.mell'!C124</f>
        <v>0</v>
      </c>
      <c r="D124" s="1834">
        <f>'RM_6.1.sz.mell'!J124</f>
        <v>0</v>
      </c>
      <c r="E124" s="1814">
        <f>'RM_6.1.sz.mell'!K124</f>
        <v>0</v>
      </c>
    </row>
    <row r="125" spans="1:5" ht="12" customHeight="1" x14ac:dyDescent="0.2">
      <c r="A125" s="1964" t="s">
        <v>356</v>
      </c>
      <c r="B125" s="1872" t="s">
        <v>351</v>
      </c>
      <c r="C125" s="1813">
        <f>'RM_6.1.sz.mell'!C125</f>
        <v>0</v>
      </c>
      <c r="D125" s="1834">
        <f>'RM_6.1.sz.mell'!J125</f>
        <v>0</v>
      </c>
      <c r="E125" s="1814">
        <f>'RM_6.1.sz.mell'!K125</f>
        <v>0</v>
      </c>
    </row>
    <row r="126" spans="1:5" ht="12" customHeight="1" x14ac:dyDescent="0.2">
      <c r="A126" s="1964" t="s">
        <v>357</v>
      </c>
      <c r="B126" s="1872" t="s">
        <v>362</v>
      </c>
      <c r="C126" s="1813">
        <f>'RM_6.1.sz.mell'!C126</f>
        <v>0</v>
      </c>
      <c r="D126" s="1834">
        <f>'RM_6.1.sz.mell'!J126</f>
        <v>0</v>
      </c>
      <c r="E126" s="1814">
        <f>'RM_6.1.sz.mell'!K126</f>
        <v>0</v>
      </c>
    </row>
    <row r="127" spans="1:5" ht="12" customHeight="1" thickBot="1" x14ac:dyDescent="0.25">
      <c r="A127" s="1979" t="s">
        <v>358</v>
      </c>
      <c r="B127" s="1872" t="s">
        <v>361</v>
      </c>
      <c r="C127" s="1817">
        <f>'RM_6.1.sz.mell'!C127</f>
        <v>0</v>
      </c>
      <c r="D127" s="1835">
        <f>'RM_6.1.sz.mell'!J127</f>
        <v>0</v>
      </c>
      <c r="E127" s="1818">
        <f>'RM_6.1.sz.mell'!K127</f>
        <v>0</v>
      </c>
    </row>
    <row r="128" spans="1:5" ht="12" customHeight="1" thickBot="1" x14ac:dyDescent="0.25">
      <c r="A128" s="1858" t="s">
        <v>19</v>
      </c>
      <c r="B128" s="1880" t="s">
        <v>443</v>
      </c>
      <c r="C128" s="1815">
        <f>'RM_6.1.sz.mell'!C128</f>
        <v>977045606</v>
      </c>
      <c r="D128" s="1836">
        <f>'RM_6.1.sz.mell'!J128</f>
        <v>0</v>
      </c>
      <c r="E128" s="1816">
        <f>'RM_6.1.sz.mell'!K128</f>
        <v>977045606</v>
      </c>
    </row>
    <row r="129" spans="1:11" ht="12" customHeight="1" thickBot="1" x14ac:dyDescent="0.25">
      <c r="A129" s="1858" t="s">
        <v>20</v>
      </c>
      <c r="B129" s="1880" t="s">
        <v>444</v>
      </c>
      <c r="C129" s="1815">
        <f>'RM_6.1.sz.mell'!C129</f>
        <v>17000000</v>
      </c>
      <c r="D129" s="1836">
        <f>'RM_6.1.sz.mell'!J129</f>
        <v>0</v>
      </c>
      <c r="E129" s="1816">
        <f>'RM_6.1.sz.mell'!K129</f>
        <v>17000000</v>
      </c>
    </row>
    <row r="130" spans="1:11" s="1663" customFormat="1" ht="12" customHeight="1" x14ac:dyDescent="0.2">
      <c r="A130" s="1964" t="s">
        <v>265</v>
      </c>
      <c r="B130" s="1881" t="s">
        <v>512</v>
      </c>
      <c r="C130" s="1813">
        <f>'RM_6.1.sz.mell'!C130</f>
        <v>0</v>
      </c>
      <c r="D130" s="1834">
        <f>'RM_6.1.sz.mell'!J130</f>
        <v>0</v>
      </c>
      <c r="E130" s="1814">
        <f>'RM_6.1.sz.mell'!K130</f>
        <v>0</v>
      </c>
    </row>
    <row r="131" spans="1:11" ht="12" customHeight="1" x14ac:dyDescent="0.2">
      <c r="A131" s="1964" t="s">
        <v>266</v>
      </c>
      <c r="B131" s="1881" t="s">
        <v>452</v>
      </c>
      <c r="C131" s="1813">
        <f>'RM_6.1.sz.mell'!C131</f>
        <v>17000000</v>
      </c>
      <c r="D131" s="1834">
        <f>'RM_6.1.sz.mell'!J131</f>
        <v>0</v>
      </c>
      <c r="E131" s="1814">
        <f>'RM_6.1.sz.mell'!K131</f>
        <v>17000000</v>
      </c>
    </row>
    <row r="132" spans="1:11" ht="12" customHeight="1" thickBot="1" x14ac:dyDescent="0.25">
      <c r="A132" s="1979" t="s">
        <v>267</v>
      </c>
      <c r="B132" s="1883" t="s">
        <v>511</v>
      </c>
      <c r="C132" s="1813">
        <f>'RM_6.1.sz.mell'!C132</f>
        <v>0</v>
      </c>
      <c r="D132" s="1834">
        <f>'RM_6.1.sz.mell'!J132</f>
        <v>0</v>
      </c>
      <c r="E132" s="1814">
        <f>'RM_6.1.sz.mell'!K132</f>
        <v>0</v>
      </c>
    </row>
    <row r="133" spans="1:11" ht="12" customHeight="1" thickBot="1" x14ac:dyDescent="0.25">
      <c r="A133" s="1858" t="s">
        <v>21</v>
      </c>
      <c r="B133" s="1880" t="s">
        <v>445</v>
      </c>
      <c r="C133" s="1815">
        <f>'RM_6.1.sz.mell'!C133</f>
        <v>0</v>
      </c>
      <c r="D133" s="1836">
        <f>'RM_6.1.sz.mell'!J133</f>
        <v>0</v>
      </c>
      <c r="E133" s="1816">
        <f>'RM_6.1.sz.mell'!K133</f>
        <v>0</v>
      </c>
    </row>
    <row r="134" spans="1:11" ht="12" customHeight="1" x14ac:dyDescent="0.2">
      <c r="A134" s="1964" t="s">
        <v>90</v>
      </c>
      <c r="B134" s="1881" t="s">
        <v>454</v>
      </c>
      <c r="C134" s="1813">
        <f>'RM_6.1.sz.mell'!C134</f>
        <v>0</v>
      </c>
      <c r="D134" s="1834">
        <f>'RM_6.1.sz.mell'!J134</f>
        <v>0</v>
      </c>
      <c r="E134" s="1814">
        <f>'RM_6.1.sz.mell'!K134</f>
        <v>0</v>
      </c>
    </row>
    <row r="135" spans="1:11" ht="12" customHeight="1" x14ac:dyDescent="0.2">
      <c r="A135" s="1964" t="s">
        <v>91</v>
      </c>
      <c r="B135" s="1881" t="s">
        <v>446</v>
      </c>
      <c r="C135" s="1813">
        <f>'RM_6.1.sz.mell'!C135</f>
        <v>0</v>
      </c>
      <c r="D135" s="1834">
        <f>'RM_6.1.sz.mell'!J135</f>
        <v>0</v>
      </c>
      <c r="E135" s="1814">
        <f>'RM_6.1.sz.mell'!K135</f>
        <v>0</v>
      </c>
    </row>
    <row r="136" spans="1:11" ht="12" customHeight="1" x14ac:dyDescent="0.2">
      <c r="A136" s="1964" t="s">
        <v>92</v>
      </c>
      <c r="B136" s="1881" t="s">
        <v>447</v>
      </c>
      <c r="C136" s="1813">
        <f>'RM_6.1.sz.mell'!C136</f>
        <v>0</v>
      </c>
      <c r="D136" s="1834">
        <f>'RM_6.1.sz.mell'!J136</f>
        <v>0</v>
      </c>
      <c r="E136" s="1814">
        <f>'RM_6.1.sz.mell'!K136</f>
        <v>0</v>
      </c>
    </row>
    <row r="137" spans="1:11" ht="12" customHeight="1" x14ac:dyDescent="0.2">
      <c r="A137" s="1964" t="s">
        <v>173</v>
      </c>
      <c r="B137" s="1881" t="s">
        <v>510</v>
      </c>
      <c r="C137" s="1813">
        <f>'RM_6.1.sz.mell'!C137</f>
        <v>0</v>
      </c>
      <c r="D137" s="1834">
        <f>'RM_6.1.sz.mell'!J137</f>
        <v>0</v>
      </c>
      <c r="E137" s="1814">
        <f>'RM_6.1.sz.mell'!K137</f>
        <v>0</v>
      </c>
    </row>
    <row r="138" spans="1:11" ht="12" customHeight="1" x14ac:dyDescent="0.2">
      <c r="A138" s="1964" t="s">
        <v>174</v>
      </c>
      <c r="B138" s="1881" t="s">
        <v>449</v>
      </c>
      <c r="C138" s="1813">
        <f>'RM_6.1.sz.mell'!C138</f>
        <v>0</v>
      </c>
      <c r="D138" s="1834">
        <f>'RM_6.1.sz.mell'!J138</f>
        <v>0</v>
      </c>
      <c r="E138" s="1814">
        <f>'RM_6.1.sz.mell'!K138</f>
        <v>0</v>
      </c>
    </row>
    <row r="139" spans="1:11" s="1663" customFormat="1" ht="12" customHeight="1" thickBot="1" x14ac:dyDescent="0.25">
      <c r="A139" s="1979" t="s">
        <v>175</v>
      </c>
      <c r="B139" s="1883" t="s">
        <v>450</v>
      </c>
      <c r="C139" s="1813">
        <f>'RM_6.1.sz.mell'!C139</f>
        <v>0</v>
      </c>
      <c r="D139" s="1834">
        <f>'RM_6.1.sz.mell'!J139</f>
        <v>0</v>
      </c>
      <c r="E139" s="1814">
        <f>'RM_6.1.sz.mell'!K139</f>
        <v>0</v>
      </c>
    </row>
    <row r="140" spans="1:11" ht="12" customHeight="1" thickBot="1" x14ac:dyDescent="0.25">
      <c r="A140" s="1858" t="s">
        <v>22</v>
      </c>
      <c r="B140" s="1880" t="s">
        <v>536</v>
      </c>
      <c r="C140" s="1819">
        <f>'RM_6.1.sz.mell'!C140</f>
        <v>128961489</v>
      </c>
      <c r="D140" s="1838">
        <f>'RM_6.1.sz.mell'!J140</f>
        <v>0</v>
      </c>
      <c r="E140" s="1820">
        <f>'RM_6.1.sz.mell'!K140</f>
        <v>128961489</v>
      </c>
      <c r="K140" s="1664"/>
    </row>
    <row r="141" spans="1:11" x14ac:dyDescent="0.2">
      <c r="A141" s="1964" t="s">
        <v>93</v>
      </c>
      <c r="B141" s="1881" t="s">
        <v>366</v>
      </c>
      <c r="C141" s="1813">
        <f>'RM_6.1.sz.mell'!C141</f>
        <v>0</v>
      </c>
      <c r="D141" s="1834">
        <f>'RM_6.1.sz.mell'!J141</f>
        <v>0</v>
      </c>
      <c r="E141" s="1814">
        <f>'RM_6.1.sz.mell'!K141</f>
        <v>0</v>
      </c>
    </row>
    <row r="142" spans="1:11" ht="12" customHeight="1" x14ac:dyDescent="0.2">
      <c r="A142" s="1964" t="s">
        <v>94</v>
      </c>
      <c r="B142" s="1881" t="s">
        <v>367</v>
      </c>
      <c r="C142" s="1813">
        <f>'RM_6.1.sz.mell'!C142</f>
        <v>0</v>
      </c>
      <c r="D142" s="1834">
        <f>'RM_6.1.sz.mell'!J142</f>
        <v>0</v>
      </c>
      <c r="E142" s="1814">
        <f>'RM_6.1.sz.mell'!K142</f>
        <v>0</v>
      </c>
    </row>
    <row r="143" spans="1:11" ht="12" customHeight="1" x14ac:dyDescent="0.2">
      <c r="A143" s="1964" t="s">
        <v>283</v>
      </c>
      <c r="B143" s="1881" t="s">
        <v>535</v>
      </c>
      <c r="C143" s="1813">
        <f>'RM_6.1.sz.mell'!C143</f>
        <v>128961489</v>
      </c>
      <c r="D143" s="1834">
        <f>'RM_6.1.sz.mell'!J143</f>
        <v>0</v>
      </c>
      <c r="E143" s="1814">
        <f>'RM_6.1.sz.mell'!K143</f>
        <v>128961489</v>
      </c>
    </row>
    <row r="144" spans="1:11" s="1663" customFormat="1" ht="12" customHeight="1" x14ac:dyDescent="0.2">
      <c r="A144" s="1964" t="s">
        <v>284</v>
      </c>
      <c r="B144" s="1881" t="s">
        <v>459</v>
      </c>
      <c r="C144" s="1813">
        <f>'RM_6.1.sz.mell'!C144</f>
        <v>0</v>
      </c>
      <c r="D144" s="1834">
        <f>'RM_6.1.sz.mell'!J144</f>
        <v>0</v>
      </c>
      <c r="E144" s="1814">
        <f>'RM_6.1.sz.mell'!K144</f>
        <v>0</v>
      </c>
    </row>
    <row r="145" spans="1:5" s="1663" customFormat="1" ht="12" customHeight="1" thickBot="1" x14ac:dyDescent="0.25">
      <c r="A145" s="1979" t="s">
        <v>285</v>
      </c>
      <c r="B145" s="1883" t="s">
        <v>385</v>
      </c>
      <c r="C145" s="1813">
        <f>'RM_6.1.sz.mell'!C145</f>
        <v>0</v>
      </c>
      <c r="D145" s="1834">
        <f>'RM_6.1.sz.mell'!J145</f>
        <v>0</v>
      </c>
      <c r="E145" s="1814">
        <f>'RM_6.1.sz.mell'!K145</f>
        <v>0</v>
      </c>
    </row>
    <row r="146" spans="1:5" s="1663" customFormat="1" ht="12" customHeight="1" thickBot="1" x14ac:dyDescent="0.25">
      <c r="A146" s="1858" t="s">
        <v>23</v>
      </c>
      <c r="B146" s="1880" t="s">
        <v>460</v>
      </c>
      <c r="C146" s="486">
        <f>'RM_6.1.sz.mell'!C146</f>
        <v>0</v>
      </c>
      <c r="D146" s="696">
        <f>'RM_6.1.sz.mell'!J146</f>
        <v>0</v>
      </c>
      <c r="E146" s="480">
        <f>'RM_6.1.sz.mell'!K146</f>
        <v>0</v>
      </c>
    </row>
    <row r="147" spans="1:5" s="1663" customFormat="1" ht="12" customHeight="1" x14ac:dyDescent="0.2">
      <c r="A147" s="1964" t="s">
        <v>95</v>
      </c>
      <c r="B147" s="1881" t="s">
        <v>455</v>
      </c>
      <c r="C147" s="1813">
        <f>'RM_6.1.sz.mell'!C147</f>
        <v>0</v>
      </c>
      <c r="D147" s="1834">
        <f>'RM_6.1.sz.mell'!J147</f>
        <v>0</v>
      </c>
      <c r="E147" s="1814">
        <f>'RM_6.1.sz.mell'!K147</f>
        <v>0</v>
      </c>
    </row>
    <row r="148" spans="1:5" s="1663" customFormat="1" ht="12" customHeight="1" x14ac:dyDescent="0.2">
      <c r="A148" s="1964" t="s">
        <v>96</v>
      </c>
      <c r="B148" s="1881" t="s">
        <v>462</v>
      </c>
      <c r="C148" s="1813">
        <f>'RM_6.1.sz.mell'!C148</f>
        <v>0</v>
      </c>
      <c r="D148" s="1834">
        <f>'RM_6.1.sz.mell'!J148</f>
        <v>0</v>
      </c>
      <c r="E148" s="1814">
        <f>'RM_6.1.sz.mell'!K148</f>
        <v>0</v>
      </c>
    </row>
    <row r="149" spans="1:5" s="1663" customFormat="1" ht="12" customHeight="1" x14ac:dyDescent="0.2">
      <c r="A149" s="1964" t="s">
        <v>295</v>
      </c>
      <c r="B149" s="1881" t="s">
        <v>457</v>
      </c>
      <c r="C149" s="1813">
        <f>'RM_6.1.sz.mell'!C149</f>
        <v>0</v>
      </c>
      <c r="D149" s="1834">
        <f>'RM_6.1.sz.mell'!J149</f>
        <v>0</v>
      </c>
      <c r="E149" s="1814">
        <f>'RM_6.1.sz.mell'!K149</f>
        <v>0</v>
      </c>
    </row>
    <row r="150" spans="1:5" s="1663" customFormat="1" ht="12" customHeight="1" x14ac:dyDescent="0.2">
      <c r="A150" s="1964" t="s">
        <v>296</v>
      </c>
      <c r="B150" s="1881" t="s">
        <v>513</v>
      </c>
      <c r="C150" s="1813">
        <f>'RM_6.1.sz.mell'!C150</f>
        <v>0</v>
      </c>
      <c r="D150" s="1834">
        <f>'RM_6.1.sz.mell'!J150</f>
        <v>0</v>
      </c>
      <c r="E150" s="1814">
        <f>'RM_6.1.sz.mell'!K150</f>
        <v>0</v>
      </c>
    </row>
    <row r="151" spans="1:5" ht="12.75" customHeight="1" thickBot="1" x14ac:dyDescent="0.25">
      <c r="A151" s="1979" t="s">
        <v>461</v>
      </c>
      <c r="B151" s="1883" t="s">
        <v>464</v>
      </c>
      <c r="C151" s="1817">
        <f>'RM_6.1.sz.mell'!C151</f>
        <v>0</v>
      </c>
      <c r="D151" s="1835">
        <f>'RM_6.1.sz.mell'!J151</f>
        <v>0</v>
      </c>
      <c r="E151" s="1818">
        <f>'RM_6.1.sz.mell'!K151</f>
        <v>0</v>
      </c>
    </row>
    <row r="152" spans="1:5" ht="12.75" customHeight="1" thickBot="1" x14ac:dyDescent="0.25">
      <c r="A152" s="1981" t="s">
        <v>24</v>
      </c>
      <c r="B152" s="1880" t="s">
        <v>465</v>
      </c>
      <c r="C152" s="486">
        <f>'RM_6.1.sz.mell'!C152</f>
        <v>0</v>
      </c>
      <c r="D152" s="696">
        <f>'RM_6.1.sz.mell'!J152</f>
        <v>0</v>
      </c>
      <c r="E152" s="480">
        <f>'RM_6.1.sz.mell'!K152</f>
        <v>0</v>
      </c>
    </row>
    <row r="153" spans="1:5" ht="12.75" customHeight="1" thickBot="1" x14ac:dyDescent="0.25">
      <c r="A153" s="1981" t="s">
        <v>25</v>
      </c>
      <c r="B153" s="1880" t="s">
        <v>466</v>
      </c>
      <c r="C153" s="486">
        <f>'RM_6.1.sz.mell'!C153</f>
        <v>0</v>
      </c>
      <c r="D153" s="696">
        <f>'RM_6.1.sz.mell'!J153</f>
        <v>0</v>
      </c>
      <c r="E153" s="480">
        <f>'RM_6.1.sz.mell'!K153</f>
        <v>0</v>
      </c>
    </row>
    <row r="154" spans="1:5" ht="12" customHeight="1" thickBot="1" x14ac:dyDescent="0.25">
      <c r="A154" s="1858" t="s">
        <v>26</v>
      </c>
      <c r="B154" s="1880" t="s">
        <v>468</v>
      </c>
      <c r="C154" s="488">
        <f>'RM_6.1.sz.mell'!C154</f>
        <v>145961489</v>
      </c>
      <c r="D154" s="702">
        <f>'RM_6.1.sz.mell'!J154</f>
        <v>0</v>
      </c>
      <c r="E154" s="482">
        <f>'RM_6.1.sz.mell'!K154</f>
        <v>145961489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'RM_6.1.sz.mell'!C155</f>
        <v>1123007095</v>
      </c>
      <c r="D155" s="702">
        <f>'RM_6.1.sz.mell'!J155</f>
        <v>0</v>
      </c>
      <c r="E155" s="482">
        <f>'RM_6.1.sz.mell'!K155</f>
        <v>1123007095</v>
      </c>
    </row>
    <row r="156" spans="1:5" ht="13.5" thickBot="1" x14ac:dyDescent="0.25">
      <c r="A156" s="1982"/>
      <c r="B156" s="1983"/>
      <c r="C156" s="1984">
        <f>C90-C155</f>
        <v>0</v>
      </c>
      <c r="D156" s="1984">
        <f>D90-D155</f>
        <v>0</v>
      </c>
      <c r="E156" s="1985"/>
    </row>
    <row r="157" spans="1:5" ht="15.2" customHeight="1" thickBot="1" x14ac:dyDescent="0.25">
      <c r="A157" s="1986" t="s">
        <v>805</v>
      </c>
      <c r="B157" s="1987"/>
      <c r="C157" s="1988">
        <f>'RM_6.1.sz.mell'!C157</f>
        <v>0</v>
      </c>
      <c r="D157" s="1988">
        <f>'RM_6.1.sz.mell'!J157</f>
        <v>0</v>
      </c>
      <c r="E157" s="1989">
        <f>'RM_6.1.sz.mell'!K157</f>
        <v>0</v>
      </c>
    </row>
    <row r="158" spans="1:5" ht="14.45" customHeight="1" thickBot="1" x14ac:dyDescent="0.25">
      <c r="A158" s="1986" t="s">
        <v>806</v>
      </c>
      <c r="B158" s="1987"/>
      <c r="C158" s="1988">
        <f>'RM_6.1.sz.mell'!C158</f>
        <v>0</v>
      </c>
      <c r="D158" s="1988">
        <f>'RM_6.1.sz.mell'!J158</f>
        <v>0</v>
      </c>
      <c r="E158" s="1989">
        <f>'RM_6.1.sz.mell'!K158</f>
        <v>0</v>
      </c>
    </row>
  </sheetData>
  <sheetProtection sheet="1" formatCells="0"/>
  <customSheetViews>
    <customSheetView guid="{9A8A2574-4E4C-4A0E-A4B4-611EAAF4A38D}" scale="120" topLeftCell="A137">
      <selection activeCell="B19" sqref="B19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65" zoomScale="120" zoomScaleNormal="120" zoomScaleSheetLayoutView="100" workbookViewId="0">
      <selection activeCell="C93" sqref="C93"/>
    </sheetView>
  </sheetViews>
  <sheetFormatPr defaultRowHeight="12.75" x14ac:dyDescent="0.2"/>
  <cols>
    <col min="1" max="1" width="16.1640625" style="1665" customWidth="1"/>
    <col min="2" max="2" width="62" style="1666" customWidth="1"/>
    <col min="3" max="3" width="14.1640625" style="1667" customWidth="1"/>
    <col min="4" max="5" width="14.1640625" style="1659" customWidth="1"/>
    <col min="6" max="16384" width="9.33203125" style="1659"/>
  </cols>
  <sheetData>
    <row r="1" spans="1:5" s="1648" customFormat="1" ht="16.5" customHeight="1" thickBot="1" x14ac:dyDescent="0.3">
      <c r="A1" s="1647"/>
      <c r="B1" s="2416" t="str">
        <f>CONCATENATE("9.1.1. melléklet ",KVI_MOD_ALAPADATOK!A7," ",KVI_MOD_ALAPADATOK!B7," ",KVI_MOD_ALAPADATOK!C7," ",KVI_MOD_ALAPADATOK!D7," ",KVI_MOD_ALAPADATOK!E7," ",KVI_MOD_ALAPADATOK!F7," ",KVI_MOD_ALAPADATOK!G7," ",KVI_MOD_ALAPADATOK!H7)</f>
        <v>9.1.1. melléklet a  / 2021 ( … ) önkormányzati rendelethez</v>
      </c>
      <c r="C1" s="2417"/>
      <c r="D1" s="2417"/>
      <c r="E1" s="2417"/>
    </row>
    <row r="2" spans="1:5" s="1651" customFormat="1" ht="21.2" customHeight="1" thickBot="1" x14ac:dyDescent="0.25">
      <c r="A2" s="1649" t="s">
        <v>60</v>
      </c>
      <c r="B2" s="2418" t="str">
        <f>CONCATENATE(KVI_MOD_ALAPADATOK!A3)</f>
        <v>…………………………...ÖNKORMÁNYZATA</v>
      </c>
      <c r="C2" s="2418"/>
      <c r="D2" s="2418"/>
      <c r="E2" s="1650" t="s">
        <v>53</v>
      </c>
    </row>
    <row r="3" spans="1:5" s="1651" customFormat="1" ht="24.75" thickBot="1" x14ac:dyDescent="0.25">
      <c r="A3" s="1649" t="s">
        <v>200</v>
      </c>
      <c r="B3" s="2418" t="s">
        <v>412</v>
      </c>
      <c r="C3" s="2418"/>
      <c r="D3" s="2418"/>
      <c r="E3" s="1652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KVI_MOD_9.1.sz.mell!E4</f>
        <v xml:space="preserve"> Forintban!</v>
      </c>
    </row>
    <row r="5" spans="1:5" ht="24.75" thickBot="1" x14ac:dyDescent="0.25">
      <c r="A5" s="1955" t="s">
        <v>202</v>
      </c>
      <c r="B5" s="1956" t="s">
        <v>558</v>
      </c>
      <c r="C5" s="1957" t="s">
        <v>738</v>
      </c>
      <c r="D5" s="1958" t="s">
        <v>1079</v>
      </c>
      <c r="E5" s="1959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0" customFormat="1" ht="12" customHeight="1" thickBot="1" x14ac:dyDescent="0.25">
      <c r="A8" s="1858" t="s">
        <v>17</v>
      </c>
      <c r="B8" s="1846" t="s">
        <v>249</v>
      </c>
      <c r="C8" s="1815">
        <f>'RM_6.1.1.sz.mell'!C8</f>
        <v>314031582</v>
      </c>
      <c r="D8" s="1836">
        <f>'RM_6.1.1.sz.mell'!J8</f>
        <v>0</v>
      </c>
      <c r="E8" s="1816">
        <f>'RM_6.1.1.sz.mell'!K8</f>
        <v>314031582</v>
      </c>
    </row>
    <row r="9" spans="1:5" s="1661" customFormat="1" ht="12" customHeight="1" x14ac:dyDescent="0.2">
      <c r="A9" s="1964" t="s">
        <v>97</v>
      </c>
      <c r="B9" s="401" t="s">
        <v>250</v>
      </c>
      <c r="C9" s="1811">
        <f>'RM_6.1.1.sz.mell'!C9</f>
        <v>314031582</v>
      </c>
      <c r="D9" s="1833">
        <f>'RM_6.1.1.sz.mell'!J9</f>
        <v>0</v>
      </c>
      <c r="E9" s="1812">
        <f>'RM_6.1.1.sz.mell'!K9</f>
        <v>314031582</v>
      </c>
    </row>
    <row r="10" spans="1:5" s="1662" customFormat="1" ht="12" customHeight="1" x14ac:dyDescent="0.2">
      <c r="A10" s="1965" t="s">
        <v>98</v>
      </c>
      <c r="B10" s="402" t="s">
        <v>251</v>
      </c>
      <c r="C10" s="1813">
        <f>'RM_6.1.1.sz.mell'!C10</f>
        <v>0</v>
      </c>
      <c r="D10" s="1834">
        <f>'RM_6.1.1.sz.mell'!J10</f>
        <v>0</v>
      </c>
      <c r="E10" s="1814">
        <f>'RM_6.1.1.sz.mell'!K10</f>
        <v>0</v>
      </c>
    </row>
    <row r="11" spans="1:5" s="1662" customFormat="1" ht="12" customHeight="1" x14ac:dyDescent="0.2">
      <c r="A11" s="1965" t="s">
        <v>99</v>
      </c>
      <c r="B11" s="402" t="s">
        <v>252</v>
      </c>
      <c r="C11" s="1813">
        <f>'RM_6.1.1.sz.mell'!C11</f>
        <v>0</v>
      </c>
      <c r="D11" s="1834">
        <f>'RM_6.1.1.sz.mell'!J11</f>
        <v>0</v>
      </c>
      <c r="E11" s="1814">
        <f>'RM_6.1.1.sz.mell'!K11</f>
        <v>0</v>
      </c>
    </row>
    <row r="12" spans="1:5" s="1662" customFormat="1" ht="12" customHeight="1" x14ac:dyDescent="0.2">
      <c r="A12" s="1965" t="s">
        <v>100</v>
      </c>
      <c r="B12" s="402" t="s">
        <v>253</v>
      </c>
      <c r="C12" s="1813">
        <f>'RM_6.1.1.sz.mell'!C12</f>
        <v>0</v>
      </c>
      <c r="D12" s="1834">
        <f>'RM_6.1.1.sz.mell'!J12</f>
        <v>0</v>
      </c>
      <c r="E12" s="1814">
        <f>'RM_6.1.1.sz.mell'!K12</f>
        <v>0</v>
      </c>
    </row>
    <row r="13" spans="1:5" s="1662" customFormat="1" ht="12" customHeight="1" x14ac:dyDescent="0.2">
      <c r="A13" s="1965" t="s">
        <v>146</v>
      </c>
      <c r="B13" s="402" t="s">
        <v>501</v>
      </c>
      <c r="C13" s="1813">
        <f>'RM_6.1.1.sz.mell'!C13</f>
        <v>0</v>
      </c>
      <c r="D13" s="1834">
        <f>'RM_6.1.1.sz.mell'!J13</f>
        <v>0</v>
      </c>
      <c r="E13" s="1814">
        <f>'RM_6.1.1.sz.mell'!K13</f>
        <v>0</v>
      </c>
    </row>
    <row r="14" spans="1:5" s="1661" customFormat="1" ht="12" customHeight="1" thickBot="1" x14ac:dyDescent="0.25">
      <c r="A14" s="1966" t="s">
        <v>101</v>
      </c>
      <c r="B14" s="403" t="s">
        <v>428</v>
      </c>
      <c r="C14" s="1813">
        <f>'RM_6.1.1.sz.mell'!C14</f>
        <v>0</v>
      </c>
      <c r="D14" s="1834">
        <f>'RM_6.1.1.sz.mell'!J14</f>
        <v>0</v>
      </c>
      <c r="E14" s="1814">
        <f>'RM_6.1.1.sz.mell'!K14</f>
        <v>0</v>
      </c>
    </row>
    <row r="15" spans="1:5" s="1661" customFormat="1" ht="12" customHeight="1" thickBot="1" x14ac:dyDescent="0.25">
      <c r="A15" s="1858" t="s">
        <v>18</v>
      </c>
      <c r="B15" s="277" t="s">
        <v>254</v>
      </c>
      <c r="C15" s="1815">
        <f>'RM_6.1.1.sz.mell'!C15</f>
        <v>0</v>
      </c>
      <c r="D15" s="1836">
        <f>'RM_6.1.1.sz.mell'!J15</f>
        <v>0</v>
      </c>
      <c r="E15" s="1816">
        <f>'RM_6.1.1.sz.mell'!K15</f>
        <v>0</v>
      </c>
    </row>
    <row r="16" spans="1:5" s="1661" customFormat="1" ht="12" customHeight="1" x14ac:dyDescent="0.2">
      <c r="A16" s="1964" t="s">
        <v>103</v>
      </c>
      <c r="B16" s="401" t="s">
        <v>255</v>
      </c>
      <c r="C16" s="1811">
        <f>'RM_6.1.1.sz.mell'!C16</f>
        <v>0</v>
      </c>
      <c r="D16" s="1833">
        <f>'RM_6.1.1.sz.mell'!J16</f>
        <v>0</v>
      </c>
      <c r="E16" s="1812">
        <f>'RM_6.1.1.sz.mell'!K16</f>
        <v>0</v>
      </c>
    </row>
    <row r="17" spans="1:5" s="1661" customFormat="1" ht="12" customHeight="1" x14ac:dyDescent="0.2">
      <c r="A17" s="1965" t="s">
        <v>104</v>
      </c>
      <c r="B17" s="402" t="s">
        <v>256</v>
      </c>
      <c r="C17" s="1813">
        <f>'RM_6.1.1.sz.mell'!C17</f>
        <v>0</v>
      </c>
      <c r="D17" s="1834">
        <f>'RM_6.1.1.sz.mell'!J17</f>
        <v>0</v>
      </c>
      <c r="E17" s="1814">
        <f>'RM_6.1.1.sz.mell'!K17</f>
        <v>0</v>
      </c>
    </row>
    <row r="18" spans="1:5" s="1661" customFormat="1" ht="12" customHeight="1" x14ac:dyDescent="0.2">
      <c r="A18" s="1965" t="s">
        <v>105</v>
      </c>
      <c r="B18" s="402" t="s">
        <v>417</v>
      </c>
      <c r="C18" s="1813">
        <f>'RM_6.1.1.sz.mell'!C18</f>
        <v>0</v>
      </c>
      <c r="D18" s="1834">
        <f>'RM_6.1.1.sz.mell'!J18</f>
        <v>0</v>
      </c>
      <c r="E18" s="1814">
        <f>'RM_6.1.1.sz.mell'!K18</f>
        <v>0</v>
      </c>
    </row>
    <row r="19" spans="1:5" s="1661" customFormat="1" ht="12" customHeight="1" x14ac:dyDescent="0.2">
      <c r="A19" s="1965" t="s">
        <v>106</v>
      </c>
      <c r="B19" s="402" t="s">
        <v>418</v>
      </c>
      <c r="C19" s="1813">
        <f>'RM_6.1.1.sz.mell'!C19</f>
        <v>0</v>
      </c>
      <c r="D19" s="1834">
        <f>'RM_6.1.1.sz.mell'!J19</f>
        <v>0</v>
      </c>
      <c r="E19" s="1814">
        <f>'RM_6.1.1.sz.mell'!K19</f>
        <v>0</v>
      </c>
    </row>
    <row r="20" spans="1:5" s="1661" customFormat="1" ht="12" customHeight="1" x14ac:dyDescent="0.2">
      <c r="A20" s="1965" t="s">
        <v>107</v>
      </c>
      <c r="B20" s="402" t="s">
        <v>257</v>
      </c>
      <c r="C20" s="1813">
        <f>'RM_6.1.1.sz.mell'!C20</f>
        <v>0</v>
      </c>
      <c r="D20" s="1834">
        <f>'RM_6.1.1.sz.mell'!J20</f>
        <v>0</v>
      </c>
      <c r="E20" s="1814">
        <f>'RM_6.1.1.sz.mell'!K20</f>
        <v>0</v>
      </c>
    </row>
    <row r="21" spans="1:5" s="1662" customFormat="1" ht="12" customHeight="1" thickBot="1" x14ac:dyDescent="0.25">
      <c r="A21" s="1966" t="s">
        <v>116</v>
      </c>
      <c r="B21" s="403" t="s">
        <v>258</v>
      </c>
      <c r="C21" s="1817">
        <f>'RM_6.1.1.sz.mell'!C21</f>
        <v>0</v>
      </c>
      <c r="D21" s="1835">
        <f>'RM_6.1.1.sz.mell'!J21</f>
        <v>0</v>
      </c>
      <c r="E21" s="1818">
        <f>'RM_6.1.1.sz.mell'!K21</f>
        <v>0</v>
      </c>
    </row>
    <row r="22" spans="1:5" s="1662" customFormat="1" ht="12" customHeight="1" thickBot="1" x14ac:dyDescent="0.25">
      <c r="A22" s="1858" t="s">
        <v>19</v>
      </c>
      <c r="B22" s="1846" t="s">
        <v>259</v>
      </c>
      <c r="C22" s="1815">
        <f>'RM_6.1.1.sz.mell'!C22</f>
        <v>0</v>
      </c>
      <c r="D22" s="1836">
        <f>'RM_6.1.1.sz.mell'!J22</f>
        <v>0</v>
      </c>
      <c r="E22" s="1816">
        <f>'RM_6.1.1.sz.mell'!K22</f>
        <v>0</v>
      </c>
    </row>
    <row r="23" spans="1:5" s="1662" customFormat="1" ht="12" customHeight="1" x14ac:dyDescent="0.2">
      <c r="A23" s="1964" t="s">
        <v>86</v>
      </c>
      <c r="B23" s="401" t="s">
        <v>260</v>
      </c>
      <c r="C23" s="1811">
        <f>'RM_6.1.1.sz.mell'!C23</f>
        <v>0</v>
      </c>
      <c r="D23" s="1833">
        <f>'RM_6.1.1.sz.mell'!J23</f>
        <v>0</v>
      </c>
      <c r="E23" s="1812">
        <f>'RM_6.1.1.sz.mell'!K23</f>
        <v>0</v>
      </c>
    </row>
    <row r="24" spans="1:5" s="1661" customFormat="1" ht="12" customHeight="1" x14ac:dyDescent="0.2">
      <c r="A24" s="1965" t="s">
        <v>87</v>
      </c>
      <c r="B24" s="402" t="s">
        <v>261</v>
      </c>
      <c r="C24" s="1813">
        <f>'RM_6.1.1.sz.mell'!C24</f>
        <v>0</v>
      </c>
      <c r="D24" s="1834">
        <f>'RM_6.1.1.sz.mell'!J24</f>
        <v>0</v>
      </c>
      <c r="E24" s="1814">
        <f>'RM_6.1.1.sz.mell'!K24</f>
        <v>0</v>
      </c>
    </row>
    <row r="25" spans="1:5" s="1662" customFormat="1" ht="12" customHeight="1" x14ac:dyDescent="0.2">
      <c r="A25" s="1965" t="s">
        <v>88</v>
      </c>
      <c r="B25" s="402" t="s">
        <v>419</v>
      </c>
      <c r="C25" s="1813">
        <f>'RM_6.1.1.sz.mell'!C25</f>
        <v>0</v>
      </c>
      <c r="D25" s="1834">
        <f>'RM_6.1.1.sz.mell'!J25</f>
        <v>0</v>
      </c>
      <c r="E25" s="1814">
        <f>'RM_6.1.1.sz.mell'!K25</f>
        <v>0</v>
      </c>
    </row>
    <row r="26" spans="1:5" s="1662" customFormat="1" ht="12" customHeight="1" x14ac:dyDescent="0.2">
      <c r="A26" s="1965" t="s">
        <v>89</v>
      </c>
      <c r="B26" s="402" t="s">
        <v>420</v>
      </c>
      <c r="C26" s="1813">
        <f>'RM_6.1.1.sz.mell'!C26</f>
        <v>0</v>
      </c>
      <c r="D26" s="1834">
        <f>'RM_6.1.1.sz.mell'!J26</f>
        <v>0</v>
      </c>
      <c r="E26" s="1814">
        <f>'RM_6.1.1.sz.mell'!K26</f>
        <v>0</v>
      </c>
    </row>
    <row r="27" spans="1:5" s="1662" customFormat="1" ht="12" customHeight="1" x14ac:dyDescent="0.2">
      <c r="A27" s="1965" t="s">
        <v>169</v>
      </c>
      <c r="B27" s="402" t="s">
        <v>262</v>
      </c>
      <c r="C27" s="1813">
        <f>'RM_6.1.1.sz.mell'!C27</f>
        <v>0</v>
      </c>
      <c r="D27" s="1834">
        <f>'RM_6.1.1.sz.mell'!J27</f>
        <v>0</v>
      </c>
      <c r="E27" s="1814">
        <f>'RM_6.1.1.sz.mell'!K27</f>
        <v>0</v>
      </c>
    </row>
    <row r="28" spans="1:5" s="1662" customFormat="1" ht="12" customHeight="1" thickBot="1" x14ac:dyDescent="0.25">
      <c r="A28" s="1966" t="s">
        <v>170</v>
      </c>
      <c r="B28" s="403" t="s">
        <v>263</v>
      </c>
      <c r="C28" s="1817">
        <f>'RM_6.1.1.sz.mell'!C28</f>
        <v>0</v>
      </c>
      <c r="D28" s="1835">
        <f>'RM_6.1.1.sz.mell'!J28</f>
        <v>0</v>
      </c>
      <c r="E28" s="1818">
        <f>'RM_6.1.1.sz.mell'!K28</f>
        <v>0</v>
      </c>
    </row>
    <row r="29" spans="1:5" s="1662" customFormat="1" ht="12" customHeight="1" thickBot="1" x14ac:dyDescent="0.25">
      <c r="A29" s="1858" t="s">
        <v>171</v>
      </c>
      <c r="B29" s="1846" t="s">
        <v>546</v>
      </c>
      <c r="C29" s="1819">
        <f>'RM_6.1.1.sz.mell'!C29</f>
        <v>0</v>
      </c>
      <c r="D29" s="1819">
        <f>'RM_6.1.1.sz.mell'!J29</f>
        <v>0</v>
      </c>
      <c r="E29" s="1820">
        <f>'RM_6.1.1.sz.mell'!K29</f>
        <v>0</v>
      </c>
    </row>
    <row r="30" spans="1:5" s="1662" customFormat="1" ht="12" customHeight="1" x14ac:dyDescent="0.2">
      <c r="A30" s="1964" t="s">
        <v>265</v>
      </c>
      <c r="B30" s="401" t="str">
        <f>KVI_MOD_1.1.sz.mell.!B33</f>
        <v>Építményadó</v>
      </c>
      <c r="C30" s="1811">
        <f>'RM_6.1.1.sz.mell'!C30</f>
        <v>0</v>
      </c>
      <c r="D30" s="1811">
        <f>'RM_6.1.1.sz.mell'!J30</f>
        <v>0</v>
      </c>
      <c r="E30" s="1812">
        <f>'RM_6.1.1.sz.mell'!K30</f>
        <v>0</v>
      </c>
    </row>
    <row r="31" spans="1:5" s="1662" customFormat="1" ht="12" customHeight="1" x14ac:dyDescent="0.2">
      <c r="A31" s="1965" t="s">
        <v>266</v>
      </c>
      <c r="B31" s="401" t="str">
        <f>KVI_MOD_1.1.sz.mell.!B34</f>
        <v>Idegenforgalmi adó</v>
      </c>
      <c r="C31" s="1813">
        <f>'RM_6.1.1.sz.mell'!C31</f>
        <v>0</v>
      </c>
      <c r="D31" s="1813">
        <f>'RM_6.1.1.sz.mell'!J31</f>
        <v>0</v>
      </c>
      <c r="E31" s="1814">
        <f>'RM_6.1.1.sz.mell'!K31</f>
        <v>0</v>
      </c>
    </row>
    <row r="32" spans="1:5" s="1662" customFormat="1" ht="12" customHeight="1" x14ac:dyDescent="0.2">
      <c r="A32" s="1965" t="s">
        <v>267</v>
      </c>
      <c r="B32" s="401" t="str">
        <f>KVI_MOD_1.1.sz.mell.!B35</f>
        <v>Iparűzési adó</v>
      </c>
      <c r="C32" s="1813">
        <f>'RM_6.1.1.sz.mell'!C32</f>
        <v>0</v>
      </c>
      <c r="D32" s="1813">
        <f>'RM_6.1.1.sz.mell'!J32</f>
        <v>0</v>
      </c>
      <c r="E32" s="1814">
        <f>'RM_6.1.1.sz.mell'!K32</f>
        <v>0</v>
      </c>
    </row>
    <row r="33" spans="1:5" s="1662" customFormat="1" ht="12" customHeight="1" x14ac:dyDescent="0.2">
      <c r="A33" s="1965" t="s">
        <v>268</v>
      </c>
      <c r="B33" s="401" t="str">
        <f>KVI_MOD_1.1.sz.mell.!B36</f>
        <v>Talajterhelési díj</v>
      </c>
      <c r="C33" s="1813">
        <f>'RM_6.1.1.sz.mell'!C33</f>
        <v>0</v>
      </c>
      <c r="D33" s="1813">
        <f>'RM_6.1.1.sz.mell'!J33</f>
        <v>0</v>
      </c>
      <c r="E33" s="1814">
        <f>'RM_6.1.1.sz.mell'!K33</f>
        <v>0</v>
      </c>
    </row>
    <row r="34" spans="1:5" s="1662" customFormat="1" ht="12" customHeight="1" x14ac:dyDescent="0.2">
      <c r="A34" s="1965" t="s">
        <v>547</v>
      </c>
      <c r="B34" s="401" t="str">
        <f>KVI_MOD_1.1.sz.mell.!B37</f>
        <v>Gépjárműadó</v>
      </c>
      <c r="C34" s="1813">
        <f>'RM_6.1.1.sz.mell'!C34</f>
        <v>0</v>
      </c>
      <c r="D34" s="1813">
        <f>'RM_6.1.1.sz.mell'!J34</f>
        <v>0</v>
      </c>
      <c r="E34" s="1814">
        <f>'RM_6.1.1.sz.mell'!K34</f>
        <v>0</v>
      </c>
    </row>
    <row r="35" spans="1:5" s="1662" customFormat="1" ht="12" customHeight="1" x14ac:dyDescent="0.2">
      <c r="A35" s="1965" t="s">
        <v>548</v>
      </c>
      <c r="B35" s="401" t="str">
        <f>KVI_MOD_1.1.sz.mell.!B38</f>
        <v>Telekadó</v>
      </c>
      <c r="C35" s="1813">
        <f>'RM_6.1.1.sz.mell'!C35</f>
        <v>0</v>
      </c>
      <c r="D35" s="1813">
        <f>'RM_6.1.1.sz.mell'!J35</f>
        <v>0</v>
      </c>
      <c r="E35" s="1814">
        <f>'RM_6.1.1.sz.mell'!K35</f>
        <v>0</v>
      </c>
    </row>
    <row r="36" spans="1:5" s="1662" customFormat="1" ht="12" customHeight="1" thickBot="1" x14ac:dyDescent="0.25">
      <c r="A36" s="1966" t="s">
        <v>549</v>
      </c>
      <c r="B36" s="401" t="str">
        <f>KVI_MOD_1.1.sz.mell.!B39</f>
        <v>Kommunális adó</v>
      </c>
      <c r="C36" s="1817">
        <f>'RM_6.1.1.sz.mell'!C36</f>
        <v>0</v>
      </c>
      <c r="D36" s="1817">
        <f>'RM_6.1.1.sz.mell'!J36</f>
        <v>0</v>
      </c>
      <c r="E36" s="1818">
        <f>'RM_6.1.1.sz.mell'!K36</f>
        <v>0</v>
      </c>
    </row>
    <row r="37" spans="1:5" s="1662" customFormat="1" ht="12" customHeight="1" thickBot="1" x14ac:dyDescent="0.25">
      <c r="A37" s="1858" t="s">
        <v>21</v>
      </c>
      <c r="B37" s="1846" t="s">
        <v>1090</v>
      </c>
      <c r="C37" s="1815">
        <f>'RM_6.1.1.sz.mell'!C37</f>
        <v>0</v>
      </c>
      <c r="D37" s="1836">
        <f>'RM_6.1.1.sz.mell'!J37</f>
        <v>0</v>
      </c>
      <c r="E37" s="1816">
        <f>'RM_6.1.1.sz.mell'!K37</f>
        <v>0</v>
      </c>
    </row>
    <row r="38" spans="1:5" s="1662" customFormat="1" ht="12" customHeight="1" x14ac:dyDescent="0.2">
      <c r="A38" s="1964" t="s">
        <v>90</v>
      </c>
      <c r="B38" s="401" t="s">
        <v>272</v>
      </c>
      <c r="C38" s="1811">
        <f>'RM_6.1.1.sz.mell'!C38</f>
        <v>0</v>
      </c>
      <c r="D38" s="1833">
        <f>'RM_6.1.1.sz.mell'!J38</f>
        <v>0</v>
      </c>
      <c r="E38" s="1812">
        <f>'RM_6.1.1.sz.mell'!K38</f>
        <v>0</v>
      </c>
    </row>
    <row r="39" spans="1:5" s="1662" customFormat="1" ht="12" customHeight="1" x14ac:dyDescent="0.2">
      <c r="A39" s="1965" t="s">
        <v>91</v>
      </c>
      <c r="B39" s="402" t="s">
        <v>273</v>
      </c>
      <c r="C39" s="1813">
        <f>'RM_6.1.1.sz.mell'!C39</f>
        <v>0</v>
      </c>
      <c r="D39" s="1834">
        <f>'RM_6.1.1.sz.mell'!J39</f>
        <v>0</v>
      </c>
      <c r="E39" s="1814">
        <f>'RM_6.1.1.sz.mell'!K39</f>
        <v>0</v>
      </c>
    </row>
    <row r="40" spans="1:5" s="1662" customFormat="1" ht="12" customHeight="1" x14ac:dyDescent="0.2">
      <c r="A40" s="1965" t="s">
        <v>92</v>
      </c>
      <c r="B40" s="402" t="s">
        <v>274</v>
      </c>
      <c r="C40" s="1813">
        <f>'RM_6.1.1.sz.mell'!C40</f>
        <v>0</v>
      </c>
      <c r="D40" s="1834">
        <f>'RM_6.1.1.sz.mell'!J40</f>
        <v>0</v>
      </c>
      <c r="E40" s="1814">
        <f>'RM_6.1.1.sz.mell'!K40</f>
        <v>0</v>
      </c>
    </row>
    <row r="41" spans="1:5" s="1662" customFormat="1" ht="12" customHeight="1" x14ac:dyDescent="0.2">
      <c r="A41" s="1965" t="s">
        <v>173</v>
      </c>
      <c r="B41" s="402" t="s">
        <v>275</v>
      </c>
      <c r="C41" s="1813">
        <f>'RM_6.1.1.sz.mell'!C41</f>
        <v>0</v>
      </c>
      <c r="D41" s="1834">
        <f>'RM_6.1.1.sz.mell'!J41</f>
        <v>0</v>
      </c>
      <c r="E41" s="1814">
        <f>'RM_6.1.1.sz.mell'!K41</f>
        <v>0</v>
      </c>
    </row>
    <row r="42" spans="1:5" s="1662" customFormat="1" ht="12" customHeight="1" x14ac:dyDescent="0.2">
      <c r="A42" s="1965" t="s">
        <v>174</v>
      </c>
      <c r="B42" s="402" t="s">
        <v>276</v>
      </c>
      <c r="C42" s="1813">
        <f>'RM_6.1.1.sz.mell'!C42</f>
        <v>0</v>
      </c>
      <c r="D42" s="1834">
        <f>'RM_6.1.1.sz.mell'!J42</f>
        <v>0</v>
      </c>
      <c r="E42" s="1814">
        <f>'RM_6.1.1.sz.mell'!K42</f>
        <v>0</v>
      </c>
    </row>
    <row r="43" spans="1:5" s="1662" customFormat="1" ht="12" customHeight="1" x14ac:dyDescent="0.2">
      <c r="A43" s="1965" t="s">
        <v>175</v>
      </c>
      <c r="B43" s="402" t="s">
        <v>277</v>
      </c>
      <c r="C43" s="1813">
        <f>'RM_6.1.1.sz.mell'!C43</f>
        <v>0</v>
      </c>
      <c r="D43" s="1834">
        <f>'RM_6.1.1.sz.mell'!J43</f>
        <v>0</v>
      </c>
      <c r="E43" s="1814">
        <f>'RM_6.1.1.sz.mell'!K43</f>
        <v>0</v>
      </c>
    </row>
    <row r="44" spans="1:5" s="1662" customFormat="1" ht="12" customHeight="1" x14ac:dyDescent="0.2">
      <c r="A44" s="1965" t="s">
        <v>176</v>
      </c>
      <c r="B44" s="402" t="s">
        <v>278</v>
      </c>
      <c r="C44" s="1813">
        <f>'RM_6.1.1.sz.mell'!C44</f>
        <v>0</v>
      </c>
      <c r="D44" s="1834">
        <f>'RM_6.1.1.sz.mell'!J44</f>
        <v>0</v>
      </c>
      <c r="E44" s="1814">
        <f>'RM_6.1.1.sz.mell'!K44</f>
        <v>0</v>
      </c>
    </row>
    <row r="45" spans="1:5" s="1662" customFormat="1" ht="12" customHeight="1" x14ac:dyDescent="0.2">
      <c r="A45" s="1965" t="s">
        <v>177</v>
      </c>
      <c r="B45" s="402" t="s">
        <v>554</v>
      </c>
      <c r="C45" s="1813">
        <f>'RM_6.1.1.sz.mell'!C45</f>
        <v>0</v>
      </c>
      <c r="D45" s="1834">
        <f>'RM_6.1.1.sz.mell'!J45</f>
        <v>0</v>
      </c>
      <c r="E45" s="1814">
        <f>'RM_6.1.1.sz.mell'!K45</f>
        <v>0</v>
      </c>
    </row>
    <row r="46" spans="1:5" s="1662" customFormat="1" ht="12" customHeight="1" x14ac:dyDescent="0.2">
      <c r="A46" s="1965" t="s">
        <v>270</v>
      </c>
      <c r="B46" s="402" t="s">
        <v>280</v>
      </c>
      <c r="C46" s="1821">
        <f>'RM_6.1.1.sz.mell'!C46</f>
        <v>0</v>
      </c>
      <c r="D46" s="1967">
        <f>'RM_6.1.1.sz.mell'!J46</f>
        <v>0</v>
      </c>
      <c r="E46" s="1822">
        <f>'RM_6.1.1.sz.mell'!K46</f>
        <v>0</v>
      </c>
    </row>
    <row r="47" spans="1:5" s="1662" customFormat="1" ht="12" customHeight="1" x14ac:dyDescent="0.2">
      <c r="A47" s="1966" t="s">
        <v>271</v>
      </c>
      <c r="B47" s="403" t="s">
        <v>431</v>
      </c>
      <c r="C47" s="1823">
        <f>'RM_6.1.1.sz.mell'!C47</f>
        <v>0</v>
      </c>
      <c r="D47" s="1968">
        <f>'RM_6.1.1.sz.mell'!J47</f>
        <v>0</v>
      </c>
      <c r="E47" s="1824">
        <f>'RM_6.1.1.sz.mell'!K47</f>
        <v>0</v>
      </c>
    </row>
    <row r="48" spans="1:5" s="1662" customFormat="1" ht="12" customHeight="1" thickBot="1" x14ac:dyDescent="0.25">
      <c r="A48" s="1966" t="s">
        <v>430</v>
      </c>
      <c r="B48" s="403" t="s">
        <v>281</v>
      </c>
      <c r="C48" s="1823">
        <f>'RM_6.1.1.sz.mell'!C48</f>
        <v>0</v>
      </c>
      <c r="D48" s="1968">
        <f>'RM_6.1.1.sz.mell'!J48</f>
        <v>0</v>
      </c>
      <c r="E48" s="1824">
        <f>'RM_6.1.1.sz.mell'!K48</f>
        <v>0</v>
      </c>
    </row>
    <row r="49" spans="1:5" s="1662" customFormat="1" ht="12" customHeight="1" thickBot="1" x14ac:dyDescent="0.25">
      <c r="A49" s="1858" t="s">
        <v>22</v>
      </c>
      <c r="B49" s="1846" t="s">
        <v>282</v>
      </c>
      <c r="C49" s="1815">
        <f>'RM_6.1.1.sz.mell'!C49</f>
        <v>0</v>
      </c>
      <c r="D49" s="1836">
        <f>'RM_6.1.1.sz.mell'!J49</f>
        <v>0</v>
      </c>
      <c r="E49" s="1816">
        <f>'RM_6.1.1.sz.mell'!K49</f>
        <v>0</v>
      </c>
    </row>
    <row r="50" spans="1:5" s="1662" customFormat="1" ht="12" customHeight="1" x14ac:dyDescent="0.2">
      <c r="A50" s="1964" t="s">
        <v>93</v>
      </c>
      <c r="B50" s="401" t="s">
        <v>286</v>
      </c>
      <c r="C50" s="1825">
        <f>'RM_6.1.1.sz.mell'!C50</f>
        <v>0</v>
      </c>
      <c r="D50" s="1969">
        <f>'RM_6.1.1.sz.mell'!J50</f>
        <v>0</v>
      </c>
      <c r="E50" s="1826">
        <f>'RM_6.1.1.sz.mell'!K50</f>
        <v>0</v>
      </c>
    </row>
    <row r="51" spans="1:5" s="1662" customFormat="1" ht="12" customHeight="1" x14ac:dyDescent="0.2">
      <c r="A51" s="1965" t="s">
        <v>94</v>
      </c>
      <c r="B51" s="402" t="s">
        <v>287</v>
      </c>
      <c r="C51" s="1821">
        <f>'RM_6.1.1.sz.mell'!C51</f>
        <v>0</v>
      </c>
      <c r="D51" s="1967">
        <f>'RM_6.1.1.sz.mell'!J51</f>
        <v>0</v>
      </c>
      <c r="E51" s="1822">
        <f>'RM_6.1.1.sz.mell'!K51</f>
        <v>0</v>
      </c>
    </row>
    <row r="52" spans="1:5" s="1662" customFormat="1" ht="12" customHeight="1" x14ac:dyDescent="0.2">
      <c r="A52" s="1965" t="s">
        <v>283</v>
      </c>
      <c r="B52" s="402" t="s">
        <v>288</v>
      </c>
      <c r="C52" s="1821">
        <f>'RM_6.1.1.sz.mell'!C52</f>
        <v>0</v>
      </c>
      <c r="D52" s="1967">
        <f>'RM_6.1.1.sz.mell'!J52</f>
        <v>0</v>
      </c>
      <c r="E52" s="1822">
        <f>'RM_6.1.1.sz.mell'!K52</f>
        <v>0</v>
      </c>
    </row>
    <row r="53" spans="1:5" s="1662" customFormat="1" ht="12" customHeight="1" x14ac:dyDescent="0.2">
      <c r="A53" s="1965" t="s">
        <v>284</v>
      </c>
      <c r="B53" s="402" t="s">
        <v>289</v>
      </c>
      <c r="C53" s="1821">
        <f>'RM_6.1.1.sz.mell'!C53</f>
        <v>0</v>
      </c>
      <c r="D53" s="1967">
        <f>'RM_6.1.1.sz.mell'!J53</f>
        <v>0</v>
      </c>
      <c r="E53" s="1822">
        <f>'RM_6.1.1.sz.mell'!K53</f>
        <v>0</v>
      </c>
    </row>
    <row r="54" spans="1:5" s="1662" customFormat="1" ht="12" customHeight="1" thickBot="1" x14ac:dyDescent="0.25">
      <c r="A54" s="1966" t="s">
        <v>285</v>
      </c>
      <c r="B54" s="403" t="s">
        <v>290</v>
      </c>
      <c r="C54" s="1823">
        <f>'RM_6.1.1.sz.mell'!C54</f>
        <v>0</v>
      </c>
      <c r="D54" s="1968">
        <f>'RM_6.1.1.sz.mell'!J54</f>
        <v>0</v>
      </c>
      <c r="E54" s="1824">
        <f>'RM_6.1.1.sz.mell'!K54</f>
        <v>0</v>
      </c>
    </row>
    <row r="55" spans="1:5" s="1662" customFormat="1" ht="12" customHeight="1" thickBot="1" x14ac:dyDescent="0.25">
      <c r="A55" s="1858" t="s">
        <v>178</v>
      </c>
      <c r="B55" s="1846" t="s">
        <v>291</v>
      </c>
      <c r="C55" s="1815">
        <f>'RM_6.1.1.sz.mell'!C55</f>
        <v>0</v>
      </c>
      <c r="D55" s="1836">
        <f>'RM_6.1.1.sz.mell'!J55</f>
        <v>0</v>
      </c>
      <c r="E55" s="1816">
        <f>'RM_6.1.1.sz.mell'!K55</f>
        <v>0</v>
      </c>
    </row>
    <row r="56" spans="1:5" s="1662" customFormat="1" ht="12" customHeight="1" x14ac:dyDescent="0.2">
      <c r="A56" s="1964" t="s">
        <v>95</v>
      </c>
      <c r="B56" s="401" t="s">
        <v>292</v>
      </c>
      <c r="C56" s="1811">
        <f>'RM_6.1.1.sz.mell'!C56</f>
        <v>0</v>
      </c>
      <c r="D56" s="1833">
        <f>'RM_6.1.1.sz.mell'!J56</f>
        <v>0</v>
      </c>
      <c r="E56" s="1812">
        <f>'RM_6.1.1.sz.mell'!K56</f>
        <v>0</v>
      </c>
    </row>
    <row r="57" spans="1:5" s="1662" customFormat="1" ht="12" customHeight="1" x14ac:dyDescent="0.2">
      <c r="A57" s="1965" t="s">
        <v>96</v>
      </c>
      <c r="B57" s="402" t="s">
        <v>421</v>
      </c>
      <c r="C57" s="1813">
        <f>'RM_6.1.1.sz.mell'!C57</f>
        <v>0</v>
      </c>
      <c r="D57" s="1834">
        <f>'RM_6.1.1.sz.mell'!J57</f>
        <v>0</v>
      </c>
      <c r="E57" s="1814">
        <f>'RM_6.1.1.sz.mell'!K57</f>
        <v>0</v>
      </c>
    </row>
    <row r="58" spans="1:5" s="1662" customFormat="1" ht="12" customHeight="1" x14ac:dyDescent="0.2">
      <c r="A58" s="1965" t="s">
        <v>295</v>
      </c>
      <c r="B58" s="402" t="s">
        <v>293</v>
      </c>
      <c r="C58" s="1813">
        <f>'RM_6.1.1.sz.mell'!C58</f>
        <v>0</v>
      </c>
      <c r="D58" s="1834">
        <f>'RM_6.1.1.sz.mell'!J58</f>
        <v>0</v>
      </c>
      <c r="E58" s="1814">
        <f>'RM_6.1.1.sz.mell'!K58</f>
        <v>0</v>
      </c>
    </row>
    <row r="59" spans="1:5" s="1662" customFormat="1" ht="12" customHeight="1" thickBot="1" x14ac:dyDescent="0.25">
      <c r="A59" s="1966" t="s">
        <v>296</v>
      </c>
      <c r="B59" s="403" t="s">
        <v>294</v>
      </c>
      <c r="C59" s="1817">
        <f>'RM_6.1.1.sz.mell'!C59</f>
        <v>0</v>
      </c>
      <c r="D59" s="1835">
        <f>'RM_6.1.1.sz.mell'!J59</f>
        <v>0</v>
      </c>
      <c r="E59" s="1818">
        <f>'RM_6.1.1.sz.mell'!K59</f>
        <v>0</v>
      </c>
    </row>
    <row r="60" spans="1:5" s="1662" customFormat="1" ht="12" customHeight="1" thickBot="1" x14ac:dyDescent="0.25">
      <c r="A60" s="1858" t="s">
        <v>24</v>
      </c>
      <c r="B60" s="277" t="s">
        <v>297</v>
      </c>
      <c r="C60" s="1815">
        <f>'RM_6.1.1.sz.mell'!C60</f>
        <v>0</v>
      </c>
      <c r="D60" s="1836">
        <f>'RM_6.1.1.sz.mell'!J60</f>
        <v>0</v>
      </c>
      <c r="E60" s="1816">
        <f>'RM_6.1.1.sz.mell'!K60</f>
        <v>0</v>
      </c>
    </row>
    <row r="61" spans="1:5" s="1662" customFormat="1" ht="12" customHeight="1" x14ac:dyDescent="0.2">
      <c r="A61" s="1964" t="s">
        <v>179</v>
      </c>
      <c r="B61" s="401" t="s">
        <v>299</v>
      </c>
      <c r="C61" s="1821">
        <f>'RM_6.1.1.sz.mell'!C61</f>
        <v>0</v>
      </c>
      <c r="D61" s="1967">
        <f>'RM_6.1.1.sz.mell'!J61</f>
        <v>0</v>
      </c>
      <c r="E61" s="1822">
        <f>'RM_6.1.1.sz.mell'!K61</f>
        <v>0</v>
      </c>
    </row>
    <row r="62" spans="1:5" s="1662" customFormat="1" ht="12" customHeight="1" x14ac:dyDescent="0.2">
      <c r="A62" s="1965" t="s">
        <v>180</v>
      </c>
      <c r="B62" s="402" t="s">
        <v>422</v>
      </c>
      <c r="C62" s="1821">
        <f>'RM_6.1.1.sz.mell'!C62</f>
        <v>0</v>
      </c>
      <c r="D62" s="1967">
        <f>'RM_6.1.1.sz.mell'!J62</f>
        <v>0</v>
      </c>
      <c r="E62" s="1822">
        <f>'RM_6.1.1.sz.mell'!K62</f>
        <v>0</v>
      </c>
    </row>
    <row r="63" spans="1:5" s="1662" customFormat="1" ht="12" customHeight="1" x14ac:dyDescent="0.2">
      <c r="A63" s="1965" t="s">
        <v>228</v>
      </c>
      <c r="B63" s="402" t="s">
        <v>300</v>
      </c>
      <c r="C63" s="1821">
        <f>'RM_6.1.1.sz.mell'!C63</f>
        <v>0</v>
      </c>
      <c r="D63" s="1967">
        <f>'RM_6.1.1.sz.mell'!J63</f>
        <v>0</v>
      </c>
      <c r="E63" s="1822">
        <f>'RM_6.1.1.sz.mell'!K63</f>
        <v>0</v>
      </c>
    </row>
    <row r="64" spans="1:5" s="1662" customFormat="1" ht="12" customHeight="1" thickBot="1" x14ac:dyDescent="0.25">
      <c r="A64" s="1966" t="s">
        <v>298</v>
      </c>
      <c r="B64" s="403" t="s">
        <v>301</v>
      </c>
      <c r="C64" s="1821">
        <f>'RM_6.1.1.sz.mell'!C64</f>
        <v>0</v>
      </c>
      <c r="D64" s="1967">
        <f>'RM_6.1.1.sz.mell'!J64</f>
        <v>0</v>
      </c>
      <c r="E64" s="1822">
        <f>'RM_6.1.1.sz.mell'!K64</f>
        <v>0</v>
      </c>
    </row>
    <row r="65" spans="1:5" s="1662" customFormat="1" ht="12" customHeight="1" thickBot="1" x14ac:dyDescent="0.25">
      <c r="A65" s="1858" t="s">
        <v>25</v>
      </c>
      <c r="B65" s="1846" t="s">
        <v>302</v>
      </c>
      <c r="C65" s="1819">
        <f>'RM_6.1.1.sz.mell'!C65</f>
        <v>314031582</v>
      </c>
      <c r="D65" s="1838">
        <f>'RM_6.1.1.sz.mell'!J65</f>
        <v>0</v>
      </c>
      <c r="E65" s="1820">
        <f>'RM_6.1.1.sz.mell'!K65</f>
        <v>314031582</v>
      </c>
    </row>
    <row r="66" spans="1:5" s="1662" customFormat="1" ht="12" customHeight="1" thickBot="1" x14ac:dyDescent="0.2">
      <c r="A66" s="423" t="s">
        <v>389</v>
      </c>
      <c r="B66" s="277" t="s">
        <v>304</v>
      </c>
      <c r="C66" s="1815">
        <f>'RM_6.1.1.sz.mell'!C66</f>
        <v>0</v>
      </c>
      <c r="D66" s="1836">
        <f>'RM_6.1.1.sz.mell'!J66</f>
        <v>0</v>
      </c>
      <c r="E66" s="1816">
        <f>'RM_6.1.1.sz.mell'!K66</f>
        <v>0</v>
      </c>
    </row>
    <row r="67" spans="1:5" s="1662" customFormat="1" ht="12" customHeight="1" x14ac:dyDescent="0.2">
      <c r="A67" s="1964" t="s">
        <v>332</v>
      </c>
      <c r="B67" s="401" t="s">
        <v>305</v>
      </c>
      <c r="C67" s="1821">
        <f>'RM_6.1.1.sz.mell'!C67</f>
        <v>0</v>
      </c>
      <c r="D67" s="1967">
        <f>'RM_6.1.1.sz.mell'!J67</f>
        <v>0</v>
      </c>
      <c r="E67" s="1822">
        <f>'RM_6.1.1.sz.mell'!K67</f>
        <v>0</v>
      </c>
    </row>
    <row r="68" spans="1:5" s="1662" customFormat="1" ht="12" customHeight="1" x14ac:dyDescent="0.2">
      <c r="A68" s="1965" t="s">
        <v>341</v>
      </c>
      <c r="B68" s="402" t="s">
        <v>306</v>
      </c>
      <c r="C68" s="1821">
        <f>'RM_6.1.1.sz.mell'!C68</f>
        <v>0</v>
      </c>
      <c r="D68" s="1967">
        <f>'RM_6.1.1.sz.mell'!J68</f>
        <v>0</v>
      </c>
      <c r="E68" s="1822">
        <f>'RM_6.1.1.sz.mell'!K68</f>
        <v>0</v>
      </c>
    </row>
    <row r="69" spans="1:5" s="1662" customFormat="1" ht="12" customHeight="1" thickBot="1" x14ac:dyDescent="0.25">
      <c r="A69" s="1970" t="s">
        <v>342</v>
      </c>
      <c r="B69" s="763" t="s">
        <v>307</v>
      </c>
      <c r="C69" s="1971">
        <f>'RM_6.1.1.sz.mell'!C69</f>
        <v>0</v>
      </c>
      <c r="D69" s="1972">
        <f>'RM_6.1.1.sz.mell'!J69</f>
        <v>0</v>
      </c>
      <c r="E69" s="1973">
        <f>'RM_6.1.1.sz.mell'!K69</f>
        <v>0</v>
      </c>
    </row>
    <row r="70" spans="1:5" s="1662" customFormat="1" ht="12" customHeight="1" thickBot="1" x14ac:dyDescent="0.2">
      <c r="A70" s="423" t="s">
        <v>308</v>
      </c>
      <c r="B70" s="277" t="s">
        <v>309</v>
      </c>
      <c r="C70" s="1815">
        <f>'RM_6.1.1.sz.mell'!C70</f>
        <v>0</v>
      </c>
      <c r="D70" s="1815">
        <f>'RM_6.1.1.sz.mell'!J70</f>
        <v>0</v>
      </c>
      <c r="E70" s="1816">
        <f>'RM_6.1.1.sz.mell'!K70</f>
        <v>0</v>
      </c>
    </row>
    <row r="71" spans="1:5" s="1662" customFormat="1" ht="12" customHeight="1" x14ac:dyDescent="0.2">
      <c r="A71" s="1964" t="s">
        <v>147</v>
      </c>
      <c r="B71" s="401" t="s">
        <v>310</v>
      </c>
      <c r="C71" s="1821">
        <f>'RM_6.1.1.sz.mell'!C71</f>
        <v>0</v>
      </c>
      <c r="D71" s="1821">
        <f>'RM_6.1.1.sz.mell'!J71</f>
        <v>0</v>
      </c>
      <c r="E71" s="1822">
        <f>'RM_6.1.1.sz.mell'!K71</f>
        <v>0</v>
      </c>
    </row>
    <row r="72" spans="1:5" s="1662" customFormat="1" ht="12" customHeight="1" x14ac:dyDescent="0.2">
      <c r="A72" s="1965" t="s">
        <v>148</v>
      </c>
      <c r="B72" s="401" t="s">
        <v>565</v>
      </c>
      <c r="C72" s="1821">
        <f>'RM_6.1.1.sz.mell'!C72</f>
        <v>0</v>
      </c>
      <c r="D72" s="1821">
        <f>'RM_6.1.1.sz.mell'!J72</f>
        <v>0</v>
      </c>
      <c r="E72" s="1822">
        <f>'RM_6.1.1.sz.mell'!K72</f>
        <v>0</v>
      </c>
    </row>
    <row r="73" spans="1:5" s="1662" customFormat="1" ht="12" customHeight="1" x14ac:dyDescent="0.2">
      <c r="A73" s="1965" t="s">
        <v>333</v>
      </c>
      <c r="B73" s="401" t="s">
        <v>311</v>
      </c>
      <c r="C73" s="1821">
        <f>'RM_6.1.1.sz.mell'!C73</f>
        <v>0</v>
      </c>
      <c r="D73" s="1821">
        <f>'RM_6.1.1.sz.mell'!J73</f>
        <v>0</v>
      </c>
      <c r="E73" s="1822">
        <f>'RM_6.1.1.sz.mell'!K73</f>
        <v>0</v>
      </c>
    </row>
    <row r="74" spans="1:5" s="1662" customFormat="1" ht="12" customHeight="1" thickBot="1" x14ac:dyDescent="0.25">
      <c r="A74" s="1966" t="s">
        <v>334</v>
      </c>
      <c r="B74" s="1851" t="s">
        <v>566</v>
      </c>
      <c r="C74" s="1821">
        <f>'RM_6.1.1.sz.mell'!C74</f>
        <v>0</v>
      </c>
      <c r="D74" s="1821">
        <f>'RM_6.1.1.sz.mell'!J74</f>
        <v>0</v>
      </c>
      <c r="E74" s="1822">
        <f>'RM_6.1.1.sz.mell'!K74</f>
        <v>0</v>
      </c>
    </row>
    <row r="75" spans="1:5" s="1662" customFormat="1" ht="12" customHeight="1" thickBot="1" x14ac:dyDescent="0.2">
      <c r="A75" s="423" t="s">
        <v>312</v>
      </c>
      <c r="B75" s="277" t="s">
        <v>313</v>
      </c>
      <c r="C75" s="1815">
        <f>'RM_6.1.1.sz.mell'!C75</f>
        <v>0</v>
      </c>
      <c r="D75" s="1815">
        <f>'RM_6.1.1.sz.mell'!J75</f>
        <v>0</v>
      </c>
      <c r="E75" s="1816">
        <f>'RM_6.1.1.sz.mell'!K75</f>
        <v>0</v>
      </c>
    </row>
    <row r="76" spans="1:5" s="1662" customFormat="1" ht="12" customHeight="1" x14ac:dyDescent="0.2">
      <c r="A76" s="1964" t="s">
        <v>335</v>
      </c>
      <c r="B76" s="401" t="s">
        <v>314</v>
      </c>
      <c r="C76" s="1821">
        <f>'RM_6.1.1.sz.mell'!C76</f>
        <v>0</v>
      </c>
      <c r="D76" s="1821">
        <f>'RM_6.1.1.sz.mell'!J76</f>
        <v>0</v>
      </c>
      <c r="E76" s="1822">
        <f>'RM_6.1.1.sz.mell'!K76</f>
        <v>0</v>
      </c>
    </row>
    <row r="77" spans="1:5" s="1662" customFormat="1" ht="12" customHeight="1" thickBot="1" x14ac:dyDescent="0.25">
      <c r="A77" s="1966" t="s">
        <v>336</v>
      </c>
      <c r="B77" s="403" t="s">
        <v>315</v>
      </c>
      <c r="C77" s="1821">
        <f>'RM_6.1.1.sz.mell'!C77</f>
        <v>0</v>
      </c>
      <c r="D77" s="1821">
        <f>'RM_6.1.1.sz.mell'!J77</f>
        <v>0</v>
      </c>
      <c r="E77" s="1822">
        <f>'RM_6.1.1.sz.mell'!K77</f>
        <v>0</v>
      </c>
    </row>
    <row r="78" spans="1:5" s="1661" customFormat="1" ht="12" customHeight="1" thickBot="1" x14ac:dyDescent="0.2">
      <c r="A78" s="423" t="s">
        <v>316</v>
      </c>
      <c r="B78" s="277" t="s">
        <v>317</v>
      </c>
      <c r="C78" s="1815">
        <f>'RM_6.1.1.sz.mell'!C78</f>
        <v>0</v>
      </c>
      <c r="D78" s="1815">
        <f>'RM_6.1.1.sz.mell'!J78</f>
        <v>0</v>
      </c>
      <c r="E78" s="1816">
        <f>'RM_6.1.1.sz.mell'!K78</f>
        <v>0</v>
      </c>
    </row>
    <row r="79" spans="1:5" s="1662" customFormat="1" ht="12" customHeight="1" x14ac:dyDescent="0.2">
      <c r="A79" s="1964" t="s">
        <v>337</v>
      </c>
      <c r="B79" s="401" t="s">
        <v>318</v>
      </c>
      <c r="C79" s="1821">
        <f>'RM_6.1.1.sz.mell'!C79</f>
        <v>0</v>
      </c>
      <c r="D79" s="1821">
        <f>'RM_6.1.1.sz.mell'!J79</f>
        <v>0</v>
      </c>
      <c r="E79" s="1822">
        <f>'RM_6.1.1.sz.mell'!K79</f>
        <v>0</v>
      </c>
    </row>
    <row r="80" spans="1:5" s="1662" customFormat="1" ht="12" customHeight="1" x14ac:dyDescent="0.2">
      <c r="A80" s="1965" t="s">
        <v>338</v>
      </c>
      <c r="B80" s="402" t="s">
        <v>319</v>
      </c>
      <c r="C80" s="1821">
        <f>'RM_6.1.1.sz.mell'!C80</f>
        <v>0</v>
      </c>
      <c r="D80" s="1821">
        <f>'RM_6.1.1.sz.mell'!J80</f>
        <v>0</v>
      </c>
      <c r="E80" s="1822">
        <f>'RM_6.1.1.sz.mell'!K80</f>
        <v>0</v>
      </c>
    </row>
    <row r="81" spans="1:5" s="1662" customFormat="1" ht="12" customHeight="1" thickBot="1" x14ac:dyDescent="0.25">
      <c r="A81" s="1966" t="s">
        <v>339</v>
      </c>
      <c r="B81" s="403" t="s">
        <v>567</v>
      </c>
      <c r="C81" s="1821">
        <f>'RM_6.1.1.sz.mell'!C81</f>
        <v>0</v>
      </c>
      <c r="D81" s="1821">
        <f>'RM_6.1.1.sz.mell'!J81</f>
        <v>0</v>
      </c>
      <c r="E81" s="1822">
        <f>'RM_6.1.1.sz.mell'!K81</f>
        <v>0</v>
      </c>
    </row>
    <row r="82" spans="1:5" s="1662" customFormat="1" ht="12" customHeight="1" thickBot="1" x14ac:dyDescent="0.2">
      <c r="A82" s="423" t="s">
        <v>320</v>
      </c>
      <c r="B82" s="277" t="s">
        <v>340</v>
      </c>
      <c r="C82" s="1815">
        <f>'RM_6.1.1.sz.mell'!C82</f>
        <v>0</v>
      </c>
      <c r="D82" s="1815">
        <f>'RM_6.1.1.sz.mell'!J82</f>
        <v>0</v>
      </c>
      <c r="E82" s="1816">
        <f>'RM_6.1.1.sz.mell'!K82</f>
        <v>0</v>
      </c>
    </row>
    <row r="83" spans="1:5" s="1662" customFormat="1" ht="12" customHeight="1" x14ac:dyDescent="0.2">
      <c r="A83" s="424" t="s">
        <v>321</v>
      </c>
      <c r="B83" s="401" t="s">
        <v>322</v>
      </c>
      <c r="C83" s="1821">
        <f>'RM_6.1.1.sz.mell'!C83</f>
        <v>0</v>
      </c>
      <c r="D83" s="1821">
        <f>'RM_6.1.1.sz.mell'!J83</f>
        <v>0</v>
      </c>
      <c r="E83" s="1822">
        <f>'RM_6.1.1.sz.mell'!K83</f>
        <v>0</v>
      </c>
    </row>
    <row r="84" spans="1:5" s="1662" customFormat="1" ht="12" customHeight="1" x14ac:dyDescent="0.2">
      <c r="A84" s="425" t="s">
        <v>323</v>
      </c>
      <c r="B84" s="402" t="s">
        <v>324</v>
      </c>
      <c r="C84" s="1821">
        <f>'RM_6.1.1.sz.mell'!C84</f>
        <v>0</v>
      </c>
      <c r="D84" s="1821">
        <f>'RM_6.1.1.sz.mell'!J84</f>
        <v>0</v>
      </c>
      <c r="E84" s="1822">
        <f>'RM_6.1.1.sz.mell'!K84</f>
        <v>0</v>
      </c>
    </row>
    <row r="85" spans="1:5" s="1662" customFormat="1" ht="12" customHeight="1" x14ac:dyDescent="0.2">
      <c r="A85" s="425" t="s">
        <v>325</v>
      </c>
      <c r="B85" s="402" t="s">
        <v>326</v>
      </c>
      <c r="C85" s="1821">
        <f>'RM_6.1.1.sz.mell'!C85</f>
        <v>0</v>
      </c>
      <c r="D85" s="1821">
        <f>'RM_6.1.1.sz.mell'!J85</f>
        <v>0</v>
      </c>
      <c r="E85" s="1822">
        <f>'RM_6.1.1.sz.mell'!K85</f>
        <v>0</v>
      </c>
    </row>
    <row r="86" spans="1:5" s="1661" customFormat="1" ht="12" customHeight="1" thickBot="1" x14ac:dyDescent="0.25">
      <c r="A86" s="426" t="s">
        <v>327</v>
      </c>
      <c r="B86" s="403" t="s">
        <v>328</v>
      </c>
      <c r="C86" s="1821">
        <f>'RM_6.1.1.sz.mell'!C86</f>
        <v>0</v>
      </c>
      <c r="D86" s="1821">
        <f>'RM_6.1.1.sz.mell'!J86</f>
        <v>0</v>
      </c>
      <c r="E86" s="1822">
        <f>'RM_6.1.1.sz.mell'!K86</f>
        <v>0</v>
      </c>
    </row>
    <row r="87" spans="1:5" s="1661" customFormat="1" ht="12" customHeight="1" thickBot="1" x14ac:dyDescent="0.2">
      <c r="A87" s="423" t="s">
        <v>329</v>
      </c>
      <c r="B87" s="277" t="s">
        <v>470</v>
      </c>
      <c r="C87" s="1815">
        <f>'RM_6.1.1.sz.mell'!C87</f>
        <v>0</v>
      </c>
      <c r="D87" s="1815">
        <f>'RM_6.1.1.sz.mell'!J87</f>
        <v>0</v>
      </c>
      <c r="E87" s="1816">
        <f>'RM_6.1.1.sz.mell'!K87</f>
        <v>0</v>
      </c>
    </row>
    <row r="88" spans="1:5" s="1661" customFormat="1" ht="12" customHeight="1" thickBot="1" x14ac:dyDescent="0.2">
      <c r="A88" s="423" t="s">
        <v>502</v>
      </c>
      <c r="B88" s="277" t="s">
        <v>330</v>
      </c>
      <c r="C88" s="1815">
        <f>'RM_6.1.1.sz.mell'!C88</f>
        <v>0</v>
      </c>
      <c r="D88" s="1815">
        <f>'RM_6.1.1.sz.mell'!J88</f>
        <v>0</v>
      </c>
      <c r="E88" s="1816">
        <f>'RM_6.1.1.sz.mell'!K88</f>
        <v>0</v>
      </c>
    </row>
    <row r="89" spans="1:5" s="1661" customFormat="1" ht="12" customHeight="1" thickBot="1" x14ac:dyDescent="0.2">
      <c r="A89" s="423" t="s">
        <v>503</v>
      </c>
      <c r="B89" s="408" t="s">
        <v>473</v>
      </c>
      <c r="C89" s="1819">
        <f>'RM_6.1.1.sz.mell'!C89</f>
        <v>0</v>
      </c>
      <c r="D89" s="1819">
        <f>'RM_6.1.1.sz.mell'!J89</f>
        <v>0</v>
      </c>
      <c r="E89" s="1820">
        <f>'RM_6.1.1.sz.mell'!K89</f>
        <v>0</v>
      </c>
    </row>
    <row r="90" spans="1:5" s="1661" customFormat="1" ht="12" customHeight="1" thickBot="1" x14ac:dyDescent="0.2">
      <c r="A90" s="427" t="s">
        <v>504</v>
      </c>
      <c r="B90" s="409" t="s">
        <v>505</v>
      </c>
      <c r="C90" s="1819">
        <f>'RM_6.1.1.sz.mell'!C90</f>
        <v>314031582</v>
      </c>
      <c r="D90" s="1819">
        <f>'RM_6.1.1.sz.mell'!J90</f>
        <v>0</v>
      </c>
      <c r="E90" s="1820">
        <f>'RM_6.1.1.sz.mell'!K90</f>
        <v>314031582</v>
      </c>
    </row>
    <row r="91" spans="1:5" s="1662" customFormat="1" ht="15.2" customHeight="1" thickBot="1" x14ac:dyDescent="0.25">
      <c r="A91" s="1974"/>
      <c r="B91" s="1975"/>
      <c r="C91" s="1976"/>
      <c r="D91" s="1977"/>
      <c r="E91" s="1977"/>
    </row>
    <row r="92" spans="1:5" s="1660" customFormat="1" ht="16.5" customHeight="1" thickBot="1" x14ac:dyDescent="0.25">
      <c r="A92" s="2419" t="s">
        <v>56</v>
      </c>
      <c r="B92" s="2420"/>
      <c r="C92" s="2420"/>
      <c r="D92" s="2420"/>
      <c r="E92" s="2421"/>
    </row>
    <row r="93" spans="1:5" s="1663" customFormat="1" ht="12" customHeight="1" thickBot="1" x14ac:dyDescent="0.25">
      <c r="A93" s="1842" t="s">
        <v>17</v>
      </c>
      <c r="B93" s="1862" t="s">
        <v>509</v>
      </c>
      <c r="C93" s="1863">
        <f>'RM_6.1.1.sz.mell'!C93</f>
        <v>314031582</v>
      </c>
      <c r="D93" s="1863">
        <f>'RM_6.1.1.sz.mell'!J93</f>
        <v>0</v>
      </c>
      <c r="E93" s="1864">
        <f>'RM_6.1.1.sz.mell'!K93</f>
        <v>314031582</v>
      </c>
    </row>
    <row r="94" spans="1:5" ht="12" customHeight="1" x14ac:dyDescent="0.2">
      <c r="A94" s="1978" t="s">
        <v>97</v>
      </c>
      <c r="B94" s="1866" t="s">
        <v>48</v>
      </c>
      <c r="C94" s="1827">
        <f>'RM_6.1.1.sz.mell'!C94</f>
        <v>209337759</v>
      </c>
      <c r="D94" s="1827">
        <f>'RM_6.1.1.sz.mell'!J94</f>
        <v>0</v>
      </c>
      <c r="E94" s="1828">
        <f>'RM_6.1.1.sz.mell'!K94</f>
        <v>209337759</v>
      </c>
    </row>
    <row r="95" spans="1:5" ht="12" customHeight="1" x14ac:dyDescent="0.2">
      <c r="A95" s="1965" t="s">
        <v>98</v>
      </c>
      <c r="B95" s="1867" t="s">
        <v>181</v>
      </c>
      <c r="C95" s="1813">
        <f>'RM_6.1.1.sz.mell'!C95</f>
        <v>32447353</v>
      </c>
      <c r="D95" s="1813">
        <f>'RM_6.1.1.sz.mell'!J95</f>
        <v>0</v>
      </c>
      <c r="E95" s="1814">
        <f>'RM_6.1.1.sz.mell'!K95</f>
        <v>32447353</v>
      </c>
    </row>
    <row r="96" spans="1:5" ht="12" customHeight="1" x14ac:dyDescent="0.2">
      <c r="A96" s="1965" t="s">
        <v>99</v>
      </c>
      <c r="B96" s="1867" t="s">
        <v>138</v>
      </c>
      <c r="C96" s="1817">
        <f>'RM_6.1.1.sz.mell'!C96</f>
        <v>72246470</v>
      </c>
      <c r="D96" s="1813">
        <f>'RM_6.1.1.sz.mell'!J96</f>
        <v>0</v>
      </c>
      <c r="E96" s="1818">
        <f>'RM_6.1.1.sz.mell'!K96</f>
        <v>72246470</v>
      </c>
    </row>
    <row r="97" spans="1:5" ht="12" customHeight="1" x14ac:dyDescent="0.2">
      <c r="A97" s="1965" t="s">
        <v>100</v>
      </c>
      <c r="B97" s="1868" t="s">
        <v>182</v>
      </c>
      <c r="C97" s="1817">
        <f>'RM_6.1.1.sz.mell'!C97</f>
        <v>0</v>
      </c>
      <c r="D97" s="1835">
        <f>'RM_6.1.1.sz.mell'!J97</f>
        <v>0</v>
      </c>
      <c r="E97" s="1818">
        <f>'RM_6.1.1.sz.mell'!K97</f>
        <v>0</v>
      </c>
    </row>
    <row r="98" spans="1:5" ht="12" customHeight="1" x14ac:dyDescent="0.2">
      <c r="A98" s="1965" t="s">
        <v>111</v>
      </c>
      <c r="B98" s="1869" t="s">
        <v>183</v>
      </c>
      <c r="C98" s="1817">
        <f>'RM_6.1.1.sz.mell'!C98</f>
        <v>0</v>
      </c>
      <c r="D98" s="1835">
        <f>'RM_6.1.1.sz.mell'!J98</f>
        <v>0</v>
      </c>
      <c r="E98" s="1818">
        <f>'RM_6.1.1.sz.mell'!K98</f>
        <v>0</v>
      </c>
    </row>
    <row r="99" spans="1:5" ht="12" customHeight="1" x14ac:dyDescent="0.2">
      <c r="A99" s="1965" t="s">
        <v>101</v>
      </c>
      <c r="B99" s="1867" t="s">
        <v>506</v>
      </c>
      <c r="C99" s="1817">
        <f>'RM_6.1.1.sz.mell'!C99</f>
        <v>0</v>
      </c>
      <c r="D99" s="1835">
        <f>'RM_6.1.1.sz.mell'!J99</f>
        <v>0</v>
      </c>
      <c r="E99" s="1818">
        <f>'RM_6.1.1.sz.mell'!K99</f>
        <v>0</v>
      </c>
    </row>
    <row r="100" spans="1:5" ht="12" customHeight="1" x14ac:dyDescent="0.2">
      <c r="A100" s="1965" t="s">
        <v>102</v>
      </c>
      <c r="B100" s="1871" t="s">
        <v>436</v>
      </c>
      <c r="C100" s="1817">
        <f>'RM_6.1.1.sz.mell'!C100</f>
        <v>0</v>
      </c>
      <c r="D100" s="1835">
        <f>'RM_6.1.1.sz.mell'!J100</f>
        <v>0</v>
      </c>
      <c r="E100" s="1818">
        <f>'RM_6.1.1.sz.mell'!K100</f>
        <v>0</v>
      </c>
    </row>
    <row r="101" spans="1:5" ht="12" customHeight="1" x14ac:dyDescent="0.2">
      <c r="A101" s="1965" t="s">
        <v>112</v>
      </c>
      <c r="B101" s="1871" t="s">
        <v>435</v>
      </c>
      <c r="C101" s="1817">
        <f>'RM_6.1.1.sz.mell'!C101</f>
        <v>0</v>
      </c>
      <c r="D101" s="1835">
        <f>'RM_6.1.1.sz.mell'!J101</f>
        <v>0</v>
      </c>
      <c r="E101" s="1818">
        <f>'RM_6.1.1.sz.mell'!K101</f>
        <v>0</v>
      </c>
    </row>
    <row r="102" spans="1:5" ht="12" customHeight="1" x14ac:dyDescent="0.2">
      <c r="A102" s="1965" t="s">
        <v>113</v>
      </c>
      <c r="B102" s="1871" t="s">
        <v>346</v>
      </c>
      <c r="C102" s="1817">
        <f>'RM_6.1.1.sz.mell'!C102</f>
        <v>0</v>
      </c>
      <c r="D102" s="1835">
        <f>'RM_6.1.1.sz.mell'!J102</f>
        <v>0</v>
      </c>
      <c r="E102" s="1818">
        <f>'RM_6.1.1.sz.mell'!K102</f>
        <v>0</v>
      </c>
    </row>
    <row r="103" spans="1:5" ht="12" customHeight="1" x14ac:dyDescent="0.2">
      <c r="A103" s="1965" t="s">
        <v>114</v>
      </c>
      <c r="B103" s="1872" t="s">
        <v>347</v>
      </c>
      <c r="C103" s="1817">
        <f>'RM_6.1.1.sz.mell'!C103</f>
        <v>0</v>
      </c>
      <c r="D103" s="1835">
        <f>'RM_6.1.1.sz.mell'!J103</f>
        <v>0</v>
      </c>
      <c r="E103" s="1818">
        <f>'RM_6.1.1.sz.mell'!K103</f>
        <v>0</v>
      </c>
    </row>
    <row r="104" spans="1:5" ht="12" customHeight="1" x14ac:dyDescent="0.2">
      <c r="A104" s="1965" t="s">
        <v>115</v>
      </c>
      <c r="B104" s="1872" t="s">
        <v>348</v>
      </c>
      <c r="C104" s="1817">
        <f>'RM_6.1.1.sz.mell'!C104</f>
        <v>0</v>
      </c>
      <c r="D104" s="1835">
        <f>'RM_6.1.1.sz.mell'!J104</f>
        <v>0</v>
      </c>
      <c r="E104" s="1818">
        <f>'RM_6.1.1.sz.mell'!K104</f>
        <v>0</v>
      </c>
    </row>
    <row r="105" spans="1:5" ht="12" customHeight="1" x14ac:dyDescent="0.2">
      <c r="A105" s="1965" t="s">
        <v>117</v>
      </c>
      <c r="B105" s="1871" t="s">
        <v>349</v>
      </c>
      <c r="C105" s="1817">
        <f>'RM_6.1.1.sz.mell'!C105</f>
        <v>0</v>
      </c>
      <c r="D105" s="1835">
        <f>'RM_6.1.1.sz.mell'!J105</f>
        <v>0</v>
      </c>
      <c r="E105" s="1818">
        <f>'RM_6.1.1.sz.mell'!K105</f>
        <v>0</v>
      </c>
    </row>
    <row r="106" spans="1:5" ht="12" customHeight="1" x14ac:dyDescent="0.2">
      <c r="A106" s="1965" t="s">
        <v>184</v>
      </c>
      <c r="B106" s="1871" t="s">
        <v>350</v>
      </c>
      <c r="C106" s="1817">
        <f>'RM_6.1.1.sz.mell'!C106</f>
        <v>0</v>
      </c>
      <c r="D106" s="1835">
        <f>'RM_6.1.1.sz.mell'!J106</f>
        <v>0</v>
      </c>
      <c r="E106" s="1818">
        <f>'RM_6.1.1.sz.mell'!K106</f>
        <v>0</v>
      </c>
    </row>
    <row r="107" spans="1:5" ht="12" customHeight="1" x14ac:dyDescent="0.2">
      <c r="A107" s="1965" t="s">
        <v>344</v>
      </c>
      <c r="B107" s="1872" t="s">
        <v>351</v>
      </c>
      <c r="C107" s="1813">
        <f>'RM_6.1.1.sz.mell'!C107</f>
        <v>0</v>
      </c>
      <c r="D107" s="1835">
        <f>'RM_6.1.1.sz.mell'!J107</f>
        <v>0</v>
      </c>
      <c r="E107" s="1818">
        <f>'RM_6.1.1.sz.mell'!K107</f>
        <v>0</v>
      </c>
    </row>
    <row r="108" spans="1:5" ht="12" customHeight="1" x14ac:dyDescent="0.2">
      <c r="A108" s="1979" t="s">
        <v>345</v>
      </c>
      <c r="B108" s="1870" t="s">
        <v>352</v>
      </c>
      <c r="C108" s="1817">
        <f>'RM_6.1.1.sz.mell'!C108</f>
        <v>0</v>
      </c>
      <c r="D108" s="1835">
        <f>'RM_6.1.1.sz.mell'!J108</f>
        <v>0</v>
      </c>
      <c r="E108" s="1818">
        <f>'RM_6.1.1.sz.mell'!K108</f>
        <v>0</v>
      </c>
    </row>
    <row r="109" spans="1:5" ht="12" customHeight="1" x14ac:dyDescent="0.2">
      <c r="A109" s="1965" t="s">
        <v>433</v>
      </c>
      <c r="B109" s="1870" t="s">
        <v>353</v>
      </c>
      <c r="C109" s="1817">
        <f>'RM_6.1.1.sz.mell'!C109</f>
        <v>0</v>
      </c>
      <c r="D109" s="1835">
        <f>'RM_6.1.1.sz.mell'!J109</f>
        <v>0</v>
      </c>
      <c r="E109" s="1818">
        <f>'RM_6.1.1.sz.mell'!K109</f>
        <v>0</v>
      </c>
    </row>
    <row r="110" spans="1:5" ht="12" customHeight="1" x14ac:dyDescent="0.2">
      <c r="A110" s="1965" t="s">
        <v>434</v>
      </c>
      <c r="B110" s="1872" t="s">
        <v>354</v>
      </c>
      <c r="C110" s="1813">
        <f>'RM_6.1.1.sz.mell'!C110</f>
        <v>0</v>
      </c>
      <c r="D110" s="1834">
        <f>'RM_6.1.1.sz.mell'!J110</f>
        <v>0</v>
      </c>
      <c r="E110" s="1814">
        <f>'RM_6.1.1.sz.mell'!K110</f>
        <v>0</v>
      </c>
    </row>
    <row r="111" spans="1:5" ht="12" customHeight="1" x14ac:dyDescent="0.2">
      <c r="A111" s="1965" t="s">
        <v>438</v>
      </c>
      <c r="B111" s="1868" t="s">
        <v>49</v>
      </c>
      <c r="C111" s="1813">
        <f>'RM_6.1.1.sz.mell'!C111</f>
        <v>0</v>
      </c>
      <c r="D111" s="1834">
        <f>'RM_6.1.1.sz.mell'!J111</f>
        <v>0</v>
      </c>
      <c r="E111" s="1814">
        <f>'RM_6.1.1.sz.mell'!K111</f>
        <v>0</v>
      </c>
    </row>
    <row r="112" spans="1:5" ht="12" customHeight="1" x14ac:dyDescent="0.2">
      <c r="A112" s="1966" t="s">
        <v>439</v>
      </c>
      <c r="B112" s="1867" t="s">
        <v>507</v>
      </c>
      <c r="C112" s="1817">
        <f>'RM_6.1.1.sz.mell'!C112</f>
        <v>0</v>
      </c>
      <c r="D112" s="1835">
        <f>'RM_6.1.1.sz.mell'!J112</f>
        <v>0</v>
      </c>
      <c r="E112" s="1818">
        <f>'RM_6.1.1.sz.mell'!K112</f>
        <v>0</v>
      </c>
    </row>
    <row r="113" spans="1:5" ht="12" customHeight="1" thickBot="1" x14ac:dyDescent="0.25">
      <c r="A113" s="1970" t="s">
        <v>440</v>
      </c>
      <c r="B113" s="1980" t="s">
        <v>508</v>
      </c>
      <c r="C113" s="1829">
        <f>'RM_6.1.1.sz.mell'!C113</f>
        <v>0</v>
      </c>
      <c r="D113" s="1837">
        <f>'RM_6.1.1.sz.mell'!J113</f>
        <v>0</v>
      </c>
      <c r="E113" s="1830">
        <f>'RM_6.1.1.sz.mell'!K113</f>
        <v>0</v>
      </c>
    </row>
    <row r="114" spans="1:5" ht="12" customHeight="1" thickBot="1" x14ac:dyDescent="0.25">
      <c r="A114" s="1858" t="s">
        <v>18</v>
      </c>
      <c r="B114" s="1886" t="s">
        <v>355</v>
      </c>
      <c r="C114" s="1815">
        <f>'RM_6.1.1.sz.mell'!C114</f>
        <v>0</v>
      </c>
      <c r="D114" s="1836">
        <f>'RM_6.1.1.sz.mell'!J114</f>
        <v>0</v>
      </c>
      <c r="E114" s="1816">
        <f>'RM_6.1.1.sz.mell'!K114</f>
        <v>0</v>
      </c>
    </row>
    <row r="115" spans="1:5" ht="12" customHeight="1" x14ac:dyDescent="0.2">
      <c r="A115" s="1964" t="s">
        <v>103</v>
      </c>
      <c r="B115" s="1867" t="s">
        <v>227</v>
      </c>
      <c r="C115" s="1811">
        <f>'RM_6.1.1.sz.mell'!C115</f>
        <v>0</v>
      </c>
      <c r="D115" s="1833">
        <f>'RM_6.1.1.sz.mell'!J115</f>
        <v>0</v>
      </c>
      <c r="E115" s="1812">
        <f>'RM_6.1.1.sz.mell'!K115</f>
        <v>0</v>
      </c>
    </row>
    <row r="116" spans="1:5" ht="12" customHeight="1" x14ac:dyDescent="0.2">
      <c r="A116" s="1964" t="s">
        <v>104</v>
      </c>
      <c r="B116" s="1878" t="s">
        <v>359</v>
      </c>
      <c r="C116" s="1811">
        <f>'RM_6.1.1.sz.mell'!C116</f>
        <v>0</v>
      </c>
      <c r="D116" s="1833">
        <f>'RM_6.1.1.sz.mell'!J116</f>
        <v>0</v>
      </c>
      <c r="E116" s="1812">
        <f>'RM_6.1.1.sz.mell'!K116</f>
        <v>0</v>
      </c>
    </row>
    <row r="117" spans="1:5" ht="12" customHeight="1" x14ac:dyDescent="0.2">
      <c r="A117" s="1964" t="s">
        <v>105</v>
      </c>
      <c r="B117" s="1878" t="s">
        <v>185</v>
      </c>
      <c r="C117" s="1813">
        <f>'RM_6.1.1.sz.mell'!C117</f>
        <v>0</v>
      </c>
      <c r="D117" s="1834">
        <f>'RM_6.1.1.sz.mell'!J117</f>
        <v>0</v>
      </c>
      <c r="E117" s="1814">
        <f>'RM_6.1.1.sz.mell'!K117</f>
        <v>0</v>
      </c>
    </row>
    <row r="118" spans="1:5" ht="12" customHeight="1" x14ac:dyDescent="0.2">
      <c r="A118" s="1964" t="s">
        <v>106</v>
      </c>
      <c r="B118" s="1878" t="s">
        <v>360</v>
      </c>
      <c r="C118" s="1813">
        <f>'RM_6.1.1.sz.mell'!C118</f>
        <v>0</v>
      </c>
      <c r="D118" s="1834">
        <f>'RM_6.1.1.sz.mell'!J118</f>
        <v>0</v>
      </c>
      <c r="E118" s="1814">
        <f>'RM_6.1.1.sz.mell'!K118</f>
        <v>0</v>
      </c>
    </row>
    <row r="119" spans="1:5" ht="12" customHeight="1" x14ac:dyDescent="0.2">
      <c r="A119" s="1964" t="s">
        <v>107</v>
      </c>
      <c r="B119" s="279" t="s">
        <v>229</v>
      </c>
      <c r="C119" s="1813">
        <f>'RM_6.1.1.sz.mell'!C119</f>
        <v>0</v>
      </c>
      <c r="D119" s="1834">
        <f>'RM_6.1.1.sz.mell'!J119</f>
        <v>0</v>
      </c>
      <c r="E119" s="1814">
        <f>'RM_6.1.1.sz.mell'!K119</f>
        <v>0</v>
      </c>
    </row>
    <row r="120" spans="1:5" ht="12" customHeight="1" x14ac:dyDescent="0.2">
      <c r="A120" s="1964" t="s">
        <v>116</v>
      </c>
      <c r="B120" s="278" t="s">
        <v>423</v>
      </c>
      <c r="C120" s="1813">
        <f>'RM_6.1.1.sz.mell'!C120</f>
        <v>0</v>
      </c>
      <c r="D120" s="1834">
        <f>'RM_6.1.1.sz.mell'!J120</f>
        <v>0</v>
      </c>
      <c r="E120" s="1814">
        <f>'RM_6.1.1.sz.mell'!K120</f>
        <v>0</v>
      </c>
    </row>
    <row r="121" spans="1:5" ht="12" customHeight="1" x14ac:dyDescent="0.2">
      <c r="A121" s="1964" t="s">
        <v>118</v>
      </c>
      <c r="B121" s="1879" t="s">
        <v>365</v>
      </c>
      <c r="C121" s="1813">
        <f>'RM_6.1.1.sz.mell'!C121</f>
        <v>0</v>
      </c>
      <c r="D121" s="1834">
        <f>'RM_6.1.1.sz.mell'!J121</f>
        <v>0</v>
      </c>
      <c r="E121" s="1814">
        <f>'RM_6.1.1.sz.mell'!K121</f>
        <v>0</v>
      </c>
    </row>
    <row r="122" spans="1:5" ht="12" customHeight="1" x14ac:dyDescent="0.2">
      <c r="A122" s="1964" t="s">
        <v>186</v>
      </c>
      <c r="B122" s="1872" t="s">
        <v>348</v>
      </c>
      <c r="C122" s="1813">
        <f>'RM_6.1.1.sz.mell'!C122</f>
        <v>0</v>
      </c>
      <c r="D122" s="1834">
        <f>'RM_6.1.1.sz.mell'!J122</f>
        <v>0</v>
      </c>
      <c r="E122" s="1814">
        <f>'RM_6.1.1.sz.mell'!K122</f>
        <v>0</v>
      </c>
    </row>
    <row r="123" spans="1:5" ht="12" customHeight="1" x14ac:dyDescent="0.2">
      <c r="A123" s="1964" t="s">
        <v>187</v>
      </c>
      <c r="B123" s="1872" t="s">
        <v>364</v>
      </c>
      <c r="C123" s="1813">
        <f>'RM_6.1.1.sz.mell'!C123</f>
        <v>0</v>
      </c>
      <c r="D123" s="1834">
        <f>'RM_6.1.1.sz.mell'!J123</f>
        <v>0</v>
      </c>
      <c r="E123" s="1814">
        <f>'RM_6.1.1.sz.mell'!K123</f>
        <v>0</v>
      </c>
    </row>
    <row r="124" spans="1:5" ht="12" customHeight="1" x14ac:dyDescent="0.2">
      <c r="A124" s="1964" t="s">
        <v>188</v>
      </c>
      <c r="B124" s="1872" t="s">
        <v>363</v>
      </c>
      <c r="C124" s="1813">
        <f>'RM_6.1.1.sz.mell'!C124</f>
        <v>0</v>
      </c>
      <c r="D124" s="1834">
        <f>'RM_6.1.1.sz.mell'!J124</f>
        <v>0</v>
      </c>
      <c r="E124" s="1814">
        <f>'RM_6.1.1.sz.mell'!K124</f>
        <v>0</v>
      </c>
    </row>
    <row r="125" spans="1:5" ht="12" customHeight="1" x14ac:dyDescent="0.2">
      <c r="A125" s="1964" t="s">
        <v>356</v>
      </c>
      <c r="B125" s="1872" t="s">
        <v>351</v>
      </c>
      <c r="C125" s="1813">
        <f>'RM_6.1.1.sz.mell'!C125</f>
        <v>0</v>
      </c>
      <c r="D125" s="1834">
        <f>'RM_6.1.1.sz.mell'!J125</f>
        <v>0</v>
      </c>
      <c r="E125" s="1814">
        <f>'RM_6.1.1.sz.mell'!K125</f>
        <v>0</v>
      </c>
    </row>
    <row r="126" spans="1:5" ht="12" customHeight="1" x14ac:dyDescent="0.2">
      <c r="A126" s="1964" t="s">
        <v>357</v>
      </c>
      <c r="B126" s="1872" t="s">
        <v>362</v>
      </c>
      <c r="C126" s="1813">
        <f>'RM_6.1.1.sz.mell'!C126</f>
        <v>0</v>
      </c>
      <c r="D126" s="1834">
        <f>'RM_6.1.1.sz.mell'!J126</f>
        <v>0</v>
      </c>
      <c r="E126" s="1814">
        <f>'RM_6.1.1.sz.mell'!K126</f>
        <v>0</v>
      </c>
    </row>
    <row r="127" spans="1:5" ht="12" customHeight="1" thickBot="1" x14ac:dyDescent="0.25">
      <c r="A127" s="1979" t="s">
        <v>358</v>
      </c>
      <c r="B127" s="1872" t="s">
        <v>361</v>
      </c>
      <c r="C127" s="1817">
        <f>'RM_6.1.1.sz.mell'!C127</f>
        <v>0</v>
      </c>
      <c r="D127" s="1835">
        <f>'RM_6.1.1.sz.mell'!J127</f>
        <v>0</v>
      </c>
      <c r="E127" s="1818">
        <f>'RM_6.1.1.sz.mell'!K127</f>
        <v>0</v>
      </c>
    </row>
    <row r="128" spans="1:5" ht="12" customHeight="1" thickBot="1" x14ac:dyDescent="0.25">
      <c r="A128" s="1858" t="s">
        <v>19</v>
      </c>
      <c r="B128" s="1880" t="s">
        <v>443</v>
      </c>
      <c r="C128" s="1815">
        <f>'RM_6.1.1.sz.mell'!C128</f>
        <v>314031582</v>
      </c>
      <c r="D128" s="1836">
        <f>'RM_6.1.1.sz.mell'!J128</f>
        <v>0</v>
      </c>
      <c r="E128" s="1816">
        <f>'RM_6.1.1.sz.mell'!K128</f>
        <v>314031582</v>
      </c>
    </row>
    <row r="129" spans="1:11" ht="12" customHeight="1" thickBot="1" x14ac:dyDescent="0.25">
      <c r="A129" s="1858" t="s">
        <v>20</v>
      </c>
      <c r="B129" s="1880" t="s">
        <v>444</v>
      </c>
      <c r="C129" s="1815">
        <f>'RM_6.1.1.sz.mell'!C129</f>
        <v>0</v>
      </c>
      <c r="D129" s="1836">
        <f>'RM_6.1.1.sz.mell'!J129</f>
        <v>0</v>
      </c>
      <c r="E129" s="1816">
        <f>'RM_6.1.1.sz.mell'!K129</f>
        <v>0</v>
      </c>
    </row>
    <row r="130" spans="1:11" s="1663" customFormat="1" ht="12" customHeight="1" x14ac:dyDescent="0.2">
      <c r="A130" s="1964" t="s">
        <v>265</v>
      </c>
      <c r="B130" s="1881" t="s">
        <v>512</v>
      </c>
      <c r="C130" s="1813">
        <f>'RM_6.1.1.sz.mell'!C130</f>
        <v>0</v>
      </c>
      <c r="D130" s="1834">
        <f>'RM_6.1.1.sz.mell'!J130</f>
        <v>0</v>
      </c>
      <c r="E130" s="1814">
        <f>'RM_6.1.1.sz.mell'!K130</f>
        <v>0</v>
      </c>
    </row>
    <row r="131" spans="1:11" ht="12" customHeight="1" x14ac:dyDescent="0.2">
      <c r="A131" s="1964" t="s">
        <v>266</v>
      </c>
      <c r="B131" s="1881" t="s">
        <v>452</v>
      </c>
      <c r="C131" s="1813">
        <f>'RM_6.1.1.sz.mell'!C131</f>
        <v>0</v>
      </c>
      <c r="D131" s="1834">
        <f>'RM_6.1.1.sz.mell'!J131</f>
        <v>0</v>
      </c>
      <c r="E131" s="1814">
        <f>'RM_6.1.1.sz.mell'!K131</f>
        <v>0</v>
      </c>
    </row>
    <row r="132" spans="1:11" ht="12" customHeight="1" thickBot="1" x14ac:dyDescent="0.25">
      <c r="A132" s="1979" t="s">
        <v>267</v>
      </c>
      <c r="B132" s="1883" t="s">
        <v>511</v>
      </c>
      <c r="C132" s="1813">
        <f>'RM_6.1.1.sz.mell'!C132</f>
        <v>0</v>
      </c>
      <c r="D132" s="1834">
        <f>'RM_6.1.1.sz.mell'!J132</f>
        <v>0</v>
      </c>
      <c r="E132" s="1814">
        <f>'RM_6.1.1.sz.mell'!K132</f>
        <v>0</v>
      </c>
    </row>
    <row r="133" spans="1:11" ht="12" customHeight="1" thickBot="1" x14ac:dyDescent="0.25">
      <c r="A133" s="1858" t="s">
        <v>21</v>
      </c>
      <c r="B133" s="1880" t="s">
        <v>1091</v>
      </c>
      <c r="C133" s="1815">
        <f>'RM_6.1.1.sz.mell'!C133</f>
        <v>0</v>
      </c>
      <c r="D133" s="1836">
        <f>'RM_6.1.1.sz.mell'!J133</f>
        <v>0</v>
      </c>
      <c r="E133" s="1816">
        <f>'RM_6.1.1.sz.mell'!K133</f>
        <v>0</v>
      </c>
    </row>
    <row r="134" spans="1:11" ht="12" customHeight="1" x14ac:dyDescent="0.2">
      <c r="A134" s="1964" t="s">
        <v>90</v>
      </c>
      <c r="B134" s="1881" t="s">
        <v>454</v>
      </c>
      <c r="C134" s="1813">
        <f>'RM_6.1.1.sz.mell'!C134</f>
        <v>0</v>
      </c>
      <c r="D134" s="1834">
        <f>'RM_6.1.1.sz.mell'!J134</f>
        <v>0</v>
      </c>
      <c r="E134" s="1814">
        <f>'RM_6.1.1.sz.mell'!K134</f>
        <v>0</v>
      </c>
    </row>
    <row r="135" spans="1:11" ht="12" customHeight="1" x14ac:dyDescent="0.2">
      <c r="A135" s="1964" t="s">
        <v>91</v>
      </c>
      <c r="B135" s="1881" t="s">
        <v>446</v>
      </c>
      <c r="C135" s="1813">
        <f>'RM_6.1.1.sz.mell'!C135</f>
        <v>0</v>
      </c>
      <c r="D135" s="1834">
        <f>'RM_6.1.1.sz.mell'!J135</f>
        <v>0</v>
      </c>
      <c r="E135" s="1814">
        <f>'RM_6.1.1.sz.mell'!K135</f>
        <v>0</v>
      </c>
    </row>
    <row r="136" spans="1:11" ht="12" customHeight="1" x14ac:dyDescent="0.2">
      <c r="A136" s="1964" t="s">
        <v>92</v>
      </c>
      <c r="B136" s="1881" t="s">
        <v>447</v>
      </c>
      <c r="C136" s="1813">
        <f>'RM_6.1.1.sz.mell'!C136</f>
        <v>0</v>
      </c>
      <c r="D136" s="1834">
        <f>'RM_6.1.1.sz.mell'!J136</f>
        <v>0</v>
      </c>
      <c r="E136" s="1814">
        <f>'RM_6.1.1.sz.mell'!K136</f>
        <v>0</v>
      </c>
    </row>
    <row r="137" spans="1:11" ht="12" customHeight="1" x14ac:dyDescent="0.2">
      <c r="A137" s="1964" t="s">
        <v>173</v>
      </c>
      <c r="B137" s="1881" t="s">
        <v>510</v>
      </c>
      <c r="C137" s="1813">
        <f>'RM_6.1.1.sz.mell'!C137</f>
        <v>0</v>
      </c>
      <c r="D137" s="1834">
        <f>'RM_6.1.1.sz.mell'!J137</f>
        <v>0</v>
      </c>
      <c r="E137" s="1814">
        <f>'RM_6.1.1.sz.mell'!K137</f>
        <v>0</v>
      </c>
    </row>
    <row r="138" spans="1:11" ht="12" customHeight="1" x14ac:dyDescent="0.2">
      <c r="A138" s="1964" t="s">
        <v>174</v>
      </c>
      <c r="B138" s="1881" t="s">
        <v>449</v>
      </c>
      <c r="C138" s="1813">
        <f>'RM_6.1.1.sz.mell'!C138</f>
        <v>0</v>
      </c>
      <c r="D138" s="1834">
        <f>'RM_6.1.1.sz.mell'!J138</f>
        <v>0</v>
      </c>
      <c r="E138" s="1814">
        <f>'RM_6.1.1.sz.mell'!K138</f>
        <v>0</v>
      </c>
    </row>
    <row r="139" spans="1:11" s="1663" customFormat="1" ht="12" customHeight="1" thickBot="1" x14ac:dyDescent="0.25">
      <c r="A139" s="1979" t="s">
        <v>175</v>
      </c>
      <c r="B139" s="1883" t="s">
        <v>450</v>
      </c>
      <c r="C139" s="1813">
        <f>'RM_6.1.1.sz.mell'!C139</f>
        <v>0</v>
      </c>
      <c r="D139" s="1834">
        <f>'RM_6.1.1.sz.mell'!J139</f>
        <v>0</v>
      </c>
      <c r="E139" s="1814">
        <f>'RM_6.1.1.sz.mell'!K139</f>
        <v>0</v>
      </c>
    </row>
    <row r="140" spans="1:11" ht="12" customHeight="1" thickBot="1" x14ac:dyDescent="0.25">
      <c r="A140" s="1858" t="s">
        <v>22</v>
      </c>
      <c r="B140" s="1880" t="s">
        <v>536</v>
      </c>
      <c r="C140" s="1819">
        <f>'RM_6.1.1.sz.mell'!C140</f>
        <v>0</v>
      </c>
      <c r="D140" s="1838">
        <f>'RM_6.1.1.sz.mell'!J140</f>
        <v>0</v>
      </c>
      <c r="E140" s="1820">
        <f>'RM_6.1.1.sz.mell'!K140</f>
        <v>0</v>
      </c>
      <c r="K140" s="1664"/>
    </row>
    <row r="141" spans="1:11" x14ac:dyDescent="0.2">
      <c r="A141" s="1964" t="s">
        <v>93</v>
      </c>
      <c r="B141" s="1881" t="s">
        <v>366</v>
      </c>
      <c r="C141" s="1813">
        <f>'RM_6.1.1.sz.mell'!C141</f>
        <v>0</v>
      </c>
      <c r="D141" s="1834">
        <f>'RM_6.1.1.sz.mell'!J141</f>
        <v>0</v>
      </c>
      <c r="E141" s="1814">
        <f>'RM_6.1.1.sz.mell'!K141</f>
        <v>0</v>
      </c>
    </row>
    <row r="142" spans="1:11" ht="12" customHeight="1" x14ac:dyDescent="0.2">
      <c r="A142" s="1964" t="s">
        <v>94</v>
      </c>
      <c r="B142" s="1881" t="s">
        <v>367</v>
      </c>
      <c r="C142" s="1813">
        <f>'RM_6.1.1.sz.mell'!C142</f>
        <v>0</v>
      </c>
      <c r="D142" s="1834">
        <f>'RM_6.1.1.sz.mell'!J142</f>
        <v>0</v>
      </c>
      <c r="E142" s="1814">
        <f>'RM_6.1.1.sz.mell'!K142</f>
        <v>0</v>
      </c>
    </row>
    <row r="143" spans="1:11" ht="12" customHeight="1" x14ac:dyDescent="0.2">
      <c r="A143" s="1964" t="s">
        <v>283</v>
      </c>
      <c r="B143" s="1881" t="s">
        <v>535</v>
      </c>
      <c r="C143" s="1813">
        <f>'RM_6.1.1.sz.mell'!C143</f>
        <v>0</v>
      </c>
      <c r="D143" s="1834">
        <f>'RM_6.1.1.sz.mell'!J143</f>
        <v>0</v>
      </c>
      <c r="E143" s="1814">
        <f>'RM_6.1.1.sz.mell'!K143</f>
        <v>0</v>
      </c>
    </row>
    <row r="144" spans="1:11" s="1663" customFormat="1" ht="12" customHeight="1" x14ac:dyDescent="0.2">
      <c r="A144" s="1964" t="s">
        <v>284</v>
      </c>
      <c r="B144" s="1881" t="s">
        <v>459</v>
      </c>
      <c r="C144" s="1813">
        <f>'RM_6.1.1.sz.mell'!C144</f>
        <v>0</v>
      </c>
      <c r="D144" s="1834">
        <f>'RM_6.1.1.sz.mell'!J144</f>
        <v>0</v>
      </c>
      <c r="E144" s="1814">
        <f>'RM_6.1.1.sz.mell'!K144</f>
        <v>0</v>
      </c>
    </row>
    <row r="145" spans="1:5" s="1663" customFormat="1" ht="12" customHeight="1" thickBot="1" x14ac:dyDescent="0.25">
      <c r="A145" s="1979" t="s">
        <v>285</v>
      </c>
      <c r="B145" s="1883" t="s">
        <v>385</v>
      </c>
      <c r="C145" s="1813">
        <f>'RM_6.1.1.sz.mell'!C145</f>
        <v>0</v>
      </c>
      <c r="D145" s="1834">
        <f>'RM_6.1.1.sz.mell'!J145</f>
        <v>0</v>
      </c>
      <c r="E145" s="1814">
        <f>'RM_6.1.1.sz.mell'!K145</f>
        <v>0</v>
      </c>
    </row>
    <row r="146" spans="1:5" s="1663" customFormat="1" ht="12" customHeight="1" thickBot="1" x14ac:dyDescent="0.25">
      <c r="A146" s="1858" t="s">
        <v>23</v>
      </c>
      <c r="B146" s="1880" t="s">
        <v>460</v>
      </c>
      <c r="C146" s="486">
        <f>'RM_6.1.1.sz.mell'!C146</f>
        <v>0</v>
      </c>
      <c r="D146" s="696">
        <f>'RM_6.1.1.sz.mell'!J146</f>
        <v>0</v>
      </c>
      <c r="E146" s="480">
        <f>'RM_6.1.1.sz.mell'!K146</f>
        <v>0</v>
      </c>
    </row>
    <row r="147" spans="1:5" s="1663" customFormat="1" ht="12" customHeight="1" x14ac:dyDescent="0.2">
      <c r="A147" s="1964" t="s">
        <v>95</v>
      </c>
      <c r="B147" s="1881" t="s">
        <v>455</v>
      </c>
      <c r="C147" s="1813">
        <f>'RM_6.1.1.sz.mell'!C147</f>
        <v>0</v>
      </c>
      <c r="D147" s="1834">
        <f>'RM_6.1.1.sz.mell'!J147</f>
        <v>0</v>
      </c>
      <c r="E147" s="1814">
        <f>'RM_6.1.1.sz.mell'!K147</f>
        <v>0</v>
      </c>
    </row>
    <row r="148" spans="1:5" s="1663" customFormat="1" ht="12" customHeight="1" x14ac:dyDescent="0.2">
      <c r="A148" s="1964" t="s">
        <v>96</v>
      </c>
      <c r="B148" s="1881" t="s">
        <v>462</v>
      </c>
      <c r="C148" s="1813">
        <f>'RM_6.1.1.sz.mell'!C148</f>
        <v>0</v>
      </c>
      <c r="D148" s="1834">
        <f>'RM_6.1.1.sz.mell'!J148</f>
        <v>0</v>
      </c>
      <c r="E148" s="1814">
        <f>'RM_6.1.1.sz.mell'!K148</f>
        <v>0</v>
      </c>
    </row>
    <row r="149" spans="1:5" s="1663" customFormat="1" ht="12" customHeight="1" x14ac:dyDescent="0.2">
      <c r="A149" s="1964" t="s">
        <v>295</v>
      </c>
      <c r="B149" s="1881" t="s">
        <v>457</v>
      </c>
      <c r="C149" s="1813">
        <f>'RM_6.1.1.sz.mell'!C149</f>
        <v>0</v>
      </c>
      <c r="D149" s="1834">
        <f>'RM_6.1.1.sz.mell'!J149</f>
        <v>0</v>
      </c>
      <c r="E149" s="1814">
        <f>'RM_6.1.1.sz.mell'!K149</f>
        <v>0</v>
      </c>
    </row>
    <row r="150" spans="1:5" s="1663" customFormat="1" ht="12" customHeight="1" x14ac:dyDescent="0.2">
      <c r="A150" s="1964" t="s">
        <v>296</v>
      </c>
      <c r="B150" s="1881" t="s">
        <v>513</v>
      </c>
      <c r="C150" s="1813">
        <f>'RM_6.1.1.sz.mell'!C150</f>
        <v>0</v>
      </c>
      <c r="D150" s="1834">
        <f>'RM_6.1.1.sz.mell'!J150</f>
        <v>0</v>
      </c>
      <c r="E150" s="1814">
        <f>'RM_6.1.1.sz.mell'!K150</f>
        <v>0</v>
      </c>
    </row>
    <row r="151" spans="1:5" ht="12.75" customHeight="1" thickBot="1" x14ac:dyDescent="0.25">
      <c r="A151" s="1979" t="s">
        <v>461</v>
      </c>
      <c r="B151" s="1883" t="s">
        <v>464</v>
      </c>
      <c r="C151" s="1817">
        <f>'RM_6.1.1.sz.mell'!C151</f>
        <v>0</v>
      </c>
      <c r="D151" s="1835">
        <f>'RM_6.1.1.sz.mell'!J151</f>
        <v>0</v>
      </c>
      <c r="E151" s="1818">
        <f>'RM_6.1.1.sz.mell'!K151</f>
        <v>0</v>
      </c>
    </row>
    <row r="152" spans="1:5" ht="12.75" customHeight="1" thickBot="1" x14ac:dyDescent="0.25">
      <c r="A152" s="1981" t="s">
        <v>24</v>
      </c>
      <c r="B152" s="1880" t="s">
        <v>465</v>
      </c>
      <c r="C152" s="486">
        <f>'RM_6.1.1.sz.mell'!C152</f>
        <v>0</v>
      </c>
      <c r="D152" s="696">
        <f>'RM_6.1.1.sz.mell'!J152</f>
        <v>0</v>
      </c>
      <c r="E152" s="480">
        <f>'RM_6.1.1.sz.mell'!K152</f>
        <v>0</v>
      </c>
    </row>
    <row r="153" spans="1:5" ht="12.75" customHeight="1" thickBot="1" x14ac:dyDescent="0.25">
      <c r="A153" s="1981" t="s">
        <v>25</v>
      </c>
      <c r="B153" s="1880" t="s">
        <v>466</v>
      </c>
      <c r="C153" s="486">
        <f>'RM_6.1.1.sz.mell'!C153</f>
        <v>0</v>
      </c>
      <c r="D153" s="696">
        <f>'RM_6.1.1.sz.mell'!J153</f>
        <v>0</v>
      </c>
      <c r="E153" s="480">
        <f>'RM_6.1.1.sz.mell'!K153</f>
        <v>0</v>
      </c>
    </row>
    <row r="154" spans="1:5" ht="12" customHeight="1" thickBot="1" x14ac:dyDescent="0.25">
      <c r="A154" s="1858" t="s">
        <v>26</v>
      </c>
      <c r="B154" s="1880" t="s">
        <v>468</v>
      </c>
      <c r="C154" s="488">
        <f>'RM_6.1.1.sz.mell'!C154</f>
        <v>0</v>
      </c>
      <c r="D154" s="702">
        <f>'RM_6.1.1.sz.mell'!J154</f>
        <v>0</v>
      </c>
      <c r="E154" s="482">
        <f>'RM_6.1.1.sz.mell'!K154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'RM_6.1.1.sz.mell'!C155</f>
        <v>314031582</v>
      </c>
      <c r="D155" s="702">
        <f>'RM_6.1.1.sz.mell'!J155</f>
        <v>0</v>
      </c>
      <c r="E155" s="482">
        <f>'RM_6.1.1.sz.mell'!K155</f>
        <v>314031582</v>
      </c>
    </row>
    <row r="156" spans="1:5" ht="13.5" thickBot="1" x14ac:dyDescent="0.25">
      <c r="A156" s="1982"/>
      <c r="B156" s="1983"/>
      <c r="C156" s="1984">
        <f>C90-C155</f>
        <v>0</v>
      </c>
      <c r="D156" s="1984">
        <f>D90-D155</f>
        <v>0</v>
      </c>
      <c r="E156" s="1985"/>
    </row>
    <row r="157" spans="1:5" ht="15.2" customHeight="1" thickBot="1" x14ac:dyDescent="0.25">
      <c r="A157" s="1986" t="s">
        <v>805</v>
      </c>
      <c r="B157" s="1987"/>
      <c r="C157" s="1988">
        <f>'RM_6.1.1.sz.mell'!C157</f>
        <v>0</v>
      </c>
      <c r="D157" s="1988">
        <f>'RM_6.1.1.sz.mell'!J157</f>
        <v>0</v>
      </c>
      <c r="E157" s="1989">
        <f>'RM_6.1.1.sz.mell'!K157</f>
        <v>0</v>
      </c>
    </row>
    <row r="158" spans="1:5" ht="14.45" customHeight="1" thickBot="1" x14ac:dyDescent="0.25">
      <c r="A158" s="1990" t="s">
        <v>806</v>
      </c>
      <c r="B158" s="1991"/>
      <c r="C158" s="1988">
        <f>'RM_6.1.1.sz.mell'!C158</f>
        <v>0</v>
      </c>
      <c r="D158" s="1988">
        <f>'RM_6.1.1.sz.mell'!J158</f>
        <v>0</v>
      </c>
      <c r="E158" s="1989">
        <f>'RM_6.1.1.sz.mell'!K158</f>
        <v>0</v>
      </c>
    </row>
  </sheetData>
  <sheetProtection sheet="1" formatCells="0"/>
  <customSheetViews>
    <customSheetView guid="{9A8A2574-4E4C-4A0E-A4B4-611EAAF4A38D}" scale="120" topLeftCell="A65">
      <selection activeCell="C93" sqref="C93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zoomScale="120" zoomScaleNormal="120" zoomScaleSheetLayoutView="100" workbookViewId="0">
      <selection activeCell="D20" sqref="D20"/>
    </sheetView>
  </sheetViews>
  <sheetFormatPr defaultRowHeight="12.75" x14ac:dyDescent="0.2"/>
  <cols>
    <col min="1" max="1" width="16.1640625" style="1665" customWidth="1"/>
    <col min="2" max="2" width="62" style="1666" customWidth="1"/>
    <col min="3" max="3" width="14.1640625" style="1667" customWidth="1"/>
    <col min="4" max="5" width="14.1640625" style="1659" customWidth="1"/>
    <col min="6" max="16384" width="9.33203125" style="1659"/>
  </cols>
  <sheetData>
    <row r="1" spans="1:5" s="1648" customFormat="1" ht="16.5" customHeight="1" thickBot="1" x14ac:dyDescent="0.25">
      <c r="A1" s="1647"/>
      <c r="B1" s="1668"/>
      <c r="C1" s="1669"/>
      <c r="D1" s="1669"/>
      <c r="E1" s="580" t="str">
        <f>CONCATENATE("9.1.2. melléklet ",KVI_MOD_ALAPADATOK!A7," ",KVI_MOD_ALAPADATOK!B7," ",KVI_MOD_ALAPADATOK!C7," ",KVI_MOD_ALAPADATOK!D7," ",KVI_MOD_ALAPADATOK!E7," ",KVI_MOD_ALAPADATOK!F7," ",KVI_MOD_ALAPADATOK!G7," ",KVI_MOD_ALAPADATOK!H7)</f>
        <v>9.1.2. melléklet a  / 2021 ( … ) önkormányzati rendelethez</v>
      </c>
    </row>
    <row r="2" spans="1:5" s="1651" customFormat="1" ht="21.2" customHeight="1" thickBot="1" x14ac:dyDescent="0.25">
      <c r="A2" s="1649" t="s">
        <v>60</v>
      </c>
      <c r="B2" s="2418" t="str">
        <f>CONCATENATE(KVI_MOD_ALAPADATOK!A3)</f>
        <v>…………………………...ÖNKORMÁNYZATA</v>
      </c>
      <c r="C2" s="2418"/>
      <c r="D2" s="2418"/>
      <c r="E2" s="1650" t="s">
        <v>53</v>
      </c>
    </row>
    <row r="3" spans="1:5" s="1651" customFormat="1" ht="24.75" thickBot="1" x14ac:dyDescent="0.25">
      <c r="A3" s="1649" t="s">
        <v>200</v>
      </c>
      <c r="B3" s="2418" t="s">
        <v>413</v>
      </c>
      <c r="C3" s="2418"/>
      <c r="D3" s="2418"/>
      <c r="E3" s="1652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0" customFormat="1" ht="12" customHeight="1" thickBot="1" x14ac:dyDescent="0.25">
      <c r="A8" s="1858" t="s">
        <v>17</v>
      </c>
      <c r="B8" s="1846" t="s">
        <v>249</v>
      </c>
      <c r="C8" s="1815">
        <f>'RM_6.1.2.sz.mell'!C8</f>
        <v>9099230</v>
      </c>
      <c r="D8" s="1836">
        <f>'RM_6.1.2.sz.mell'!J8</f>
        <v>0</v>
      </c>
      <c r="E8" s="1816">
        <f>'RM_6.1.2.sz.mell'!K8</f>
        <v>9099230</v>
      </c>
    </row>
    <row r="9" spans="1:5" s="1661" customFormat="1" ht="12" customHeight="1" x14ac:dyDescent="0.2">
      <c r="A9" s="1964" t="s">
        <v>97</v>
      </c>
      <c r="B9" s="401" t="s">
        <v>250</v>
      </c>
      <c r="C9" s="1811">
        <f>'RM_6.1.2.sz.mell'!C9</f>
        <v>0</v>
      </c>
      <c r="D9" s="1833">
        <f>'RM_6.1.2.sz.mell'!J9</f>
        <v>0</v>
      </c>
      <c r="E9" s="1812">
        <f>'RM_6.1.2.sz.mell'!K9</f>
        <v>0</v>
      </c>
    </row>
    <row r="10" spans="1:5" s="1662" customFormat="1" ht="12" customHeight="1" x14ac:dyDescent="0.2">
      <c r="A10" s="1965" t="s">
        <v>98</v>
      </c>
      <c r="B10" s="402" t="s">
        <v>251</v>
      </c>
      <c r="C10" s="1813">
        <f>'RM_6.1.2.sz.mell'!C10</f>
        <v>0</v>
      </c>
      <c r="D10" s="1834">
        <f>'RM_6.1.2.sz.mell'!J10</f>
        <v>0</v>
      </c>
      <c r="E10" s="1814">
        <f>'RM_6.1.2.sz.mell'!K10</f>
        <v>0</v>
      </c>
    </row>
    <row r="11" spans="1:5" s="1662" customFormat="1" ht="12" customHeight="1" x14ac:dyDescent="0.2">
      <c r="A11" s="1965" t="s">
        <v>99</v>
      </c>
      <c r="B11" s="402" t="s">
        <v>252</v>
      </c>
      <c r="C11" s="1813">
        <f>'RM_6.1.2.sz.mell'!C11</f>
        <v>0</v>
      </c>
      <c r="D11" s="1834">
        <f>'RM_6.1.2.sz.mell'!J11</f>
        <v>0</v>
      </c>
      <c r="E11" s="1814">
        <f>'RM_6.1.2.sz.mell'!K11</f>
        <v>0</v>
      </c>
    </row>
    <row r="12" spans="1:5" s="1662" customFormat="1" ht="12" customHeight="1" x14ac:dyDescent="0.2">
      <c r="A12" s="1965" t="s">
        <v>100</v>
      </c>
      <c r="B12" s="402" t="s">
        <v>253</v>
      </c>
      <c r="C12" s="1813">
        <f>'RM_6.1.2.sz.mell'!C12</f>
        <v>9099230</v>
      </c>
      <c r="D12" s="1834">
        <f>'RM_6.1.2.sz.mell'!J12</f>
        <v>0</v>
      </c>
      <c r="E12" s="1814">
        <f>'RM_6.1.2.sz.mell'!K12</f>
        <v>9099230</v>
      </c>
    </row>
    <row r="13" spans="1:5" s="1662" customFormat="1" ht="12" customHeight="1" x14ac:dyDescent="0.2">
      <c r="A13" s="1965" t="s">
        <v>146</v>
      </c>
      <c r="B13" s="402" t="s">
        <v>501</v>
      </c>
      <c r="C13" s="1813">
        <f>'RM_6.1.2.sz.mell'!C13</f>
        <v>0</v>
      </c>
      <c r="D13" s="1834">
        <f>'RM_6.1.2.sz.mell'!J13</f>
        <v>0</v>
      </c>
      <c r="E13" s="1814">
        <f>'RM_6.1.2.sz.mell'!K13</f>
        <v>0</v>
      </c>
    </row>
    <row r="14" spans="1:5" s="1661" customFormat="1" ht="12" customHeight="1" thickBot="1" x14ac:dyDescent="0.25">
      <c r="A14" s="1966" t="s">
        <v>101</v>
      </c>
      <c r="B14" s="403" t="s">
        <v>428</v>
      </c>
      <c r="C14" s="1813">
        <f>'RM_6.1.2.sz.mell'!C14</f>
        <v>0</v>
      </c>
      <c r="D14" s="1834">
        <f>'RM_6.1.2.sz.mell'!J14</f>
        <v>0</v>
      </c>
      <c r="E14" s="1814">
        <f>'RM_6.1.2.sz.mell'!K14</f>
        <v>0</v>
      </c>
    </row>
    <row r="15" spans="1:5" s="1661" customFormat="1" ht="12" customHeight="1" thickBot="1" x14ac:dyDescent="0.25">
      <c r="A15" s="1858" t="s">
        <v>18</v>
      </c>
      <c r="B15" s="277" t="s">
        <v>254</v>
      </c>
      <c r="C15" s="1815">
        <f>'RM_6.1.2.sz.mell'!C15</f>
        <v>0</v>
      </c>
      <c r="D15" s="1836">
        <f>'RM_6.1.2.sz.mell'!J15</f>
        <v>0</v>
      </c>
      <c r="E15" s="1816">
        <f>'RM_6.1.2.sz.mell'!K15</f>
        <v>0</v>
      </c>
    </row>
    <row r="16" spans="1:5" s="1661" customFormat="1" ht="12" customHeight="1" x14ac:dyDescent="0.2">
      <c r="A16" s="1964" t="s">
        <v>103</v>
      </c>
      <c r="B16" s="401" t="s">
        <v>255</v>
      </c>
      <c r="C16" s="1811">
        <f>'RM_6.1.2.sz.mell'!C16</f>
        <v>0</v>
      </c>
      <c r="D16" s="1833">
        <f>'RM_6.1.2.sz.mell'!J16</f>
        <v>0</v>
      </c>
      <c r="E16" s="1812">
        <f>'RM_6.1.2.sz.mell'!K16</f>
        <v>0</v>
      </c>
    </row>
    <row r="17" spans="1:5" s="1661" customFormat="1" ht="12" customHeight="1" x14ac:dyDescent="0.2">
      <c r="A17" s="1965" t="s">
        <v>104</v>
      </c>
      <c r="B17" s="402" t="s">
        <v>256</v>
      </c>
      <c r="C17" s="1813">
        <f>'RM_6.1.2.sz.mell'!C17</f>
        <v>0</v>
      </c>
      <c r="D17" s="1834">
        <f>'RM_6.1.2.sz.mell'!J17</f>
        <v>0</v>
      </c>
      <c r="E17" s="1814">
        <f>'RM_6.1.2.sz.mell'!K17</f>
        <v>0</v>
      </c>
    </row>
    <row r="18" spans="1:5" s="1661" customFormat="1" ht="12" customHeight="1" x14ac:dyDescent="0.2">
      <c r="A18" s="1965" t="s">
        <v>105</v>
      </c>
      <c r="B18" s="402" t="s">
        <v>417</v>
      </c>
      <c r="C18" s="1813">
        <f>'RM_6.1.2.sz.mell'!C18</f>
        <v>0</v>
      </c>
      <c r="D18" s="1834">
        <f>'RM_6.1.2.sz.mell'!J18</f>
        <v>0</v>
      </c>
      <c r="E18" s="1814">
        <f>'RM_6.1.2.sz.mell'!K18</f>
        <v>0</v>
      </c>
    </row>
    <row r="19" spans="1:5" s="1661" customFormat="1" ht="12" customHeight="1" x14ac:dyDescent="0.2">
      <c r="A19" s="1965" t="s">
        <v>106</v>
      </c>
      <c r="B19" s="402" t="s">
        <v>418</v>
      </c>
      <c r="C19" s="1813">
        <f>'RM_6.1.2.sz.mell'!C19</f>
        <v>0</v>
      </c>
      <c r="D19" s="1834">
        <f>'RM_6.1.2.sz.mell'!J19</f>
        <v>0</v>
      </c>
      <c r="E19" s="1814">
        <f>'RM_6.1.2.sz.mell'!K19</f>
        <v>0</v>
      </c>
    </row>
    <row r="20" spans="1:5" s="1661" customFormat="1" ht="12" customHeight="1" x14ac:dyDescent="0.2">
      <c r="A20" s="1965" t="s">
        <v>107</v>
      </c>
      <c r="B20" s="402" t="s">
        <v>257</v>
      </c>
      <c r="C20" s="1813">
        <f>'RM_6.1.2.sz.mell'!C20</f>
        <v>0</v>
      </c>
      <c r="D20" s="1834">
        <f>'RM_6.1.2.sz.mell'!J20</f>
        <v>0</v>
      </c>
      <c r="E20" s="1814">
        <f>'RM_6.1.2.sz.mell'!K20</f>
        <v>0</v>
      </c>
    </row>
    <row r="21" spans="1:5" s="1662" customFormat="1" ht="12" customHeight="1" thickBot="1" x14ac:dyDescent="0.25">
      <c r="A21" s="1966" t="s">
        <v>116</v>
      </c>
      <c r="B21" s="403" t="s">
        <v>258</v>
      </c>
      <c r="C21" s="1817">
        <f>'RM_6.1.2.sz.mell'!C21</f>
        <v>0</v>
      </c>
      <c r="D21" s="1835">
        <f>'RM_6.1.2.sz.mell'!J21</f>
        <v>0</v>
      </c>
      <c r="E21" s="1818">
        <f>'RM_6.1.2.sz.mell'!K21</f>
        <v>0</v>
      </c>
    </row>
    <row r="22" spans="1:5" s="1662" customFormat="1" ht="12" customHeight="1" thickBot="1" x14ac:dyDescent="0.25">
      <c r="A22" s="1858" t="s">
        <v>19</v>
      </c>
      <c r="B22" s="1846" t="s">
        <v>259</v>
      </c>
      <c r="C22" s="1815">
        <f>'RM_6.1.2.sz.mell'!C22</f>
        <v>0</v>
      </c>
      <c r="D22" s="1836">
        <f>'RM_6.1.2.sz.mell'!J22</f>
        <v>0</v>
      </c>
      <c r="E22" s="1816">
        <f>'RM_6.1.2.sz.mell'!K22</f>
        <v>0</v>
      </c>
    </row>
    <row r="23" spans="1:5" s="1662" customFormat="1" ht="12" customHeight="1" x14ac:dyDescent="0.2">
      <c r="A23" s="1964" t="s">
        <v>86</v>
      </c>
      <c r="B23" s="401" t="s">
        <v>260</v>
      </c>
      <c r="C23" s="1811">
        <f>'RM_6.1.2.sz.mell'!C23</f>
        <v>0</v>
      </c>
      <c r="D23" s="1833">
        <f>'RM_6.1.2.sz.mell'!J23</f>
        <v>0</v>
      </c>
      <c r="E23" s="1812">
        <f>'RM_6.1.2.sz.mell'!K23</f>
        <v>0</v>
      </c>
    </row>
    <row r="24" spans="1:5" s="1661" customFormat="1" ht="12" customHeight="1" x14ac:dyDescent="0.2">
      <c r="A24" s="1965" t="s">
        <v>87</v>
      </c>
      <c r="B24" s="402" t="s">
        <v>261</v>
      </c>
      <c r="C24" s="1813">
        <f>'RM_6.1.2.sz.mell'!C24</f>
        <v>0</v>
      </c>
      <c r="D24" s="1834">
        <f>'RM_6.1.2.sz.mell'!J24</f>
        <v>0</v>
      </c>
      <c r="E24" s="1814">
        <f>'RM_6.1.2.sz.mell'!K24</f>
        <v>0</v>
      </c>
    </row>
    <row r="25" spans="1:5" s="1662" customFormat="1" ht="12" customHeight="1" x14ac:dyDescent="0.2">
      <c r="A25" s="1965" t="s">
        <v>88</v>
      </c>
      <c r="B25" s="402" t="s">
        <v>419</v>
      </c>
      <c r="C25" s="1813">
        <f>'RM_6.1.2.sz.mell'!C25</f>
        <v>0</v>
      </c>
      <c r="D25" s="1834">
        <f>'RM_6.1.2.sz.mell'!J25</f>
        <v>0</v>
      </c>
      <c r="E25" s="1814">
        <f>'RM_6.1.2.sz.mell'!K25</f>
        <v>0</v>
      </c>
    </row>
    <row r="26" spans="1:5" s="1662" customFormat="1" ht="12" customHeight="1" x14ac:dyDescent="0.2">
      <c r="A26" s="1965" t="s">
        <v>89</v>
      </c>
      <c r="B26" s="402" t="s">
        <v>420</v>
      </c>
      <c r="C26" s="1813">
        <f>'RM_6.1.2.sz.mell'!C26</f>
        <v>0</v>
      </c>
      <c r="D26" s="1834">
        <f>'RM_6.1.2.sz.mell'!J26</f>
        <v>0</v>
      </c>
      <c r="E26" s="1814">
        <f>'RM_6.1.2.sz.mell'!K26</f>
        <v>0</v>
      </c>
    </row>
    <row r="27" spans="1:5" s="1662" customFormat="1" ht="12" customHeight="1" x14ac:dyDescent="0.2">
      <c r="A27" s="1965" t="s">
        <v>169</v>
      </c>
      <c r="B27" s="402" t="s">
        <v>262</v>
      </c>
      <c r="C27" s="1813">
        <f>'RM_6.1.2.sz.mell'!C27</f>
        <v>0</v>
      </c>
      <c r="D27" s="1834">
        <f>'RM_6.1.2.sz.mell'!J27</f>
        <v>0</v>
      </c>
      <c r="E27" s="1814">
        <f>'RM_6.1.2.sz.mell'!K27</f>
        <v>0</v>
      </c>
    </row>
    <row r="28" spans="1:5" s="1662" customFormat="1" ht="12" customHeight="1" thickBot="1" x14ac:dyDescent="0.25">
      <c r="A28" s="1966" t="s">
        <v>170</v>
      </c>
      <c r="B28" s="403" t="s">
        <v>263</v>
      </c>
      <c r="C28" s="1817">
        <f>'RM_6.1.2.sz.mell'!C28</f>
        <v>0</v>
      </c>
      <c r="D28" s="1835">
        <f>'RM_6.1.2.sz.mell'!J28</f>
        <v>0</v>
      </c>
      <c r="E28" s="1818">
        <f>'RM_6.1.2.sz.mell'!K28</f>
        <v>0</v>
      </c>
    </row>
    <row r="29" spans="1:5" s="1662" customFormat="1" ht="12" customHeight="1" thickBot="1" x14ac:dyDescent="0.25">
      <c r="A29" s="1858" t="s">
        <v>171</v>
      </c>
      <c r="B29" s="1846" t="s">
        <v>546</v>
      </c>
      <c r="C29" s="1819">
        <f>'RM_6.1.2.sz.mell'!C29</f>
        <v>0</v>
      </c>
      <c r="D29" s="1819">
        <f>'RM_6.1.2.sz.mell'!J29</f>
        <v>0</v>
      </c>
      <c r="E29" s="1820">
        <f>'RM_6.1.2.sz.mell'!K29</f>
        <v>0</v>
      </c>
    </row>
    <row r="30" spans="1:5" s="1662" customFormat="1" ht="12" customHeight="1" x14ac:dyDescent="0.2">
      <c r="A30" s="1964" t="s">
        <v>265</v>
      </c>
      <c r="B30" s="401" t="str">
        <f>KVI_MOD_1.1.sz.mell.!B33</f>
        <v>Építményadó</v>
      </c>
      <c r="C30" s="1811">
        <f>'RM_6.1.2.sz.mell'!C30</f>
        <v>0</v>
      </c>
      <c r="D30" s="1811">
        <f>'RM_6.1.2.sz.mell'!J30</f>
        <v>0</v>
      </c>
      <c r="E30" s="1812">
        <f>'RM_6.1.2.sz.mell'!K30</f>
        <v>0</v>
      </c>
    </row>
    <row r="31" spans="1:5" s="1662" customFormat="1" ht="12" customHeight="1" x14ac:dyDescent="0.2">
      <c r="A31" s="1965" t="s">
        <v>266</v>
      </c>
      <c r="B31" s="401" t="str">
        <f>KVI_MOD_1.1.sz.mell.!B34</f>
        <v>Idegenforgalmi adó</v>
      </c>
      <c r="C31" s="1813">
        <f>'RM_6.1.2.sz.mell'!C31</f>
        <v>0</v>
      </c>
      <c r="D31" s="1813">
        <f>'RM_6.1.2.sz.mell'!J31</f>
        <v>0</v>
      </c>
      <c r="E31" s="1814">
        <f>'RM_6.1.2.sz.mell'!K31</f>
        <v>0</v>
      </c>
    </row>
    <row r="32" spans="1:5" s="1662" customFormat="1" ht="12" customHeight="1" x14ac:dyDescent="0.2">
      <c r="A32" s="1965" t="s">
        <v>267</v>
      </c>
      <c r="B32" s="401" t="str">
        <f>KVI_MOD_1.1.sz.mell.!B35</f>
        <v>Iparűzési adó</v>
      </c>
      <c r="C32" s="1813">
        <f>'RM_6.1.2.sz.mell'!C32</f>
        <v>0</v>
      </c>
      <c r="D32" s="1813">
        <f>'RM_6.1.2.sz.mell'!J32</f>
        <v>0</v>
      </c>
      <c r="E32" s="1814">
        <f>'RM_6.1.2.sz.mell'!K32</f>
        <v>0</v>
      </c>
    </row>
    <row r="33" spans="1:5" s="1662" customFormat="1" ht="12" customHeight="1" x14ac:dyDescent="0.2">
      <c r="A33" s="1965" t="s">
        <v>268</v>
      </c>
      <c r="B33" s="401" t="str">
        <f>KVI_MOD_1.1.sz.mell.!B36</f>
        <v>Talajterhelési díj</v>
      </c>
      <c r="C33" s="1813">
        <f>'RM_6.1.2.sz.mell'!C33</f>
        <v>0</v>
      </c>
      <c r="D33" s="1813">
        <f>'RM_6.1.2.sz.mell'!J33</f>
        <v>0</v>
      </c>
      <c r="E33" s="1814">
        <f>'RM_6.1.2.sz.mell'!K33</f>
        <v>0</v>
      </c>
    </row>
    <row r="34" spans="1:5" s="1662" customFormat="1" ht="12" customHeight="1" x14ac:dyDescent="0.2">
      <c r="A34" s="1965" t="s">
        <v>547</v>
      </c>
      <c r="B34" s="401" t="str">
        <f>KVI_MOD_1.1.sz.mell.!B37</f>
        <v>Gépjárműadó</v>
      </c>
      <c r="C34" s="1813">
        <f>'RM_6.1.2.sz.mell'!C34</f>
        <v>0</v>
      </c>
      <c r="D34" s="1813">
        <f>'RM_6.1.2.sz.mell'!J34</f>
        <v>0</v>
      </c>
      <c r="E34" s="1814">
        <f>'RM_6.1.2.sz.mell'!K34</f>
        <v>0</v>
      </c>
    </row>
    <row r="35" spans="1:5" s="1662" customFormat="1" ht="12" customHeight="1" x14ac:dyDescent="0.2">
      <c r="A35" s="1965" t="s">
        <v>548</v>
      </c>
      <c r="B35" s="401" t="str">
        <f>KVI_MOD_1.1.sz.mell.!B38</f>
        <v>Telekadó</v>
      </c>
      <c r="C35" s="1813">
        <f>'RM_6.1.2.sz.mell'!C35</f>
        <v>0</v>
      </c>
      <c r="D35" s="1813">
        <f>'RM_6.1.2.sz.mell'!J35</f>
        <v>0</v>
      </c>
      <c r="E35" s="1814">
        <f>'RM_6.1.2.sz.mell'!K35</f>
        <v>0</v>
      </c>
    </row>
    <row r="36" spans="1:5" s="1662" customFormat="1" ht="12" customHeight="1" thickBot="1" x14ac:dyDescent="0.25">
      <c r="A36" s="1966" t="s">
        <v>549</v>
      </c>
      <c r="B36" s="401" t="str">
        <f>KVI_MOD_1.1.sz.mell.!B39</f>
        <v>Kommunális adó</v>
      </c>
      <c r="C36" s="1817">
        <f>'RM_6.1.2.sz.mell'!C36</f>
        <v>0</v>
      </c>
      <c r="D36" s="1817">
        <f>'RM_6.1.2.sz.mell'!J36</f>
        <v>0</v>
      </c>
      <c r="E36" s="1818">
        <f>'RM_6.1.2.sz.mell'!K36</f>
        <v>0</v>
      </c>
    </row>
    <row r="37" spans="1:5" s="1662" customFormat="1" ht="12" customHeight="1" thickBot="1" x14ac:dyDescent="0.25">
      <c r="A37" s="1858" t="s">
        <v>21</v>
      </c>
      <c r="B37" s="1846" t="s">
        <v>1092</v>
      </c>
      <c r="C37" s="1815">
        <f>'RM_6.1.2.sz.mell'!C37</f>
        <v>0</v>
      </c>
      <c r="D37" s="1836">
        <f>'RM_6.1.2.sz.mell'!J37</f>
        <v>0</v>
      </c>
      <c r="E37" s="1816">
        <f>'RM_6.1.2.sz.mell'!K37</f>
        <v>0</v>
      </c>
    </row>
    <row r="38" spans="1:5" s="1662" customFormat="1" ht="12" customHeight="1" x14ac:dyDescent="0.2">
      <c r="A38" s="1964" t="s">
        <v>90</v>
      </c>
      <c r="B38" s="401" t="s">
        <v>272</v>
      </c>
      <c r="C38" s="1811">
        <f>'RM_6.1.2.sz.mell'!C38</f>
        <v>0</v>
      </c>
      <c r="D38" s="1833">
        <f>'RM_6.1.2.sz.mell'!J38</f>
        <v>0</v>
      </c>
      <c r="E38" s="1812">
        <f>'RM_6.1.2.sz.mell'!K38</f>
        <v>0</v>
      </c>
    </row>
    <row r="39" spans="1:5" s="1662" customFormat="1" ht="12" customHeight="1" x14ac:dyDescent="0.2">
      <c r="A39" s="1965" t="s">
        <v>91</v>
      </c>
      <c r="B39" s="402" t="s">
        <v>273</v>
      </c>
      <c r="C39" s="1813">
        <f>'RM_6.1.2.sz.mell'!C39</f>
        <v>0</v>
      </c>
      <c r="D39" s="1834">
        <f>'RM_6.1.2.sz.mell'!J39</f>
        <v>0</v>
      </c>
      <c r="E39" s="1814">
        <f>'RM_6.1.2.sz.mell'!K39</f>
        <v>0</v>
      </c>
    </row>
    <row r="40" spans="1:5" s="1662" customFormat="1" ht="12" customHeight="1" x14ac:dyDescent="0.2">
      <c r="A40" s="1965" t="s">
        <v>92</v>
      </c>
      <c r="B40" s="402" t="s">
        <v>274</v>
      </c>
      <c r="C40" s="1813">
        <f>'RM_6.1.2.sz.mell'!C40</f>
        <v>0</v>
      </c>
      <c r="D40" s="1834">
        <f>'RM_6.1.2.sz.mell'!J40</f>
        <v>0</v>
      </c>
      <c r="E40" s="1814">
        <f>'RM_6.1.2.sz.mell'!K40</f>
        <v>0</v>
      </c>
    </row>
    <row r="41" spans="1:5" s="1662" customFormat="1" ht="12" customHeight="1" x14ac:dyDescent="0.2">
      <c r="A41" s="1965" t="s">
        <v>173</v>
      </c>
      <c r="B41" s="402" t="s">
        <v>275</v>
      </c>
      <c r="C41" s="1813">
        <f>'RM_6.1.2.sz.mell'!C41</f>
        <v>0</v>
      </c>
      <c r="D41" s="1834">
        <f>'RM_6.1.2.sz.mell'!J41</f>
        <v>0</v>
      </c>
      <c r="E41" s="1814">
        <f>'RM_6.1.2.sz.mell'!K41</f>
        <v>0</v>
      </c>
    </row>
    <row r="42" spans="1:5" s="1662" customFormat="1" ht="12" customHeight="1" x14ac:dyDescent="0.2">
      <c r="A42" s="1965" t="s">
        <v>174</v>
      </c>
      <c r="B42" s="402" t="s">
        <v>276</v>
      </c>
      <c r="C42" s="1813">
        <f>'RM_6.1.2.sz.mell'!C42</f>
        <v>0</v>
      </c>
      <c r="D42" s="1834">
        <f>'RM_6.1.2.sz.mell'!J42</f>
        <v>0</v>
      </c>
      <c r="E42" s="1814">
        <f>'RM_6.1.2.sz.mell'!K42</f>
        <v>0</v>
      </c>
    </row>
    <row r="43" spans="1:5" s="1662" customFormat="1" ht="12" customHeight="1" x14ac:dyDescent="0.2">
      <c r="A43" s="1965" t="s">
        <v>175</v>
      </c>
      <c r="B43" s="402" t="s">
        <v>277</v>
      </c>
      <c r="C43" s="1813">
        <f>'RM_6.1.2.sz.mell'!C43</f>
        <v>0</v>
      </c>
      <c r="D43" s="1834">
        <f>'RM_6.1.2.sz.mell'!J43</f>
        <v>0</v>
      </c>
      <c r="E43" s="1814">
        <f>'RM_6.1.2.sz.mell'!K43</f>
        <v>0</v>
      </c>
    </row>
    <row r="44" spans="1:5" s="1662" customFormat="1" ht="12" customHeight="1" x14ac:dyDescent="0.2">
      <c r="A44" s="1965" t="s">
        <v>176</v>
      </c>
      <c r="B44" s="402" t="s">
        <v>278</v>
      </c>
      <c r="C44" s="1813">
        <f>'RM_6.1.2.sz.mell'!C44</f>
        <v>0</v>
      </c>
      <c r="D44" s="1834">
        <f>'RM_6.1.2.sz.mell'!J44</f>
        <v>0</v>
      </c>
      <c r="E44" s="1814">
        <f>'RM_6.1.2.sz.mell'!K44</f>
        <v>0</v>
      </c>
    </row>
    <row r="45" spans="1:5" s="1662" customFormat="1" ht="12" customHeight="1" x14ac:dyDescent="0.2">
      <c r="A45" s="1965" t="s">
        <v>177</v>
      </c>
      <c r="B45" s="402" t="s">
        <v>554</v>
      </c>
      <c r="C45" s="1813">
        <f>'RM_6.1.2.sz.mell'!C45</f>
        <v>0</v>
      </c>
      <c r="D45" s="1834">
        <f>'RM_6.1.2.sz.mell'!J45</f>
        <v>0</v>
      </c>
      <c r="E45" s="1814">
        <f>'RM_6.1.2.sz.mell'!K45</f>
        <v>0</v>
      </c>
    </row>
    <row r="46" spans="1:5" s="1662" customFormat="1" ht="12" customHeight="1" x14ac:dyDescent="0.2">
      <c r="A46" s="1965" t="s">
        <v>270</v>
      </c>
      <c r="B46" s="402" t="s">
        <v>280</v>
      </c>
      <c r="C46" s="1821">
        <f>'RM_6.1.2.sz.mell'!C46</f>
        <v>0</v>
      </c>
      <c r="D46" s="1967">
        <f>'RM_6.1.2.sz.mell'!J46</f>
        <v>0</v>
      </c>
      <c r="E46" s="1822">
        <f>'RM_6.1.2.sz.mell'!K46</f>
        <v>0</v>
      </c>
    </row>
    <row r="47" spans="1:5" s="1662" customFormat="1" ht="12" customHeight="1" x14ac:dyDescent="0.2">
      <c r="A47" s="1966" t="s">
        <v>271</v>
      </c>
      <c r="B47" s="403" t="s">
        <v>431</v>
      </c>
      <c r="C47" s="1823">
        <f>'RM_6.1.2.sz.mell'!C47</f>
        <v>0</v>
      </c>
      <c r="D47" s="1968">
        <f>'RM_6.1.2.sz.mell'!J47</f>
        <v>0</v>
      </c>
      <c r="E47" s="1824">
        <f>'RM_6.1.2.sz.mell'!K47</f>
        <v>0</v>
      </c>
    </row>
    <row r="48" spans="1:5" s="1662" customFormat="1" ht="12" customHeight="1" thickBot="1" x14ac:dyDescent="0.25">
      <c r="A48" s="1966" t="s">
        <v>430</v>
      </c>
      <c r="B48" s="403" t="s">
        <v>281</v>
      </c>
      <c r="C48" s="1823">
        <f>'RM_6.1.2.sz.mell'!C48</f>
        <v>0</v>
      </c>
      <c r="D48" s="1968">
        <f>'RM_6.1.2.sz.mell'!J48</f>
        <v>0</v>
      </c>
      <c r="E48" s="1824">
        <f>'RM_6.1.2.sz.mell'!K48</f>
        <v>0</v>
      </c>
    </row>
    <row r="49" spans="1:5" s="1662" customFormat="1" ht="12" customHeight="1" thickBot="1" x14ac:dyDescent="0.25">
      <c r="A49" s="1858" t="s">
        <v>22</v>
      </c>
      <c r="B49" s="1846" t="s">
        <v>282</v>
      </c>
      <c r="C49" s="1815">
        <f>'RM_6.1.2.sz.mell'!C49</f>
        <v>0</v>
      </c>
      <c r="D49" s="1836">
        <f>'RM_6.1.2.sz.mell'!J49</f>
        <v>0</v>
      </c>
      <c r="E49" s="1816">
        <f>'RM_6.1.2.sz.mell'!K49</f>
        <v>0</v>
      </c>
    </row>
    <row r="50" spans="1:5" s="1662" customFormat="1" ht="12" customHeight="1" x14ac:dyDescent="0.2">
      <c r="A50" s="1964" t="s">
        <v>93</v>
      </c>
      <c r="B50" s="401" t="s">
        <v>286</v>
      </c>
      <c r="C50" s="1825">
        <f>'RM_6.1.2.sz.mell'!C50</f>
        <v>0</v>
      </c>
      <c r="D50" s="1969">
        <f>'RM_6.1.2.sz.mell'!J50</f>
        <v>0</v>
      </c>
      <c r="E50" s="1826">
        <f>'RM_6.1.2.sz.mell'!K50</f>
        <v>0</v>
      </c>
    </row>
    <row r="51" spans="1:5" s="1662" customFormat="1" ht="12" customHeight="1" x14ac:dyDescent="0.2">
      <c r="A51" s="1965" t="s">
        <v>94</v>
      </c>
      <c r="B51" s="402" t="s">
        <v>287</v>
      </c>
      <c r="C51" s="1821">
        <f>'RM_6.1.2.sz.mell'!C51</f>
        <v>0</v>
      </c>
      <c r="D51" s="1967">
        <f>'RM_6.1.2.sz.mell'!J51</f>
        <v>0</v>
      </c>
      <c r="E51" s="1822">
        <f>'RM_6.1.2.sz.mell'!K51</f>
        <v>0</v>
      </c>
    </row>
    <row r="52" spans="1:5" s="1662" customFormat="1" ht="12" customHeight="1" x14ac:dyDescent="0.2">
      <c r="A52" s="1965" t="s">
        <v>283</v>
      </c>
      <c r="B52" s="402" t="s">
        <v>288</v>
      </c>
      <c r="C52" s="1821">
        <f>'RM_6.1.2.sz.mell'!C52</f>
        <v>0</v>
      </c>
      <c r="D52" s="1967">
        <f>'RM_6.1.2.sz.mell'!J52</f>
        <v>0</v>
      </c>
      <c r="E52" s="1822">
        <f>'RM_6.1.2.sz.mell'!K52</f>
        <v>0</v>
      </c>
    </row>
    <row r="53" spans="1:5" s="1662" customFormat="1" ht="12" customHeight="1" x14ac:dyDescent="0.2">
      <c r="A53" s="1965" t="s">
        <v>284</v>
      </c>
      <c r="B53" s="402" t="s">
        <v>289</v>
      </c>
      <c r="C53" s="1821">
        <f>'RM_6.1.2.sz.mell'!C53</f>
        <v>0</v>
      </c>
      <c r="D53" s="1967">
        <f>'RM_6.1.2.sz.mell'!J53</f>
        <v>0</v>
      </c>
      <c r="E53" s="1822">
        <f>'RM_6.1.2.sz.mell'!K53</f>
        <v>0</v>
      </c>
    </row>
    <row r="54" spans="1:5" s="1662" customFormat="1" ht="12" customHeight="1" thickBot="1" x14ac:dyDescent="0.25">
      <c r="A54" s="1966" t="s">
        <v>285</v>
      </c>
      <c r="B54" s="403" t="s">
        <v>290</v>
      </c>
      <c r="C54" s="1823">
        <f>'RM_6.1.2.sz.mell'!C54</f>
        <v>0</v>
      </c>
      <c r="D54" s="1968">
        <f>'RM_6.1.2.sz.mell'!J54</f>
        <v>0</v>
      </c>
      <c r="E54" s="1824">
        <f>'RM_6.1.2.sz.mell'!K54</f>
        <v>0</v>
      </c>
    </row>
    <row r="55" spans="1:5" s="1662" customFormat="1" ht="12" customHeight="1" thickBot="1" x14ac:dyDescent="0.25">
      <c r="A55" s="1858" t="s">
        <v>178</v>
      </c>
      <c r="B55" s="1846" t="s">
        <v>291</v>
      </c>
      <c r="C55" s="1815">
        <f>'RM_6.1.2.sz.mell'!C55</f>
        <v>0</v>
      </c>
      <c r="D55" s="1836">
        <f>'RM_6.1.2.sz.mell'!J55</f>
        <v>0</v>
      </c>
      <c r="E55" s="1816">
        <f>'RM_6.1.2.sz.mell'!K55</f>
        <v>0</v>
      </c>
    </row>
    <row r="56" spans="1:5" s="1662" customFormat="1" ht="12" customHeight="1" x14ac:dyDescent="0.2">
      <c r="A56" s="1964" t="s">
        <v>95</v>
      </c>
      <c r="B56" s="401" t="s">
        <v>292</v>
      </c>
      <c r="C56" s="1811">
        <f>'RM_6.1.2.sz.mell'!C56</f>
        <v>0</v>
      </c>
      <c r="D56" s="1833">
        <f>'RM_6.1.2.sz.mell'!J56</f>
        <v>0</v>
      </c>
      <c r="E56" s="1812">
        <f>'RM_6.1.2.sz.mell'!K56</f>
        <v>0</v>
      </c>
    </row>
    <row r="57" spans="1:5" s="1662" customFormat="1" ht="12" customHeight="1" x14ac:dyDescent="0.2">
      <c r="A57" s="1965" t="s">
        <v>96</v>
      </c>
      <c r="B57" s="402" t="s">
        <v>421</v>
      </c>
      <c r="C57" s="1813">
        <f>'RM_6.1.2.sz.mell'!C57</f>
        <v>0</v>
      </c>
      <c r="D57" s="1834">
        <f>'RM_6.1.2.sz.mell'!J57</f>
        <v>0</v>
      </c>
      <c r="E57" s="1814">
        <f>'RM_6.1.2.sz.mell'!K57</f>
        <v>0</v>
      </c>
    </row>
    <row r="58" spans="1:5" s="1662" customFormat="1" ht="12" customHeight="1" x14ac:dyDescent="0.2">
      <c r="A58" s="1965" t="s">
        <v>295</v>
      </c>
      <c r="B58" s="402" t="s">
        <v>293</v>
      </c>
      <c r="C58" s="1813">
        <f>'RM_6.1.2.sz.mell'!C58</f>
        <v>0</v>
      </c>
      <c r="D58" s="1834">
        <f>'RM_6.1.2.sz.mell'!J58</f>
        <v>0</v>
      </c>
      <c r="E58" s="1814">
        <f>'RM_6.1.2.sz.mell'!K58</f>
        <v>0</v>
      </c>
    </row>
    <row r="59" spans="1:5" s="1662" customFormat="1" ht="12" customHeight="1" thickBot="1" x14ac:dyDescent="0.25">
      <c r="A59" s="1966" t="s">
        <v>296</v>
      </c>
      <c r="B59" s="403" t="s">
        <v>294</v>
      </c>
      <c r="C59" s="1817">
        <f>'RM_6.1.2.sz.mell'!C59</f>
        <v>0</v>
      </c>
      <c r="D59" s="1835">
        <f>'RM_6.1.2.sz.mell'!J59</f>
        <v>0</v>
      </c>
      <c r="E59" s="1818">
        <f>'RM_6.1.2.sz.mell'!K59</f>
        <v>0</v>
      </c>
    </row>
    <row r="60" spans="1:5" s="1662" customFormat="1" ht="12" customHeight="1" thickBot="1" x14ac:dyDescent="0.25">
      <c r="A60" s="1858" t="s">
        <v>24</v>
      </c>
      <c r="B60" s="277" t="s">
        <v>297</v>
      </c>
      <c r="C60" s="1815">
        <f>'RM_6.1.2.sz.mell'!C60</f>
        <v>0</v>
      </c>
      <c r="D60" s="1836">
        <f>'RM_6.1.2.sz.mell'!J60</f>
        <v>0</v>
      </c>
      <c r="E60" s="1816">
        <f>'RM_6.1.2.sz.mell'!K60</f>
        <v>0</v>
      </c>
    </row>
    <row r="61" spans="1:5" s="1662" customFormat="1" ht="12" customHeight="1" x14ac:dyDescent="0.2">
      <c r="A61" s="1964" t="s">
        <v>179</v>
      </c>
      <c r="B61" s="401" t="s">
        <v>299</v>
      </c>
      <c r="C61" s="1821">
        <f>'RM_6.1.2.sz.mell'!C61</f>
        <v>0</v>
      </c>
      <c r="D61" s="1967">
        <f>'RM_6.1.2.sz.mell'!J61</f>
        <v>0</v>
      </c>
      <c r="E61" s="1822">
        <f>'RM_6.1.2.sz.mell'!K61</f>
        <v>0</v>
      </c>
    </row>
    <row r="62" spans="1:5" s="1662" customFormat="1" ht="12" customHeight="1" x14ac:dyDescent="0.2">
      <c r="A62" s="1965" t="s">
        <v>180</v>
      </c>
      <c r="B62" s="402" t="s">
        <v>422</v>
      </c>
      <c r="C62" s="1821">
        <f>'RM_6.1.2.sz.mell'!C62</f>
        <v>0</v>
      </c>
      <c r="D62" s="1967">
        <f>'RM_6.1.2.sz.mell'!J62</f>
        <v>0</v>
      </c>
      <c r="E62" s="1822">
        <f>'RM_6.1.2.sz.mell'!K62</f>
        <v>0</v>
      </c>
    </row>
    <row r="63" spans="1:5" s="1662" customFormat="1" ht="12" customHeight="1" x14ac:dyDescent="0.2">
      <c r="A63" s="1965" t="s">
        <v>228</v>
      </c>
      <c r="B63" s="402" t="s">
        <v>300</v>
      </c>
      <c r="C63" s="1821">
        <f>'RM_6.1.2.sz.mell'!C63</f>
        <v>0</v>
      </c>
      <c r="D63" s="1967">
        <f>'RM_6.1.2.sz.mell'!J63</f>
        <v>0</v>
      </c>
      <c r="E63" s="1822">
        <f>'RM_6.1.2.sz.mell'!K63</f>
        <v>0</v>
      </c>
    </row>
    <row r="64" spans="1:5" s="1662" customFormat="1" ht="12" customHeight="1" thickBot="1" x14ac:dyDescent="0.25">
      <c r="A64" s="1966" t="s">
        <v>298</v>
      </c>
      <c r="B64" s="403" t="s">
        <v>301</v>
      </c>
      <c r="C64" s="1821">
        <f>'RM_6.1.2.sz.mell'!C64</f>
        <v>0</v>
      </c>
      <c r="D64" s="1967">
        <f>'RM_6.1.2.sz.mell'!J64</f>
        <v>0</v>
      </c>
      <c r="E64" s="1822">
        <f>'RM_6.1.2.sz.mell'!K64</f>
        <v>0</v>
      </c>
    </row>
    <row r="65" spans="1:5" s="1662" customFormat="1" ht="12" customHeight="1" thickBot="1" x14ac:dyDescent="0.25">
      <c r="A65" s="1858" t="s">
        <v>25</v>
      </c>
      <c r="B65" s="1846" t="s">
        <v>302</v>
      </c>
      <c r="C65" s="1819">
        <f>'RM_6.1.2.sz.mell'!C65</f>
        <v>9099230</v>
      </c>
      <c r="D65" s="1838">
        <f>'RM_6.1.2.sz.mell'!J65</f>
        <v>0</v>
      </c>
      <c r="E65" s="1820">
        <f>'RM_6.1.2.sz.mell'!K65</f>
        <v>9099230</v>
      </c>
    </row>
    <row r="66" spans="1:5" s="1662" customFormat="1" ht="12" customHeight="1" thickBot="1" x14ac:dyDescent="0.2">
      <c r="A66" s="423" t="s">
        <v>389</v>
      </c>
      <c r="B66" s="277" t="s">
        <v>304</v>
      </c>
      <c r="C66" s="1815">
        <f>'RM_6.1.2.sz.mell'!C66</f>
        <v>0</v>
      </c>
      <c r="D66" s="1836">
        <f>'RM_6.1.2.sz.mell'!J66</f>
        <v>0</v>
      </c>
      <c r="E66" s="1816">
        <f>'RM_6.1.2.sz.mell'!K66</f>
        <v>0</v>
      </c>
    </row>
    <row r="67" spans="1:5" s="1662" customFormat="1" ht="12" customHeight="1" x14ac:dyDescent="0.2">
      <c r="A67" s="1964" t="s">
        <v>332</v>
      </c>
      <c r="B67" s="401" t="s">
        <v>305</v>
      </c>
      <c r="C67" s="1821">
        <f>'RM_6.1.2.sz.mell'!C67</f>
        <v>0</v>
      </c>
      <c r="D67" s="1967">
        <f>'RM_6.1.2.sz.mell'!J67</f>
        <v>0</v>
      </c>
      <c r="E67" s="1822">
        <f>'RM_6.1.2.sz.mell'!K67</f>
        <v>0</v>
      </c>
    </row>
    <row r="68" spans="1:5" s="1662" customFormat="1" ht="12" customHeight="1" x14ac:dyDescent="0.2">
      <c r="A68" s="1965" t="s">
        <v>341</v>
      </c>
      <c r="B68" s="402" t="s">
        <v>306</v>
      </c>
      <c r="C68" s="1821">
        <f>'RM_6.1.2.sz.mell'!C68</f>
        <v>0</v>
      </c>
      <c r="D68" s="1967">
        <f>'RM_6.1.2.sz.mell'!J68</f>
        <v>0</v>
      </c>
      <c r="E68" s="1822">
        <f>'RM_6.1.2.sz.mell'!K68</f>
        <v>0</v>
      </c>
    </row>
    <row r="69" spans="1:5" s="1662" customFormat="1" ht="12" customHeight="1" thickBot="1" x14ac:dyDescent="0.25">
      <c r="A69" s="1966" t="s">
        <v>342</v>
      </c>
      <c r="B69" s="404" t="s">
        <v>307</v>
      </c>
      <c r="C69" s="1821">
        <f>'RM_6.1.2.sz.mell'!C69</f>
        <v>0</v>
      </c>
      <c r="D69" s="1972">
        <f>'RM_6.1.2.sz.mell'!J69</f>
        <v>0</v>
      </c>
      <c r="E69" s="1822">
        <f>'RM_6.1.2.sz.mell'!K69</f>
        <v>0</v>
      </c>
    </row>
    <row r="70" spans="1:5" s="1662" customFormat="1" ht="12" customHeight="1" thickBot="1" x14ac:dyDescent="0.2">
      <c r="A70" s="423" t="s">
        <v>308</v>
      </c>
      <c r="B70" s="277" t="s">
        <v>309</v>
      </c>
      <c r="C70" s="1815">
        <f>'RM_6.1.2.sz.mell'!C70</f>
        <v>0</v>
      </c>
      <c r="D70" s="1815">
        <f>'RM_6.1.2.sz.mell'!J70</f>
        <v>0</v>
      </c>
      <c r="E70" s="1816">
        <f>'RM_6.1.2.sz.mell'!K70</f>
        <v>0</v>
      </c>
    </row>
    <row r="71" spans="1:5" s="1662" customFormat="1" ht="12" customHeight="1" x14ac:dyDescent="0.2">
      <c r="A71" s="1964" t="s">
        <v>147</v>
      </c>
      <c r="B71" s="401" t="s">
        <v>310</v>
      </c>
      <c r="C71" s="1821">
        <f>'RM_6.1.2.sz.mell'!C71</f>
        <v>0</v>
      </c>
      <c r="D71" s="1821">
        <f>'RM_6.1.2.sz.mell'!J71</f>
        <v>0</v>
      </c>
      <c r="E71" s="1822">
        <f>'RM_6.1.2.sz.mell'!K71</f>
        <v>0</v>
      </c>
    </row>
    <row r="72" spans="1:5" s="1662" customFormat="1" ht="12" customHeight="1" x14ac:dyDescent="0.2">
      <c r="A72" s="1965" t="s">
        <v>148</v>
      </c>
      <c r="B72" s="401" t="s">
        <v>565</v>
      </c>
      <c r="C72" s="1821">
        <f>'RM_6.1.2.sz.mell'!C72</f>
        <v>0</v>
      </c>
      <c r="D72" s="1821">
        <f>'RM_6.1.2.sz.mell'!J72</f>
        <v>0</v>
      </c>
      <c r="E72" s="1822">
        <f>'RM_6.1.2.sz.mell'!K72</f>
        <v>0</v>
      </c>
    </row>
    <row r="73" spans="1:5" s="1662" customFormat="1" ht="12" customHeight="1" x14ac:dyDescent="0.2">
      <c r="A73" s="1965" t="s">
        <v>333</v>
      </c>
      <c r="B73" s="401" t="s">
        <v>311</v>
      </c>
      <c r="C73" s="1821">
        <f>'RM_6.1.2.sz.mell'!C73</f>
        <v>0</v>
      </c>
      <c r="D73" s="1821">
        <f>'RM_6.1.2.sz.mell'!J73</f>
        <v>0</v>
      </c>
      <c r="E73" s="1822">
        <f>'RM_6.1.2.sz.mell'!K73</f>
        <v>0</v>
      </c>
    </row>
    <row r="74" spans="1:5" s="1662" customFormat="1" ht="12" customHeight="1" thickBot="1" x14ac:dyDescent="0.25">
      <c r="A74" s="1966" t="s">
        <v>334</v>
      </c>
      <c r="B74" s="1851" t="s">
        <v>566</v>
      </c>
      <c r="C74" s="1821">
        <f>'RM_6.1.2.sz.mell'!C74</f>
        <v>0</v>
      </c>
      <c r="D74" s="1821">
        <f>'RM_6.1.2.sz.mell'!J74</f>
        <v>0</v>
      </c>
      <c r="E74" s="1822">
        <f>'RM_6.1.2.sz.mell'!K74</f>
        <v>0</v>
      </c>
    </row>
    <row r="75" spans="1:5" s="1662" customFormat="1" ht="12" customHeight="1" thickBot="1" x14ac:dyDescent="0.2">
      <c r="A75" s="423" t="s">
        <v>312</v>
      </c>
      <c r="B75" s="277" t="s">
        <v>313</v>
      </c>
      <c r="C75" s="1815">
        <f>'RM_6.1.2.sz.mell'!C75</f>
        <v>0</v>
      </c>
      <c r="D75" s="1815">
        <f>'RM_6.1.2.sz.mell'!J75</f>
        <v>0</v>
      </c>
      <c r="E75" s="1816">
        <f>'RM_6.1.2.sz.mell'!K75</f>
        <v>0</v>
      </c>
    </row>
    <row r="76" spans="1:5" s="1662" customFormat="1" ht="12" customHeight="1" x14ac:dyDescent="0.2">
      <c r="A76" s="1964" t="s">
        <v>335</v>
      </c>
      <c r="B76" s="401" t="s">
        <v>314</v>
      </c>
      <c r="C76" s="1821">
        <f>'RM_6.1.2.sz.mell'!C76</f>
        <v>0</v>
      </c>
      <c r="D76" s="1821">
        <f>'RM_6.1.2.sz.mell'!J76</f>
        <v>0</v>
      </c>
      <c r="E76" s="1822">
        <f>'RM_6.1.2.sz.mell'!K76</f>
        <v>0</v>
      </c>
    </row>
    <row r="77" spans="1:5" s="1662" customFormat="1" ht="12" customHeight="1" thickBot="1" x14ac:dyDescent="0.25">
      <c r="A77" s="1966" t="s">
        <v>336</v>
      </c>
      <c r="B77" s="403" t="s">
        <v>315</v>
      </c>
      <c r="C77" s="1821">
        <f>'RM_6.1.2.sz.mell'!C77</f>
        <v>0</v>
      </c>
      <c r="D77" s="1821">
        <f>'RM_6.1.2.sz.mell'!J77</f>
        <v>0</v>
      </c>
      <c r="E77" s="1822">
        <f>'RM_6.1.2.sz.mell'!K77</f>
        <v>0</v>
      </c>
    </row>
    <row r="78" spans="1:5" s="1661" customFormat="1" ht="12" customHeight="1" thickBot="1" x14ac:dyDescent="0.2">
      <c r="A78" s="423" t="s">
        <v>316</v>
      </c>
      <c r="B78" s="277" t="s">
        <v>317</v>
      </c>
      <c r="C78" s="1815">
        <f>'RM_6.1.2.sz.mell'!C78</f>
        <v>0</v>
      </c>
      <c r="D78" s="1815">
        <f>'RM_6.1.2.sz.mell'!J78</f>
        <v>0</v>
      </c>
      <c r="E78" s="1816">
        <f>'RM_6.1.2.sz.mell'!K78</f>
        <v>0</v>
      </c>
    </row>
    <row r="79" spans="1:5" s="1662" customFormat="1" ht="12" customHeight="1" x14ac:dyDescent="0.2">
      <c r="A79" s="1964" t="s">
        <v>337</v>
      </c>
      <c r="B79" s="401" t="s">
        <v>318</v>
      </c>
      <c r="C79" s="1821">
        <f>'RM_6.1.2.sz.mell'!C79</f>
        <v>0</v>
      </c>
      <c r="D79" s="1821">
        <f>'RM_6.1.2.sz.mell'!J79</f>
        <v>0</v>
      </c>
      <c r="E79" s="1822">
        <f>'RM_6.1.2.sz.mell'!K79</f>
        <v>0</v>
      </c>
    </row>
    <row r="80" spans="1:5" s="1662" customFormat="1" ht="12" customHeight="1" x14ac:dyDescent="0.2">
      <c r="A80" s="1965" t="s">
        <v>338</v>
      </c>
      <c r="B80" s="402" t="s">
        <v>319</v>
      </c>
      <c r="C80" s="1821">
        <f>'RM_6.1.2.sz.mell'!C80</f>
        <v>0</v>
      </c>
      <c r="D80" s="1821">
        <f>'RM_6.1.2.sz.mell'!J80</f>
        <v>0</v>
      </c>
      <c r="E80" s="1822">
        <f>'RM_6.1.2.sz.mell'!K80</f>
        <v>0</v>
      </c>
    </row>
    <row r="81" spans="1:5" s="1662" customFormat="1" ht="12" customHeight="1" thickBot="1" x14ac:dyDescent="0.25">
      <c r="A81" s="1966" t="s">
        <v>339</v>
      </c>
      <c r="B81" s="403" t="s">
        <v>567</v>
      </c>
      <c r="C81" s="1821">
        <f>'RM_6.1.2.sz.mell'!C81</f>
        <v>0</v>
      </c>
      <c r="D81" s="1821">
        <f>'RM_6.1.2.sz.mell'!J81</f>
        <v>0</v>
      </c>
      <c r="E81" s="1822">
        <f>'RM_6.1.2.sz.mell'!K81</f>
        <v>0</v>
      </c>
    </row>
    <row r="82" spans="1:5" s="1662" customFormat="1" ht="12" customHeight="1" thickBot="1" x14ac:dyDescent="0.2">
      <c r="A82" s="423" t="s">
        <v>320</v>
      </c>
      <c r="B82" s="277" t="s">
        <v>340</v>
      </c>
      <c r="C82" s="1815">
        <f>'RM_6.1.2.sz.mell'!C82</f>
        <v>0</v>
      </c>
      <c r="D82" s="1815">
        <f>'RM_6.1.2.sz.mell'!J82</f>
        <v>0</v>
      </c>
      <c r="E82" s="1816">
        <f>'RM_6.1.2.sz.mell'!K82</f>
        <v>0</v>
      </c>
    </row>
    <row r="83" spans="1:5" s="1662" customFormat="1" ht="12" customHeight="1" x14ac:dyDescent="0.2">
      <c r="A83" s="424" t="s">
        <v>321</v>
      </c>
      <c r="B83" s="401" t="s">
        <v>322</v>
      </c>
      <c r="C83" s="1821">
        <f>'RM_6.1.2.sz.mell'!C83</f>
        <v>0</v>
      </c>
      <c r="D83" s="1821">
        <f>'RM_6.1.2.sz.mell'!J83</f>
        <v>0</v>
      </c>
      <c r="E83" s="1822">
        <f>'RM_6.1.2.sz.mell'!K83</f>
        <v>0</v>
      </c>
    </row>
    <row r="84" spans="1:5" s="1662" customFormat="1" ht="12" customHeight="1" x14ac:dyDescent="0.2">
      <c r="A84" s="425" t="s">
        <v>323</v>
      </c>
      <c r="B84" s="402" t="s">
        <v>324</v>
      </c>
      <c r="C84" s="1821">
        <f>'RM_6.1.2.sz.mell'!C84</f>
        <v>0</v>
      </c>
      <c r="D84" s="1821">
        <f>'RM_6.1.2.sz.mell'!J84</f>
        <v>0</v>
      </c>
      <c r="E84" s="1822">
        <f>'RM_6.1.2.sz.mell'!K84</f>
        <v>0</v>
      </c>
    </row>
    <row r="85" spans="1:5" s="1662" customFormat="1" ht="12" customHeight="1" x14ac:dyDescent="0.2">
      <c r="A85" s="425" t="s">
        <v>325</v>
      </c>
      <c r="B85" s="402" t="s">
        <v>326</v>
      </c>
      <c r="C85" s="1821">
        <f>'RM_6.1.2.sz.mell'!C85</f>
        <v>0</v>
      </c>
      <c r="D85" s="1821">
        <f>'RM_6.1.2.sz.mell'!J85</f>
        <v>0</v>
      </c>
      <c r="E85" s="1822">
        <f>'RM_6.1.2.sz.mell'!K85</f>
        <v>0</v>
      </c>
    </row>
    <row r="86" spans="1:5" s="1661" customFormat="1" ht="12" customHeight="1" thickBot="1" x14ac:dyDescent="0.25">
      <c r="A86" s="426" t="s">
        <v>327</v>
      </c>
      <c r="B86" s="403" t="s">
        <v>328</v>
      </c>
      <c r="C86" s="1821">
        <f>'RM_6.1.2.sz.mell'!C86</f>
        <v>0</v>
      </c>
      <c r="D86" s="1821">
        <f>'RM_6.1.2.sz.mell'!J86</f>
        <v>0</v>
      </c>
      <c r="E86" s="1822">
        <f>'RM_6.1.2.sz.mell'!K86</f>
        <v>0</v>
      </c>
    </row>
    <row r="87" spans="1:5" s="1661" customFormat="1" ht="12" customHeight="1" thickBot="1" x14ac:dyDescent="0.2">
      <c r="A87" s="423" t="s">
        <v>329</v>
      </c>
      <c r="B87" s="277" t="s">
        <v>470</v>
      </c>
      <c r="C87" s="1815">
        <f>'RM_6.1.2.sz.mell'!C87</f>
        <v>0</v>
      </c>
      <c r="D87" s="1815">
        <f>'RM_6.1.2.sz.mell'!J87</f>
        <v>0</v>
      </c>
      <c r="E87" s="1816">
        <f>'RM_6.1.2.sz.mell'!K87</f>
        <v>0</v>
      </c>
    </row>
    <row r="88" spans="1:5" s="1661" customFormat="1" ht="12" customHeight="1" thickBot="1" x14ac:dyDescent="0.2">
      <c r="A88" s="423" t="s">
        <v>502</v>
      </c>
      <c r="B88" s="277" t="s">
        <v>330</v>
      </c>
      <c r="C88" s="1815">
        <f>'RM_6.1.2.sz.mell'!C88</f>
        <v>0</v>
      </c>
      <c r="D88" s="1815">
        <f>'RM_6.1.2.sz.mell'!J88</f>
        <v>0</v>
      </c>
      <c r="E88" s="1816">
        <f>'RM_6.1.2.sz.mell'!K88</f>
        <v>0</v>
      </c>
    </row>
    <row r="89" spans="1:5" s="1661" customFormat="1" ht="12" customHeight="1" thickBot="1" x14ac:dyDescent="0.2">
      <c r="A89" s="423" t="s">
        <v>503</v>
      </c>
      <c r="B89" s="408" t="s">
        <v>473</v>
      </c>
      <c r="C89" s="1819">
        <f>'RM_6.1.2.sz.mell'!C89</f>
        <v>0</v>
      </c>
      <c r="D89" s="1819">
        <f>'RM_6.1.2.sz.mell'!J89</f>
        <v>0</v>
      </c>
      <c r="E89" s="1820">
        <f>'RM_6.1.2.sz.mell'!K89</f>
        <v>0</v>
      </c>
    </row>
    <row r="90" spans="1:5" s="1661" customFormat="1" ht="12" customHeight="1" thickBot="1" x14ac:dyDescent="0.2">
      <c r="A90" s="427" t="s">
        <v>504</v>
      </c>
      <c r="B90" s="409" t="s">
        <v>505</v>
      </c>
      <c r="C90" s="1819">
        <f>'RM_6.1.2.sz.mell'!C90</f>
        <v>9099230</v>
      </c>
      <c r="D90" s="1819">
        <f>'RM_6.1.2.sz.mell'!J90</f>
        <v>0</v>
      </c>
      <c r="E90" s="1820">
        <f>'RM_6.1.2.sz.mell'!K90</f>
        <v>9099230</v>
      </c>
    </row>
    <row r="91" spans="1:5" s="1662" customFormat="1" ht="15.2" customHeight="1" thickBot="1" x14ac:dyDescent="0.25">
      <c r="A91" s="1974"/>
      <c r="B91" s="1975"/>
      <c r="C91" s="1976"/>
      <c r="D91" s="1977"/>
      <c r="E91" s="1977"/>
    </row>
    <row r="92" spans="1:5" s="1660" customFormat="1" ht="16.5" customHeight="1" thickBot="1" x14ac:dyDescent="0.25">
      <c r="A92" s="2419" t="s">
        <v>56</v>
      </c>
      <c r="B92" s="2420"/>
      <c r="C92" s="2420"/>
      <c r="D92" s="2420"/>
      <c r="E92" s="2421"/>
    </row>
    <row r="93" spans="1:5" s="1663" customFormat="1" ht="12" customHeight="1" thickBot="1" x14ac:dyDescent="0.25">
      <c r="A93" s="1842" t="s">
        <v>17</v>
      </c>
      <c r="B93" s="1862" t="s">
        <v>509</v>
      </c>
      <c r="C93" s="1863">
        <f>'RM_6.1.2.sz.mell'!C93</f>
        <v>9099230</v>
      </c>
      <c r="D93" s="1863">
        <f>'RM_6.1.2.sz.mell'!J93</f>
        <v>0</v>
      </c>
      <c r="E93" s="1864">
        <f>'RM_6.1.2.sz.mell'!K93</f>
        <v>9099230</v>
      </c>
    </row>
    <row r="94" spans="1:5" ht="12" customHeight="1" x14ac:dyDescent="0.2">
      <c r="A94" s="1978" t="s">
        <v>97</v>
      </c>
      <c r="B94" s="1866" t="s">
        <v>48</v>
      </c>
      <c r="C94" s="1827">
        <f>'RM_6.1.2.sz.mell'!C94</f>
        <v>5735200</v>
      </c>
      <c r="D94" s="1827">
        <f>'RM_6.1.2.sz.mell'!J94</f>
        <v>0</v>
      </c>
      <c r="E94" s="1828">
        <f>'RM_6.1.2.sz.mell'!K94</f>
        <v>5735200</v>
      </c>
    </row>
    <row r="95" spans="1:5" ht="12" customHeight="1" x14ac:dyDescent="0.2">
      <c r="A95" s="1965" t="s">
        <v>98</v>
      </c>
      <c r="B95" s="1867" t="s">
        <v>181</v>
      </c>
      <c r="C95" s="1813">
        <f>'RM_6.1.2.sz.mell'!C95</f>
        <v>895656</v>
      </c>
      <c r="D95" s="1813">
        <f>'RM_6.1.2.sz.mell'!J95</f>
        <v>0</v>
      </c>
      <c r="E95" s="1814">
        <f>'RM_6.1.2.sz.mell'!K95</f>
        <v>895656</v>
      </c>
    </row>
    <row r="96" spans="1:5" ht="12" customHeight="1" x14ac:dyDescent="0.2">
      <c r="A96" s="1965" t="s">
        <v>99</v>
      </c>
      <c r="B96" s="1867" t="s">
        <v>138</v>
      </c>
      <c r="C96" s="1817">
        <f>'RM_6.1.2.sz.mell'!C96</f>
        <v>2468374</v>
      </c>
      <c r="D96" s="1813">
        <f>'RM_6.1.2.sz.mell'!J96</f>
        <v>0</v>
      </c>
      <c r="E96" s="1818">
        <f>'RM_6.1.2.sz.mell'!K96</f>
        <v>2468374</v>
      </c>
    </row>
    <row r="97" spans="1:5" ht="12" customHeight="1" x14ac:dyDescent="0.2">
      <c r="A97" s="1965" t="s">
        <v>100</v>
      </c>
      <c r="B97" s="1868" t="s">
        <v>182</v>
      </c>
      <c r="C97" s="1817">
        <f>'RM_6.1.2.sz.mell'!C97</f>
        <v>0</v>
      </c>
      <c r="D97" s="1835">
        <f>'RM_6.1.2.sz.mell'!J97</f>
        <v>0</v>
      </c>
      <c r="E97" s="1818">
        <f>'RM_6.1.2.sz.mell'!K97</f>
        <v>0</v>
      </c>
    </row>
    <row r="98" spans="1:5" ht="12" customHeight="1" x14ac:dyDescent="0.2">
      <c r="A98" s="1965" t="s">
        <v>111</v>
      </c>
      <c r="B98" s="1869" t="s">
        <v>183</v>
      </c>
      <c r="C98" s="1817">
        <f>'RM_6.1.2.sz.mell'!C98</f>
        <v>0</v>
      </c>
      <c r="D98" s="1835">
        <f>'RM_6.1.2.sz.mell'!J98</f>
        <v>0</v>
      </c>
      <c r="E98" s="1818">
        <f>'RM_6.1.2.sz.mell'!K98</f>
        <v>0</v>
      </c>
    </row>
    <row r="99" spans="1:5" ht="12" customHeight="1" x14ac:dyDescent="0.2">
      <c r="A99" s="1965" t="s">
        <v>101</v>
      </c>
      <c r="B99" s="1867" t="s">
        <v>506</v>
      </c>
      <c r="C99" s="1817">
        <f>'RM_6.1.2.sz.mell'!C99</f>
        <v>0</v>
      </c>
      <c r="D99" s="1835">
        <f>'RM_6.1.2.sz.mell'!J99</f>
        <v>0</v>
      </c>
      <c r="E99" s="1818">
        <f>'RM_6.1.2.sz.mell'!K99</f>
        <v>0</v>
      </c>
    </row>
    <row r="100" spans="1:5" ht="12" customHeight="1" x14ac:dyDescent="0.2">
      <c r="A100" s="1965" t="s">
        <v>102</v>
      </c>
      <c r="B100" s="1871" t="s">
        <v>436</v>
      </c>
      <c r="C100" s="1817">
        <f>'RM_6.1.2.sz.mell'!C100</f>
        <v>0</v>
      </c>
      <c r="D100" s="1835">
        <f>'RM_6.1.2.sz.mell'!J100</f>
        <v>0</v>
      </c>
      <c r="E100" s="1818">
        <f>'RM_6.1.2.sz.mell'!K100</f>
        <v>0</v>
      </c>
    </row>
    <row r="101" spans="1:5" ht="12" customHeight="1" x14ac:dyDescent="0.2">
      <c r="A101" s="1965" t="s">
        <v>112</v>
      </c>
      <c r="B101" s="1871" t="s">
        <v>435</v>
      </c>
      <c r="C101" s="1817">
        <f>'RM_6.1.2.sz.mell'!C101</f>
        <v>0</v>
      </c>
      <c r="D101" s="1835">
        <f>'RM_6.1.2.sz.mell'!J101</f>
        <v>0</v>
      </c>
      <c r="E101" s="1818">
        <f>'RM_6.1.2.sz.mell'!K101</f>
        <v>0</v>
      </c>
    </row>
    <row r="102" spans="1:5" ht="12" customHeight="1" x14ac:dyDescent="0.2">
      <c r="A102" s="1965" t="s">
        <v>113</v>
      </c>
      <c r="B102" s="1871" t="s">
        <v>346</v>
      </c>
      <c r="C102" s="1817">
        <f>'RM_6.1.2.sz.mell'!C102</f>
        <v>0</v>
      </c>
      <c r="D102" s="1835">
        <f>'RM_6.1.2.sz.mell'!J102</f>
        <v>0</v>
      </c>
      <c r="E102" s="1818">
        <f>'RM_6.1.2.sz.mell'!K102</f>
        <v>0</v>
      </c>
    </row>
    <row r="103" spans="1:5" ht="12" customHeight="1" x14ac:dyDescent="0.2">
      <c r="A103" s="1965" t="s">
        <v>114</v>
      </c>
      <c r="B103" s="1872" t="s">
        <v>347</v>
      </c>
      <c r="C103" s="1817">
        <f>'RM_6.1.2.sz.mell'!C103</f>
        <v>0</v>
      </c>
      <c r="D103" s="1835">
        <f>'RM_6.1.2.sz.mell'!J103</f>
        <v>0</v>
      </c>
      <c r="E103" s="1818">
        <f>'RM_6.1.2.sz.mell'!K103</f>
        <v>0</v>
      </c>
    </row>
    <row r="104" spans="1:5" ht="12" customHeight="1" x14ac:dyDescent="0.2">
      <c r="A104" s="1965" t="s">
        <v>115</v>
      </c>
      <c r="B104" s="1872" t="s">
        <v>348</v>
      </c>
      <c r="C104" s="1817">
        <f>'RM_6.1.2.sz.mell'!C104</f>
        <v>0</v>
      </c>
      <c r="D104" s="1835">
        <f>'RM_6.1.2.sz.mell'!J104</f>
        <v>0</v>
      </c>
      <c r="E104" s="1818">
        <f>'RM_6.1.2.sz.mell'!K104</f>
        <v>0</v>
      </c>
    </row>
    <row r="105" spans="1:5" ht="12" customHeight="1" x14ac:dyDescent="0.2">
      <c r="A105" s="1965" t="s">
        <v>117</v>
      </c>
      <c r="B105" s="1871" t="s">
        <v>349</v>
      </c>
      <c r="C105" s="1817">
        <f>'RM_6.1.2.sz.mell'!C105</f>
        <v>0</v>
      </c>
      <c r="D105" s="1835">
        <f>'RM_6.1.2.sz.mell'!J105</f>
        <v>0</v>
      </c>
      <c r="E105" s="1818">
        <f>'RM_6.1.2.sz.mell'!K105</f>
        <v>0</v>
      </c>
    </row>
    <row r="106" spans="1:5" ht="12" customHeight="1" x14ac:dyDescent="0.2">
      <c r="A106" s="1965" t="s">
        <v>184</v>
      </c>
      <c r="B106" s="1871" t="s">
        <v>350</v>
      </c>
      <c r="C106" s="1817">
        <f>'RM_6.1.2.sz.mell'!C106</f>
        <v>0</v>
      </c>
      <c r="D106" s="1835">
        <f>'RM_6.1.2.sz.mell'!J106</f>
        <v>0</v>
      </c>
      <c r="E106" s="1818">
        <f>'RM_6.1.2.sz.mell'!K106</f>
        <v>0</v>
      </c>
    </row>
    <row r="107" spans="1:5" ht="12" customHeight="1" x14ac:dyDescent="0.2">
      <c r="A107" s="1965" t="s">
        <v>344</v>
      </c>
      <c r="B107" s="1872" t="s">
        <v>351</v>
      </c>
      <c r="C107" s="1813">
        <f>'RM_6.1.2.sz.mell'!C107</f>
        <v>0</v>
      </c>
      <c r="D107" s="1835">
        <f>'RM_6.1.2.sz.mell'!J107</f>
        <v>0</v>
      </c>
      <c r="E107" s="1818">
        <f>'RM_6.1.2.sz.mell'!K107</f>
        <v>0</v>
      </c>
    </row>
    <row r="108" spans="1:5" ht="12" customHeight="1" x14ac:dyDescent="0.2">
      <c r="A108" s="1979" t="s">
        <v>345</v>
      </c>
      <c r="B108" s="1870" t="s">
        <v>352</v>
      </c>
      <c r="C108" s="1817">
        <f>'RM_6.1.2.sz.mell'!C108</f>
        <v>0</v>
      </c>
      <c r="D108" s="1835">
        <f>'RM_6.1.2.sz.mell'!J108</f>
        <v>0</v>
      </c>
      <c r="E108" s="1818">
        <f>'RM_6.1.2.sz.mell'!K108</f>
        <v>0</v>
      </c>
    </row>
    <row r="109" spans="1:5" ht="12" customHeight="1" x14ac:dyDescent="0.2">
      <c r="A109" s="1965" t="s">
        <v>433</v>
      </c>
      <c r="B109" s="1870" t="s">
        <v>353</v>
      </c>
      <c r="C109" s="1817">
        <f>'RM_6.1.2.sz.mell'!C109</f>
        <v>0</v>
      </c>
      <c r="D109" s="1835">
        <f>'RM_6.1.2.sz.mell'!J109</f>
        <v>0</v>
      </c>
      <c r="E109" s="1818">
        <f>'RM_6.1.2.sz.mell'!K109</f>
        <v>0</v>
      </c>
    </row>
    <row r="110" spans="1:5" ht="12" customHeight="1" x14ac:dyDescent="0.2">
      <c r="A110" s="1965" t="s">
        <v>434</v>
      </c>
      <c r="B110" s="1872" t="s">
        <v>354</v>
      </c>
      <c r="C110" s="1813">
        <f>'RM_6.1.2.sz.mell'!C110</f>
        <v>0</v>
      </c>
      <c r="D110" s="1834">
        <f>'RM_6.1.2.sz.mell'!J110</f>
        <v>0</v>
      </c>
      <c r="E110" s="1814">
        <f>'RM_6.1.2.sz.mell'!K110</f>
        <v>0</v>
      </c>
    </row>
    <row r="111" spans="1:5" ht="12" customHeight="1" x14ac:dyDescent="0.2">
      <c r="A111" s="1965" t="s">
        <v>438</v>
      </c>
      <c r="B111" s="1868" t="s">
        <v>49</v>
      </c>
      <c r="C111" s="1813">
        <f>'RM_6.1.2.sz.mell'!C111</f>
        <v>0</v>
      </c>
      <c r="D111" s="1834">
        <f>'RM_6.1.2.sz.mell'!J111</f>
        <v>0</v>
      </c>
      <c r="E111" s="1814">
        <f>'RM_6.1.2.sz.mell'!K111</f>
        <v>0</v>
      </c>
    </row>
    <row r="112" spans="1:5" ht="12" customHeight="1" x14ac:dyDescent="0.2">
      <c r="A112" s="1966" t="s">
        <v>439</v>
      </c>
      <c r="B112" s="1867" t="s">
        <v>507</v>
      </c>
      <c r="C112" s="1817">
        <f>'RM_6.1.2.sz.mell'!C112</f>
        <v>0</v>
      </c>
      <c r="D112" s="1835">
        <f>'RM_6.1.2.sz.mell'!J112</f>
        <v>0</v>
      </c>
      <c r="E112" s="1818">
        <f>'RM_6.1.2.sz.mell'!K112</f>
        <v>0</v>
      </c>
    </row>
    <row r="113" spans="1:5" ht="12" customHeight="1" thickBot="1" x14ac:dyDescent="0.25">
      <c r="A113" s="1970" t="s">
        <v>440</v>
      </c>
      <c r="B113" s="1980" t="s">
        <v>508</v>
      </c>
      <c r="C113" s="1829">
        <f>'RM_6.1.2.sz.mell'!C113</f>
        <v>0</v>
      </c>
      <c r="D113" s="1837">
        <f>'RM_6.1.2.sz.mell'!J113</f>
        <v>0</v>
      </c>
      <c r="E113" s="1830">
        <f>'RM_6.1.2.sz.mell'!K113</f>
        <v>0</v>
      </c>
    </row>
    <row r="114" spans="1:5" ht="12" customHeight="1" thickBot="1" x14ac:dyDescent="0.25">
      <c r="A114" s="1858" t="s">
        <v>18</v>
      </c>
      <c r="B114" s="1886" t="s">
        <v>355</v>
      </c>
      <c r="C114" s="1815">
        <f>'RM_6.1.2.sz.mell'!C114</f>
        <v>0</v>
      </c>
      <c r="D114" s="1836">
        <f>'RM_6.1.2.sz.mell'!J114</f>
        <v>0</v>
      </c>
      <c r="E114" s="1816">
        <f>'RM_6.1.2.sz.mell'!K114</f>
        <v>0</v>
      </c>
    </row>
    <row r="115" spans="1:5" ht="12" customHeight="1" x14ac:dyDescent="0.2">
      <c r="A115" s="1964" t="s">
        <v>103</v>
      </c>
      <c r="B115" s="1867" t="s">
        <v>227</v>
      </c>
      <c r="C115" s="1811">
        <f>'RM_6.1.2.sz.mell'!C115</f>
        <v>0</v>
      </c>
      <c r="D115" s="1833">
        <f>'RM_6.1.2.sz.mell'!J115</f>
        <v>0</v>
      </c>
      <c r="E115" s="1812">
        <f>'RM_6.1.2.sz.mell'!K115</f>
        <v>0</v>
      </c>
    </row>
    <row r="116" spans="1:5" ht="12" customHeight="1" x14ac:dyDescent="0.2">
      <c r="A116" s="1964" t="s">
        <v>104</v>
      </c>
      <c r="B116" s="1878" t="s">
        <v>359</v>
      </c>
      <c r="C116" s="1811">
        <f>'RM_6.1.2.sz.mell'!C116</f>
        <v>0</v>
      </c>
      <c r="D116" s="1833">
        <f>'RM_6.1.2.sz.mell'!J116</f>
        <v>0</v>
      </c>
      <c r="E116" s="1812">
        <f>'RM_6.1.2.sz.mell'!K116</f>
        <v>0</v>
      </c>
    </row>
    <row r="117" spans="1:5" ht="12" customHeight="1" x14ac:dyDescent="0.2">
      <c r="A117" s="1964" t="s">
        <v>105</v>
      </c>
      <c r="B117" s="1878" t="s">
        <v>185</v>
      </c>
      <c r="C117" s="1813">
        <f>'RM_6.1.2.sz.mell'!C117</f>
        <v>0</v>
      </c>
      <c r="D117" s="1834">
        <f>'RM_6.1.2.sz.mell'!J117</f>
        <v>0</v>
      </c>
      <c r="E117" s="1814">
        <f>'RM_6.1.2.sz.mell'!K117</f>
        <v>0</v>
      </c>
    </row>
    <row r="118" spans="1:5" ht="12" customHeight="1" x14ac:dyDescent="0.2">
      <c r="A118" s="1964" t="s">
        <v>106</v>
      </c>
      <c r="B118" s="1878" t="s">
        <v>360</v>
      </c>
      <c r="C118" s="1813">
        <f>'RM_6.1.2.sz.mell'!C118</f>
        <v>0</v>
      </c>
      <c r="D118" s="1834">
        <f>'RM_6.1.2.sz.mell'!J118</f>
        <v>0</v>
      </c>
      <c r="E118" s="1814">
        <f>'RM_6.1.2.sz.mell'!K118</f>
        <v>0</v>
      </c>
    </row>
    <row r="119" spans="1:5" ht="12" customHeight="1" x14ac:dyDescent="0.2">
      <c r="A119" s="1964" t="s">
        <v>107</v>
      </c>
      <c r="B119" s="279" t="s">
        <v>229</v>
      </c>
      <c r="C119" s="1813">
        <f>'RM_6.1.2.sz.mell'!C119</f>
        <v>0</v>
      </c>
      <c r="D119" s="1834">
        <f>'RM_6.1.2.sz.mell'!J119</f>
        <v>0</v>
      </c>
      <c r="E119" s="1814">
        <f>'RM_6.1.2.sz.mell'!K119</f>
        <v>0</v>
      </c>
    </row>
    <row r="120" spans="1:5" ht="12" customHeight="1" x14ac:dyDescent="0.2">
      <c r="A120" s="1964" t="s">
        <v>116</v>
      </c>
      <c r="B120" s="278" t="s">
        <v>423</v>
      </c>
      <c r="C120" s="1813">
        <f>'RM_6.1.2.sz.mell'!C120</f>
        <v>0</v>
      </c>
      <c r="D120" s="1834">
        <f>'RM_6.1.2.sz.mell'!J120</f>
        <v>0</v>
      </c>
      <c r="E120" s="1814">
        <f>'RM_6.1.2.sz.mell'!K120</f>
        <v>0</v>
      </c>
    </row>
    <row r="121" spans="1:5" ht="12" customHeight="1" x14ac:dyDescent="0.2">
      <c r="A121" s="1964" t="s">
        <v>118</v>
      </c>
      <c r="B121" s="1879" t="s">
        <v>365</v>
      </c>
      <c r="C121" s="1813">
        <f>'RM_6.1.2.sz.mell'!C121</f>
        <v>0</v>
      </c>
      <c r="D121" s="1834">
        <f>'RM_6.1.2.sz.mell'!J121</f>
        <v>0</v>
      </c>
      <c r="E121" s="1814">
        <f>'RM_6.1.2.sz.mell'!K121</f>
        <v>0</v>
      </c>
    </row>
    <row r="122" spans="1:5" ht="12" customHeight="1" x14ac:dyDescent="0.2">
      <c r="A122" s="1964" t="s">
        <v>186</v>
      </c>
      <c r="B122" s="1872" t="s">
        <v>348</v>
      </c>
      <c r="C122" s="1813">
        <f>'RM_6.1.2.sz.mell'!C122</f>
        <v>0</v>
      </c>
      <c r="D122" s="1834">
        <f>'RM_6.1.2.sz.mell'!J122</f>
        <v>0</v>
      </c>
      <c r="E122" s="1814">
        <f>'RM_6.1.2.sz.mell'!K122</f>
        <v>0</v>
      </c>
    </row>
    <row r="123" spans="1:5" ht="12" customHeight="1" x14ac:dyDescent="0.2">
      <c r="A123" s="1964" t="s">
        <v>187</v>
      </c>
      <c r="B123" s="1872" t="s">
        <v>364</v>
      </c>
      <c r="C123" s="1813">
        <f>'RM_6.1.2.sz.mell'!C123</f>
        <v>0</v>
      </c>
      <c r="D123" s="1834">
        <f>'RM_6.1.2.sz.mell'!J123</f>
        <v>0</v>
      </c>
      <c r="E123" s="1814">
        <f>'RM_6.1.2.sz.mell'!K123</f>
        <v>0</v>
      </c>
    </row>
    <row r="124" spans="1:5" ht="12" customHeight="1" x14ac:dyDescent="0.2">
      <c r="A124" s="1964" t="s">
        <v>188</v>
      </c>
      <c r="B124" s="1872" t="s">
        <v>363</v>
      </c>
      <c r="C124" s="1813">
        <f>'RM_6.1.2.sz.mell'!C124</f>
        <v>0</v>
      </c>
      <c r="D124" s="1834">
        <f>'RM_6.1.2.sz.mell'!J124</f>
        <v>0</v>
      </c>
      <c r="E124" s="1814">
        <f>'RM_6.1.2.sz.mell'!K124</f>
        <v>0</v>
      </c>
    </row>
    <row r="125" spans="1:5" ht="12" customHeight="1" x14ac:dyDescent="0.2">
      <c r="A125" s="1964" t="s">
        <v>356</v>
      </c>
      <c r="B125" s="1872" t="s">
        <v>351</v>
      </c>
      <c r="C125" s="1813">
        <f>'RM_6.1.2.sz.mell'!C125</f>
        <v>0</v>
      </c>
      <c r="D125" s="1834">
        <f>'RM_6.1.2.sz.mell'!J125</f>
        <v>0</v>
      </c>
      <c r="E125" s="1814">
        <f>'RM_6.1.2.sz.mell'!K125</f>
        <v>0</v>
      </c>
    </row>
    <row r="126" spans="1:5" ht="12" customHeight="1" x14ac:dyDescent="0.2">
      <c r="A126" s="1964" t="s">
        <v>357</v>
      </c>
      <c r="B126" s="1872" t="s">
        <v>362</v>
      </c>
      <c r="C126" s="1813">
        <f>'RM_6.1.2.sz.mell'!C126</f>
        <v>0</v>
      </c>
      <c r="D126" s="1834">
        <f>'RM_6.1.2.sz.mell'!J126</f>
        <v>0</v>
      </c>
      <c r="E126" s="1814">
        <f>'RM_6.1.2.sz.mell'!K126</f>
        <v>0</v>
      </c>
    </row>
    <row r="127" spans="1:5" ht="12" customHeight="1" thickBot="1" x14ac:dyDescent="0.25">
      <c r="A127" s="1979" t="s">
        <v>358</v>
      </c>
      <c r="B127" s="1872" t="s">
        <v>361</v>
      </c>
      <c r="C127" s="1817">
        <f>'RM_6.1.2.sz.mell'!C127</f>
        <v>0</v>
      </c>
      <c r="D127" s="1835">
        <f>'RM_6.1.2.sz.mell'!J127</f>
        <v>0</v>
      </c>
      <c r="E127" s="1818">
        <f>'RM_6.1.2.sz.mell'!K127</f>
        <v>0</v>
      </c>
    </row>
    <row r="128" spans="1:5" ht="12" customHeight="1" thickBot="1" x14ac:dyDescent="0.25">
      <c r="A128" s="1858" t="s">
        <v>19</v>
      </c>
      <c r="B128" s="1880" t="s">
        <v>443</v>
      </c>
      <c r="C128" s="1815">
        <f>'RM_6.1.2.sz.mell'!C128</f>
        <v>9099230</v>
      </c>
      <c r="D128" s="1836">
        <f>'RM_6.1.2.sz.mell'!J128</f>
        <v>0</v>
      </c>
      <c r="E128" s="1816">
        <f>'RM_6.1.2.sz.mell'!K128</f>
        <v>9099230</v>
      </c>
    </row>
    <row r="129" spans="1:11" ht="12" customHeight="1" thickBot="1" x14ac:dyDescent="0.25">
      <c r="A129" s="1858" t="s">
        <v>20</v>
      </c>
      <c r="B129" s="1880" t="s">
        <v>444</v>
      </c>
      <c r="C129" s="1815">
        <f>'RM_6.1.2.sz.mell'!C129</f>
        <v>0</v>
      </c>
      <c r="D129" s="1836">
        <f>'RM_6.1.2.sz.mell'!J129</f>
        <v>0</v>
      </c>
      <c r="E129" s="1816">
        <f>'RM_6.1.2.sz.mell'!K129</f>
        <v>0</v>
      </c>
    </row>
    <row r="130" spans="1:11" s="1663" customFormat="1" ht="12" customHeight="1" x14ac:dyDescent="0.2">
      <c r="A130" s="1964" t="s">
        <v>265</v>
      </c>
      <c r="B130" s="1881" t="s">
        <v>512</v>
      </c>
      <c r="C130" s="1813">
        <f>'RM_6.1.2.sz.mell'!C130</f>
        <v>0</v>
      </c>
      <c r="D130" s="1834">
        <f>'RM_6.1.2.sz.mell'!J130</f>
        <v>0</v>
      </c>
      <c r="E130" s="1814">
        <f>'RM_6.1.2.sz.mell'!K130</f>
        <v>0</v>
      </c>
    </row>
    <row r="131" spans="1:11" ht="12" customHeight="1" x14ac:dyDescent="0.2">
      <c r="A131" s="1964" t="s">
        <v>266</v>
      </c>
      <c r="B131" s="1881" t="s">
        <v>452</v>
      </c>
      <c r="C131" s="1813">
        <f>'RM_6.1.2.sz.mell'!C131</f>
        <v>0</v>
      </c>
      <c r="D131" s="1834">
        <f>'RM_6.1.2.sz.mell'!J131</f>
        <v>0</v>
      </c>
      <c r="E131" s="1814">
        <f>'RM_6.1.2.sz.mell'!K131</f>
        <v>0</v>
      </c>
    </row>
    <row r="132" spans="1:11" ht="12" customHeight="1" thickBot="1" x14ac:dyDescent="0.25">
      <c r="A132" s="1979" t="s">
        <v>267</v>
      </c>
      <c r="B132" s="1883" t="s">
        <v>511</v>
      </c>
      <c r="C132" s="1813">
        <f>'RM_6.1.2.sz.mell'!C132</f>
        <v>0</v>
      </c>
      <c r="D132" s="1834">
        <f>'RM_6.1.2.sz.mell'!J132</f>
        <v>0</v>
      </c>
      <c r="E132" s="1814">
        <f>'RM_6.1.2.sz.mell'!K132</f>
        <v>0</v>
      </c>
    </row>
    <row r="133" spans="1:11" ht="12" customHeight="1" thickBot="1" x14ac:dyDescent="0.25">
      <c r="A133" s="1858" t="s">
        <v>21</v>
      </c>
      <c r="B133" s="1880" t="s">
        <v>1093</v>
      </c>
      <c r="C133" s="1815">
        <f>'RM_6.1.2.sz.mell'!C133</f>
        <v>0</v>
      </c>
      <c r="D133" s="1836">
        <f>'RM_6.1.2.sz.mell'!J133</f>
        <v>0</v>
      </c>
      <c r="E133" s="1816">
        <f>'RM_6.1.2.sz.mell'!K133</f>
        <v>0</v>
      </c>
    </row>
    <row r="134" spans="1:11" ht="12" customHeight="1" x14ac:dyDescent="0.2">
      <c r="A134" s="1964" t="s">
        <v>90</v>
      </c>
      <c r="B134" s="1881" t="s">
        <v>454</v>
      </c>
      <c r="C134" s="1813">
        <f>'RM_6.1.2.sz.mell'!C134</f>
        <v>0</v>
      </c>
      <c r="D134" s="1834">
        <f>'RM_6.1.2.sz.mell'!J134</f>
        <v>0</v>
      </c>
      <c r="E134" s="1814">
        <f>'RM_6.1.2.sz.mell'!K134</f>
        <v>0</v>
      </c>
    </row>
    <row r="135" spans="1:11" ht="12" customHeight="1" x14ac:dyDescent="0.2">
      <c r="A135" s="1964" t="s">
        <v>91</v>
      </c>
      <c r="B135" s="1881" t="s">
        <v>446</v>
      </c>
      <c r="C135" s="1813">
        <f>'RM_6.1.2.sz.mell'!C135</f>
        <v>0</v>
      </c>
      <c r="D135" s="1834">
        <f>'RM_6.1.2.sz.mell'!J135</f>
        <v>0</v>
      </c>
      <c r="E135" s="1814">
        <f>'RM_6.1.2.sz.mell'!K135</f>
        <v>0</v>
      </c>
    </row>
    <row r="136" spans="1:11" ht="12" customHeight="1" x14ac:dyDescent="0.2">
      <c r="A136" s="1964" t="s">
        <v>92</v>
      </c>
      <c r="B136" s="1881" t="s">
        <v>447</v>
      </c>
      <c r="C136" s="1813">
        <f>'RM_6.1.2.sz.mell'!C136</f>
        <v>0</v>
      </c>
      <c r="D136" s="1834">
        <f>'RM_6.1.2.sz.mell'!J136</f>
        <v>0</v>
      </c>
      <c r="E136" s="1814">
        <f>'RM_6.1.2.sz.mell'!K136</f>
        <v>0</v>
      </c>
    </row>
    <row r="137" spans="1:11" ht="12" customHeight="1" x14ac:dyDescent="0.2">
      <c r="A137" s="1964" t="s">
        <v>173</v>
      </c>
      <c r="B137" s="1881" t="s">
        <v>510</v>
      </c>
      <c r="C137" s="1813">
        <f>'RM_6.1.2.sz.mell'!C137</f>
        <v>0</v>
      </c>
      <c r="D137" s="1834">
        <f>'RM_6.1.2.sz.mell'!J137</f>
        <v>0</v>
      </c>
      <c r="E137" s="1814">
        <f>'RM_6.1.2.sz.mell'!K137</f>
        <v>0</v>
      </c>
    </row>
    <row r="138" spans="1:11" ht="12" customHeight="1" x14ac:dyDescent="0.2">
      <c r="A138" s="1964" t="s">
        <v>174</v>
      </c>
      <c r="B138" s="1881" t="s">
        <v>449</v>
      </c>
      <c r="C138" s="1813">
        <f>'RM_6.1.2.sz.mell'!C138</f>
        <v>0</v>
      </c>
      <c r="D138" s="1834">
        <f>'RM_6.1.2.sz.mell'!J138</f>
        <v>0</v>
      </c>
      <c r="E138" s="1814">
        <f>'RM_6.1.2.sz.mell'!K138</f>
        <v>0</v>
      </c>
    </row>
    <row r="139" spans="1:11" s="1663" customFormat="1" ht="12" customHeight="1" thickBot="1" x14ac:dyDescent="0.25">
      <c r="A139" s="1979" t="s">
        <v>175</v>
      </c>
      <c r="B139" s="1883" t="s">
        <v>450</v>
      </c>
      <c r="C139" s="1813">
        <f>'RM_6.1.2.sz.mell'!C139</f>
        <v>0</v>
      </c>
      <c r="D139" s="1834">
        <f>'RM_6.1.2.sz.mell'!J139</f>
        <v>0</v>
      </c>
      <c r="E139" s="1814">
        <f>'RM_6.1.2.sz.mell'!K139</f>
        <v>0</v>
      </c>
    </row>
    <row r="140" spans="1:11" ht="12" customHeight="1" thickBot="1" x14ac:dyDescent="0.25">
      <c r="A140" s="1858" t="s">
        <v>22</v>
      </c>
      <c r="B140" s="1880" t="s">
        <v>536</v>
      </c>
      <c r="C140" s="1819">
        <f>'RM_6.1.2.sz.mell'!C140</f>
        <v>0</v>
      </c>
      <c r="D140" s="1838">
        <f>'RM_6.1.2.sz.mell'!J140</f>
        <v>0</v>
      </c>
      <c r="E140" s="1820">
        <f>'RM_6.1.2.sz.mell'!K140</f>
        <v>0</v>
      </c>
      <c r="K140" s="1664"/>
    </row>
    <row r="141" spans="1:11" x14ac:dyDescent="0.2">
      <c r="A141" s="1964" t="s">
        <v>93</v>
      </c>
      <c r="B141" s="1881" t="s">
        <v>366</v>
      </c>
      <c r="C141" s="1813">
        <f>'RM_6.1.2.sz.mell'!C141</f>
        <v>0</v>
      </c>
      <c r="D141" s="1834">
        <f>'RM_6.1.2.sz.mell'!J141</f>
        <v>0</v>
      </c>
      <c r="E141" s="1814">
        <f>'RM_6.1.2.sz.mell'!K141</f>
        <v>0</v>
      </c>
    </row>
    <row r="142" spans="1:11" ht="12" customHeight="1" x14ac:dyDescent="0.2">
      <c r="A142" s="1964" t="s">
        <v>94</v>
      </c>
      <c r="B142" s="1881" t="s">
        <v>367</v>
      </c>
      <c r="C142" s="1813">
        <f>'RM_6.1.2.sz.mell'!C142</f>
        <v>0</v>
      </c>
      <c r="D142" s="1834">
        <f>'RM_6.1.2.sz.mell'!J142</f>
        <v>0</v>
      </c>
      <c r="E142" s="1814">
        <f>'RM_6.1.2.sz.mell'!K142</f>
        <v>0</v>
      </c>
    </row>
    <row r="143" spans="1:11" ht="12" customHeight="1" x14ac:dyDescent="0.2">
      <c r="A143" s="1964" t="s">
        <v>283</v>
      </c>
      <c r="B143" s="1881" t="s">
        <v>535</v>
      </c>
      <c r="C143" s="1813">
        <f>'RM_6.1.2.sz.mell'!C143</f>
        <v>0</v>
      </c>
      <c r="D143" s="1834">
        <f>'RM_6.1.2.sz.mell'!J143</f>
        <v>0</v>
      </c>
      <c r="E143" s="1814">
        <f>'RM_6.1.2.sz.mell'!K143</f>
        <v>0</v>
      </c>
    </row>
    <row r="144" spans="1:11" s="1663" customFormat="1" ht="12" customHeight="1" x14ac:dyDescent="0.2">
      <c r="A144" s="1964" t="s">
        <v>284</v>
      </c>
      <c r="B144" s="1881" t="s">
        <v>459</v>
      </c>
      <c r="C144" s="1813">
        <f>'RM_6.1.2.sz.mell'!C144</f>
        <v>0</v>
      </c>
      <c r="D144" s="1834">
        <f>'RM_6.1.2.sz.mell'!J144</f>
        <v>0</v>
      </c>
      <c r="E144" s="1814">
        <f>'RM_6.1.2.sz.mell'!K144</f>
        <v>0</v>
      </c>
    </row>
    <row r="145" spans="1:5" s="1663" customFormat="1" ht="12" customHeight="1" thickBot="1" x14ac:dyDescent="0.25">
      <c r="A145" s="1979" t="s">
        <v>285</v>
      </c>
      <c r="B145" s="1883" t="s">
        <v>385</v>
      </c>
      <c r="C145" s="1813">
        <f>'RM_6.1.2.sz.mell'!C145</f>
        <v>0</v>
      </c>
      <c r="D145" s="1834">
        <f>'RM_6.1.2.sz.mell'!J145</f>
        <v>0</v>
      </c>
      <c r="E145" s="1814">
        <f>'RM_6.1.2.sz.mell'!K145</f>
        <v>0</v>
      </c>
    </row>
    <row r="146" spans="1:5" s="1663" customFormat="1" ht="12" customHeight="1" thickBot="1" x14ac:dyDescent="0.25">
      <c r="A146" s="1858" t="s">
        <v>23</v>
      </c>
      <c r="B146" s="1880" t="s">
        <v>460</v>
      </c>
      <c r="C146" s="486">
        <f>'RM_6.1.2.sz.mell'!C146</f>
        <v>0</v>
      </c>
      <c r="D146" s="696">
        <f>'RM_6.1.2.sz.mell'!J146</f>
        <v>0</v>
      </c>
      <c r="E146" s="480">
        <f>'RM_6.1.2.sz.mell'!K146</f>
        <v>0</v>
      </c>
    </row>
    <row r="147" spans="1:5" s="1663" customFormat="1" ht="12" customHeight="1" x14ac:dyDescent="0.2">
      <c r="A147" s="1964" t="s">
        <v>95</v>
      </c>
      <c r="B147" s="1881" t="s">
        <v>455</v>
      </c>
      <c r="C147" s="1813">
        <f>'RM_6.1.2.sz.mell'!C147</f>
        <v>0</v>
      </c>
      <c r="D147" s="1834">
        <f>'RM_6.1.2.sz.mell'!J147</f>
        <v>0</v>
      </c>
      <c r="E147" s="1814">
        <f>'RM_6.1.2.sz.mell'!K147</f>
        <v>0</v>
      </c>
    </row>
    <row r="148" spans="1:5" s="1663" customFormat="1" ht="12" customHeight="1" x14ac:dyDescent="0.2">
      <c r="A148" s="1964" t="s">
        <v>96</v>
      </c>
      <c r="B148" s="1881" t="s">
        <v>462</v>
      </c>
      <c r="C148" s="1813">
        <f>'RM_6.1.2.sz.mell'!C148</f>
        <v>0</v>
      </c>
      <c r="D148" s="1834">
        <f>'RM_6.1.2.sz.mell'!J148</f>
        <v>0</v>
      </c>
      <c r="E148" s="1814">
        <f>'RM_6.1.2.sz.mell'!K148</f>
        <v>0</v>
      </c>
    </row>
    <row r="149" spans="1:5" s="1663" customFormat="1" ht="12" customHeight="1" x14ac:dyDescent="0.2">
      <c r="A149" s="1964" t="s">
        <v>295</v>
      </c>
      <c r="B149" s="1881" t="s">
        <v>457</v>
      </c>
      <c r="C149" s="1813">
        <f>'RM_6.1.2.sz.mell'!C149</f>
        <v>0</v>
      </c>
      <c r="D149" s="1834">
        <f>'RM_6.1.2.sz.mell'!J149</f>
        <v>0</v>
      </c>
      <c r="E149" s="1814">
        <f>'RM_6.1.2.sz.mell'!K149</f>
        <v>0</v>
      </c>
    </row>
    <row r="150" spans="1:5" s="1663" customFormat="1" ht="12" customHeight="1" x14ac:dyDescent="0.2">
      <c r="A150" s="1964" t="s">
        <v>296</v>
      </c>
      <c r="B150" s="1881" t="s">
        <v>513</v>
      </c>
      <c r="C150" s="1813">
        <f>'RM_6.1.2.sz.mell'!C150</f>
        <v>0</v>
      </c>
      <c r="D150" s="1834">
        <f>'RM_6.1.2.sz.mell'!J150</f>
        <v>0</v>
      </c>
      <c r="E150" s="1814">
        <f>'RM_6.1.2.sz.mell'!K150</f>
        <v>0</v>
      </c>
    </row>
    <row r="151" spans="1:5" ht="12.75" customHeight="1" thickBot="1" x14ac:dyDescent="0.25">
      <c r="A151" s="1979" t="s">
        <v>461</v>
      </c>
      <c r="B151" s="1883" t="s">
        <v>464</v>
      </c>
      <c r="C151" s="1817">
        <f>'RM_6.1.2.sz.mell'!C151</f>
        <v>0</v>
      </c>
      <c r="D151" s="1835">
        <f>'RM_6.1.2.sz.mell'!J151</f>
        <v>0</v>
      </c>
      <c r="E151" s="1818">
        <f>'RM_6.1.2.sz.mell'!K151</f>
        <v>0</v>
      </c>
    </row>
    <row r="152" spans="1:5" ht="12.75" customHeight="1" thickBot="1" x14ac:dyDescent="0.25">
      <c r="A152" s="1981" t="s">
        <v>24</v>
      </c>
      <c r="B152" s="1880" t="s">
        <v>465</v>
      </c>
      <c r="C152" s="486">
        <f>'RM_6.1.2.sz.mell'!C152</f>
        <v>0</v>
      </c>
      <c r="D152" s="696">
        <f>'RM_6.1.2.sz.mell'!J152</f>
        <v>0</v>
      </c>
      <c r="E152" s="480">
        <f>'RM_6.1.2.sz.mell'!K152</f>
        <v>0</v>
      </c>
    </row>
    <row r="153" spans="1:5" ht="12.75" customHeight="1" thickBot="1" x14ac:dyDescent="0.25">
      <c r="A153" s="1981" t="s">
        <v>25</v>
      </c>
      <c r="B153" s="1880" t="s">
        <v>466</v>
      </c>
      <c r="C153" s="486">
        <f>'RM_6.1.2.sz.mell'!C153</f>
        <v>0</v>
      </c>
      <c r="D153" s="696">
        <f>'RM_6.1.2.sz.mell'!J153</f>
        <v>0</v>
      </c>
      <c r="E153" s="480">
        <f>'RM_6.1.2.sz.mell'!K153</f>
        <v>0</v>
      </c>
    </row>
    <row r="154" spans="1:5" ht="12" customHeight="1" thickBot="1" x14ac:dyDescent="0.25">
      <c r="A154" s="1858" t="s">
        <v>26</v>
      </c>
      <c r="B154" s="1880" t="s">
        <v>468</v>
      </c>
      <c r="C154" s="488">
        <f>'RM_6.1.2.sz.mell'!C154</f>
        <v>0</v>
      </c>
      <c r="D154" s="702">
        <f>'RM_6.1.2.sz.mell'!J154</f>
        <v>0</v>
      </c>
      <c r="E154" s="482">
        <f>'RM_6.1.2.sz.mell'!K154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'RM_6.1.2.sz.mell'!C155</f>
        <v>9099230</v>
      </c>
      <c r="D155" s="702">
        <f>'RM_6.1.2.sz.mell'!J155</f>
        <v>0</v>
      </c>
      <c r="E155" s="482">
        <f>'RM_6.1.2.sz.mell'!K155</f>
        <v>9099230</v>
      </c>
    </row>
    <row r="156" spans="1:5" ht="13.5" thickBot="1" x14ac:dyDescent="0.25">
      <c r="A156" s="1982"/>
      <c r="B156" s="1983"/>
      <c r="C156" s="1984">
        <f>C90-C155</f>
        <v>0</v>
      </c>
      <c r="D156" s="1984">
        <f>D90-D155</f>
        <v>0</v>
      </c>
      <c r="E156" s="1985"/>
    </row>
    <row r="157" spans="1:5" ht="15.2" customHeight="1" thickBot="1" x14ac:dyDescent="0.25">
      <c r="A157" s="1986" t="s">
        <v>805</v>
      </c>
      <c r="B157" s="1987"/>
      <c r="C157" s="1988">
        <f>'RM_6.1.2.sz.mell'!C157</f>
        <v>0</v>
      </c>
      <c r="D157" s="1988">
        <f>'RM_6.1.2.sz.mell'!J157</f>
        <v>0</v>
      </c>
      <c r="E157" s="1989">
        <f>'RM_6.1.2.sz.mell'!K157</f>
        <v>0</v>
      </c>
    </row>
    <row r="158" spans="1:5" ht="14.45" customHeight="1" thickBot="1" x14ac:dyDescent="0.25">
      <c r="A158" s="1990" t="s">
        <v>806</v>
      </c>
      <c r="B158" s="1991"/>
      <c r="C158" s="1988">
        <f>'RM_6.1.2.sz.mell'!C158</f>
        <v>0</v>
      </c>
      <c r="D158" s="1988">
        <f>'RM_6.1.2.sz.mell'!J158</f>
        <v>0</v>
      </c>
      <c r="E158" s="1989">
        <f>'RM_6.1.2.sz.mell'!K158</f>
        <v>0</v>
      </c>
    </row>
  </sheetData>
  <sheetProtection sheet="1" formatCells="0"/>
  <customSheetViews>
    <customSheetView guid="{9A8A2574-4E4C-4A0E-A4B4-611EAAF4A38D}" scale="120">
      <selection activeCell="D20" sqref="D20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K158"/>
  <sheetViews>
    <sheetView topLeftCell="A73" zoomScale="120" zoomScaleNormal="120" zoomScaleSheetLayoutView="100" workbookViewId="0">
      <selection activeCell="C95" sqref="C95"/>
    </sheetView>
  </sheetViews>
  <sheetFormatPr defaultRowHeight="12.75" x14ac:dyDescent="0.2"/>
  <cols>
    <col min="1" max="1" width="16.1640625" style="1665" customWidth="1"/>
    <col min="2" max="2" width="62" style="1666" customWidth="1"/>
    <col min="3" max="3" width="14.1640625" style="1667" customWidth="1"/>
    <col min="4" max="5" width="14.1640625" style="1659" customWidth="1"/>
    <col min="6" max="16384" width="9.33203125" style="1659"/>
  </cols>
  <sheetData>
    <row r="1" spans="1:5" s="1648" customFormat="1" ht="16.5" customHeight="1" thickBot="1" x14ac:dyDescent="0.3">
      <c r="A1" s="1647"/>
      <c r="B1" s="2416" t="str">
        <f>CONCATENATE("9.1.3. melléklet ",KVI_MOD_ALAPADATOK!A7," ",KVI_MOD_ALAPADATOK!B7," ",KVI_MOD_ALAPADATOK!C7," ",KVI_MOD_ALAPADATOK!D7," ",KVI_MOD_ALAPADATOK!E7," ",KVI_MOD_ALAPADATOK!F7," ",KVI_MOD_ALAPADATOK!G7," ",KVI_MOD_ALAPADATOK!H7)</f>
        <v>9.1.3. melléklet a  / 2021 ( … ) önkormányzati rendelethez</v>
      </c>
      <c r="C1" s="2417"/>
      <c r="D1" s="2417"/>
      <c r="E1" s="2417"/>
    </row>
    <row r="2" spans="1:5" s="1651" customFormat="1" ht="21.2" customHeight="1" thickBot="1" x14ac:dyDescent="0.25">
      <c r="A2" s="1649" t="s">
        <v>60</v>
      </c>
      <c r="B2" s="2418" t="str">
        <f>CONCATENATE(KVI_MOD_ALAPADATOK!A3)</f>
        <v>…………………………...ÖNKORMÁNYZATA</v>
      </c>
      <c r="C2" s="2418"/>
      <c r="D2" s="2418"/>
      <c r="E2" s="1650" t="s">
        <v>53</v>
      </c>
    </row>
    <row r="3" spans="1:5" s="1651" customFormat="1" ht="24.75" thickBot="1" x14ac:dyDescent="0.25">
      <c r="A3" s="1649" t="s">
        <v>200</v>
      </c>
      <c r="B3" s="2418" t="s">
        <v>525</v>
      </c>
      <c r="C3" s="2418"/>
      <c r="D3" s="2418"/>
      <c r="E3" s="1652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0" customFormat="1" ht="12" customHeight="1" thickBot="1" x14ac:dyDescent="0.25">
      <c r="A8" s="1858" t="s">
        <v>17</v>
      </c>
      <c r="B8" s="1846" t="s">
        <v>249</v>
      </c>
      <c r="C8" s="1815">
        <f>'RM_6.1.3.sz.mell'!C8</f>
        <v>0</v>
      </c>
      <c r="D8" s="1836">
        <f>'RM_6.1.3.sz.mell'!J8</f>
        <v>0</v>
      </c>
      <c r="E8" s="1816">
        <f>'RM_6.1.3.sz.mell'!K8</f>
        <v>0</v>
      </c>
    </row>
    <row r="9" spans="1:5" s="1661" customFormat="1" ht="12" customHeight="1" x14ac:dyDescent="0.2">
      <c r="A9" s="1964" t="s">
        <v>97</v>
      </c>
      <c r="B9" s="401" t="s">
        <v>250</v>
      </c>
      <c r="C9" s="1811">
        <f>'RM_6.1.3.sz.mell'!C9</f>
        <v>0</v>
      </c>
      <c r="D9" s="1833">
        <f>'RM_6.1.3.sz.mell'!J9</f>
        <v>0</v>
      </c>
      <c r="E9" s="1812">
        <f>'RM_6.1.3.sz.mell'!K9</f>
        <v>0</v>
      </c>
    </row>
    <row r="10" spans="1:5" s="1662" customFormat="1" ht="12" customHeight="1" x14ac:dyDescent="0.2">
      <c r="A10" s="1965" t="s">
        <v>98</v>
      </c>
      <c r="B10" s="402" t="s">
        <v>251</v>
      </c>
      <c r="C10" s="1813">
        <f>'RM_6.1.3.sz.mell'!C10</f>
        <v>0</v>
      </c>
      <c r="D10" s="1834">
        <f>'RM_6.1.3.sz.mell'!J10</f>
        <v>0</v>
      </c>
      <c r="E10" s="1814">
        <f>'RM_6.1.3.sz.mell'!K10</f>
        <v>0</v>
      </c>
    </row>
    <row r="11" spans="1:5" s="1662" customFormat="1" ht="12" customHeight="1" x14ac:dyDescent="0.2">
      <c r="A11" s="1965" t="s">
        <v>99</v>
      </c>
      <c r="B11" s="402" t="s">
        <v>252</v>
      </c>
      <c r="C11" s="1813">
        <f>'RM_6.1.3.sz.mell'!C11</f>
        <v>0</v>
      </c>
      <c r="D11" s="1834">
        <f>'RM_6.1.3.sz.mell'!J11</f>
        <v>0</v>
      </c>
      <c r="E11" s="1814">
        <f>'RM_6.1.3.sz.mell'!K11</f>
        <v>0</v>
      </c>
    </row>
    <row r="12" spans="1:5" s="1662" customFormat="1" ht="12" customHeight="1" x14ac:dyDescent="0.2">
      <c r="A12" s="1965" t="s">
        <v>100</v>
      </c>
      <c r="B12" s="402" t="s">
        <v>253</v>
      </c>
      <c r="C12" s="1813">
        <f>'RM_6.1.3.sz.mell'!C12</f>
        <v>0</v>
      </c>
      <c r="D12" s="1834">
        <f>'RM_6.1.3.sz.mell'!J12</f>
        <v>0</v>
      </c>
      <c r="E12" s="1814">
        <f>'RM_6.1.3.sz.mell'!K12</f>
        <v>0</v>
      </c>
    </row>
    <row r="13" spans="1:5" s="1662" customFormat="1" ht="12" customHeight="1" x14ac:dyDescent="0.2">
      <c r="A13" s="1965" t="s">
        <v>146</v>
      </c>
      <c r="B13" s="402" t="s">
        <v>501</v>
      </c>
      <c r="C13" s="1813">
        <f>'RM_6.1.3.sz.mell'!C13</f>
        <v>0</v>
      </c>
      <c r="D13" s="1834">
        <f>'RM_6.1.3.sz.mell'!J13</f>
        <v>0</v>
      </c>
      <c r="E13" s="1814">
        <f>'RM_6.1.3.sz.mell'!K13</f>
        <v>0</v>
      </c>
    </row>
    <row r="14" spans="1:5" s="1661" customFormat="1" ht="12" customHeight="1" thickBot="1" x14ac:dyDescent="0.25">
      <c r="A14" s="1966" t="s">
        <v>101</v>
      </c>
      <c r="B14" s="403" t="s">
        <v>428</v>
      </c>
      <c r="C14" s="1813">
        <f>'RM_6.1.3.sz.mell'!C14</f>
        <v>0</v>
      </c>
      <c r="D14" s="1834">
        <f>'RM_6.1.3.sz.mell'!J14</f>
        <v>0</v>
      </c>
      <c r="E14" s="1814">
        <f>'RM_6.1.3.sz.mell'!K14</f>
        <v>0</v>
      </c>
    </row>
    <row r="15" spans="1:5" s="1661" customFormat="1" ht="12" customHeight="1" thickBot="1" x14ac:dyDescent="0.25">
      <c r="A15" s="1858" t="s">
        <v>18</v>
      </c>
      <c r="B15" s="277" t="s">
        <v>254</v>
      </c>
      <c r="C15" s="1815">
        <f>'RM_6.1.3.sz.mell'!C15</f>
        <v>0</v>
      </c>
      <c r="D15" s="1836">
        <f>'RM_6.1.3.sz.mell'!J15</f>
        <v>0</v>
      </c>
      <c r="E15" s="1816">
        <f>'RM_6.1.3.sz.mell'!K15</f>
        <v>0</v>
      </c>
    </row>
    <row r="16" spans="1:5" s="1661" customFormat="1" ht="12" customHeight="1" x14ac:dyDescent="0.2">
      <c r="A16" s="1964" t="s">
        <v>103</v>
      </c>
      <c r="B16" s="401" t="s">
        <v>255</v>
      </c>
      <c r="C16" s="1811">
        <f>'RM_6.1.3.sz.mell'!C16</f>
        <v>0</v>
      </c>
      <c r="D16" s="1833">
        <f>'RM_6.1.3.sz.mell'!J16</f>
        <v>0</v>
      </c>
      <c r="E16" s="1812">
        <f>'RM_6.1.3.sz.mell'!K16</f>
        <v>0</v>
      </c>
    </row>
    <row r="17" spans="1:5" s="1661" customFormat="1" ht="12" customHeight="1" x14ac:dyDescent="0.2">
      <c r="A17" s="1965" t="s">
        <v>104</v>
      </c>
      <c r="B17" s="402" t="s">
        <v>256</v>
      </c>
      <c r="C17" s="1813">
        <f>'RM_6.1.3.sz.mell'!C17</f>
        <v>0</v>
      </c>
      <c r="D17" s="1834">
        <f>'RM_6.1.3.sz.mell'!J17</f>
        <v>0</v>
      </c>
      <c r="E17" s="1814">
        <f>'RM_6.1.3.sz.mell'!K17</f>
        <v>0</v>
      </c>
    </row>
    <row r="18" spans="1:5" s="1661" customFormat="1" ht="12" customHeight="1" x14ac:dyDescent="0.2">
      <c r="A18" s="1965" t="s">
        <v>105</v>
      </c>
      <c r="B18" s="402" t="s">
        <v>417</v>
      </c>
      <c r="C18" s="1813">
        <f>'RM_6.1.3.sz.mell'!C18</f>
        <v>0</v>
      </c>
      <c r="D18" s="1834">
        <f>'RM_6.1.3.sz.mell'!J18</f>
        <v>0</v>
      </c>
      <c r="E18" s="1814">
        <f>'RM_6.1.3.sz.mell'!K18</f>
        <v>0</v>
      </c>
    </row>
    <row r="19" spans="1:5" s="1661" customFormat="1" ht="12" customHeight="1" x14ac:dyDescent="0.2">
      <c r="A19" s="1965" t="s">
        <v>106</v>
      </c>
      <c r="B19" s="402" t="s">
        <v>418</v>
      </c>
      <c r="C19" s="1813">
        <f>'RM_6.1.3.sz.mell'!C19</f>
        <v>0</v>
      </c>
      <c r="D19" s="1834">
        <f>'RM_6.1.3.sz.mell'!J19</f>
        <v>0</v>
      </c>
      <c r="E19" s="1814">
        <f>'RM_6.1.3.sz.mell'!K19</f>
        <v>0</v>
      </c>
    </row>
    <row r="20" spans="1:5" s="1661" customFormat="1" ht="12" customHeight="1" x14ac:dyDescent="0.2">
      <c r="A20" s="1965" t="s">
        <v>107</v>
      </c>
      <c r="B20" s="402" t="s">
        <v>257</v>
      </c>
      <c r="C20" s="1813">
        <f>'RM_6.1.3.sz.mell'!C20</f>
        <v>0</v>
      </c>
      <c r="D20" s="1834">
        <f>'RM_6.1.3.sz.mell'!J20</f>
        <v>0</v>
      </c>
      <c r="E20" s="1814">
        <f>'RM_6.1.3.sz.mell'!K20</f>
        <v>0</v>
      </c>
    </row>
    <row r="21" spans="1:5" s="1662" customFormat="1" ht="12" customHeight="1" thickBot="1" x14ac:dyDescent="0.25">
      <c r="A21" s="1966" t="s">
        <v>116</v>
      </c>
      <c r="B21" s="403" t="s">
        <v>258</v>
      </c>
      <c r="C21" s="1817">
        <f>'RM_6.1.3.sz.mell'!C21</f>
        <v>0</v>
      </c>
      <c r="D21" s="1835">
        <f>'RM_6.1.3.sz.mell'!J21</f>
        <v>0</v>
      </c>
      <c r="E21" s="1818">
        <f>'RM_6.1.3.sz.mell'!K21</f>
        <v>0</v>
      </c>
    </row>
    <row r="22" spans="1:5" s="1662" customFormat="1" ht="12" customHeight="1" thickBot="1" x14ac:dyDescent="0.25">
      <c r="A22" s="1858" t="s">
        <v>19</v>
      </c>
      <c r="B22" s="1846" t="s">
        <v>259</v>
      </c>
      <c r="C22" s="1815">
        <f>'RM_6.1.3.sz.mell'!C22</f>
        <v>0</v>
      </c>
      <c r="D22" s="1836">
        <f>'RM_6.1.3.sz.mell'!J22</f>
        <v>0</v>
      </c>
      <c r="E22" s="1816">
        <f>'RM_6.1.3.sz.mell'!K22</f>
        <v>0</v>
      </c>
    </row>
    <row r="23" spans="1:5" s="1662" customFormat="1" ht="12" customHeight="1" x14ac:dyDescent="0.2">
      <c r="A23" s="1964" t="s">
        <v>86</v>
      </c>
      <c r="B23" s="401" t="s">
        <v>260</v>
      </c>
      <c r="C23" s="1811">
        <f>'RM_6.1.3.sz.mell'!C23</f>
        <v>0</v>
      </c>
      <c r="D23" s="1833">
        <f>'RM_6.1.3.sz.mell'!J23</f>
        <v>0</v>
      </c>
      <c r="E23" s="1812">
        <f>'RM_6.1.3.sz.mell'!K23</f>
        <v>0</v>
      </c>
    </row>
    <row r="24" spans="1:5" s="1661" customFormat="1" ht="12" customHeight="1" x14ac:dyDescent="0.2">
      <c r="A24" s="1965" t="s">
        <v>87</v>
      </c>
      <c r="B24" s="402" t="s">
        <v>261</v>
      </c>
      <c r="C24" s="1813">
        <f>'RM_6.1.3.sz.mell'!C24</f>
        <v>0</v>
      </c>
      <c r="D24" s="1834">
        <f>'RM_6.1.3.sz.mell'!J24</f>
        <v>0</v>
      </c>
      <c r="E24" s="1814">
        <f>'RM_6.1.3.sz.mell'!K24</f>
        <v>0</v>
      </c>
    </row>
    <row r="25" spans="1:5" s="1662" customFormat="1" ht="12" customHeight="1" x14ac:dyDescent="0.2">
      <c r="A25" s="1965" t="s">
        <v>88</v>
      </c>
      <c r="B25" s="402" t="s">
        <v>419</v>
      </c>
      <c r="C25" s="1813">
        <f>'RM_6.1.3.sz.mell'!C25</f>
        <v>0</v>
      </c>
      <c r="D25" s="1834">
        <f>'RM_6.1.3.sz.mell'!J25</f>
        <v>0</v>
      </c>
      <c r="E25" s="1814">
        <f>'RM_6.1.3.sz.mell'!K25</f>
        <v>0</v>
      </c>
    </row>
    <row r="26" spans="1:5" s="1662" customFormat="1" ht="12" customHeight="1" x14ac:dyDescent="0.2">
      <c r="A26" s="1965" t="s">
        <v>89</v>
      </c>
      <c r="B26" s="402" t="s">
        <v>420</v>
      </c>
      <c r="C26" s="1813">
        <f>'RM_6.1.3.sz.mell'!C26</f>
        <v>0</v>
      </c>
      <c r="D26" s="1834">
        <f>'RM_6.1.3.sz.mell'!J26</f>
        <v>0</v>
      </c>
      <c r="E26" s="1814">
        <f>'RM_6.1.3.sz.mell'!K26</f>
        <v>0</v>
      </c>
    </row>
    <row r="27" spans="1:5" s="1662" customFormat="1" ht="12" customHeight="1" x14ac:dyDescent="0.2">
      <c r="A27" s="1965" t="s">
        <v>169</v>
      </c>
      <c r="B27" s="402" t="s">
        <v>262</v>
      </c>
      <c r="C27" s="1813">
        <f>'RM_6.1.3.sz.mell'!C27</f>
        <v>0</v>
      </c>
      <c r="D27" s="1834">
        <f>'RM_6.1.3.sz.mell'!J27</f>
        <v>0</v>
      </c>
      <c r="E27" s="1814">
        <f>'RM_6.1.3.sz.mell'!K27</f>
        <v>0</v>
      </c>
    </row>
    <row r="28" spans="1:5" s="1662" customFormat="1" ht="12" customHeight="1" thickBot="1" x14ac:dyDescent="0.25">
      <c r="A28" s="1966" t="s">
        <v>170</v>
      </c>
      <c r="B28" s="403" t="s">
        <v>263</v>
      </c>
      <c r="C28" s="1817">
        <f>'RM_6.1.3.sz.mell'!C28</f>
        <v>0</v>
      </c>
      <c r="D28" s="1835">
        <f>'RM_6.1.3.sz.mell'!J28</f>
        <v>0</v>
      </c>
      <c r="E28" s="1818">
        <f>'RM_6.1.3.sz.mell'!K28</f>
        <v>0</v>
      </c>
    </row>
    <row r="29" spans="1:5" s="1662" customFormat="1" ht="12" customHeight="1" thickBot="1" x14ac:dyDescent="0.25">
      <c r="A29" s="1858" t="s">
        <v>171</v>
      </c>
      <c r="B29" s="1846" t="s">
        <v>546</v>
      </c>
      <c r="C29" s="1819">
        <f>'RM_6.1.3.sz.mell'!C29</f>
        <v>0</v>
      </c>
      <c r="D29" s="1819">
        <f>'RM_6.1.3.sz.mell'!J29</f>
        <v>0</v>
      </c>
      <c r="E29" s="1820">
        <f>'RM_6.1.3.sz.mell'!K29</f>
        <v>0</v>
      </c>
    </row>
    <row r="30" spans="1:5" s="1662" customFormat="1" ht="12" customHeight="1" x14ac:dyDescent="0.2">
      <c r="A30" s="1964" t="s">
        <v>265</v>
      </c>
      <c r="B30" s="401" t="str">
        <f>KVI_MOD_1.1.sz.mell.!B33</f>
        <v>Építményadó</v>
      </c>
      <c r="C30" s="1811">
        <f>'RM_6.1.3.sz.mell'!C30</f>
        <v>0</v>
      </c>
      <c r="D30" s="1811">
        <f>'RM_6.1.3.sz.mell'!J30</f>
        <v>0</v>
      </c>
      <c r="E30" s="1812">
        <f>'RM_6.1.3.sz.mell'!K30</f>
        <v>0</v>
      </c>
    </row>
    <row r="31" spans="1:5" s="1662" customFormat="1" ht="12" customHeight="1" x14ac:dyDescent="0.2">
      <c r="A31" s="1965" t="s">
        <v>266</v>
      </c>
      <c r="B31" s="401" t="str">
        <f>KVI_MOD_1.1.sz.mell.!B34</f>
        <v>Idegenforgalmi adó</v>
      </c>
      <c r="C31" s="1813">
        <f>'RM_6.1.3.sz.mell'!C31</f>
        <v>0</v>
      </c>
      <c r="D31" s="1813">
        <f>'RM_6.1.3.sz.mell'!J31</f>
        <v>0</v>
      </c>
      <c r="E31" s="1814">
        <f>'RM_6.1.3.sz.mell'!K31</f>
        <v>0</v>
      </c>
    </row>
    <row r="32" spans="1:5" s="1662" customFormat="1" ht="12" customHeight="1" x14ac:dyDescent="0.2">
      <c r="A32" s="1965" t="s">
        <v>267</v>
      </c>
      <c r="B32" s="401" t="str">
        <f>KVI_MOD_1.1.sz.mell.!B35</f>
        <v>Iparűzési adó</v>
      </c>
      <c r="C32" s="1813">
        <f>'RM_6.1.3.sz.mell'!C32</f>
        <v>0</v>
      </c>
      <c r="D32" s="1813">
        <f>'RM_6.1.3.sz.mell'!J32</f>
        <v>0</v>
      </c>
      <c r="E32" s="1814">
        <f>'RM_6.1.3.sz.mell'!K32</f>
        <v>0</v>
      </c>
    </row>
    <row r="33" spans="1:5" s="1662" customFormat="1" ht="12" customHeight="1" x14ac:dyDescent="0.2">
      <c r="A33" s="1965" t="s">
        <v>268</v>
      </c>
      <c r="B33" s="401" t="str">
        <f>KVI_MOD_1.1.sz.mell.!B36</f>
        <v>Talajterhelési díj</v>
      </c>
      <c r="C33" s="1813">
        <f>'RM_6.1.3.sz.mell'!C33</f>
        <v>0</v>
      </c>
      <c r="D33" s="1813">
        <f>'RM_6.1.3.sz.mell'!J33</f>
        <v>0</v>
      </c>
      <c r="E33" s="1814">
        <f>'RM_6.1.3.sz.mell'!K33</f>
        <v>0</v>
      </c>
    </row>
    <row r="34" spans="1:5" s="1662" customFormat="1" ht="12" customHeight="1" x14ac:dyDescent="0.2">
      <c r="A34" s="1965" t="s">
        <v>547</v>
      </c>
      <c r="B34" s="401" t="str">
        <f>KVI_MOD_1.1.sz.mell.!B37</f>
        <v>Gépjárműadó</v>
      </c>
      <c r="C34" s="1813">
        <f>'RM_6.1.3.sz.mell'!C34</f>
        <v>0</v>
      </c>
      <c r="D34" s="1813">
        <f>'RM_6.1.3.sz.mell'!J34</f>
        <v>0</v>
      </c>
      <c r="E34" s="1814">
        <f>'RM_6.1.3.sz.mell'!K34</f>
        <v>0</v>
      </c>
    </row>
    <row r="35" spans="1:5" s="1662" customFormat="1" ht="12" customHeight="1" x14ac:dyDescent="0.2">
      <c r="A35" s="1965" t="s">
        <v>548</v>
      </c>
      <c r="B35" s="401" t="str">
        <f>KVI_MOD_1.1.sz.mell.!B38</f>
        <v>Telekadó</v>
      </c>
      <c r="C35" s="1813">
        <f>'RM_6.1.3.sz.mell'!C35</f>
        <v>0</v>
      </c>
      <c r="D35" s="1813">
        <f>'RM_6.1.3.sz.mell'!J35</f>
        <v>0</v>
      </c>
      <c r="E35" s="1814">
        <f>'RM_6.1.3.sz.mell'!K35</f>
        <v>0</v>
      </c>
    </row>
    <row r="36" spans="1:5" s="1662" customFormat="1" ht="12" customHeight="1" thickBot="1" x14ac:dyDescent="0.25">
      <c r="A36" s="1966" t="s">
        <v>549</v>
      </c>
      <c r="B36" s="401" t="str">
        <f>KVI_MOD_1.1.sz.mell.!B39</f>
        <v>Kommunális adó</v>
      </c>
      <c r="C36" s="1817">
        <f>'RM_6.1.3.sz.mell'!C36</f>
        <v>0</v>
      </c>
      <c r="D36" s="1817">
        <f>'RM_6.1.3.sz.mell'!J36</f>
        <v>0</v>
      </c>
      <c r="E36" s="1818">
        <f>'RM_6.1.3.sz.mell'!K36</f>
        <v>0</v>
      </c>
    </row>
    <row r="37" spans="1:5" s="1662" customFormat="1" ht="12" customHeight="1" thickBot="1" x14ac:dyDescent="0.25">
      <c r="A37" s="1858" t="s">
        <v>21</v>
      </c>
      <c r="B37" s="1846" t="s">
        <v>1094</v>
      </c>
      <c r="C37" s="1815">
        <f>'RM_6.1.3.sz.mell'!C37</f>
        <v>0</v>
      </c>
      <c r="D37" s="1836">
        <f>'RM_6.1.3.sz.mell'!J37</f>
        <v>0</v>
      </c>
      <c r="E37" s="1816">
        <f>'RM_6.1.3.sz.mell'!K37</f>
        <v>0</v>
      </c>
    </row>
    <row r="38" spans="1:5" s="1662" customFormat="1" ht="12" customHeight="1" x14ac:dyDescent="0.2">
      <c r="A38" s="1964" t="s">
        <v>90</v>
      </c>
      <c r="B38" s="401" t="s">
        <v>272</v>
      </c>
      <c r="C38" s="1811">
        <f>'RM_6.1.3.sz.mell'!C38</f>
        <v>0</v>
      </c>
      <c r="D38" s="1833">
        <f>'RM_6.1.3.sz.mell'!J38</f>
        <v>0</v>
      </c>
      <c r="E38" s="1812">
        <f>'RM_6.1.3.sz.mell'!K38</f>
        <v>0</v>
      </c>
    </row>
    <row r="39" spans="1:5" s="1662" customFormat="1" ht="12" customHeight="1" x14ac:dyDescent="0.2">
      <c r="A39" s="1965" t="s">
        <v>91</v>
      </c>
      <c r="B39" s="402" t="s">
        <v>273</v>
      </c>
      <c r="C39" s="1813">
        <f>'RM_6.1.3.sz.mell'!C39</f>
        <v>0</v>
      </c>
      <c r="D39" s="1834">
        <f>'RM_6.1.3.sz.mell'!J39</f>
        <v>0</v>
      </c>
      <c r="E39" s="1814">
        <f>'RM_6.1.3.sz.mell'!K39</f>
        <v>0</v>
      </c>
    </row>
    <row r="40" spans="1:5" s="1662" customFormat="1" ht="12" customHeight="1" x14ac:dyDescent="0.2">
      <c r="A40" s="1965" t="s">
        <v>92</v>
      </c>
      <c r="B40" s="402" t="s">
        <v>274</v>
      </c>
      <c r="C40" s="1813">
        <f>'RM_6.1.3.sz.mell'!C40</f>
        <v>0</v>
      </c>
      <c r="D40" s="1834">
        <f>'RM_6.1.3.sz.mell'!J40</f>
        <v>0</v>
      </c>
      <c r="E40" s="1814">
        <f>'RM_6.1.3.sz.mell'!K40</f>
        <v>0</v>
      </c>
    </row>
    <row r="41" spans="1:5" s="1662" customFormat="1" ht="12" customHeight="1" x14ac:dyDescent="0.2">
      <c r="A41" s="1965" t="s">
        <v>173</v>
      </c>
      <c r="B41" s="402" t="s">
        <v>275</v>
      </c>
      <c r="C41" s="1813">
        <f>'RM_6.1.3.sz.mell'!C41</f>
        <v>0</v>
      </c>
      <c r="D41" s="1834">
        <f>'RM_6.1.3.sz.mell'!J41</f>
        <v>0</v>
      </c>
      <c r="E41" s="1814">
        <f>'RM_6.1.3.sz.mell'!K41</f>
        <v>0</v>
      </c>
    </row>
    <row r="42" spans="1:5" s="1662" customFormat="1" ht="12" customHeight="1" x14ac:dyDescent="0.2">
      <c r="A42" s="1965" t="s">
        <v>174</v>
      </c>
      <c r="B42" s="402" t="s">
        <v>276</v>
      </c>
      <c r="C42" s="1813">
        <f>'RM_6.1.3.sz.mell'!C42</f>
        <v>0</v>
      </c>
      <c r="D42" s="1834">
        <f>'RM_6.1.3.sz.mell'!J42</f>
        <v>0</v>
      </c>
      <c r="E42" s="1814">
        <f>'RM_6.1.3.sz.mell'!K42</f>
        <v>0</v>
      </c>
    </row>
    <row r="43" spans="1:5" s="1662" customFormat="1" ht="12" customHeight="1" x14ac:dyDescent="0.2">
      <c r="A43" s="1965" t="s">
        <v>175</v>
      </c>
      <c r="B43" s="402" t="s">
        <v>277</v>
      </c>
      <c r="C43" s="1813">
        <f>'RM_6.1.3.sz.mell'!C43</f>
        <v>0</v>
      </c>
      <c r="D43" s="1834">
        <f>'RM_6.1.3.sz.mell'!J43</f>
        <v>0</v>
      </c>
      <c r="E43" s="1814">
        <f>'RM_6.1.3.sz.mell'!K43</f>
        <v>0</v>
      </c>
    </row>
    <row r="44" spans="1:5" s="1662" customFormat="1" ht="12" customHeight="1" x14ac:dyDescent="0.2">
      <c r="A44" s="1965" t="s">
        <v>176</v>
      </c>
      <c r="B44" s="402" t="s">
        <v>278</v>
      </c>
      <c r="C44" s="1813">
        <f>'RM_6.1.3.sz.mell'!C44</f>
        <v>0</v>
      </c>
      <c r="D44" s="1834">
        <f>'RM_6.1.3.sz.mell'!J44</f>
        <v>0</v>
      </c>
      <c r="E44" s="1814">
        <f>'RM_6.1.3.sz.mell'!K44</f>
        <v>0</v>
      </c>
    </row>
    <row r="45" spans="1:5" s="1662" customFormat="1" ht="12" customHeight="1" x14ac:dyDescent="0.2">
      <c r="A45" s="1965" t="s">
        <v>177</v>
      </c>
      <c r="B45" s="402" t="s">
        <v>554</v>
      </c>
      <c r="C45" s="1813">
        <f>'RM_6.1.3.sz.mell'!C45</f>
        <v>0</v>
      </c>
      <c r="D45" s="1834">
        <f>'RM_6.1.3.sz.mell'!J45</f>
        <v>0</v>
      </c>
      <c r="E45" s="1814">
        <f>'RM_6.1.3.sz.mell'!K45</f>
        <v>0</v>
      </c>
    </row>
    <row r="46" spans="1:5" s="1662" customFormat="1" ht="12" customHeight="1" x14ac:dyDescent="0.2">
      <c r="A46" s="1965" t="s">
        <v>270</v>
      </c>
      <c r="B46" s="402" t="s">
        <v>280</v>
      </c>
      <c r="C46" s="1821">
        <f>'RM_6.1.3.sz.mell'!C46</f>
        <v>0</v>
      </c>
      <c r="D46" s="1967">
        <f>'RM_6.1.3.sz.mell'!J46</f>
        <v>0</v>
      </c>
      <c r="E46" s="1822">
        <f>'RM_6.1.3.sz.mell'!K46</f>
        <v>0</v>
      </c>
    </row>
    <row r="47" spans="1:5" s="1662" customFormat="1" ht="12" customHeight="1" x14ac:dyDescent="0.2">
      <c r="A47" s="1966" t="s">
        <v>271</v>
      </c>
      <c r="B47" s="403" t="s">
        <v>431</v>
      </c>
      <c r="C47" s="1823">
        <f>'RM_6.1.3.sz.mell'!C47</f>
        <v>0</v>
      </c>
      <c r="D47" s="1968">
        <f>'RM_6.1.3.sz.mell'!J47</f>
        <v>0</v>
      </c>
      <c r="E47" s="1824">
        <f>'RM_6.1.3.sz.mell'!K47</f>
        <v>0</v>
      </c>
    </row>
    <row r="48" spans="1:5" s="1662" customFormat="1" ht="12" customHeight="1" thickBot="1" x14ac:dyDescent="0.25">
      <c r="A48" s="1966" t="s">
        <v>430</v>
      </c>
      <c r="B48" s="403" t="s">
        <v>281</v>
      </c>
      <c r="C48" s="1823">
        <f>'RM_6.1.3.sz.mell'!C48</f>
        <v>0</v>
      </c>
      <c r="D48" s="1968">
        <f>'RM_6.1.3.sz.mell'!J48</f>
        <v>0</v>
      </c>
      <c r="E48" s="1824">
        <f>'RM_6.1.3.sz.mell'!K48</f>
        <v>0</v>
      </c>
    </row>
    <row r="49" spans="1:5" s="1662" customFormat="1" ht="12" customHeight="1" thickBot="1" x14ac:dyDescent="0.25">
      <c r="A49" s="1858" t="s">
        <v>22</v>
      </c>
      <c r="B49" s="1846" t="s">
        <v>282</v>
      </c>
      <c r="C49" s="1815">
        <f>'RM_6.1.3.sz.mell'!C49</f>
        <v>0</v>
      </c>
      <c r="D49" s="1836">
        <f>'RM_6.1.3.sz.mell'!J49</f>
        <v>0</v>
      </c>
      <c r="E49" s="1816">
        <f>'RM_6.1.3.sz.mell'!K49</f>
        <v>0</v>
      </c>
    </row>
    <row r="50" spans="1:5" s="1662" customFormat="1" ht="12" customHeight="1" x14ac:dyDescent="0.2">
      <c r="A50" s="1964" t="s">
        <v>93</v>
      </c>
      <c r="B50" s="401" t="s">
        <v>286</v>
      </c>
      <c r="C50" s="1825">
        <f>'RM_6.1.3.sz.mell'!C50</f>
        <v>0</v>
      </c>
      <c r="D50" s="1969">
        <f>'RM_6.1.3.sz.mell'!J50</f>
        <v>0</v>
      </c>
      <c r="E50" s="1826">
        <f>'RM_6.1.3.sz.mell'!K50</f>
        <v>0</v>
      </c>
    </row>
    <row r="51" spans="1:5" s="1662" customFormat="1" ht="12" customHeight="1" x14ac:dyDescent="0.2">
      <c r="A51" s="1965" t="s">
        <v>94</v>
      </c>
      <c r="B51" s="402" t="s">
        <v>287</v>
      </c>
      <c r="C51" s="1821">
        <f>'RM_6.1.3.sz.mell'!C51</f>
        <v>0</v>
      </c>
      <c r="D51" s="1967">
        <f>'RM_6.1.3.sz.mell'!J51</f>
        <v>0</v>
      </c>
      <c r="E51" s="1822">
        <f>'RM_6.1.3.sz.mell'!K51</f>
        <v>0</v>
      </c>
    </row>
    <row r="52" spans="1:5" s="1662" customFormat="1" ht="12" customHeight="1" x14ac:dyDescent="0.2">
      <c r="A52" s="1965" t="s">
        <v>283</v>
      </c>
      <c r="B52" s="402" t="s">
        <v>288</v>
      </c>
      <c r="C52" s="1821">
        <f>'RM_6.1.3.sz.mell'!C52</f>
        <v>0</v>
      </c>
      <c r="D52" s="1967">
        <f>'RM_6.1.3.sz.mell'!J52</f>
        <v>0</v>
      </c>
      <c r="E52" s="1822">
        <f>'RM_6.1.3.sz.mell'!K52</f>
        <v>0</v>
      </c>
    </row>
    <row r="53" spans="1:5" s="1662" customFormat="1" ht="12" customHeight="1" x14ac:dyDescent="0.2">
      <c r="A53" s="1965" t="s">
        <v>284</v>
      </c>
      <c r="B53" s="402" t="s">
        <v>289</v>
      </c>
      <c r="C53" s="1821">
        <f>'RM_6.1.3.sz.mell'!C53</f>
        <v>0</v>
      </c>
      <c r="D53" s="1967">
        <f>'RM_6.1.3.sz.mell'!J53</f>
        <v>0</v>
      </c>
      <c r="E53" s="1822">
        <f>'RM_6.1.3.sz.mell'!K53</f>
        <v>0</v>
      </c>
    </row>
    <row r="54" spans="1:5" s="1662" customFormat="1" ht="12" customHeight="1" thickBot="1" x14ac:dyDescent="0.25">
      <c r="A54" s="1966" t="s">
        <v>285</v>
      </c>
      <c r="B54" s="403" t="s">
        <v>290</v>
      </c>
      <c r="C54" s="1823">
        <f>'RM_6.1.3.sz.mell'!C54</f>
        <v>0</v>
      </c>
      <c r="D54" s="1968">
        <f>'RM_6.1.3.sz.mell'!J54</f>
        <v>0</v>
      </c>
      <c r="E54" s="1824">
        <f>'RM_6.1.3.sz.mell'!K54</f>
        <v>0</v>
      </c>
    </row>
    <row r="55" spans="1:5" s="1662" customFormat="1" ht="12" customHeight="1" thickBot="1" x14ac:dyDescent="0.25">
      <c r="A55" s="1858" t="s">
        <v>178</v>
      </c>
      <c r="B55" s="1846" t="s">
        <v>291</v>
      </c>
      <c r="C55" s="1815">
        <f>'RM_6.1.3.sz.mell'!C55</f>
        <v>0</v>
      </c>
      <c r="D55" s="1836">
        <f>'RM_6.1.3.sz.mell'!J55</f>
        <v>0</v>
      </c>
      <c r="E55" s="1816">
        <f>'RM_6.1.3.sz.mell'!K55</f>
        <v>0</v>
      </c>
    </row>
    <row r="56" spans="1:5" s="1662" customFormat="1" ht="12" customHeight="1" x14ac:dyDescent="0.2">
      <c r="A56" s="1964" t="s">
        <v>95</v>
      </c>
      <c r="B56" s="401" t="s">
        <v>292</v>
      </c>
      <c r="C56" s="1811">
        <f>'RM_6.1.3.sz.mell'!C56</f>
        <v>0</v>
      </c>
      <c r="D56" s="1833">
        <f>'RM_6.1.3.sz.mell'!J56</f>
        <v>0</v>
      </c>
      <c r="E56" s="1812">
        <f>'RM_6.1.3.sz.mell'!K56</f>
        <v>0</v>
      </c>
    </row>
    <row r="57" spans="1:5" s="1662" customFormat="1" ht="12" customHeight="1" x14ac:dyDescent="0.2">
      <c r="A57" s="1965" t="s">
        <v>96</v>
      </c>
      <c r="B57" s="402" t="s">
        <v>421</v>
      </c>
      <c r="C57" s="1813">
        <f>'RM_6.1.3.sz.mell'!C57</f>
        <v>0</v>
      </c>
      <c r="D57" s="1834">
        <f>'RM_6.1.3.sz.mell'!J57</f>
        <v>0</v>
      </c>
      <c r="E57" s="1814">
        <f>'RM_6.1.3.sz.mell'!K57</f>
        <v>0</v>
      </c>
    </row>
    <row r="58" spans="1:5" s="1662" customFormat="1" ht="12" customHeight="1" x14ac:dyDescent="0.2">
      <c r="A58" s="1965" t="s">
        <v>295</v>
      </c>
      <c r="B58" s="402" t="s">
        <v>293</v>
      </c>
      <c r="C58" s="1813">
        <f>'RM_6.1.3.sz.mell'!C58</f>
        <v>0</v>
      </c>
      <c r="D58" s="1834">
        <f>'RM_6.1.3.sz.mell'!J58</f>
        <v>0</v>
      </c>
      <c r="E58" s="1814">
        <f>'RM_6.1.3.sz.mell'!K58</f>
        <v>0</v>
      </c>
    </row>
    <row r="59" spans="1:5" s="1662" customFormat="1" ht="12" customHeight="1" thickBot="1" x14ac:dyDescent="0.25">
      <c r="A59" s="1966" t="s">
        <v>296</v>
      </c>
      <c r="B59" s="403" t="s">
        <v>294</v>
      </c>
      <c r="C59" s="1817">
        <f>'RM_6.1.3.sz.mell'!C59</f>
        <v>0</v>
      </c>
      <c r="D59" s="1835">
        <f>'RM_6.1.3.sz.mell'!J59</f>
        <v>0</v>
      </c>
      <c r="E59" s="1818">
        <f>'RM_6.1.3.sz.mell'!K59</f>
        <v>0</v>
      </c>
    </row>
    <row r="60" spans="1:5" s="1662" customFormat="1" ht="12" customHeight="1" thickBot="1" x14ac:dyDescent="0.25">
      <c r="A60" s="1858" t="s">
        <v>24</v>
      </c>
      <c r="B60" s="277" t="s">
        <v>297</v>
      </c>
      <c r="C60" s="1815">
        <f>'RM_6.1.3.sz.mell'!C60</f>
        <v>0</v>
      </c>
      <c r="D60" s="1836">
        <f>'RM_6.1.3.sz.mell'!J60</f>
        <v>0</v>
      </c>
      <c r="E60" s="1816">
        <f>'RM_6.1.3.sz.mell'!K60</f>
        <v>0</v>
      </c>
    </row>
    <row r="61" spans="1:5" s="1662" customFormat="1" ht="12" customHeight="1" x14ac:dyDescent="0.2">
      <c r="A61" s="1964" t="s">
        <v>179</v>
      </c>
      <c r="B61" s="401" t="s">
        <v>299</v>
      </c>
      <c r="C61" s="1821">
        <f>'RM_6.1.3.sz.mell'!C61</f>
        <v>0</v>
      </c>
      <c r="D61" s="1967">
        <f>'RM_6.1.3.sz.mell'!J61</f>
        <v>0</v>
      </c>
      <c r="E61" s="1822">
        <f>'RM_6.1.3.sz.mell'!K61</f>
        <v>0</v>
      </c>
    </row>
    <row r="62" spans="1:5" s="1662" customFormat="1" ht="12" customHeight="1" x14ac:dyDescent="0.2">
      <c r="A62" s="1965" t="s">
        <v>180</v>
      </c>
      <c r="B62" s="402" t="s">
        <v>422</v>
      </c>
      <c r="C62" s="1821">
        <f>'RM_6.1.3.sz.mell'!C62</f>
        <v>0</v>
      </c>
      <c r="D62" s="1967">
        <f>'RM_6.1.3.sz.mell'!J62</f>
        <v>0</v>
      </c>
      <c r="E62" s="1822">
        <f>'RM_6.1.3.sz.mell'!K62</f>
        <v>0</v>
      </c>
    </row>
    <row r="63" spans="1:5" s="1662" customFormat="1" ht="12" customHeight="1" x14ac:dyDescent="0.2">
      <c r="A63" s="1965" t="s">
        <v>228</v>
      </c>
      <c r="B63" s="402" t="s">
        <v>300</v>
      </c>
      <c r="C63" s="1821">
        <f>'RM_6.1.3.sz.mell'!C63</f>
        <v>0</v>
      </c>
      <c r="D63" s="1967">
        <f>'RM_6.1.3.sz.mell'!J63</f>
        <v>0</v>
      </c>
      <c r="E63" s="1822">
        <f>'RM_6.1.3.sz.mell'!K63</f>
        <v>0</v>
      </c>
    </row>
    <row r="64" spans="1:5" s="1662" customFormat="1" ht="12" customHeight="1" thickBot="1" x14ac:dyDescent="0.25">
      <c r="A64" s="1966" t="s">
        <v>298</v>
      </c>
      <c r="B64" s="403" t="s">
        <v>301</v>
      </c>
      <c r="C64" s="1821">
        <f>'RM_6.1.3.sz.mell'!C64</f>
        <v>0</v>
      </c>
      <c r="D64" s="1967">
        <f>'RM_6.1.3.sz.mell'!J64</f>
        <v>0</v>
      </c>
      <c r="E64" s="1822">
        <f>'RM_6.1.3.sz.mell'!K64</f>
        <v>0</v>
      </c>
    </row>
    <row r="65" spans="1:5" s="1662" customFormat="1" ht="12" customHeight="1" thickBot="1" x14ac:dyDescent="0.25">
      <c r="A65" s="1858" t="s">
        <v>25</v>
      </c>
      <c r="B65" s="1846" t="s">
        <v>302</v>
      </c>
      <c r="C65" s="1819">
        <f>'RM_6.1.3.sz.mell'!C65</f>
        <v>0</v>
      </c>
      <c r="D65" s="1838">
        <f>'RM_6.1.3.sz.mell'!J65</f>
        <v>0</v>
      </c>
      <c r="E65" s="1820">
        <f>'RM_6.1.3.sz.mell'!K65</f>
        <v>0</v>
      </c>
    </row>
    <row r="66" spans="1:5" s="1662" customFormat="1" ht="12" customHeight="1" thickBot="1" x14ac:dyDescent="0.2">
      <c r="A66" s="423" t="s">
        <v>389</v>
      </c>
      <c r="B66" s="277" t="s">
        <v>304</v>
      </c>
      <c r="C66" s="1815">
        <f>'RM_6.1.3.sz.mell'!C66</f>
        <v>0</v>
      </c>
      <c r="D66" s="1836">
        <f>'RM_6.1.3.sz.mell'!J66</f>
        <v>0</v>
      </c>
      <c r="E66" s="1816">
        <f>'RM_6.1.3.sz.mell'!K66</f>
        <v>0</v>
      </c>
    </row>
    <row r="67" spans="1:5" s="1662" customFormat="1" ht="12" customHeight="1" x14ac:dyDescent="0.2">
      <c r="A67" s="1964" t="s">
        <v>332</v>
      </c>
      <c r="B67" s="401" t="s">
        <v>305</v>
      </c>
      <c r="C67" s="1821">
        <f>'RM_6.1.3.sz.mell'!C67</f>
        <v>0</v>
      </c>
      <c r="D67" s="1967">
        <f>'RM_6.1.3.sz.mell'!J67</f>
        <v>0</v>
      </c>
      <c r="E67" s="1822">
        <f>'RM_6.1.3.sz.mell'!K67</f>
        <v>0</v>
      </c>
    </row>
    <row r="68" spans="1:5" s="1662" customFormat="1" ht="12" customHeight="1" x14ac:dyDescent="0.2">
      <c r="A68" s="1965" t="s">
        <v>341</v>
      </c>
      <c r="B68" s="402" t="s">
        <v>306</v>
      </c>
      <c r="C68" s="1821">
        <f>'RM_6.1.3.sz.mell'!C68</f>
        <v>0</v>
      </c>
      <c r="D68" s="1967">
        <f>'RM_6.1.3.sz.mell'!J68</f>
        <v>0</v>
      </c>
      <c r="E68" s="1822">
        <f>'RM_6.1.3.sz.mell'!K68</f>
        <v>0</v>
      </c>
    </row>
    <row r="69" spans="1:5" s="1662" customFormat="1" ht="12" customHeight="1" thickBot="1" x14ac:dyDescent="0.25">
      <c r="A69" s="1966" t="s">
        <v>342</v>
      </c>
      <c r="B69" s="404" t="s">
        <v>307</v>
      </c>
      <c r="C69" s="1821">
        <f>'RM_6.1.3.sz.mell'!C69</f>
        <v>0</v>
      </c>
      <c r="D69" s="1972">
        <f>'RM_6.1.3.sz.mell'!J69</f>
        <v>0</v>
      </c>
      <c r="E69" s="1822">
        <f>'RM_6.1.3.sz.mell'!K69</f>
        <v>0</v>
      </c>
    </row>
    <row r="70" spans="1:5" s="1662" customFormat="1" ht="12" customHeight="1" thickBot="1" x14ac:dyDescent="0.2">
      <c r="A70" s="423" t="s">
        <v>308</v>
      </c>
      <c r="B70" s="277" t="s">
        <v>309</v>
      </c>
      <c r="C70" s="1815">
        <f>'RM_6.1.3.sz.mell'!C70</f>
        <v>0</v>
      </c>
      <c r="D70" s="1815">
        <f>'RM_6.1.3.sz.mell'!J70</f>
        <v>0</v>
      </c>
      <c r="E70" s="1816">
        <f>'RM_6.1.3.sz.mell'!K70</f>
        <v>0</v>
      </c>
    </row>
    <row r="71" spans="1:5" s="1662" customFormat="1" ht="12" customHeight="1" x14ac:dyDescent="0.2">
      <c r="A71" s="1964" t="s">
        <v>147</v>
      </c>
      <c r="B71" s="401" t="s">
        <v>310</v>
      </c>
      <c r="C71" s="1821">
        <f>'RM_6.1.3.sz.mell'!C71</f>
        <v>0</v>
      </c>
      <c r="D71" s="1821">
        <f>'RM_6.1.3.sz.mell'!J71</f>
        <v>0</v>
      </c>
      <c r="E71" s="1822">
        <f>'RM_6.1.3.sz.mell'!K71</f>
        <v>0</v>
      </c>
    </row>
    <row r="72" spans="1:5" s="1662" customFormat="1" ht="12" customHeight="1" x14ac:dyDescent="0.2">
      <c r="A72" s="1965" t="s">
        <v>148</v>
      </c>
      <c r="B72" s="401" t="s">
        <v>565</v>
      </c>
      <c r="C72" s="1821">
        <f>'RM_6.1.3.sz.mell'!C72</f>
        <v>0</v>
      </c>
      <c r="D72" s="1821">
        <f>'RM_6.1.3.sz.mell'!J72</f>
        <v>0</v>
      </c>
      <c r="E72" s="1822">
        <f>'RM_6.1.3.sz.mell'!K72</f>
        <v>0</v>
      </c>
    </row>
    <row r="73" spans="1:5" s="1662" customFormat="1" ht="12" customHeight="1" x14ac:dyDescent="0.2">
      <c r="A73" s="1965" t="s">
        <v>333</v>
      </c>
      <c r="B73" s="401" t="s">
        <v>311</v>
      </c>
      <c r="C73" s="1821">
        <f>'RM_6.1.3.sz.mell'!C73</f>
        <v>0</v>
      </c>
      <c r="D73" s="1821">
        <f>'RM_6.1.3.sz.mell'!J73</f>
        <v>0</v>
      </c>
      <c r="E73" s="1822">
        <f>'RM_6.1.3.sz.mell'!K73</f>
        <v>0</v>
      </c>
    </row>
    <row r="74" spans="1:5" s="1662" customFormat="1" ht="12" customHeight="1" thickBot="1" x14ac:dyDescent="0.25">
      <c r="A74" s="1966" t="s">
        <v>334</v>
      </c>
      <c r="B74" s="1851" t="s">
        <v>566</v>
      </c>
      <c r="C74" s="1821">
        <f>'RM_6.1.3.sz.mell'!C74</f>
        <v>0</v>
      </c>
      <c r="D74" s="1821">
        <f>'RM_6.1.3.sz.mell'!J74</f>
        <v>0</v>
      </c>
      <c r="E74" s="1822">
        <f>'RM_6.1.3.sz.mell'!K74</f>
        <v>0</v>
      </c>
    </row>
    <row r="75" spans="1:5" s="1662" customFormat="1" ht="12" customHeight="1" thickBot="1" x14ac:dyDescent="0.2">
      <c r="A75" s="423" t="s">
        <v>312</v>
      </c>
      <c r="B75" s="277" t="s">
        <v>313</v>
      </c>
      <c r="C75" s="1815">
        <f>'RM_6.1.3.sz.mell'!C75</f>
        <v>0</v>
      </c>
      <c r="D75" s="1815">
        <f>'RM_6.1.3.sz.mell'!J75</f>
        <v>0</v>
      </c>
      <c r="E75" s="1816">
        <f>'RM_6.1.3.sz.mell'!K75</f>
        <v>0</v>
      </c>
    </row>
    <row r="76" spans="1:5" s="1662" customFormat="1" ht="12" customHeight="1" x14ac:dyDescent="0.2">
      <c r="A76" s="1964" t="s">
        <v>335</v>
      </c>
      <c r="B76" s="401" t="s">
        <v>314</v>
      </c>
      <c r="C76" s="1821">
        <f>'RM_6.1.3.sz.mell'!C76</f>
        <v>0</v>
      </c>
      <c r="D76" s="1821">
        <f>'RM_6.1.3.sz.mell'!J76</f>
        <v>0</v>
      </c>
      <c r="E76" s="1822">
        <f>'RM_6.1.3.sz.mell'!K76</f>
        <v>0</v>
      </c>
    </row>
    <row r="77" spans="1:5" s="1662" customFormat="1" ht="12" customHeight="1" thickBot="1" x14ac:dyDescent="0.25">
      <c r="A77" s="1966" t="s">
        <v>336</v>
      </c>
      <c r="B77" s="403" t="s">
        <v>315</v>
      </c>
      <c r="C77" s="1821">
        <f>'RM_6.1.3.sz.mell'!C77</f>
        <v>0</v>
      </c>
      <c r="D77" s="1821">
        <f>'RM_6.1.3.sz.mell'!J77</f>
        <v>0</v>
      </c>
      <c r="E77" s="1822">
        <f>'RM_6.1.3.sz.mell'!K77</f>
        <v>0</v>
      </c>
    </row>
    <row r="78" spans="1:5" s="1661" customFormat="1" ht="12" customHeight="1" thickBot="1" x14ac:dyDescent="0.2">
      <c r="A78" s="423" t="s">
        <v>316</v>
      </c>
      <c r="B78" s="277" t="s">
        <v>317</v>
      </c>
      <c r="C78" s="1815">
        <f>'RM_6.1.3.sz.mell'!C78</f>
        <v>0</v>
      </c>
      <c r="D78" s="1815">
        <f>'RM_6.1.3.sz.mell'!J78</f>
        <v>0</v>
      </c>
      <c r="E78" s="1816">
        <f>'RM_6.1.3.sz.mell'!K78</f>
        <v>0</v>
      </c>
    </row>
    <row r="79" spans="1:5" s="1662" customFormat="1" ht="12" customHeight="1" x14ac:dyDescent="0.2">
      <c r="A79" s="1964" t="s">
        <v>337</v>
      </c>
      <c r="B79" s="401" t="s">
        <v>318</v>
      </c>
      <c r="C79" s="1821">
        <f>'RM_6.1.3.sz.mell'!C79</f>
        <v>0</v>
      </c>
      <c r="D79" s="1821">
        <f>'RM_6.1.3.sz.mell'!J79</f>
        <v>0</v>
      </c>
      <c r="E79" s="1822">
        <f>'RM_6.1.3.sz.mell'!K79</f>
        <v>0</v>
      </c>
    </row>
    <row r="80" spans="1:5" s="1662" customFormat="1" ht="12" customHeight="1" x14ac:dyDescent="0.2">
      <c r="A80" s="1965" t="s">
        <v>338</v>
      </c>
      <c r="B80" s="402" t="s">
        <v>319</v>
      </c>
      <c r="C80" s="1821">
        <f>'RM_6.1.3.sz.mell'!C80</f>
        <v>0</v>
      </c>
      <c r="D80" s="1821">
        <f>'RM_6.1.3.sz.mell'!J80</f>
        <v>0</v>
      </c>
      <c r="E80" s="1822">
        <f>'RM_6.1.3.sz.mell'!K80</f>
        <v>0</v>
      </c>
    </row>
    <row r="81" spans="1:5" s="1662" customFormat="1" ht="12" customHeight="1" thickBot="1" x14ac:dyDescent="0.25">
      <c r="A81" s="1966" t="s">
        <v>339</v>
      </c>
      <c r="B81" s="403" t="s">
        <v>567</v>
      </c>
      <c r="C81" s="1821">
        <f>'RM_6.1.3.sz.mell'!C81</f>
        <v>0</v>
      </c>
      <c r="D81" s="1821">
        <f>'RM_6.1.3.sz.mell'!J81</f>
        <v>0</v>
      </c>
      <c r="E81" s="1822">
        <f>'RM_6.1.3.sz.mell'!K81</f>
        <v>0</v>
      </c>
    </row>
    <row r="82" spans="1:5" s="1662" customFormat="1" ht="12" customHeight="1" thickBot="1" x14ac:dyDescent="0.2">
      <c r="A82" s="423" t="s">
        <v>320</v>
      </c>
      <c r="B82" s="277" t="s">
        <v>340</v>
      </c>
      <c r="C82" s="1815">
        <f>'RM_6.1.3.sz.mell'!C82</f>
        <v>0</v>
      </c>
      <c r="D82" s="1815">
        <f>'RM_6.1.3.sz.mell'!J82</f>
        <v>0</v>
      </c>
      <c r="E82" s="1816">
        <f>'RM_6.1.3.sz.mell'!K82</f>
        <v>0</v>
      </c>
    </row>
    <row r="83" spans="1:5" s="1662" customFormat="1" ht="12" customHeight="1" x14ac:dyDescent="0.2">
      <c r="A83" s="424" t="s">
        <v>321</v>
      </c>
      <c r="B83" s="401" t="s">
        <v>322</v>
      </c>
      <c r="C83" s="1821">
        <f>'RM_6.1.3.sz.mell'!C83</f>
        <v>0</v>
      </c>
      <c r="D83" s="1821">
        <f>'RM_6.1.3.sz.mell'!J83</f>
        <v>0</v>
      </c>
      <c r="E83" s="1822">
        <f>'RM_6.1.3.sz.mell'!K83</f>
        <v>0</v>
      </c>
    </row>
    <row r="84" spans="1:5" s="1662" customFormat="1" ht="12" customHeight="1" x14ac:dyDescent="0.2">
      <c r="A84" s="425" t="s">
        <v>323</v>
      </c>
      <c r="B84" s="402" t="s">
        <v>324</v>
      </c>
      <c r="C84" s="1821">
        <f>'RM_6.1.3.sz.mell'!C84</f>
        <v>0</v>
      </c>
      <c r="D84" s="1821">
        <f>'RM_6.1.3.sz.mell'!J84</f>
        <v>0</v>
      </c>
      <c r="E84" s="1822">
        <f>'RM_6.1.3.sz.mell'!K84</f>
        <v>0</v>
      </c>
    </row>
    <row r="85" spans="1:5" s="1662" customFormat="1" ht="12" customHeight="1" x14ac:dyDescent="0.2">
      <c r="A85" s="425" t="s">
        <v>325</v>
      </c>
      <c r="B85" s="402" t="s">
        <v>326</v>
      </c>
      <c r="C85" s="1821">
        <f>'RM_6.1.3.sz.mell'!C85</f>
        <v>0</v>
      </c>
      <c r="D85" s="1821">
        <f>'RM_6.1.3.sz.mell'!J85</f>
        <v>0</v>
      </c>
      <c r="E85" s="1822">
        <f>'RM_6.1.3.sz.mell'!K85</f>
        <v>0</v>
      </c>
    </row>
    <row r="86" spans="1:5" s="1661" customFormat="1" ht="12" customHeight="1" thickBot="1" x14ac:dyDescent="0.25">
      <c r="A86" s="426" t="s">
        <v>327</v>
      </c>
      <c r="B86" s="403" t="s">
        <v>328</v>
      </c>
      <c r="C86" s="1821">
        <f>'RM_6.1.3.sz.mell'!C86</f>
        <v>0</v>
      </c>
      <c r="D86" s="1821">
        <f>'RM_6.1.3.sz.mell'!J86</f>
        <v>0</v>
      </c>
      <c r="E86" s="1822">
        <f>'RM_6.1.3.sz.mell'!K86</f>
        <v>0</v>
      </c>
    </row>
    <row r="87" spans="1:5" s="1661" customFormat="1" ht="12" customHeight="1" thickBot="1" x14ac:dyDescent="0.2">
      <c r="A87" s="423" t="s">
        <v>329</v>
      </c>
      <c r="B87" s="277" t="s">
        <v>470</v>
      </c>
      <c r="C87" s="1815">
        <f>'RM_6.1.3.sz.mell'!C87</f>
        <v>0</v>
      </c>
      <c r="D87" s="1815">
        <f>'RM_6.1.3.sz.mell'!J87</f>
        <v>0</v>
      </c>
      <c r="E87" s="1816">
        <f>'RM_6.1.3.sz.mell'!K87</f>
        <v>0</v>
      </c>
    </row>
    <row r="88" spans="1:5" s="1661" customFormat="1" ht="12" customHeight="1" thickBot="1" x14ac:dyDescent="0.2">
      <c r="A88" s="423" t="s">
        <v>502</v>
      </c>
      <c r="B88" s="277" t="s">
        <v>330</v>
      </c>
      <c r="C88" s="1815">
        <f>'RM_6.1.3.sz.mell'!C88</f>
        <v>0</v>
      </c>
      <c r="D88" s="1815">
        <f>'RM_6.1.3.sz.mell'!J88</f>
        <v>0</v>
      </c>
      <c r="E88" s="1816">
        <f>'RM_6.1.3.sz.mell'!K88</f>
        <v>0</v>
      </c>
    </row>
    <row r="89" spans="1:5" s="1661" customFormat="1" ht="12" customHeight="1" thickBot="1" x14ac:dyDescent="0.2">
      <c r="A89" s="423" t="s">
        <v>503</v>
      </c>
      <c r="B89" s="408" t="s">
        <v>473</v>
      </c>
      <c r="C89" s="1819">
        <f>'RM_6.1.3.sz.mell'!C89</f>
        <v>0</v>
      </c>
      <c r="D89" s="1819">
        <f>'RM_6.1.3.sz.mell'!J89</f>
        <v>0</v>
      </c>
      <c r="E89" s="1820">
        <f>'RM_6.1.3.sz.mell'!K89</f>
        <v>0</v>
      </c>
    </row>
    <row r="90" spans="1:5" s="1661" customFormat="1" ht="12" customHeight="1" thickBot="1" x14ac:dyDescent="0.2">
      <c r="A90" s="427" t="s">
        <v>504</v>
      </c>
      <c r="B90" s="409" t="s">
        <v>505</v>
      </c>
      <c r="C90" s="1819">
        <f>'RM_6.1.3.sz.mell'!C90</f>
        <v>0</v>
      </c>
      <c r="D90" s="1819">
        <f>'RM_6.1.3.sz.mell'!J90</f>
        <v>0</v>
      </c>
      <c r="E90" s="1820">
        <f>'RM_6.1.3.sz.mell'!K90</f>
        <v>0</v>
      </c>
    </row>
    <row r="91" spans="1:5" s="1662" customFormat="1" ht="15.2" customHeight="1" thickBot="1" x14ac:dyDescent="0.25">
      <c r="A91" s="1974"/>
      <c r="B91" s="1975"/>
      <c r="C91" s="1976"/>
      <c r="D91" s="1977"/>
      <c r="E91" s="1977"/>
    </row>
    <row r="92" spans="1:5" s="1660" customFormat="1" ht="16.5" customHeight="1" thickBot="1" x14ac:dyDescent="0.25">
      <c r="A92" s="2419" t="s">
        <v>56</v>
      </c>
      <c r="B92" s="2420"/>
      <c r="C92" s="2420"/>
      <c r="D92" s="2420"/>
      <c r="E92" s="2421"/>
    </row>
    <row r="93" spans="1:5" s="1663" customFormat="1" ht="12" customHeight="1" thickBot="1" x14ac:dyDescent="0.25">
      <c r="A93" s="1842" t="s">
        <v>17</v>
      </c>
      <c r="B93" s="1862" t="s">
        <v>509</v>
      </c>
      <c r="C93" s="1863">
        <f>'RM_6.1.3.sz.mell'!C93</f>
        <v>0</v>
      </c>
      <c r="D93" s="1863">
        <f>'RM_6.1.3.sz.mell'!J93</f>
        <v>0</v>
      </c>
      <c r="E93" s="1864">
        <f>'RM_6.1.3.sz.mell'!K93</f>
        <v>0</v>
      </c>
    </row>
    <row r="94" spans="1:5" ht="12" customHeight="1" x14ac:dyDescent="0.2">
      <c r="A94" s="1978" t="s">
        <v>97</v>
      </c>
      <c r="B94" s="1866" t="s">
        <v>48</v>
      </c>
      <c r="C94" s="1827">
        <f>'RM_6.1.3.sz.mell'!C94</f>
        <v>0</v>
      </c>
      <c r="D94" s="1827">
        <f>'RM_6.1.3.sz.mell'!J94</f>
        <v>0</v>
      </c>
      <c r="E94" s="1828">
        <f>'RM_6.1.3.sz.mell'!K94</f>
        <v>0</v>
      </c>
    </row>
    <row r="95" spans="1:5" ht="12" customHeight="1" x14ac:dyDescent="0.2">
      <c r="A95" s="1965" t="s">
        <v>98</v>
      </c>
      <c r="B95" s="1867" t="s">
        <v>181</v>
      </c>
      <c r="C95" s="1813">
        <f>'RM_6.1.3.sz.mell'!C95</f>
        <v>0</v>
      </c>
      <c r="D95" s="1813">
        <f>'RM_6.1.3.sz.mell'!J95</f>
        <v>0</v>
      </c>
      <c r="E95" s="1814">
        <f>'RM_6.1.3.sz.mell'!K95</f>
        <v>0</v>
      </c>
    </row>
    <row r="96" spans="1:5" ht="12" customHeight="1" x14ac:dyDescent="0.2">
      <c r="A96" s="1965" t="s">
        <v>99</v>
      </c>
      <c r="B96" s="1867" t="s">
        <v>138</v>
      </c>
      <c r="C96" s="1817">
        <f>'RM_6.1.3.sz.mell'!C96</f>
        <v>0</v>
      </c>
      <c r="D96" s="1813">
        <f>'RM_6.1.3.sz.mell'!J96</f>
        <v>0</v>
      </c>
      <c r="E96" s="1818">
        <f>'RM_6.1.3.sz.mell'!K96</f>
        <v>0</v>
      </c>
    </row>
    <row r="97" spans="1:5" ht="12" customHeight="1" x14ac:dyDescent="0.2">
      <c r="A97" s="1965" t="s">
        <v>100</v>
      </c>
      <c r="B97" s="1868" t="s">
        <v>182</v>
      </c>
      <c r="C97" s="1817">
        <f>'RM_6.1.3.sz.mell'!C97</f>
        <v>0</v>
      </c>
      <c r="D97" s="1835">
        <f>'RM_6.1.3.sz.mell'!J97</f>
        <v>0</v>
      </c>
      <c r="E97" s="1818">
        <f>'RM_6.1.3.sz.mell'!K97</f>
        <v>0</v>
      </c>
    </row>
    <row r="98" spans="1:5" ht="12" customHeight="1" x14ac:dyDescent="0.2">
      <c r="A98" s="1965" t="s">
        <v>111</v>
      </c>
      <c r="B98" s="1869" t="s">
        <v>183</v>
      </c>
      <c r="C98" s="1817">
        <f>'RM_6.1.3.sz.mell'!C98</f>
        <v>0</v>
      </c>
      <c r="D98" s="1835">
        <f>'RM_6.1.3.sz.mell'!J98</f>
        <v>0</v>
      </c>
      <c r="E98" s="1818">
        <f>'RM_6.1.3.sz.mell'!K98</f>
        <v>0</v>
      </c>
    </row>
    <row r="99" spans="1:5" ht="12" customHeight="1" x14ac:dyDescent="0.2">
      <c r="A99" s="1965" t="s">
        <v>101</v>
      </c>
      <c r="B99" s="1867" t="s">
        <v>506</v>
      </c>
      <c r="C99" s="1817">
        <f>'RM_6.1.3.sz.mell'!C99</f>
        <v>0</v>
      </c>
      <c r="D99" s="1835">
        <f>'RM_6.1.3.sz.mell'!J99</f>
        <v>0</v>
      </c>
      <c r="E99" s="1818">
        <f>'RM_6.1.3.sz.mell'!K99</f>
        <v>0</v>
      </c>
    </row>
    <row r="100" spans="1:5" ht="12" customHeight="1" x14ac:dyDescent="0.2">
      <c r="A100" s="1965" t="s">
        <v>102</v>
      </c>
      <c r="B100" s="1871" t="s">
        <v>436</v>
      </c>
      <c r="C100" s="1817">
        <f>'RM_6.1.3.sz.mell'!C100</f>
        <v>0</v>
      </c>
      <c r="D100" s="1835">
        <f>'RM_6.1.3.sz.mell'!J100</f>
        <v>0</v>
      </c>
      <c r="E100" s="1818">
        <f>'RM_6.1.3.sz.mell'!K100</f>
        <v>0</v>
      </c>
    </row>
    <row r="101" spans="1:5" ht="12" customHeight="1" x14ac:dyDescent="0.2">
      <c r="A101" s="1965" t="s">
        <v>112</v>
      </c>
      <c r="B101" s="1871" t="s">
        <v>435</v>
      </c>
      <c r="C101" s="1817">
        <f>'RM_6.1.3.sz.mell'!C101</f>
        <v>0</v>
      </c>
      <c r="D101" s="1835">
        <f>'RM_6.1.3.sz.mell'!J101</f>
        <v>0</v>
      </c>
      <c r="E101" s="1818">
        <f>'RM_6.1.3.sz.mell'!K101</f>
        <v>0</v>
      </c>
    </row>
    <row r="102" spans="1:5" ht="12" customHeight="1" x14ac:dyDescent="0.2">
      <c r="A102" s="1965" t="s">
        <v>113</v>
      </c>
      <c r="B102" s="1871" t="s">
        <v>346</v>
      </c>
      <c r="C102" s="1817">
        <f>'RM_6.1.3.sz.mell'!C102</f>
        <v>0</v>
      </c>
      <c r="D102" s="1835">
        <f>'RM_6.1.3.sz.mell'!J102</f>
        <v>0</v>
      </c>
      <c r="E102" s="1818">
        <f>'RM_6.1.3.sz.mell'!K102</f>
        <v>0</v>
      </c>
    </row>
    <row r="103" spans="1:5" ht="12" customHeight="1" x14ac:dyDescent="0.2">
      <c r="A103" s="1965" t="s">
        <v>114</v>
      </c>
      <c r="B103" s="1872" t="s">
        <v>347</v>
      </c>
      <c r="C103" s="1817">
        <f>'RM_6.1.3.sz.mell'!C103</f>
        <v>0</v>
      </c>
      <c r="D103" s="1835">
        <f>'RM_6.1.3.sz.mell'!J103</f>
        <v>0</v>
      </c>
      <c r="E103" s="1818">
        <f>'RM_6.1.3.sz.mell'!K103</f>
        <v>0</v>
      </c>
    </row>
    <row r="104" spans="1:5" ht="12" customHeight="1" x14ac:dyDescent="0.2">
      <c r="A104" s="1965" t="s">
        <v>115</v>
      </c>
      <c r="B104" s="1872" t="s">
        <v>348</v>
      </c>
      <c r="C104" s="1817">
        <f>'RM_6.1.3.sz.mell'!C104</f>
        <v>0</v>
      </c>
      <c r="D104" s="1835">
        <f>'RM_6.1.3.sz.mell'!J104</f>
        <v>0</v>
      </c>
      <c r="E104" s="1818">
        <f>'RM_6.1.3.sz.mell'!K104</f>
        <v>0</v>
      </c>
    </row>
    <row r="105" spans="1:5" ht="12" customHeight="1" x14ac:dyDescent="0.2">
      <c r="A105" s="1965" t="s">
        <v>117</v>
      </c>
      <c r="B105" s="1871" t="s">
        <v>349</v>
      </c>
      <c r="C105" s="1817">
        <f>'RM_6.1.3.sz.mell'!C105</f>
        <v>0</v>
      </c>
      <c r="D105" s="1835">
        <f>'RM_6.1.3.sz.mell'!J105</f>
        <v>0</v>
      </c>
      <c r="E105" s="1818">
        <f>'RM_6.1.3.sz.mell'!K105</f>
        <v>0</v>
      </c>
    </row>
    <row r="106" spans="1:5" ht="12" customHeight="1" x14ac:dyDescent="0.2">
      <c r="A106" s="1965" t="s">
        <v>184</v>
      </c>
      <c r="B106" s="1871" t="s">
        <v>350</v>
      </c>
      <c r="C106" s="1817">
        <f>'RM_6.1.3.sz.mell'!C106</f>
        <v>0</v>
      </c>
      <c r="D106" s="1835">
        <f>'RM_6.1.3.sz.mell'!J106</f>
        <v>0</v>
      </c>
      <c r="E106" s="1818">
        <f>'RM_6.1.3.sz.mell'!K106</f>
        <v>0</v>
      </c>
    </row>
    <row r="107" spans="1:5" ht="12" customHeight="1" x14ac:dyDescent="0.2">
      <c r="A107" s="1965" t="s">
        <v>344</v>
      </c>
      <c r="B107" s="1872" t="s">
        <v>351</v>
      </c>
      <c r="C107" s="1813">
        <f>'RM_6.1.3.sz.mell'!C107</f>
        <v>0</v>
      </c>
      <c r="D107" s="1835">
        <f>'RM_6.1.3.sz.mell'!J107</f>
        <v>0</v>
      </c>
      <c r="E107" s="1818">
        <f>'RM_6.1.3.sz.mell'!K107</f>
        <v>0</v>
      </c>
    </row>
    <row r="108" spans="1:5" ht="12" customHeight="1" x14ac:dyDescent="0.2">
      <c r="A108" s="1979" t="s">
        <v>345</v>
      </c>
      <c r="B108" s="1870" t="s">
        <v>352</v>
      </c>
      <c r="C108" s="1817">
        <f>'RM_6.1.3.sz.mell'!C108</f>
        <v>0</v>
      </c>
      <c r="D108" s="1835">
        <f>'RM_6.1.3.sz.mell'!J108</f>
        <v>0</v>
      </c>
      <c r="E108" s="1818">
        <f>'RM_6.1.3.sz.mell'!K108</f>
        <v>0</v>
      </c>
    </row>
    <row r="109" spans="1:5" ht="12" customHeight="1" x14ac:dyDescent="0.2">
      <c r="A109" s="1965" t="s">
        <v>433</v>
      </c>
      <c r="B109" s="1870" t="s">
        <v>353</v>
      </c>
      <c r="C109" s="1817">
        <f>'RM_6.1.3.sz.mell'!C109</f>
        <v>0</v>
      </c>
      <c r="D109" s="1835">
        <f>'RM_6.1.3.sz.mell'!J109</f>
        <v>0</v>
      </c>
      <c r="E109" s="1818">
        <f>'RM_6.1.3.sz.mell'!K109</f>
        <v>0</v>
      </c>
    </row>
    <row r="110" spans="1:5" ht="12" customHeight="1" x14ac:dyDescent="0.2">
      <c r="A110" s="1965" t="s">
        <v>434</v>
      </c>
      <c r="B110" s="1872" t="s">
        <v>354</v>
      </c>
      <c r="C110" s="1813">
        <f>'RM_6.1.3.sz.mell'!C110</f>
        <v>0</v>
      </c>
      <c r="D110" s="1834">
        <f>'RM_6.1.3.sz.mell'!J110</f>
        <v>0</v>
      </c>
      <c r="E110" s="1814">
        <f>'RM_6.1.3.sz.mell'!K110</f>
        <v>0</v>
      </c>
    </row>
    <row r="111" spans="1:5" ht="12" customHeight="1" x14ac:dyDescent="0.2">
      <c r="A111" s="1965" t="s">
        <v>438</v>
      </c>
      <c r="B111" s="1868" t="s">
        <v>49</v>
      </c>
      <c r="C111" s="1813">
        <f>'RM_6.1.3.sz.mell'!C111</f>
        <v>0</v>
      </c>
      <c r="D111" s="1834">
        <f>'RM_6.1.3.sz.mell'!J111</f>
        <v>0</v>
      </c>
      <c r="E111" s="1814">
        <f>'RM_6.1.3.sz.mell'!K111</f>
        <v>0</v>
      </c>
    </row>
    <row r="112" spans="1:5" ht="12" customHeight="1" x14ac:dyDescent="0.2">
      <c r="A112" s="1966" t="s">
        <v>439</v>
      </c>
      <c r="B112" s="1867" t="s">
        <v>507</v>
      </c>
      <c r="C112" s="1817">
        <f>'RM_6.1.3.sz.mell'!C112</f>
        <v>0</v>
      </c>
      <c r="D112" s="1835">
        <f>'RM_6.1.3.sz.mell'!J112</f>
        <v>0</v>
      </c>
      <c r="E112" s="1818">
        <f>'RM_6.1.3.sz.mell'!K112</f>
        <v>0</v>
      </c>
    </row>
    <row r="113" spans="1:5" ht="12" customHeight="1" thickBot="1" x14ac:dyDescent="0.25">
      <c r="A113" s="1970" t="s">
        <v>440</v>
      </c>
      <c r="B113" s="1980" t="s">
        <v>508</v>
      </c>
      <c r="C113" s="1829">
        <f>'RM_6.1.3.sz.mell'!C113</f>
        <v>0</v>
      </c>
      <c r="D113" s="1837">
        <f>'RM_6.1.3.sz.mell'!J113</f>
        <v>0</v>
      </c>
      <c r="E113" s="1830">
        <f>'RM_6.1.3.sz.mell'!K113</f>
        <v>0</v>
      </c>
    </row>
    <row r="114" spans="1:5" ht="12" customHeight="1" thickBot="1" x14ac:dyDescent="0.25">
      <c r="A114" s="1858" t="s">
        <v>18</v>
      </c>
      <c r="B114" s="1886" t="s">
        <v>355</v>
      </c>
      <c r="C114" s="1815">
        <f>'RM_6.1.3.sz.mell'!C114</f>
        <v>0</v>
      </c>
      <c r="D114" s="1836">
        <f>'RM_6.1.3.sz.mell'!J114</f>
        <v>0</v>
      </c>
      <c r="E114" s="1816">
        <f>'RM_6.1.3.sz.mell'!K114</f>
        <v>0</v>
      </c>
    </row>
    <row r="115" spans="1:5" ht="12" customHeight="1" x14ac:dyDescent="0.2">
      <c r="A115" s="1964" t="s">
        <v>103</v>
      </c>
      <c r="B115" s="1867" t="s">
        <v>227</v>
      </c>
      <c r="C115" s="1811">
        <f>'RM_6.1.3.sz.mell'!C115</f>
        <v>0</v>
      </c>
      <c r="D115" s="1833">
        <f>'RM_6.1.3.sz.mell'!J115</f>
        <v>0</v>
      </c>
      <c r="E115" s="1812">
        <f>'RM_6.1.3.sz.mell'!K115</f>
        <v>0</v>
      </c>
    </row>
    <row r="116" spans="1:5" ht="12" customHeight="1" x14ac:dyDescent="0.2">
      <c r="A116" s="1964" t="s">
        <v>104</v>
      </c>
      <c r="B116" s="1878" t="s">
        <v>359</v>
      </c>
      <c r="C116" s="1811">
        <f>'RM_6.1.3.sz.mell'!C116</f>
        <v>0</v>
      </c>
      <c r="D116" s="1833">
        <f>'RM_6.1.3.sz.mell'!J116</f>
        <v>0</v>
      </c>
      <c r="E116" s="1812">
        <f>'RM_6.1.3.sz.mell'!K116</f>
        <v>0</v>
      </c>
    </row>
    <row r="117" spans="1:5" ht="12" customHeight="1" x14ac:dyDescent="0.2">
      <c r="A117" s="1964" t="s">
        <v>105</v>
      </c>
      <c r="B117" s="1878" t="s">
        <v>185</v>
      </c>
      <c r="C117" s="1813">
        <f>'RM_6.1.3.sz.mell'!C117</f>
        <v>0</v>
      </c>
      <c r="D117" s="1834">
        <f>'RM_6.1.3.sz.mell'!J117</f>
        <v>0</v>
      </c>
      <c r="E117" s="1814">
        <f>'RM_6.1.3.sz.mell'!K117</f>
        <v>0</v>
      </c>
    </row>
    <row r="118" spans="1:5" ht="12" customHeight="1" x14ac:dyDescent="0.2">
      <c r="A118" s="1964" t="s">
        <v>106</v>
      </c>
      <c r="B118" s="1878" t="s">
        <v>360</v>
      </c>
      <c r="C118" s="1813">
        <f>'RM_6.1.3.sz.mell'!C118</f>
        <v>0</v>
      </c>
      <c r="D118" s="1834">
        <f>'RM_6.1.3.sz.mell'!J118</f>
        <v>0</v>
      </c>
      <c r="E118" s="1814">
        <f>'RM_6.1.3.sz.mell'!K118</f>
        <v>0</v>
      </c>
    </row>
    <row r="119" spans="1:5" ht="12" customHeight="1" x14ac:dyDescent="0.2">
      <c r="A119" s="1964" t="s">
        <v>107</v>
      </c>
      <c r="B119" s="279" t="s">
        <v>229</v>
      </c>
      <c r="C119" s="1813">
        <f>'RM_6.1.3.sz.mell'!C119</f>
        <v>0</v>
      </c>
      <c r="D119" s="1834">
        <f>'RM_6.1.3.sz.mell'!J119</f>
        <v>0</v>
      </c>
      <c r="E119" s="1814">
        <f>'RM_6.1.3.sz.mell'!K119</f>
        <v>0</v>
      </c>
    </row>
    <row r="120" spans="1:5" ht="12" customHeight="1" x14ac:dyDescent="0.2">
      <c r="A120" s="1964" t="s">
        <v>116</v>
      </c>
      <c r="B120" s="278" t="s">
        <v>423</v>
      </c>
      <c r="C120" s="1813">
        <f>'RM_6.1.3.sz.mell'!C120</f>
        <v>0</v>
      </c>
      <c r="D120" s="1834">
        <f>'RM_6.1.3.sz.mell'!J120</f>
        <v>0</v>
      </c>
      <c r="E120" s="1814">
        <f>'RM_6.1.3.sz.mell'!K120</f>
        <v>0</v>
      </c>
    </row>
    <row r="121" spans="1:5" ht="12" customHeight="1" x14ac:dyDescent="0.2">
      <c r="A121" s="1964" t="s">
        <v>118</v>
      </c>
      <c r="B121" s="1879" t="s">
        <v>365</v>
      </c>
      <c r="C121" s="1813">
        <f>'RM_6.1.3.sz.mell'!C121</f>
        <v>0</v>
      </c>
      <c r="D121" s="1834">
        <f>'RM_6.1.3.sz.mell'!J121</f>
        <v>0</v>
      </c>
      <c r="E121" s="1814">
        <f>'RM_6.1.3.sz.mell'!K121</f>
        <v>0</v>
      </c>
    </row>
    <row r="122" spans="1:5" ht="12" customHeight="1" x14ac:dyDescent="0.2">
      <c r="A122" s="1964" t="s">
        <v>186</v>
      </c>
      <c r="B122" s="1872" t="s">
        <v>348</v>
      </c>
      <c r="C122" s="1813">
        <f>'RM_6.1.3.sz.mell'!C122</f>
        <v>0</v>
      </c>
      <c r="D122" s="1834">
        <f>'RM_6.1.3.sz.mell'!J122</f>
        <v>0</v>
      </c>
      <c r="E122" s="1814">
        <f>'RM_6.1.3.sz.mell'!K122</f>
        <v>0</v>
      </c>
    </row>
    <row r="123" spans="1:5" ht="12" customHeight="1" x14ac:dyDescent="0.2">
      <c r="A123" s="1964" t="s">
        <v>187</v>
      </c>
      <c r="B123" s="1872" t="s">
        <v>364</v>
      </c>
      <c r="C123" s="1813">
        <f>'RM_6.1.3.sz.mell'!C123</f>
        <v>0</v>
      </c>
      <c r="D123" s="1834">
        <f>'RM_6.1.3.sz.mell'!J123</f>
        <v>0</v>
      </c>
      <c r="E123" s="1814">
        <f>'RM_6.1.3.sz.mell'!K123</f>
        <v>0</v>
      </c>
    </row>
    <row r="124" spans="1:5" ht="12" customHeight="1" x14ac:dyDescent="0.2">
      <c r="A124" s="1964" t="s">
        <v>188</v>
      </c>
      <c r="B124" s="1872" t="s">
        <v>363</v>
      </c>
      <c r="C124" s="1813">
        <f>'RM_6.1.3.sz.mell'!C124</f>
        <v>0</v>
      </c>
      <c r="D124" s="1834">
        <f>'RM_6.1.3.sz.mell'!J124</f>
        <v>0</v>
      </c>
      <c r="E124" s="1814">
        <f>'RM_6.1.3.sz.mell'!K124</f>
        <v>0</v>
      </c>
    </row>
    <row r="125" spans="1:5" ht="12" customHeight="1" x14ac:dyDescent="0.2">
      <c r="A125" s="1964" t="s">
        <v>356</v>
      </c>
      <c r="B125" s="1872" t="s">
        <v>351</v>
      </c>
      <c r="C125" s="1813">
        <f>'RM_6.1.3.sz.mell'!C125</f>
        <v>0</v>
      </c>
      <c r="D125" s="1834">
        <f>'RM_6.1.3.sz.mell'!J125</f>
        <v>0</v>
      </c>
      <c r="E125" s="1814">
        <f>'RM_6.1.3.sz.mell'!K125</f>
        <v>0</v>
      </c>
    </row>
    <row r="126" spans="1:5" ht="12" customHeight="1" x14ac:dyDescent="0.2">
      <c r="A126" s="1964" t="s">
        <v>357</v>
      </c>
      <c r="B126" s="1872" t="s">
        <v>362</v>
      </c>
      <c r="C126" s="1813">
        <f>'RM_6.1.3.sz.mell'!C126</f>
        <v>0</v>
      </c>
      <c r="D126" s="1834">
        <f>'RM_6.1.3.sz.mell'!J126</f>
        <v>0</v>
      </c>
      <c r="E126" s="1814">
        <f>'RM_6.1.3.sz.mell'!K126</f>
        <v>0</v>
      </c>
    </row>
    <row r="127" spans="1:5" ht="12" customHeight="1" thickBot="1" x14ac:dyDescent="0.25">
      <c r="A127" s="1979" t="s">
        <v>358</v>
      </c>
      <c r="B127" s="1872" t="s">
        <v>361</v>
      </c>
      <c r="C127" s="1817">
        <f>'RM_6.1.3.sz.mell'!C127</f>
        <v>0</v>
      </c>
      <c r="D127" s="1835">
        <f>'RM_6.1.3.sz.mell'!J127</f>
        <v>0</v>
      </c>
      <c r="E127" s="1818">
        <f>'RM_6.1.3.sz.mell'!K127</f>
        <v>0</v>
      </c>
    </row>
    <row r="128" spans="1:5" ht="12" customHeight="1" thickBot="1" x14ac:dyDescent="0.25">
      <c r="A128" s="1858" t="s">
        <v>19</v>
      </c>
      <c r="B128" s="1880" t="s">
        <v>443</v>
      </c>
      <c r="C128" s="1815">
        <f>'RM_6.1.3.sz.mell'!C128</f>
        <v>0</v>
      </c>
      <c r="D128" s="1836">
        <f>'RM_6.1.3.sz.mell'!J128</f>
        <v>0</v>
      </c>
      <c r="E128" s="1816">
        <f>'RM_6.1.3.sz.mell'!K128</f>
        <v>0</v>
      </c>
    </row>
    <row r="129" spans="1:11" ht="12" customHeight="1" thickBot="1" x14ac:dyDescent="0.25">
      <c r="A129" s="1858" t="s">
        <v>20</v>
      </c>
      <c r="B129" s="1880" t="s">
        <v>444</v>
      </c>
      <c r="C129" s="1815">
        <f>'RM_6.1.3.sz.mell'!C129</f>
        <v>0</v>
      </c>
      <c r="D129" s="1836">
        <f>'RM_6.1.3.sz.mell'!J129</f>
        <v>0</v>
      </c>
      <c r="E129" s="1816">
        <f>'RM_6.1.3.sz.mell'!K129</f>
        <v>0</v>
      </c>
    </row>
    <row r="130" spans="1:11" s="1663" customFormat="1" ht="12" customHeight="1" x14ac:dyDescent="0.2">
      <c r="A130" s="1964" t="s">
        <v>265</v>
      </c>
      <c r="B130" s="1881" t="s">
        <v>512</v>
      </c>
      <c r="C130" s="1813">
        <f>'RM_6.1.3.sz.mell'!C130</f>
        <v>0</v>
      </c>
      <c r="D130" s="1834">
        <f>'RM_6.1.3.sz.mell'!J130</f>
        <v>0</v>
      </c>
      <c r="E130" s="1814">
        <f>'RM_6.1.3.sz.mell'!K130</f>
        <v>0</v>
      </c>
    </row>
    <row r="131" spans="1:11" ht="12" customHeight="1" x14ac:dyDescent="0.2">
      <c r="A131" s="1964" t="s">
        <v>266</v>
      </c>
      <c r="B131" s="1881" t="s">
        <v>452</v>
      </c>
      <c r="C131" s="1813">
        <f>'RM_6.1.3.sz.mell'!C131</f>
        <v>0</v>
      </c>
      <c r="D131" s="1834">
        <f>'RM_6.1.3.sz.mell'!J131</f>
        <v>0</v>
      </c>
      <c r="E131" s="1814">
        <f>'RM_6.1.3.sz.mell'!K131</f>
        <v>0</v>
      </c>
    </row>
    <row r="132" spans="1:11" ht="12" customHeight="1" thickBot="1" x14ac:dyDescent="0.25">
      <c r="A132" s="1979" t="s">
        <v>267</v>
      </c>
      <c r="B132" s="1883" t="s">
        <v>511</v>
      </c>
      <c r="C132" s="1813">
        <f>'RM_6.1.3.sz.mell'!C132</f>
        <v>0</v>
      </c>
      <c r="D132" s="1834">
        <f>'RM_6.1.3.sz.mell'!J132</f>
        <v>0</v>
      </c>
      <c r="E132" s="1814">
        <f>'RM_6.1.3.sz.mell'!K132</f>
        <v>0</v>
      </c>
    </row>
    <row r="133" spans="1:11" ht="12" customHeight="1" thickBot="1" x14ac:dyDescent="0.25">
      <c r="A133" s="1858" t="s">
        <v>21</v>
      </c>
      <c r="B133" s="1880" t="s">
        <v>1095</v>
      </c>
      <c r="C133" s="1815">
        <f>'RM_6.1.3.sz.mell'!C133</f>
        <v>0</v>
      </c>
      <c r="D133" s="1836">
        <f>'RM_6.1.3.sz.mell'!J133</f>
        <v>0</v>
      </c>
      <c r="E133" s="1816">
        <f>'RM_6.1.3.sz.mell'!K133</f>
        <v>0</v>
      </c>
    </row>
    <row r="134" spans="1:11" ht="12" customHeight="1" x14ac:dyDescent="0.2">
      <c r="A134" s="1964" t="s">
        <v>90</v>
      </c>
      <c r="B134" s="1881" t="s">
        <v>454</v>
      </c>
      <c r="C134" s="1813">
        <f>'RM_6.1.3.sz.mell'!C134</f>
        <v>0</v>
      </c>
      <c r="D134" s="1834">
        <f>'RM_6.1.3.sz.mell'!J134</f>
        <v>0</v>
      </c>
      <c r="E134" s="1814">
        <f>'RM_6.1.3.sz.mell'!K134</f>
        <v>0</v>
      </c>
    </row>
    <row r="135" spans="1:11" ht="12" customHeight="1" x14ac:dyDescent="0.2">
      <c r="A135" s="1964" t="s">
        <v>91</v>
      </c>
      <c r="B135" s="1881" t="s">
        <v>446</v>
      </c>
      <c r="C135" s="1813">
        <f>'RM_6.1.3.sz.mell'!C135</f>
        <v>0</v>
      </c>
      <c r="D135" s="1834">
        <f>'RM_6.1.3.sz.mell'!J135</f>
        <v>0</v>
      </c>
      <c r="E135" s="1814">
        <f>'RM_6.1.3.sz.mell'!K135</f>
        <v>0</v>
      </c>
    </row>
    <row r="136" spans="1:11" ht="12" customHeight="1" x14ac:dyDescent="0.2">
      <c r="A136" s="1964" t="s">
        <v>92</v>
      </c>
      <c r="B136" s="1881" t="s">
        <v>447</v>
      </c>
      <c r="C136" s="1813">
        <f>'RM_6.1.3.sz.mell'!C136</f>
        <v>0</v>
      </c>
      <c r="D136" s="1834">
        <f>'RM_6.1.3.sz.mell'!J136</f>
        <v>0</v>
      </c>
      <c r="E136" s="1814">
        <f>'RM_6.1.3.sz.mell'!K136</f>
        <v>0</v>
      </c>
    </row>
    <row r="137" spans="1:11" ht="12" customHeight="1" x14ac:dyDescent="0.2">
      <c r="A137" s="1964" t="s">
        <v>173</v>
      </c>
      <c r="B137" s="1881" t="s">
        <v>510</v>
      </c>
      <c r="C137" s="1813">
        <f>'RM_6.1.3.sz.mell'!C137</f>
        <v>0</v>
      </c>
      <c r="D137" s="1834">
        <f>'RM_6.1.3.sz.mell'!J137</f>
        <v>0</v>
      </c>
      <c r="E137" s="1814">
        <f>'RM_6.1.3.sz.mell'!K137</f>
        <v>0</v>
      </c>
    </row>
    <row r="138" spans="1:11" ht="12" customHeight="1" x14ac:dyDescent="0.2">
      <c r="A138" s="1964" t="s">
        <v>174</v>
      </c>
      <c r="B138" s="1881" t="s">
        <v>449</v>
      </c>
      <c r="C138" s="1813">
        <f>'RM_6.1.3.sz.mell'!C138</f>
        <v>0</v>
      </c>
      <c r="D138" s="1834">
        <f>'RM_6.1.3.sz.mell'!J138</f>
        <v>0</v>
      </c>
      <c r="E138" s="1814">
        <f>'RM_6.1.3.sz.mell'!K138</f>
        <v>0</v>
      </c>
    </row>
    <row r="139" spans="1:11" s="1663" customFormat="1" ht="12" customHeight="1" thickBot="1" x14ac:dyDescent="0.25">
      <c r="A139" s="1979" t="s">
        <v>175</v>
      </c>
      <c r="B139" s="1883" t="s">
        <v>450</v>
      </c>
      <c r="C139" s="1813">
        <f>'RM_6.1.3.sz.mell'!C139</f>
        <v>0</v>
      </c>
      <c r="D139" s="1834">
        <f>'RM_6.1.3.sz.mell'!J139</f>
        <v>0</v>
      </c>
      <c r="E139" s="1814">
        <f>'RM_6.1.3.sz.mell'!K139</f>
        <v>0</v>
      </c>
    </row>
    <row r="140" spans="1:11" ht="12" customHeight="1" thickBot="1" x14ac:dyDescent="0.25">
      <c r="A140" s="1858" t="s">
        <v>22</v>
      </c>
      <c r="B140" s="1880" t="s">
        <v>536</v>
      </c>
      <c r="C140" s="1819">
        <f>'RM_6.1.3.sz.mell'!C140</f>
        <v>0</v>
      </c>
      <c r="D140" s="1838">
        <f>'RM_6.1.3.sz.mell'!J140</f>
        <v>0</v>
      </c>
      <c r="E140" s="1820">
        <f>'RM_6.1.3.sz.mell'!K140</f>
        <v>0</v>
      </c>
      <c r="K140" s="1664"/>
    </row>
    <row r="141" spans="1:11" x14ac:dyDescent="0.2">
      <c r="A141" s="1964" t="s">
        <v>93</v>
      </c>
      <c r="B141" s="1881" t="s">
        <v>366</v>
      </c>
      <c r="C141" s="1813">
        <f>'RM_6.1.3.sz.mell'!C141</f>
        <v>0</v>
      </c>
      <c r="D141" s="1834">
        <f>'RM_6.1.3.sz.mell'!J141</f>
        <v>0</v>
      </c>
      <c r="E141" s="1814">
        <f>'RM_6.1.3.sz.mell'!K141</f>
        <v>0</v>
      </c>
    </row>
    <row r="142" spans="1:11" ht="12" customHeight="1" x14ac:dyDescent="0.2">
      <c r="A142" s="1964" t="s">
        <v>94</v>
      </c>
      <c r="B142" s="1881" t="s">
        <v>367</v>
      </c>
      <c r="C142" s="1813">
        <f>'RM_6.1.3.sz.mell'!C142</f>
        <v>0</v>
      </c>
      <c r="D142" s="1834">
        <f>'RM_6.1.3.sz.mell'!J142</f>
        <v>0</v>
      </c>
      <c r="E142" s="1814">
        <f>'RM_6.1.3.sz.mell'!K142</f>
        <v>0</v>
      </c>
    </row>
    <row r="143" spans="1:11" ht="12" customHeight="1" x14ac:dyDescent="0.2">
      <c r="A143" s="1964" t="s">
        <v>283</v>
      </c>
      <c r="B143" s="1881" t="s">
        <v>535</v>
      </c>
      <c r="C143" s="1813">
        <f>'RM_6.1.3.sz.mell'!C143</f>
        <v>0</v>
      </c>
      <c r="D143" s="1834">
        <f>'RM_6.1.3.sz.mell'!J143</f>
        <v>0</v>
      </c>
      <c r="E143" s="1814">
        <f>'RM_6.1.3.sz.mell'!K143</f>
        <v>0</v>
      </c>
    </row>
    <row r="144" spans="1:11" s="1663" customFormat="1" ht="12" customHeight="1" x14ac:dyDescent="0.2">
      <c r="A144" s="1964" t="s">
        <v>284</v>
      </c>
      <c r="B144" s="1881" t="s">
        <v>459</v>
      </c>
      <c r="C144" s="1813">
        <f>'RM_6.1.3.sz.mell'!C144</f>
        <v>0</v>
      </c>
      <c r="D144" s="1834">
        <f>'RM_6.1.3.sz.mell'!J144</f>
        <v>0</v>
      </c>
      <c r="E144" s="1814">
        <f>'RM_6.1.3.sz.mell'!K144</f>
        <v>0</v>
      </c>
    </row>
    <row r="145" spans="1:5" s="1663" customFormat="1" ht="12" customHeight="1" thickBot="1" x14ac:dyDescent="0.25">
      <c r="A145" s="1979" t="s">
        <v>285</v>
      </c>
      <c r="B145" s="1883" t="s">
        <v>385</v>
      </c>
      <c r="C145" s="1813">
        <f>'RM_6.1.3.sz.mell'!C145</f>
        <v>0</v>
      </c>
      <c r="D145" s="1834">
        <f>'RM_6.1.3.sz.mell'!J145</f>
        <v>0</v>
      </c>
      <c r="E145" s="1814">
        <f>'RM_6.1.3.sz.mell'!K145</f>
        <v>0</v>
      </c>
    </row>
    <row r="146" spans="1:5" s="1663" customFormat="1" ht="12" customHeight="1" thickBot="1" x14ac:dyDescent="0.25">
      <c r="A146" s="1858" t="s">
        <v>23</v>
      </c>
      <c r="B146" s="1880" t="s">
        <v>460</v>
      </c>
      <c r="C146" s="486">
        <f>'RM_6.1.3.sz.mell'!C146</f>
        <v>0</v>
      </c>
      <c r="D146" s="696">
        <f>'RM_6.1.3.sz.mell'!J146</f>
        <v>0</v>
      </c>
      <c r="E146" s="480">
        <f>'RM_6.1.3.sz.mell'!K146</f>
        <v>0</v>
      </c>
    </row>
    <row r="147" spans="1:5" s="1663" customFormat="1" ht="12" customHeight="1" x14ac:dyDescent="0.2">
      <c r="A147" s="1964" t="s">
        <v>95</v>
      </c>
      <c r="B147" s="1881" t="s">
        <v>455</v>
      </c>
      <c r="C147" s="1813">
        <f>'RM_6.1.3.sz.mell'!C147</f>
        <v>0</v>
      </c>
      <c r="D147" s="1834">
        <f>'RM_6.1.3.sz.mell'!J147</f>
        <v>0</v>
      </c>
      <c r="E147" s="1814">
        <f>'RM_6.1.3.sz.mell'!K147</f>
        <v>0</v>
      </c>
    </row>
    <row r="148" spans="1:5" s="1663" customFormat="1" ht="12" customHeight="1" x14ac:dyDescent="0.2">
      <c r="A148" s="1964" t="s">
        <v>96</v>
      </c>
      <c r="B148" s="1881" t="s">
        <v>462</v>
      </c>
      <c r="C148" s="1813">
        <f>'RM_6.1.3.sz.mell'!C148</f>
        <v>0</v>
      </c>
      <c r="D148" s="1834">
        <f>'RM_6.1.3.sz.mell'!J148</f>
        <v>0</v>
      </c>
      <c r="E148" s="1814">
        <f>'RM_6.1.3.sz.mell'!K148</f>
        <v>0</v>
      </c>
    </row>
    <row r="149" spans="1:5" s="1663" customFormat="1" ht="12" customHeight="1" x14ac:dyDescent="0.2">
      <c r="A149" s="1964" t="s">
        <v>295</v>
      </c>
      <c r="B149" s="1881" t="s">
        <v>457</v>
      </c>
      <c r="C149" s="1813">
        <f>'RM_6.1.3.sz.mell'!C149</f>
        <v>0</v>
      </c>
      <c r="D149" s="1834">
        <f>'RM_6.1.3.sz.mell'!J149</f>
        <v>0</v>
      </c>
      <c r="E149" s="1814">
        <f>'RM_6.1.3.sz.mell'!K149</f>
        <v>0</v>
      </c>
    </row>
    <row r="150" spans="1:5" s="1663" customFormat="1" ht="12" customHeight="1" x14ac:dyDescent="0.2">
      <c r="A150" s="1964" t="s">
        <v>296</v>
      </c>
      <c r="B150" s="1881" t="s">
        <v>513</v>
      </c>
      <c r="C150" s="1813">
        <f>'RM_6.1.3.sz.mell'!C150</f>
        <v>0</v>
      </c>
      <c r="D150" s="1834">
        <f>'RM_6.1.3.sz.mell'!J150</f>
        <v>0</v>
      </c>
      <c r="E150" s="1814">
        <f>'RM_6.1.3.sz.mell'!K150</f>
        <v>0</v>
      </c>
    </row>
    <row r="151" spans="1:5" ht="12.75" customHeight="1" thickBot="1" x14ac:dyDescent="0.25">
      <c r="A151" s="1979" t="s">
        <v>461</v>
      </c>
      <c r="B151" s="1883" t="s">
        <v>464</v>
      </c>
      <c r="C151" s="1817">
        <f>'RM_6.1.3.sz.mell'!C151</f>
        <v>0</v>
      </c>
      <c r="D151" s="1835">
        <f>'RM_6.1.3.sz.mell'!J151</f>
        <v>0</v>
      </c>
      <c r="E151" s="1818">
        <f>'RM_6.1.3.sz.mell'!K151</f>
        <v>0</v>
      </c>
    </row>
    <row r="152" spans="1:5" ht="12.75" customHeight="1" thickBot="1" x14ac:dyDescent="0.25">
      <c r="A152" s="1981" t="s">
        <v>24</v>
      </c>
      <c r="B152" s="1880" t="s">
        <v>465</v>
      </c>
      <c r="C152" s="486">
        <f>'RM_6.1.3.sz.mell'!C152</f>
        <v>0</v>
      </c>
      <c r="D152" s="696">
        <f>'RM_6.1.3.sz.mell'!J152</f>
        <v>0</v>
      </c>
      <c r="E152" s="480">
        <f>'RM_6.1.3.sz.mell'!K152</f>
        <v>0</v>
      </c>
    </row>
    <row r="153" spans="1:5" ht="12.75" customHeight="1" thickBot="1" x14ac:dyDescent="0.25">
      <c r="A153" s="1981" t="s">
        <v>25</v>
      </c>
      <c r="B153" s="1880" t="s">
        <v>466</v>
      </c>
      <c r="C153" s="486">
        <f>'RM_6.1.3.sz.mell'!C153</f>
        <v>0</v>
      </c>
      <c r="D153" s="696">
        <f>'RM_6.1.3.sz.mell'!J153</f>
        <v>0</v>
      </c>
      <c r="E153" s="480">
        <f>'RM_6.1.3.sz.mell'!K153</f>
        <v>0</v>
      </c>
    </row>
    <row r="154" spans="1:5" ht="12" customHeight="1" thickBot="1" x14ac:dyDescent="0.25">
      <c r="A154" s="1858" t="s">
        <v>26</v>
      </c>
      <c r="B154" s="1880" t="s">
        <v>468</v>
      </c>
      <c r="C154" s="488">
        <f>'RM_6.1.3.sz.mell'!C154</f>
        <v>0</v>
      </c>
      <c r="D154" s="702">
        <f>'RM_6.1.3.sz.mell'!J154</f>
        <v>0</v>
      </c>
      <c r="E154" s="482">
        <f>'RM_6.1.3.sz.mell'!K154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'RM_6.1.3.sz.mell'!C155</f>
        <v>0</v>
      </c>
      <c r="D155" s="702">
        <f>'RM_6.1.3.sz.mell'!J155</f>
        <v>0</v>
      </c>
      <c r="E155" s="482">
        <f>'RM_6.1.3.sz.mell'!K155</f>
        <v>0</v>
      </c>
    </row>
    <row r="156" spans="1:5" ht="13.5" thickBot="1" x14ac:dyDescent="0.25">
      <c r="A156" s="1982"/>
      <c r="B156" s="1983"/>
      <c r="C156" s="1984">
        <f>C90-C155</f>
        <v>0</v>
      </c>
      <c r="D156" s="1984">
        <f>D90-D155</f>
        <v>0</v>
      </c>
      <c r="E156" s="1985"/>
    </row>
    <row r="157" spans="1:5" ht="15.2" customHeight="1" thickBot="1" x14ac:dyDescent="0.25">
      <c r="A157" s="1986" t="s">
        <v>805</v>
      </c>
      <c r="B157" s="1987"/>
      <c r="C157" s="1988">
        <f>'RM_6.1.3.sz.mell'!C157</f>
        <v>0</v>
      </c>
      <c r="D157" s="1988">
        <f>'RM_6.1.3.sz.mell'!J157</f>
        <v>0</v>
      </c>
      <c r="E157" s="1989">
        <f>'RM_6.1.3.sz.mell'!K157</f>
        <v>0</v>
      </c>
    </row>
    <row r="158" spans="1:5" ht="14.45" customHeight="1" thickBot="1" x14ac:dyDescent="0.25">
      <c r="A158" s="1990" t="s">
        <v>806</v>
      </c>
      <c r="B158" s="1991"/>
      <c r="C158" s="1988">
        <f>'RM_6.1.3.sz.mell'!C158</f>
        <v>0</v>
      </c>
      <c r="D158" s="1988">
        <f>'RM_6.1.3.sz.mell'!J158</f>
        <v>0</v>
      </c>
      <c r="E158" s="1989">
        <f>'RM_6.1.3.sz.mell'!K158</f>
        <v>0</v>
      </c>
    </row>
  </sheetData>
  <sheetProtection sheet="1" formatCells="0"/>
  <customSheetViews>
    <customSheetView guid="{9A8A2574-4E4C-4A0E-A4B4-611EAAF4A38D}" scale="120" topLeftCell="A73">
      <selection activeCell="C95" sqref="C95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1" zoomScale="120" zoomScaleNormal="120" workbookViewId="0">
      <selection activeCell="C55" sqref="C55"/>
    </sheetView>
  </sheetViews>
  <sheetFormatPr defaultRowHeight="12.75" x14ac:dyDescent="0.2"/>
  <cols>
    <col min="1" max="1" width="13" style="1678" customWidth="1"/>
    <col min="2" max="2" width="59" style="1659" customWidth="1"/>
    <col min="3" max="5" width="15.83203125" style="1659" customWidth="1"/>
    <col min="6" max="16384" width="9.33203125" style="1659"/>
  </cols>
  <sheetData>
    <row r="1" spans="1:5" s="1648" customFormat="1" ht="21.2" customHeight="1" thickBot="1" x14ac:dyDescent="0.3">
      <c r="A1" s="1647"/>
      <c r="B1" s="2416" t="str">
        <f>CONCATENATE("9.2. melléklet ",KVI_MOD_ALAPADATOK!A7," ",KVI_MOD_ALAPADATOK!B7," ",KVI_MOD_ALAPADATOK!C7," ",KVI_MOD_ALAPADATOK!D7," ",KVI_MOD_ALAPADATOK!E7," ",KVI_MOD_ALAPADATOK!F7," ",KVI_MOD_ALAPADATOK!G7," ",KVI_MOD_ALAPADATOK!H7)</f>
        <v>9.2. melléklet a  / 2021 ( … ) önkormányzati rendelethez</v>
      </c>
      <c r="C1" s="2417"/>
      <c r="D1" s="2417"/>
      <c r="E1" s="2417"/>
    </row>
    <row r="2" spans="1:5" s="1651" customFormat="1" ht="24.75" thickBot="1" x14ac:dyDescent="0.25">
      <c r="A2" s="1672" t="s">
        <v>807</v>
      </c>
      <c r="B2" s="2422" t="str">
        <f>KVI_MOD_ALAPADATOK!A12</f>
        <v>……………………. Polgármesteri /Közös Önkormányzati Hivatal</v>
      </c>
      <c r="C2" s="2423"/>
      <c r="D2" s="2424"/>
      <c r="E2" s="1673" t="s">
        <v>58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'RM_6.2.sz.mell'!C10</f>
        <v>0</v>
      </c>
      <c r="D8" s="1890">
        <f>'RM_6.2.sz.mell'!J10</f>
        <v>0</v>
      </c>
      <c r="E8" s="1995">
        <f>'RM_6.2.sz.mell'!K10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'RM_6.2.sz.mell'!C11</f>
        <v>0</v>
      </c>
      <c r="D9" s="1909">
        <f>'RM_6.2.sz.mell'!J11</f>
        <v>0</v>
      </c>
      <c r="E9" s="1997">
        <f>'RM_6.2.sz.mell'!K11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'RM_6.2.sz.mell'!C12</f>
        <v>0</v>
      </c>
      <c r="D10" s="1892">
        <f>'RM_6.2.sz.mell'!J12</f>
        <v>0</v>
      </c>
      <c r="E10" s="1893">
        <f>'RM_6.2.sz.mell'!K12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'RM_6.2.sz.mell'!C13</f>
        <v>0</v>
      </c>
      <c r="D11" s="1892">
        <f>'RM_6.2.sz.mell'!J13</f>
        <v>0</v>
      </c>
      <c r="E11" s="1893">
        <f>'RM_6.2.sz.mell'!K13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'RM_6.2.sz.mell'!C14</f>
        <v>0</v>
      </c>
      <c r="D12" s="1892">
        <f>'RM_6.2.sz.mell'!J14</f>
        <v>0</v>
      </c>
      <c r="E12" s="1893">
        <f>'RM_6.2.sz.mell'!K14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'RM_6.2.sz.mell'!C15</f>
        <v>0</v>
      </c>
      <c r="D13" s="1892">
        <f>'RM_6.2.sz.mell'!J15</f>
        <v>0</v>
      </c>
      <c r="E13" s="1893">
        <f>'RM_6.2.sz.mell'!K15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'RM_6.2.sz.mell'!C16</f>
        <v>0</v>
      </c>
      <c r="D14" s="1892">
        <f>'RM_6.2.sz.mell'!J16</f>
        <v>0</v>
      </c>
      <c r="E14" s="1893">
        <f>'RM_6.2.sz.mell'!K16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'RM_6.2.sz.mell'!C17</f>
        <v>0</v>
      </c>
      <c r="D15" s="1892">
        <f>'RM_6.2.sz.mell'!J17</f>
        <v>0</v>
      </c>
      <c r="E15" s="1893">
        <f>'RM_6.2.sz.mell'!K17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'RM_6.2.sz.mell'!C18</f>
        <v>0</v>
      </c>
      <c r="D16" s="1911">
        <f>'RM_6.2.sz.mell'!J18</f>
        <v>0</v>
      </c>
      <c r="E16" s="1912">
        <f>'RM_6.2.sz.mell'!K18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'RM_6.2.sz.mell'!C19</f>
        <v>0</v>
      </c>
      <c r="D17" s="1892">
        <f>'RM_6.2.sz.mell'!J19</f>
        <v>0</v>
      </c>
      <c r="E17" s="1893">
        <f>'RM_6.2.sz.mell'!K19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'RM_6.2.sz.mell'!C20</f>
        <v>0</v>
      </c>
      <c r="D18" s="1894">
        <f>'RM_6.2.sz.mell'!J20</f>
        <v>0</v>
      </c>
      <c r="E18" s="1895">
        <f>'RM_6.2.sz.mell'!K20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'RM_6.2.sz.mell'!C21</f>
        <v>0</v>
      </c>
      <c r="D19" s="1894">
        <f>'RM_6.2.sz.mell'!J21</f>
        <v>0</v>
      </c>
      <c r="E19" s="1895">
        <f>'RM_6.2.sz.mell'!K21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'RM_6.2.sz.mell'!C22</f>
        <v>0</v>
      </c>
      <c r="D20" s="1890">
        <f>'RM_6.2.sz.mell'!J22</f>
        <v>0</v>
      </c>
      <c r="E20" s="1905">
        <f>'RM_6.2.sz.mell'!K22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'RM_6.2.sz.mell'!C23</f>
        <v>0</v>
      </c>
      <c r="D21" s="1892">
        <f>'RM_6.2.sz.mell'!J23</f>
        <v>0</v>
      </c>
      <c r="E21" s="1893">
        <f>'RM_6.2.sz.mell'!K23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'RM_6.2.sz.mell'!C24</f>
        <v>0</v>
      </c>
      <c r="D22" s="1892">
        <f>'RM_6.2.sz.mell'!J24</f>
        <v>0</v>
      </c>
      <c r="E22" s="1893">
        <f>'RM_6.2.sz.mell'!K24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'RM_6.2.sz.mell'!C25</f>
        <v>0</v>
      </c>
      <c r="D23" s="1892">
        <f>'RM_6.2.sz.mell'!J25</f>
        <v>0</v>
      </c>
      <c r="E23" s="1893">
        <f>'RM_6.2.sz.mell'!K25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516</v>
      </c>
      <c r="C24" s="1892">
        <f>'RM_6.2.sz.mell'!C26</f>
        <v>0</v>
      </c>
      <c r="D24" s="1892">
        <f>'RM_6.2.sz.mell'!J26</f>
        <v>0</v>
      </c>
      <c r="E24" s="1893">
        <f>'RM_6.2.sz.mell'!K26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'RM_6.2.sz.mell'!C27</f>
        <v>0</v>
      </c>
      <c r="D25" s="1890">
        <f>'RM_6.2.sz.mell'!J27</f>
        <v>0</v>
      </c>
      <c r="E25" s="1905">
        <f>'RM_6.2.sz.mell'!K27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517</v>
      </c>
      <c r="C26" s="1890">
        <f>'RM_6.2.sz.mell'!C28</f>
        <v>0</v>
      </c>
      <c r="D26" s="1890">
        <f>'RM_6.2.sz.mell'!J28</f>
        <v>0</v>
      </c>
      <c r="E26" s="1905">
        <f>'RM_6.2.sz.mell'!K28</f>
        <v>0</v>
      </c>
    </row>
    <row r="27" spans="1:5" s="1662" customFormat="1" ht="12" customHeight="1" x14ac:dyDescent="0.2">
      <c r="A27" s="2000" t="s">
        <v>265</v>
      </c>
      <c r="B27" s="2001" t="s">
        <v>260</v>
      </c>
      <c r="C27" s="1913">
        <f>'RM_6.2.sz.mell'!C29</f>
        <v>0</v>
      </c>
      <c r="D27" s="1913">
        <f>'RM_6.2.sz.mell'!J29</f>
        <v>0</v>
      </c>
      <c r="E27" s="1914">
        <f>'RM_6.2.sz.mell'!K29</f>
        <v>0</v>
      </c>
    </row>
    <row r="28" spans="1:5" s="1662" customFormat="1" ht="12" customHeight="1" x14ac:dyDescent="0.2">
      <c r="A28" s="2000" t="s">
        <v>266</v>
      </c>
      <c r="B28" s="2001" t="s">
        <v>397</v>
      </c>
      <c r="C28" s="1892">
        <f>'RM_6.2.sz.mell'!C30</f>
        <v>0</v>
      </c>
      <c r="D28" s="1892">
        <f>'RM_6.2.sz.mell'!J30</f>
        <v>0</v>
      </c>
      <c r="E28" s="1893">
        <f>'RM_6.2.sz.mell'!K30</f>
        <v>0</v>
      </c>
    </row>
    <row r="29" spans="1:5" s="1662" customFormat="1" ht="12" customHeight="1" x14ac:dyDescent="0.2">
      <c r="A29" s="2000" t="s">
        <v>267</v>
      </c>
      <c r="B29" s="2002" t="s">
        <v>400</v>
      </c>
      <c r="C29" s="1892">
        <f>'RM_6.2.sz.mell'!C31</f>
        <v>0</v>
      </c>
      <c r="D29" s="1892">
        <f>'RM_6.2.sz.mell'!J31</f>
        <v>0</v>
      </c>
      <c r="E29" s="1893">
        <f>'RM_6.2.sz.mell'!K31</f>
        <v>0</v>
      </c>
    </row>
    <row r="30" spans="1:5" s="1662" customFormat="1" ht="12" customHeight="1" thickBot="1" x14ac:dyDescent="0.25">
      <c r="A30" s="1998" t="s">
        <v>268</v>
      </c>
      <c r="B30" s="2003" t="s">
        <v>518</v>
      </c>
      <c r="C30" s="2004">
        <f>'RM_6.2.sz.mell'!C32</f>
        <v>0</v>
      </c>
      <c r="D30" s="2004">
        <f>'RM_6.2.sz.mell'!J32</f>
        <v>0</v>
      </c>
      <c r="E30" s="2005">
        <f>'RM_6.2.sz.mell'!K32</f>
        <v>0</v>
      </c>
    </row>
    <row r="31" spans="1:5" s="1662" customFormat="1" ht="12" customHeight="1" thickBot="1" x14ac:dyDescent="0.25">
      <c r="A31" s="1999" t="s">
        <v>21</v>
      </c>
      <c r="B31" s="1880" t="s">
        <v>401</v>
      </c>
      <c r="C31" s="1890">
        <f>'RM_6.2.sz.mell'!C33</f>
        <v>0</v>
      </c>
      <c r="D31" s="1890">
        <f>'RM_6.2.sz.mell'!J33</f>
        <v>0</v>
      </c>
      <c r="E31" s="1905">
        <f>'RM_6.2.sz.mell'!K33</f>
        <v>0</v>
      </c>
    </row>
    <row r="32" spans="1:5" s="1662" customFormat="1" ht="12" customHeight="1" x14ac:dyDescent="0.2">
      <c r="A32" s="2000" t="s">
        <v>90</v>
      </c>
      <c r="B32" s="2001" t="s">
        <v>286</v>
      </c>
      <c r="C32" s="1913">
        <f>'RM_6.2.sz.mell'!C34</f>
        <v>0</v>
      </c>
      <c r="D32" s="1913">
        <f>'RM_6.2.sz.mell'!J34</f>
        <v>0</v>
      </c>
      <c r="E32" s="1914">
        <f>'RM_6.2.sz.mell'!K34</f>
        <v>0</v>
      </c>
    </row>
    <row r="33" spans="1:5" s="1662" customFormat="1" ht="12" customHeight="1" x14ac:dyDescent="0.2">
      <c r="A33" s="2000" t="s">
        <v>91</v>
      </c>
      <c r="B33" s="2002" t="s">
        <v>287</v>
      </c>
      <c r="C33" s="1899">
        <f>'RM_6.2.sz.mell'!C35</f>
        <v>0</v>
      </c>
      <c r="D33" s="1899">
        <f>'RM_6.2.sz.mell'!J35</f>
        <v>0</v>
      </c>
      <c r="E33" s="1903">
        <f>'RM_6.2.sz.mell'!K35</f>
        <v>0</v>
      </c>
    </row>
    <row r="34" spans="1:5" s="1662" customFormat="1" ht="12" customHeight="1" thickBot="1" x14ac:dyDescent="0.25">
      <c r="A34" s="1998" t="s">
        <v>92</v>
      </c>
      <c r="B34" s="2003" t="s">
        <v>288</v>
      </c>
      <c r="C34" s="2004">
        <f>'RM_6.2.sz.mell'!C36</f>
        <v>0</v>
      </c>
      <c r="D34" s="2004">
        <f>'RM_6.2.sz.mell'!J36</f>
        <v>0</v>
      </c>
      <c r="E34" s="2005">
        <f>'RM_6.2.sz.mell'!K36</f>
        <v>0</v>
      </c>
    </row>
    <row r="35" spans="1:5" s="1661" customFormat="1" ht="12" customHeight="1" thickBot="1" x14ac:dyDescent="0.25">
      <c r="A35" s="1999" t="s">
        <v>22</v>
      </c>
      <c r="B35" s="1880" t="s">
        <v>371</v>
      </c>
      <c r="C35" s="1890">
        <f>'RM_6.2.sz.mell'!C37</f>
        <v>0</v>
      </c>
      <c r="D35" s="1890">
        <f>'RM_6.2.sz.mell'!J37</f>
        <v>0</v>
      </c>
      <c r="E35" s="1905">
        <f>'RM_6.2.sz.mell'!K37</f>
        <v>0</v>
      </c>
    </row>
    <row r="36" spans="1:5" s="1661" customFormat="1" ht="12" customHeight="1" thickBot="1" x14ac:dyDescent="0.25">
      <c r="A36" s="1999" t="s">
        <v>23</v>
      </c>
      <c r="B36" s="1880" t="s">
        <v>402</v>
      </c>
      <c r="C36" s="1890">
        <f>'RM_6.2.sz.mell'!C38</f>
        <v>0</v>
      </c>
      <c r="D36" s="1890">
        <f>'RM_6.2.sz.mell'!J38</f>
        <v>0</v>
      </c>
      <c r="E36" s="1905">
        <f>'RM_6.2.sz.mell'!K38</f>
        <v>0</v>
      </c>
    </row>
    <row r="37" spans="1:5" s="1661" customFormat="1" ht="12" customHeight="1" thickBot="1" x14ac:dyDescent="0.25">
      <c r="A37" s="1960" t="s">
        <v>24</v>
      </c>
      <c r="B37" s="1880" t="s">
        <v>403</v>
      </c>
      <c r="C37" s="1890">
        <f>'RM_6.2.sz.mell'!C39</f>
        <v>0</v>
      </c>
      <c r="D37" s="1890">
        <f>'RM_6.2.sz.mell'!J39</f>
        <v>0</v>
      </c>
      <c r="E37" s="1905">
        <f>'RM_6.2.sz.mell'!K39</f>
        <v>0</v>
      </c>
    </row>
    <row r="38" spans="1:5" s="1661" customFormat="1" ht="12" customHeight="1" thickBot="1" x14ac:dyDescent="0.25">
      <c r="A38" s="218" t="s">
        <v>25</v>
      </c>
      <c r="B38" s="1880" t="s">
        <v>404</v>
      </c>
      <c r="C38" s="1890">
        <f>'RM_6.2.sz.mell'!C40</f>
        <v>0</v>
      </c>
      <c r="D38" s="1890">
        <f>'RM_6.2.sz.mell'!J40</f>
        <v>0</v>
      </c>
      <c r="E38" s="1905">
        <f>'RM_6.2.sz.mell'!K40</f>
        <v>0</v>
      </c>
    </row>
    <row r="39" spans="1:5" s="1661" customFormat="1" ht="12" customHeight="1" x14ac:dyDescent="0.2">
      <c r="A39" s="2000" t="s">
        <v>405</v>
      </c>
      <c r="B39" s="2001" t="s">
        <v>233</v>
      </c>
      <c r="C39" s="1913">
        <f>'RM_6.2.sz.mell'!C41</f>
        <v>0</v>
      </c>
      <c r="D39" s="1913">
        <f>'RM_6.2.sz.mell'!J41</f>
        <v>0</v>
      </c>
      <c r="E39" s="1914">
        <f>'RM_6.2.sz.mell'!K41</f>
        <v>0</v>
      </c>
    </row>
    <row r="40" spans="1:5" s="1661" customFormat="1" ht="12" customHeight="1" x14ac:dyDescent="0.2">
      <c r="A40" s="2000" t="s">
        <v>406</v>
      </c>
      <c r="B40" s="2002" t="s">
        <v>2</v>
      </c>
      <c r="C40" s="1899">
        <f>'RM_6.2.sz.mell'!C42</f>
        <v>0</v>
      </c>
      <c r="D40" s="1899">
        <f>'RM_6.2.sz.mell'!J42</f>
        <v>0</v>
      </c>
      <c r="E40" s="1903">
        <f>'RM_6.2.sz.mell'!K42</f>
        <v>0</v>
      </c>
    </row>
    <row r="41" spans="1:5" s="1662" customFormat="1" ht="12" customHeight="1" thickBot="1" x14ac:dyDescent="0.25">
      <c r="A41" s="1998" t="s">
        <v>407</v>
      </c>
      <c r="B41" s="2003" t="s">
        <v>408</v>
      </c>
      <c r="C41" s="2004">
        <f>'RM_6.2.sz.mell'!C43</f>
        <v>0</v>
      </c>
      <c r="D41" s="2004">
        <f>'RM_6.2.sz.mell'!J43</f>
        <v>0</v>
      </c>
      <c r="E41" s="2005">
        <f>'RM_6.2.sz.mell'!K43</f>
        <v>0</v>
      </c>
    </row>
    <row r="42" spans="1:5" s="1662" customFormat="1" ht="15.2" customHeight="1" thickBot="1" x14ac:dyDescent="0.25">
      <c r="A42" s="218" t="s">
        <v>26</v>
      </c>
      <c r="B42" s="219" t="s">
        <v>409</v>
      </c>
      <c r="C42" s="2006">
        <f>'RM_6.2.sz.mell'!C44</f>
        <v>0</v>
      </c>
      <c r="D42" s="2006">
        <f>'RM_6.2.sz.mell'!J44</f>
        <v>0</v>
      </c>
      <c r="E42" s="2007">
        <f>'RM_6.2.sz.mell'!K44</f>
        <v>0</v>
      </c>
    </row>
    <row r="43" spans="1:5" s="1662" customFormat="1" ht="15.2" customHeight="1" x14ac:dyDescent="0.2">
      <c r="A43" s="1974"/>
      <c r="B43" s="1975"/>
      <c r="C43" s="1976"/>
      <c r="D43" s="1977"/>
      <c r="E43" s="1977"/>
    </row>
    <row r="44" spans="1:5" ht="13.5" thickBot="1" x14ac:dyDescent="0.25">
      <c r="A44" s="2008"/>
      <c r="B44" s="2009"/>
      <c r="C44" s="2010"/>
      <c r="D44" s="2011"/>
      <c r="E44" s="2011"/>
    </row>
    <row r="45" spans="1:5" s="1660" customFormat="1" ht="16.5" customHeight="1" thickBot="1" x14ac:dyDescent="0.25">
      <c r="A45" s="2419" t="s">
        <v>56</v>
      </c>
      <c r="B45" s="2420"/>
      <c r="C45" s="2420"/>
      <c r="D45" s="2420"/>
      <c r="E45" s="2421"/>
    </row>
    <row r="46" spans="1:5" s="1663" customFormat="1" ht="12" customHeight="1" thickBot="1" x14ac:dyDescent="0.25">
      <c r="A46" s="1999" t="s">
        <v>17</v>
      </c>
      <c r="B46" s="1880" t="s">
        <v>410</v>
      </c>
      <c r="C46" s="1890">
        <f>'RM_6.2.sz.mell'!C46</f>
        <v>0</v>
      </c>
      <c r="D46" s="1890">
        <f>'RM_6.2.sz.mell'!J46</f>
        <v>0</v>
      </c>
      <c r="E46" s="1905">
        <f>'RM_6.2.sz.mell'!K46</f>
        <v>0</v>
      </c>
    </row>
    <row r="47" spans="1:5" ht="12" customHeight="1" x14ac:dyDescent="0.2">
      <c r="A47" s="1998" t="s">
        <v>97</v>
      </c>
      <c r="B47" s="1881" t="s">
        <v>48</v>
      </c>
      <c r="C47" s="2062">
        <f>'RM_6.2.sz.mell'!C47</f>
        <v>0</v>
      </c>
      <c r="D47" s="2062">
        <f>'RM_6.2.sz.mell'!J47</f>
        <v>0</v>
      </c>
      <c r="E47" s="2063">
        <f>'RM_6.2.sz.mell'!K47</f>
        <v>0</v>
      </c>
    </row>
    <row r="48" spans="1:5" ht="12" customHeight="1" x14ac:dyDescent="0.2">
      <c r="A48" s="1998" t="s">
        <v>98</v>
      </c>
      <c r="B48" s="1867" t="s">
        <v>181</v>
      </c>
      <c r="C48" s="2064">
        <f>'RM_6.2.sz.mell'!C48</f>
        <v>0</v>
      </c>
      <c r="D48" s="2064">
        <f>'RM_6.2.sz.mell'!J48</f>
        <v>0</v>
      </c>
      <c r="E48" s="2065">
        <f>'RM_6.2.sz.mell'!K48</f>
        <v>0</v>
      </c>
    </row>
    <row r="49" spans="1:5" ht="12" customHeight="1" x14ac:dyDescent="0.2">
      <c r="A49" s="1998" t="s">
        <v>99</v>
      </c>
      <c r="B49" s="1867" t="s">
        <v>138</v>
      </c>
      <c r="C49" s="2064">
        <f>'RM_6.2.sz.mell'!C49</f>
        <v>0</v>
      </c>
      <c r="D49" s="2064">
        <f>'RM_6.2.sz.mell'!J49</f>
        <v>0</v>
      </c>
      <c r="E49" s="2065">
        <f>'RM_6.2.sz.mell'!K49</f>
        <v>0</v>
      </c>
    </row>
    <row r="50" spans="1:5" ht="12" customHeight="1" x14ac:dyDescent="0.2">
      <c r="A50" s="1998" t="s">
        <v>100</v>
      </c>
      <c r="B50" s="1867" t="s">
        <v>182</v>
      </c>
      <c r="C50" s="2064">
        <f>'RM_6.2.sz.mell'!C50</f>
        <v>0</v>
      </c>
      <c r="D50" s="2064">
        <f>'RM_6.2.sz.mell'!J50</f>
        <v>0</v>
      </c>
      <c r="E50" s="2065">
        <f>'RM_6.2.sz.mell'!K50</f>
        <v>0</v>
      </c>
    </row>
    <row r="51" spans="1:5" ht="12" customHeight="1" thickBot="1" x14ac:dyDescent="0.25">
      <c r="A51" s="1998" t="s">
        <v>146</v>
      </c>
      <c r="B51" s="1867" t="s">
        <v>183</v>
      </c>
      <c r="C51" s="2004">
        <f>'RM_6.2.sz.mell'!C51</f>
        <v>0</v>
      </c>
      <c r="D51" s="2004">
        <f>'RM_6.2.sz.mell'!J51</f>
        <v>0</v>
      </c>
      <c r="E51" s="2005">
        <f>'RM_6.2.sz.mell'!K51</f>
        <v>0</v>
      </c>
    </row>
    <row r="52" spans="1:5" ht="12" customHeight="1" thickBot="1" x14ac:dyDescent="0.25">
      <c r="A52" s="1999" t="s">
        <v>18</v>
      </c>
      <c r="B52" s="1880" t="s">
        <v>411</v>
      </c>
      <c r="C52" s="1890">
        <f>'RM_6.2.sz.mell'!C52</f>
        <v>0</v>
      </c>
      <c r="D52" s="1890">
        <f>'RM_6.2.sz.mell'!J52</f>
        <v>0</v>
      </c>
      <c r="E52" s="1905">
        <f>'RM_6.2.sz.mell'!K52</f>
        <v>0</v>
      </c>
    </row>
    <row r="53" spans="1:5" s="1663" customFormat="1" ht="12" customHeight="1" x14ac:dyDescent="0.2">
      <c r="A53" s="1998" t="s">
        <v>103</v>
      </c>
      <c r="B53" s="1881" t="s">
        <v>227</v>
      </c>
      <c r="C53" s="2062">
        <f>'RM_6.2.sz.mell'!C53</f>
        <v>0</v>
      </c>
      <c r="D53" s="2062">
        <f>'RM_6.2.sz.mell'!J53</f>
        <v>0</v>
      </c>
      <c r="E53" s="2063">
        <f>'RM_6.2.sz.mell'!K53</f>
        <v>0</v>
      </c>
    </row>
    <row r="54" spans="1:5" ht="12" customHeight="1" x14ac:dyDescent="0.2">
      <c r="A54" s="1998" t="s">
        <v>104</v>
      </c>
      <c r="B54" s="1867" t="s">
        <v>185</v>
      </c>
      <c r="C54" s="2064">
        <f>'RM_6.2.sz.mell'!C54</f>
        <v>0</v>
      </c>
      <c r="D54" s="2064">
        <f>'RM_6.2.sz.mell'!J54</f>
        <v>0</v>
      </c>
      <c r="E54" s="2065">
        <f>'RM_6.2.sz.mell'!K54</f>
        <v>0</v>
      </c>
    </row>
    <row r="55" spans="1:5" ht="12" customHeight="1" x14ac:dyDescent="0.2">
      <c r="A55" s="1998" t="s">
        <v>105</v>
      </c>
      <c r="B55" s="1867" t="s">
        <v>57</v>
      </c>
      <c r="C55" s="2064">
        <f>'RM_6.2.sz.mell'!C55</f>
        <v>0</v>
      </c>
      <c r="D55" s="2064">
        <f>'RM_6.2.sz.mell'!J55</f>
        <v>0</v>
      </c>
      <c r="E55" s="2065">
        <f>'RM_6.2.sz.mell'!K55</f>
        <v>0</v>
      </c>
    </row>
    <row r="56" spans="1:5" ht="12" customHeight="1" thickBot="1" x14ac:dyDescent="0.25">
      <c r="A56" s="1998" t="s">
        <v>106</v>
      </c>
      <c r="B56" s="1867" t="s">
        <v>519</v>
      </c>
      <c r="C56" s="2072">
        <f>'RM_6.2.sz.mell'!C56</f>
        <v>0</v>
      </c>
      <c r="D56" s="2072">
        <f>'RM_6.2.sz.mell'!J56</f>
        <v>0</v>
      </c>
      <c r="E56" s="2074">
        <f>'RM_6.2.sz.mell'!K56</f>
        <v>0</v>
      </c>
    </row>
    <row r="57" spans="1:5" ht="12" customHeight="1" thickBot="1" x14ac:dyDescent="0.25">
      <c r="A57" s="1999" t="s">
        <v>19</v>
      </c>
      <c r="B57" s="1880" t="s">
        <v>13</v>
      </c>
      <c r="C57" s="2077">
        <f>'RM_6.2.sz.mell'!C57</f>
        <v>0</v>
      </c>
      <c r="D57" s="2077">
        <f>'RM_6.2.sz.mell'!J57</f>
        <v>0</v>
      </c>
      <c r="E57" s="2078">
        <f>'RM_6.2.sz.mell'!K57</f>
        <v>0</v>
      </c>
    </row>
    <row r="58" spans="1:5" ht="15.2" customHeight="1" thickBot="1" x14ac:dyDescent="0.25">
      <c r="A58" s="1999" t="s">
        <v>20</v>
      </c>
      <c r="B58" s="2012" t="s">
        <v>524</v>
      </c>
      <c r="C58" s="2006">
        <f>'RM_6.2.sz.mell'!C58</f>
        <v>0</v>
      </c>
      <c r="D58" s="2006">
        <f>'RM_6.2.sz.mell'!J58</f>
        <v>0</v>
      </c>
      <c r="E58" s="2007">
        <f>'RM_6.2.sz.mell'!K58</f>
        <v>0</v>
      </c>
    </row>
    <row r="59" spans="1:5" ht="13.5" thickBot="1" x14ac:dyDescent="0.25">
      <c r="A59" s="2013"/>
      <c r="B59" s="2011"/>
      <c r="C59" s="1984">
        <f>'RM_6.2.sz.mell'!C59</f>
        <v>0</v>
      </c>
      <c r="D59" s="1984">
        <f>'RM_6.2.sz.mell'!J59</f>
        <v>0</v>
      </c>
      <c r="E59" s="2081">
        <f>'RM_6.2.sz.mell'!K59</f>
        <v>0</v>
      </c>
    </row>
    <row r="60" spans="1:5" ht="15.2" customHeight="1" thickBot="1" x14ac:dyDescent="0.25">
      <c r="A60" s="1986" t="s">
        <v>805</v>
      </c>
      <c r="B60" s="1987"/>
      <c r="C60" s="1988">
        <f>'RM_6.2.sz.mell'!C60</f>
        <v>0</v>
      </c>
      <c r="D60" s="1988">
        <f>'RM_6.2.sz.mell'!J60</f>
        <v>0</v>
      </c>
      <c r="E60" s="1989">
        <f>'RM_6.2.sz.mell'!K60</f>
        <v>0</v>
      </c>
    </row>
    <row r="61" spans="1:5" ht="14.45" customHeight="1" thickBot="1" x14ac:dyDescent="0.25">
      <c r="A61" s="1990" t="s">
        <v>806</v>
      </c>
      <c r="B61" s="1991"/>
      <c r="C61" s="1988">
        <f>'RM_6.2.sz.mell'!C61</f>
        <v>0</v>
      </c>
      <c r="D61" s="1988">
        <f>'RM_6.2.sz.mell'!J61</f>
        <v>0</v>
      </c>
      <c r="E61" s="1989">
        <f>'RM_6.2.sz.mell'!K61</f>
        <v>0</v>
      </c>
    </row>
  </sheetData>
  <sheetProtection sheet="1" formatCells="0"/>
  <customSheetViews>
    <customSheetView guid="{9A8A2574-4E4C-4A0E-A4B4-611EAAF4A38D}" scale="120" topLeftCell="A31">
      <selection activeCell="C55" sqref="C5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4" zoomScale="120" zoomScaleNormal="120" workbookViewId="0">
      <selection activeCell="B65" sqref="B65"/>
    </sheetView>
  </sheetViews>
  <sheetFormatPr defaultRowHeight="12.75" x14ac:dyDescent="0.2"/>
  <cols>
    <col min="1" max="1" width="13" style="1678" customWidth="1"/>
    <col min="2" max="2" width="59" style="1659" customWidth="1"/>
    <col min="3" max="5" width="15.83203125" style="1659" customWidth="1"/>
    <col min="6" max="16384" width="9.33203125" style="1659"/>
  </cols>
  <sheetData>
    <row r="1" spans="1:5" s="1648" customFormat="1" ht="21.2" customHeight="1" thickBot="1" x14ac:dyDescent="0.3">
      <c r="A1" s="1647"/>
      <c r="B1" s="2425" t="str">
        <f>CONCATENATE("9.2.1. melléklet ",KVI_MOD_ALAPADATOK!A7," ",KVI_MOD_ALAPADATOK!B7," ",KVI_MOD_ALAPADATOK!C7," ",KVI_MOD_ALAPADATOK!D7," ",KVI_MOD_ALAPADATOK!E7," ",KVI_MOD_ALAPADATOK!F7," ",KVI_MOD_ALAPADATOK!G7," ",KVI_MOD_ALAPADATOK!H7)</f>
        <v>9.2.1. melléklet a  / 2021 ( … ) önkormányzati rendelethez</v>
      </c>
      <c r="C1" s="2426"/>
      <c r="D1" s="2426"/>
      <c r="E1" s="2426"/>
    </row>
    <row r="2" spans="1:5" s="1651" customFormat="1" ht="24.75" thickBot="1" x14ac:dyDescent="0.25">
      <c r="A2" s="1672" t="s">
        <v>807</v>
      </c>
      <c r="B2" s="2422" t="str">
        <f>CONCATENATE(KVI_MOD_9.2.sz.mell!B2:D2)</f>
        <v>……………………. Polgármesteri /Közös Önkormányzati Hivatal</v>
      </c>
      <c r="C2" s="2423"/>
      <c r="D2" s="2424"/>
      <c r="E2" s="1673" t="s">
        <v>58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'RM_6.2.1.sz.mell'!C10</f>
        <v>0</v>
      </c>
      <c r="D8" s="1890">
        <f>'RM_6.2.1.sz.mell'!J10</f>
        <v>0</v>
      </c>
      <c r="E8" s="1905">
        <f>'RM_6.2.1.sz.mell'!K10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'RM_6.2.1.sz.mell'!C11</f>
        <v>0</v>
      </c>
      <c r="D9" s="1909">
        <f>'RM_6.2.1.sz.mell'!J11</f>
        <v>0</v>
      </c>
      <c r="E9" s="1997">
        <f>'RM_6.2.1.sz.mell'!K11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'RM_6.2.1.sz.mell'!C12</f>
        <v>0</v>
      </c>
      <c r="D10" s="1892">
        <f>'RM_6.2.1.sz.mell'!J12</f>
        <v>0</v>
      </c>
      <c r="E10" s="1893">
        <f>'RM_6.2.1.sz.mell'!K12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'RM_6.2.1.sz.mell'!C13</f>
        <v>0</v>
      </c>
      <c r="D11" s="1892">
        <f>'RM_6.2.1.sz.mell'!J13</f>
        <v>0</v>
      </c>
      <c r="E11" s="1893">
        <f>'RM_6.2.1.sz.mell'!K13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'RM_6.2.1.sz.mell'!C14</f>
        <v>0</v>
      </c>
      <c r="D12" s="1892">
        <f>'RM_6.2.1.sz.mell'!J14</f>
        <v>0</v>
      </c>
      <c r="E12" s="1893">
        <f>'RM_6.2.1.sz.mell'!K14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'RM_6.2.1.sz.mell'!C15</f>
        <v>0</v>
      </c>
      <c r="D13" s="1892">
        <f>'RM_6.2.1.sz.mell'!J15</f>
        <v>0</v>
      </c>
      <c r="E13" s="1893">
        <f>'RM_6.2.1.sz.mell'!K15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'RM_6.2.1.sz.mell'!C16</f>
        <v>0</v>
      </c>
      <c r="D14" s="1892">
        <f>'RM_6.2.1.sz.mell'!J16</f>
        <v>0</v>
      </c>
      <c r="E14" s="1893">
        <f>'RM_6.2.1.sz.mell'!K16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'RM_6.2.1.sz.mell'!C17</f>
        <v>0</v>
      </c>
      <c r="D15" s="1892">
        <f>'RM_6.2.1.sz.mell'!J17</f>
        <v>0</v>
      </c>
      <c r="E15" s="1893">
        <f>'RM_6.2.1.sz.mell'!K17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'RM_6.2.1.sz.mell'!C18</f>
        <v>0</v>
      </c>
      <c r="D16" s="1911">
        <f>'RM_6.2.1.sz.mell'!J18</f>
        <v>0</v>
      </c>
      <c r="E16" s="1912">
        <f>'RM_6.2.1.sz.mell'!K18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'RM_6.2.1.sz.mell'!C19</f>
        <v>0</v>
      </c>
      <c r="D17" s="1892">
        <f>'RM_6.2.1.sz.mell'!J19</f>
        <v>0</v>
      </c>
      <c r="E17" s="1893">
        <f>'RM_6.2.1.sz.mell'!K19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'RM_6.2.1.sz.mell'!C20</f>
        <v>0</v>
      </c>
      <c r="D18" s="1894">
        <f>'RM_6.2.1.sz.mell'!J20</f>
        <v>0</v>
      </c>
      <c r="E18" s="1895">
        <f>'RM_6.2.1.sz.mell'!K20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'RM_6.2.1.sz.mell'!C21</f>
        <v>0</v>
      </c>
      <c r="D19" s="1894">
        <f>'RM_6.2.1.sz.mell'!J21</f>
        <v>0</v>
      </c>
      <c r="E19" s="1895">
        <f>'RM_6.2.1.sz.mell'!K21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'RM_6.2.1.sz.mell'!C22</f>
        <v>0</v>
      </c>
      <c r="D20" s="1890">
        <f>'RM_6.2.1.sz.mell'!J22</f>
        <v>0</v>
      </c>
      <c r="E20" s="1905">
        <f>'RM_6.2.1.sz.mell'!K22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'RM_6.2.1.sz.mell'!C23</f>
        <v>0</v>
      </c>
      <c r="D21" s="1892">
        <f>'RM_6.2.1.sz.mell'!J23</f>
        <v>0</v>
      </c>
      <c r="E21" s="1893">
        <f>'RM_6.2.1.sz.mell'!K23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'RM_6.2.1.sz.mell'!C24</f>
        <v>0</v>
      </c>
      <c r="D22" s="1892">
        <f>'RM_6.2.1.sz.mell'!J24</f>
        <v>0</v>
      </c>
      <c r="E22" s="1893">
        <f>'RM_6.2.1.sz.mell'!K24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'RM_6.2.1.sz.mell'!C25</f>
        <v>0</v>
      </c>
      <c r="D23" s="1892">
        <f>'RM_6.2.1.sz.mell'!J25</f>
        <v>0</v>
      </c>
      <c r="E23" s="1893">
        <f>'RM_6.2.1.sz.mell'!K25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516</v>
      </c>
      <c r="C24" s="1892">
        <f>'RM_6.2.1.sz.mell'!C26</f>
        <v>0</v>
      </c>
      <c r="D24" s="1892">
        <f>'RM_6.2.1.sz.mell'!J26</f>
        <v>0</v>
      </c>
      <c r="E24" s="1893">
        <f>'RM_6.2.1.sz.mell'!K26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'RM_6.2.1.sz.mell'!C27</f>
        <v>0</v>
      </c>
      <c r="D25" s="1890">
        <f>'RM_6.2.1.sz.mell'!J27</f>
        <v>0</v>
      </c>
      <c r="E25" s="1905">
        <f>'RM_6.2.1.sz.mell'!K27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517</v>
      </c>
      <c r="C26" s="1890">
        <f>'RM_6.2.1.sz.mell'!C28</f>
        <v>0</v>
      </c>
      <c r="D26" s="1890">
        <f>'RM_6.2.1.sz.mell'!J28</f>
        <v>0</v>
      </c>
      <c r="E26" s="1905">
        <f>'RM_6.2.1.sz.mell'!K28</f>
        <v>0</v>
      </c>
    </row>
    <row r="27" spans="1:5" s="1662" customFormat="1" ht="12" customHeight="1" x14ac:dyDescent="0.2">
      <c r="A27" s="2000" t="s">
        <v>265</v>
      </c>
      <c r="B27" s="2001" t="s">
        <v>260</v>
      </c>
      <c r="C27" s="1913">
        <f>'RM_6.2.1.sz.mell'!C29</f>
        <v>0</v>
      </c>
      <c r="D27" s="1913">
        <f>'RM_6.2.1.sz.mell'!J29</f>
        <v>0</v>
      </c>
      <c r="E27" s="1914">
        <f>'RM_6.2.1.sz.mell'!K29</f>
        <v>0</v>
      </c>
    </row>
    <row r="28" spans="1:5" s="1662" customFormat="1" ht="12" customHeight="1" x14ac:dyDescent="0.2">
      <c r="A28" s="2000" t="s">
        <v>266</v>
      </c>
      <c r="B28" s="2001" t="s">
        <v>397</v>
      </c>
      <c r="C28" s="1892">
        <f>'RM_6.2.1.sz.mell'!C30</f>
        <v>0</v>
      </c>
      <c r="D28" s="1892">
        <f>'RM_6.2.1.sz.mell'!J30</f>
        <v>0</v>
      </c>
      <c r="E28" s="1893">
        <f>'RM_6.2.1.sz.mell'!K30</f>
        <v>0</v>
      </c>
    </row>
    <row r="29" spans="1:5" s="1662" customFormat="1" ht="12" customHeight="1" x14ac:dyDescent="0.2">
      <c r="A29" s="2000" t="s">
        <v>267</v>
      </c>
      <c r="B29" s="2002" t="s">
        <v>400</v>
      </c>
      <c r="C29" s="1892">
        <f>'RM_6.2.1.sz.mell'!C31</f>
        <v>0</v>
      </c>
      <c r="D29" s="1892">
        <f>'RM_6.2.1.sz.mell'!J31</f>
        <v>0</v>
      </c>
      <c r="E29" s="1893">
        <f>'RM_6.2.1.sz.mell'!K31</f>
        <v>0</v>
      </c>
    </row>
    <row r="30" spans="1:5" s="1662" customFormat="1" ht="12" customHeight="1" thickBot="1" x14ac:dyDescent="0.25">
      <c r="A30" s="1998" t="s">
        <v>268</v>
      </c>
      <c r="B30" s="2003" t="s">
        <v>518</v>
      </c>
      <c r="C30" s="2004">
        <f>'RM_6.2.1.sz.mell'!C32</f>
        <v>0</v>
      </c>
      <c r="D30" s="2004">
        <f>'RM_6.2.1.sz.mell'!J32</f>
        <v>0</v>
      </c>
      <c r="E30" s="2005">
        <f>'RM_6.2.1.sz.mell'!K32</f>
        <v>0</v>
      </c>
    </row>
    <row r="31" spans="1:5" s="1662" customFormat="1" ht="12" customHeight="1" thickBot="1" x14ac:dyDescent="0.25">
      <c r="A31" s="1999" t="s">
        <v>21</v>
      </c>
      <c r="B31" s="1880" t="s">
        <v>401</v>
      </c>
      <c r="C31" s="1890">
        <f>'RM_6.2.1.sz.mell'!C33</f>
        <v>0</v>
      </c>
      <c r="D31" s="1890">
        <f>'RM_6.2.1.sz.mell'!J33</f>
        <v>0</v>
      </c>
      <c r="E31" s="1905">
        <f>'RM_6.2.1.sz.mell'!K33</f>
        <v>0</v>
      </c>
    </row>
    <row r="32" spans="1:5" s="1662" customFormat="1" ht="12" customHeight="1" x14ac:dyDescent="0.2">
      <c r="A32" s="2000" t="s">
        <v>90</v>
      </c>
      <c r="B32" s="2001" t="s">
        <v>286</v>
      </c>
      <c r="C32" s="1913">
        <f>'RM_6.2.1.sz.mell'!C34</f>
        <v>0</v>
      </c>
      <c r="D32" s="1913">
        <f>'RM_6.2.1.sz.mell'!J34</f>
        <v>0</v>
      </c>
      <c r="E32" s="1914">
        <f>'RM_6.2.1.sz.mell'!K34</f>
        <v>0</v>
      </c>
    </row>
    <row r="33" spans="1:5" s="1662" customFormat="1" ht="12" customHeight="1" x14ac:dyDescent="0.2">
      <c r="A33" s="2000" t="s">
        <v>91</v>
      </c>
      <c r="B33" s="2002" t="s">
        <v>287</v>
      </c>
      <c r="C33" s="1899">
        <f>'RM_6.2.1.sz.mell'!C35</f>
        <v>0</v>
      </c>
      <c r="D33" s="1899">
        <f>'RM_6.2.1.sz.mell'!J35</f>
        <v>0</v>
      </c>
      <c r="E33" s="1903">
        <f>'RM_6.2.1.sz.mell'!K35</f>
        <v>0</v>
      </c>
    </row>
    <row r="34" spans="1:5" s="1662" customFormat="1" ht="12" customHeight="1" thickBot="1" x14ac:dyDescent="0.25">
      <c r="A34" s="1998" t="s">
        <v>92</v>
      </c>
      <c r="B34" s="2003" t="s">
        <v>288</v>
      </c>
      <c r="C34" s="2004">
        <f>'RM_6.2.1.sz.mell'!C36</f>
        <v>0</v>
      </c>
      <c r="D34" s="2004">
        <f>'RM_6.2.1.sz.mell'!J36</f>
        <v>0</v>
      </c>
      <c r="E34" s="2005">
        <f>'RM_6.2.1.sz.mell'!K36</f>
        <v>0</v>
      </c>
    </row>
    <row r="35" spans="1:5" s="1661" customFormat="1" ht="12" customHeight="1" thickBot="1" x14ac:dyDescent="0.25">
      <c r="A35" s="1999" t="s">
        <v>22</v>
      </c>
      <c r="B35" s="1880" t="s">
        <v>371</v>
      </c>
      <c r="C35" s="1890">
        <f>'RM_6.2.1.sz.mell'!C37</f>
        <v>0</v>
      </c>
      <c r="D35" s="1890">
        <f>'RM_6.2.1.sz.mell'!J37</f>
        <v>0</v>
      </c>
      <c r="E35" s="1905">
        <f>'RM_6.2.1.sz.mell'!K37</f>
        <v>0</v>
      </c>
    </row>
    <row r="36" spans="1:5" s="1661" customFormat="1" ht="12" customHeight="1" thickBot="1" x14ac:dyDescent="0.25">
      <c r="A36" s="1999" t="s">
        <v>23</v>
      </c>
      <c r="B36" s="1880" t="s">
        <v>402</v>
      </c>
      <c r="C36" s="1890">
        <f>'RM_6.2.1.sz.mell'!C38</f>
        <v>0</v>
      </c>
      <c r="D36" s="1890">
        <f>'RM_6.2.1.sz.mell'!J38</f>
        <v>0</v>
      </c>
      <c r="E36" s="1905">
        <f>'RM_6.2.1.sz.mell'!K38</f>
        <v>0</v>
      </c>
    </row>
    <row r="37" spans="1:5" s="1661" customFormat="1" ht="12" customHeight="1" thickBot="1" x14ac:dyDescent="0.25">
      <c r="A37" s="1960" t="s">
        <v>24</v>
      </c>
      <c r="B37" s="1880" t="s">
        <v>403</v>
      </c>
      <c r="C37" s="1890">
        <f>'RM_6.2.1.sz.mell'!C39</f>
        <v>0</v>
      </c>
      <c r="D37" s="1890">
        <f>'RM_6.2.1.sz.mell'!J39</f>
        <v>0</v>
      </c>
      <c r="E37" s="1905">
        <f>'RM_6.2.1.sz.mell'!K39</f>
        <v>0</v>
      </c>
    </row>
    <row r="38" spans="1:5" s="1661" customFormat="1" ht="12" customHeight="1" thickBot="1" x14ac:dyDescent="0.25">
      <c r="A38" s="218" t="s">
        <v>25</v>
      </c>
      <c r="B38" s="1880" t="s">
        <v>404</v>
      </c>
      <c r="C38" s="1890">
        <f>'RM_6.2.1.sz.mell'!C40</f>
        <v>0</v>
      </c>
      <c r="D38" s="1890">
        <f>'RM_6.2.1.sz.mell'!J40</f>
        <v>0</v>
      </c>
      <c r="E38" s="1905">
        <f>'RM_6.2.1.sz.mell'!K40</f>
        <v>0</v>
      </c>
    </row>
    <row r="39" spans="1:5" s="1661" customFormat="1" ht="12" customHeight="1" x14ac:dyDescent="0.2">
      <c r="A39" s="2000" t="s">
        <v>405</v>
      </c>
      <c r="B39" s="2001" t="s">
        <v>233</v>
      </c>
      <c r="C39" s="1913">
        <f>'RM_6.2.1.sz.mell'!C41</f>
        <v>0</v>
      </c>
      <c r="D39" s="1913">
        <f>'RM_6.2.1.sz.mell'!J41</f>
        <v>0</v>
      </c>
      <c r="E39" s="1914">
        <f>'RM_6.2.1.sz.mell'!K41</f>
        <v>0</v>
      </c>
    </row>
    <row r="40" spans="1:5" s="1661" customFormat="1" ht="12" customHeight="1" x14ac:dyDescent="0.2">
      <c r="A40" s="2000" t="s">
        <v>406</v>
      </c>
      <c r="B40" s="2002" t="s">
        <v>2</v>
      </c>
      <c r="C40" s="1899">
        <f>'RM_6.2.1.sz.mell'!C42</f>
        <v>0</v>
      </c>
      <c r="D40" s="1899">
        <f>'RM_6.2.1.sz.mell'!J42</f>
        <v>0</v>
      </c>
      <c r="E40" s="1903">
        <f>'RM_6.2.1.sz.mell'!K42</f>
        <v>0</v>
      </c>
    </row>
    <row r="41" spans="1:5" s="1662" customFormat="1" ht="12" customHeight="1" thickBot="1" x14ac:dyDescent="0.25">
      <c r="A41" s="1998" t="s">
        <v>407</v>
      </c>
      <c r="B41" s="2003" t="s">
        <v>408</v>
      </c>
      <c r="C41" s="2004">
        <f>'RM_6.2.1.sz.mell'!C43</f>
        <v>0</v>
      </c>
      <c r="D41" s="2004">
        <f>'RM_6.2.1.sz.mell'!J43</f>
        <v>0</v>
      </c>
      <c r="E41" s="2005">
        <f>'RM_6.2.1.sz.mell'!K43</f>
        <v>0</v>
      </c>
    </row>
    <row r="42" spans="1:5" s="1662" customFormat="1" ht="15.2" customHeight="1" thickBot="1" x14ac:dyDescent="0.25">
      <c r="A42" s="218" t="s">
        <v>26</v>
      </c>
      <c r="B42" s="219" t="s">
        <v>409</v>
      </c>
      <c r="C42" s="2006">
        <f>'RM_6.2.1.sz.mell'!C44</f>
        <v>0</v>
      </c>
      <c r="D42" s="2006">
        <f>'RM_6.2.1.sz.mell'!J44</f>
        <v>0</v>
      </c>
      <c r="E42" s="2007">
        <f>'RM_6.2.1.sz.mell'!K44</f>
        <v>0</v>
      </c>
    </row>
    <row r="43" spans="1:5" s="1662" customFormat="1" ht="15.2" customHeight="1" x14ac:dyDescent="0.2">
      <c r="A43" s="1974"/>
      <c r="B43" s="1975"/>
      <c r="C43" s="1976"/>
      <c r="D43" s="1977"/>
      <c r="E43" s="1977"/>
    </row>
    <row r="44" spans="1:5" ht="13.5" thickBot="1" x14ac:dyDescent="0.25">
      <c r="A44" s="2008"/>
      <c r="B44" s="2009"/>
      <c r="C44" s="2010"/>
      <c r="D44" s="2011"/>
      <c r="E44" s="2011"/>
    </row>
    <row r="45" spans="1:5" s="1660" customFormat="1" ht="16.5" customHeight="1" thickBot="1" x14ac:dyDescent="0.25">
      <c r="A45" s="2419" t="s">
        <v>56</v>
      </c>
      <c r="B45" s="2420"/>
      <c r="C45" s="2420"/>
      <c r="D45" s="2420"/>
      <c r="E45" s="2421"/>
    </row>
    <row r="46" spans="1:5" s="1663" customFormat="1" ht="12" customHeight="1" thickBot="1" x14ac:dyDescent="0.25">
      <c r="A46" s="1999" t="s">
        <v>17</v>
      </c>
      <c r="B46" s="1880" t="s">
        <v>410</v>
      </c>
      <c r="C46" s="1890">
        <f>'RM_6.2.1.sz.mell'!C46</f>
        <v>0</v>
      </c>
      <c r="D46" s="1890">
        <f>'RM_6.2.1.sz.mell'!J46</f>
        <v>0</v>
      </c>
      <c r="E46" s="1905">
        <f>'RM_6.2.1.sz.mell'!K46</f>
        <v>0</v>
      </c>
    </row>
    <row r="47" spans="1:5" ht="12" customHeight="1" x14ac:dyDescent="0.2">
      <c r="A47" s="1998" t="s">
        <v>97</v>
      </c>
      <c r="B47" s="1881" t="s">
        <v>48</v>
      </c>
      <c r="C47" s="2079">
        <f>'RM_6.2.1.sz.mell'!C47</f>
        <v>0</v>
      </c>
      <c r="D47" s="2079">
        <f>'RM_6.2.1.sz.mell'!J47</f>
        <v>0</v>
      </c>
      <c r="E47" s="2080">
        <f>'RM_6.2.1.sz.mell'!K47</f>
        <v>0</v>
      </c>
    </row>
    <row r="48" spans="1:5" ht="12" customHeight="1" x14ac:dyDescent="0.2">
      <c r="A48" s="1998" t="s">
        <v>98</v>
      </c>
      <c r="B48" s="1867" t="s">
        <v>181</v>
      </c>
      <c r="C48" s="2064">
        <f>'RM_6.2.1.sz.mell'!C48</f>
        <v>0</v>
      </c>
      <c r="D48" s="2064">
        <f>'RM_6.2.1.sz.mell'!J48</f>
        <v>0</v>
      </c>
      <c r="E48" s="2065">
        <f>'RM_6.2.1.sz.mell'!K48</f>
        <v>0</v>
      </c>
    </row>
    <row r="49" spans="1:5" ht="12" customHeight="1" x14ac:dyDescent="0.2">
      <c r="A49" s="1998" t="s">
        <v>99</v>
      </c>
      <c r="B49" s="1867" t="s">
        <v>138</v>
      </c>
      <c r="C49" s="2070">
        <f>'RM_6.2.1.sz.mell'!C49</f>
        <v>0</v>
      </c>
      <c r="D49" s="2070">
        <f>'RM_6.2.1.sz.mell'!J49</f>
        <v>0</v>
      </c>
      <c r="E49" s="2071">
        <f>'RM_6.2.1.sz.mell'!K49</f>
        <v>0</v>
      </c>
    </row>
    <row r="50" spans="1:5" ht="12" customHeight="1" x14ac:dyDescent="0.2">
      <c r="A50" s="1998" t="s">
        <v>100</v>
      </c>
      <c r="B50" s="1867" t="s">
        <v>182</v>
      </c>
      <c r="C50" s="2070">
        <f>'RM_6.2.1.sz.mell'!C50</f>
        <v>0</v>
      </c>
      <c r="D50" s="2070">
        <f>'RM_6.2.1.sz.mell'!J50</f>
        <v>0</v>
      </c>
      <c r="E50" s="2071">
        <f>'RM_6.2.1.sz.mell'!K50</f>
        <v>0</v>
      </c>
    </row>
    <row r="51" spans="1:5" ht="12" customHeight="1" thickBot="1" x14ac:dyDescent="0.25">
      <c r="A51" s="1998" t="s">
        <v>146</v>
      </c>
      <c r="B51" s="1867" t="s">
        <v>183</v>
      </c>
      <c r="C51" s="2004">
        <f>'RM_6.2.1.sz.mell'!C51</f>
        <v>0</v>
      </c>
      <c r="D51" s="2004">
        <f>'RM_6.2.1.sz.mell'!J51</f>
        <v>0</v>
      </c>
      <c r="E51" s="2005">
        <f>'RM_6.2.1.sz.mell'!K51</f>
        <v>0</v>
      </c>
    </row>
    <row r="52" spans="1:5" ht="12" customHeight="1" thickBot="1" x14ac:dyDescent="0.25">
      <c r="A52" s="1999" t="s">
        <v>18</v>
      </c>
      <c r="B52" s="1880" t="s">
        <v>411</v>
      </c>
      <c r="C52" s="2075">
        <f>'RM_6.2.1.sz.mell'!C52</f>
        <v>0</v>
      </c>
      <c r="D52" s="2075">
        <f>'RM_6.2.1.sz.mell'!J52</f>
        <v>0</v>
      </c>
      <c r="E52" s="2076">
        <f>'RM_6.2.1.sz.mell'!K52</f>
        <v>0</v>
      </c>
    </row>
    <row r="53" spans="1:5" s="1663" customFormat="1" ht="12" customHeight="1" x14ac:dyDescent="0.2">
      <c r="A53" s="1998" t="s">
        <v>103</v>
      </c>
      <c r="B53" s="1881" t="s">
        <v>227</v>
      </c>
      <c r="C53" s="2062">
        <f>'RM_6.2.1.sz.mell'!C53</f>
        <v>0</v>
      </c>
      <c r="D53" s="2062">
        <f>'RM_6.2.1.sz.mell'!J53</f>
        <v>0</v>
      </c>
      <c r="E53" s="2063">
        <f>'RM_6.2.1.sz.mell'!K53</f>
        <v>0</v>
      </c>
    </row>
    <row r="54" spans="1:5" ht="12" customHeight="1" x14ac:dyDescent="0.2">
      <c r="A54" s="1998" t="s">
        <v>104</v>
      </c>
      <c r="B54" s="1867" t="s">
        <v>185</v>
      </c>
      <c r="C54" s="2064">
        <f>'RM_6.2.1.sz.mell'!C54</f>
        <v>0</v>
      </c>
      <c r="D54" s="2064">
        <f>'RM_6.2.1.sz.mell'!J54</f>
        <v>0</v>
      </c>
      <c r="E54" s="2065">
        <f>'RM_6.2.1.sz.mell'!K54</f>
        <v>0</v>
      </c>
    </row>
    <row r="55" spans="1:5" ht="12" customHeight="1" x14ac:dyDescent="0.2">
      <c r="A55" s="1998" t="s">
        <v>105</v>
      </c>
      <c r="B55" s="1867" t="s">
        <v>57</v>
      </c>
      <c r="C55" s="2064">
        <f>'RM_6.2.1.sz.mell'!C55</f>
        <v>0</v>
      </c>
      <c r="D55" s="2064">
        <f>'RM_6.2.1.sz.mell'!J55</f>
        <v>0</v>
      </c>
      <c r="E55" s="2065">
        <f>'RM_6.2.1.sz.mell'!K55</f>
        <v>0</v>
      </c>
    </row>
    <row r="56" spans="1:5" ht="12" customHeight="1" thickBot="1" x14ac:dyDescent="0.25">
      <c r="A56" s="1998" t="s">
        <v>106</v>
      </c>
      <c r="B56" s="1867" t="s">
        <v>519</v>
      </c>
      <c r="C56" s="2082">
        <f>'RM_6.2.1.sz.mell'!C56</f>
        <v>0</v>
      </c>
      <c r="D56" s="2082">
        <f>'RM_6.2.1.sz.mell'!J56</f>
        <v>0</v>
      </c>
      <c r="E56" s="2083">
        <f>'RM_6.2.1.sz.mell'!K56</f>
        <v>0</v>
      </c>
    </row>
    <row r="57" spans="1:5" ht="12" customHeight="1" thickBot="1" x14ac:dyDescent="0.25">
      <c r="A57" s="1999" t="s">
        <v>19</v>
      </c>
      <c r="B57" s="1880" t="s">
        <v>13</v>
      </c>
      <c r="C57" s="2077">
        <f>'RM_6.2.1.sz.mell'!C57</f>
        <v>0</v>
      </c>
      <c r="D57" s="2077">
        <f>'RM_6.2.1.sz.mell'!J57</f>
        <v>0</v>
      </c>
      <c r="E57" s="2078">
        <f>'RM_6.2.1.sz.mell'!K57</f>
        <v>0</v>
      </c>
    </row>
    <row r="58" spans="1:5" ht="15.2" customHeight="1" thickBot="1" x14ac:dyDescent="0.25">
      <c r="A58" s="1999" t="s">
        <v>20</v>
      </c>
      <c r="B58" s="2012" t="s">
        <v>524</v>
      </c>
      <c r="C58" s="2006">
        <f>'RM_6.2.1.sz.mell'!C58</f>
        <v>0</v>
      </c>
      <c r="D58" s="2006">
        <f>'RM_6.2.1.sz.mell'!J58</f>
        <v>0</v>
      </c>
      <c r="E58" s="2007">
        <f>'RM_6.2.1.sz.mell'!K58</f>
        <v>0</v>
      </c>
    </row>
    <row r="59" spans="1:5" ht="13.5" thickBot="1" x14ac:dyDescent="0.25">
      <c r="A59" s="2013"/>
      <c r="B59" s="2011"/>
      <c r="C59" s="1984">
        <f>'RM_6.2.1.sz.mell'!C59</f>
        <v>0</v>
      </c>
      <c r="D59" s="1984">
        <f>'RM_6.2.1.sz.mell'!J59</f>
        <v>0</v>
      </c>
      <c r="E59" s="2081">
        <f>'RM_6.2.1.sz.mell'!K59</f>
        <v>0</v>
      </c>
    </row>
    <row r="60" spans="1:5" ht="15.2" customHeight="1" thickBot="1" x14ac:dyDescent="0.25">
      <c r="A60" s="1986" t="s">
        <v>805</v>
      </c>
      <c r="B60" s="1987"/>
      <c r="C60" s="1988">
        <f>'RM_6.2.1.sz.mell'!C60</f>
        <v>0</v>
      </c>
      <c r="D60" s="1988">
        <f>'RM_6.2.1.sz.mell'!J60</f>
        <v>0</v>
      </c>
      <c r="E60" s="1989">
        <f>'RM_6.2.1.sz.mell'!K60</f>
        <v>0</v>
      </c>
    </row>
    <row r="61" spans="1:5" ht="14.45" customHeight="1" thickBot="1" x14ac:dyDescent="0.25">
      <c r="A61" s="1990" t="s">
        <v>806</v>
      </c>
      <c r="B61" s="1991"/>
      <c r="C61" s="1988">
        <f>'RM_6.2.1.sz.mell'!C61</f>
        <v>0</v>
      </c>
      <c r="D61" s="1988">
        <f>'RM_6.2.1.sz.mell'!J61</f>
        <v>0</v>
      </c>
      <c r="E61" s="1989">
        <f>'RM_6.2.1.sz.mell'!K61</f>
        <v>0</v>
      </c>
    </row>
  </sheetData>
  <sheetProtection sheet="1" formatCells="0"/>
  <customSheetViews>
    <customSheetView guid="{9A8A2574-4E4C-4A0E-A4B4-611EAAF4A38D}" scale="120" topLeftCell="A34">
      <selection activeCell="B65" sqref="B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32" zoomScale="120" zoomScaleNormal="120" workbookViewId="0">
      <selection activeCell="C58" sqref="C58"/>
    </sheetView>
  </sheetViews>
  <sheetFormatPr defaultRowHeight="12.75" x14ac:dyDescent="0.2"/>
  <cols>
    <col min="1" max="1" width="13" style="1678" customWidth="1"/>
    <col min="2" max="2" width="59" style="1659" customWidth="1"/>
    <col min="3" max="5" width="15.83203125" style="1659" customWidth="1"/>
    <col min="6" max="16384" width="9.33203125" style="1659"/>
  </cols>
  <sheetData>
    <row r="1" spans="1:5" s="1648" customFormat="1" ht="21.2" customHeight="1" thickBot="1" x14ac:dyDescent="0.3">
      <c r="A1" s="1647"/>
      <c r="B1" s="2416" t="str">
        <f>CONCATENATE("9.2.2. melléklet ",KVI_MOD_ALAPADATOK!A7," ",KVI_MOD_ALAPADATOK!B7," ",KVI_MOD_ALAPADATOK!C7," ",KVI_MOD_ALAPADATOK!D7," ",KVI_MOD_ALAPADATOK!E7," ",KVI_MOD_ALAPADATOK!F7," ",KVI_MOD_ALAPADATOK!G7," ",KVI_MOD_ALAPADATOK!H7)</f>
        <v>9.2.2. melléklet a  / 2021 ( … ) önkormányzati rendelethez</v>
      </c>
      <c r="C1" s="2417"/>
      <c r="D1" s="2417"/>
      <c r="E1" s="2417"/>
    </row>
    <row r="2" spans="1:5" s="1651" customFormat="1" ht="24.75" thickBot="1" x14ac:dyDescent="0.25">
      <c r="A2" s="1672" t="s">
        <v>807</v>
      </c>
      <c r="B2" s="2422" t="str">
        <f>CONCATENATE(KVI_MOD_9.2.1.sz.mell!B2:D2)</f>
        <v>……………………. Polgármesteri /Közös Önkormányzati Hivatal</v>
      </c>
      <c r="C2" s="2423"/>
      <c r="D2" s="2424"/>
      <c r="E2" s="1673" t="s">
        <v>58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'RM_6.2.2.sz.mell'!C10</f>
        <v>0</v>
      </c>
      <c r="D8" s="1890">
        <f>'RM_6.2.2.sz.mell'!J10</f>
        <v>0</v>
      </c>
      <c r="E8" s="1905">
        <f>'RM_6.2.2.sz.mell'!K10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'RM_6.2.2.sz.mell'!C11</f>
        <v>0</v>
      </c>
      <c r="D9" s="1909">
        <f>'RM_6.2.2.sz.mell'!J11</f>
        <v>0</v>
      </c>
      <c r="E9" s="1997">
        <f>'RM_6.2.2.sz.mell'!K11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'RM_6.2.2.sz.mell'!C12</f>
        <v>0</v>
      </c>
      <c r="D10" s="1892">
        <f>'RM_6.2.2.sz.mell'!J12</f>
        <v>0</v>
      </c>
      <c r="E10" s="1893">
        <f>'RM_6.2.2.sz.mell'!K12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'RM_6.2.2.sz.mell'!C13</f>
        <v>0</v>
      </c>
      <c r="D11" s="1892">
        <f>'RM_6.2.2.sz.mell'!J13</f>
        <v>0</v>
      </c>
      <c r="E11" s="1893">
        <f>'RM_6.2.2.sz.mell'!K13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'RM_6.2.2.sz.mell'!C14</f>
        <v>0</v>
      </c>
      <c r="D12" s="1892">
        <f>'RM_6.2.2.sz.mell'!J14</f>
        <v>0</v>
      </c>
      <c r="E12" s="1893">
        <f>'RM_6.2.2.sz.mell'!K14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'RM_6.2.2.sz.mell'!C15</f>
        <v>0</v>
      </c>
      <c r="D13" s="1892">
        <f>'RM_6.2.2.sz.mell'!J15</f>
        <v>0</v>
      </c>
      <c r="E13" s="1893">
        <f>'RM_6.2.2.sz.mell'!K15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'RM_6.2.2.sz.mell'!C16</f>
        <v>0</v>
      </c>
      <c r="D14" s="1892">
        <f>'RM_6.2.2.sz.mell'!J16</f>
        <v>0</v>
      </c>
      <c r="E14" s="1893">
        <f>'RM_6.2.2.sz.mell'!K16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'RM_6.2.2.sz.mell'!C17</f>
        <v>0</v>
      </c>
      <c r="D15" s="1892">
        <f>'RM_6.2.2.sz.mell'!J17</f>
        <v>0</v>
      </c>
      <c r="E15" s="1893">
        <f>'RM_6.2.2.sz.mell'!K17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'RM_6.2.2.sz.mell'!C18</f>
        <v>0</v>
      </c>
      <c r="D16" s="1911">
        <f>'RM_6.2.2.sz.mell'!J18</f>
        <v>0</v>
      </c>
      <c r="E16" s="1912">
        <f>'RM_6.2.2.sz.mell'!K18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'RM_6.2.2.sz.mell'!C19</f>
        <v>0</v>
      </c>
      <c r="D17" s="1892">
        <f>'RM_6.2.2.sz.mell'!J19</f>
        <v>0</v>
      </c>
      <c r="E17" s="1893">
        <f>'RM_6.2.2.sz.mell'!K19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'RM_6.2.2.sz.mell'!C20</f>
        <v>0</v>
      </c>
      <c r="D18" s="1894">
        <f>'RM_6.2.2.sz.mell'!J20</f>
        <v>0</v>
      </c>
      <c r="E18" s="1895">
        <f>'RM_6.2.2.sz.mell'!K20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'RM_6.2.2.sz.mell'!C21</f>
        <v>0</v>
      </c>
      <c r="D19" s="1894">
        <f>'RM_6.2.2.sz.mell'!J21</f>
        <v>0</v>
      </c>
      <c r="E19" s="1895">
        <f>'RM_6.2.2.sz.mell'!K21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'RM_6.2.2.sz.mell'!C22</f>
        <v>0</v>
      </c>
      <c r="D20" s="1890">
        <f>'RM_6.2.2.sz.mell'!J22</f>
        <v>0</v>
      </c>
      <c r="E20" s="1905">
        <f>'RM_6.2.2.sz.mell'!K22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'RM_6.2.2.sz.mell'!C23</f>
        <v>0</v>
      </c>
      <c r="D21" s="1892">
        <f>'RM_6.2.2.sz.mell'!J23</f>
        <v>0</v>
      </c>
      <c r="E21" s="1893">
        <f>'RM_6.2.2.sz.mell'!K23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'RM_6.2.2.sz.mell'!C24</f>
        <v>0</v>
      </c>
      <c r="D22" s="1892">
        <f>'RM_6.2.2.sz.mell'!J24</f>
        <v>0</v>
      </c>
      <c r="E22" s="1893">
        <f>'RM_6.2.2.sz.mell'!K24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'RM_6.2.2.sz.mell'!C25</f>
        <v>0</v>
      </c>
      <c r="D23" s="1892">
        <f>'RM_6.2.2.sz.mell'!J25</f>
        <v>0</v>
      </c>
      <c r="E23" s="1893">
        <f>'RM_6.2.2.sz.mell'!K25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516</v>
      </c>
      <c r="C24" s="1892">
        <f>'RM_6.2.2.sz.mell'!C26</f>
        <v>0</v>
      </c>
      <c r="D24" s="1892">
        <f>'RM_6.2.2.sz.mell'!J26</f>
        <v>0</v>
      </c>
      <c r="E24" s="1893">
        <f>'RM_6.2.2.sz.mell'!K26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'RM_6.2.2.sz.mell'!C27</f>
        <v>0</v>
      </c>
      <c r="D25" s="1890">
        <f>'RM_6.2.2.sz.mell'!J27</f>
        <v>0</v>
      </c>
      <c r="E25" s="1905">
        <f>'RM_6.2.2.sz.mell'!K27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517</v>
      </c>
      <c r="C26" s="1890">
        <f>'RM_6.2.2.sz.mell'!C28</f>
        <v>0</v>
      </c>
      <c r="D26" s="1890">
        <f>'RM_6.2.2.sz.mell'!J28</f>
        <v>0</v>
      </c>
      <c r="E26" s="1905">
        <f>'RM_6.2.2.sz.mell'!K28</f>
        <v>0</v>
      </c>
    </row>
    <row r="27" spans="1:5" s="1662" customFormat="1" ht="12" customHeight="1" x14ac:dyDescent="0.2">
      <c r="A27" s="2000" t="s">
        <v>265</v>
      </c>
      <c r="B27" s="2001" t="s">
        <v>260</v>
      </c>
      <c r="C27" s="1913">
        <f>'RM_6.2.2.sz.mell'!C29</f>
        <v>0</v>
      </c>
      <c r="D27" s="1913">
        <f>'RM_6.2.2.sz.mell'!J29</f>
        <v>0</v>
      </c>
      <c r="E27" s="1914">
        <f>'RM_6.2.2.sz.mell'!K29</f>
        <v>0</v>
      </c>
    </row>
    <row r="28" spans="1:5" s="1662" customFormat="1" ht="12" customHeight="1" x14ac:dyDescent="0.2">
      <c r="A28" s="2000" t="s">
        <v>266</v>
      </c>
      <c r="B28" s="2001" t="s">
        <v>397</v>
      </c>
      <c r="C28" s="1892">
        <f>'RM_6.2.2.sz.mell'!C30</f>
        <v>0</v>
      </c>
      <c r="D28" s="1892">
        <f>'RM_6.2.2.sz.mell'!J30</f>
        <v>0</v>
      </c>
      <c r="E28" s="1893">
        <f>'RM_6.2.2.sz.mell'!K30</f>
        <v>0</v>
      </c>
    </row>
    <row r="29" spans="1:5" s="1662" customFormat="1" ht="12" customHeight="1" x14ac:dyDescent="0.2">
      <c r="A29" s="2000" t="s">
        <v>267</v>
      </c>
      <c r="B29" s="2002" t="s">
        <v>400</v>
      </c>
      <c r="C29" s="1892">
        <f>'RM_6.2.2.sz.mell'!C31</f>
        <v>0</v>
      </c>
      <c r="D29" s="1892">
        <f>'RM_6.2.2.sz.mell'!J31</f>
        <v>0</v>
      </c>
      <c r="E29" s="1893">
        <f>'RM_6.2.2.sz.mell'!K31</f>
        <v>0</v>
      </c>
    </row>
    <row r="30" spans="1:5" s="1662" customFormat="1" ht="12" customHeight="1" thickBot="1" x14ac:dyDescent="0.25">
      <c r="A30" s="1998" t="s">
        <v>268</v>
      </c>
      <c r="B30" s="2003" t="s">
        <v>518</v>
      </c>
      <c r="C30" s="2004">
        <f>'RM_6.2.2.sz.mell'!C32</f>
        <v>0</v>
      </c>
      <c r="D30" s="2004">
        <f>'RM_6.2.2.sz.mell'!J32</f>
        <v>0</v>
      </c>
      <c r="E30" s="2005">
        <f>'RM_6.2.2.sz.mell'!K32</f>
        <v>0</v>
      </c>
    </row>
    <row r="31" spans="1:5" s="1662" customFormat="1" ht="12" customHeight="1" thickBot="1" x14ac:dyDescent="0.25">
      <c r="A31" s="1999" t="s">
        <v>21</v>
      </c>
      <c r="B31" s="1880" t="s">
        <v>401</v>
      </c>
      <c r="C31" s="1890">
        <f>'RM_6.2.2.sz.mell'!C33</f>
        <v>0</v>
      </c>
      <c r="D31" s="1890">
        <f>'RM_6.2.2.sz.mell'!J33</f>
        <v>0</v>
      </c>
      <c r="E31" s="1905">
        <f>'RM_6.2.2.sz.mell'!K33</f>
        <v>0</v>
      </c>
    </row>
    <row r="32" spans="1:5" s="1662" customFormat="1" ht="12" customHeight="1" x14ac:dyDescent="0.2">
      <c r="A32" s="2000" t="s">
        <v>90</v>
      </c>
      <c r="B32" s="2001" t="s">
        <v>286</v>
      </c>
      <c r="C32" s="1913">
        <f>'RM_6.2.2.sz.mell'!C34</f>
        <v>0</v>
      </c>
      <c r="D32" s="1913">
        <f>'RM_6.2.2.sz.mell'!J34</f>
        <v>0</v>
      </c>
      <c r="E32" s="1914">
        <f>'RM_6.2.2.sz.mell'!K34</f>
        <v>0</v>
      </c>
    </row>
    <row r="33" spans="1:5" s="1662" customFormat="1" ht="12" customHeight="1" x14ac:dyDescent="0.2">
      <c r="A33" s="2000" t="s">
        <v>91</v>
      </c>
      <c r="B33" s="2002" t="s">
        <v>287</v>
      </c>
      <c r="C33" s="1899">
        <f>'RM_6.2.2.sz.mell'!C35</f>
        <v>0</v>
      </c>
      <c r="D33" s="1899">
        <f>'RM_6.2.2.sz.mell'!J35</f>
        <v>0</v>
      </c>
      <c r="E33" s="1903">
        <f>'RM_6.2.2.sz.mell'!K35</f>
        <v>0</v>
      </c>
    </row>
    <row r="34" spans="1:5" s="1662" customFormat="1" ht="12" customHeight="1" thickBot="1" x14ac:dyDescent="0.25">
      <c r="A34" s="1998" t="s">
        <v>92</v>
      </c>
      <c r="B34" s="2003" t="s">
        <v>288</v>
      </c>
      <c r="C34" s="2004">
        <f>'RM_6.2.2.sz.mell'!C36</f>
        <v>0</v>
      </c>
      <c r="D34" s="2004">
        <f>'RM_6.2.2.sz.mell'!J36</f>
        <v>0</v>
      </c>
      <c r="E34" s="2005">
        <f>'RM_6.2.2.sz.mell'!K36</f>
        <v>0</v>
      </c>
    </row>
    <row r="35" spans="1:5" s="1661" customFormat="1" ht="12" customHeight="1" thickBot="1" x14ac:dyDescent="0.25">
      <c r="A35" s="1999" t="s">
        <v>22</v>
      </c>
      <c r="B35" s="1880" t="s">
        <v>371</v>
      </c>
      <c r="C35" s="1890">
        <f>'RM_6.2.2.sz.mell'!C37</f>
        <v>0</v>
      </c>
      <c r="D35" s="1890">
        <f>'RM_6.2.2.sz.mell'!J37</f>
        <v>0</v>
      </c>
      <c r="E35" s="1905">
        <f>'RM_6.2.2.sz.mell'!K37</f>
        <v>0</v>
      </c>
    </row>
    <row r="36" spans="1:5" s="1661" customFormat="1" ht="12" customHeight="1" thickBot="1" x14ac:dyDescent="0.25">
      <c r="A36" s="1999" t="s">
        <v>23</v>
      </c>
      <c r="B36" s="1880" t="s">
        <v>402</v>
      </c>
      <c r="C36" s="1890">
        <f>'RM_6.2.2.sz.mell'!C38</f>
        <v>0</v>
      </c>
      <c r="D36" s="1890">
        <f>'RM_6.2.2.sz.mell'!J38</f>
        <v>0</v>
      </c>
      <c r="E36" s="1905">
        <f>'RM_6.2.2.sz.mell'!K38</f>
        <v>0</v>
      </c>
    </row>
    <row r="37" spans="1:5" s="1661" customFormat="1" ht="12" customHeight="1" thickBot="1" x14ac:dyDescent="0.25">
      <c r="A37" s="1960" t="s">
        <v>24</v>
      </c>
      <c r="B37" s="1880" t="s">
        <v>403</v>
      </c>
      <c r="C37" s="1890">
        <f>'RM_6.2.2.sz.mell'!C39</f>
        <v>0</v>
      </c>
      <c r="D37" s="1890">
        <f>'RM_6.2.2.sz.mell'!J39</f>
        <v>0</v>
      </c>
      <c r="E37" s="1905">
        <f>'RM_6.2.2.sz.mell'!K39</f>
        <v>0</v>
      </c>
    </row>
    <row r="38" spans="1:5" s="1661" customFormat="1" ht="12" customHeight="1" thickBot="1" x14ac:dyDescent="0.25">
      <c r="A38" s="218" t="s">
        <v>25</v>
      </c>
      <c r="B38" s="1880" t="s">
        <v>404</v>
      </c>
      <c r="C38" s="1890">
        <f>'RM_6.2.2.sz.mell'!C40</f>
        <v>0</v>
      </c>
      <c r="D38" s="1890">
        <f>'RM_6.2.2.sz.mell'!J40</f>
        <v>0</v>
      </c>
      <c r="E38" s="1905">
        <f>'RM_6.2.2.sz.mell'!K40</f>
        <v>0</v>
      </c>
    </row>
    <row r="39" spans="1:5" s="1661" customFormat="1" ht="12" customHeight="1" x14ac:dyDescent="0.2">
      <c r="A39" s="2000" t="s">
        <v>405</v>
      </c>
      <c r="B39" s="2001" t="s">
        <v>233</v>
      </c>
      <c r="C39" s="1913">
        <f>'RM_6.2.2.sz.mell'!C41</f>
        <v>0</v>
      </c>
      <c r="D39" s="1913">
        <f>'RM_6.2.2.sz.mell'!J41</f>
        <v>0</v>
      </c>
      <c r="E39" s="1914">
        <f>'RM_6.2.2.sz.mell'!K41</f>
        <v>0</v>
      </c>
    </row>
    <row r="40" spans="1:5" s="1661" customFormat="1" ht="12" customHeight="1" x14ac:dyDescent="0.2">
      <c r="A40" s="2000" t="s">
        <v>406</v>
      </c>
      <c r="B40" s="2002" t="s">
        <v>2</v>
      </c>
      <c r="C40" s="1899">
        <f>'RM_6.2.2.sz.mell'!C42</f>
        <v>0</v>
      </c>
      <c r="D40" s="1899">
        <f>'RM_6.2.2.sz.mell'!J42</f>
        <v>0</v>
      </c>
      <c r="E40" s="1903">
        <f>'RM_6.2.2.sz.mell'!K42</f>
        <v>0</v>
      </c>
    </row>
    <row r="41" spans="1:5" s="1662" customFormat="1" ht="12" customHeight="1" thickBot="1" x14ac:dyDescent="0.25">
      <c r="A41" s="1998" t="s">
        <v>407</v>
      </c>
      <c r="B41" s="2003" t="s">
        <v>408</v>
      </c>
      <c r="C41" s="2004">
        <f>'RM_6.2.2.sz.mell'!C43</f>
        <v>0</v>
      </c>
      <c r="D41" s="2004">
        <f>'RM_6.2.2.sz.mell'!J43</f>
        <v>0</v>
      </c>
      <c r="E41" s="2005">
        <f>'RM_6.2.2.sz.mell'!K43</f>
        <v>0</v>
      </c>
    </row>
    <row r="42" spans="1:5" s="1662" customFormat="1" ht="15.2" customHeight="1" thickBot="1" x14ac:dyDescent="0.25">
      <c r="A42" s="218" t="s">
        <v>26</v>
      </c>
      <c r="B42" s="219" t="s">
        <v>409</v>
      </c>
      <c r="C42" s="2006">
        <f>'RM_6.2.2.sz.mell'!C44</f>
        <v>0</v>
      </c>
      <c r="D42" s="2006">
        <f>'RM_6.2.2.sz.mell'!J44</f>
        <v>0</v>
      </c>
      <c r="E42" s="2007">
        <f>'RM_6.2.2.sz.mell'!K44</f>
        <v>0</v>
      </c>
    </row>
    <row r="43" spans="1:5" s="1662" customFormat="1" ht="15.2" customHeight="1" x14ac:dyDescent="0.2">
      <c r="A43" s="1974"/>
      <c r="B43" s="1975"/>
      <c r="C43" s="1976"/>
      <c r="D43" s="1977"/>
      <c r="E43" s="1977"/>
    </row>
    <row r="44" spans="1:5" ht="13.5" thickBot="1" x14ac:dyDescent="0.25">
      <c r="A44" s="2008"/>
      <c r="B44" s="2009"/>
      <c r="C44" s="2010"/>
      <c r="D44" s="2011"/>
      <c r="E44" s="2011"/>
    </row>
    <row r="45" spans="1:5" s="1660" customFormat="1" ht="16.5" customHeight="1" thickBot="1" x14ac:dyDescent="0.25">
      <c r="A45" s="2419" t="s">
        <v>56</v>
      </c>
      <c r="B45" s="2420"/>
      <c r="C45" s="2420"/>
      <c r="D45" s="2420"/>
      <c r="E45" s="2421"/>
    </row>
    <row r="46" spans="1:5" s="1663" customFormat="1" ht="12" customHeight="1" thickBot="1" x14ac:dyDescent="0.25">
      <c r="A46" s="1999" t="s">
        <v>17</v>
      </c>
      <c r="B46" s="1880" t="s">
        <v>410</v>
      </c>
      <c r="C46" s="1890">
        <f>'RM_6.2.2.sz.mell'!C46</f>
        <v>0</v>
      </c>
      <c r="D46" s="1890">
        <f>'RM_6.2.2.sz.mell'!J46</f>
        <v>0</v>
      </c>
      <c r="E46" s="1905">
        <f>'RM_6.2.2.sz.mell'!K46</f>
        <v>0</v>
      </c>
    </row>
    <row r="47" spans="1:5" ht="12" customHeight="1" x14ac:dyDescent="0.2">
      <c r="A47" s="1998" t="s">
        <v>97</v>
      </c>
      <c r="B47" s="1881" t="s">
        <v>48</v>
      </c>
      <c r="C47" s="2079">
        <f>'RM_6.2.2.sz.mell'!C47</f>
        <v>0</v>
      </c>
      <c r="D47" s="2079">
        <f>'RM_6.2.2.sz.mell'!J47</f>
        <v>0</v>
      </c>
      <c r="E47" s="2080">
        <f>'RM_6.2.2.sz.mell'!K47</f>
        <v>0</v>
      </c>
    </row>
    <row r="48" spans="1:5" ht="12" customHeight="1" x14ac:dyDescent="0.2">
      <c r="A48" s="1998" t="s">
        <v>98</v>
      </c>
      <c r="B48" s="1867" t="s">
        <v>181</v>
      </c>
      <c r="C48" s="2064">
        <f>'RM_6.2.2.sz.mell'!C48</f>
        <v>0</v>
      </c>
      <c r="D48" s="2064">
        <f>'RM_6.2.2.sz.mell'!J48</f>
        <v>0</v>
      </c>
      <c r="E48" s="2065">
        <f>'RM_6.2.2.sz.mell'!K48</f>
        <v>0</v>
      </c>
    </row>
    <row r="49" spans="1:5" ht="12" customHeight="1" x14ac:dyDescent="0.2">
      <c r="A49" s="1998" t="s">
        <v>99</v>
      </c>
      <c r="B49" s="1867" t="s">
        <v>138</v>
      </c>
      <c r="C49" s="2070">
        <f>'RM_6.2.2.sz.mell'!C49</f>
        <v>0</v>
      </c>
      <c r="D49" s="2070">
        <f>'RM_6.2.2.sz.mell'!J49</f>
        <v>0</v>
      </c>
      <c r="E49" s="2071">
        <f>'RM_6.2.2.sz.mell'!K49</f>
        <v>0</v>
      </c>
    </row>
    <row r="50" spans="1:5" ht="12" customHeight="1" x14ac:dyDescent="0.2">
      <c r="A50" s="1998" t="s">
        <v>100</v>
      </c>
      <c r="B50" s="1867" t="s">
        <v>182</v>
      </c>
      <c r="C50" s="2070">
        <f>'RM_6.2.2.sz.mell'!C50</f>
        <v>0</v>
      </c>
      <c r="D50" s="2070">
        <f>'RM_6.2.2.sz.mell'!J50</f>
        <v>0</v>
      </c>
      <c r="E50" s="2071">
        <f>'RM_6.2.2.sz.mell'!K50</f>
        <v>0</v>
      </c>
    </row>
    <row r="51" spans="1:5" ht="12" customHeight="1" thickBot="1" x14ac:dyDescent="0.25">
      <c r="A51" s="1998" t="s">
        <v>146</v>
      </c>
      <c r="B51" s="1867" t="s">
        <v>183</v>
      </c>
      <c r="C51" s="2004">
        <f>'RM_6.2.2.sz.mell'!C51</f>
        <v>0</v>
      </c>
      <c r="D51" s="2004">
        <f>'RM_6.2.2.sz.mell'!J51</f>
        <v>0</v>
      </c>
      <c r="E51" s="2005">
        <f>'RM_6.2.2.sz.mell'!K51</f>
        <v>0</v>
      </c>
    </row>
    <row r="52" spans="1:5" ht="12" customHeight="1" thickBot="1" x14ac:dyDescent="0.25">
      <c r="A52" s="1999" t="s">
        <v>18</v>
      </c>
      <c r="B52" s="1880" t="s">
        <v>411</v>
      </c>
      <c r="C52" s="1890">
        <f>'RM_6.2.2.sz.mell'!C52</f>
        <v>0</v>
      </c>
      <c r="D52" s="1890">
        <f>'RM_6.2.2.sz.mell'!J52</f>
        <v>0</v>
      </c>
      <c r="E52" s="1905">
        <f>'RM_6.2.2.sz.mell'!K52</f>
        <v>0</v>
      </c>
    </row>
    <row r="53" spans="1:5" s="1663" customFormat="1" ht="12" customHeight="1" x14ac:dyDescent="0.2">
      <c r="A53" s="1998" t="s">
        <v>103</v>
      </c>
      <c r="B53" s="1881" t="s">
        <v>227</v>
      </c>
      <c r="C53" s="2079">
        <f>'RM_6.2.2.sz.mell'!C53</f>
        <v>0</v>
      </c>
      <c r="D53" s="2079">
        <f>'RM_6.2.2.sz.mell'!J53</f>
        <v>0</v>
      </c>
      <c r="E53" s="2080">
        <f>'RM_6.2.2.sz.mell'!K53</f>
        <v>0</v>
      </c>
    </row>
    <row r="54" spans="1:5" ht="12" customHeight="1" x14ac:dyDescent="0.2">
      <c r="A54" s="1998" t="s">
        <v>104</v>
      </c>
      <c r="B54" s="1867" t="s">
        <v>185</v>
      </c>
      <c r="C54" s="2064">
        <f>'RM_6.2.2.sz.mell'!C54</f>
        <v>0</v>
      </c>
      <c r="D54" s="2064">
        <f>'RM_6.2.2.sz.mell'!J54</f>
        <v>0</v>
      </c>
      <c r="E54" s="2065">
        <f>'RM_6.2.2.sz.mell'!K54</f>
        <v>0</v>
      </c>
    </row>
    <row r="55" spans="1:5" ht="12" customHeight="1" x14ac:dyDescent="0.2">
      <c r="A55" s="1998" t="s">
        <v>105</v>
      </c>
      <c r="B55" s="1867" t="s">
        <v>57</v>
      </c>
      <c r="C55" s="2070">
        <f>'RM_6.2.2.sz.mell'!C55</f>
        <v>0</v>
      </c>
      <c r="D55" s="2070">
        <f>'RM_6.2.2.sz.mell'!J55</f>
        <v>0</v>
      </c>
      <c r="E55" s="2071">
        <f>'RM_6.2.2.sz.mell'!K55</f>
        <v>0</v>
      </c>
    </row>
    <row r="56" spans="1:5" ht="12" customHeight="1" thickBot="1" x14ac:dyDescent="0.25">
      <c r="A56" s="1998" t="s">
        <v>106</v>
      </c>
      <c r="B56" s="1867" t="s">
        <v>519</v>
      </c>
      <c r="C56" s="2004">
        <f>'RM_6.2.2.sz.mell'!C56</f>
        <v>0</v>
      </c>
      <c r="D56" s="2004">
        <f>'RM_6.2.2.sz.mell'!J56</f>
        <v>0</v>
      </c>
      <c r="E56" s="2005">
        <f>'RM_6.2.2.sz.mell'!K56</f>
        <v>0</v>
      </c>
    </row>
    <row r="57" spans="1:5" ht="12" customHeight="1" thickBot="1" x14ac:dyDescent="0.25">
      <c r="A57" s="1999" t="s">
        <v>19</v>
      </c>
      <c r="B57" s="1880" t="s">
        <v>13</v>
      </c>
      <c r="C57" s="2077">
        <f>'RM_6.2.2.sz.mell'!C57</f>
        <v>0</v>
      </c>
      <c r="D57" s="2077">
        <f>'RM_6.2.2.sz.mell'!J57</f>
        <v>0</v>
      </c>
      <c r="E57" s="2078">
        <f>'RM_6.2.2.sz.mell'!K57</f>
        <v>0</v>
      </c>
    </row>
    <row r="58" spans="1:5" ht="15.2" customHeight="1" thickBot="1" x14ac:dyDescent="0.25">
      <c r="A58" s="1999" t="s">
        <v>20</v>
      </c>
      <c r="B58" s="2012" t="s">
        <v>524</v>
      </c>
      <c r="C58" s="2006">
        <f>'RM_6.2.2.sz.mell'!C58</f>
        <v>0</v>
      </c>
      <c r="D58" s="2006">
        <f>'RM_6.2.2.sz.mell'!J58</f>
        <v>0</v>
      </c>
      <c r="E58" s="2007">
        <f>'RM_6.2.2.sz.mell'!K58</f>
        <v>0</v>
      </c>
    </row>
    <row r="59" spans="1:5" ht="13.5" thickBot="1" x14ac:dyDescent="0.25">
      <c r="A59" s="2013"/>
      <c r="B59" s="2011"/>
      <c r="C59" s="1984">
        <f>'RM_6.2.2.sz.mell'!C59</f>
        <v>0</v>
      </c>
      <c r="D59" s="1984">
        <f>'RM_6.2.2.sz.mell'!J59</f>
        <v>0</v>
      </c>
      <c r="E59" s="2081">
        <f>'RM_6.2.2.sz.mell'!K59</f>
        <v>0</v>
      </c>
    </row>
    <row r="60" spans="1:5" ht="15.2" customHeight="1" thickBot="1" x14ac:dyDescent="0.25">
      <c r="A60" s="1986" t="s">
        <v>805</v>
      </c>
      <c r="B60" s="1987"/>
      <c r="C60" s="1988">
        <f>'RM_6.2.2.sz.mell'!C60</f>
        <v>0</v>
      </c>
      <c r="D60" s="1988">
        <f>'RM_6.2.2.sz.mell'!J60</f>
        <v>0</v>
      </c>
      <c r="E60" s="1989">
        <f>'RM_6.2.2.sz.mell'!K60</f>
        <v>0</v>
      </c>
    </row>
    <row r="61" spans="1:5" ht="14.45" customHeight="1" thickBot="1" x14ac:dyDescent="0.25">
      <c r="A61" s="1990" t="s">
        <v>806</v>
      </c>
      <c r="B61" s="1991"/>
      <c r="C61" s="1988">
        <f>'RM_6.2.2.sz.mell'!C61</f>
        <v>0</v>
      </c>
      <c r="D61" s="1988">
        <f>'RM_6.2.2.sz.mell'!J61</f>
        <v>0</v>
      </c>
      <c r="E61" s="1989">
        <f>'RM_6.2.2.sz.mell'!K61</f>
        <v>0</v>
      </c>
    </row>
  </sheetData>
  <sheetProtection sheet="1" formatCells="0"/>
  <customSheetViews>
    <customSheetView guid="{9A8A2574-4E4C-4A0E-A4B4-611EAAF4A38D}" scale="120" topLeftCell="A32">
      <selection activeCell="C58" sqref="C5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1"/>
  <sheetViews>
    <sheetView topLeftCell="A25" zoomScale="120" zoomScaleNormal="120" workbookViewId="0">
      <selection activeCell="C58" sqref="C58"/>
    </sheetView>
  </sheetViews>
  <sheetFormatPr defaultRowHeight="12.75" x14ac:dyDescent="0.2"/>
  <cols>
    <col min="1" max="1" width="13" style="1678" customWidth="1"/>
    <col min="2" max="2" width="59" style="1659" customWidth="1"/>
    <col min="3" max="5" width="15.83203125" style="1659" customWidth="1"/>
    <col min="6" max="16384" width="9.33203125" style="1659"/>
  </cols>
  <sheetData>
    <row r="1" spans="1:5" s="1648" customFormat="1" ht="21.2" customHeight="1" thickBot="1" x14ac:dyDescent="0.3">
      <c r="A1" s="1647"/>
      <c r="B1" s="2427" t="str">
        <f>CONCATENATE("9.2.3. melléklet ",KVI_MOD_ALAPADATOK!A7," ",KVI_MOD_ALAPADATOK!B7," ",KVI_MOD_ALAPADATOK!C7," ",KVI_MOD_ALAPADATOK!D7," ",KVI_MOD_ALAPADATOK!E7," ",KVI_MOD_ALAPADATOK!F7," ",KVI_MOD_ALAPADATOK!G7," ",KVI_MOD_ALAPADATOK!H7)</f>
        <v>9.2.3. melléklet a  / 2021 ( … ) önkormányzati rendelethez</v>
      </c>
      <c r="C1" s="2428"/>
      <c r="D1" s="2428"/>
      <c r="E1" s="2428"/>
    </row>
    <row r="2" spans="1:5" s="1651" customFormat="1" ht="24.75" thickBot="1" x14ac:dyDescent="0.25">
      <c r="A2" s="1672" t="s">
        <v>807</v>
      </c>
      <c r="B2" s="2422" t="str">
        <f>CONCATENATE(KVI_MOD_9.2.2.sz.mell!B2:D2)</f>
        <v>……………………. Polgármesteri /Közös Önkormányzati Hivatal</v>
      </c>
      <c r="C2" s="2423"/>
      <c r="D2" s="2424"/>
      <c r="E2" s="1673" t="s">
        <v>58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'RM_6.2.3.sz.mell'!C10</f>
        <v>0</v>
      </c>
      <c r="D8" s="1890">
        <f>'RM_6.2.3.sz.mell'!J10</f>
        <v>0</v>
      </c>
      <c r="E8" s="1905">
        <f>'RM_6.2.3.sz.mell'!K10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'RM_6.2.3.sz.mell'!C11</f>
        <v>0</v>
      </c>
      <c r="D9" s="1909">
        <f>'RM_6.2.3.sz.mell'!J11</f>
        <v>0</v>
      </c>
      <c r="E9" s="1997">
        <f>'RM_6.2.3.sz.mell'!K11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'RM_6.2.3.sz.mell'!C12</f>
        <v>0</v>
      </c>
      <c r="D10" s="1892">
        <f>'RM_6.2.3.sz.mell'!J12</f>
        <v>0</v>
      </c>
      <c r="E10" s="1893">
        <f>'RM_6.2.3.sz.mell'!K12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'RM_6.2.3.sz.mell'!C13</f>
        <v>0</v>
      </c>
      <c r="D11" s="1892">
        <f>'RM_6.2.3.sz.mell'!J13</f>
        <v>0</v>
      </c>
      <c r="E11" s="1893">
        <f>'RM_6.2.3.sz.mell'!K13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'RM_6.2.3.sz.mell'!C14</f>
        <v>0</v>
      </c>
      <c r="D12" s="1892">
        <f>'RM_6.2.3.sz.mell'!J14</f>
        <v>0</v>
      </c>
      <c r="E12" s="1893">
        <f>'RM_6.2.3.sz.mell'!K14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'RM_6.2.3.sz.mell'!C15</f>
        <v>0</v>
      </c>
      <c r="D13" s="1892">
        <f>'RM_6.2.3.sz.mell'!J15</f>
        <v>0</v>
      </c>
      <c r="E13" s="1893">
        <f>'RM_6.2.3.sz.mell'!K15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'RM_6.2.3.sz.mell'!C16</f>
        <v>0</v>
      </c>
      <c r="D14" s="1892">
        <f>'RM_6.2.3.sz.mell'!J16</f>
        <v>0</v>
      </c>
      <c r="E14" s="1893">
        <f>'RM_6.2.3.sz.mell'!K16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'RM_6.2.3.sz.mell'!C17</f>
        <v>0</v>
      </c>
      <c r="D15" s="1892">
        <f>'RM_6.2.3.sz.mell'!J17</f>
        <v>0</v>
      </c>
      <c r="E15" s="1893">
        <f>'RM_6.2.3.sz.mell'!K17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'RM_6.2.3.sz.mell'!C18</f>
        <v>0</v>
      </c>
      <c r="D16" s="1911">
        <f>'RM_6.2.3.sz.mell'!J18</f>
        <v>0</v>
      </c>
      <c r="E16" s="1912">
        <f>'RM_6.2.3.sz.mell'!K18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'RM_6.2.3.sz.mell'!C19</f>
        <v>0</v>
      </c>
      <c r="D17" s="1892">
        <f>'RM_6.2.3.sz.mell'!J19</f>
        <v>0</v>
      </c>
      <c r="E17" s="1893">
        <f>'RM_6.2.3.sz.mell'!K19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'RM_6.2.3.sz.mell'!C20</f>
        <v>0</v>
      </c>
      <c r="D18" s="1894">
        <f>'RM_6.2.3.sz.mell'!J20</f>
        <v>0</v>
      </c>
      <c r="E18" s="1895">
        <f>'RM_6.2.3.sz.mell'!K20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'RM_6.2.3.sz.mell'!C21</f>
        <v>0</v>
      </c>
      <c r="D19" s="1894">
        <f>'RM_6.2.3.sz.mell'!J21</f>
        <v>0</v>
      </c>
      <c r="E19" s="1895">
        <f>'RM_6.2.3.sz.mell'!K21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'RM_6.2.3.sz.mell'!C22</f>
        <v>0</v>
      </c>
      <c r="D20" s="1890">
        <f>'RM_6.2.3.sz.mell'!J22</f>
        <v>0</v>
      </c>
      <c r="E20" s="1905">
        <f>'RM_6.2.3.sz.mell'!K22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'RM_6.2.3.sz.mell'!C23</f>
        <v>0</v>
      </c>
      <c r="D21" s="1892">
        <f>'RM_6.2.3.sz.mell'!J23</f>
        <v>0</v>
      </c>
      <c r="E21" s="1893">
        <f>'RM_6.2.3.sz.mell'!K23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'RM_6.2.3.sz.mell'!C24</f>
        <v>0</v>
      </c>
      <c r="D22" s="1892">
        <f>'RM_6.2.3.sz.mell'!J24</f>
        <v>0</v>
      </c>
      <c r="E22" s="1893">
        <f>'RM_6.2.3.sz.mell'!K24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'RM_6.2.3.sz.mell'!C25</f>
        <v>0</v>
      </c>
      <c r="D23" s="1892">
        <f>'RM_6.2.3.sz.mell'!J25</f>
        <v>0</v>
      </c>
      <c r="E23" s="1893">
        <f>'RM_6.2.3.sz.mell'!K25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516</v>
      </c>
      <c r="C24" s="1892">
        <f>'RM_6.2.3.sz.mell'!C26</f>
        <v>0</v>
      </c>
      <c r="D24" s="1892">
        <f>'RM_6.2.3.sz.mell'!J26</f>
        <v>0</v>
      </c>
      <c r="E24" s="1893">
        <f>'RM_6.2.3.sz.mell'!K26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'RM_6.2.3.sz.mell'!C27</f>
        <v>0</v>
      </c>
      <c r="D25" s="1890">
        <f>'RM_6.2.3.sz.mell'!J27</f>
        <v>0</v>
      </c>
      <c r="E25" s="1905">
        <f>'RM_6.2.3.sz.mell'!K27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517</v>
      </c>
      <c r="C26" s="1890">
        <f>'RM_6.2.3.sz.mell'!C28</f>
        <v>0</v>
      </c>
      <c r="D26" s="1890">
        <f>'RM_6.2.3.sz.mell'!J28</f>
        <v>0</v>
      </c>
      <c r="E26" s="1905">
        <f>'RM_6.2.3.sz.mell'!K28</f>
        <v>0</v>
      </c>
    </row>
    <row r="27" spans="1:5" s="1662" customFormat="1" ht="12" customHeight="1" x14ac:dyDescent="0.2">
      <c r="A27" s="2000" t="s">
        <v>265</v>
      </c>
      <c r="B27" s="2001" t="s">
        <v>260</v>
      </c>
      <c r="C27" s="1913">
        <f>'RM_6.2.3.sz.mell'!C29</f>
        <v>0</v>
      </c>
      <c r="D27" s="1913">
        <f>'RM_6.2.3.sz.mell'!J29</f>
        <v>0</v>
      </c>
      <c r="E27" s="1914">
        <f>'RM_6.2.3.sz.mell'!K29</f>
        <v>0</v>
      </c>
    </row>
    <row r="28" spans="1:5" s="1662" customFormat="1" ht="12" customHeight="1" x14ac:dyDescent="0.2">
      <c r="A28" s="2000" t="s">
        <v>266</v>
      </c>
      <c r="B28" s="2001" t="s">
        <v>397</v>
      </c>
      <c r="C28" s="1892">
        <f>'RM_6.2.3.sz.mell'!C30</f>
        <v>0</v>
      </c>
      <c r="D28" s="1892">
        <f>'RM_6.2.3.sz.mell'!J30</f>
        <v>0</v>
      </c>
      <c r="E28" s="1893">
        <f>'RM_6.2.3.sz.mell'!K30</f>
        <v>0</v>
      </c>
    </row>
    <row r="29" spans="1:5" s="1662" customFormat="1" ht="12" customHeight="1" x14ac:dyDescent="0.2">
      <c r="A29" s="2000" t="s">
        <v>267</v>
      </c>
      <c r="B29" s="2002" t="s">
        <v>400</v>
      </c>
      <c r="C29" s="1892">
        <f>'RM_6.2.3.sz.mell'!C31</f>
        <v>0</v>
      </c>
      <c r="D29" s="1892">
        <f>'RM_6.2.3.sz.mell'!J31</f>
        <v>0</v>
      </c>
      <c r="E29" s="1893">
        <f>'RM_6.2.3.sz.mell'!K31</f>
        <v>0</v>
      </c>
    </row>
    <row r="30" spans="1:5" s="1662" customFormat="1" ht="12" customHeight="1" thickBot="1" x14ac:dyDescent="0.25">
      <c r="A30" s="1998" t="s">
        <v>268</v>
      </c>
      <c r="B30" s="2003" t="s">
        <v>518</v>
      </c>
      <c r="C30" s="2004">
        <f>'RM_6.2.3.sz.mell'!C32</f>
        <v>0</v>
      </c>
      <c r="D30" s="2004">
        <f>'RM_6.2.3.sz.mell'!J32</f>
        <v>0</v>
      </c>
      <c r="E30" s="2005">
        <f>'RM_6.2.3.sz.mell'!K32</f>
        <v>0</v>
      </c>
    </row>
    <row r="31" spans="1:5" s="1662" customFormat="1" ht="12" customHeight="1" thickBot="1" x14ac:dyDescent="0.25">
      <c r="A31" s="1999" t="s">
        <v>21</v>
      </c>
      <c r="B31" s="1880" t="s">
        <v>401</v>
      </c>
      <c r="C31" s="1890">
        <f>'RM_6.2.3.sz.mell'!C33</f>
        <v>0</v>
      </c>
      <c r="D31" s="1890">
        <f>'RM_6.2.3.sz.mell'!J33</f>
        <v>0</v>
      </c>
      <c r="E31" s="1905">
        <f>'RM_6.2.3.sz.mell'!K33</f>
        <v>0</v>
      </c>
    </row>
    <row r="32" spans="1:5" s="1662" customFormat="1" ht="12" customHeight="1" x14ac:dyDescent="0.2">
      <c r="A32" s="2000" t="s">
        <v>90</v>
      </c>
      <c r="B32" s="2001" t="s">
        <v>286</v>
      </c>
      <c r="C32" s="1913">
        <f>'RM_6.2.3.sz.mell'!C34</f>
        <v>0</v>
      </c>
      <c r="D32" s="1913">
        <f>'RM_6.2.3.sz.mell'!J34</f>
        <v>0</v>
      </c>
      <c r="E32" s="1914">
        <f>'RM_6.2.3.sz.mell'!K34</f>
        <v>0</v>
      </c>
    </row>
    <row r="33" spans="1:5" s="1662" customFormat="1" ht="12" customHeight="1" x14ac:dyDescent="0.2">
      <c r="A33" s="2000" t="s">
        <v>91</v>
      </c>
      <c r="B33" s="2002" t="s">
        <v>287</v>
      </c>
      <c r="C33" s="1899">
        <f>'RM_6.2.3.sz.mell'!C35</f>
        <v>0</v>
      </c>
      <c r="D33" s="1899">
        <f>'RM_6.2.3.sz.mell'!J35</f>
        <v>0</v>
      </c>
      <c r="E33" s="1903">
        <f>'RM_6.2.3.sz.mell'!K35</f>
        <v>0</v>
      </c>
    </row>
    <row r="34" spans="1:5" s="1662" customFormat="1" ht="12" customHeight="1" thickBot="1" x14ac:dyDescent="0.25">
      <c r="A34" s="1998" t="s">
        <v>92</v>
      </c>
      <c r="B34" s="2003" t="s">
        <v>288</v>
      </c>
      <c r="C34" s="2004">
        <f>'RM_6.2.3.sz.mell'!C36</f>
        <v>0</v>
      </c>
      <c r="D34" s="2004">
        <f>'RM_6.2.3.sz.mell'!J36</f>
        <v>0</v>
      </c>
      <c r="E34" s="2005">
        <f>'RM_6.2.3.sz.mell'!K36</f>
        <v>0</v>
      </c>
    </row>
    <row r="35" spans="1:5" s="1661" customFormat="1" ht="12" customHeight="1" thickBot="1" x14ac:dyDescent="0.25">
      <c r="A35" s="1999" t="s">
        <v>22</v>
      </c>
      <c r="B35" s="1880" t="s">
        <v>371</v>
      </c>
      <c r="C35" s="1890">
        <f>'RM_6.2.3.sz.mell'!C37</f>
        <v>0</v>
      </c>
      <c r="D35" s="1890">
        <f>'RM_6.2.3.sz.mell'!J37</f>
        <v>0</v>
      </c>
      <c r="E35" s="1905">
        <f>'RM_6.2.3.sz.mell'!K37</f>
        <v>0</v>
      </c>
    </row>
    <row r="36" spans="1:5" s="1661" customFormat="1" ht="12" customHeight="1" thickBot="1" x14ac:dyDescent="0.25">
      <c r="A36" s="1999" t="s">
        <v>23</v>
      </c>
      <c r="B36" s="1880" t="s">
        <v>402</v>
      </c>
      <c r="C36" s="1890">
        <f>'RM_6.2.3.sz.mell'!C38</f>
        <v>0</v>
      </c>
      <c r="D36" s="1890">
        <f>'RM_6.2.3.sz.mell'!J38</f>
        <v>0</v>
      </c>
      <c r="E36" s="1905">
        <f>'RM_6.2.3.sz.mell'!K38</f>
        <v>0</v>
      </c>
    </row>
    <row r="37" spans="1:5" s="1661" customFormat="1" ht="12" customHeight="1" thickBot="1" x14ac:dyDescent="0.25">
      <c r="A37" s="1960" t="s">
        <v>24</v>
      </c>
      <c r="B37" s="1880" t="s">
        <v>403</v>
      </c>
      <c r="C37" s="1890">
        <f>'RM_6.2.3.sz.mell'!C39</f>
        <v>0</v>
      </c>
      <c r="D37" s="1890">
        <f>'RM_6.2.3.sz.mell'!J39</f>
        <v>0</v>
      </c>
      <c r="E37" s="1905">
        <f>'RM_6.2.3.sz.mell'!K39</f>
        <v>0</v>
      </c>
    </row>
    <row r="38" spans="1:5" s="1661" customFormat="1" ht="12" customHeight="1" thickBot="1" x14ac:dyDescent="0.25">
      <c r="A38" s="218" t="s">
        <v>25</v>
      </c>
      <c r="B38" s="1880" t="s">
        <v>404</v>
      </c>
      <c r="C38" s="1890">
        <f>'RM_6.2.3.sz.mell'!C40</f>
        <v>0</v>
      </c>
      <c r="D38" s="1890">
        <f>'RM_6.2.3.sz.mell'!J40</f>
        <v>0</v>
      </c>
      <c r="E38" s="1905">
        <f>'RM_6.2.3.sz.mell'!K40</f>
        <v>0</v>
      </c>
    </row>
    <row r="39" spans="1:5" s="1661" customFormat="1" ht="12" customHeight="1" x14ac:dyDescent="0.2">
      <c r="A39" s="2000" t="s">
        <v>405</v>
      </c>
      <c r="B39" s="2001" t="s">
        <v>233</v>
      </c>
      <c r="C39" s="1913">
        <f>'RM_6.2.3.sz.mell'!C41</f>
        <v>0</v>
      </c>
      <c r="D39" s="1913">
        <f>'RM_6.2.3.sz.mell'!J41</f>
        <v>0</v>
      </c>
      <c r="E39" s="1914">
        <f>'RM_6.2.3.sz.mell'!K41</f>
        <v>0</v>
      </c>
    </row>
    <row r="40" spans="1:5" s="1661" customFormat="1" ht="12" customHeight="1" x14ac:dyDescent="0.2">
      <c r="A40" s="2000" t="s">
        <v>406</v>
      </c>
      <c r="B40" s="2002" t="s">
        <v>2</v>
      </c>
      <c r="C40" s="1899">
        <f>'RM_6.2.3.sz.mell'!C42</f>
        <v>0</v>
      </c>
      <c r="D40" s="1899">
        <f>'RM_6.2.3.sz.mell'!J42</f>
        <v>0</v>
      </c>
      <c r="E40" s="1903">
        <f>'RM_6.2.3.sz.mell'!K42</f>
        <v>0</v>
      </c>
    </row>
    <row r="41" spans="1:5" s="1662" customFormat="1" ht="12" customHeight="1" thickBot="1" x14ac:dyDescent="0.25">
      <c r="A41" s="1998" t="s">
        <v>407</v>
      </c>
      <c r="B41" s="2003" t="s">
        <v>408</v>
      </c>
      <c r="C41" s="2004">
        <f>'RM_6.2.3.sz.mell'!C43</f>
        <v>0</v>
      </c>
      <c r="D41" s="2004">
        <f>'RM_6.2.3.sz.mell'!J43</f>
        <v>0</v>
      </c>
      <c r="E41" s="2005">
        <f>'RM_6.2.3.sz.mell'!K43</f>
        <v>0</v>
      </c>
    </row>
    <row r="42" spans="1:5" s="1662" customFormat="1" ht="15.2" customHeight="1" thickBot="1" x14ac:dyDescent="0.25">
      <c r="A42" s="218" t="s">
        <v>26</v>
      </c>
      <c r="B42" s="219" t="s">
        <v>409</v>
      </c>
      <c r="C42" s="2006">
        <f>'RM_6.2.3.sz.mell'!C44</f>
        <v>0</v>
      </c>
      <c r="D42" s="2006">
        <f>'RM_6.2.3.sz.mell'!J44</f>
        <v>0</v>
      </c>
      <c r="E42" s="2007">
        <f>'RM_6.2.3.sz.mell'!K44</f>
        <v>0</v>
      </c>
    </row>
    <row r="43" spans="1:5" s="1662" customFormat="1" ht="15.2" customHeight="1" x14ac:dyDescent="0.2">
      <c r="A43" s="1974"/>
      <c r="B43" s="1975"/>
      <c r="C43" s="1976"/>
      <c r="D43" s="1977"/>
      <c r="E43" s="1977"/>
    </row>
    <row r="44" spans="1:5" ht="13.5" thickBot="1" x14ac:dyDescent="0.25">
      <c r="A44" s="2008"/>
      <c r="B44" s="2009"/>
      <c r="C44" s="2010"/>
      <c r="D44" s="2011"/>
      <c r="E44" s="2011"/>
    </row>
    <row r="45" spans="1:5" s="1660" customFormat="1" ht="16.5" customHeight="1" thickBot="1" x14ac:dyDescent="0.25">
      <c r="A45" s="2419" t="s">
        <v>56</v>
      </c>
      <c r="B45" s="2420"/>
      <c r="C45" s="2420"/>
      <c r="D45" s="2420"/>
      <c r="E45" s="2421"/>
    </row>
    <row r="46" spans="1:5" s="1663" customFormat="1" ht="12" customHeight="1" thickBot="1" x14ac:dyDescent="0.25">
      <c r="A46" s="1999" t="s">
        <v>17</v>
      </c>
      <c r="B46" s="1880" t="s">
        <v>410</v>
      </c>
      <c r="C46" s="1890">
        <f>'RM_6.2.3.sz.mell'!C46</f>
        <v>0</v>
      </c>
      <c r="D46" s="1890">
        <f>'RM_6.2.3.sz.mell'!J46</f>
        <v>0</v>
      </c>
      <c r="E46" s="1905">
        <f>'RM_6.2.3.sz.mell'!K46</f>
        <v>0</v>
      </c>
    </row>
    <row r="47" spans="1:5" ht="12" customHeight="1" x14ac:dyDescent="0.2">
      <c r="A47" s="1998" t="s">
        <v>97</v>
      </c>
      <c r="B47" s="1881" t="s">
        <v>48</v>
      </c>
      <c r="C47" s="2079">
        <f>'RM_6.2.3.sz.mell'!C47</f>
        <v>0</v>
      </c>
      <c r="D47" s="2079">
        <f>'RM_6.2.3.sz.mell'!J47</f>
        <v>0</v>
      </c>
      <c r="E47" s="2080">
        <f>'RM_6.2.3.sz.mell'!K47</f>
        <v>0</v>
      </c>
    </row>
    <row r="48" spans="1:5" ht="12" customHeight="1" x14ac:dyDescent="0.2">
      <c r="A48" s="1998" t="s">
        <v>98</v>
      </c>
      <c r="B48" s="1867" t="s">
        <v>181</v>
      </c>
      <c r="C48" s="2064">
        <f>'RM_6.2.3.sz.mell'!C48</f>
        <v>0</v>
      </c>
      <c r="D48" s="2064">
        <f>'RM_6.2.3.sz.mell'!J48</f>
        <v>0</v>
      </c>
      <c r="E48" s="2065">
        <f>'RM_6.2.3.sz.mell'!K48</f>
        <v>0</v>
      </c>
    </row>
    <row r="49" spans="1:5" ht="12" customHeight="1" x14ac:dyDescent="0.2">
      <c r="A49" s="1998" t="s">
        <v>99</v>
      </c>
      <c r="B49" s="1867" t="s">
        <v>138</v>
      </c>
      <c r="C49" s="2070">
        <f>'RM_6.2.3.sz.mell'!C49</f>
        <v>0</v>
      </c>
      <c r="D49" s="2070">
        <f>'RM_6.2.3.sz.mell'!J49</f>
        <v>0</v>
      </c>
      <c r="E49" s="2071">
        <f>'RM_6.2.3.sz.mell'!K49</f>
        <v>0</v>
      </c>
    </row>
    <row r="50" spans="1:5" ht="12" customHeight="1" x14ac:dyDescent="0.2">
      <c r="A50" s="1998" t="s">
        <v>100</v>
      </c>
      <c r="B50" s="1867" t="s">
        <v>182</v>
      </c>
      <c r="C50" s="2070">
        <f>'RM_6.2.3.sz.mell'!C50</f>
        <v>0</v>
      </c>
      <c r="D50" s="2070">
        <f>'RM_6.2.3.sz.mell'!J50</f>
        <v>0</v>
      </c>
      <c r="E50" s="2071">
        <f>'RM_6.2.3.sz.mell'!K50</f>
        <v>0</v>
      </c>
    </row>
    <row r="51" spans="1:5" ht="12" customHeight="1" thickBot="1" x14ac:dyDescent="0.25">
      <c r="A51" s="1998" t="s">
        <v>146</v>
      </c>
      <c r="B51" s="1867" t="s">
        <v>183</v>
      </c>
      <c r="C51" s="2004">
        <f>'RM_6.2.3.sz.mell'!C51</f>
        <v>0</v>
      </c>
      <c r="D51" s="2004">
        <f>'RM_6.2.3.sz.mell'!J51</f>
        <v>0</v>
      </c>
      <c r="E51" s="2005">
        <f>'RM_6.2.3.sz.mell'!K51</f>
        <v>0</v>
      </c>
    </row>
    <row r="52" spans="1:5" ht="12" customHeight="1" thickBot="1" x14ac:dyDescent="0.25">
      <c r="A52" s="1999" t="s">
        <v>18</v>
      </c>
      <c r="B52" s="1880" t="s">
        <v>411</v>
      </c>
      <c r="C52" s="1890">
        <f>'RM_6.2.3.sz.mell'!C52</f>
        <v>0</v>
      </c>
      <c r="D52" s="1890">
        <f>'RM_6.2.3.sz.mell'!J52</f>
        <v>0</v>
      </c>
      <c r="E52" s="1905">
        <f>'RM_6.2.3.sz.mell'!K52</f>
        <v>0</v>
      </c>
    </row>
    <row r="53" spans="1:5" s="1663" customFormat="1" ht="12" customHeight="1" x14ac:dyDescent="0.2">
      <c r="A53" s="1998" t="s">
        <v>103</v>
      </c>
      <c r="B53" s="1881" t="s">
        <v>227</v>
      </c>
      <c r="C53" s="2079">
        <f>'RM_6.2.3.sz.mell'!C53</f>
        <v>0</v>
      </c>
      <c r="D53" s="2079">
        <f>'RM_6.2.3.sz.mell'!J53</f>
        <v>0</v>
      </c>
      <c r="E53" s="2080">
        <f>'RM_6.2.3.sz.mell'!K53</f>
        <v>0</v>
      </c>
    </row>
    <row r="54" spans="1:5" ht="12" customHeight="1" x14ac:dyDescent="0.2">
      <c r="A54" s="1998" t="s">
        <v>104</v>
      </c>
      <c r="B54" s="1867" t="s">
        <v>185</v>
      </c>
      <c r="C54" s="2064">
        <f>'RM_6.2.3.sz.mell'!C54</f>
        <v>0</v>
      </c>
      <c r="D54" s="2064">
        <f>'RM_6.2.3.sz.mell'!J54</f>
        <v>0</v>
      </c>
      <c r="E54" s="2065">
        <f>'RM_6.2.3.sz.mell'!K54</f>
        <v>0</v>
      </c>
    </row>
    <row r="55" spans="1:5" ht="12" customHeight="1" x14ac:dyDescent="0.2">
      <c r="A55" s="1998" t="s">
        <v>105</v>
      </c>
      <c r="B55" s="1867" t="s">
        <v>57</v>
      </c>
      <c r="C55" s="2070">
        <f>'RM_6.2.3.sz.mell'!C55</f>
        <v>0</v>
      </c>
      <c r="D55" s="2070">
        <f>'RM_6.2.3.sz.mell'!J55</f>
        <v>0</v>
      </c>
      <c r="E55" s="2071">
        <f>'RM_6.2.3.sz.mell'!K55</f>
        <v>0</v>
      </c>
    </row>
    <row r="56" spans="1:5" ht="12" customHeight="1" thickBot="1" x14ac:dyDescent="0.25">
      <c r="A56" s="1998" t="s">
        <v>106</v>
      </c>
      <c r="B56" s="1867" t="s">
        <v>519</v>
      </c>
      <c r="C56" s="2004">
        <f>'RM_6.2.3.sz.mell'!C56</f>
        <v>0</v>
      </c>
      <c r="D56" s="2004">
        <f>'RM_6.2.3.sz.mell'!J56</f>
        <v>0</v>
      </c>
      <c r="E56" s="2005">
        <f>'RM_6.2.3.sz.mell'!K56</f>
        <v>0</v>
      </c>
    </row>
    <row r="57" spans="1:5" ht="12" customHeight="1" thickBot="1" x14ac:dyDescent="0.25">
      <c r="A57" s="1999" t="s">
        <v>19</v>
      </c>
      <c r="B57" s="1880" t="s">
        <v>13</v>
      </c>
      <c r="C57" s="2077">
        <f>'RM_6.2.3.sz.mell'!C57</f>
        <v>0</v>
      </c>
      <c r="D57" s="2077">
        <f>'RM_6.2.3.sz.mell'!J57</f>
        <v>0</v>
      </c>
      <c r="E57" s="2078">
        <f>'RM_6.2.3.sz.mell'!K57</f>
        <v>0</v>
      </c>
    </row>
    <row r="58" spans="1:5" ht="15.2" customHeight="1" thickBot="1" x14ac:dyDescent="0.25">
      <c r="A58" s="1999" t="s">
        <v>20</v>
      </c>
      <c r="B58" s="2012" t="s">
        <v>524</v>
      </c>
      <c r="C58" s="2006">
        <f>'RM_6.2.3.sz.mell'!C58</f>
        <v>0</v>
      </c>
      <c r="D58" s="2006">
        <f>'RM_6.2.3.sz.mell'!J58</f>
        <v>0</v>
      </c>
      <c r="E58" s="2007">
        <f>'RM_6.2.3.sz.mell'!K58</f>
        <v>0</v>
      </c>
    </row>
    <row r="59" spans="1:5" ht="13.5" thickBot="1" x14ac:dyDescent="0.25">
      <c r="A59" s="2013"/>
      <c r="B59" s="2011"/>
      <c r="C59" s="1984">
        <f>'RM_6.2.3.sz.mell'!C59</f>
        <v>0</v>
      </c>
      <c r="D59" s="1984">
        <f>'RM_6.2.3.sz.mell'!J59</f>
        <v>0</v>
      </c>
      <c r="E59" s="2081">
        <f>'RM_6.2.3.sz.mell'!K59</f>
        <v>0</v>
      </c>
    </row>
    <row r="60" spans="1:5" ht="15.2" customHeight="1" thickBot="1" x14ac:dyDescent="0.25">
      <c r="A60" s="1986" t="s">
        <v>805</v>
      </c>
      <c r="B60" s="1987"/>
      <c r="C60" s="1988">
        <f>'RM_6.2.3.sz.mell'!C60</f>
        <v>0</v>
      </c>
      <c r="D60" s="1988">
        <f>'RM_6.2.3.sz.mell'!J60</f>
        <v>0</v>
      </c>
      <c r="E60" s="1989">
        <f>'RM_6.2.3.sz.mell'!K60</f>
        <v>0</v>
      </c>
    </row>
    <row r="61" spans="1:5" ht="14.45" customHeight="1" thickBot="1" x14ac:dyDescent="0.25">
      <c r="A61" s="1990" t="s">
        <v>806</v>
      </c>
      <c r="B61" s="1991"/>
      <c r="C61" s="1988">
        <f>'RM_6.2.3.sz.mell'!C61</f>
        <v>0</v>
      </c>
      <c r="D61" s="1988">
        <f>'RM_6.2.3.sz.mell'!J61</f>
        <v>0</v>
      </c>
      <c r="E61" s="1989">
        <f>'RM_6.2.3.sz.mell'!K61</f>
        <v>0</v>
      </c>
    </row>
  </sheetData>
  <sheetProtection sheet="1" formatCells="0"/>
  <customSheetViews>
    <customSheetView guid="{9A8A2574-4E4C-4A0E-A4B4-611EAAF4A38D}" scale="120" topLeftCell="A25">
      <selection activeCell="C58" sqref="C5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2"/>
  <sheetViews>
    <sheetView topLeftCell="A33" zoomScale="120" zoomScaleNormal="120" workbookViewId="0">
      <selection activeCell="D63" sqref="D63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CONCATENATE(KVI_MOD_ALAPADATOK!M14," melléklet ",KVI_MOD_ALAPADATOK!A7," ",KVI_MOD_ALAPADATOK!B7," ",KVI_MOD_ALAPADATOK!C7," ",KVI_MOD_ALAPADATOK!D7," ",KVI_MOD_ALAPADATOK!E7," ",KVI_MOD_ALAPADATOK!F7," ",KVI_MOD_ALAPADATOK!G7," ",KVI_MOD_ALAPADATOK!H7)</f>
        <v>9.2.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CONCATENATE(KVI_MOD_ALAPADATOK!B14)</f>
        <v>1 kvi név</v>
      </c>
      <c r="C2" s="2423"/>
      <c r="D2" s="2424"/>
      <c r="E2" s="1673" t="s">
        <v>59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'RM_6.3.sz.mell'!C10</f>
        <v>0</v>
      </c>
      <c r="D8" s="1890">
        <f>'RM_6.3.sz.mell'!J10</f>
        <v>0</v>
      </c>
      <c r="E8" s="1995">
        <f>'RM_6.3.sz.mell'!K10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'RM_6.3.sz.mell'!C11</f>
        <v>0</v>
      </c>
      <c r="D9" s="1909">
        <f>'RM_6.3.sz.mell'!J11</f>
        <v>0</v>
      </c>
      <c r="E9" s="1997">
        <f>'RM_6.3.sz.mell'!K11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'RM_6.3.sz.mell'!C12</f>
        <v>0</v>
      </c>
      <c r="D10" s="2014">
        <f>'RM_6.3.sz.mell'!J12</f>
        <v>0</v>
      </c>
      <c r="E10" s="1893">
        <f>'RM_6.3.sz.mell'!K12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'RM_6.3.sz.mell'!C13</f>
        <v>0</v>
      </c>
      <c r="D11" s="2014">
        <f>'RM_6.3.sz.mell'!J13</f>
        <v>0</v>
      </c>
      <c r="E11" s="1893">
        <f>'RM_6.3.sz.mell'!K13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'RM_6.3.sz.mell'!C14</f>
        <v>0</v>
      </c>
      <c r="D12" s="2014">
        <f>'RM_6.3.sz.mell'!J14</f>
        <v>0</v>
      </c>
      <c r="E12" s="1893">
        <f>'RM_6.3.sz.mell'!K14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'RM_6.3.sz.mell'!C15</f>
        <v>0</v>
      </c>
      <c r="D13" s="2014">
        <f>'RM_6.3.sz.mell'!J15</f>
        <v>0</v>
      </c>
      <c r="E13" s="1893">
        <f>'RM_6.3.sz.mell'!K15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'RM_6.3.sz.mell'!C16</f>
        <v>0</v>
      </c>
      <c r="D14" s="2014">
        <f>'RM_6.3.sz.mell'!J16</f>
        <v>0</v>
      </c>
      <c r="E14" s="1893">
        <f>'RM_6.3.sz.mell'!K16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'RM_6.3.sz.mell'!C17</f>
        <v>0</v>
      </c>
      <c r="D15" s="2014">
        <f>'RM_6.3.sz.mell'!J17</f>
        <v>0</v>
      </c>
      <c r="E15" s="1893">
        <f>'RM_6.3.sz.mell'!K17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'RM_6.3.sz.mell'!C18</f>
        <v>0</v>
      </c>
      <c r="D16" s="2015">
        <f>'RM_6.3.sz.mell'!J18</f>
        <v>0</v>
      </c>
      <c r="E16" s="1912">
        <f>'RM_6.3.sz.mell'!K18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'RM_6.3.sz.mell'!C19</f>
        <v>0</v>
      </c>
      <c r="D17" s="2014">
        <f>'RM_6.3.sz.mell'!J19</f>
        <v>0</v>
      </c>
      <c r="E17" s="1893">
        <f>'RM_6.3.sz.mell'!K19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'RM_6.3.sz.mell'!C20</f>
        <v>0</v>
      </c>
      <c r="D18" s="2016">
        <f>'RM_6.3.sz.mell'!J20</f>
        <v>0</v>
      </c>
      <c r="E18" s="1895">
        <f>'RM_6.3.sz.mell'!K20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'RM_6.3.sz.mell'!C21</f>
        <v>0</v>
      </c>
      <c r="D19" s="2016">
        <f>'RM_6.3.sz.mell'!J21</f>
        <v>0</v>
      </c>
      <c r="E19" s="1895">
        <f>'RM_6.3.sz.mell'!K21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'RM_6.3.sz.mell'!C22</f>
        <v>0</v>
      </c>
      <c r="D20" s="1900">
        <f>'RM_6.3.sz.mell'!J22</f>
        <v>0</v>
      </c>
      <c r="E20" s="1905">
        <f>'RM_6.3.sz.mell'!K22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'RM_6.3.sz.mell'!C23</f>
        <v>0</v>
      </c>
      <c r="D21" s="2014">
        <f>'RM_6.3.sz.mell'!J23</f>
        <v>0</v>
      </c>
      <c r="E21" s="1893">
        <f>'RM_6.3.sz.mell'!K23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'RM_6.3.sz.mell'!C24</f>
        <v>0</v>
      </c>
      <c r="D22" s="2014">
        <f>'RM_6.3.sz.mell'!J24</f>
        <v>0</v>
      </c>
      <c r="E22" s="1893">
        <f>'RM_6.3.sz.mell'!K24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'RM_6.3.sz.mell'!C25</f>
        <v>0</v>
      </c>
      <c r="D23" s="2014">
        <f>'RM_6.3.sz.mell'!J25</f>
        <v>0</v>
      </c>
      <c r="E23" s="1893">
        <f>'RM_6.3.sz.mell'!K25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'RM_6.3.sz.mell'!C26</f>
        <v>0</v>
      </c>
      <c r="D24" s="2014">
        <f>'RM_6.3.sz.mell'!J26</f>
        <v>0</v>
      </c>
      <c r="E24" s="1893">
        <f>'RM_6.3.sz.mell'!K26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'RM_6.3.sz.mell'!C27</f>
        <v>0</v>
      </c>
      <c r="D25" s="1900">
        <f>'RM_6.3.sz.mell'!J27</f>
        <v>0</v>
      </c>
      <c r="E25" s="1905">
        <f>'RM_6.3.sz.mell'!K27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'RM_6.3.sz.mell'!C28</f>
        <v>0</v>
      </c>
      <c r="D26" s="1900">
        <f>'RM_6.3.sz.mell'!J28</f>
        <v>0</v>
      </c>
      <c r="E26" s="1905">
        <f>'RM_6.3.sz.mell'!K28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'RM_6.3.sz.mell'!C29</f>
        <v>0</v>
      </c>
      <c r="D27" s="2017">
        <f>'RM_6.3.sz.mell'!J29</f>
        <v>0</v>
      </c>
      <c r="E27" s="1914">
        <f>'RM_6.3.sz.mell'!K29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'RM_6.3.sz.mell'!C30</f>
        <v>0</v>
      </c>
      <c r="D28" s="2018">
        <f>'RM_6.3.sz.mell'!J30</f>
        <v>0</v>
      </c>
      <c r="E28" s="1903">
        <f>'RM_6.3.sz.mell'!K30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'RM_6.3.sz.mell'!C31</f>
        <v>0</v>
      </c>
      <c r="D29" s="2019">
        <f>'RM_6.3.sz.mell'!J31</f>
        <v>0</v>
      </c>
      <c r="E29" s="2005">
        <f>'RM_6.3.sz.mell'!K31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'RM_6.3.sz.mell'!C32</f>
        <v>0</v>
      </c>
      <c r="D30" s="1900">
        <f>'RM_6.3.sz.mell'!J32</f>
        <v>0</v>
      </c>
      <c r="E30" s="1905">
        <f>'RM_6.3.sz.mell'!K32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'RM_6.3.sz.mell'!C33</f>
        <v>0</v>
      </c>
      <c r="D31" s="2017">
        <f>'RM_6.3.sz.mell'!J33</f>
        <v>0</v>
      </c>
      <c r="E31" s="1914">
        <f>'RM_6.3.sz.mell'!K33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'RM_6.3.sz.mell'!C34</f>
        <v>0</v>
      </c>
      <c r="D32" s="2018">
        <f>'RM_6.3.sz.mell'!J34</f>
        <v>0</v>
      </c>
      <c r="E32" s="1903">
        <f>'RM_6.3.sz.mell'!K34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'RM_6.3.sz.mell'!C35</f>
        <v>0</v>
      </c>
      <c r="D33" s="2019">
        <f>'RM_6.3.sz.mell'!J35</f>
        <v>0</v>
      </c>
      <c r="E33" s="2005">
        <f>'RM_6.3.sz.mell'!K35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'RM_6.3.sz.mell'!C36</f>
        <v>0</v>
      </c>
      <c r="D34" s="1900">
        <f>'RM_6.3.sz.mell'!J36</f>
        <v>0</v>
      </c>
      <c r="E34" s="1905">
        <f>'RM_6.3.sz.mell'!K36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'RM_6.3.sz.mell'!C37</f>
        <v>0</v>
      </c>
      <c r="D35" s="1900">
        <f>'RM_6.3.sz.mell'!J37</f>
        <v>0</v>
      </c>
      <c r="E35" s="1905">
        <f>'RM_6.3.sz.mell'!K37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'RM_6.3.sz.mell'!C38</f>
        <v>0</v>
      </c>
      <c r="D36" s="1900">
        <f>'RM_6.3.sz.mell'!J38</f>
        <v>0</v>
      </c>
      <c r="E36" s="1905">
        <f>'RM_6.3.sz.mell'!K38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'RM_6.3.sz.mell'!C39</f>
        <v>54478389</v>
      </c>
      <c r="D37" s="1900">
        <f>'RM_6.3.sz.mell'!J39</f>
        <v>0</v>
      </c>
      <c r="E37" s="1905">
        <f>'RM_6.3.sz.mell'!K39</f>
        <v>54478389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'RM_6.3.sz.mell'!C40</f>
        <v>0</v>
      </c>
      <c r="D38" s="2017">
        <f>'RM_6.3.sz.mell'!J40</f>
        <v>0</v>
      </c>
      <c r="E38" s="1914">
        <f>'RM_6.3.sz.mell'!K40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'RM_6.3.sz.mell'!C41</f>
        <v>0</v>
      </c>
      <c r="D39" s="2018">
        <f>'RM_6.3.sz.mell'!J41</f>
        <v>0</v>
      </c>
      <c r="E39" s="1903">
        <f>'RM_6.3.sz.mell'!K41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'RM_6.3.sz.mell'!C42</f>
        <v>54478389</v>
      </c>
      <c r="D40" s="2019">
        <f>'RM_6.3.sz.mell'!J42</f>
        <v>0</v>
      </c>
      <c r="E40" s="2005">
        <f>'RM_6.3.sz.mell'!K42</f>
        <v>54478389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'RM_6.3.sz.mell'!C43</f>
        <v>54478389</v>
      </c>
      <c r="D41" s="2020">
        <f>'RM_6.3.sz.mell'!J43</f>
        <v>0</v>
      </c>
      <c r="E41" s="2007">
        <f>'RM_6.3.sz.mell'!K43</f>
        <v>54478389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'RM_6.3.sz.mell'!C45</f>
        <v>54478389</v>
      </c>
      <c r="D45" s="1900">
        <f>'RM_6.3.sz.mell'!J45</f>
        <v>0</v>
      </c>
      <c r="E45" s="1905">
        <f>'RM_6.3.sz.mell'!K45</f>
        <v>54478389</v>
      </c>
    </row>
    <row r="46" spans="1:5" ht="12" customHeight="1" x14ac:dyDescent="0.2">
      <c r="A46" s="1998" t="s">
        <v>97</v>
      </c>
      <c r="B46" s="1881" t="s">
        <v>48</v>
      </c>
      <c r="C46" s="2066">
        <f>'RM_6.3.sz.mell'!C46</f>
        <v>35138598</v>
      </c>
      <c r="D46" s="2067">
        <f>'RM_6.3.sz.mell'!J46</f>
        <v>0</v>
      </c>
      <c r="E46" s="2068">
        <f>'RM_6.3.sz.mell'!K46</f>
        <v>35138598</v>
      </c>
    </row>
    <row r="47" spans="1:5" ht="12" customHeight="1" x14ac:dyDescent="0.2">
      <c r="A47" s="1998" t="s">
        <v>98</v>
      </c>
      <c r="B47" s="1867" t="s">
        <v>181</v>
      </c>
      <c r="C47" s="1913">
        <f>'RM_6.3.sz.mell'!C47</f>
        <v>5200000</v>
      </c>
      <c r="D47" s="2017">
        <f>'RM_6.3.sz.mell'!J47</f>
        <v>0</v>
      </c>
      <c r="E47" s="1914">
        <f>'RM_6.3.sz.mell'!K47</f>
        <v>5200000</v>
      </c>
    </row>
    <row r="48" spans="1:5" ht="12" customHeight="1" x14ac:dyDescent="0.2">
      <c r="A48" s="1998" t="s">
        <v>99</v>
      </c>
      <c r="B48" s="1867" t="s">
        <v>138</v>
      </c>
      <c r="C48" s="1897">
        <f>'RM_6.3.sz.mell'!C48</f>
        <v>14139791</v>
      </c>
      <c r="D48" s="2069">
        <f>'RM_6.3.sz.mell'!J48</f>
        <v>0</v>
      </c>
      <c r="E48" s="1904">
        <f>'RM_6.3.sz.mell'!K48</f>
        <v>14139791</v>
      </c>
    </row>
    <row r="49" spans="1:5" ht="12" customHeight="1" x14ac:dyDescent="0.2">
      <c r="A49" s="1998" t="s">
        <v>100</v>
      </c>
      <c r="B49" s="1867" t="s">
        <v>182</v>
      </c>
      <c r="C49" s="2072">
        <f>'RM_6.3.sz.mell'!C49</f>
        <v>0</v>
      </c>
      <c r="D49" s="2073">
        <f>'RM_6.3.sz.mell'!J49</f>
        <v>0</v>
      </c>
      <c r="E49" s="2074">
        <f>'RM_6.3.sz.mell'!K49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'RM_6.3.sz.mell'!C50</f>
        <v>0</v>
      </c>
      <c r="D50" s="2073">
        <f>'RM_6.3.sz.mell'!J50</f>
        <v>0</v>
      </c>
      <c r="E50" s="2074">
        <f>'RM_6.3.sz.mell'!K50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'RM_6.3.sz.mell'!C51</f>
        <v>0</v>
      </c>
      <c r="D51" s="1900">
        <f>'RM_6.3.sz.mell'!J51</f>
        <v>0</v>
      </c>
      <c r="E51" s="1905">
        <f>'RM_6.3.sz.mell'!K51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'RM_6.3.sz.mell'!C52</f>
        <v>0</v>
      </c>
      <c r="D52" s="2067">
        <f>'RM_6.3.sz.mell'!J52</f>
        <v>0</v>
      </c>
      <c r="E52" s="2068">
        <f>'RM_6.3.sz.mell'!K52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'RM_6.3.sz.mell'!C53</f>
        <v>0</v>
      </c>
      <c r="D53" s="2017">
        <f>'RM_6.3.sz.mell'!J53</f>
        <v>0</v>
      </c>
      <c r="E53" s="1914">
        <f>'RM_6.3.sz.mell'!K53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'RM_6.3.sz.mell'!C54</f>
        <v>0</v>
      </c>
      <c r="D54" s="2069">
        <f>'RM_6.3.sz.mell'!J54</f>
        <v>0</v>
      </c>
      <c r="E54" s="1904">
        <f>'RM_6.3.sz.mell'!K54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'RM_6.3.sz.mell'!C55</f>
        <v>0</v>
      </c>
      <c r="D55" s="2073">
        <f>'RM_6.3.sz.mell'!J55</f>
        <v>0</v>
      </c>
      <c r="E55" s="2074">
        <f>'RM_6.3.sz.mell'!K55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'RM_6.3.sz.mell'!C56</f>
        <v>0</v>
      </c>
      <c r="D56" s="1900">
        <f>'RM_6.3.sz.mell'!J56</f>
        <v>0</v>
      </c>
      <c r="E56" s="1905">
        <f>'RM_6.3.sz.mell'!K56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'RM_6.3.sz.mell'!C57</f>
        <v>54478389</v>
      </c>
      <c r="D57" s="1900">
        <f>'RM_6.3.sz.mell'!J57</f>
        <v>0</v>
      </c>
      <c r="E57" s="1905">
        <f>'RM_6.3.sz.mell'!K57</f>
        <v>54478389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'RM_6.3.sz.mell'!C59</f>
        <v>7</v>
      </c>
      <c r="D59" s="2021">
        <f>'RM_6.3.sz.mell'!J59</f>
        <v>0</v>
      </c>
      <c r="E59" s="2022">
        <f>'RM_6.3.sz.mell'!K59</f>
        <v>7</v>
      </c>
    </row>
    <row r="60" spans="1:5" ht="13.5" thickBot="1" x14ac:dyDescent="0.25">
      <c r="A60" s="1990" t="s">
        <v>806</v>
      </c>
      <c r="B60" s="1991"/>
      <c r="C60" s="2021">
        <f>'RM_6.3.sz.mell'!C60</f>
        <v>0</v>
      </c>
      <c r="D60" s="2021">
        <f>'RM_6.3.sz.mell'!J60</f>
        <v>0</v>
      </c>
      <c r="E60" s="2022">
        <f>'RM_6.3.sz.mell'!K60</f>
        <v>0</v>
      </c>
    </row>
    <row r="62" spans="1:5" x14ac:dyDescent="0.2">
      <c r="C62" s="1570"/>
    </row>
  </sheetData>
  <sheetProtection sheet="1" formatCells="0"/>
  <customSheetViews>
    <customSheetView guid="{9A8A2574-4E4C-4A0E-A4B4-611EAAF4A38D}" scale="120" topLeftCell="A33">
      <selection activeCell="D63" sqref="D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25"/>
  <sheetViews>
    <sheetView topLeftCell="A5" zoomScale="120" zoomScaleNormal="120" workbookViewId="0">
      <selection activeCell="E70" sqref="E70"/>
    </sheetView>
  </sheetViews>
  <sheetFormatPr defaultRowHeight="12.75" x14ac:dyDescent="0.2"/>
  <cols>
    <col min="1" max="1" width="38.6640625" customWidth="1"/>
    <col min="2" max="4" width="24.83203125" customWidth="1"/>
    <col min="5" max="5" width="26.83203125" customWidth="1"/>
    <col min="6" max="6" width="5" bestFit="1" customWidth="1"/>
  </cols>
  <sheetData>
    <row r="1" spans="1:6" x14ac:dyDescent="0.2">
      <c r="F1" s="2151" t="str">
        <f>CONCATENATE("8. melléklet ",ALAPADATOK!A7," ",ALAPADATOK!B7," ",ALAPADATOK!C7," ",ALAPADATOK!D7," ",ALAPADATOK!E7," ",ALAPADATOK!F7," ",ALAPADATOK!G7," ",ALAPADATOK!H7)</f>
        <v>8. melléklet a 2 / 2021. ( III.12. ) önkormányzati rendelethez</v>
      </c>
    </row>
    <row r="2" spans="1:6" ht="15.75" x14ac:dyDescent="0.2">
      <c r="A2" s="2152" t="s">
        <v>1083</v>
      </c>
      <c r="B2" s="2152"/>
      <c r="C2" s="2152"/>
      <c r="D2" s="2152"/>
      <c r="E2" s="2152"/>
      <c r="F2" s="2151"/>
    </row>
    <row r="3" spans="1:6" ht="14.25" thickBot="1" x14ac:dyDescent="0.25">
      <c r="A3" s="1623"/>
      <c r="B3" s="1623"/>
      <c r="C3" s="1623"/>
      <c r="D3" s="1623"/>
      <c r="E3" s="1680" t="str">
        <f>'KV_7.sz.mell.'!F5</f>
        <v>Forintban!</v>
      </c>
      <c r="F3" s="2151"/>
    </row>
    <row r="4" spans="1:6" ht="13.5" thickBot="1" x14ac:dyDescent="0.25">
      <c r="A4" s="2153" t="s">
        <v>137</v>
      </c>
      <c r="B4" s="2154"/>
      <c r="C4" s="2154"/>
      <c r="D4" s="2154"/>
      <c r="E4" s="1682" t="s">
        <v>54</v>
      </c>
      <c r="F4" s="2151"/>
    </row>
    <row r="5" spans="1:6" x14ac:dyDescent="0.2">
      <c r="A5" s="2155"/>
      <c r="B5" s="2156"/>
      <c r="C5" s="2156"/>
      <c r="D5" s="2156"/>
      <c r="E5" s="1683"/>
      <c r="F5" s="2151"/>
    </row>
    <row r="6" spans="1:6" ht="13.5" thickBot="1" x14ac:dyDescent="0.25">
      <c r="A6" s="2157"/>
      <c r="B6" s="2158"/>
      <c r="C6" s="2158"/>
      <c r="D6" s="2158"/>
      <c r="E6" s="1684"/>
      <c r="F6" s="2151"/>
    </row>
    <row r="7" spans="1:6" ht="13.5" customHeight="1" thickBot="1" x14ac:dyDescent="0.25">
      <c r="A7" s="2159" t="s">
        <v>802</v>
      </c>
      <c r="B7" s="2160"/>
      <c r="C7" s="2160"/>
      <c r="D7" s="2160"/>
      <c r="E7" s="1685">
        <f>SUM(E5:E6)</f>
        <v>0</v>
      </c>
      <c r="F7" s="2151"/>
    </row>
    <row r="8" spans="1:6" ht="13.5" customHeight="1" x14ac:dyDescent="0.2">
      <c r="A8" s="1686"/>
      <c r="B8" s="1686"/>
      <c r="C8" s="1686"/>
      <c r="D8" s="1686"/>
      <c r="E8" s="1687"/>
      <c r="F8" s="2151"/>
    </row>
    <row r="9" spans="1:6" ht="15.75" x14ac:dyDescent="0.2">
      <c r="A9" s="2161" t="s">
        <v>679</v>
      </c>
      <c r="B9" s="2161"/>
      <c r="C9" s="2161"/>
      <c r="D9" s="2161"/>
      <c r="E9" s="2161"/>
      <c r="F9" s="2151"/>
    </row>
    <row r="10" spans="1:6" ht="15.75" x14ac:dyDescent="0.2">
      <c r="A10" s="2162" t="s">
        <v>1082</v>
      </c>
      <c r="B10" s="2161"/>
      <c r="C10" s="2161"/>
      <c r="D10" s="2161"/>
      <c r="E10" s="2161"/>
      <c r="F10" s="2151"/>
    </row>
    <row r="11" spans="1:6" ht="14.25" customHeight="1" x14ac:dyDescent="0.2">
      <c r="A11" s="2136" t="s">
        <v>1156</v>
      </c>
      <c r="B11" s="2136"/>
      <c r="C11" s="2137"/>
      <c r="D11" s="2137"/>
      <c r="E11" s="2137"/>
      <c r="F11" s="2151"/>
    </row>
    <row r="12" spans="1:6" ht="15.75" thickBot="1" x14ac:dyDescent="0.25">
      <c r="A12" s="1626"/>
      <c r="B12" s="1626"/>
      <c r="C12" s="1626"/>
      <c r="D12" s="1626"/>
      <c r="E12" s="1681" t="str">
        <f>$E$3</f>
        <v>Forintban!</v>
      </c>
      <c r="F12" s="2151"/>
    </row>
    <row r="13" spans="1:6" ht="13.5" customHeight="1" thickBot="1" x14ac:dyDescent="0.25">
      <c r="A13" s="2138" t="s">
        <v>130</v>
      </c>
      <c r="B13" s="2141" t="s">
        <v>796</v>
      </c>
      <c r="C13" s="2142"/>
      <c r="D13" s="2142"/>
      <c r="E13" s="2143"/>
      <c r="F13" s="2151"/>
    </row>
    <row r="14" spans="1:6" ht="13.5" customHeight="1" thickBot="1" x14ac:dyDescent="0.25">
      <c r="A14" s="2139"/>
      <c r="B14" s="2144" t="s">
        <v>1112</v>
      </c>
      <c r="C14" s="2147" t="s">
        <v>1087</v>
      </c>
      <c r="D14" s="2148"/>
      <c r="E14" s="2149"/>
      <c r="F14" s="2151"/>
    </row>
    <row r="15" spans="1:6" ht="12.75" customHeight="1" x14ac:dyDescent="0.2">
      <c r="A15" s="2139"/>
      <c r="B15" s="2145"/>
      <c r="C15" s="2144" t="str">
        <f>CONCATENATE(TARTALOMJEGYZÉK!A1,". előtti forrás, kiadás")</f>
        <v>2021. előtti forrás, kiadás</v>
      </c>
      <c r="D15" s="2144" t="str">
        <f>CONCATENATE(TARTALOMJEGYZÉK!A1,". évi eredeti előirányzat")</f>
        <v>2021. évi eredeti előirányzat</v>
      </c>
      <c r="E15" s="2144" t="str">
        <f>CONCATENATE(TARTALOMJEGYZÉK!A1,". év utáni tervezett forrás, kiadás")</f>
        <v>2021. év utáni tervezett forrás, kiadás</v>
      </c>
      <c r="F15" s="2151"/>
    </row>
    <row r="16" spans="1:6" ht="13.5" thickBot="1" x14ac:dyDescent="0.25">
      <c r="A16" s="2140"/>
      <c r="B16" s="2146"/>
      <c r="C16" s="2150"/>
      <c r="D16" s="2150"/>
      <c r="E16" s="2146"/>
      <c r="F16" s="2151"/>
    </row>
    <row r="17" spans="1:6" ht="13.5" thickBot="1" x14ac:dyDescent="0.25">
      <c r="A17" s="1688" t="s">
        <v>488</v>
      </c>
      <c r="B17" s="1689" t="s">
        <v>1096</v>
      </c>
      <c r="C17" s="1690" t="s">
        <v>490</v>
      </c>
      <c r="D17" s="1627" t="s">
        <v>492</v>
      </c>
      <c r="E17" s="1691" t="s">
        <v>491</v>
      </c>
      <c r="F17" s="2151"/>
    </row>
    <row r="18" spans="1:6" x14ac:dyDescent="0.2">
      <c r="A18" s="1692" t="s">
        <v>131</v>
      </c>
      <c r="B18" s="1751">
        <f>C18+D18+E18</f>
        <v>0</v>
      </c>
      <c r="C18" s="1752"/>
      <c r="D18" s="1752"/>
      <c r="E18" s="1753"/>
      <c r="F18" s="2151"/>
    </row>
    <row r="19" spans="1:6" x14ac:dyDescent="0.2">
      <c r="A19" s="1693" t="s">
        <v>143</v>
      </c>
      <c r="B19" s="1754">
        <f t="shared" ref="B19:B29" si="0">C19+D19+E19</f>
        <v>0</v>
      </c>
      <c r="C19" s="1755"/>
      <c r="D19" s="1755"/>
      <c r="E19" s="1755"/>
      <c r="F19" s="2151"/>
    </row>
    <row r="20" spans="1:6" x14ac:dyDescent="0.2">
      <c r="A20" s="1694" t="s">
        <v>132</v>
      </c>
      <c r="B20" s="1756">
        <v>23269696</v>
      </c>
      <c r="C20" s="1757">
        <v>23269696</v>
      </c>
      <c r="D20" s="1757">
        <v>23269696</v>
      </c>
      <c r="E20" s="1757"/>
      <c r="F20" s="2151"/>
    </row>
    <row r="21" spans="1:6" x14ac:dyDescent="0.2">
      <c r="A21" s="1694" t="s">
        <v>145</v>
      </c>
      <c r="B21" s="1756">
        <f t="shared" si="0"/>
        <v>0</v>
      </c>
      <c r="C21" s="1757"/>
      <c r="D21" s="1757"/>
      <c r="E21" s="1757"/>
      <c r="F21" s="2151"/>
    </row>
    <row r="22" spans="1:6" x14ac:dyDescent="0.2">
      <c r="A22" s="1694" t="s">
        <v>133</v>
      </c>
      <c r="B22" s="1756">
        <f t="shared" si="0"/>
        <v>0</v>
      </c>
      <c r="C22" s="1757"/>
      <c r="D22" s="1757"/>
      <c r="E22" s="1757"/>
      <c r="F22" s="2151"/>
    </row>
    <row r="23" spans="1:6" ht="13.5" thickBot="1" x14ac:dyDescent="0.25">
      <c r="A23" s="1694" t="s">
        <v>134</v>
      </c>
      <c r="B23" s="1756">
        <f t="shared" si="0"/>
        <v>0</v>
      </c>
      <c r="C23" s="1757"/>
      <c r="D23" s="1757"/>
      <c r="E23" s="1757"/>
      <c r="F23" s="2151"/>
    </row>
    <row r="24" spans="1:6" ht="13.5" thickBot="1" x14ac:dyDescent="0.25">
      <c r="A24" s="1695" t="s">
        <v>135</v>
      </c>
      <c r="B24" s="1758">
        <f>B18+SUM(B20:B23)</f>
        <v>23269696</v>
      </c>
      <c r="C24" s="1758">
        <f>C18+SUM(C20:C23)</f>
        <v>23269696</v>
      </c>
      <c r="D24" s="1758">
        <f>D18+SUM(D20:D23)</f>
        <v>23269696</v>
      </c>
      <c r="E24" s="1759">
        <f>E18+SUM(E20:E23)</f>
        <v>0</v>
      </c>
      <c r="F24" s="2151"/>
    </row>
    <row r="25" spans="1:6" x14ac:dyDescent="0.2">
      <c r="A25" s="1696" t="s">
        <v>139</v>
      </c>
      <c r="B25" s="1751">
        <v>20000000</v>
      </c>
      <c r="C25" s="1752">
        <v>20000000</v>
      </c>
      <c r="D25" s="1752">
        <v>20000000</v>
      </c>
      <c r="E25" s="1753"/>
      <c r="F25" s="2151"/>
    </row>
    <row r="26" spans="1:6" x14ac:dyDescent="0.2">
      <c r="A26" s="1697" t="s">
        <v>140</v>
      </c>
      <c r="B26" s="1756">
        <f t="shared" si="0"/>
        <v>0</v>
      </c>
      <c r="C26" s="1757"/>
      <c r="D26" s="1757"/>
      <c r="E26" s="1757"/>
      <c r="F26" s="2151"/>
    </row>
    <row r="27" spans="1:6" x14ac:dyDescent="0.2">
      <c r="A27" s="1697" t="s">
        <v>141</v>
      </c>
      <c r="B27" s="1756">
        <v>3269696</v>
      </c>
      <c r="C27" s="1757">
        <v>3269696</v>
      </c>
      <c r="D27" s="1757">
        <v>3269696</v>
      </c>
      <c r="E27" s="1757"/>
      <c r="F27" s="2151"/>
    </row>
    <row r="28" spans="1:6" x14ac:dyDescent="0.2">
      <c r="A28" s="1697" t="s">
        <v>142</v>
      </c>
      <c r="B28" s="1756">
        <f t="shared" si="0"/>
        <v>0</v>
      </c>
      <c r="C28" s="1757"/>
      <c r="D28" s="1757"/>
      <c r="E28" s="1757"/>
      <c r="F28" s="2151"/>
    </row>
    <row r="29" spans="1:6" ht="13.5" thickBot="1" x14ac:dyDescent="0.25">
      <c r="A29" s="1698"/>
      <c r="B29" s="1760">
        <f t="shared" si="0"/>
        <v>0</v>
      </c>
      <c r="C29" s="1761"/>
      <c r="D29" s="1761"/>
      <c r="E29" s="1762"/>
      <c r="F29" s="2151"/>
    </row>
    <row r="30" spans="1:6" ht="13.5" thickBot="1" x14ac:dyDescent="0.25">
      <c r="A30" s="1699" t="s">
        <v>109</v>
      </c>
      <c r="B30" s="1758">
        <f>SUM(B25:B29)</f>
        <v>23269696</v>
      </c>
      <c r="C30" s="1758">
        <f>SUM(C25:C29)</f>
        <v>23269696</v>
      </c>
      <c r="D30" s="1758">
        <f>SUM(D25:D29)</f>
        <v>23269696</v>
      </c>
      <c r="E30" s="1759">
        <f>SUM(E25:E29)</f>
        <v>0</v>
      </c>
      <c r="F30" s="2151"/>
    </row>
    <row r="31" spans="1:6" ht="12.75" customHeight="1" x14ac:dyDescent="0.2">
      <c r="A31" s="2163" t="s">
        <v>1097</v>
      </c>
      <c r="B31" s="2163"/>
      <c r="C31" s="2163"/>
      <c r="D31" s="2163"/>
      <c r="E31" s="2163"/>
      <c r="F31" s="2151"/>
    </row>
    <row r="32" spans="1:6" x14ac:dyDescent="0.2">
      <c r="A32" s="1700"/>
      <c r="B32" s="1700"/>
      <c r="C32" s="1700"/>
      <c r="D32" s="1700"/>
      <c r="E32" s="1700"/>
      <c r="F32" s="1701"/>
    </row>
    <row r="33" spans="1:5" ht="14.25" x14ac:dyDescent="0.2">
      <c r="A33" s="2136" t="s">
        <v>1157</v>
      </c>
      <c r="B33" s="2136"/>
      <c r="C33" s="2137"/>
      <c r="D33" s="2137"/>
      <c r="E33" s="2137"/>
    </row>
    <row r="34" spans="1:5" ht="15.75" thickBot="1" x14ac:dyDescent="0.25">
      <c r="A34" s="1626"/>
      <c r="B34" s="1626"/>
      <c r="C34" s="1626"/>
      <c r="D34" s="1626"/>
      <c r="E34" s="1681" t="str">
        <f>$E$3</f>
        <v>Forintban!</v>
      </c>
    </row>
    <row r="35" spans="1:5" ht="13.5" thickBot="1" x14ac:dyDescent="0.25">
      <c r="A35" s="2138" t="s">
        <v>130</v>
      </c>
      <c r="B35" s="2141" t="s">
        <v>796</v>
      </c>
      <c r="C35" s="2142"/>
      <c r="D35" s="2142"/>
      <c r="E35" s="2143"/>
    </row>
    <row r="36" spans="1:5" ht="13.5" thickBot="1" x14ac:dyDescent="0.25">
      <c r="A36" s="2139"/>
      <c r="B36" s="2144" t="str">
        <f>B14</f>
        <v>Összes 
 forrás, kiadás</v>
      </c>
      <c r="C36" s="2147" t="s">
        <v>1087</v>
      </c>
      <c r="D36" s="2148"/>
      <c r="E36" s="2149"/>
    </row>
    <row r="37" spans="1:5" ht="12.75" customHeight="1" x14ac:dyDescent="0.2">
      <c r="A37" s="2139"/>
      <c r="B37" s="2145"/>
      <c r="C37" s="2144" t="str">
        <f>CONCATENATE(TARTALOMJEGYZÉK!A1,". előtti forrás, kiadás")</f>
        <v>2021. előtti forrás, kiadás</v>
      </c>
      <c r="D37" s="2144" t="str">
        <f>CONCATENATE(TARTALOMJEGYZÉK!A1,". évi eredeti előirányzat")</f>
        <v>2021. évi eredeti előirányzat</v>
      </c>
      <c r="E37" s="2144" t="str">
        <f>CONCATENATE(TARTALOMJEGYZÉK!A1,". év utáni tervezett forrás, kiadás")</f>
        <v>2021. év utáni tervezett forrás, kiadás</v>
      </c>
    </row>
    <row r="38" spans="1:5" ht="13.5" thickBot="1" x14ac:dyDescent="0.25">
      <c r="A38" s="2140"/>
      <c r="B38" s="2146"/>
      <c r="C38" s="2150"/>
      <c r="D38" s="2150"/>
      <c r="E38" s="2146"/>
    </row>
    <row r="39" spans="1:5" ht="13.5" thickBot="1" x14ac:dyDescent="0.25">
      <c r="A39" s="1688" t="s">
        <v>488</v>
      </c>
      <c r="B39" s="1689" t="s">
        <v>1096</v>
      </c>
      <c r="C39" s="1690" t="s">
        <v>490</v>
      </c>
      <c r="D39" s="1627" t="s">
        <v>492</v>
      </c>
      <c r="E39" s="1691" t="s">
        <v>491</v>
      </c>
    </row>
    <row r="40" spans="1:5" x14ac:dyDescent="0.2">
      <c r="A40" s="1692" t="s">
        <v>131</v>
      </c>
      <c r="B40" s="1751">
        <f t="shared" ref="B40:B45" si="1">C40+D40+E40</f>
        <v>0</v>
      </c>
      <c r="C40" s="1752"/>
      <c r="D40" s="1752"/>
      <c r="E40" s="1753"/>
    </row>
    <row r="41" spans="1:5" x14ac:dyDescent="0.2">
      <c r="A41" s="1693" t="s">
        <v>143</v>
      </c>
      <c r="B41" s="1754">
        <f t="shared" si="1"/>
        <v>0</v>
      </c>
      <c r="C41" s="1755"/>
      <c r="D41" s="1755"/>
      <c r="E41" s="1755"/>
    </row>
    <row r="42" spans="1:5" x14ac:dyDescent="0.2">
      <c r="A42" s="1694" t="s">
        <v>132</v>
      </c>
      <c r="B42" s="25">
        <v>49575760</v>
      </c>
      <c r="C42" s="25">
        <v>49575760</v>
      </c>
      <c r="D42" s="25">
        <v>49575760</v>
      </c>
      <c r="E42" s="1757"/>
    </row>
    <row r="43" spans="1:5" x14ac:dyDescent="0.2">
      <c r="A43" s="1694" t="s">
        <v>145</v>
      </c>
      <c r="B43" s="1756">
        <f t="shared" si="1"/>
        <v>0</v>
      </c>
      <c r="C43" s="1757"/>
      <c r="D43" s="1757"/>
      <c r="E43" s="1757"/>
    </row>
    <row r="44" spans="1:5" x14ac:dyDescent="0.2">
      <c r="A44" s="1694" t="s">
        <v>133</v>
      </c>
      <c r="B44" s="1756">
        <f t="shared" si="1"/>
        <v>0</v>
      </c>
      <c r="C44" s="1757"/>
      <c r="D44" s="1757"/>
      <c r="E44" s="1757"/>
    </row>
    <row r="45" spans="1:5" ht="13.5" thickBot="1" x14ac:dyDescent="0.25">
      <c r="A45" s="1694" t="s">
        <v>134</v>
      </c>
      <c r="B45" s="1756">
        <f t="shared" si="1"/>
        <v>0</v>
      </c>
      <c r="C45" s="1757"/>
      <c r="D45" s="1757"/>
      <c r="E45" s="1757"/>
    </row>
    <row r="46" spans="1:5" ht="13.5" thickBot="1" x14ac:dyDescent="0.25">
      <c r="A46" s="1695" t="s">
        <v>135</v>
      </c>
      <c r="B46" s="1758">
        <f>B40+SUM(B42:B45)</f>
        <v>49575760</v>
      </c>
      <c r="C46" s="1758">
        <f>C40+SUM(C42:C45)</f>
        <v>49575760</v>
      </c>
      <c r="D46" s="1758">
        <f>D40+SUM(D42:D45)</f>
        <v>49575760</v>
      </c>
      <c r="E46" s="1759">
        <f>E40+SUM(E42:E45)</f>
        <v>0</v>
      </c>
    </row>
    <row r="47" spans="1:5" x14ac:dyDescent="0.2">
      <c r="A47" s="1696" t="s">
        <v>139</v>
      </c>
      <c r="B47" s="1751">
        <f>C47+D47+E47</f>
        <v>0</v>
      </c>
      <c r="C47" s="1752"/>
      <c r="D47" s="1752"/>
      <c r="E47" s="1753"/>
    </row>
    <row r="48" spans="1:5" x14ac:dyDescent="0.2">
      <c r="A48" s="1697" t="s">
        <v>140</v>
      </c>
      <c r="B48" s="1756">
        <v>46000000</v>
      </c>
      <c r="C48" s="1757">
        <v>46000000</v>
      </c>
      <c r="D48" s="1757">
        <v>46000000</v>
      </c>
      <c r="E48" s="1757"/>
    </row>
    <row r="49" spans="1:5" x14ac:dyDescent="0.2">
      <c r="A49" s="1697" t="s">
        <v>141</v>
      </c>
      <c r="B49" s="1756">
        <v>3575760</v>
      </c>
      <c r="C49" s="1757">
        <v>3575760</v>
      </c>
      <c r="D49" s="1757">
        <v>3575760</v>
      </c>
      <c r="E49" s="1757"/>
    </row>
    <row r="50" spans="1:5" x14ac:dyDescent="0.2">
      <c r="A50" s="1697" t="s">
        <v>142</v>
      </c>
      <c r="B50" s="1756">
        <f>C50+D50+E50</f>
        <v>0</v>
      </c>
      <c r="C50" s="1757"/>
      <c r="D50" s="1757"/>
      <c r="E50" s="1757"/>
    </row>
    <row r="51" spans="1:5" ht="13.5" thickBot="1" x14ac:dyDescent="0.25">
      <c r="A51" s="1698"/>
      <c r="B51" s="1760">
        <f>C51+D51+E51</f>
        <v>0</v>
      </c>
      <c r="C51" s="1761"/>
      <c r="D51" s="1761"/>
      <c r="E51" s="1762"/>
    </row>
    <row r="52" spans="1:5" ht="13.5" thickBot="1" x14ac:dyDescent="0.25">
      <c r="A52" s="1699" t="s">
        <v>109</v>
      </c>
      <c r="B52" s="1758">
        <f>SUM(B47:B51)</f>
        <v>49575760</v>
      </c>
      <c r="C52" s="1758">
        <f>SUM(C47:C51)</f>
        <v>49575760</v>
      </c>
      <c r="D52" s="1758">
        <f>SUM(D47:D51)</f>
        <v>49575760</v>
      </c>
      <c r="E52" s="1759">
        <f>SUM(E47:E51)</f>
        <v>0</v>
      </c>
    </row>
    <row r="53" spans="1:5" x14ac:dyDescent="0.2">
      <c r="A53" s="646"/>
      <c r="B53" s="646"/>
      <c r="C53" s="646"/>
      <c r="D53" s="646"/>
      <c r="E53" s="646"/>
    </row>
    <row r="54" spans="1:5" ht="23.45" customHeight="1" x14ac:dyDescent="0.2">
      <c r="A54" s="2136" t="s">
        <v>1158</v>
      </c>
      <c r="B54" s="2136"/>
      <c r="C54" s="2137"/>
      <c r="D54" s="2137"/>
      <c r="E54" s="2137"/>
    </row>
    <row r="55" spans="1:5" ht="15.75" thickBot="1" x14ac:dyDescent="0.25">
      <c r="A55" s="1626"/>
      <c r="B55" s="1626"/>
      <c r="C55" s="1626"/>
      <c r="D55" s="1626"/>
      <c r="E55" s="1681" t="str">
        <f>$E$3</f>
        <v>Forintban!</v>
      </c>
    </row>
    <row r="56" spans="1:5" ht="13.5" thickBot="1" x14ac:dyDescent="0.25">
      <c r="A56" s="2138" t="s">
        <v>130</v>
      </c>
      <c r="B56" s="2141" t="s">
        <v>796</v>
      </c>
      <c r="C56" s="2142"/>
      <c r="D56" s="2142"/>
      <c r="E56" s="2143"/>
    </row>
    <row r="57" spans="1:5" ht="13.5" thickBot="1" x14ac:dyDescent="0.25">
      <c r="A57" s="2139"/>
      <c r="B57" s="2144" t="str">
        <f>B36</f>
        <v>Összes 
 forrás, kiadás</v>
      </c>
      <c r="C57" s="2147" t="s">
        <v>1087</v>
      </c>
      <c r="D57" s="2148"/>
      <c r="E57" s="2149"/>
    </row>
    <row r="58" spans="1:5" x14ac:dyDescent="0.2">
      <c r="A58" s="2139"/>
      <c r="B58" s="2145"/>
      <c r="C58" s="2144" t="str">
        <f>CONCATENATE(TARTALOMJEGYZÉK!A1,". előtti forrás, kiadás")</f>
        <v>2021. előtti forrás, kiadás</v>
      </c>
      <c r="D58" s="2144" t="str">
        <f>CONCATENATE(TARTALOMJEGYZÉK!A1,". évi eredeti előirányzat")</f>
        <v>2021. évi eredeti előirányzat</v>
      </c>
      <c r="E58" s="2144" t="str">
        <f>CONCATENATE(TARTALOMJEGYZÉK!A1,". év utáni tervezett forrás, kiadás")</f>
        <v>2021. év utáni tervezett forrás, kiadás</v>
      </c>
    </row>
    <row r="59" spans="1:5" ht="13.5" thickBot="1" x14ac:dyDescent="0.25">
      <c r="A59" s="2140"/>
      <c r="B59" s="2146"/>
      <c r="C59" s="2150"/>
      <c r="D59" s="2150"/>
      <c r="E59" s="2146"/>
    </row>
    <row r="60" spans="1:5" ht="13.5" thickBot="1" x14ac:dyDescent="0.25">
      <c r="A60" s="1688" t="s">
        <v>488</v>
      </c>
      <c r="B60" s="1689" t="s">
        <v>1096</v>
      </c>
      <c r="C60" s="1690" t="s">
        <v>490</v>
      </c>
      <c r="D60" s="1627" t="s">
        <v>492</v>
      </c>
      <c r="E60" s="1691" t="s">
        <v>491</v>
      </c>
    </row>
    <row r="61" spans="1:5" x14ac:dyDescent="0.2">
      <c r="A61" s="1692" t="s">
        <v>131</v>
      </c>
      <c r="B61" s="1751">
        <f t="shared" ref="B61:B66" si="2">C61+D61+E61</f>
        <v>0</v>
      </c>
      <c r="C61" s="1752"/>
      <c r="D61" s="1752"/>
      <c r="E61" s="1753"/>
    </row>
    <row r="62" spans="1:5" x14ac:dyDescent="0.2">
      <c r="A62" s="1693" t="s">
        <v>143</v>
      </c>
      <c r="B62" s="1754">
        <f t="shared" si="2"/>
        <v>0</v>
      </c>
      <c r="C62" s="1755"/>
      <c r="D62" s="1755"/>
      <c r="E62" s="1755"/>
    </row>
    <row r="63" spans="1:5" x14ac:dyDescent="0.2">
      <c r="A63" s="1694" t="s">
        <v>132</v>
      </c>
      <c r="B63" s="25">
        <v>270000000</v>
      </c>
      <c r="C63" s="25">
        <v>270000000</v>
      </c>
      <c r="D63" s="25">
        <v>267000000</v>
      </c>
      <c r="E63" s="1757"/>
    </row>
    <row r="64" spans="1:5" x14ac:dyDescent="0.2">
      <c r="A64" s="1694" t="s">
        <v>145</v>
      </c>
      <c r="B64" s="1756">
        <f t="shared" si="2"/>
        <v>0</v>
      </c>
      <c r="C64" s="1757"/>
      <c r="D64" s="1757"/>
      <c r="E64" s="1757"/>
    </row>
    <row r="65" spans="1:5" x14ac:dyDescent="0.2">
      <c r="A65" s="1694" t="s">
        <v>133</v>
      </c>
      <c r="B65" s="1756">
        <f t="shared" si="2"/>
        <v>0</v>
      </c>
      <c r="C65" s="1757"/>
      <c r="D65" s="1757"/>
      <c r="E65" s="1757"/>
    </row>
    <row r="66" spans="1:5" ht="13.5" thickBot="1" x14ac:dyDescent="0.25">
      <c r="A66" s="1694" t="s">
        <v>134</v>
      </c>
      <c r="B66" s="1756">
        <f t="shared" si="2"/>
        <v>0</v>
      </c>
      <c r="C66" s="1757"/>
      <c r="D66" s="1757"/>
      <c r="E66" s="1757"/>
    </row>
    <row r="67" spans="1:5" ht="13.5" thickBot="1" x14ac:dyDescent="0.25">
      <c r="A67" s="1695" t="s">
        <v>135</v>
      </c>
      <c r="B67" s="1758">
        <f>B61+SUM(B63:B66)</f>
        <v>270000000</v>
      </c>
      <c r="C67" s="1758">
        <f>C61+SUM(C63:C66)</f>
        <v>270000000</v>
      </c>
      <c r="D67" s="1758">
        <f>D61+SUM(D63:D66)</f>
        <v>267000000</v>
      </c>
      <c r="E67" s="1759">
        <f>E61+SUM(E63:E66)</f>
        <v>0</v>
      </c>
    </row>
    <row r="68" spans="1:5" x14ac:dyDescent="0.2">
      <c r="A68" s="1696" t="s">
        <v>139</v>
      </c>
      <c r="B68" s="1751">
        <f>C68+D68+E68</f>
        <v>0</v>
      </c>
      <c r="C68" s="1752"/>
      <c r="D68" s="1752"/>
      <c r="E68" s="1753"/>
    </row>
    <row r="69" spans="1:5" x14ac:dyDescent="0.2">
      <c r="A69" s="1697" t="s">
        <v>140</v>
      </c>
      <c r="B69" s="1756">
        <v>260000000</v>
      </c>
      <c r="C69" s="1757">
        <v>260000000</v>
      </c>
      <c r="D69" s="1757">
        <v>260000000</v>
      </c>
      <c r="E69" s="1757"/>
    </row>
    <row r="70" spans="1:5" x14ac:dyDescent="0.2">
      <c r="A70" s="1697" t="s">
        <v>141</v>
      </c>
      <c r="B70" s="1756">
        <v>7000000</v>
      </c>
      <c r="C70" s="1757">
        <v>7000000</v>
      </c>
      <c r="D70" s="1757">
        <v>7000000</v>
      </c>
      <c r="E70" s="1757"/>
    </row>
    <row r="71" spans="1:5" x14ac:dyDescent="0.2">
      <c r="A71" s="1697" t="s">
        <v>142</v>
      </c>
      <c r="B71" s="1756">
        <f>C71+D71+E71</f>
        <v>0</v>
      </c>
      <c r="C71" s="1757"/>
      <c r="D71" s="1757"/>
      <c r="E71" s="1757"/>
    </row>
    <row r="72" spans="1:5" ht="13.5" thickBot="1" x14ac:dyDescent="0.25">
      <c r="A72" s="1698"/>
      <c r="B72" s="1760">
        <f>C72+D72+E72</f>
        <v>0</v>
      </c>
      <c r="C72" s="1761"/>
      <c r="D72" s="1761"/>
      <c r="E72" s="1762"/>
    </row>
    <row r="73" spans="1:5" ht="13.5" thickBot="1" x14ac:dyDescent="0.25">
      <c r="A73" s="1699" t="s">
        <v>109</v>
      </c>
      <c r="B73" s="1758">
        <f>SUM(B68:B72)</f>
        <v>267000000</v>
      </c>
      <c r="C73" s="1758">
        <f>SUM(C68:C72)</f>
        <v>267000000</v>
      </c>
      <c r="D73" s="1758">
        <f>SUM(D68:D72)</f>
        <v>267000000</v>
      </c>
      <c r="E73" s="1759">
        <f>SUM(E68:E72)</f>
        <v>0</v>
      </c>
    </row>
    <row r="74" spans="1:5" x14ac:dyDescent="0.2">
      <c r="A74" s="646"/>
      <c r="B74" s="646"/>
      <c r="C74" s="646"/>
      <c r="D74" s="646"/>
      <c r="E74" s="646"/>
    </row>
    <row r="75" spans="1:5" ht="14.25" x14ac:dyDescent="0.2">
      <c r="A75" s="2136" t="s">
        <v>1098</v>
      </c>
      <c r="B75" s="2136"/>
      <c r="C75" s="2137"/>
      <c r="D75" s="2137"/>
      <c r="E75" s="2137"/>
    </row>
    <row r="76" spans="1:5" ht="15.75" thickBot="1" x14ac:dyDescent="0.25">
      <c r="A76" s="1626"/>
      <c r="B76" s="1626"/>
      <c r="C76" s="1626"/>
      <c r="D76" s="1626"/>
      <c r="E76" s="1681" t="str">
        <f>$E$3</f>
        <v>Forintban!</v>
      </c>
    </row>
    <row r="77" spans="1:5" ht="13.5" thickBot="1" x14ac:dyDescent="0.25">
      <c r="A77" s="2138" t="s">
        <v>130</v>
      </c>
      <c r="B77" s="2141" t="s">
        <v>796</v>
      </c>
      <c r="C77" s="2142"/>
      <c r="D77" s="2142"/>
      <c r="E77" s="2143"/>
    </row>
    <row r="78" spans="1:5" ht="13.5" thickBot="1" x14ac:dyDescent="0.25">
      <c r="A78" s="2139"/>
      <c r="B78" s="2144" t="str">
        <f>B57</f>
        <v>Összes 
 forrás, kiadás</v>
      </c>
      <c r="C78" s="2147" t="s">
        <v>1087</v>
      </c>
      <c r="D78" s="2148"/>
      <c r="E78" s="2149"/>
    </row>
    <row r="79" spans="1:5" x14ac:dyDescent="0.2">
      <c r="A79" s="2139"/>
      <c r="B79" s="2145"/>
      <c r="C79" s="2144" t="str">
        <f>CONCATENATE(TARTALOMJEGYZÉK!A1,". előtti forrás, kiadás")</f>
        <v>2021. előtti forrás, kiadás</v>
      </c>
      <c r="D79" s="2144" t="str">
        <f>CONCATENATE(TARTALOMJEGYZÉK!A1,". évi eredeti előirányzat")</f>
        <v>2021. évi eredeti előirányzat</v>
      </c>
      <c r="E79" s="2144" t="str">
        <f>CONCATENATE(TARTALOMJEGYZÉK!A1,". év utáni tervezett forrás, kiadás")</f>
        <v>2021. év utáni tervezett forrás, kiadás</v>
      </c>
    </row>
    <row r="80" spans="1:5" ht="13.5" thickBot="1" x14ac:dyDescent="0.25">
      <c r="A80" s="2140"/>
      <c r="B80" s="2146"/>
      <c r="C80" s="2150"/>
      <c r="D80" s="2150"/>
      <c r="E80" s="2146"/>
    </row>
    <row r="81" spans="1:5" ht="13.5" thickBot="1" x14ac:dyDescent="0.25">
      <c r="A81" s="1688" t="s">
        <v>488</v>
      </c>
      <c r="B81" s="1689" t="s">
        <v>1096</v>
      </c>
      <c r="C81" s="1690" t="s">
        <v>490</v>
      </c>
      <c r="D81" s="1627" t="s">
        <v>492</v>
      </c>
      <c r="E81" s="1691" t="s">
        <v>491</v>
      </c>
    </row>
    <row r="82" spans="1:5" x14ac:dyDescent="0.2">
      <c r="A82" s="1692" t="s">
        <v>131</v>
      </c>
      <c r="B82" s="1751">
        <f t="shared" ref="B82:B87" si="3">C82+D82+E82</f>
        <v>0</v>
      </c>
      <c r="C82" s="1752"/>
      <c r="D82" s="1752"/>
      <c r="E82" s="1753"/>
    </row>
    <row r="83" spans="1:5" x14ac:dyDescent="0.2">
      <c r="A83" s="1693" t="s">
        <v>143</v>
      </c>
      <c r="B83" s="1754">
        <f t="shared" si="3"/>
        <v>0</v>
      </c>
      <c r="C83" s="1755"/>
      <c r="D83" s="1755"/>
      <c r="E83" s="1755"/>
    </row>
    <row r="84" spans="1:5" x14ac:dyDescent="0.2">
      <c r="A84" s="1694" t="s">
        <v>132</v>
      </c>
      <c r="B84" s="1756">
        <f t="shared" si="3"/>
        <v>0</v>
      </c>
      <c r="C84" s="1757"/>
      <c r="D84" s="1757"/>
      <c r="E84" s="1757"/>
    </row>
    <row r="85" spans="1:5" x14ac:dyDescent="0.2">
      <c r="A85" s="1694" t="s">
        <v>145</v>
      </c>
      <c r="B85" s="1756">
        <f t="shared" si="3"/>
        <v>0</v>
      </c>
      <c r="C85" s="1757"/>
      <c r="D85" s="1757"/>
      <c r="E85" s="1757"/>
    </row>
    <row r="86" spans="1:5" x14ac:dyDescent="0.2">
      <c r="A86" s="1694" t="s">
        <v>133</v>
      </c>
      <c r="B86" s="1756">
        <f t="shared" si="3"/>
        <v>0</v>
      </c>
      <c r="C86" s="1757"/>
      <c r="D86" s="1757"/>
      <c r="E86" s="1757"/>
    </row>
    <row r="87" spans="1:5" ht="13.5" thickBot="1" x14ac:dyDescent="0.25">
      <c r="A87" s="1694" t="s">
        <v>134</v>
      </c>
      <c r="B87" s="1756">
        <f t="shared" si="3"/>
        <v>0</v>
      </c>
      <c r="C87" s="1757"/>
      <c r="D87" s="1757"/>
      <c r="E87" s="1757"/>
    </row>
    <row r="88" spans="1:5" ht="13.5" thickBot="1" x14ac:dyDescent="0.25">
      <c r="A88" s="1695" t="s">
        <v>135</v>
      </c>
      <c r="B88" s="1758">
        <f>B82+SUM(B84:B87)</f>
        <v>0</v>
      </c>
      <c r="C88" s="1758">
        <f>C82+SUM(C84:C87)</f>
        <v>0</v>
      </c>
      <c r="D88" s="1758">
        <f>D82+SUM(D84:D87)</f>
        <v>0</v>
      </c>
      <c r="E88" s="1759">
        <f>E82+SUM(E84:E87)</f>
        <v>0</v>
      </c>
    </row>
    <row r="89" spans="1:5" x14ac:dyDescent="0.2">
      <c r="A89" s="1696" t="s">
        <v>139</v>
      </c>
      <c r="B89" s="1751">
        <f>C89+D89+E89</f>
        <v>0</v>
      </c>
      <c r="C89" s="1752"/>
      <c r="D89" s="1752"/>
      <c r="E89" s="1753"/>
    </row>
    <row r="90" spans="1:5" x14ac:dyDescent="0.2">
      <c r="A90" s="1697" t="s">
        <v>140</v>
      </c>
      <c r="B90" s="1756">
        <f>C90+D90+E90</f>
        <v>0</v>
      </c>
      <c r="C90" s="1757"/>
      <c r="D90" s="1757"/>
      <c r="E90" s="1757"/>
    </row>
    <row r="91" spans="1:5" x14ac:dyDescent="0.2">
      <c r="A91" s="1697" t="s">
        <v>141</v>
      </c>
      <c r="B91" s="1756">
        <f>C91+D91+E91</f>
        <v>0</v>
      </c>
      <c r="C91" s="1757"/>
      <c r="D91" s="1757"/>
      <c r="E91" s="1757"/>
    </row>
    <row r="92" spans="1:5" x14ac:dyDescent="0.2">
      <c r="A92" s="1697" t="s">
        <v>142</v>
      </c>
      <c r="B92" s="1756">
        <f>C92+D92+E92</f>
        <v>0</v>
      </c>
      <c r="C92" s="1757"/>
      <c r="D92" s="1757"/>
      <c r="E92" s="1757"/>
    </row>
    <row r="93" spans="1:5" ht="13.5" thickBot="1" x14ac:dyDescent="0.25">
      <c r="A93" s="1698"/>
      <c r="B93" s="1760">
        <f>C93+D93+E93</f>
        <v>0</v>
      </c>
      <c r="C93" s="1761"/>
      <c r="D93" s="1761"/>
      <c r="E93" s="1762"/>
    </row>
    <row r="94" spans="1:5" ht="13.5" thickBot="1" x14ac:dyDescent="0.25">
      <c r="A94" s="1699" t="s">
        <v>109</v>
      </c>
      <c r="B94" s="1758">
        <f>SUM(B89:B93)</f>
        <v>0</v>
      </c>
      <c r="C94" s="1758">
        <f>SUM(C89:C93)</f>
        <v>0</v>
      </c>
      <c r="D94" s="1758">
        <f>SUM(D89:D93)</f>
        <v>0</v>
      </c>
      <c r="E94" s="1759">
        <f>SUM(E89:E93)</f>
        <v>0</v>
      </c>
    </row>
    <row r="95" spans="1:5" x14ac:dyDescent="0.2">
      <c r="A95" s="646"/>
      <c r="B95" s="646"/>
      <c r="C95" s="646"/>
      <c r="D95" s="646"/>
      <c r="E95" s="646"/>
    </row>
    <row r="96" spans="1:5" ht="14.25" x14ac:dyDescent="0.2">
      <c r="A96" s="2136" t="s">
        <v>1098</v>
      </c>
      <c r="B96" s="2136"/>
      <c r="C96" s="2137"/>
      <c r="D96" s="2137"/>
      <c r="E96" s="2137"/>
    </row>
    <row r="97" spans="1:5" ht="15.75" thickBot="1" x14ac:dyDescent="0.25">
      <c r="A97" s="1626"/>
      <c r="B97" s="1626"/>
      <c r="C97" s="1626"/>
      <c r="D97" s="1626"/>
      <c r="E97" s="1681" t="str">
        <f>$E$3</f>
        <v>Forintban!</v>
      </c>
    </row>
    <row r="98" spans="1:5" ht="13.5" thickBot="1" x14ac:dyDescent="0.25">
      <c r="A98" s="2138" t="s">
        <v>130</v>
      </c>
      <c r="B98" s="2141" t="s">
        <v>796</v>
      </c>
      <c r="C98" s="2142"/>
      <c r="D98" s="2142"/>
      <c r="E98" s="2143"/>
    </row>
    <row r="99" spans="1:5" ht="13.5" thickBot="1" x14ac:dyDescent="0.25">
      <c r="A99" s="2139"/>
      <c r="B99" s="2144" t="str">
        <f>B78</f>
        <v>Összes 
 forrás, kiadás</v>
      </c>
      <c r="C99" s="2147" t="s">
        <v>1087</v>
      </c>
      <c r="D99" s="2148"/>
      <c r="E99" s="2149"/>
    </row>
    <row r="100" spans="1:5" x14ac:dyDescent="0.2">
      <c r="A100" s="2139"/>
      <c r="B100" s="2145"/>
      <c r="C100" s="2144" t="str">
        <f>CONCATENATE(TARTALOMJEGYZÉK!A1,". előtti forrás, kiadás")</f>
        <v>2021. előtti forrás, kiadás</v>
      </c>
      <c r="D100" s="2144" t="str">
        <f>CONCATENATE(TARTALOMJEGYZÉK!A1,". évi eredeti előirányzat")</f>
        <v>2021. évi eredeti előirányzat</v>
      </c>
      <c r="E100" s="2144" t="str">
        <f>CONCATENATE(TARTALOMJEGYZÉK!A1,". év utáni tervezett forrás, kiadás")</f>
        <v>2021. év utáni tervezett forrás, kiadás</v>
      </c>
    </row>
    <row r="101" spans="1:5" ht="13.5" thickBot="1" x14ac:dyDescent="0.25">
      <c r="A101" s="2140"/>
      <c r="B101" s="2146"/>
      <c r="C101" s="2150"/>
      <c r="D101" s="2150"/>
      <c r="E101" s="2146"/>
    </row>
    <row r="102" spans="1:5" ht="13.5" thickBot="1" x14ac:dyDescent="0.25">
      <c r="A102" s="1688" t="s">
        <v>488</v>
      </c>
      <c r="B102" s="1689" t="s">
        <v>1096</v>
      </c>
      <c r="C102" s="1690" t="s">
        <v>490</v>
      </c>
      <c r="D102" s="1627" t="s">
        <v>492</v>
      </c>
      <c r="E102" s="1691" t="s">
        <v>491</v>
      </c>
    </row>
    <row r="103" spans="1:5" x14ac:dyDescent="0.2">
      <c r="A103" s="1692" t="s">
        <v>131</v>
      </c>
      <c r="B103" s="1751">
        <f t="shared" ref="B103:B108" si="4">C103+D103+E103</f>
        <v>0</v>
      </c>
      <c r="C103" s="1752"/>
      <c r="D103" s="1752"/>
      <c r="E103" s="1753"/>
    </row>
    <row r="104" spans="1:5" x14ac:dyDescent="0.2">
      <c r="A104" s="1693" t="s">
        <v>143</v>
      </c>
      <c r="B104" s="1754">
        <f t="shared" si="4"/>
        <v>0</v>
      </c>
      <c r="C104" s="1755"/>
      <c r="D104" s="1755"/>
      <c r="E104" s="1755"/>
    </row>
    <row r="105" spans="1:5" x14ac:dyDescent="0.2">
      <c r="A105" s="1694" t="s">
        <v>132</v>
      </c>
      <c r="B105" s="1756">
        <f t="shared" si="4"/>
        <v>0</v>
      </c>
      <c r="C105" s="1757"/>
      <c r="D105" s="1757"/>
      <c r="E105" s="1757"/>
    </row>
    <row r="106" spans="1:5" x14ac:dyDescent="0.2">
      <c r="A106" s="1694" t="s">
        <v>145</v>
      </c>
      <c r="B106" s="1756">
        <f t="shared" si="4"/>
        <v>0</v>
      </c>
      <c r="C106" s="1757"/>
      <c r="D106" s="1757"/>
      <c r="E106" s="1757"/>
    </row>
    <row r="107" spans="1:5" x14ac:dyDescent="0.2">
      <c r="A107" s="1694" t="s">
        <v>133</v>
      </c>
      <c r="B107" s="1756">
        <f t="shared" si="4"/>
        <v>0</v>
      </c>
      <c r="C107" s="1757"/>
      <c r="D107" s="1757"/>
      <c r="E107" s="1757"/>
    </row>
    <row r="108" spans="1:5" ht="13.5" thickBot="1" x14ac:dyDescent="0.25">
      <c r="A108" s="1694" t="s">
        <v>134</v>
      </c>
      <c r="B108" s="1756">
        <f t="shared" si="4"/>
        <v>0</v>
      </c>
      <c r="C108" s="1757"/>
      <c r="D108" s="1757"/>
      <c r="E108" s="1757"/>
    </row>
    <row r="109" spans="1:5" ht="13.5" thickBot="1" x14ac:dyDescent="0.25">
      <c r="A109" s="1695" t="s">
        <v>135</v>
      </c>
      <c r="B109" s="1758">
        <f>B103+SUM(B105:B108)</f>
        <v>0</v>
      </c>
      <c r="C109" s="1758">
        <f>C103+SUM(C105:C108)</f>
        <v>0</v>
      </c>
      <c r="D109" s="1758">
        <f>D103+SUM(D105:D108)</f>
        <v>0</v>
      </c>
      <c r="E109" s="1759">
        <f>E103+SUM(E105:E108)</f>
        <v>0</v>
      </c>
    </row>
    <row r="110" spans="1:5" x14ac:dyDescent="0.2">
      <c r="A110" s="1696" t="s">
        <v>139</v>
      </c>
      <c r="B110" s="1751">
        <f>C110+D110+E110</f>
        <v>0</v>
      </c>
      <c r="C110" s="1752"/>
      <c r="D110" s="1752"/>
      <c r="E110" s="1753"/>
    </row>
    <row r="111" spans="1:5" x14ac:dyDescent="0.2">
      <c r="A111" s="1697" t="s">
        <v>140</v>
      </c>
      <c r="B111" s="1756">
        <f>C111+D111+E111</f>
        <v>0</v>
      </c>
      <c r="C111" s="1757"/>
      <c r="D111" s="1757"/>
      <c r="E111" s="1757"/>
    </row>
    <row r="112" spans="1:5" x14ac:dyDescent="0.2">
      <c r="A112" s="1697" t="s">
        <v>141</v>
      </c>
      <c r="B112" s="1756">
        <f>C112+D112+E112</f>
        <v>0</v>
      </c>
      <c r="C112" s="1757"/>
      <c r="D112" s="1757"/>
      <c r="E112" s="1757"/>
    </row>
    <row r="113" spans="1:5" x14ac:dyDescent="0.2">
      <c r="A113" s="1697" t="s">
        <v>142</v>
      </c>
      <c r="B113" s="1756">
        <f>C113+D113+E113</f>
        <v>0</v>
      </c>
      <c r="C113" s="1757"/>
      <c r="D113" s="1757"/>
      <c r="E113" s="1757"/>
    </row>
    <row r="114" spans="1:5" ht="13.5" thickBot="1" x14ac:dyDescent="0.25">
      <c r="A114" s="1698"/>
      <c r="B114" s="1760">
        <f>C114+D114+E114</f>
        <v>0</v>
      </c>
      <c r="C114" s="1761"/>
      <c r="D114" s="1761"/>
      <c r="E114" s="1762"/>
    </row>
    <row r="115" spans="1:5" ht="13.5" thickBot="1" x14ac:dyDescent="0.25">
      <c r="A115" s="1699" t="s">
        <v>109</v>
      </c>
      <c r="B115" s="1758">
        <f>SUM(B110:B114)</f>
        <v>0</v>
      </c>
      <c r="C115" s="1758">
        <f>SUM(C110:C114)</f>
        <v>0</v>
      </c>
      <c r="D115" s="1758">
        <f>SUM(D110:D114)</f>
        <v>0</v>
      </c>
      <c r="E115" s="1759">
        <f>SUM(E110:E114)</f>
        <v>0</v>
      </c>
    </row>
    <row r="117" spans="1:5" ht="14.25" x14ac:dyDescent="0.2">
      <c r="A117" s="2136" t="s">
        <v>1098</v>
      </c>
      <c r="B117" s="2136"/>
      <c r="C117" s="2137"/>
      <c r="D117" s="2137"/>
      <c r="E117" s="2137"/>
    </row>
    <row r="118" spans="1:5" ht="15.75" thickBot="1" x14ac:dyDescent="0.25">
      <c r="A118" s="1626"/>
      <c r="B118" s="1626"/>
      <c r="C118" s="1626"/>
      <c r="D118" s="1626"/>
      <c r="E118" s="1681" t="str">
        <f>$E$3</f>
        <v>Forintban!</v>
      </c>
    </row>
    <row r="119" spans="1:5" ht="13.5" thickBot="1" x14ac:dyDescent="0.25">
      <c r="A119" s="2138" t="s">
        <v>130</v>
      </c>
      <c r="B119" s="2141" t="s">
        <v>796</v>
      </c>
      <c r="C119" s="2142"/>
      <c r="D119" s="2142"/>
      <c r="E119" s="2143"/>
    </row>
    <row r="120" spans="1:5" ht="13.5" thickBot="1" x14ac:dyDescent="0.25">
      <c r="A120" s="2139"/>
      <c r="B120" s="2144" t="str">
        <f>B99</f>
        <v>Összes 
 forrás, kiadás</v>
      </c>
      <c r="C120" s="2147" t="s">
        <v>1087</v>
      </c>
      <c r="D120" s="2148"/>
      <c r="E120" s="2149"/>
    </row>
    <row r="121" spans="1:5" x14ac:dyDescent="0.2">
      <c r="A121" s="2139"/>
      <c r="B121" s="2145"/>
      <c r="C121" s="2144" t="str">
        <f>CONCATENATE(TARTALOMJEGYZÉK!A1,". előtti forrás, kiadás")</f>
        <v>2021. előtti forrás, kiadás</v>
      </c>
      <c r="D121" s="2144" t="str">
        <f>CONCATENATE(TARTALOMJEGYZÉK!A1,". évi eredeti előirányzat")</f>
        <v>2021. évi eredeti előirányzat</v>
      </c>
      <c r="E121" s="2144" t="str">
        <f>CONCATENATE(TARTALOMJEGYZÉK!A1,". év utáni tervezett forrás, kiadás")</f>
        <v>2021. év utáni tervezett forrás, kiadás</v>
      </c>
    </row>
    <row r="122" spans="1:5" ht="13.5" thickBot="1" x14ac:dyDescent="0.25">
      <c r="A122" s="2140"/>
      <c r="B122" s="2146"/>
      <c r="C122" s="2150"/>
      <c r="D122" s="2150"/>
      <c r="E122" s="2146"/>
    </row>
    <row r="123" spans="1:5" ht="13.5" thickBot="1" x14ac:dyDescent="0.25">
      <c r="A123" s="1688" t="s">
        <v>488</v>
      </c>
      <c r="B123" s="1689" t="s">
        <v>1096</v>
      </c>
      <c r="C123" s="1690" t="s">
        <v>490</v>
      </c>
      <c r="D123" s="1627" t="s">
        <v>492</v>
      </c>
      <c r="E123" s="1691" t="s">
        <v>491</v>
      </c>
    </row>
    <row r="124" spans="1:5" x14ac:dyDescent="0.2">
      <c r="A124" s="1692" t="s">
        <v>131</v>
      </c>
      <c r="B124" s="1751">
        <f t="shared" ref="B124:B129" si="5">C124+D124+E124</f>
        <v>0</v>
      </c>
      <c r="C124" s="1752"/>
      <c r="D124" s="1752"/>
      <c r="E124" s="1753"/>
    </row>
    <row r="125" spans="1:5" x14ac:dyDescent="0.2">
      <c r="A125" s="1693" t="s">
        <v>143</v>
      </c>
      <c r="B125" s="1754">
        <f t="shared" si="5"/>
        <v>0</v>
      </c>
      <c r="C125" s="1755"/>
      <c r="D125" s="1755"/>
      <c r="E125" s="1755"/>
    </row>
    <row r="126" spans="1:5" x14ac:dyDescent="0.2">
      <c r="A126" s="1694" t="s">
        <v>132</v>
      </c>
      <c r="B126" s="1756">
        <f t="shared" si="5"/>
        <v>0</v>
      </c>
      <c r="C126" s="1757"/>
      <c r="D126" s="1757"/>
      <c r="E126" s="1757"/>
    </row>
    <row r="127" spans="1:5" x14ac:dyDescent="0.2">
      <c r="A127" s="1694" t="s">
        <v>145</v>
      </c>
      <c r="B127" s="1756">
        <f t="shared" si="5"/>
        <v>0</v>
      </c>
      <c r="C127" s="1757"/>
      <c r="D127" s="1757"/>
      <c r="E127" s="1757"/>
    </row>
    <row r="128" spans="1:5" x14ac:dyDescent="0.2">
      <c r="A128" s="1694" t="s">
        <v>133</v>
      </c>
      <c r="B128" s="1756">
        <f t="shared" si="5"/>
        <v>0</v>
      </c>
      <c r="C128" s="1757"/>
      <c r="D128" s="1757"/>
      <c r="E128" s="1757"/>
    </row>
    <row r="129" spans="1:5" ht="13.5" thickBot="1" x14ac:dyDescent="0.25">
      <c r="A129" s="1694" t="s">
        <v>134</v>
      </c>
      <c r="B129" s="1756">
        <f t="shared" si="5"/>
        <v>0</v>
      </c>
      <c r="C129" s="1757"/>
      <c r="D129" s="1757"/>
      <c r="E129" s="1757"/>
    </row>
    <row r="130" spans="1:5" ht="13.5" thickBot="1" x14ac:dyDescent="0.25">
      <c r="A130" s="1695" t="s">
        <v>135</v>
      </c>
      <c r="B130" s="1758">
        <f>B124+SUM(B126:B129)</f>
        <v>0</v>
      </c>
      <c r="C130" s="1758">
        <f>C124+SUM(C126:C129)</f>
        <v>0</v>
      </c>
      <c r="D130" s="1758">
        <f>D124+SUM(D126:D129)</f>
        <v>0</v>
      </c>
      <c r="E130" s="1759">
        <f>E124+SUM(E126:E129)</f>
        <v>0</v>
      </c>
    </row>
    <row r="131" spans="1:5" x14ac:dyDescent="0.2">
      <c r="A131" s="1696" t="s">
        <v>139</v>
      </c>
      <c r="B131" s="1751">
        <f>C131+D131+E131</f>
        <v>0</v>
      </c>
      <c r="C131" s="1752"/>
      <c r="D131" s="1752"/>
      <c r="E131" s="1753"/>
    </row>
    <row r="132" spans="1:5" x14ac:dyDescent="0.2">
      <c r="A132" s="1697" t="s">
        <v>140</v>
      </c>
      <c r="B132" s="1756">
        <f>C132+D132+E132</f>
        <v>0</v>
      </c>
      <c r="C132" s="1757"/>
      <c r="D132" s="1757"/>
      <c r="E132" s="1757"/>
    </row>
    <row r="133" spans="1:5" x14ac:dyDescent="0.2">
      <c r="A133" s="1697" t="s">
        <v>141</v>
      </c>
      <c r="B133" s="1756">
        <f>C133+D133+E133</f>
        <v>0</v>
      </c>
      <c r="C133" s="1757"/>
      <c r="D133" s="1757"/>
      <c r="E133" s="1757"/>
    </row>
    <row r="134" spans="1:5" x14ac:dyDescent="0.2">
      <c r="A134" s="1697" t="s">
        <v>142</v>
      </c>
      <c r="B134" s="1756">
        <f>C134+D134+E134</f>
        <v>0</v>
      </c>
      <c r="C134" s="1757"/>
      <c r="D134" s="1757"/>
      <c r="E134" s="1757"/>
    </row>
    <row r="135" spans="1:5" ht="13.5" thickBot="1" x14ac:dyDescent="0.25">
      <c r="A135" s="1698"/>
      <c r="B135" s="1760">
        <f>C135+D135+E135</f>
        <v>0</v>
      </c>
      <c r="C135" s="1761"/>
      <c r="D135" s="1761"/>
      <c r="E135" s="1762"/>
    </row>
    <row r="136" spans="1:5" ht="13.5" thickBot="1" x14ac:dyDescent="0.25">
      <c r="A136" s="1699" t="s">
        <v>109</v>
      </c>
      <c r="B136" s="1758">
        <f>SUM(B131:B135)</f>
        <v>0</v>
      </c>
      <c r="C136" s="1758">
        <f>SUM(C131:C135)</f>
        <v>0</v>
      </c>
      <c r="D136" s="1758">
        <f>SUM(D131:D135)</f>
        <v>0</v>
      </c>
      <c r="E136" s="1759">
        <f>SUM(E131:E135)</f>
        <v>0</v>
      </c>
    </row>
    <row r="138" spans="1:5" ht="14.25" x14ac:dyDescent="0.2">
      <c r="A138" s="2136" t="s">
        <v>1098</v>
      </c>
      <c r="B138" s="2136"/>
      <c r="C138" s="2137"/>
      <c r="D138" s="2137"/>
      <c r="E138" s="2137"/>
    </row>
    <row r="139" spans="1:5" ht="15.75" thickBot="1" x14ac:dyDescent="0.25">
      <c r="A139" s="1626"/>
      <c r="B139" s="1626"/>
      <c r="C139" s="1626"/>
      <c r="D139" s="1626"/>
      <c r="E139" s="1681" t="str">
        <f>$E$3</f>
        <v>Forintban!</v>
      </c>
    </row>
    <row r="140" spans="1:5" ht="13.5" thickBot="1" x14ac:dyDescent="0.25">
      <c r="A140" s="2138" t="s">
        <v>130</v>
      </c>
      <c r="B140" s="2141" t="s">
        <v>796</v>
      </c>
      <c r="C140" s="2142"/>
      <c r="D140" s="2142"/>
      <c r="E140" s="2143"/>
    </row>
    <row r="141" spans="1:5" ht="13.5" thickBot="1" x14ac:dyDescent="0.25">
      <c r="A141" s="2139"/>
      <c r="B141" s="2144" t="str">
        <f>B120</f>
        <v>Összes 
 forrás, kiadás</v>
      </c>
      <c r="C141" s="2147" t="s">
        <v>1087</v>
      </c>
      <c r="D141" s="2148"/>
      <c r="E141" s="2149"/>
    </row>
    <row r="142" spans="1:5" x14ac:dyDescent="0.2">
      <c r="A142" s="2139"/>
      <c r="B142" s="2145"/>
      <c r="C142" s="2144" t="str">
        <f>CONCATENATE(TARTALOMJEGYZÉK!A1,". előtti forrás, kiadás")</f>
        <v>2021. előtti forrás, kiadás</v>
      </c>
      <c r="D142" s="2144" t="str">
        <f>CONCATENATE(TARTALOMJEGYZÉK!A1,". évi eredeti előirányzat")</f>
        <v>2021. évi eredeti előirányzat</v>
      </c>
      <c r="E142" s="2144" t="str">
        <f>CONCATENATE(TARTALOMJEGYZÉK!A1,". év utáni tervezett forrás, kiadás")</f>
        <v>2021. év utáni tervezett forrás, kiadás</v>
      </c>
    </row>
    <row r="143" spans="1:5" ht="13.5" thickBot="1" x14ac:dyDescent="0.25">
      <c r="A143" s="2140"/>
      <c r="B143" s="2146"/>
      <c r="C143" s="2150"/>
      <c r="D143" s="2150"/>
      <c r="E143" s="2146"/>
    </row>
    <row r="144" spans="1:5" ht="13.5" thickBot="1" x14ac:dyDescent="0.25">
      <c r="A144" s="1688" t="s">
        <v>488</v>
      </c>
      <c r="B144" s="1689" t="s">
        <v>1096</v>
      </c>
      <c r="C144" s="1690" t="s">
        <v>490</v>
      </c>
      <c r="D144" s="1627" t="s">
        <v>492</v>
      </c>
      <c r="E144" s="1691" t="s">
        <v>491</v>
      </c>
    </row>
    <row r="145" spans="1:5" x14ac:dyDescent="0.2">
      <c r="A145" s="1692" t="s">
        <v>131</v>
      </c>
      <c r="B145" s="1751">
        <f t="shared" ref="B145:B150" si="6">C145+D145+E145</f>
        <v>0</v>
      </c>
      <c r="C145" s="1752"/>
      <c r="D145" s="1752"/>
      <c r="E145" s="1753"/>
    </row>
    <row r="146" spans="1:5" x14ac:dyDescent="0.2">
      <c r="A146" s="1693" t="s">
        <v>143</v>
      </c>
      <c r="B146" s="1754">
        <f t="shared" si="6"/>
        <v>0</v>
      </c>
      <c r="C146" s="1755"/>
      <c r="D146" s="1755"/>
      <c r="E146" s="1755"/>
    </row>
    <row r="147" spans="1:5" x14ac:dyDescent="0.2">
      <c r="A147" s="1694" t="s">
        <v>132</v>
      </c>
      <c r="B147" s="1756">
        <f t="shared" si="6"/>
        <v>0</v>
      </c>
      <c r="C147" s="1757"/>
      <c r="D147" s="1757"/>
      <c r="E147" s="1757"/>
    </row>
    <row r="148" spans="1:5" x14ac:dyDescent="0.2">
      <c r="A148" s="1694" t="s">
        <v>145</v>
      </c>
      <c r="B148" s="1756">
        <f t="shared" si="6"/>
        <v>0</v>
      </c>
      <c r="C148" s="1757"/>
      <c r="D148" s="1757"/>
      <c r="E148" s="1757"/>
    </row>
    <row r="149" spans="1:5" x14ac:dyDescent="0.2">
      <c r="A149" s="1694" t="s">
        <v>133</v>
      </c>
      <c r="B149" s="1756">
        <f t="shared" si="6"/>
        <v>0</v>
      </c>
      <c r="C149" s="1757"/>
      <c r="D149" s="1757"/>
      <c r="E149" s="1757"/>
    </row>
    <row r="150" spans="1:5" ht="13.5" thickBot="1" x14ac:dyDescent="0.25">
      <c r="A150" s="1694" t="s">
        <v>134</v>
      </c>
      <c r="B150" s="1756">
        <f t="shared" si="6"/>
        <v>0</v>
      </c>
      <c r="C150" s="1757"/>
      <c r="D150" s="1757"/>
      <c r="E150" s="1757"/>
    </row>
    <row r="151" spans="1:5" ht="13.5" thickBot="1" x14ac:dyDescent="0.25">
      <c r="A151" s="1695" t="s">
        <v>135</v>
      </c>
      <c r="B151" s="1758">
        <f>B145+SUM(B147:B150)</f>
        <v>0</v>
      </c>
      <c r="C151" s="1758">
        <f>C145+SUM(C147:C150)</f>
        <v>0</v>
      </c>
      <c r="D151" s="1758">
        <f>D145+SUM(D147:D150)</f>
        <v>0</v>
      </c>
      <c r="E151" s="1759">
        <f>E145+SUM(E147:E150)</f>
        <v>0</v>
      </c>
    </row>
    <row r="152" spans="1:5" x14ac:dyDescent="0.2">
      <c r="A152" s="1696" t="s">
        <v>139</v>
      </c>
      <c r="B152" s="1751">
        <f>C152+D152+E152</f>
        <v>0</v>
      </c>
      <c r="C152" s="1752"/>
      <c r="D152" s="1752"/>
      <c r="E152" s="1753"/>
    </row>
    <row r="153" spans="1:5" x14ac:dyDescent="0.2">
      <c r="A153" s="1697" t="s">
        <v>140</v>
      </c>
      <c r="B153" s="1756">
        <f>C153+D153+E153</f>
        <v>0</v>
      </c>
      <c r="C153" s="1757"/>
      <c r="D153" s="1757"/>
      <c r="E153" s="1757"/>
    </row>
    <row r="154" spans="1:5" x14ac:dyDescent="0.2">
      <c r="A154" s="1697" t="s">
        <v>141</v>
      </c>
      <c r="B154" s="1756">
        <f>C154+D154+E154</f>
        <v>0</v>
      </c>
      <c r="C154" s="1757"/>
      <c r="D154" s="1757"/>
      <c r="E154" s="1757"/>
    </row>
    <row r="155" spans="1:5" x14ac:dyDescent="0.2">
      <c r="A155" s="1697" t="s">
        <v>142</v>
      </c>
      <c r="B155" s="1756">
        <f>C155+D155+E155</f>
        <v>0</v>
      </c>
      <c r="C155" s="1757"/>
      <c r="D155" s="1757"/>
      <c r="E155" s="1757"/>
    </row>
    <row r="156" spans="1:5" ht="13.5" thickBot="1" x14ac:dyDescent="0.25">
      <c r="A156" s="1698"/>
      <c r="B156" s="1760">
        <f>C156+D156+E156</f>
        <v>0</v>
      </c>
      <c r="C156" s="1761"/>
      <c r="D156" s="1761"/>
      <c r="E156" s="1762"/>
    </row>
    <row r="157" spans="1:5" ht="13.5" thickBot="1" x14ac:dyDescent="0.25">
      <c r="A157" s="1699" t="s">
        <v>109</v>
      </c>
      <c r="B157" s="1758">
        <f>SUM(B152:B156)</f>
        <v>0</v>
      </c>
      <c r="C157" s="1758">
        <f>SUM(C152:C156)</f>
        <v>0</v>
      </c>
      <c r="D157" s="1758">
        <f>SUM(D152:D156)</f>
        <v>0</v>
      </c>
      <c r="E157" s="1759">
        <f>SUM(E152:E156)</f>
        <v>0</v>
      </c>
    </row>
    <row r="159" spans="1:5" ht="14.25" x14ac:dyDescent="0.2">
      <c r="A159" s="2136" t="s">
        <v>1098</v>
      </c>
      <c r="B159" s="2136"/>
      <c r="C159" s="2137"/>
      <c r="D159" s="2137"/>
      <c r="E159" s="2137"/>
    </row>
    <row r="160" spans="1:5" ht="15.75" thickBot="1" x14ac:dyDescent="0.25">
      <c r="A160" s="1626"/>
      <c r="B160" s="1626"/>
      <c r="C160" s="1626"/>
      <c r="D160" s="1626"/>
      <c r="E160" s="1681" t="str">
        <f>$E$3</f>
        <v>Forintban!</v>
      </c>
    </row>
    <row r="161" spans="1:5" ht="13.5" thickBot="1" x14ac:dyDescent="0.25">
      <c r="A161" s="2138" t="s">
        <v>130</v>
      </c>
      <c r="B161" s="2141" t="s">
        <v>796</v>
      </c>
      <c r="C161" s="2142"/>
      <c r="D161" s="2142"/>
      <c r="E161" s="2143"/>
    </row>
    <row r="162" spans="1:5" ht="13.5" thickBot="1" x14ac:dyDescent="0.25">
      <c r="A162" s="2139"/>
      <c r="B162" s="2144" t="str">
        <f>B141</f>
        <v>Összes 
 forrás, kiadás</v>
      </c>
      <c r="C162" s="2147" t="s">
        <v>1087</v>
      </c>
      <c r="D162" s="2148"/>
      <c r="E162" s="2149"/>
    </row>
    <row r="163" spans="1:5" x14ac:dyDescent="0.2">
      <c r="A163" s="2139"/>
      <c r="B163" s="2145"/>
      <c r="C163" s="2144" t="str">
        <f>CONCATENATE(TARTALOMJEGYZÉK!A1,". előtti forrás, kiadás")</f>
        <v>2021. előtti forrás, kiadás</v>
      </c>
      <c r="D163" s="2144" t="str">
        <f>CONCATENATE(TARTALOMJEGYZÉK!A1,". évi eredeti előirányzat")</f>
        <v>2021. évi eredeti előirányzat</v>
      </c>
      <c r="E163" s="2144" t="str">
        <f>CONCATENATE(TARTALOMJEGYZÉK!A1,". év utáni tervezett forrás, kiadás")</f>
        <v>2021. év utáni tervezett forrás, kiadás</v>
      </c>
    </row>
    <row r="164" spans="1:5" ht="13.5" thickBot="1" x14ac:dyDescent="0.25">
      <c r="A164" s="2140"/>
      <c r="B164" s="2146"/>
      <c r="C164" s="2150"/>
      <c r="D164" s="2150"/>
      <c r="E164" s="2146"/>
    </row>
    <row r="165" spans="1:5" ht="13.5" thickBot="1" x14ac:dyDescent="0.25">
      <c r="A165" s="1688" t="s">
        <v>488</v>
      </c>
      <c r="B165" s="1689" t="s">
        <v>1096</v>
      </c>
      <c r="C165" s="1690" t="s">
        <v>490</v>
      </c>
      <c r="D165" s="1627" t="s">
        <v>492</v>
      </c>
      <c r="E165" s="1691" t="s">
        <v>491</v>
      </c>
    </row>
    <row r="166" spans="1:5" x14ac:dyDescent="0.2">
      <c r="A166" s="1692" t="s">
        <v>131</v>
      </c>
      <c r="B166" s="1751">
        <f t="shared" ref="B166:B171" si="7">C166+D166+E166</f>
        <v>0</v>
      </c>
      <c r="C166" s="1752"/>
      <c r="D166" s="1752"/>
      <c r="E166" s="1753"/>
    </row>
    <row r="167" spans="1:5" x14ac:dyDescent="0.2">
      <c r="A167" s="1693" t="s">
        <v>143</v>
      </c>
      <c r="B167" s="1754">
        <f t="shared" si="7"/>
        <v>0</v>
      </c>
      <c r="C167" s="1755"/>
      <c r="D167" s="1755"/>
      <c r="E167" s="1755"/>
    </row>
    <row r="168" spans="1:5" x14ac:dyDescent="0.2">
      <c r="A168" s="1694" t="s">
        <v>132</v>
      </c>
      <c r="B168" s="1756">
        <f t="shared" si="7"/>
        <v>0</v>
      </c>
      <c r="C168" s="1757"/>
      <c r="D168" s="1757"/>
      <c r="E168" s="1757"/>
    </row>
    <row r="169" spans="1:5" x14ac:dyDescent="0.2">
      <c r="A169" s="1694" t="s">
        <v>145</v>
      </c>
      <c r="B169" s="1756">
        <f t="shared" si="7"/>
        <v>0</v>
      </c>
      <c r="C169" s="1757"/>
      <c r="D169" s="1757"/>
      <c r="E169" s="1757"/>
    </row>
    <row r="170" spans="1:5" x14ac:dyDescent="0.2">
      <c r="A170" s="1694" t="s">
        <v>133</v>
      </c>
      <c r="B170" s="1756">
        <f t="shared" si="7"/>
        <v>0</v>
      </c>
      <c r="C170" s="1757"/>
      <c r="D170" s="1757"/>
      <c r="E170" s="1757"/>
    </row>
    <row r="171" spans="1:5" ht="13.5" thickBot="1" x14ac:dyDescent="0.25">
      <c r="A171" s="1694" t="s">
        <v>134</v>
      </c>
      <c r="B171" s="1756">
        <f t="shared" si="7"/>
        <v>0</v>
      </c>
      <c r="C171" s="1757"/>
      <c r="D171" s="1757"/>
      <c r="E171" s="1757"/>
    </row>
    <row r="172" spans="1:5" ht="13.5" thickBot="1" x14ac:dyDescent="0.25">
      <c r="A172" s="1695" t="s">
        <v>135</v>
      </c>
      <c r="B172" s="1758">
        <f>B166+SUM(B168:B171)</f>
        <v>0</v>
      </c>
      <c r="C172" s="1758">
        <f>C166+SUM(C168:C171)</f>
        <v>0</v>
      </c>
      <c r="D172" s="1758">
        <f>D166+SUM(D168:D171)</f>
        <v>0</v>
      </c>
      <c r="E172" s="1759">
        <f>E166+SUM(E168:E171)</f>
        <v>0</v>
      </c>
    </row>
    <row r="173" spans="1:5" x14ac:dyDescent="0.2">
      <c r="A173" s="1696" t="s">
        <v>139</v>
      </c>
      <c r="B173" s="1751">
        <f>C173+D173+E173</f>
        <v>0</v>
      </c>
      <c r="C173" s="1752"/>
      <c r="D173" s="1752"/>
      <c r="E173" s="1753"/>
    </row>
    <row r="174" spans="1:5" x14ac:dyDescent="0.2">
      <c r="A174" s="1697" t="s">
        <v>140</v>
      </c>
      <c r="B174" s="1756">
        <f>C174+D174+E174</f>
        <v>0</v>
      </c>
      <c r="C174" s="1757"/>
      <c r="D174" s="1757"/>
      <c r="E174" s="1757"/>
    </row>
    <row r="175" spans="1:5" x14ac:dyDescent="0.2">
      <c r="A175" s="1697" t="s">
        <v>141</v>
      </c>
      <c r="B175" s="1756">
        <f>C175+D175+E175</f>
        <v>0</v>
      </c>
      <c r="C175" s="1757"/>
      <c r="D175" s="1757"/>
      <c r="E175" s="1757"/>
    </row>
    <row r="176" spans="1:5" x14ac:dyDescent="0.2">
      <c r="A176" s="1697" t="s">
        <v>142</v>
      </c>
      <c r="B176" s="1756">
        <f>C176+D176+E176</f>
        <v>0</v>
      </c>
      <c r="C176" s="1757"/>
      <c r="D176" s="1757"/>
      <c r="E176" s="1757"/>
    </row>
    <row r="177" spans="1:5" ht="13.5" thickBot="1" x14ac:dyDescent="0.25">
      <c r="A177" s="1698"/>
      <c r="B177" s="1760">
        <f>C177+D177+E177</f>
        <v>0</v>
      </c>
      <c r="C177" s="1761"/>
      <c r="D177" s="1761"/>
      <c r="E177" s="1762"/>
    </row>
    <row r="178" spans="1:5" ht="13.5" thickBot="1" x14ac:dyDescent="0.25">
      <c r="A178" s="1699" t="s">
        <v>109</v>
      </c>
      <c r="B178" s="1758">
        <f>SUM(B173:B177)</f>
        <v>0</v>
      </c>
      <c r="C178" s="1758">
        <f>SUM(C173:C177)</f>
        <v>0</v>
      </c>
      <c r="D178" s="1758">
        <f>SUM(D173:D177)</f>
        <v>0</v>
      </c>
      <c r="E178" s="1759">
        <f>SUM(E173:E177)</f>
        <v>0</v>
      </c>
    </row>
    <row r="180" spans="1:5" ht="14.25" x14ac:dyDescent="0.2">
      <c r="A180" s="2136" t="s">
        <v>1098</v>
      </c>
      <c r="B180" s="2136"/>
      <c r="C180" s="2137"/>
      <c r="D180" s="2137"/>
      <c r="E180" s="2137"/>
    </row>
    <row r="181" spans="1:5" ht="15.75" thickBot="1" x14ac:dyDescent="0.25">
      <c r="A181" s="1626"/>
      <c r="B181" s="1626"/>
      <c r="C181" s="1626"/>
      <c r="D181" s="1626"/>
      <c r="E181" s="1681" t="str">
        <f>$E$3</f>
        <v>Forintban!</v>
      </c>
    </row>
    <row r="182" spans="1:5" ht="13.5" thickBot="1" x14ac:dyDescent="0.25">
      <c r="A182" s="2138" t="s">
        <v>130</v>
      </c>
      <c r="B182" s="2141" t="s">
        <v>796</v>
      </c>
      <c r="C182" s="2142"/>
      <c r="D182" s="2142"/>
      <c r="E182" s="2143"/>
    </row>
    <row r="183" spans="1:5" ht="13.5" thickBot="1" x14ac:dyDescent="0.25">
      <c r="A183" s="2139"/>
      <c r="B183" s="2144" t="str">
        <f>B162</f>
        <v>Összes 
 forrás, kiadás</v>
      </c>
      <c r="C183" s="2147" t="s">
        <v>1087</v>
      </c>
      <c r="D183" s="2148"/>
      <c r="E183" s="2149"/>
    </row>
    <row r="184" spans="1:5" x14ac:dyDescent="0.2">
      <c r="A184" s="2139"/>
      <c r="B184" s="2145"/>
      <c r="C184" s="2144" t="str">
        <f>CONCATENATE(TARTALOMJEGYZÉK!A1,". előtti forrás, kiadás")</f>
        <v>2021. előtti forrás, kiadás</v>
      </c>
      <c r="D184" s="2144" t="str">
        <f>CONCATENATE(TARTALOMJEGYZÉK!A1,". évi eredeti előirányzat")</f>
        <v>2021. évi eredeti előirányzat</v>
      </c>
      <c r="E184" s="2144" t="str">
        <f>CONCATENATE(TARTALOMJEGYZÉK!A1,". év utáni tervezett forrás, kiadás")</f>
        <v>2021. év utáni tervezett forrás, kiadás</v>
      </c>
    </row>
    <row r="185" spans="1:5" ht="13.5" thickBot="1" x14ac:dyDescent="0.25">
      <c r="A185" s="2140"/>
      <c r="B185" s="2146"/>
      <c r="C185" s="2150"/>
      <c r="D185" s="2150"/>
      <c r="E185" s="2146"/>
    </row>
    <row r="186" spans="1:5" ht="13.5" thickBot="1" x14ac:dyDescent="0.25">
      <c r="A186" s="1688" t="s">
        <v>488</v>
      </c>
      <c r="B186" s="1689" t="s">
        <v>1096</v>
      </c>
      <c r="C186" s="1690" t="s">
        <v>490</v>
      </c>
      <c r="D186" s="1627" t="s">
        <v>492</v>
      </c>
      <c r="E186" s="1691" t="s">
        <v>491</v>
      </c>
    </row>
    <row r="187" spans="1:5" x14ac:dyDescent="0.2">
      <c r="A187" s="1692" t="s">
        <v>131</v>
      </c>
      <c r="B187" s="1751">
        <f t="shared" ref="B187:B192" si="8">C187+D187+E187</f>
        <v>0</v>
      </c>
      <c r="C187" s="1752"/>
      <c r="D187" s="1752"/>
      <c r="E187" s="1753"/>
    </row>
    <row r="188" spans="1:5" x14ac:dyDescent="0.2">
      <c r="A188" s="1693" t="s">
        <v>143</v>
      </c>
      <c r="B188" s="1754">
        <f t="shared" si="8"/>
        <v>0</v>
      </c>
      <c r="C188" s="1755"/>
      <c r="D188" s="1755"/>
      <c r="E188" s="1755"/>
    </row>
    <row r="189" spans="1:5" x14ac:dyDescent="0.2">
      <c r="A189" s="1694" t="s">
        <v>132</v>
      </c>
      <c r="B189" s="1756">
        <f t="shared" si="8"/>
        <v>0</v>
      </c>
      <c r="C189" s="1757"/>
      <c r="D189" s="1757"/>
      <c r="E189" s="1757"/>
    </row>
    <row r="190" spans="1:5" x14ac:dyDescent="0.2">
      <c r="A190" s="1694" t="s">
        <v>145</v>
      </c>
      <c r="B190" s="1756">
        <f t="shared" si="8"/>
        <v>0</v>
      </c>
      <c r="C190" s="1757"/>
      <c r="D190" s="1757"/>
      <c r="E190" s="1757"/>
    </row>
    <row r="191" spans="1:5" x14ac:dyDescent="0.2">
      <c r="A191" s="1694" t="s">
        <v>133</v>
      </c>
      <c r="B191" s="1756">
        <f t="shared" si="8"/>
        <v>0</v>
      </c>
      <c r="C191" s="1757"/>
      <c r="D191" s="1757"/>
      <c r="E191" s="1757"/>
    </row>
    <row r="192" spans="1:5" ht="13.5" thickBot="1" x14ac:dyDescent="0.25">
      <c r="A192" s="1694" t="s">
        <v>134</v>
      </c>
      <c r="B192" s="1756">
        <f t="shared" si="8"/>
        <v>0</v>
      </c>
      <c r="C192" s="1757"/>
      <c r="D192" s="1757"/>
      <c r="E192" s="1757"/>
    </row>
    <row r="193" spans="1:5" ht="13.5" thickBot="1" x14ac:dyDescent="0.25">
      <c r="A193" s="1695" t="s">
        <v>135</v>
      </c>
      <c r="B193" s="1758">
        <f>B187+SUM(B189:B192)</f>
        <v>0</v>
      </c>
      <c r="C193" s="1758">
        <f>C187+SUM(C189:C192)</f>
        <v>0</v>
      </c>
      <c r="D193" s="1758">
        <f>D187+SUM(D189:D192)</f>
        <v>0</v>
      </c>
      <c r="E193" s="1759">
        <f>E187+SUM(E189:E192)</f>
        <v>0</v>
      </c>
    </row>
    <row r="194" spans="1:5" x14ac:dyDescent="0.2">
      <c r="A194" s="1696" t="s">
        <v>139</v>
      </c>
      <c r="B194" s="1751">
        <f>C194+D194+E194</f>
        <v>0</v>
      </c>
      <c r="C194" s="1752"/>
      <c r="D194" s="1752"/>
      <c r="E194" s="1753"/>
    </row>
    <row r="195" spans="1:5" x14ac:dyDescent="0.2">
      <c r="A195" s="1697" t="s">
        <v>140</v>
      </c>
      <c r="B195" s="1756">
        <f>C195+D195+E195</f>
        <v>0</v>
      </c>
      <c r="C195" s="1757"/>
      <c r="D195" s="1757"/>
      <c r="E195" s="1757"/>
    </row>
    <row r="196" spans="1:5" x14ac:dyDescent="0.2">
      <c r="A196" s="1697" t="s">
        <v>141</v>
      </c>
      <c r="B196" s="1756">
        <f>C196+D196+E196</f>
        <v>0</v>
      </c>
      <c r="C196" s="1757"/>
      <c r="D196" s="1757"/>
      <c r="E196" s="1757"/>
    </row>
    <row r="197" spans="1:5" x14ac:dyDescent="0.2">
      <c r="A197" s="1697" t="s">
        <v>142</v>
      </c>
      <c r="B197" s="1756">
        <f>C197+D197+E197</f>
        <v>0</v>
      </c>
      <c r="C197" s="1757"/>
      <c r="D197" s="1757"/>
      <c r="E197" s="1757"/>
    </row>
    <row r="198" spans="1:5" ht="13.5" thickBot="1" x14ac:dyDescent="0.25">
      <c r="A198" s="1698"/>
      <c r="B198" s="1760">
        <f>C198+D198+E198</f>
        <v>0</v>
      </c>
      <c r="C198" s="1761"/>
      <c r="D198" s="1761"/>
      <c r="E198" s="1762"/>
    </row>
    <row r="199" spans="1:5" ht="13.5" thickBot="1" x14ac:dyDescent="0.25">
      <c r="A199" s="1699" t="s">
        <v>109</v>
      </c>
      <c r="B199" s="1758">
        <f>SUM(B194:B198)</f>
        <v>0</v>
      </c>
      <c r="C199" s="1758">
        <f>SUM(C194:C198)</f>
        <v>0</v>
      </c>
      <c r="D199" s="1758">
        <f>SUM(D194:D198)</f>
        <v>0</v>
      </c>
      <c r="E199" s="1759">
        <f>SUM(E194:E198)</f>
        <v>0</v>
      </c>
    </row>
    <row r="201" spans="1:5" ht="14.25" x14ac:dyDescent="0.2">
      <c r="A201" s="2136" t="s">
        <v>1098</v>
      </c>
      <c r="B201" s="2136"/>
      <c r="C201" s="2137"/>
      <c r="D201" s="2137"/>
      <c r="E201" s="2137"/>
    </row>
    <row r="202" spans="1:5" ht="15.75" thickBot="1" x14ac:dyDescent="0.25">
      <c r="A202" s="1626"/>
      <c r="B202" s="1626"/>
      <c r="C202" s="1626"/>
      <c r="D202" s="1626"/>
      <c r="E202" s="1681" t="str">
        <f>$E$3</f>
        <v>Forintban!</v>
      </c>
    </row>
    <row r="203" spans="1:5" ht="13.5" thickBot="1" x14ac:dyDescent="0.25">
      <c r="A203" s="2138" t="s">
        <v>130</v>
      </c>
      <c r="B203" s="2141" t="s">
        <v>796</v>
      </c>
      <c r="C203" s="2142"/>
      <c r="D203" s="2142"/>
      <c r="E203" s="2143"/>
    </row>
    <row r="204" spans="1:5" ht="13.5" thickBot="1" x14ac:dyDescent="0.25">
      <c r="A204" s="2139"/>
      <c r="B204" s="2144" t="str">
        <f>B183</f>
        <v>Összes 
 forrás, kiadás</v>
      </c>
      <c r="C204" s="2147" t="s">
        <v>1087</v>
      </c>
      <c r="D204" s="2148"/>
      <c r="E204" s="2149"/>
    </row>
    <row r="205" spans="1:5" x14ac:dyDescent="0.2">
      <c r="A205" s="2139"/>
      <c r="B205" s="2145"/>
      <c r="C205" s="2144" t="str">
        <f>CONCATENATE(TARTALOMJEGYZÉK!$A$1,". előtti forrás, kiadás")</f>
        <v>2021. előtti forrás, kiadás</v>
      </c>
      <c r="D205" s="2144" t="str">
        <f>CONCATENATE(TARTALOMJEGYZÉK!$A$1,". évi eredeti előirányzat")</f>
        <v>2021. évi eredeti előirányzat</v>
      </c>
      <c r="E205" s="2144" t="str">
        <f>CONCATENATE(TARTALOMJEGYZÉK!$A$1,". év utáni tervezett forrás, kiadás")</f>
        <v>2021. év utáni tervezett forrás, kiadás</v>
      </c>
    </row>
    <row r="206" spans="1:5" ht="13.5" thickBot="1" x14ac:dyDescent="0.25">
      <c r="A206" s="2140"/>
      <c r="B206" s="2146"/>
      <c r="C206" s="2150"/>
      <c r="D206" s="2150"/>
      <c r="E206" s="2146"/>
    </row>
    <row r="207" spans="1:5" ht="13.5" thickBot="1" x14ac:dyDescent="0.25">
      <c r="A207" s="1688" t="s">
        <v>488</v>
      </c>
      <c r="B207" s="1689" t="s">
        <v>1096</v>
      </c>
      <c r="C207" s="1690" t="s">
        <v>490</v>
      </c>
      <c r="D207" s="1627" t="s">
        <v>492</v>
      </c>
      <c r="E207" s="1691" t="s">
        <v>491</v>
      </c>
    </row>
    <row r="208" spans="1:5" x14ac:dyDescent="0.2">
      <c r="A208" s="1692" t="s">
        <v>131</v>
      </c>
      <c r="B208" s="1751">
        <f t="shared" ref="B208:B213" si="9">C208+D208+E208</f>
        <v>0</v>
      </c>
      <c r="C208" s="1752"/>
      <c r="D208" s="1752"/>
      <c r="E208" s="1753"/>
    </row>
    <row r="209" spans="1:5" x14ac:dyDescent="0.2">
      <c r="A209" s="1693" t="s">
        <v>143</v>
      </c>
      <c r="B209" s="1754">
        <f t="shared" si="9"/>
        <v>0</v>
      </c>
      <c r="C209" s="1755"/>
      <c r="D209" s="1755"/>
      <c r="E209" s="1755"/>
    </row>
    <row r="210" spans="1:5" x14ac:dyDescent="0.2">
      <c r="A210" s="1694" t="s">
        <v>132</v>
      </c>
      <c r="B210" s="1756">
        <f t="shared" si="9"/>
        <v>0</v>
      </c>
      <c r="C210" s="1757"/>
      <c r="D210" s="1757"/>
      <c r="E210" s="1757"/>
    </row>
    <row r="211" spans="1:5" x14ac:dyDescent="0.2">
      <c r="A211" s="1694" t="s">
        <v>145</v>
      </c>
      <c r="B211" s="1756">
        <f t="shared" si="9"/>
        <v>0</v>
      </c>
      <c r="C211" s="1757"/>
      <c r="D211" s="1757"/>
      <c r="E211" s="1757"/>
    </row>
    <row r="212" spans="1:5" x14ac:dyDescent="0.2">
      <c r="A212" s="1694" t="s">
        <v>133</v>
      </c>
      <c r="B212" s="1756">
        <f t="shared" si="9"/>
        <v>0</v>
      </c>
      <c r="C212" s="1757"/>
      <c r="D212" s="1757"/>
      <c r="E212" s="1757"/>
    </row>
    <row r="213" spans="1:5" ht="13.5" thickBot="1" x14ac:dyDescent="0.25">
      <c r="A213" s="1694" t="s">
        <v>134</v>
      </c>
      <c r="B213" s="1756">
        <f t="shared" si="9"/>
        <v>0</v>
      </c>
      <c r="C213" s="1757"/>
      <c r="D213" s="1757"/>
      <c r="E213" s="1757"/>
    </row>
    <row r="214" spans="1:5" ht="13.5" thickBot="1" x14ac:dyDescent="0.25">
      <c r="A214" s="1695" t="s">
        <v>135</v>
      </c>
      <c r="B214" s="1758">
        <f>B208+SUM(B210:B213)</f>
        <v>0</v>
      </c>
      <c r="C214" s="1758">
        <f>C208+SUM(C210:C213)</f>
        <v>0</v>
      </c>
      <c r="D214" s="1758">
        <f>D208+SUM(D210:D213)</f>
        <v>0</v>
      </c>
      <c r="E214" s="1759">
        <f>E208+SUM(E210:E213)</f>
        <v>0</v>
      </c>
    </row>
    <row r="215" spans="1:5" x14ac:dyDescent="0.2">
      <c r="A215" s="1696" t="s">
        <v>139</v>
      </c>
      <c r="B215" s="1751">
        <f>C215+D215+E215</f>
        <v>0</v>
      </c>
      <c r="C215" s="1752"/>
      <c r="D215" s="1752"/>
      <c r="E215" s="1753"/>
    </row>
    <row r="216" spans="1:5" x14ac:dyDescent="0.2">
      <c r="A216" s="1697" t="s">
        <v>140</v>
      </c>
      <c r="B216" s="1756">
        <f>C216+D216+E216</f>
        <v>0</v>
      </c>
      <c r="C216" s="1757"/>
      <c r="D216" s="1757"/>
      <c r="E216" s="1757"/>
    </row>
    <row r="217" spans="1:5" x14ac:dyDescent="0.2">
      <c r="A217" s="1697" t="s">
        <v>141</v>
      </c>
      <c r="B217" s="1756">
        <f>C217+D217+E217</f>
        <v>0</v>
      </c>
      <c r="C217" s="1757"/>
      <c r="D217" s="1757"/>
      <c r="E217" s="1757"/>
    </row>
    <row r="218" spans="1:5" x14ac:dyDescent="0.2">
      <c r="A218" s="1697" t="s">
        <v>142</v>
      </c>
      <c r="B218" s="1756">
        <f>C218+D218+E218</f>
        <v>0</v>
      </c>
      <c r="C218" s="1757"/>
      <c r="D218" s="1757"/>
      <c r="E218" s="1757"/>
    </row>
    <row r="219" spans="1:5" ht="13.5" thickBot="1" x14ac:dyDescent="0.25">
      <c r="A219" s="1698"/>
      <c r="B219" s="1760">
        <f>C219+D219+E219</f>
        <v>0</v>
      </c>
      <c r="C219" s="1761"/>
      <c r="D219" s="1761"/>
      <c r="E219" s="1762"/>
    </row>
    <row r="220" spans="1:5" ht="13.5" thickBot="1" x14ac:dyDescent="0.25">
      <c r="A220" s="1699" t="s">
        <v>109</v>
      </c>
      <c r="B220" s="1758">
        <f>SUM(B215:B219)</f>
        <v>0</v>
      </c>
      <c r="C220" s="1758">
        <f>SUM(C215:C219)</f>
        <v>0</v>
      </c>
      <c r="D220" s="1758">
        <f>SUM(D215:D219)</f>
        <v>0</v>
      </c>
      <c r="E220" s="1759">
        <f>SUM(E215:E219)</f>
        <v>0</v>
      </c>
    </row>
    <row r="222" spans="1:5" ht="14.25" x14ac:dyDescent="0.2">
      <c r="A222" s="2136" t="s">
        <v>1098</v>
      </c>
      <c r="B222" s="2136"/>
      <c r="C222" s="2137"/>
      <c r="D222" s="2137"/>
      <c r="E222" s="2137"/>
    </row>
    <row r="223" spans="1:5" ht="15.75" thickBot="1" x14ac:dyDescent="0.25">
      <c r="A223" s="1626"/>
      <c r="B223" s="1626"/>
      <c r="C223" s="1626"/>
      <c r="D223" s="1626"/>
      <c r="E223" s="1681" t="str">
        <f>$E$3</f>
        <v>Forintban!</v>
      </c>
    </row>
    <row r="224" spans="1:5" ht="13.5" customHeight="1" thickBot="1" x14ac:dyDescent="0.25">
      <c r="A224" s="2138" t="s">
        <v>130</v>
      </c>
      <c r="B224" s="2141" t="s">
        <v>796</v>
      </c>
      <c r="C224" s="2142"/>
      <c r="D224" s="2142"/>
      <c r="E224" s="2143"/>
    </row>
    <row r="225" spans="1:5" ht="13.5" customHeight="1" thickBot="1" x14ac:dyDescent="0.25">
      <c r="A225" s="2139"/>
      <c r="B225" s="2144" t="str">
        <f>B204</f>
        <v>Összes 
 forrás, kiadás</v>
      </c>
      <c r="C225" s="2147" t="s">
        <v>1087</v>
      </c>
      <c r="D225" s="2148"/>
      <c r="E225" s="2149"/>
    </row>
    <row r="226" spans="1:5" ht="12.75" customHeight="1" x14ac:dyDescent="0.2">
      <c r="A226" s="2139"/>
      <c r="B226" s="2145"/>
      <c r="C226" s="2144" t="str">
        <f>CONCATENATE(TARTALOMJEGYZÉK!$A$1,". előtti forrás, kiadás")</f>
        <v>2021. előtti forrás, kiadás</v>
      </c>
      <c r="D226" s="2144" t="str">
        <f>CONCATENATE(TARTALOMJEGYZÉK!$A$1,". évi eredeti előirányzat")</f>
        <v>2021. évi eredeti előirányzat</v>
      </c>
      <c r="E226" s="2144" t="str">
        <f>CONCATENATE(TARTALOMJEGYZÉK!$A$1,". év utáni tervezett forrás, kiadás")</f>
        <v>2021. év utáni tervezett forrás, kiadás</v>
      </c>
    </row>
    <row r="227" spans="1:5" ht="13.5" thickBot="1" x14ac:dyDescent="0.25">
      <c r="A227" s="2140"/>
      <c r="B227" s="2146"/>
      <c r="C227" s="2150"/>
      <c r="D227" s="2150"/>
      <c r="E227" s="2146"/>
    </row>
    <row r="228" spans="1:5" ht="13.5" thickBot="1" x14ac:dyDescent="0.25">
      <c r="A228" s="1688" t="s">
        <v>488</v>
      </c>
      <c r="B228" s="1689" t="s">
        <v>1096</v>
      </c>
      <c r="C228" s="1690" t="s">
        <v>490</v>
      </c>
      <c r="D228" s="1627" t="s">
        <v>492</v>
      </c>
      <c r="E228" s="1691" t="s">
        <v>491</v>
      </c>
    </row>
    <row r="229" spans="1:5" x14ac:dyDescent="0.2">
      <c r="A229" s="1692" t="s">
        <v>131</v>
      </c>
      <c r="B229" s="1751">
        <f t="shared" ref="B229:B234" si="10">C229+D229+E229</f>
        <v>0</v>
      </c>
      <c r="C229" s="1752"/>
      <c r="D229" s="1752"/>
      <c r="E229" s="1753"/>
    </row>
    <row r="230" spans="1:5" x14ac:dyDescent="0.2">
      <c r="A230" s="1693" t="s">
        <v>143</v>
      </c>
      <c r="B230" s="1754">
        <f t="shared" si="10"/>
        <v>0</v>
      </c>
      <c r="C230" s="1755"/>
      <c r="D230" s="1755"/>
      <c r="E230" s="1755"/>
    </row>
    <row r="231" spans="1:5" x14ac:dyDescent="0.2">
      <c r="A231" s="1694" t="s">
        <v>132</v>
      </c>
      <c r="B231" s="1756">
        <f t="shared" si="10"/>
        <v>0</v>
      </c>
      <c r="C231" s="1757"/>
      <c r="D231" s="1757"/>
      <c r="E231" s="1757"/>
    </row>
    <row r="232" spans="1:5" x14ac:dyDescent="0.2">
      <c r="A232" s="1694" t="s">
        <v>145</v>
      </c>
      <c r="B232" s="1756">
        <f t="shared" si="10"/>
        <v>0</v>
      </c>
      <c r="C232" s="1757"/>
      <c r="D232" s="1757"/>
      <c r="E232" s="1757"/>
    </row>
    <row r="233" spans="1:5" x14ac:dyDescent="0.2">
      <c r="A233" s="1694" t="s">
        <v>133</v>
      </c>
      <c r="B233" s="1756">
        <f t="shared" si="10"/>
        <v>0</v>
      </c>
      <c r="C233" s="1757"/>
      <c r="D233" s="1757"/>
      <c r="E233" s="1757"/>
    </row>
    <row r="234" spans="1:5" ht="13.5" thickBot="1" x14ac:dyDescent="0.25">
      <c r="A234" s="1694" t="s">
        <v>134</v>
      </c>
      <c r="B234" s="1756">
        <f t="shared" si="10"/>
        <v>0</v>
      </c>
      <c r="C234" s="1757"/>
      <c r="D234" s="1757"/>
      <c r="E234" s="1757"/>
    </row>
    <row r="235" spans="1:5" ht="13.5" thickBot="1" x14ac:dyDescent="0.25">
      <c r="A235" s="1695" t="s">
        <v>135</v>
      </c>
      <c r="B235" s="1758">
        <f>B229+SUM(B231:B234)</f>
        <v>0</v>
      </c>
      <c r="C235" s="1758">
        <f>C229+SUM(C231:C234)</f>
        <v>0</v>
      </c>
      <c r="D235" s="1758">
        <f>D229+SUM(D231:D234)</f>
        <v>0</v>
      </c>
      <c r="E235" s="1759">
        <f>E229+SUM(E231:E234)</f>
        <v>0</v>
      </c>
    </row>
    <row r="236" spans="1:5" x14ac:dyDescent="0.2">
      <c r="A236" s="1696" t="s">
        <v>139</v>
      </c>
      <c r="B236" s="1751">
        <f>C236+D236+E236</f>
        <v>0</v>
      </c>
      <c r="C236" s="1752"/>
      <c r="D236" s="1752"/>
      <c r="E236" s="1753"/>
    </row>
    <row r="237" spans="1:5" x14ac:dyDescent="0.2">
      <c r="A237" s="1697" t="s">
        <v>140</v>
      </c>
      <c r="B237" s="1756">
        <f>C237+D237+E237</f>
        <v>0</v>
      </c>
      <c r="C237" s="1757"/>
      <c r="D237" s="1757"/>
      <c r="E237" s="1757"/>
    </row>
    <row r="238" spans="1:5" x14ac:dyDescent="0.2">
      <c r="A238" s="1697" t="s">
        <v>141</v>
      </c>
      <c r="B238" s="1756">
        <f>C238+D238+E238</f>
        <v>0</v>
      </c>
      <c r="C238" s="1757"/>
      <c r="D238" s="1757"/>
      <c r="E238" s="1757"/>
    </row>
    <row r="239" spans="1:5" x14ac:dyDescent="0.2">
      <c r="A239" s="1697" t="s">
        <v>142</v>
      </c>
      <c r="B239" s="1756">
        <f>C239+D239+E239</f>
        <v>0</v>
      </c>
      <c r="C239" s="1757"/>
      <c r="D239" s="1757"/>
      <c r="E239" s="1757"/>
    </row>
    <row r="240" spans="1:5" ht="13.5" thickBot="1" x14ac:dyDescent="0.25">
      <c r="A240" s="1698"/>
      <c r="B240" s="1760">
        <f>C240+D240+E240</f>
        <v>0</v>
      </c>
      <c r="C240" s="1761"/>
      <c r="D240" s="1761"/>
      <c r="E240" s="1762"/>
    </row>
    <row r="241" spans="1:5" ht="13.5" thickBot="1" x14ac:dyDescent="0.25">
      <c r="A241" s="1699" t="s">
        <v>109</v>
      </c>
      <c r="B241" s="1758">
        <f>SUM(B236:B240)</f>
        <v>0</v>
      </c>
      <c r="C241" s="1758">
        <f>SUM(C236:C240)</f>
        <v>0</v>
      </c>
      <c r="D241" s="1758">
        <f>SUM(D236:D240)</f>
        <v>0</v>
      </c>
      <c r="E241" s="1759">
        <f>SUM(E236:E240)</f>
        <v>0</v>
      </c>
    </row>
    <row r="243" spans="1:5" ht="14.25" x14ac:dyDescent="0.2">
      <c r="A243" s="2136" t="s">
        <v>1098</v>
      </c>
      <c r="B243" s="2136"/>
      <c r="C243" s="2137"/>
      <c r="D243" s="2137"/>
      <c r="E243" s="2137"/>
    </row>
    <row r="244" spans="1:5" ht="15.75" thickBot="1" x14ac:dyDescent="0.25">
      <c r="A244" s="1626"/>
      <c r="B244" s="1626"/>
      <c r="C244" s="1626"/>
      <c r="D244" s="1626"/>
      <c r="E244" s="1681" t="str">
        <f>$E$3</f>
        <v>Forintban!</v>
      </c>
    </row>
    <row r="245" spans="1:5" ht="13.5" customHeight="1" thickBot="1" x14ac:dyDescent="0.25">
      <c r="A245" s="2138" t="s">
        <v>130</v>
      </c>
      <c r="B245" s="2141" t="s">
        <v>796</v>
      </c>
      <c r="C245" s="2142"/>
      <c r="D245" s="2142"/>
      <c r="E245" s="2143"/>
    </row>
    <row r="246" spans="1:5" ht="13.5" customHeight="1" thickBot="1" x14ac:dyDescent="0.25">
      <c r="A246" s="2139"/>
      <c r="B246" s="2144" t="str">
        <f>B225</f>
        <v>Összes 
 forrás, kiadás</v>
      </c>
      <c r="C246" s="2147" t="s">
        <v>1087</v>
      </c>
      <c r="D246" s="2148"/>
      <c r="E246" s="2149"/>
    </row>
    <row r="247" spans="1:5" ht="12.75" customHeight="1" x14ac:dyDescent="0.2">
      <c r="A247" s="2139"/>
      <c r="B247" s="2145"/>
      <c r="C247" s="2144" t="str">
        <f>CONCATENATE(TARTALOMJEGYZÉK!$A$1,". előtti forrás, kiadás")</f>
        <v>2021. előtti forrás, kiadás</v>
      </c>
      <c r="D247" s="2144" t="str">
        <f>CONCATENATE(TARTALOMJEGYZÉK!$A$1,". évi eredeti előirányzat")</f>
        <v>2021. évi eredeti előirányzat</v>
      </c>
      <c r="E247" s="2144" t="str">
        <f>CONCATENATE(TARTALOMJEGYZÉK!$A$1,". év utáni tervezett forrás, kiadás")</f>
        <v>2021. év utáni tervezett forrás, kiadás</v>
      </c>
    </row>
    <row r="248" spans="1:5" ht="13.5" thickBot="1" x14ac:dyDescent="0.25">
      <c r="A248" s="2140"/>
      <c r="B248" s="2146"/>
      <c r="C248" s="2150"/>
      <c r="D248" s="2150"/>
      <c r="E248" s="2146"/>
    </row>
    <row r="249" spans="1:5" ht="13.5" thickBot="1" x14ac:dyDescent="0.25">
      <c r="A249" s="1688" t="s">
        <v>488</v>
      </c>
      <c r="B249" s="1689" t="s">
        <v>1096</v>
      </c>
      <c r="C249" s="1690" t="s">
        <v>490</v>
      </c>
      <c r="D249" s="1627" t="s">
        <v>492</v>
      </c>
      <c r="E249" s="1691" t="s">
        <v>491</v>
      </c>
    </row>
    <row r="250" spans="1:5" x14ac:dyDescent="0.2">
      <c r="A250" s="1692" t="s">
        <v>131</v>
      </c>
      <c r="B250" s="1751">
        <f t="shared" ref="B250:B255" si="11">C250+D250+E250</f>
        <v>0</v>
      </c>
      <c r="C250" s="1752"/>
      <c r="D250" s="1752"/>
      <c r="E250" s="1753"/>
    </row>
    <row r="251" spans="1:5" x14ac:dyDescent="0.2">
      <c r="A251" s="1693" t="s">
        <v>143</v>
      </c>
      <c r="B251" s="1754">
        <f t="shared" si="11"/>
        <v>0</v>
      </c>
      <c r="C251" s="1755"/>
      <c r="D251" s="1755"/>
      <c r="E251" s="1755"/>
    </row>
    <row r="252" spans="1:5" x14ac:dyDescent="0.2">
      <c r="A252" s="1694" t="s">
        <v>132</v>
      </c>
      <c r="B252" s="1756">
        <f t="shared" si="11"/>
        <v>0</v>
      </c>
      <c r="C252" s="1757"/>
      <c r="D252" s="1757"/>
      <c r="E252" s="1757"/>
    </row>
    <row r="253" spans="1:5" x14ac:dyDescent="0.2">
      <c r="A253" s="1694" t="s">
        <v>145</v>
      </c>
      <c r="B253" s="1756">
        <f t="shared" si="11"/>
        <v>0</v>
      </c>
      <c r="C253" s="1757"/>
      <c r="D253" s="1757"/>
      <c r="E253" s="1757"/>
    </row>
    <row r="254" spans="1:5" x14ac:dyDescent="0.2">
      <c r="A254" s="1694" t="s">
        <v>133</v>
      </c>
      <c r="B254" s="1756">
        <f t="shared" si="11"/>
        <v>0</v>
      </c>
      <c r="C254" s="1757"/>
      <c r="D254" s="1757"/>
      <c r="E254" s="1757"/>
    </row>
    <row r="255" spans="1:5" ht="13.5" thickBot="1" x14ac:dyDescent="0.25">
      <c r="A255" s="1694" t="s">
        <v>134</v>
      </c>
      <c r="B255" s="1756">
        <f t="shared" si="11"/>
        <v>0</v>
      </c>
      <c r="C255" s="1757"/>
      <c r="D255" s="1757"/>
      <c r="E255" s="1757"/>
    </row>
    <row r="256" spans="1:5" ht="13.5" thickBot="1" x14ac:dyDescent="0.25">
      <c r="A256" s="1695" t="s">
        <v>135</v>
      </c>
      <c r="B256" s="1758">
        <f>B250+SUM(B252:B255)</f>
        <v>0</v>
      </c>
      <c r="C256" s="1758">
        <f>C250+SUM(C252:C255)</f>
        <v>0</v>
      </c>
      <c r="D256" s="1758">
        <f>D250+SUM(D252:D255)</f>
        <v>0</v>
      </c>
      <c r="E256" s="1759">
        <f>E250+SUM(E252:E255)</f>
        <v>0</v>
      </c>
    </row>
    <row r="257" spans="1:5" x14ac:dyDescent="0.2">
      <c r="A257" s="1696" t="s">
        <v>139</v>
      </c>
      <c r="B257" s="1751">
        <f>C257+D257+E257</f>
        <v>0</v>
      </c>
      <c r="C257" s="1752"/>
      <c r="D257" s="1752"/>
      <c r="E257" s="1753"/>
    </row>
    <row r="258" spans="1:5" x14ac:dyDescent="0.2">
      <c r="A258" s="1697" t="s">
        <v>140</v>
      </c>
      <c r="B258" s="1756">
        <f>C258+D258+E258</f>
        <v>0</v>
      </c>
      <c r="C258" s="1757"/>
      <c r="D258" s="1757"/>
      <c r="E258" s="1757"/>
    </row>
    <row r="259" spans="1:5" x14ac:dyDescent="0.2">
      <c r="A259" s="1697" t="s">
        <v>141</v>
      </c>
      <c r="B259" s="1756">
        <f>C259+D259+E259</f>
        <v>0</v>
      </c>
      <c r="C259" s="1757"/>
      <c r="D259" s="1757"/>
      <c r="E259" s="1757"/>
    </row>
    <row r="260" spans="1:5" x14ac:dyDescent="0.2">
      <c r="A260" s="1697" t="s">
        <v>142</v>
      </c>
      <c r="B260" s="1756">
        <f>C260+D260+E260</f>
        <v>0</v>
      </c>
      <c r="C260" s="1757"/>
      <c r="D260" s="1757"/>
      <c r="E260" s="1757"/>
    </row>
    <row r="261" spans="1:5" ht="13.5" thickBot="1" x14ac:dyDescent="0.25">
      <c r="A261" s="1698"/>
      <c r="B261" s="1760">
        <f>C261+D261+E261</f>
        <v>0</v>
      </c>
      <c r="C261" s="1761"/>
      <c r="D261" s="1761"/>
      <c r="E261" s="1762"/>
    </row>
    <row r="262" spans="1:5" ht="13.5" thickBot="1" x14ac:dyDescent="0.25">
      <c r="A262" s="1699" t="s">
        <v>109</v>
      </c>
      <c r="B262" s="1758">
        <f>SUM(B257:B261)</f>
        <v>0</v>
      </c>
      <c r="C262" s="1758">
        <f>SUM(C257:C261)</f>
        <v>0</v>
      </c>
      <c r="D262" s="1758">
        <f>SUM(D257:D261)</f>
        <v>0</v>
      </c>
      <c r="E262" s="1759">
        <f>SUM(E257:E261)</f>
        <v>0</v>
      </c>
    </row>
    <row r="264" spans="1:5" ht="14.25" x14ac:dyDescent="0.2">
      <c r="A264" s="2136" t="s">
        <v>1098</v>
      </c>
      <c r="B264" s="2136"/>
      <c r="C264" s="2137"/>
      <c r="D264" s="2137"/>
      <c r="E264" s="2137"/>
    </row>
    <row r="265" spans="1:5" ht="15.75" thickBot="1" x14ac:dyDescent="0.25">
      <c r="A265" s="1626"/>
      <c r="B265" s="1626"/>
      <c r="C265" s="1626"/>
      <c r="D265" s="1626"/>
      <c r="E265" s="1681" t="str">
        <f>$E$3</f>
        <v>Forintban!</v>
      </c>
    </row>
    <row r="266" spans="1:5" ht="13.5" customHeight="1" thickBot="1" x14ac:dyDescent="0.25">
      <c r="A266" s="2138" t="s">
        <v>130</v>
      </c>
      <c r="B266" s="2141" t="s">
        <v>796</v>
      </c>
      <c r="C266" s="2142"/>
      <c r="D266" s="2142"/>
      <c r="E266" s="2143"/>
    </row>
    <row r="267" spans="1:5" ht="13.5" customHeight="1" thickBot="1" x14ac:dyDescent="0.25">
      <c r="A267" s="2139"/>
      <c r="B267" s="2144" t="str">
        <f>B246</f>
        <v>Összes 
 forrás, kiadás</v>
      </c>
      <c r="C267" s="2147" t="s">
        <v>1087</v>
      </c>
      <c r="D267" s="2148"/>
      <c r="E267" s="2149"/>
    </row>
    <row r="268" spans="1:5" ht="12.75" customHeight="1" x14ac:dyDescent="0.2">
      <c r="A268" s="2139"/>
      <c r="B268" s="2145"/>
      <c r="C268" s="2144" t="str">
        <f>CONCATENATE(TARTALOMJEGYZÉK!$A$1,". előtti forrás, kiadás")</f>
        <v>2021. előtti forrás, kiadás</v>
      </c>
      <c r="D268" s="2144" t="str">
        <f>CONCATENATE(TARTALOMJEGYZÉK!$A$1,". évi eredeti előirányzat")</f>
        <v>2021. évi eredeti előirányzat</v>
      </c>
      <c r="E268" s="2144" t="str">
        <f>CONCATENATE(TARTALOMJEGYZÉK!$A$1,". év utáni tervezett forrás, kiadás")</f>
        <v>2021. év utáni tervezett forrás, kiadás</v>
      </c>
    </row>
    <row r="269" spans="1:5" ht="13.5" thickBot="1" x14ac:dyDescent="0.25">
      <c r="A269" s="2140"/>
      <c r="B269" s="2146"/>
      <c r="C269" s="2150"/>
      <c r="D269" s="2150"/>
      <c r="E269" s="2146"/>
    </row>
    <row r="270" spans="1:5" ht="13.5" thickBot="1" x14ac:dyDescent="0.25">
      <c r="A270" s="1688" t="s">
        <v>488</v>
      </c>
      <c r="B270" s="1689" t="s">
        <v>1096</v>
      </c>
      <c r="C270" s="1690" t="s">
        <v>490</v>
      </c>
      <c r="D270" s="1627" t="s">
        <v>492</v>
      </c>
      <c r="E270" s="1691" t="s">
        <v>491</v>
      </c>
    </row>
    <row r="271" spans="1:5" x14ac:dyDescent="0.2">
      <c r="A271" s="1692" t="s">
        <v>131</v>
      </c>
      <c r="B271" s="1751">
        <f t="shared" ref="B271:B276" si="12">C271+D271+E271</f>
        <v>0</v>
      </c>
      <c r="C271" s="1752"/>
      <c r="D271" s="1752"/>
      <c r="E271" s="1753"/>
    </row>
    <row r="272" spans="1:5" x14ac:dyDescent="0.2">
      <c r="A272" s="1693" t="s">
        <v>143</v>
      </c>
      <c r="B272" s="1754">
        <f t="shared" si="12"/>
        <v>0</v>
      </c>
      <c r="C272" s="1755"/>
      <c r="D272" s="1755"/>
      <c r="E272" s="1755"/>
    </row>
    <row r="273" spans="1:5" x14ac:dyDescent="0.2">
      <c r="A273" s="1694" t="s">
        <v>132</v>
      </c>
      <c r="B273" s="1756">
        <f t="shared" si="12"/>
        <v>0</v>
      </c>
      <c r="C273" s="1757"/>
      <c r="D273" s="1757"/>
      <c r="E273" s="1757"/>
    </row>
    <row r="274" spans="1:5" x14ac:dyDescent="0.2">
      <c r="A274" s="1694" t="s">
        <v>145</v>
      </c>
      <c r="B274" s="1756">
        <f t="shared" si="12"/>
        <v>0</v>
      </c>
      <c r="C274" s="1757"/>
      <c r="D274" s="1757"/>
      <c r="E274" s="1757"/>
    </row>
    <row r="275" spans="1:5" x14ac:dyDescent="0.2">
      <c r="A275" s="1694" t="s">
        <v>133</v>
      </c>
      <c r="B275" s="1756">
        <f t="shared" si="12"/>
        <v>0</v>
      </c>
      <c r="C275" s="1757"/>
      <c r="D275" s="1757"/>
      <c r="E275" s="1757"/>
    </row>
    <row r="276" spans="1:5" ht="13.5" thickBot="1" x14ac:dyDescent="0.25">
      <c r="A276" s="1694" t="s">
        <v>134</v>
      </c>
      <c r="B276" s="1756">
        <f t="shared" si="12"/>
        <v>0</v>
      </c>
      <c r="C276" s="1757"/>
      <c r="D276" s="1757"/>
      <c r="E276" s="1757"/>
    </row>
    <row r="277" spans="1:5" ht="13.5" thickBot="1" x14ac:dyDescent="0.25">
      <c r="A277" s="1695" t="s">
        <v>135</v>
      </c>
      <c r="B277" s="1758">
        <f>B271+SUM(B273:B276)</f>
        <v>0</v>
      </c>
      <c r="C277" s="1758">
        <f>C271+SUM(C273:C276)</f>
        <v>0</v>
      </c>
      <c r="D277" s="1758">
        <f>D271+SUM(D273:D276)</f>
        <v>0</v>
      </c>
      <c r="E277" s="1759">
        <f>E271+SUM(E273:E276)</f>
        <v>0</v>
      </c>
    </row>
    <row r="278" spans="1:5" x14ac:dyDescent="0.2">
      <c r="A278" s="1696" t="s">
        <v>139</v>
      </c>
      <c r="B278" s="1751">
        <f>C278+D278+E278</f>
        <v>0</v>
      </c>
      <c r="C278" s="1752"/>
      <c r="D278" s="1752"/>
      <c r="E278" s="1753"/>
    </row>
    <row r="279" spans="1:5" x14ac:dyDescent="0.2">
      <c r="A279" s="1697" t="s">
        <v>140</v>
      </c>
      <c r="B279" s="1756">
        <f>C279+D279+E279</f>
        <v>0</v>
      </c>
      <c r="C279" s="1757"/>
      <c r="D279" s="1757"/>
      <c r="E279" s="1757"/>
    </row>
    <row r="280" spans="1:5" x14ac:dyDescent="0.2">
      <c r="A280" s="1697" t="s">
        <v>141</v>
      </c>
      <c r="B280" s="1756">
        <f>C280+D280+E280</f>
        <v>0</v>
      </c>
      <c r="C280" s="1757"/>
      <c r="D280" s="1757"/>
      <c r="E280" s="1757"/>
    </row>
    <row r="281" spans="1:5" x14ac:dyDescent="0.2">
      <c r="A281" s="1697" t="s">
        <v>142</v>
      </c>
      <c r="B281" s="1756">
        <f>C281+D281+E281</f>
        <v>0</v>
      </c>
      <c r="C281" s="1757"/>
      <c r="D281" s="1757"/>
      <c r="E281" s="1757"/>
    </row>
    <row r="282" spans="1:5" ht="13.5" thickBot="1" x14ac:dyDescent="0.25">
      <c r="A282" s="1698"/>
      <c r="B282" s="1760">
        <f>C282+D282+E282</f>
        <v>0</v>
      </c>
      <c r="C282" s="1761"/>
      <c r="D282" s="1761"/>
      <c r="E282" s="1762"/>
    </row>
    <row r="283" spans="1:5" ht="13.5" thickBot="1" x14ac:dyDescent="0.25">
      <c r="A283" s="1699" t="s">
        <v>109</v>
      </c>
      <c r="B283" s="1758">
        <f>SUM(B278:B282)</f>
        <v>0</v>
      </c>
      <c r="C283" s="1758">
        <f>SUM(C278:C282)</f>
        <v>0</v>
      </c>
      <c r="D283" s="1758">
        <f>SUM(D278:D282)</f>
        <v>0</v>
      </c>
      <c r="E283" s="1759">
        <f>SUM(E278:E282)</f>
        <v>0</v>
      </c>
    </row>
    <row r="285" spans="1:5" ht="14.25" x14ac:dyDescent="0.2">
      <c r="A285" s="2136" t="s">
        <v>1098</v>
      </c>
      <c r="B285" s="2136"/>
      <c r="C285" s="2137"/>
      <c r="D285" s="2137"/>
      <c r="E285" s="2137"/>
    </row>
    <row r="286" spans="1:5" ht="15.75" thickBot="1" x14ac:dyDescent="0.25">
      <c r="A286" s="1626"/>
      <c r="B286" s="1626"/>
      <c r="C286" s="1626"/>
      <c r="D286" s="1626"/>
      <c r="E286" s="1681" t="str">
        <f>$E$3</f>
        <v>Forintban!</v>
      </c>
    </row>
    <row r="287" spans="1:5" ht="13.5" customHeight="1" thickBot="1" x14ac:dyDescent="0.25">
      <c r="A287" s="2138" t="s">
        <v>130</v>
      </c>
      <c r="B287" s="2141" t="s">
        <v>796</v>
      </c>
      <c r="C287" s="2142"/>
      <c r="D287" s="2142"/>
      <c r="E287" s="2143"/>
    </row>
    <row r="288" spans="1:5" ht="13.5" customHeight="1" thickBot="1" x14ac:dyDescent="0.25">
      <c r="A288" s="2139"/>
      <c r="B288" s="2144" t="str">
        <f>B267</f>
        <v>Összes 
 forrás, kiadás</v>
      </c>
      <c r="C288" s="2147" t="s">
        <v>1087</v>
      </c>
      <c r="D288" s="2148"/>
      <c r="E288" s="2149"/>
    </row>
    <row r="289" spans="1:5" ht="12.75" customHeight="1" x14ac:dyDescent="0.2">
      <c r="A289" s="2139"/>
      <c r="B289" s="2145"/>
      <c r="C289" s="2144" t="str">
        <f>CONCATENATE(TARTALOMJEGYZÉK!$A$1,". előtti forrás, kiadás")</f>
        <v>2021. előtti forrás, kiadás</v>
      </c>
      <c r="D289" s="2144" t="str">
        <f>CONCATENATE(TARTALOMJEGYZÉK!$A$1,". évi eredeti előirányzat")</f>
        <v>2021. évi eredeti előirányzat</v>
      </c>
      <c r="E289" s="2144" t="str">
        <f>CONCATENATE(TARTALOMJEGYZÉK!$A$1,". év utáni tervezett forrás, kiadás")</f>
        <v>2021. év utáni tervezett forrás, kiadás</v>
      </c>
    </row>
    <row r="290" spans="1:5" ht="13.5" thickBot="1" x14ac:dyDescent="0.25">
      <c r="A290" s="2140"/>
      <c r="B290" s="2146"/>
      <c r="C290" s="2150"/>
      <c r="D290" s="2150"/>
      <c r="E290" s="2146"/>
    </row>
    <row r="291" spans="1:5" ht="13.5" thickBot="1" x14ac:dyDescent="0.25">
      <c r="A291" s="1688" t="s">
        <v>488</v>
      </c>
      <c r="B291" s="1689" t="s">
        <v>1096</v>
      </c>
      <c r="C291" s="1690" t="s">
        <v>490</v>
      </c>
      <c r="D291" s="1627" t="s">
        <v>492</v>
      </c>
      <c r="E291" s="1691" t="s">
        <v>491</v>
      </c>
    </row>
    <row r="292" spans="1:5" x14ac:dyDescent="0.2">
      <c r="A292" s="1692" t="s">
        <v>131</v>
      </c>
      <c r="B292" s="1751">
        <f t="shared" ref="B292:B297" si="13">C292+D292+E292</f>
        <v>0</v>
      </c>
      <c r="C292" s="1752"/>
      <c r="D292" s="1752"/>
      <c r="E292" s="1753"/>
    </row>
    <row r="293" spans="1:5" x14ac:dyDescent="0.2">
      <c r="A293" s="1693" t="s">
        <v>143</v>
      </c>
      <c r="B293" s="1754">
        <f t="shared" si="13"/>
        <v>0</v>
      </c>
      <c r="C293" s="1755"/>
      <c r="D293" s="1755"/>
      <c r="E293" s="1755"/>
    </row>
    <row r="294" spans="1:5" x14ac:dyDescent="0.2">
      <c r="A294" s="1694" t="s">
        <v>132</v>
      </c>
      <c r="B294" s="1756">
        <f t="shared" si="13"/>
        <v>0</v>
      </c>
      <c r="C294" s="1757"/>
      <c r="D294" s="1757"/>
      <c r="E294" s="1757"/>
    </row>
    <row r="295" spans="1:5" x14ac:dyDescent="0.2">
      <c r="A295" s="1694" t="s">
        <v>145</v>
      </c>
      <c r="B295" s="1756">
        <f t="shared" si="13"/>
        <v>0</v>
      </c>
      <c r="C295" s="1757"/>
      <c r="D295" s="1757"/>
      <c r="E295" s="1757"/>
    </row>
    <row r="296" spans="1:5" x14ac:dyDescent="0.2">
      <c r="A296" s="1694" t="s">
        <v>133</v>
      </c>
      <c r="B296" s="1756">
        <f t="shared" si="13"/>
        <v>0</v>
      </c>
      <c r="C296" s="1757"/>
      <c r="D296" s="1757"/>
      <c r="E296" s="1757"/>
    </row>
    <row r="297" spans="1:5" ht="13.5" thickBot="1" x14ac:dyDescent="0.25">
      <c r="A297" s="1694" t="s">
        <v>134</v>
      </c>
      <c r="B297" s="1756">
        <f t="shared" si="13"/>
        <v>0</v>
      </c>
      <c r="C297" s="1757"/>
      <c r="D297" s="1757"/>
      <c r="E297" s="1757"/>
    </row>
    <row r="298" spans="1:5" ht="13.5" thickBot="1" x14ac:dyDescent="0.25">
      <c r="A298" s="1695" t="s">
        <v>135</v>
      </c>
      <c r="B298" s="1758">
        <f>B292+SUM(B294:B297)</f>
        <v>0</v>
      </c>
      <c r="C298" s="1758">
        <f>C292+SUM(C294:C297)</f>
        <v>0</v>
      </c>
      <c r="D298" s="1758">
        <f>D292+SUM(D294:D297)</f>
        <v>0</v>
      </c>
      <c r="E298" s="1759">
        <f>E292+SUM(E294:E297)</f>
        <v>0</v>
      </c>
    </row>
    <row r="299" spans="1:5" x14ac:dyDescent="0.2">
      <c r="A299" s="1696" t="s">
        <v>139</v>
      </c>
      <c r="B299" s="1751">
        <f>C299+D299+E299</f>
        <v>0</v>
      </c>
      <c r="C299" s="1752"/>
      <c r="D299" s="1752"/>
      <c r="E299" s="1753"/>
    </row>
    <row r="300" spans="1:5" x14ac:dyDescent="0.2">
      <c r="A300" s="1697" t="s">
        <v>140</v>
      </c>
      <c r="B300" s="1756">
        <f>C300+D300+E300</f>
        <v>0</v>
      </c>
      <c r="C300" s="1757"/>
      <c r="D300" s="1757"/>
      <c r="E300" s="1757"/>
    </row>
    <row r="301" spans="1:5" x14ac:dyDescent="0.2">
      <c r="A301" s="1697" t="s">
        <v>141</v>
      </c>
      <c r="B301" s="1756">
        <f>C301+D301+E301</f>
        <v>0</v>
      </c>
      <c r="C301" s="1757"/>
      <c r="D301" s="1757"/>
      <c r="E301" s="1757"/>
    </row>
    <row r="302" spans="1:5" x14ac:dyDescent="0.2">
      <c r="A302" s="1697" t="s">
        <v>142</v>
      </c>
      <c r="B302" s="1756">
        <f>C302+D302+E302</f>
        <v>0</v>
      </c>
      <c r="C302" s="1757"/>
      <c r="D302" s="1757"/>
      <c r="E302" s="1757"/>
    </row>
    <row r="303" spans="1:5" ht="13.5" thickBot="1" x14ac:dyDescent="0.25">
      <c r="A303" s="1698"/>
      <c r="B303" s="1760">
        <f>C303+D303+E303</f>
        <v>0</v>
      </c>
      <c r="C303" s="1761"/>
      <c r="D303" s="1761"/>
      <c r="E303" s="1762"/>
    </row>
    <row r="304" spans="1:5" ht="13.5" thickBot="1" x14ac:dyDescent="0.25">
      <c r="A304" s="1699" t="s">
        <v>109</v>
      </c>
      <c r="B304" s="1758">
        <f>SUM(B299:B303)</f>
        <v>0</v>
      </c>
      <c r="C304" s="1758">
        <f>SUM(C299:C303)</f>
        <v>0</v>
      </c>
      <c r="D304" s="1758">
        <f>SUM(D299:D303)</f>
        <v>0</v>
      </c>
      <c r="E304" s="1759">
        <f>SUM(E299:E303)</f>
        <v>0</v>
      </c>
    </row>
    <row r="306" spans="1:5" ht="14.25" x14ac:dyDescent="0.2">
      <c r="A306" s="2136" t="s">
        <v>1098</v>
      </c>
      <c r="B306" s="2136"/>
      <c r="C306" s="2137"/>
      <c r="D306" s="2137"/>
      <c r="E306" s="2137"/>
    </row>
    <row r="307" spans="1:5" ht="15.75" thickBot="1" x14ac:dyDescent="0.25">
      <c r="A307" s="1626"/>
      <c r="B307" s="1626"/>
      <c r="C307" s="1626"/>
      <c r="D307" s="1626"/>
      <c r="E307" s="1681" t="str">
        <f>$E$3</f>
        <v>Forintban!</v>
      </c>
    </row>
    <row r="308" spans="1:5" ht="13.5" customHeight="1" thickBot="1" x14ac:dyDescent="0.25">
      <c r="A308" s="2138" t="s">
        <v>130</v>
      </c>
      <c r="B308" s="2141" t="s">
        <v>796</v>
      </c>
      <c r="C308" s="2142"/>
      <c r="D308" s="2142"/>
      <c r="E308" s="2143"/>
    </row>
    <row r="309" spans="1:5" ht="13.5" customHeight="1" thickBot="1" x14ac:dyDescent="0.25">
      <c r="A309" s="2139"/>
      <c r="B309" s="2144" t="str">
        <f>B288</f>
        <v>Összes 
 forrás, kiadás</v>
      </c>
      <c r="C309" s="2147" t="s">
        <v>1087</v>
      </c>
      <c r="D309" s="2148"/>
      <c r="E309" s="2149"/>
    </row>
    <row r="310" spans="1:5" ht="12.75" customHeight="1" x14ac:dyDescent="0.2">
      <c r="A310" s="2139"/>
      <c r="B310" s="2145"/>
      <c r="C310" s="2144" t="str">
        <f>CONCATENATE(TARTALOMJEGYZÉK!$A$1,". előtti forrás, kiadás")</f>
        <v>2021. előtti forrás, kiadás</v>
      </c>
      <c r="D310" s="2144" t="str">
        <f>CONCATENATE(TARTALOMJEGYZÉK!$A$1,". évi eredeti előirányzat")</f>
        <v>2021. évi eredeti előirányzat</v>
      </c>
      <c r="E310" s="2144" t="str">
        <f>CONCATENATE(TARTALOMJEGYZÉK!$A$1,". év utáni tervezett forrás, kiadás")</f>
        <v>2021. év utáni tervezett forrás, kiadás</v>
      </c>
    </row>
    <row r="311" spans="1:5" ht="13.5" thickBot="1" x14ac:dyDescent="0.25">
      <c r="A311" s="2140"/>
      <c r="B311" s="2146"/>
      <c r="C311" s="2150"/>
      <c r="D311" s="2150"/>
      <c r="E311" s="2146"/>
    </row>
    <row r="312" spans="1:5" ht="13.5" thickBot="1" x14ac:dyDescent="0.25">
      <c r="A312" s="1688" t="s">
        <v>488</v>
      </c>
      <c r="B312" s="1689" t="s">
        <v>1096</v>
      </c>
      <c r="C312" s="1690" t="s">
        <v>490</v>
      </c>
      <c r="D312" s="1627" t="s">
        <v>492</v>
      </c>
      <c r="E312" s="1691" t="s">
        <v>491</v>
      </c>
    </row>
    <row r="313" spans="1:5" x14ac:dyDescent="0.2">
      <c r="A313" s="1692" t="s">
        <v>131</v>
      </c>
      <c r="B313" s="1751">
        <f t="shared" ref="B313:B318" si="14">C313+D313+E313</f>
        <v>0</v>
      </c>
      <c r="C313" s="1752"/>
      <c r="D313" s="1752"/>
      <c r="E313" s="1753"/>
    </row>
    <row r="314" spans="1:5" x14ac:dyDescent="0.2">
      <c r="A314" s="1693" t="s">
        <v>143</v>
      </c>
      <c r="B314" s="1754">
        <f t="shared" si="14"/>
        <v>0</v>
      </c>
      <c r="C314" s="1755"/>
      <c r="D314" s="1755"/>
      <c r="E314" s="1755"/>
    </row>
    <row r="315" spans="1:5" x14ac:dyDescent="0.2">
      <c r="A315" s="1694" t="s">
        <v>132</v>
      </c>
      <c r="B315" s="1756">
        <f t="shared" si="14"/>
        <v>0</v>
      </c>
      <c r="C315" s="1757"/>
      <c r="D315" s="1757"/>
      <c r="E315" s="1757"/>
    </row>
    <row r="316" spans="1:5" x14ac:dyDescent="0.2">
      <c r="A316" s="1694" t="s">
        <v>145</v>
      </c>
      <c r="B316" s="1756">
        <f t="shared" si="14"/>
        <v>0</v>
      </c>
      <c r="C316" s="1757"/>
      <c r="D316" s="1757"/>
      <c r="E316" s="1757"/>
    </row>
    <row r="317" spans="1:5" x14ac:dyDescent="0.2">
      <c r="A317" s="1694" t="s">
        <v>133</v>
      </c>
      <c r="B317" s="1756">
        <f t="shared" si="14"/>
        <v>0</v>
      </c>
      <c r="C317" s="1757"/>
      <c r="D317" s="1757"/>
      <c r="E317" s="1757"/>
    </row>
    <row r="318" spans="1:5" ht="13.5" thickBot="1" x14ac:dyDescent="0.25">
      <c r="A318" s="1694" t="s">
        <v>134</v>
      </c>
      <c r="B318" s="1756">
        <f t="shared" si="14"/>
        <v>0</v>
      </c>
      <c r="C318" s="1757"/>
      <c r="D318" s="1757"/>
      <c r="E318" s="1757"/>
    </row>
    <row r="319" spans="1:5" ht="13.5" thickBot="1" x14ac:dyDescent="0.25">
      <c r="A319" s="1695" t="s">
        <v>135</v>
      </c>
      <c r="B319" s="1758">
        <f>B313+SUM(B315:B318)</f>
        <v>0</v>
      </c>
      <c r="C319" s="1758">
        <f>C313+SUM(C315:C318)</f>
        <v>0</v>
      </c>
      <c r="D319" s="1758">
        <f>D313+SUM(D315:D318)</f>
        <v>0</v>
      </c>
      <c r="E319" s="1759">
        <f>E313+SUM(E315:E318)</f>
        <v>0</v>
      </c>
    </row>
    <row r="320" spans="1:5" x14ac:dyDescent="0.2">
      <c r="A320" s="1696" t="s">
        <v>139</v>
      </c>
      <c r="B320" s="1751">
        <f>C320+D320+E320</f>
        <v>0</v>
      </c>
      <c r="C320" s="1752"/>
      <c r="D320" s="1752"/>
      <c r="E320" s="1753"/>
    </row>
    <row r="321" spans="1:5" x14ac:dyDescent="0.2">
      <c r="A321" s="1697" t="s">
        <v>140</v>
      </c>
      <c r="B321" s="1756">
        <f>C321+D321+E321</f>
        <v>0</v>
      </c>
      <c r="C321" s="1757"/>
      <c r="D321" s="1757"/>
      <c r="E321" s="1757"/>
    </row>
    <row r="322" spans="1:5" x14ac:dyDescent="0.2">
      <c r="A322" s="1697" t="s">
        <v>141</v>
      </c>
      <c r="B322" s="1756">
        <f>C322+D322+E322</f>
        <v>0</v>
      </c>
      <c r="C322" s="1757"/>
      <c r="D322" s="1757"/>
      <c r="E322" s="1757"/>
    </row>
    <row r="323" spans="1:5" x14ac:dyDescent="0.2">
      <c r="A323" s="1697" t="s">
        <v>142</v>
      </c>
      <c r="B323" s="1756">
        <f>C323+D323+E323</f>
        <v>0</v>
      </c>
      <c r="C323" s="1757"/>
      <c r="D323" s="1757"/>
      <c r="E323" s="1757"/>
    </row>
    <row r="324" spans="1:5" ht="13.5" thickBot="1" x14ac:dyDescent="0.25">
      <c r="A324" s="1698"/>
      <c r="B324" s="1760">
        <f>C324+D324+E324</f>
        <v>0</v>
      </c>
      <c r="C324" s="1761"/>
      <c r="D324" s="1761"/>
      <c r="E324" s="1762"/>
    </row>
    <row r="325" spans="1:5" ht="13.5" thickBot="1" x14ac:dyDescent="0.25">
      <c r="A325" s="1699" t="s">
        <v>109</v>
      </c>
      <c r="B325" s="1758">
        <f>SUM(B320:B324)</f>
        <v>0</v>
      </c>
      <c r="C325" s="1758">
        <f>SUM(C320:C324)</f>
        <v>0</v>
      </c>
      <c r="D325" s="1758">
        <f>SUM(D320:D324)</f>
        <v>0</v>
      </c>
      <c r="E325" s="1759">
        <f>SUM(E320:E324)</f>
        <v>0</v>
      </c>
    </row>
  </sheetData>
  <customSheetViews>
    <customSheetView guid="{9A8A2574-4E4C-4A0E-A4B4-611EAAF4A38D}" scale="120">
      <selection activeCell="C313" sqref="C313:E313"/>
      <rowBreaks count="14" manualBreakCount="14">
        <brk id="32" max="16383" man="1"/>
        <brk id="53" max="16383" man="1"/>
        <brk id="74" max="16383" man="1"/>
        <brk id="95" max="16383" man="1"/>
        <brk id="116" max="16383" man="1"/>
        <brk id="137" max="16383" man="1"/>
        <brk id="158" max="16383" man="1"/>
        <brk id="179" max="16383" man="1"/>
        <brk id="200" max="16383" man="1"/>
        <brk id="221" max="16383" man="1"/>
        <brk id="242" max="16383" man="1"/>
        <brk id="263" max="16383" man="1"/>
        <brk id="284" max="16383" man="1"/>
        <brk id="305" max="16383" man="1"/>
      </rowBreaks>
      <pageMargins left="0.78740157480314965" right="0.78740157480314965" top="1.3779527559055118" bottom="0.98425196850393704" header="0.78740157480314965" footer="0.78740157480314965"/>
      <printOptions horizontalCentered="1"/>
      <pageSetup paperSize="9" scale="95" orientation="landscape" r:id="rId1"/>
      <headerFooter alignWithMargins="0"/>
    </customSheetView>
  </customSheetViews>
  <mergeCells count="144">
    <mergeCell ref="A201:B201"/>
    <mergeCell ref="C201:E201"/>
    <mergeCell ref="A203:A206"/>
    <mergeCell ref="B203:E203"/>
    <mergeCell ref="B204:B206"/>
    <mergeCell ref="C204:E204"/>
    <mergeCell ref="C205:C206"/>
    <mergeCell ref="D205:D206"/>
    <mergeCell ref="E205:E206"/>
    <mergeCell ref="A180:B180"/>
    <mergeCell ref="C180:E180"/>
    <mergeCell ref="A182:A185"/>
    <mergeCell ref="B182:E182"/>
    <mergeCell ref="B183:B185"/>
    <mergeCell ref="C183:E183"/>
    <mergeCell ref="C184:C185"/>
    <mergeCell ref="D184:D185"/>
    <mergeCell ref="E184:E185"/>
    <mergeCell ref="A159:B159"/>
    <mergeCell ref="C159:E159"/>
    <mergeCell ref="A161:A164"/>
    <mergeCell ref="B161:E161"/>
    <mergeCell ref="B162:B164"/>
    <mergeCell ref="C162:E162"/>
    <mergeCell ref="C163:C164"/>
    <mergeCell ref="D163:D164"/>
    <mergeCell ref="E163:E164"/>
    <mergeCell ref="A138:B138"/>
    <mergeCell ref="C138:E138"/>
    <mergeCell ref="A140:A143"/>
    <mergeCell ref="B140:E140"/>
    <mergeCell ref="B141:B143"/>
    <mergeCell ref="C141:E141"/>
    <mergeCell ref="C142:C143"/>
    <mergeCell ref="D142:D143"/>
    <mergeCell ref="E142:E143"/>
    <mergeCell ref="A117:B117"/>
    <mergeCell ref="C117:E117"/>
    <mergeCell ref="A119:A122"/>
    <mergeCell ref="B119:E119"/>
    <mergeCell ref="B120:B122"/>
    <mergeCell ref="C120:E120"/>
    <mergeCell ref="C121:C122"/>
    <mergeCell ref="D121:D122"/>
    <mergeCell ref="E121:E122"/>
    <mergeCell ref="A96:B96"/>
    <mergeCell ref="C96:E96"/>
    <mergeCell ref="A98:A101"/>
    <mergeCell ref="B98:E98"/>
    <mergeCell ref="B99:B101"/>
    <mergeCell ref="C99:E99"/>
    <mergeCell ref="C100:C101"/>
    <mergeCell ref="D100:D101"/>
    <mergeCell ref="E100:E101"/>
    <mergeCell ref="A75:B75"/>
    <mergeCell ref="C75:E75"/>
    <mergeCell ref="A77:A80"/>
    <mergeCell ref="B77:E77"/>
    <mergeCell ref="B78:B80"/>
    <mergeCell ref="C78:E78"/>
    <mergeCell ref="C79:C80"/>
    <mergeCell ref="D79:D80"/>
    <mergeCell ref="E79:E80"/>
    <mergeCell ref="A54:B54"/>
    <mergeCell ref="C54:E54"/>
    <mergeCell ref="A56:A59"/>
    <mergeCell ref="B56:E56"/>
    <mergeCell ref="B57:B59"/>
    <mergeCell ref="C57:E57"/>
    <mergeCell ref="C58:C59"/>
    <mergeCell ref="D58:D59"/>
    <mergeCell ref="E58:E59"/>
    <mergeCell ref="A31:E31"/>
    <mergeCell ref="A33:B33"/>
    <mergeCell ref="C33:E33"/>
    <mergeCell ref="A35:A38"/>
    <mergeCell ref="B35:E35"/>
    <mergeCell ref="B36:B38"/>
    <mergeCell ref="C36:E36"/>
    <mergeCell ref="C37:C38"/>
    <mergeCell ref="D37:D38"/>
    <mergeCell ref="E37:E38"/>
    <mergeCell ref="A13:A16"/>
    <mergeCell ref="B13:E13"/>
    <mergeCell ref="B14:B16"/>
    <mergeCell ref="C14:E14"/>
    <mergeCell ref="C15:C16"/>
    <mergeCell ref="D15:D16"/>
    <mergeCell ref="E15:E16"/>
    <mergeCell ref="F1:F31"/>
    <mergeCell ref="A2:E2"/>
    <mergeCell ref="A4:D4"/>
    <mergeCell ref="A5:D5"/>
    <mergeCell ref="A6:D6"/>
    <mergeCell ref="A7:D7"/>
    <mergeCell ref="A9:E9"/>
    <mergeCell ref="A10:E10"/>
    <mergeCell ref="A11:B11"/>
    <mergeCell ref="C11:E11"/>
    <mergeCell ref="A222:B222"/>
    <mergeCell ref="C222:E222"/>
    <mergeCell ref="A224:A227"/>
    <mergeCell ref="B224:E224"/>
    <mergeCell ref="B225:B227"/>
    <mergeCell ref="C225:E225"/>
    <mergeCell ref="C226:C227"/>
    <mergeCell ref="D226:D227"/>
    <mergeCell ref="E226:E227"/>
    <mergeCell ref="A243:B243"/>
    <mergeCell ref="C243:E243"/>
    <mergeCell ref="A245:A248"/>
    <mergeCell ref="B245:E245"/>
    <mergeCell ref="B246:B248"/>
    <mergeCell ref="C246:E246"/>
    <mergeCell ref="C247:C248"/>
    <mergeCell ref="D247:D248"/>
    <mergeCell ref="E247:E248"/>
    <mergeCell ref="A264:B264"/>
    <mergeCell ref="C264:E264"/>
    <mergeCell ref="A266:A269"/>
    <mergeCell ref="B266:E266"/>
    <mergeCell ref="B267:B269"/>
    <mergeCell ref="C267:E267"/>
    <mergeCell ref="C268:C269"/>
    <mergeCell ref="D268:D269"/>
    <mergeCell ref="E268:E269"/>
    <mergeCell ref="A285:B285"/>
    <mergeCell ref="C285:E285"/>
    <mergeCell ref="A287:A290"/>
    <mergeCell ref="B287:E287"/>
    <mergeCell ref="B288:B290"/>
    <mergeCell ref="C288:E288"/>
    <mergeCell ref="C289:C290"/>
    <mergeCell ref="D289:D290"/>
    <mergeCell ref="E289:E290"/>
    <mergeCell ref="A306:B306"/>
    <mergeCell ref="C306:E306"/>
    <mergeCell ref="A308:A311"/>
    <mergeCell ref="B308:E308"/>
    <mergeCell ref="B309:B311"/>
    <mergeCell ref="C309:E309"/>
    <mergeCell ref="C310:C311"/>
    <mergeCell ref="D310:D311"/>
    <mergeCell ref="E310:E311"/>
  </mergeCells>
  <printOptions horizontalCentered="1"/>
  <pageMargins left="0.78740157480314965" right="0.78740157480314965" top="1.3779527559055118" bottom="0.98425196850393704" header="0.78740157480314965" footer="0.78740157480314965"/>
  <pageSetup paperSize="9" scale="95" orientation="landscape" r:id="rId2"/>
  <headerFooter alignWithMargins="0"/>
  <rowBreaks count="14" manualBreakCount="14">
    <brk id="32" max="16383" man="1"/>
    <brk id="53" max="16383" man="1"/>
    <brk id="74" max="16383" man="1"/>
    <brk id="95" max="16383" man="1"/>
    <brk id="116" max="16383" man="1"/>
    <brk id="137" max="16383" man="1"/>
    <brk id="158" max="16383" man="1"/>
    <brk id="179" max="16383" man="1"/>
    <brk id="200" max="16383" man="1"/>
    <brk id="221" max="16383" man="1"/>
    <brk id="242" max="16383" man="1"/>
    <brk id="263" max="16383" man="1"/>
    <brk id="284" max="16383" man="1"/>
    <brk id="305" max="16383" man="1"/>
  </rowBreak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6" sqref="C56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CONCATENATE(KVI_MOD_ALAPADATOK!M14,"1. melléklet ",KVI_MOD_ALAPADATOK!A7," ",KVI_MOD_ALAPADATOK!B7," ",KVI_MOD_ALAPADATOK!C7," ",KVI_MOD_ALAPADATOK!D7," ",KVI_MOD_ALAPADATOK!E7," ",KVI_MOD_ALAPADATOK!F7," ",KVI_MOD_ALAPADATOK!G7," ",KVI_MOD_ALAPADATOK!H7)</f>
        <v>9.2.1.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CONCATENATE(KVI_MOD_9.3.sz.mell!B2:D2)</f>
        <v>1 kvi név</v>
      </c>
      <c r="C2" s="2423"/>
      <c r="D2" s="2424"/>
      <c r="E2" s="1673" t="s">
        <v>59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'RM_6.3.1.sz.mell'!C10</f>
        <v>0</v>
      </c>
      <c r="D8" s="1890">
        <f>'RM_6.3.1.sz.mell'!J10</f>
        <v>0</v>
      </c>
      <c r="E8" s="1995">
        <f>'RM_6.3.1.sz.mell'!K10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'RM_6.3.1.sz.mell'!C11</f>
        <v>0</v>
      </c>
      <c r="D9" s="1909">
        <f>'RM_6.3.1.sz.mell'!J11</f>
        <v>0</v>
      </c>
      <c r="E9" s="1997">
        <f>'RM_6.3.1.sz.mell'!K11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'RM_6.3.1.sz.mell'!C12</f>
        <v>0</v>
      </c>
      <c r="D10" s="2014">
        <f>'RM_6.3.1.sz.mell'!J12</f>
        <v>0</v>
      </c>
      <c r="E10" s="1893">
        <f>'RM_6.3.1.sz.mell'!K12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'RM_6.3.1.sz.mell'!C13</f>
        <v>0</v>
      </c>
      <c r="D11" s="2014">
        <f>'RM_6.3.1.sz.mell'!J13</f>
        <v>0</v>
      </c>
      <c r="E11" s="1893">
        <f>'RM_6.3.1.sz.mell'!K13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'RM_6.3.1.sz.mell'!C14</f>
        <v>0</v>
      </c>
      <c r="D12" s="2014">
        <f>'RM_6.3.1.sz.mell'!J14</f>
        <v>0</v>
      </c>
      <c r="E12" s="1893">
        <f>'RM_6.3.1.sz.mell'!K14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'RM_6.3.1.sz.mell'!C15</f>
        <v>0</v>
      </c>
      <c r="D13" s="2014">
        <f>'RM_6.3.1.sz.mell'!J15</f>
        <v>0</v>
      </c>
      <c r="E13" s="1893">
        <f>'RM_6.3.1.sz.mell'!K15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'RM_6.3.1.sz.mell'!C16</f>
        <v>0</v>
      </c>
      <c r="D14" s="2014">
        <f>'RM_6.3.1.sz.mell'!J16</f>
        <v>0</v>
      </c>
      <c r="E14" s="1893">
        <f>'RM_6.3.1.sz.mell'!K16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'RM_6.3.1.sz.mell'!C17</f>
        <v>0</v>
      </c>
      <c r="D15" s="2014">
        <f>'RM_6.3.1.sz.mell'!J17</f>
        <v>0</v>
      </c>
      <c r="E15" s="1893">
        <f>'RM_6.3.1.sz.mell'!K17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'RM_6.3.1.sz.mell'!C18</f>
        <v>0</v>
      </c>
      <c r="D16" s="2015">
        <f>'RM_6.3.1.sz.mell'!J18</f>
        <v>0</v>
      </c>
      <c r="E16" s="1912">
        <f>'RM_6.3.1.sz.mell'!K18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'RM_6.3.1.sz.mell'!C19</f>
        <v>0</v>
      </c>
      <c r="D17" s="2014">
        <f>'RM_6.3.1.sz.mell'!J19</f>
        <v>0</v>
      </c>
      <c r="E17" s="1893">
        <f>'RM_6.3.1.sz.mell'!K19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'RM_6.3.1.sz.mell'!C20</f>
        <v>0</v>
      </c>
      <c r="D18" s="2016">
        <f>'RM_6.3.1.sz.mell'!J20</f>
        <v>0</v>
      </c>
      <c r="E18" s="1895">
        <f>'RM_6.3.1.sz.mell'!K20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'RM_6.3.1.sz.mell'!C21</f>
        <v>0</v>
      </c>
      <c r="D19" s="2016">
        <f>'RM_6.3.1.sz.mell'!J21</f>
        <v>0</v>
      </c>
      <c r="E19" s="1895">
        <f>'RM_6.3.1.sz.mell'!K21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'RM_6.3.1.sz.mell'!C22</f>
        <v>0</v>
      </c>
      <c r="D20" s="1900">
        <f>'RM_6.3.1.sz.mell'!J22</f>
        <v>0</v>
      </c>
      <c r="E20" s="1905">
        <f>'RM_6.3.1.sz.mell'!K22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'RM_6.3.1.sz.mell'!C23</f>
        <v>0</v>
      </c>
      <c r="D21" s="2014">
        <f>'RM_6.3.1.sz.mell'!J23</f>
        <v>0</v>
      </c>
      <c r="E21" s="1893">
        <f>'RM_6.3.1.sz.mell'!K23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'RM_6.3.1.sz.mell'!C24</f>
        <v>0</v>
      </c>
      <c r="D22" s="2014">
        <f>'RM_6.3.1.sz.mell'!J24</f>
        <v>0</v>
      </c>
      <c r="E22" s="1893">
        <f>'RM_6.3.1.sz.mell'!K24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'RM_6.3.1.sz.mell'!C25</f>
        <v>0</v>
      </c>
      <c r="D23" s="2014">
        <f>'RM_6.3.1.sz.mell'!J25</f>
        <v>0</v>
      </c>
      <c r="E23" s="1893">
        <f>'RM_6.3.1.sz.mell'!K25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'RM_6.3.1.sz.mell'!C26</f>
        <v>0</v>
      </c>
      <c r="D24" s="2014">
        <f>'RM_6.3.1.sz.mell'!J26</f>
        <v>0</v>
      </c>
      <c r="E24" s="1893">
        <f>'RM_6.3.1.sz.mell'!K26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'RM_6.3.1.sz.mell'!C27</f>
        <v>0</v>
      </c>
      <c r="D25" s="1900">
        <f>'RM_6.3.1.sz.mell'!J27</f>
        <v>0</v>
      </c>
      <c r="E25" s="1905">
        <f>'RM_6.3.1.sz.mell'!K27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'RM_6.3.1.sz.mell'!C28</f>
        <v>0</v>
      </c>
      <c r="D26" s="1900">
        <f>'RM_6.3.1.sz.mell'!J28</f>
        <v>0</v>
      </c>
      <c r="E26" s="1905">
        <f>'RM_6.3.1.sz.mell'!K28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'RM_6.3.1.sz.mell'!C29</f>
        <v>0</v>
      </c>
      <c r="D27" s="2017">
        <f>'RM_6.3.1.sz.mell'!J29</f>
        <v>0</v>
      </c>
      <c r="E27" s="1914">
        <f>'RM_6.3.1.sz.mell'!K29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'RM_6.3.1.sz.mell'!C30</f>
        <v>0</v>
      </c>
      <c r="D28" s="2018">
        <f>'RM_6.3.1.sz.mell'!J30</f>
        <v>0</v>
      </c>
      <c r="E28" s="1903">
        <f>'RM_6.3.1.sz.mell'!K30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'RM_6.3.1.sz.mell'!C31</f>
        <v>0</v>
      </c>
      <c r="D29" s="2019">
        <f>'RM_6.3.1.sz.mell'!J31</f>
        <v>0</v>
      </c>
      <c r="E29" s="2005">
        <f>'RM_6.3.1.sz.mell'!K31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'RM_6.3.1.sz.mell'!C32</f>
        <v>0</v>
      </c>
      <c r="D30" s="1900">
        <f>'RM_6.3.1.sz.mell'!J32</f>
        <v>0</v>
      </c>
      <c r="E30" s="1905">
        <f>'RM_6.3.1.sz.mell'!K32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'RM_6.3.1.sz.mell'!C33</f>
        <v>0</v>
      </c>
      <c r="D31" s="2017">
        <f>'RM_6.3.1.sz.mell'!J33</f>
        <v>0</v>
      </c>
      <c r="E31" s="1914">
        <f>'RM_6.3.1.sz.mell'!K33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'RM_6.3.1.sz.mell'!C34</f>
        <v>0</v>
      </c>
      <c r="D32" s="2018">
        <f>'RM_6.3.1.sz.mell'!J34</f>
        <v>0</v>
      </c>
      <c r="E32" s="1903">
        <f>'RM_6.3.1.sz.mell'!K34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'RM_6.3.1.sz.mell'!C35</f>
        <v>0</v>
      </c>
      <c r="D33" s="2019">
        <f>'RM_6.3.1.sz.mell'!J35</f>
        <v>0</v>
      </c>
      <c r="E33" s="2005">
        <f>'RM_6.3.1.sz.mell'!K35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'RM_6.3.1.sz.mell'!C36</f>
        <v>0</v>
      </c>
      <c r="D34" s="1900">
        <f>'RM_6.3.1.sz.mell'!J36</f>
        <v>0</v>
      </c>
      <c r="E34" s="1905">
        <f>'RM_6.3.1.sz.mell'!K36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'RM_6.3.1.sz.mell'!C37</f>
        <v>0</v>
      </c>
      <c r="D35" s="1900">
        <f>'RM_6.3.1.sz.mell'!J37</f>
        <v>0</v>
      </c>
      <c r="E35" s="1905">
        <f>'RM_6.3.1.sz.mell'!K37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'RM_6.3.1.sz.mell'!C38</f>
        <v>0</v>
      </c>
      <c r="D36" s="1900">
        <f>'RM_6.3.1.sz.mell'!J38</f>
        <v>0</v>
      </c>
      <c r="E36" s="1905">
        <f>'RM_6.3.1.sz.mell'!K38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'RM_6.3.1.sz.mell'!C39</f>
        <v>54478389</v>
      </c>
      <c r="D37" s="1900">
        <f>'RM_6.3.1.sz.mell'!J39</f>
        <v>0</v>
      </c>
      <c r="E37" s="1905">
        <f>'RM_6.3.1.sz.mell'!K39</f>
        <v>54478389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'RM_6.3.1.sz.mell'!C40</f>
        <v>0</v>
      </c>
      <c r="D38" s="2017">
        <f>'RM_6.3.1.sz.mell'!J40</f>
        <v>0</v>
      </c>
      <c r="E38" s="1914">
        <f>'RM_6.3.1.sz.mell'!K40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'RM_6.3.1.sz.mell'!C41</f>
        <v>0</v>
      </c>
      <c r="D39" s="2018">
        <f>'RM_6.3.1.sz.mell'!J41</f>
        <v>0</v>
      </c>
      <c r="E39" s="1903">
        <f>'RM_6.3.1.sz.mell'!K41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'RM_6.3.1.sz.mell'!C42</f>
        <v>54478389</v>
      </c>
      <c r="D40" s="2019">
        <f>'RM_6.3.1.sz.mell'!J42</f>
        <v>0</v>
      </c>
      <c r="E40" s="2005">
        <f>'RM_6.3.1.sz.mell'!K42</f>
        <v>54478389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'RM_6.3.1.sz.mell'!C43</f>
        <v>54478389</v>
      </c>
      <c r="D41" s="2020">
        <f>'RM_6.3.1.sz.mell'!J43</f>
        <v>0</v>
      </c>
      <c r="E41" s="2007">
        <f>'RM_6.3.1.sz.mell'!K43</f>
        <v>54478389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'RM_6.3.1.sz.mell'!C45</f>
        <v>54478389</v>
      </c>
      <c r="D45" s="1900">
        <f>'RM_6.3.1.sz.mell'!J45</f>
        <v>0</v>
      </c>
      <c r="E45" s="1905">
        <f>'RM_6.3.1.sz.mell'!K45</f>
        <v>54478389</v>
      </c>
    </row>
    <row r="46" spans="1:5" ht="12" customHeight="1" x14ac:dyDescent="0.2">
      <c r="A46" s="1998" t="s">
        <v>97</v>
      </c>
      <c r="B46" s="1881" t="s">
        <v>48</v>
      </c>
      <c r="C46" s="2066">
        <f>'RM_6.3.1.sz.mell'!C46</f>
        <v>35138598</v>
      </c>
      <c r="D46" s="2067">
        <f>'RM_6.3.1.sz.mell'!J46</f>
        <v>0</v>
      </c>
      <c r="E46" s="2068">
        <f>'RM_6.3.1.sz.mell'!K46</f>
        <v>35138598</v>
      </c>
    </row>
    <row r="47" spans="1:5" ht="12" customHeight="1" x14ac:dyDescent="0.2">
      <c r="A47" s="1998" t="s">
        <v>98</v>
      </c>
      <c r="B47" s="1867" t="s">
        <v>181</v>
      </c>
      <c r="C47" s="1913">
        <f>'RM_6.3.1.sz.mell'!C47</f>
        <v>5200000</v>
      </c>
      <c r="D47" s="2017">
        <f>'RM_6.3.1.sz.mell'!J47</f>
        <v>0</v>
      </c>
      <c r="E47" s="1914">
        <f>'RM_6.3.1.sz.mell'!K47</f>
        <v>5200000</v>
      </c>
    </row>
    <row r="48" spans="1:5" ht="12" customHeight="1" x14ac:dyDescent="0.2">
      <c r="A48" s="1998" t="s">
        <v>99</v>
      </c>
      <c r="B48" s="1867" t="s">
        <v>138</v>
      </c>
      <c r="C48" s="1897">
        <f>'RM_6.3.1.sz.mell'!C48</f>
        <v>14139791</v>
      </c>
      <c r="D48" s="2069">
        <f>'RM_6.3.1.sz.mell'!J48</f>
        <v>0</v>
      </c>
      <c r="E48" s="1904">
        <f>'RM_6.3.1.sz.mell'!K48</f>
        <v>14139791</v>
      </c>
    </row>
    <row r="49" spans="1:5" ht="12" customHeight="1" x14ac:dyDescent="0.2">
      <c r="A49" s="1998" t="s">
        <v>100</v>
      </c>
      <c r="B49" s="1867" t="s">
        <v>182</v>
      </c>
      <c r="C49" s="2072">
        <f>'RM_6.3.1.sz.mell'!C49</f>
        <v>0</v>
      </c>
      <c r="D49" s="2073">
        <f>'RM_6.3.1.sz.mell'!J49</f>
        <v>0</v>
      </c>
      <c r="E49" s="2074">
        <f>'RM_6.3.1.sz.mell'!K49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'RM_6.3.1.sz.mell'!C50</f>
        <v>0</v>
      </c>
      <c r="D50" s="2073">
        <f>'RM_6.3.1.sz.mell'!J50</f>
        <v>0</v>
      </c>
      <c r="E50" s="2074">
        <f>'RM_6.3.1.sz.mell'!K50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'RM_6.3.1.sz.mell'!C51</f>
        <v>0</v>
      </c>
      <c r="D51" s="1900">
        <f>'RM_6.3.1.sz.mell'!J51</f>
        <v>0</v>
      </c>
      <c r="E51" s="1905">
        <f>'RM_6.3.1.sz.mell'!K51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'RM_6.3.1.sz.mell'!C52</f>
        <v>0</v>
      </c>
      <c r="D52" s="2067">
        <f>'RM_6.3.1.sz.mell'!J52</f>
        <v>0</v>
      </c>
      <c r="E52" s="2068">
        <f>'RM_6.3.1.sz.mell'!K52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'RM_6.3.1.sz.mell'!C53</f>
        <v>0</v>
      </c>
      <c r="D53" s="2017">
        <f>'RM_6.3.1.sz.mell'!J53</f>
        <v>0</v>
      </c>
      <c r="E53" s="1914">
        <f>'RM_6.3.1.sz.mell'!K53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'RM_6.3.1.sz.mell'!C54</f>
        <v>0</v>
      </c>
      <c r="D54" s="2069">
        <f>'RM_6.3.1.sz.mell'!J54</f>
        <v>0</v>
      </c>
      <c r="E54" s="1904">
        <f>'RM_6.3.1.sz.mell'!K54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'RM_6.3.1.sz.mell'!C55</f>
        <v>0</v>
      </c>
      <c r="D55" s="2073">
        <f>'RM_6.3.1.sz.mell'!J55</f>
        <v>0</v>
      </c>
      <c r="E55" s="2074">
        <f>'RM_6.3.1.sz.mell'!K55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'RM_6.3.1.sz.mell'!C56</f>
        <v>0</v>
      </c>
      <c r="D56" s="1900">
        <f>'RM_6.3.1.sz.mell'!J56</f>
        <v>0</v>
      </c>
      <c r="E56" s="1905">
        <f>'RM_6.3.1.sz.mell'!K56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'RM_6.3.1.sz.mell'!C57</f>
        <v>54478389</v>
      </c>
      <c r="D57" s="1900">
        <f>'RM_6.3.1.sz.mell'!J57</f>
        <v>0</v>
      </c>
      <c r="E57" s="1905">
        <f>'RM_6.3.1.sz.mell'!K57</f>
        <v>54478389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'RM_6.3.1.sz.mell'!C59</f>
        <v>0</v>
      </c>
      <c r="D59" s="2021">
        <f>'RM_6.3.1.sz.mell'!J59</f>
        <v>0</v>
      </c>
      <c r="E59" s="2022">
        <f>'RM_6.3.1.sz.mell'!K59</f>
        <v>0</v>
      </c>
    </row>
    <row r="60" spans="1:5" ht="13.5" thickBot="1" x14ac:dyDescent="0.25">
      <c r="A60" s="1990" t="s">
        <v>806</v>
      </c>
      <c r="B60" s="1991"/>
      <c r="C60" s="2021">
        <f>'RM_6.3.1.sz.mell'!C60</f>
        <v>0</v>
      </c>
      <c r="D60" s="2021">
        <f>'RM_6.3.1.sz.mell'!J60</f>
        <v>0</v>
      </c>
      <c r="E60" s="2022">
        <f>'RM_6.3.1.sz.mell'!K60</f>
        <v>0</v>
      </c>
    </row>
  </sheetData>
  <sheetProtection sheet="1" formatCells="0"/>
  <customSheetViews>
    <customSheetView guid="{9A8A2574-4E4C-4A0E-A4B4-611EAAF4A38D}" scale="120" topLeftCell="A41">
      <selection activeCell="C56" sqref="C5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45" sqref="C4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CONCATENATE(KVI_MOD_ALAPADATOK!M14,"2. melléklet ",KVI_MOD_ALAPADATOK!A7," ",KVI_MOD_ALAPADATOK!B7," ",KVI_MOD_ALAPADATOK!C7," ",KVI_MOD_ALAPADATOK!D7," ",KVI_MOD_ALAPADATOK!E7," ",KVI_MOD_ALAPADATOK!F7," ",KVI_MOD_ALAPADATOK!G7," ",KVI_MOD_ALAPADATOK!H7)</f>
        <v>9.2.2.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CONCATENATE(KVI_MOD_9.3.1.sz.mell!B2:D2)</f>
        <v>1 kvi név</v>
      </c>
      <c r="C2" s="2423"/>
      <c r="D2" s="2424"/>
      <c r="E2" s="1673" t="s">
        <v>59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KVI_MOD_9.3.1.sz.mell!E4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'RM_6.3.2.sz.mell'!C10</f>
        <v>0</v>
      </c>
      <c r="D8" s="1890">
        <f>'RM_6.3.2.sz.mell'!J10</f>
        <v>0</v>
      </c>
      <c r="E8" s="1995">
        <f>'RM_6.3.2.sz.mell'!K10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'RM_6.3.2.sz.mell'!C11</f>
        <v>0</v>
      </c>
      <c r="D9" s="1909">
        <f>'RM_6.3.2.sz.mell'!J11</f>
        <v>0</v>
      </c>
      <c r="E9" s="1997">
        <f>'RM_6.3.2.sz.mell'!K11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'RM_6.3.2.sz.mell'!C12</f>
        <v>0</v>
      </c>
      <c r="D10" s="2014">
        <f>'RM_6.3.2.sz.mell'!J12</f>
        <v>0</v>
      </c>
      <c r="E10" s="1893">
        <f>'RM_6.3.2.sz.mell'!K12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'RM_6.3.2.sz.mell'!C13</f>
        <v>0</v>
      </c>
      <c r="D11" s="2014">
        <f>'RM_6.3.2.sz.mell'!J13</f>
        <v>0</v>
      </c>
      <c r="E11" s="1893">
        <f>'RM_6.3.2.sz.mell'!K13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'RM_6.3.2.sz.mell'!C14</f>
        <v>0</v>
      </c>
      <c r="D12" s="2014">
        <f>'RM_6.3.2.sz.mell'!J14</f>
        <v>0</v>
      </c>
      <c r="E12" s="1893">
        <f>'RM_6.3.2.sz.mell'!K14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'RM_6.3.2.sz.mell'!C15</f>
        <v>0</v>
      </c>
      <c r="D13" s="2014">
        <f>'RM_6.3.2.sz.mell'!J15</f>
        <v>0</v>
      </c>
      <c r="E13" s="1893">
        <f>'RM_6.3.2.sz.mell'!K15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'RM_6.3.2.sz.mell'!C16</f>
        <v>0</v>
      </c>
      <c r="D14" s="2014">
        <f>'RM_6.3.2.sz.mell'!J16</f>
        <v>0</v>
      </c>
      <c r="E14" s="1893">
        <f>'RM_6.3.2.sz.mell'!K16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'RM_6.3.2.sz.mell'!C17</f>
        <v>0</v>
      </c>
      <c r="D15" s="2014">
        <f>'RM_6.3.2.sz.mell'!J17</f>
        <v>0</v>
      </c>
      <c r="E15" s="1893">
        <f>'RM_6.3.2.sz.mell'!K17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'RM_6.3.2.sz.mell'!C18</f>
        <v>0</v>
      </c>
      <c r="D16" s="2015">
        <f>'RM_6.3.2.sz.mell'!J18</f>
        <v>0</v>
      </c>
      <c r="E16" s="1912">
        <f>'RM_6.3.2.sz.mell'!K18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'RM_6.3.2.sz.mell'!C19</f>
        <v>0</v>
      </c>
      <c r="D17" s="2014">
        <f>'RM_6.3.2.sz.mell'!J19</f>
        <v>0</v>
      </c>
      <c r="E17" s="1893">
        <f>'RM_6.3.2.sz.mell'!K19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'RM_6.3.2.sz.mell'!C20</f>
        <v>0</v>
      </c>
      <c r="D18" s="2016">
        <f>'RM_6.3.2.sz.mell'!J20</f>
        <v>0</v>
      </c>
      <c r="E18" s="1895">
        <f>'RM_6.3.2.sz.mell'!K20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'RM_6.3.2.sz.mell'!C21</f>
        <v>0</v>
      </c>
      <c r="D19" s="2016">
        <f>'RM_6.3.2.sz.mell'!J21</f>
        <v>0</v>
      </c>
      <c r="E19" s="1895">
        <f>'RM_6.3.2.sz.mell'!K21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'RM_6.3.2.sz.mell'!C22</f>
        <v>0</v>
      </c>
      <c r="D20" s="1900">
        <f>'RM_6.3.2.sz.mell'!J22</f>
        <v>0</v>
      </c>
      <c r="E20" s="1905">
        <f>'RM_6.3.2.sz.mell'!K22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'RM_6.3.2.sz.mell'!C23</f>
        <v>0</v>
      </c>
      <c r="D21" s="2014">
        <f>'RM_6.3.2.sz.mell'!J23</f>
        <v>0</v>
      </c>
      <c r="E21" s="1893">
        <f>'RM_6.3.2.sz.mell'!K23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'RM_6.3.2.sz.mell'!C24</f>
        <v>0</v>
      </c>
      <c r="D22" s="2014">
        <f>'RM_6.3.2.sz.mell'!J24</f>
        <v>0</v>
      </c>
      <c r="E22" s="1893">
        <f>'RM_6.3.2.sz.mell'!K24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'RM_6.3.2.sz.mell'!C25</f>
        <v>0</v>
      </c>
      <c r="D23" s="2014">
        <f>'RM_6.3.2.sz.mell'!J25</f>
        <v>0</v>
      </c>
      <c r="E23" s="1893">
        <f>'RM_6.3.2.sz.mell'!K25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'RM_6.3.2.sz.mell'!C26</f>
        <v>0</v>
      </c>
      <c r="D24" s="2014">
        <f>'RM_6.3.2.sz.mell'!J26</f>
        <v>0</v>
      </c>
      <c r="E24" s="1893">
        <f>'RM_6.3.2.sz.mell'!K26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'RM_6.3.2.sz.mell'!C27</f>
        <v>0</v>
      </c>
      <c r="D25" s="1900">
        <f>'RM_6.3.2.sz.mell'!J27</f>
        <v>0</v>
      </c>
      <c r="E25" s="1905">
        <f>'RM_6.3.2.sz.mell'!K27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'RM_6.3.2.sz.mell'!C28</f>
        <v>0</v>
      </c>
      <c r="D26" s="1900">
        <f>'RM_6.3.2.sz.mell'!J28</f>
        <v>0</v>
      </c>
      <c r="E26" s="1905">
        <f>'RM_6.3.2.sz.mell'!K28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'RM_6.3.2.sz.mell'!C29</f>
        <v>0</v>
      </c>
      <c r="D27" s="2017">
        <f>'RM_6.3.2.sz.mell'!J29</f>
        <v>0</v>
      </c>
      <c r="E27" s="1914">
        <f>'RM_6.3.2.sz.mell'!K29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'RM_6.3.2.sz.mell'!C30</f>
        <v>0</v>
      </c>
      <c r="D28" s="2018">
        <f>'RM_6.3.2.sz.mell'!J30</f>
        <v>0</v>
      </c>
      <c r="E28" s="1903">
        <f>'RM_6.3.2.sz.mell'!K30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'RM_6.3.2.sz.mell'!C31</f>
        <v>0</v>
      </c>
      <c r="D29" s="2019">
        <f>'RM_6.3.2.sz.mell'!J31</f>
        <v>0</v>
      </c>
      <c r="E29" s="2005">
        <f>'RM_6.3.2.sz.mell'!K31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'RM_6.3.2.sz.mell'!C32</f>
        <v>0</v>
      </c>
      <c r="D30" s="1900">
        <f>'RM_6.3.2.sz.mell'!J32</f>
        <v>0</v>
      </c>
      <c r="E30" s="1905">
        <f>'RM_6.3.2.sz.mell'!K32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'RM_6.3.2.sz.mell'!C33</f>
        <v>0</v>
      </c>
      <c r="D31" s="2017">
        <f>'RM_6.3.2.sz.mell'!J33</f>
        <v>0</v>
      </c>
      <c r="E31" s="1914">
        <f>'RM_6.3.2.sz.mell'!K33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'RM_6.3.2.sz.mell'!C34</f>
        <v>0</v>
      </c>
      <c r="D32" s="2018">
        <f>'RM_6.3.2.sz.mell'!J34</f>
        <v>0</v>
      </c>
      <c r="E32" s="1903">
        <f>'RM_6.3.2.sz.mell'!K34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'RM_6.3.2.sz.mell'!C35</f>
        <v>0</v>
      </c>
      <c r="D33" s="2019">
        <f>'RM_6.3.2.sz.mell'!J35</f>
        <v>0</v>
      </c>
      <c r="E33" s="2005">
        <f>'RM_6.3.2.sz.mell'!K35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'RM_6.3.2.sz.mell'!C36</f>
        <v>0</v>
      </c>
      <c r="D34" s="1900">
        <f>'RM_6.3.2.sz.mell'!J36</f>
        <v>0</v>
      </c>
      <c r="E34" s="1905">
        <f>'RM_6.3.2.sz.mell'!K36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'RM_6.3.2.sz.mell'!C37</f>
        <v>0</v>
      </c>
      <c r="D35" s="1900">
        <f>'RM_6.3.2.sz.mell'!J37</f>
        <v>0</v>
      </c>
      <c r="E35" s="1905">
        <f>'RM_6.3.2.sz.mell'!K37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'RM_6.3.2.sz.mell'!C38</f>
        <v>0</v>
      </c>
      <c r="D36" s="1900">
        <f>'RM_6.3.2.sz.mell'!J38</f>
        <v>0</v>
      </c>
      <c r="E36" s="1905">
        <f>'RM_6.3.2.sz.mell'!K38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'RM_6.3.2.sz.mell'!C39</f>
        <v>0</v>
      </c>
      <c r="D37" s="1900">
        <f>'RM_6.3.2.sz.mell'!J39</f>
        <v>0</v>
      </c>
      <c r="E37" s="1905">
        <f>'RM_6.3.2.sz.mell'!K39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'RM_6.3.2.sz.mell'!C40</f>
        <v>0</v>
      </c>
      <c r="D38" s="2017">
        <f>'RM_6.3.2.sz.mell'!J40</f>
        <v>0</v>
      </c>
      <c r="E38" s="1914">
        <f>'RM_6.3.2.sz.mell'!K40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'RM_6.3.2.sz.mell'!C41</f>
        <v>0</v>
      </c>
      <c r="D39" s="2018">
        <f>'RM_6.3.2.sz.mell'!J41</f>
        <v>0</v>
      </c>
      <c r="E39" s="1903">
        <f>'RM_6.3.2.sz.mell'!K41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'RM_6.3.2.sz.mell'!C42</f>
        <v>0</v>
      </c>
      <c r="D40" s="2019">
        <f>'RM_6.3.2.sz.mell'!J42</f>
        <v>0</v>
      </c>
      <c r="E40" s="2005">
        <f>'RM_6.3.2.sz.mell'!K42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'RM_6.3.2.sz.mell'!C43</f>
        <v>0</v>
      </c>
      <c r="D41" s="2020">
        <f>'RM_6.3.2.sz.mell'!J43</f>
        <v>0</v>
      </c>
      <c r="E41" s="2007">
        <f>'RM_6.3.2.sz.mell'!K43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'RM_6.3.2.sz.mell'!C45</f>
        <v>0</v>
      </c>
      <c r="D45" s="1900">
        <f>'RM_6.3.2.sz.mell'!J45</f>
        <v>0</v>
      </c>
      <c r="E45" s="1905">
        <f>'RM_6.3.2.sz.mell'!K45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'RM_6.3.2.sz.mell'!C46</f>
        <v>0</v>
      </c>
      <c r="D46" s="2067">
        <f>'RM_6.3.2.sz.mell'!J46</f>
        <v>0</v>
      </c>
      <c r="E46" s="2068">
        <f>'RM_6.3.2.sz.mell'!K46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'RM_6.3.2.sz.mell'!C47</f>
        <v>0</v>
      </c>
      <c r="D47" s="2017">
        <f>'RM_6.3.2.sz.mell'!J47</f>
        <v>0</v>
      </c>
      <c r="E47" s="1914">
        <f>'RM_6.3.2.sz.mell'!K47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'RM_6.3.2.sz.mell'!C48</f>
        <v>0</v>
      </c>
      <c r="D48" s="2069">
        <f>'RM_6.3.2.sz.mell'!J48</f>
        <v>0</v>
      </c>
      <c r="E48" s="1904">
        <f>'RM_6.3.2.sz.mell'!K48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'RM_6.3.2.sz.mell'!C49</f>
        <v>0</v>
      </c>
      <c r="D49" s="2073">
        <f>'RM_6.3.2.sz.mell'!J49</f>
        <v>0</v>
      </c>
      <c r="E49" s="2074">
        <f>'RM_6.3.2.sz.mell'!K49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'RM_6.3.2.sz.mell'!C50</f>
        <v>0</v>
      </c>
      <c r="D50" s="2073">
        <f>'RM_6.3.2.sz.mell'!J50</f>
        <v>0</v>
      </c>
      <c r="E50" s="2074">
        <f>'RM_6.3.2.sz.mell'!K50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'RM_6.3.2.sz.mell'!C51</f>
        <v>0</v>
      </c>
      <c r="D51" s="1900">
        <f>'RM_6.3.2.sz.mell'!J51</f>
        <v>0</v>
      </c>
      <c r="E51" s="1905">
        <f>'RM_6.3.2.sz.mell'!K51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'RM_6.3.2.sz.mell'!C52</f>
        <v>0</v>
      </c>
      <c r="D52" s="2067">
        <f>'RM_6.3.2.sz.mell'!J52</f>
        <v>0</v>
      </c>
      <c r="E52" s="2068">
        <f>'RM_6.3.2.sz.mell'!K52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'RM_6.3.2.sz.mell'!C53</f>
        <v>0</v>
      </c>
      <c r="D53" s="2017">
        <f>'RM_6.3.2.sz.mell'!J53</f>
        <v>0</v>
      </c>
      <c r="E53" s="1914">
        <f>'RM_6.3.2.sz.mell'!K53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'RM_6.3.2.sz.mell'!C54</f>
        <v>0</v>
      </c>
      <c r="D54" s="2069">
        <f>'RM_6.3.2.sz.mell'!J54</f>
        <v>0</v>
      </c>
      <c r="E54" s="1904">
        <f>'RM_6.3.2.sz.mell'!K54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'RM_6.3.2.sz.mell'!C55</f>
        <v>0</v>
      </c>
      <c r="D55" s="2073">
        <f>'RM_6.3.2.sz.mell'!J55</f>
        <v>0</v>
      </c>
      <c r="E55" s="2074">
        <f>'RM_6.3.2.sz.mell'!K55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'RM_6.3.2.sz.mell'!C56</f>
        <v>0</v>
      </c>
      <c r="D56" s="1900">
        <f>'RM_6.3.2.sz.mell'!J56</f>
        <v>0</v>
      </c>
      <c r="E56" s="1905">
        <f>'RM_6.3.2.sz.mell'!K56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'RM_6.3.2.sz.mell'!C57</f>
        <v>0</v>
      </c>
      <c r="D57" s="1900">
        <f>'RM_6.3.2.sz.mell'!J57</f>
        <v>0</v>
      </c>
      <c r="E57" s="1905">
        <f>'RM_6.3.2.sz.mell'!K57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'RM_6.3.2.sz.mell'!C59</f>
        <v>0</v>
      </c>
      <c r="D59" s="2021">
        <f>'RM_6.3.2.sz.mell'!J59</f>
        <v>0</v>
      </c>
      <c r="E59" s="2022">
        <f>'RM_6.3.2.sz.mell'!K59</f>
        <v>0</v>
      </c>
    </row>
    <row r="60" spans="1:5" ht="13.5" thickBot="1" x14ac:dyDescent="0.25">
      <c r="A60" s="1990" t="s">
        <v>806</v>
      </c>
      <c r="B60" s="1991"/>
      <c r="C60" s="2021">
        <f>'RM_6.3.2.sz.mell'!C60</f>
        <v>0</v>
      </c>
      <c r="D60" s="2021">
        <f>'RM_6.3.2.sz.mell'!J60</f>
        <v>0</v>
      </c>
      <c r="E60" s="2022">
        <f>'RM_6.3.2.sz.mell'!K60</f>
        <v>0</v>
      </c>
    </row>
  </sheetData>
  <sheetProtection sheet="1" formatCells="0"/>
  <customSheetViews>
    <customSheetView guid="{9A8A2574-4E4C-4A0E-A4B4-611EAAF4A38D}" scale="120" topLeftCell="A33">
      <selection activeCell="C45" sqref="C4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E69" sqref="E69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CONCATENATE(KVI_MOD_ALAPADATOK!M14,"3. melléklet ",KVI_MOD_ALAPADATOK!A7," ",KVI_MOD_ALAPADATOK!B7," ",KVI_MOD_ALAPADATOK!C7," ",KVI_MOD_ALAPADATOK!D7," ",KVI_MOD_ALAPADATOK!E7," ",KVI_MOD_ALAPADATOK!F7," ",KVI_MOD_ALAPADATOK!G7," ",KVI_MOD_ALAPADATOK!H7)</f>
        <v>9.2.3. melléklet a  / 2021 ( … ) önkormányzati rendelethez</v>
      </c>
      <c r="C1" s="2428"/>
      <c r="D1" s="2428"/>
      <c r="E1" s="2428"/>
    </row>
    <row r="2" spans="1:5" s="1651" customFormat="1" ht="24.75" thickBot="1" x14ac:dyDescent="0.25">
      <c r="A2" s="1672" t="s">
        <v>807</v>
      </c>
      <c r="B2" s="2422" t="str">
        <f>CONCATENATE(KVI_MOD_9.3.2.sz.mell!B2:D2)</f>
        <v>1 kvi név</v>
      </c>
      <c r="C2" s="2423"/>
      <c r="D2" s="2424"/>
      <c r="E2" s="1673" t="s">
        <v>59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KVI_MOD_9.3.2.sz.mell!E4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'RM_6.3.3.sz.mell'!C10</f>
        <v>0</v>
      </c>
      <c r="D8" s="1890">
        <f>'RM_6.3.3.sz.mell'!J10</f>
        <v>0</v>
      </c>
      <c r="E8" s="1995">
        <f>'RM_6.3.3.sz.mell'!K10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'RM_6.3.3.sz.mell'!C11</f>
        <v>0</v>
      </c>
      <c r="D9" s="1909">
        <f>'RM_6.3.3.sz.mell'!J11</f>
        <v>0</v>
      </c>
      <c r="E9" s="1997">
        <f>'RM_6.3.3.sz.mell'!K11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'RM_6.3.3.sz.mell'!C12</f>
        <v>0</v>
      </c>
      <c r="D10" s="2014">
        <f>'RM_6.3.3.sz.mell'!J12</f>
        <v>0</v>
      </c>
      <c r="E10" s="1893">
        <f>'RM_6.3.3.sz.mell'!K12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'RM_6.3.3.sz.mell'!C13</f>
        <v>0</v>
      </c>
      <c r="D11" s="2014">
        <f>'RM_6.3.3.sz.mell'!J13</f>
        <v>0</v>
      </c>
      <c r="E11" s="1893">
        <f>'RM_6.3.3.sz.mell'!K13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'RM_6.3.3.sz.mell'!C14</f>
        <v>0</v>
      </c>
      <c r="D12" s="2014">
        <f>'RM_6.3.3.sz.mell'!J14</f>
        <v>0</v>
      </c>
      <c r="E12" s="1893">
        <f>'RM_6.3.3.sz.mell'!K14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'RM_6.3.3.sz.mell'!C15</f>
        <v>0</v>
      </c>
      <c r="D13" s="2014">
        <f>'RM_6.3.3.sz.mell'!J15</f>
        <v>0</v>
      </c>
      <c r="E13" s="1893">
        <f>'RM_6.3.3.sz.mell'!K15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'RM_6.3.3.sz.mell'!C16</f>
        <v>0</v>
      </c>
      <c r="D14" s="2014">
        <f>'RM_6.3.3.sz.mell'!J16</f>
        <v>0</v>
      </c>
      <c r="E14" s="1893">
        <f>'RM_6.3.3.sz.mell'!K16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'RM_6.3.3.sz.mell'!C17</f>
        <v>0</v>
      </c>
      <c r="D15" s="2014">
        <f>'RM_6.3.3.sz.mell'!J17</f>
        <v>0</v>
      </c>
      <c r="E15" s="1893">
        <f>'RM_6.3.3.sz.mell'!K17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'RM_6.3.3.sz.mell'!C18</f>
        <v>0</v>
      </c>
      <c r="D16" s="2015">
        <f>'RM_6.3.3.sz.mell'!J18</f>
        <v>0</v>
      </c>
      <c r="E16" s="1912">
        <f>'RM_6.3.3.sz.mell'!K18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'RM_6.3.3.sz.mell'!C19</f>
        <v>0</v>
      </c>
      <c r="D17" s="2014">
        <f>'RM_6.3.3.sz.mell'!J19</f>
        <v>0</v>
      </c>
      <c r="E17" s="1893">
        <f>'RM_6.3.3.sz.mell'!K19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'RM_6.3.3.sz.mell'!C20</f>
        <v>0</v>
      </c>
      <c r="D18" s="2016">
        <f>'RM_6.3.3.sz.mell'!J20</f>
        <v>0</v>
      </c>
      <c r="E18" s="1895">
        <f>'RM_6.3.3.sz.mell'!K20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'RM_6.3.3.sz.mell'!C21</f>
        <v>0</v>
      </c>
      <c r="D19" s="2016">
        <f>'RM_6.3.3.sz.mell'!J21</f>
        <v>0</v>
      </c>
      <c r="E19" s="1895">
        <f>'RM_6.3.3.sz.mell'!K21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'RM_6.3.3.sz.mell'!C22</f>
        <v>0</v>
      </c>
      <c r="D20" s="1900">
        <f>'RM_6.3.3.sz.mell'!J22</f>
        <v>0</v>
      </c>
      <c r="E20" s="1905">
        <f>'RM_6.3.3.sz.mell'!K22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'RM_6.3.3.sz.mell'!C23</f>
        <v>0</v>
      </c>
      <c r="D21" s="2014">
        <f>'RM_6.3.3.sz.mell'!J23</f>
        <v>0</v>
      </c>
      <c r="E21" s="1893">
        <f>'RM_6.3.3.sz.mell'!K23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'RM_6.3.3.sz.mell'!C24</f>
        <v>0</v>
      </c>
      <c r="D22" s="2014">
        <f>'RM_6.3.3.sz.mell'!J24</f>
        <v>0</v>
      </c>
      <c r="E22" s="1893">
        <f>'RM_6.3.3.sz.mell'!K24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'RM_6.3.3.sz.mell'!C25</f>
        <v>0</v>
      </c>
      <c r="D23" s="2014">
        <f>'RM_6.3.3.sz.mell'!J25</f>
        <v>0</v>
      </c>
      <c r="E23" s="1893">
        <f>'RM_6.3.3.sz.mell'!K25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'RM_6.3.3.sz.mell'!C26</f>
        <v>0</v>
      </c>
      <c r="D24" s="2014">
        <f>'RM_6.3.3.sz.mell'!J26</f>
        <v>0</v>
      </c>
      <c r="E24" s="1893">
        <f>'RM_6.3.3.sz.mell'!K26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'RM_6.3.3.sz.mell'!C27</f>
        <v>0</v>
      </c>
      <c r="D25" s="1900">
        <f>'RM_6.3.3.sz.mell'!J27</f>
        <v>0</v>
      </c>
      <c r="E25" s="1905">
        <f>'RM_6.3.3.sz.mell'!K27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'RM_6.3.3.sz.mell'!C28</f>
        <v>0</v>
      </c>
      <c r="D26" s="1900">
        <f>'RM_6.3.3.sz.mell'!J28</f>
        <v>0</v>
      </c>
      <c r="E26" s="1905">
        <f>'RM_6.3.3.sz.mell'!K28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'RM_6.3.3.sz.mell'!C29</f>
        <v>0</v>
      </c>
      <c r="D27" s="2017">
        <f>'RM_6.3.3.sz.mell'!J29</f>
        <v>0</v>
      </c>
      <c r="E27" s="1914">
        <f>'RM_6.3.3.sz.mell'!K29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'RM_6.3.3.sz.mell'!C30</f>
        <v>0</v>
      </c>
      <c r="D28" s="2018">
        <f>'RM_6.3.3.sz.mell'!J30</f>
        <v>0</v>
      </c>
      <c r="E28" s="1903">
        <f>'RM_6.3.3.sz.mell'!K30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'RM_6.3.3.sz.mell'!C31</f>
        <v>0</v>
      </c>
      <c r="D29" s="2019">
        <f>'RM_6.3.3.sz.mell'!J31</f>
        <v>0</v>
      </c>
      <c r="E29" s="2005">
        <f>'RM_6.3.3.sz.mell'!K31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'RM_6.3.3.sz.mell'!C32</f>
        <v>0</v>
      </c>
      <c r="D30" s="1900">
        <f>'RM_6.3.3.sz.mell'!J32</f>
        <v>0</v>
      </c>
      <c r="E30" s="1905">
        <f>'RM_6.3.3.sz.mell'!K32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'RM_6.3.3.sz.mell'!C33</f>
        <v>0</v>
      </c>
      <c r="D31" s="2017">
        <f>'RM_6.3.3.sz.mell'!J33</f>
        <v>0</v>
      </c>
      <c r="E31" s="1914">
        <f>'RM_6.3.3.sz.mell'!K33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'RM_6.3.3.sz.mell'!C34</f>
        <v>0</v>
      </c>
      <c r="D32" s="2018">
        <f>'RM_6.3.3.sz.mell'!J34</f>
        <v>0</v>
      </c>
      <c r="E32" s="1903">
        <f>'RM_6.3.3.sz.mell'!K34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'RM_6.3.3.sz.mell'!C35</f>
        <v>0</v>
      </c>
      <c r="D33" s="2019">
        <f>'RM_6.3.3.sz.mell'!J35</f>
        <v>0</v>
      </c>
      <c r="E33" s="2005">
        <f>'RM_6.3.3.sz.mell'!K35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'RM_6.3.3.sz.mell'!C36</f>
        <v>0</v>
      </c>
      <c r="D34" s="1900">
        <f>'RM_6.3.3.sz.mell'!J36</f>
        <v>0</v>
      </c>
      <c r="E34" s="1905">
        <f>'RM_6.3.3.sz.mell'!K36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'RM_6.3.3.sz.mell'!C37</f>
        <v>0</v>
      </c>
      <c r="D35" s="1900">
        <f>'RM_6.3.3.sz.mell'!J37</f>
        <v>0</v>
      </c>
      <c r="E35" s="1905">
        <f>'RM_6.3.3.sz.mell'!K37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'RM_6.3.3.sz.mell'!C38</f>
        <v>0</v>
      </c>
      <c r="D36" s="1900">
        <f>'RM_6.3.3.sz.mell'!J38</f>
        <v>0</v>
      </c>
      <c r="E36" s="1905">
        <f>'RM_6.3.3.sz.mell'!K38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'RM_6.3.3.sz.mell'!C39</f>
        <v>54478389</v>
      </c>
      <c r="D37" s="1900">
        <f>'RM_6.3.3.sz.mell'!J39</f>
        <v>0</v>
      </c>
      <c r="E37" s="1905">
        <f>'RM_6.3.3.sz.mell'!K39</f>
        <v>54478389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'RM_6.3.3.sz.mell'!C40</f>
        <v>0</v>
      </c>
      <c r="D38" s="2017">
        <f>'RM_6.3.3.sz.mell'!J40</f>
        <v>0</v>
      </c>
      <c r="E38" s="1914">
        <f>'RM_6.3.3.sz.mell'!K40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'RM_6.3.3.sz.mell'!C41</f>
        <v>0</v>
      </c>
      <c r="D39" s="2018">
        <f>'RM_6.3.3.sz.mell'!J41</f>
        <v>0</v>
      </c>
      <c r="E39" s="1903">
        <f>'RM_6.3.3.sz.mell'!K41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'RM_6.3.3.sz.mell'!C42</f>
        <v>54478389</v>
      </c>
      <c r="D40" s="2019">
        <f>'RM_6.3.3.sz.mell'!J42</f>
        <v>0</v>
      </c>
      <c r="E40" s="2005">
        <f>'RM_6.3.3.sz.mell'!K42</f>
        <v>54478389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'RM_6.3.3.sz.mell'!C43</f>
        <v>54478389</v>
      </c>
      <c r="D41" s="2020">
        <f>'RM_6.3.3.sz.mell'!J43</f>
        <v>0</v>
      </c>
      <c r="E41" s="2007">
        <f>'RM_6.3.3.sz.mell'!K43</f>
        <v>54478389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'RM_6.3.3.sz.mell'!C45</f>
        <v>54478389</v>
      </c>
      <c r="D45" s="1900">
        <f>'RM_6.3.3.sz.mell'!J45</f>
        <v>0</v>
      </c>
      <c r="E45" s="1905">
        <f>'RM_6.3.3.sz.mell'!K45</f>
        <v>54478389</v>
      </c>
    </row>
    <row r="46" spans="1:5" ht="12" customHeight="1" x14ac:dyDescent="0.2">
      <c r="A46" s="1998" t="s">
        <v>97</v>
      </c>
      <c r="B46" s="1881" t="s">
        <v>48</v>
      </c>
      <c r="C46" s="2066">
        <f>'RM_6.3.3.sz.mell'!C46</f>
        <v>35138598</v>
      </c>
      <c r="D46" s="2067">
        <f>'RM_6.3.3.sz.mell'!J46</f>
        <v>0</v>
      </c>
      <c r="E46" s="2068">
        <f>'RM_6.3.3.sz.mell'!K46</f>
        <v>35138598</v>
      </c>
    </row>
    <row r="47" spans="1:5" ht="12" customHeight="1" x14ac:dyDescent="0.2">
      <c r="A47" s="1998" t="s">
        <v>98</v>
      </c>
      <c r="B47" s="1867" t="s">
        <v>181</v>
      </c>
      <c r="C47" s="1913">
        <f>'RM_6.3.3.sz.mell'!C47</f>
        <v>5200000</v>
      </c>
      <c r="D47" s="2017">
        <f>'RM_6.3.3.sz.mell'!J47</f>
        <v>0</v>
      </c>
      <c r="E47" s="1914">
        <f>'RM_6.3.3.sz.mell'!K47</f>
        <v>5200000</v>
      </c>
    </row>
    <row r="48" spans="1:5" ht="12" customHeight="1" x14ac:dyDescent="0.2">
      <c r="A48" s="1998" t="s">
        <v>99</v>
      </c>
      <c r="B48" s="1867" t="s">
        <v>138</v>
      </c>
      <c r="C48" s="1897">
        <f>'RM_6.3.3.sz.mell'!C48</f>
        <v>14139791</v>
      </c>
      <c r="D48" s="2069">
        <f>'RM_6.3.3.sz.mell'!J48</f>
        <v>0</v>
      </c>
      <c r="E48" s="1904">
        <f>'RM_6.3.3.sz.mell'!K48</f>
        <v>14139791</v>
      </c>
    </row>
    <row r="49" spans="1:5" ht="12" customHeight="1" x14ac:dyDescent="0.2">
      <c r="A49" s="1998" t="s">
        <v>100</v>
      </c>
      <c r="B49" s="1867" t="s">
        <v>182</v>
      </c>
      <c r="C49" s="2072">
        <f>'RM_6.3.3.sz.mell'!C49</f>
        <v>0</v>
      </c>
      <c r="D49" s="2073">
        <f>'RM_6.3.3.sz.mell'!J49</f>
        <v>0</v>
      </c>
      <c r="E49" s="2074">
        <f>'RM_6.3.3.sz.mell'!K49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'RM_6.3.3.sz.mell'!C50</f>
        <v>0</v>
      </c>
      <c r="D50" s="2073">
        <f>'RM_6.3.3.sz.mell'!J50</f>
        <v>0</v>
      </c>
      <c r="E50" s="2074">
        <f>'RM_6.3.3.sz.mell'!K50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'RM_6.3.3.sz.mell'!C51</f>
        <v>0</v>
      </c>
      <c r="D51" s="1900">
        <f>'RM_6.3.3.sz.mell'!J51</f>
        <v>0</v>
      </c>
      <c r="E51" s="1905">
        <f>'RM_6.3.3.sz.mell'!K51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'RM_6.3.3.sz.mell'!C52</f>
        <v>0</v>
      </c>
      <c r="D52" s="2067">
        <f>'RM_6.3.3.sz.mell'!J52</f>
        <v>0</v>
      </c>
      <c r="E52" s="2068">
        <f>'RM_6.3.3.sz.mell'!K52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'RM_6.3.3.sz.mell'!C53</f>
        <v>0</v>
      </c>
      <c r="D53" s="2017">
        <f>'RM_6.3.3.sz.mell'!J53</f>
        <v>0</v>
      </c>
      <c r="E53" s="1914">
        <f>'RM_6.3.3.sz.mell'!K53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'RM_6.3.3.sz.mell'!C54</f>
        <v>0</v>
      </c>
      <c r="D54" s="2069">
        <f>'RM_6.3.3.sz.mell'!J54</f>
        <v>0</v>
      </c>
      <c r="E54" s="1904">
        <f>'RM_6.3.3.sz.mell'!K54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'RM_6.3.3.sz.mell'!C55</f>
        <v>0</v>
      </c>
      <c r="D55" s="2073">
        <f>'RM_6.3.3.sz.mell'!J55</f>
        <v>0</v>
      </c>
      <c r="E55" s="2074">
        <f>'RM_6.3.3.sz.mell'!K55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'RM_6.3.3.sz.mell'!C56</f>
        <v>0</v>
      </c>
      <c r="D56" s="1900">
        <f>'RM_6.3.3.sz.mell'!J56</f>
        <v>0</v>
      </c>
      <c r="E56" s="1905">
        <f>'RM_6.3.3.sz.mell'!K56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'RM_6.3.3.sz.mell'!C57</f>
        <v>54478389</v>
      </c>
      <c r="D57" s="1900">
        <f>'RM_6.3.3.sz.mell'!J57</f>
        <v>0</v>
      </c>
      <c r="E57" s="1905">
        <f>'RM_6.3.3.sz.mell'!K57</f>
        <v>54478389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'RM_6.3.3.sz.mell'!C59</f>
        <v>0</v>
      </c>
      <c r="D59" s="2021">
        <f>'RM_6.3.3.sz.mell'!J59</f>
        <v>0</v>
      </c>
      <c r="E59" s="2022">
        <f>'RM_6.3.3.sz.mell'!K59</f>
        <v>0</v>
      </c>
    </row>
    <row r="60" spans="1:5" ht="13.5" thickBot="1" x14ac:dyDescent="0.25">
      <c r="A60" s="1990" t="s">
        <v>806</v>
      </c>
      <c r="B60" s="1991"/>
      <c r="C60" s="2021">
        <f>'RM_6.3.3.sz.mell'!C60</f>
        <v>0</v>
      </c>
      <c r="D60" s="2021">
        <f>'RM_6.3.3.sz.mell'!J60</f>
        <v>0</v>
      </c>
      <c r="E60" s="2022">
        <f>'RM_6.3.3.sz.mell'!K60</f>
        <v>0</v>
      </c>
    </row>
  </sheetData>
  <sheetProtection sheet="1" formatCells="0"/>
  <customSheetViews>
    <customSheetView guid="{9A8A2574-4E4C-4A0E-A4B4-611EAAF4A38D}" scale="120" topLeftCell="A41">
      <selection activeCell="E69" sqref="E6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D64" sqref="D64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CONCATENATE(KVI_MOD_ALAPADATOK!M16," melléklet ",KVI_MOD_ALAPADATOK!A7," ",KVI_MOD_ALAPADATOK!B7," ",KVI_MOD_ALAPADATOK!C7," ",KVI_MOD_ALAPADATOK!D7," ",KVI_MOD_ALAPADATOK!E7," ",KVI_MOD_ALAPADATOK!F7," ",KVI_MOD_ALAPADATOK!G7," ",KVI_MOD_ALAPADATOK!H7)</f>
        <v>9.3.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CONCATENATE(KVI_MOD_ALAPADATOK!B16)</f>
        <v>2 kvi név</v>
      </c>
      <c r="C2" s="2423"/>
      <c r="D2" s="2424"/>
      <c r="E2" s="1673" t="s">
        <v>426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'RM_6.4.sz.mell'!C10</f>
        <v>0</v>
      </c>
      <c r="D8" s="1890">
        <f>'RM_6.4.sz.mell'!J10</f>
        <v>0</v>
      </c>
      <c r="E8" s="1995">
        <f>'RM_6.4.sz.mell'!K10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'RM_6.4.sz.mell'!C11</f>
        <v>0</v>
      </c>
      <c r="D9" s="1909">
        <f>'RM_6.4.sz.mell'!J11</f>
        <v>0</v>
      </c>
      <c r="E9" s="1997">
        <f>'RM_6.4.sz.mell'!K11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'RM_6.4.sz.mell'!C12</f>
        <v>0</v>
      </c>
      <c r="D10" s="2014">
        <f>'RM_6.4.sz.mell'!J12</f>
        <v>0</v>
      </c>
      <c r="E10" s="1893">
        <f>'RM_6.4.sz.mell'!K12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'RM_6.4.sz.mell'!C13</f>
        <v>0</v>
      </c>
      <c r="D11" s="2014">
        <f>'RM_6.4.sz.mell'!J13</f>
        <v>0</v>
      </c>
      <c r="E11" s="1893">
        <f>'RM_6.4.sz.mell'!K13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'RM_6.4.sz.mell'!C14</f>
        <v>0</v>
      </c>
      <c r="D12" s="2014">
        <f>'RM_6.4.sz.mell'!J14</f>
        <v>0</v>
      </c>
      <c r="E12" s="1893">
        <f>'RM_6.4.sz.mell'!K14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'RM_6.4.sz.mell'!C15</f>
        <v>0</v>
      </c>
      <c r="D13" s="2014">
        <f>'RM_6.4.sz.mell'!J15</f>
        <v>0</v>
      </c>
      <c r="E13" s="1893">
        <f>'RM_6.4.sz.mell'!K15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'RM_6.4.sz.mell'!C16</f>
        <v>0</v>
      </c>
      <c r="D14" s="2014">
        <f>'RM_6.4.sz.mell'!J16</f>
        <v>0</v>
      </c>
      <c r="E14" s="1893">
        <f>'RM_6.4.sz.mell'!K16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'RM_6.4.sz.mell'!C17</f>
        <v>0</v>
      </c>
      <c r="D15" s="2014">
        <f>'RM_6.4.sz.mell'!J17</f>
        <v>0</v>
      </c>
      <c r="E15" s="1893">
        <f>'RM_6.4.sz.mell'!K17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'RM_6.4.sz.mell'!C18</f>
        <v>0</v>
      </c>
      <c r="D16" s="2015">
        <f>'RM_6.4.sz.mell'!J18</f>
        <v>0</v>
      </c>
      <c r="E16" s="1912">
        <f>'RM_6.4.sz.mell'!K18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'RM_6.4.sz.mell'!C19</f>
        <v>0</v>
      </c>
      <c r="D17" s="2014">
        <f>'RM_6.4.sz.mell'!J19</f>
        <v>0</v>
      </c>
      <c r="E17" s="1893">
        <f>'RM_6.4.sz.mell'!K19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'RM_6.4.sz.mell'!C20</f>
        <v>0</v>
      </c>
      <c r="D18" s="2016">
        <f>'RM_6.4.sz.mell'!J20</f>
        <v>0</v>
      </c>
      <c r="E18" s="1895">
        <f>'RM_6.4.sz.mell'!K20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'RM_6.4.sz.mell'!C21</f>
        <v>0</v>
      </c>
      <c r="D19" s="2016">
        <f>'RM_6.4.sz.mell'!J21</f>
        <v>0</v>
      </c>
      <c r="E19" s="1895">
        <f>'RM_6.4.sz.mell'!K21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'RM_6.4.sz.mell'!C22</f>
        <v>0</v>
      </c>
      <c r="D20" s="1900">
        <f>'RM_6.4.sz.mell'!J22</f>
        <v>0</v>
      </c>
      <c r="E20" s="1905">
        <f>'RM_6.4.sz.mell'!K22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'RM_6.4.sz.mell'!C23</f>
        <v>0</v>
      </c>
      <c r="D21" s="2014">
        <f>'RM_6.4.sz.mell'!J23</f>
        <v>0</v>
      </c>
      <c r="E21" s="1893">
        <f>'RM_6.4.sz.mell'!K23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'RM_6.4.sz.mell'!C24</f>
        <v>0</v>
      </c>
      <c r="D22" s="2014">
        <f>'RM_6.4.sz.mell'!J24</f>
        <v>0</v>
      </c>
      <c r="E22" s="1893">
        <f>'RM_6.4.sz.mell'!K24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'RM_6.4.sz.mell'!C25</f>
        <v>0</v>
      </c>
      <c r="D23" s="2014">
        <f>'RM_6.4.sz.mell'!J25</f>
        <v>0</v>
      </c>
      <c r="E23" s="1893">
        <f>'RM_6.4.sz.mell'!K25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'RM_6.4.sz.mell'!C26</f>
        <v>0</v>
      </c>
      <c r="D24" s="2014">
        <f>'RM_6.4.sz.mell'!J26</f>
        <v>0</v>
      </c>
      <c r="E24" s="1893">
        <f>'RM_6.4.sz.mell'!K26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'RM_6.4.sz.mell'!C27</f>
        <v>0</v>
      </c>
      <c r="D25" s="1900">
        <f>'RM_6.4.sz.mell'!J27</f>
        <v>0</v>
      </c>
      <c r="E25" s="1905">
        <f>'RM_6.4.sz.mell'!K27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'RM_6.4.sz.mell'!C28</f>
        <v>0</v>
      </c>
      <c r="D26" s="1900">
        <f>'RM_6.4.sz.mell'!J28</f>
        <v>0</v>
      </c>
      <c r="E26" s="1905">
        <f>'RM_6.4.sz.mell'!K28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'RM_6.4.sz.mell'!C29</f>
        <v>0</v>
      </c>
      <c r="D27" s="2017">
        <f>'RM_6.4.sz.mell'!J29</f>
        <v>0</v>
      </c>
      <c r="E27" s="1914">
        <f>'RM_6.4.sz.mell'!K29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'RM_6.4.sz.mell'!C30</f>
        <v>0</v>
      </c>
      <c r="D28" s="2018">
        <f>'RM_6.4.sz.mell'!J30</f>
        <v>0</v>
      </c>
      <c r="E28" s="1903">
        <f>'RM_6.4.sz.mell'!K30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'RM_6.4.sz.mell'!C31</f>
        <v>0</v>
      </c>
      <c r="D29" s="2019">
        <f>'RM_6.4.sz.mell'!J31</f>
        <v>0</v>
      </c>
      <c r="E29" s="2005">
        <f>'RM_6.4.sz.mell'!K31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'RM_6.4.sz.mell'!C32</f>
        <v>0</v>
      </c>
      <c r="D30" s="1900">
        <f>'RM_6.4.sz.mell'!J32</f>
        <v>0</v>
      </c>
      <c r="E30" s="1905">
        <f>'RM_6.4.sz.mell'!K32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'RM_6.4.sz.mell'!C33</f>
        <v>0</v>
      </c>
      <c r="D31" s="2017">
        <f>'RM_6.4.sz.mell'!J33</f>
        <v>0</v>
      </c>
      <c r="E31" s="1914">
        <f>'RM_6.4.sz.mell'!K33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'RM_6.4.sz.mell'!C34</f>
        <v>0</v>
      </c>
      <c r="D32" s="2018">
        <f>'RM_6.4.sz.mell'!J34</f>
        <v>0</v>
      </c>
      <c r="E32" s="1903">
        <f>'RM_6.4.sz.mell'!K34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'RM_6.4.sz.mell'!C35</f>
        <v>0</v>
      </c>
      <c r="D33" s="2019">
        <f>'RM_6.4.sz.mell'!J35</f>
        <v>0</v>
      </c>
      <c r="E33" s="2005">
        <f>'RM_6.4.sz.mell'!K35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'RM_6.4.sz.mell'!C36</f>
        <v>0</v>
      </c>
      <c r="D34" s="1900">
        <f>'RM_6.4.sz.mell'!J36</f>
        <v>0</v>
      </c>
      <c r="E34" s="1905">
        <f>'RM_6.4.sz.mell'!K36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'RM_6.4.sz.mell'!C37</f>
        <v>0</v>
      </c>
      <c r="D35" s="1900">
        <f>'RM_6.4.sz.mell'!J37</f>
        <v>0</v>
      </c>
      <c r="E35" s="1905">
        <f>'RM_6.4.sz.mell'!K37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'RM_6.4.sz.mell'!C38</f>
        <v>0</v>
      </c>
      <c r="D36" s="1900">
        <f>'RM_6.4.sz.mell'!J38</f>
        <v>0</v>
      </c>
      <c r="E36" s="1905">
        <f>'RM_6.4.sz.mell'!K38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'RM_6.4.sz.mell'!C39</f>
        <v>68183100</v>
      </c>
      <c r="D37" s="1900">
        <f>'RM_6.4.sz.mell'!J39</f>
        <v>0</v>
      </c>
      <c r="E37" s="1905">
        <f>'RM_6.4.sz.mell'!K39</f>
        <v>68183100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'RM_6.4.sz.mell'!C40</f>
        <v>0</v>
      </c>
      <c r="D38" s="2017">
        <f>'RM_6.4.sz.mell'!J40</f>
        <v>0</v>
      </c>
      <c r="E38" s="1914">
        <f>'RM_6.4.sz.mell'!K40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'RM_6.4.sz.mell'!C41</f>
        <v>0</v>
      </c>
      <c r="D39" s="2018">
        <f>'RM_6.4.sz.mell'!J41</f>
        <v>0</v>
      </c>
      <c r="E39" s="1903">
        <f>'RM_6.4.sz.mell'!K41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'RM_6.4.sz.mell'!C42</f>
        <v>68183100</v>
      </c>
      <c r="D40" s="2019">
        <f>'RM_6.4.sz.mell'!J42</f>
        <v>0</v>
      </c>
      <c r="E40" s="2005">
        <f>'RM_6.4.sz.mell'!K42</f>
        <v>68183100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'RM_6.4.sz.mell'!C43</f>
        <v>68183100</v>
      </c>
      <c r="D41" s="2020">
        <f>'RM_6.4.sz.mell'!J43</f>
        <v>0</v>
      </c>
      <c r="E41" s="2007">
        <f>'RM_6.4.sz.mell'!K43</f>
        <v>68183100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'RM_6.4.sz.mell'!C45</f>
        <v>68183100</v>
      </c>
      <c r="D45" s="1900">
        <f>'RM_6.4.sz.mell'!J45</f>
        <v>0</v>
      </c>
      <c r="E45" s="1905">
        <f>'RM_6.4.sz.mell'!K45</f>
        <v>68183100</v>
      </c>
    </row>
    <row r="46" spans="1:5" ht="12" customHeight="1" x14ac:dyDescent="0.2">
      <c r="A46" s="1998" t="s">
        <v>97</v>
      </c>
      <c r="B46" s="1881" t="s">
        <v>48</v>
      </c>
      <c r="C46" s="2066">
        <f>'RM_6.4.sz.mell'!C46</f>
        <v>53158531</v>
      </c>
      <c r="D46" s="2067">
        <f>'RM_6.4.sz.mell'!J46</f>
        <v>0</v>
      </c>
      <c r="E46" s="2068">
        <f>'RM_6.4.sz.mell'!K46</f>
        <v>53158531</v>
      </c>
    </row>
    <row r="47" spans="1:5" ht="12" customHeight="1" x14ac:dyDescent="0.2">
      <c r="A47" s="1998" t="s">
        <v>98</v>
      </c>
      <c r="B47" s="1867" t="s">
        <v>181</v>
      </c>
      <c r="C47" s="1913">
        <f>'RM_6.4.sz.mell'!C47</f>
        <v>8353577</v>
      </c>
      <c r="D47" s="2017">
        <f>'RM_6.4.sz.mell'!J47</f>
        <v>0</v>
      </c>
      <c r="E47" s="1914">
        <f>'RM_6.4.sz.mell'!K47</f>
        <v>8353577</v>
      </c>
    </row>
    <row r="48" spans="1:5" ht="12" customHeight="1" x14ac:dyDescent="0.2">
      <c r="A48" s="1998" t="s">
        <v>99</v>
      </c>
      <c r="B48" s="1867" t="s">
        <v>138</v>
      </c>
      <c r="C48" s="1897">
        <f>'RM_6.4.sz.mell'!C48</f>
        <v>6670992</v>
      </c>
      <c r="D48" s="2069">
        <f>'RM_6.4.sz.mell'!J48</f>
        <v>0</v>
      </c>
      <c r="E48" s="1904">
        <f>'RM_6.4.sz.mell'!K48</f>
        <v>6670992</v>
      </c>
    </row>
    <row r="49" spans="1:5" ht="12" customHeight="1" x14ac:dyDescent="0.2">
      <c r="A49" s="1998" t="s">
        <v>100</v>
      </c>
      <c r="B49" s="1867" t="s">
        <v>182</v>
      </c>
      <c r="C49" s="2072">
        <f>'RM_6.4.sz.mell'!C49</f>
        <v>0</v>
      </c>
      <c r="D49" s="2073">
        <f>'RM_6.4.sz.mell'!J49</f>
        <v>0</v>
      </c>
      <c r="E49" s="2074">
        <f>'RM_6.4.sz.mell'!K49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'RM_6.4.sz.mell'!C50</f>
        <v>0</v>
      </c>
      <c r="D50" s="2073">
        <f>'RM_6.4.sz.mell'!J50</f>
        <v>0</v>
      </c>
      <c r="E50" s="2074">
        <f>'RM_6.4.sz.mell'!K50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'RM_6.4.sz.mell'!C51</f>
        <v>0</v>
      </c>
      <c r="D51" s="1900">
        <f>'RM_6.4.sz.mell'!J51</f>
        <v>0</v>
      </c>
      <c r="E51" s="1905">
        <f>'RM_6.4.sz.mell'!K51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'RM_6.4.sz.mell'!C52</f>
        <v>0</v>
      </c>
      <c r="D52" s="2067">
        <f>'RM_6.4.sz.mell'!J52</f>
        <v>0</v>
      </c>
      <c r="E52" s="2068">
        <f>'RM_6.4.sz.mell'!K52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'RM_6.4.sz.mell'!C53</f>
        <v>0</v>
      </c>
      <c r="D53" s="2017">
        <f>'RM_6.4.sz.mell'!J53</f>
        <v>0</v>
      </c>
      <c r="E53" s="1914">
        <f>'RM_6.4.sz.mell'!K53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'RM_6.4.sz.mell'!C54</f>
        <v>0</v>
      </c>
      <c r="D54" s="2069">
        <f>'RM_6.4.sz.mell'!J54</f>
        <v>0</v>
      </c>
      <c r="E54" s="1904">
        <f>'RM_6.4.sz.mell'!K54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'RM_6.4.sz.mell'!C55</f>
        <v>0</v>
      </c>
      <c r="D55" s="2073">
        <f>'RM_6.4.sz.mell'!J55</f>
        <v>0</v>
      </c>
      <c r="E55" s="2074">
        <f>'RM_6.4.sz.mell'!K55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'RM_6.4.sz.mell'!C56</f>
        <v>0</v>
      </c>
      <c r="D56" s="1900">
        <f>'RM_6.4.sz.mell'!J56</f>
        <v>0</v>
      </c>
      <c r="E56" s="1905">
        <f>'RM_6.4.sz.mell'!K56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'RM_6.4.sz.mell'!C57</f>
        <v>68183100</v>
      </c>
      <c r="D57" s="1900">
        <f>'RM_6.4.sz.mell'!J57</f>
        <v>0</v>
      </c>
      <c r="E57" s="1905">
        <f>'RM_6.4.sz.mell'!K57</f>
        <v>68183100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'RM_6.4.sz.mell'!C59</f>
        <v>13</v>
      </c>
      <c r="D59" s="2021">
        <f>'RM_6.4.sz.mell'!J59</f>
        <v>0</v>
      </c>
      <c r="E59" s="2022">
        <f>'RM_6.4.sz.mell'!K59</f>
        <v>13</v>
      </c>
    </row>
    <row r="60" spans="1:5" ht="13.5" thickBot="1" x14ac:dyDescent="0.25">
      <c r="A60" s="1990" t="s">
        <v>806</v>
      </c>
      <c r="B60" s="1991"/>
      <c r="C60" s="2021">
        <f>'RM_6.4.sz.mell'!C60</f>
        <v>0</v>
      </c>
      <c r="D60" s="2021">
        <f>'RM_6.4.sz.mell'!J60</f>
        <v>0</v>
      </c>
      <c r="E60" s="2022">
        <f>'RM_6.4.sz.mell'!K60</f>
        <v>0</v>
      </c>
    </row>
  </sheetData>
  <sheetProtection sheet="1" formatCells="0"/>
  <customSheetViews>
    <customSheetView guid="{9A8A2574-4E4C-4A0E-A4B4-611EAAF4A38D}" scale="120" topLeftCell="A33">
      <selection activeCell="D64" sqref="D6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L62" sqref="L62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CONCATENATE(KVI_MOD_ALAPADATOK!M16,"1. melléklet ",KVI_MOD_ALAPADATOK!A7," ",KVI_MOD_ALAPADATOK!B7," ",KVI_MOD_ALAPADATOK!C7," ",KVI_MOD_ALAPADATOK!D7," ",KVI_MOD_ALAPADATOK!E7," ",KVI_MOD_ALAPADATOK!F7," ",KVI_MOD_ALAPADATOK!G7," ",KVI_MOD_ALAPADATOK!H7)</f>
        <v>9.3.1.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CONCATENATE(KVI_MOD_9.4.sz.mell!B2:D2)</f>
        <v>2 kvi név</v>
      </c>
      <c r="C2" s="2423"/>
      <c r="D2" s="2424"/>
      <c r="E2" s="1673" t="s">
        <v>426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KVI_MOD_9.4.sz.mell!E4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'RM_6.4.1.sz.mell'!C10</f>
        <v>0</v>
      </c>
      <c r="D8" s="1890">
        <f>'RM_6.4.1.sz.mell'!J10</f>
        <v>0</v>
      </c>
      <c r="E8" s="1995">
        <f>'RM_6.4.1.sz.mell'!K10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'RM_6.4.1.sz.mell'!C11</f>
        <v>0</v>
      </c>
      <c r="D9" s="1909">
        <f>'RM_6.4.1.sz.mell'!J11</f>
        <v>0</v>
      </c>
      <c r="E9" s="1997">
        <f>'RM_6.4.1.sz.mell'!K11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'RM_6.4.1.sz.mell'!C12</f>
        <v>0</v>
      </c>
      <c r="D10" s="2014">
        <f>'RM_6.4.1.sz.mell'!J12</f>
        <v>0</v>
      </c>
      <c r="E10" s="1893">
        <f>'RM_6.4.1.sz.mell'!K12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'RM_6.4.1.sz.mell'!C13</f>
        <v>0</v>
      </c>
      <c r="D11" s="2014">
        <f>'RM_6.4.1.sz.mell'!J13</f>
        <v>0</v>
      </c>
      <c r="E11" s="1893">
        <f>'RM_6.4.1.sz.mell'!K13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'RM_6.4.1.sz.mell'!C14</f>
        <v>0</v>
      </c>
      <c r="D12" s="2014">
        <f>'RM_6.4.1.sz.mell'!J14</f>
        <v>0</v>
      </c>
      <c r="E12" s="1893">
        <f>'RM_6.4.1.sz.mell'!K14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'RM_6.4.1.sz.mell'!C15</f>
        <v>0</v>
      </c>
      <c r="D13" s="2014">
        <f>'RM_6.4.1.sz.mell'!J15</f>
        <v>0</v>
      </c>
      <c r="E13" s="1893">
        <f>'RM_6.4.1.sz.mell'!K15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'RM_6.4.1.sz.mell'!C16</f>
        <v>0</v>
      </c>
      <c r="D14" s="2014">
        <f>'RM_6.4.1.sz.mell'!J16</f>
        <v>0</v>
      </c>
      <c r="E14" s="1893">
        <f>'RM_6.4.1.sz.mell'!K16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'RM_6.4.1.sz.mell'!C17</f>
        <v>0</v>
      </c>
      <c r="D15" s="2014">
        <f>'RM_6.4.1.sz.mell'!J17</f>
        <v>0</v>
      </c>
      <c r="E15" s="1893">
        <f>'RM_6.4.1.sz.mell'!K17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'RM_6.4.1.sz.mell'!C18</f>
        <v>0</v>
      </c>
      <c r="D16" s="2015">
        <f>'RM_6.4.1.sz.mell'!J18</f>
        <v>0</v>
      </c>
      <c r="E16" s="1912">
        <f>'RM_6.4.1.sz.mell'!K18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'RM_6.4.1.sz.mell'!C19</f>
        <v>0</v>
      </c>
      <c r="D17" s="2014">
        <f>'RM_6.4.1.sz.mell'!J19</f>
        <v>0</v>
      </c>
      <c r="E17" s="1893">
        <f>'RM_6.4.1.sz.mell'!K19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'RM_6.4.1.sz.mell'!C20</f>
        <v>0</v>
      </c>
      <c r="D18" s="2016">
        <f>'RM_6.4.1.sz.mell'!J20</f>
        <v>0</v>
      </c>
      <c r="E18" s="1895">
        <f>'RM_6.4.1.sz.mell'!K20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'RM_6.4.1.sz.mell'!C21</f>
        <v>0</v>
      </c>
      <c r="D19" s="2016">
        <f>'RM_6.4.1.sz.mell'!J21</f>
        <v>0</v>
      </c>
      <c r="E19" s="1895">
        <f>'RM_6.4.1.sz.mell'!K21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'RM_6.4.1.sz.mell'!C22</f>
        <v>0</v>
      </c>
      <c r="D20" s="1900">
        <f>'RM_6.4.1.sz.mell'!J22</f>
        <v>0</v>
      </c>
      <c r="E20" s="1905">
        <f>'RM_6.4.1.sz.mell'!K22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'RM_6.4.1.sz.mell'!C23</f>
        <v>0</v>
      </c>
      <c r="D21" s="2014">
        <f>'RM_6.4.1.sz.mell'!J23</f>
        <v>0</v>
      </c>
      <c r="E21" s="1893">
        <f>'RM_6.4.1.sz.mell'!K23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'RM_6.4.1.sz.mell'!C24</f>
        <v>0</v>
      </c>
      <c r="D22" s="2014">
        <f>'RM_6.4.1.sz.mell'!J24</f>
        <v>0</v>
      </c>
      <c r="E22" s="1893">
        <f>'RM_6.4.1.sz.mell'!K24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'RM_6.4.1.sz.mell'!C25</f>
        <v>0</v>
      </c>
      <c r="D23" s="2014">
        <f>'RM_6.4.1.sz.mell'!J25</f>
        <v>0</v>
      </c>
      <c r="E23" s="1893">
        <f>'RM_6.4.1.sz.mell'!K25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'RM_6.4.1.sz.mell'!C26</f>
        <v>0</v>
      </c>
      <c r="D24" s="2014">
        <f>'RM_6.4.1.sz.mell'!J26</f>
        <v>0</v>
      </c>
      <c r="E24" s="1893">
        <f>'RM_6.4.1.sz.mell'!K26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'RM_6.4.1.sz.mell'!C27</f>
        <v>0</v>
      </c>
      <c r="D25" s="1900">
        <f>'RM_6.4.1.sz.mell'!J27</f>
        <v>0</v>
      </c>
      <c r="E25" s="1905">
        <f>'RM_6.4.1.sz.mell'!K27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'RM_6.4.1.sz.mell'!C28</f>
        <v>0</v>
      </c>
      <c r="D26" s="1900">
        <f>'RM_6.4.1.sz.mell'!J28</f>
        <v>0</v>
      </c>
      <c r="E26" s="1905">
        <f>'RM_6.4.1.sz.mell'!K28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'RM_6.4.1.sz.mell'!C29</f>
        <v>0</v>
      </c>
      <c r="D27" s="2017">
        <f>'RM_6.4.1.sz.mell'!J29</f>
        <v>0</v>
      </c>
      <c r="E27" s="1914">
        <f>'RM_6.4.1.sz.mell'!K29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'RM_6.4.1.sz.mell'!C30</f>
        <v>0</v>
      </c>
      <c r="D28" s="2018">
        <f>'RM_6.4.1.sz.mell'!J30</f>
        <v>0</v>
      </c>
      <c r="E28" s="1903">
        <f>'RM_6.4.1.sz.mell'!K30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'RM_6.4.1.sz.mell'!C31</f>
        <v>0</v>
      </c>
      <c r="D29" s="2019">
        <f>'RM_6.4.1.sz.mell'!J31</f>
        <v>0</v>
      </c>
      <c r="E29" s="2005">
        <f>'RM_6.4.1.sz.mell'!K31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'RM_6.4.1.sz.mell'!C32</f>
        <v>0</v>
      </c>
      <c r="D30" s="1900">
        <f>'RM_6.4.1.sz.mell'!J32</f>
        <v>0</v>
      </c>
      <c r="E30" s="1905">
        <f>'RM_6.4.1.sz.mell'!K32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'RM_6.4.1.sz.mell'!C33</f>
        <v>0</v>
      </c>
      <c r="D31" s="2017">
        <f>'RM_6.4.1.sz.mell'!J33</f>
        <v>0</v>
      </c>
      <c r="E31" s="1914">
        <f>'RM_6.4.1.sz.mell'!K33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'RM_6.4.1.sz.mell'!C34</f>
        <v>0</v>
      </c>
      <c r="D32" s="2018">
        <f>'RM_6.4.1.sz.mell'!J34</f>
        <v>0</v>
      </c>
      <c r="E32" s="1903">
        <f>'RM_6.4.1.sz.mell'!K34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'RM_6.4.1.sz.mell'!C35</f>
        <v>0</v>
      </c>
      <c r="D33" s="2019">
        <f>'RM_6.4.1.sz.mell'!J35</f>
        <v>0</v>
      </c>
      <c r="E33" s="2005">
        <f>'RM_6.4.1.sz.mell'!K35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'RM_6.4.1.sz.mell'!C36</f>
        <v>0</v>
      </c>
      <c r="D34" s="1900">
        <f>'RM_6.4.1.sz.mell'!J36</f>
        <v>0</v>
      </c>
      <c r="E34" s="1905">
        <f>'RM_6.4.1.sz.mell'!K36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'RM_6.4.1.sz.mell'!C37</f>
        <v>0</v>
      </c>
      <c r="D35" s="1900">
        <f>'RM_6.4.1.sz.mell'!J37</f>
        <v>0</v>
      </c>
      <c r="E35" s="1905">
        <f>'RM_6.4.1.sz.mell'!K37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'RM_6.4.1.sz.mell'!C38</f>
        <v>0</v>
      </c>
      <c r="D36" s="1900">
        <f>'RM_6.4.1.sz.mell'!J38</f>
        <v>0</v>
      </c>
      <c r="E36" s="1905">
        <f>'RM_6.4.1.sz.mell'!K38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'RM_6.4.1.sz.mell'!C39</f>
        <v>0</v>
      </c>
      <c r="D37" s="1900">
        <f>'RM_6.4.1.sz.mell'!J39</f>
        <v>0</v>
      </c>
      <c r="E37" s="1905">
        <f>'RM_6.4.1.sz.mell'!K39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'RM_6.4.1.sz.mell'!C40</f>
        <v>0</v>
      </c>
      <c r="D38" s="2017">
        <f>'RM_6.4.1.sz.mell'!J40</f>
        <v>0</v>
      </c>
      <c r="E38" s="1914">
        <f>'RM_6.4.1.sz.mell'!K40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'RM_6.4.1.sz.mell'!C41</f>
        <v>0</v>
      </c>
      <c r="D39" s="2018">
        <f>'RM_6.4.1.sz.mell'!J41</f>
        <v>0</v>
      </c>
      <c r="E39" s="1903">
        <f>'RM_6.4.1.sz.mell'!K41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'RM_6.4.1.sz.mell'!C42</f>
        <v>0</v>
      </c>
      <c r="D40" s="2019">
        <f>'RM_6.4.1.sz.mell'!J42</f>
        <v>0</v>
      </c>
      <c r="E40" s="2005">
        <f>'RM_6.4.1.sz.mell'!K42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'RM_6.4.1.sz.mell'!C43</f>
        <v>0</v>
      </c>
      <c r="D41" s="2020">
        <f>'RM_6.4.1.sz.mell'!J43</f>
        <v>0</v>
      </c>
      <c r="E41" s="2007">
        <f>'RM_6.4.1.sz.mell'!K43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'RM_6.4.1.sz.mell'!C45</f>
        <v>0</v>
      </c>
      <c r="D45" s="1900">
        <f>'RM_6.4.1.sz.mell'!J45</f>
        <v>0</v>
      </c>
      <c r="E45" s="1905">
        <f>'RM_6.4.1.sz.mell'!K45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'RM_6.4.1.sz.mell'!C46</f>
        <v>0</v>
      </c>
      <c r="D46" s="2067">
        <f>'RM_6.4.1.sz.mell'!J46</f>
        <v>0</v>
      </c>
      <c r="E46" s="2068">
        <f>'RM_6.4.1.sz.mell'!K46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'RM_6.4.1.sz.mell'!C47</f>
        <v>0</v>
      </c>
      <c r="D47" s="2017">
        <f>'RM_6.4.1.sz.mell'!J47</f>
        <v>0</v>
      </c>
      <c r="E47" s="1914">
        <f>'RM_6.4.1.sz.mell'!K47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'RM_6.4.1.sz.mell'!C48</f>
        <v>0</v>
      </c>
      <c r="D48" s="2069">
        <f>'RM_6.4.1.sz.mell'!J48</f>
        <v>0</v>
      </c>
      <c r="E48" s="1904">
        <f>'RM_6.4.1.sz.mell'!K48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'RM_6.4.1.sz.mell'!C49</f>
        <v>0</v>
      </c>
      <c r="D49" s="2073">
        <f>'RM_6.4.1.sz.mell'!J49</f>
        <v>0</v>
      </c>
      <c r="E49" s="2074">
        <f>'RM_6.4.1.sz.mell'!K49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'RM_6.4.1.sz.mell'!C50</f>
        <v>0</v>
      </c>
      <c r="D50" s="2073">
        <f>'RM_6.4.1.sz.mell'!J50</f>
        <v>0</v>
      </c>
      <c r="E50" s="2074">
        <f>'RM_6.4.1.sz.mell'!K50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'RM_6.4.1.sz.mell'!C51</f>
        <v>0</v>
      </c>
      <c r="D51" s="1900">
        <f>'RM_6.4.1.sz.mell'!J51</f>
        <v>0</v>
      </c>
      <c r="E51" s="1905">
        <f>'RM_6.4.1.sz.mell'!K51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'RM_6.4.1.sz.mell'!C52</f>
        <v>0</v>
      </c>
      <c r="D52" s="2067">
        <f>'RM_6.4.1.sz.mell'!J52</f>
        <v>0</v>
      </c>
      <c r="E52" s="2068">
        <f>'RM_6.4.1.sz.mell'!K52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'RM_6.4.1.sz.mell'!C53</f>
        <v>0</v>
      </c>
      <c r="D53" s="2017">
        <f>'RM_6.4.1.sz.mell'!J53</f>
        <v>0</v>
      </c>
      <c r="E53" s="1914">
        <f>'RM_6.4.1.sz.mell'!K53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'RM_6.4.1.sz.mell'!C54</f>
        <v>0</v>
      </c>
      <c r="D54" s="2069">
        <f>'RM_6.4.1.sz.mell'!J54</f>
        <v>0</v>
      </c>
      <c r="E54" s="1904">
        <f>'RM_6.4.1.sz.mell'!K54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'RM_6.4.1.sz.mell'!C55</f>
        <v>0</v>
      </c>
      <c r="D55" s="2073">
        <f>'RM_6.4.1.sz.mell'!J55</f>
        <v>0</v>
      </c>
      <c r="E55" s="2074">
        <f>'RM_6.4.1.sz.mell'!K55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'RM_6.4.1.sz.mell'!C56</f>
        <v>0</v>
      </c>
      <c r="D56" s="1900">
        <f>'RM_6.4.1.sz.mell'!J56</f>
        <v>0</v>
      </c>
      <c r="E56" s="1905">
        <f>'RM_6.4.1.sz.mell'!K56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'RM_6.4.1.sz.mell'!C57</f>
        <v>0</v>
      </c>
      <c r="D57" s="1900">
        <f>'RM_6.4.1.sz.mell'!J57</f>
        <v>0</v>
      </c>
      <c r="E57" s="1905">
        <f>'RM_6.4.1.sz.mell'!K57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'RM_6.4.1.sz.mell'!C59</f>
        <v>0</v>
      </c>
      <c r="D59" s="2021">
        <f>'RM_6.4.1.sz.mell'!J59</f>
        <v>0</v>
      </c>
      <c r="E59" s="2022">
        <f>'RM_6.4.1.sz.mell'!K59</f>
        <v>0</v>
      </c>
    </row>
    <row r="60" spans="1:5" ht="13.5" thickBot="1" x14ac:dyDescent="0.25">
      <c r="A60" s="1990" t="s">
        <v>806</v>
      </c>
      <c r="B60" s="1991"/>
      <c r="C60" s="2021">
        <f>'RM_6.4.1.sz.mell'!C60</f>
        <v>0</v>
      </c>
      <c r="D60" s="2021">
        <f>'RM_6.4.1.sz.mell'!J60</f>
        <v>0</v>
      </c>
      <c r="E60" s="2022">
        <f>'RM_6.4.1.sz.mell'!K60</f>
        <v>0</v>
      </c>
    </row>
  </sheetData>
  <sheetProtection sheet="1" formatCells="0"/>
  <customSheetViews>
    <customSheetView guid="{9A8A2574-4E4C-4A0E-A4B4-611EAAF4A38D}" scale="120" topLeftCell="A33">
      <selection activeCell="L62" sqref="L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3" sqref="D73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CONCATENATE(KVI_MOD_ALAPADATOK!M16,"2. melléklet ",KVI_MOD_ALAPADATOK!A7," ",KVI_MOD_ALAPADATOK!B7," ",KVI_MOD_ALAPADATOK!C7," ",KVI_MOD_ALAPADATOK!D7," ",KVI_MOD_ALAPADATOK!E7," ",KVI_MOD_ALAPADATOK!F7," ",KVI_MOD_ALAPADATOK!G7," ",KVI_MOD_ALAPADATOK!H7)</f>
        <v>9.3.2.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CONCATENATE(KVI_MOD_9.4.1.sz.mell!B2:D2)</f>
        <v>2 kvi név</v>
      </c>
      <c r="C2" s="2423"/>
      <c r="D2" s="2424"/>
      <c r="E2" s="1673" t="s">
        <v>426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KVI_MOD_9.4.1.sz.mell!E4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'RM_6.4.2.sz.mell'!C10</f>
        <v>0</v>
      </c>
      <c r="D8" s="1890">
        <f>'RM_6.4.2.sz.mell'!J10</f>
        <v>0</v>
      </c>
      <c r="E8" s="1995">
        <f>'RM_6.4.2.sz.mell'!K10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'RM_6.4.2.sz.mell'!C11</f>
        <v>0</v>
      </c>
      <c r="D9" s="1909">
        <f>'RM_6.4.2.sz.mell'!J11</f>
        <v>0</v>
      </c>
      <c r="E9" s="1997">
        <f>'RM_6.4.2.sz.mell'!K11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'RM_6.4.2.sz.mell'!C12</f>
        <v>0</v>
      </c>
      <c r="D10" s="2014">
        <f>'RM_6.4.2.sz.mell'!J12</f>
        <v>0</v>
      </c>
      <c r="E10" s="1893">
        <f>'RM_6.4.2.sz.mell'!K12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'RM_6.4.2.sz.mell'!C13</f>
        <v>0</v>
      </c>
      <c r="D11" s="2014">
        <f>'RM_6.4.2.sz.mell'!J13</f>
        <v>0</v>
      </c>
      <c r="E11" s="1893">
        <f>'RM_6.4.2.sz.mell'!K13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'RM_6.4.2.sz.mell'!C14</f>
        <v>0</v>
      </c>
      <c r="D12" s="2014">
        <f>'RM_6.4.2.sz.mell'!J14</f>
        <v>0</v>
      </c>
      <c r="E12" s="1893">
        <f>'RM_6.4.2.sz.mell'!K14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'RM_6.4.2.sz.mell'!C15</f>
        <v>0</v>
      </c>
      <c r="D13" s="2014">
        <f>'RM_6.4.2.sz.mell'!J15</f>
        <v>0</v>
      </c>
      <c r="E13" s="1893">
        <f>'RM_6.4.2.sz.mell'!K15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'RM_6.4.2.sz.mell'!C16</f>
        <v>0</v>
      </c>
      <c r="D14" s="2014">
        <f>'RM_6.4.2.sz.mell'!J16</f>
        <v>0</v>
      </c>
      <c r="E14" s="1893">
        <f>'RM_6.4.2.sz.mell'!K16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'RM_6.4.2.sz.mell'!C17</f>
        <v>0</v>
      </c>
      <c r="D15" s="2014">
        <f>'RM_6.4.2.sz.mell'!J17</f>
        <v>0</v>
      </c>
      <c r="E15" s="1893">
        <f>'RM_6.4.2.sz.mell'!K17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'RM_6.4.2.sz.mell'!C18</f>
        <v>0</v>
      </c>
      <c r="D16" s="2015">
        <f>'RM_6.4.2.sz.mell'!J18</f>
        <v>0</v>
      </c>
      <c r="E16" s="1912">
        <f>'RM_6.4.2.sz.mell'!K18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'RM_6.4.2.sz.mell'!C19</f>
        <v>0</v>
      </c>
      <c r="D17" s="2014">
        <f>'RM_6.4.2.sz.mell'!J19</f>
        <v>0</v>
      </c>
      <c r="E17" s="1893">
        <f>'RM_6.4.2.sz.mell'!K19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'RM_6.4.2.sz.mell'!C20</f>
        <v>0</v>
      </c>
      <c r="D18" s="2016">
        <f>'RM_6.4.2.sz.mell'!J20</f>
        <v>0</v>
      </c>
      <c r="E18" s="1895">
        <f>'RM_6.4.2.sz.mell'!K20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'RM_6.4.2.sz.mell'!C21</f>
        <v>0</v>
      </c>
      <c r="D19" s="2016">
        <f>'RM_6.4.2.sz.mell'!J21</f>
        <v>0</v>
      </c>
      <c r="E19" s="1895">
        <f>'RM_6.4.2.sz.mell'!K21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'RM_6.4.2.sz.mell'!C22</f>
        <v>0</v>
      </c>
      <c r="D20" s="1900">
        <f>'RM_6.4.2.sz.mell'!J22</f>
        <v>0</v>
      </c>
      <c r="E20" s="1905">
        <f>'RM_6.4.2.sz.mell'!K22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'RM_6.4.2.sz.mell'!C23</f>
        <v>0</v>
      </c>
      <c r="D21" s="2014">
        <f>'RM_6.4.2.sz.mell'!J23</f>
        <v>0</v>
      </c>
      <c r="E21" s="1893">
        <f>'RM_6.4.2.sz.mell'!K23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'RM_6.4.2.sz.mell'!C24</f>
        <v>0</v>
      </c>
      <c r="D22" s="2014">
        <f>'RM_6.4.2.sz.mell'!J24</f>
        <v>0</v>
      </c>
      <c r="E22" s="1893">
        <f>'RM_6.4.2.sz.mell'!K24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'RM_6.4.2.sz.mell'!C25</f>
        <v>0</v>
      </c>
      <c r="D23" s="2014">
        <f>'RM_6.4.2.sz.mell'!J25</f>
        <v>0</v>
      </c>
      <c r="E23" s="1893">
        <f>'RM_6.4.2.sz.mell'!K25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'RM_6.4.2.sz.mell'!C26</f>
        <v>0</v>
      </c>
      <c r="D24" s="2014">
        <f>'RM_6.4.2.sz.mell'!J26</f>
        <v>0</v>
      </c>
      <c r="E24" s="1893">
        <f>'RM_6.4.2.sz.mell'!K26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'RM_6.4.2.sz.mell'!C27</f>
        <v>0</v>
      </c>
      <c r="D25" s="1900">
        <f>'RM_6.4.2.sz.mell'!J27</f>
        <v>0</v>
      </c>
      <c r="E25" s="1905">
        <f>'RM_6.4.2.sz.mell'!K27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'RM_6.4.2.sz.mell'!C28</f>
        <v>0</v>
      </c>
      <c r="D26" s="1900">
        <f>'RM_6.4.2.sz.mell'!J28</f>
        <v>0</v>
      </c>
      <c r="E26" s="1905">
        <f>'RM_6.4.2.sz.mell'!K28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'RM_6.4.2.sz.mell'!C29</f>
        <v>0</v>
      </c>
      <c r="D27" s="2017">
        <f>'RM_6.4.2.sz.mell'!J29</f>
        <v>0</v>
      </c>
      <c r="E27" s="1914">
        <f>'RM_6.4.2.sz.mell'!K29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'RM_6.4.2.sz.mell'!C30</f>
        <v>0</v>
      </c>
      <c r="D28" s="2018">
        <f>'RM_6.4.2.sz.mell'!J30</f>
        <v>0</v>
      </c>
      <c r="E28" s="1903">
        <f>'RM_6.4.2.sz.mell'!K30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'RM_6.4.2.sz.mell'!C31</f>
        <v>0</v>
      </c>
      <c r="D29" s="2019">
        <f>'RM_6.4.2.sz.mell'!J31</f>
        <v>0</v>
      </c>
      <c r="E29" s="2005">
        <f>'RM_6.4.2.sz.mell'!K31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'RM_6.4.2.sz.mell'!C32</f>
        <v>0</v>
      </c>
      <c r="D30" s="1900">
        <f>'RM_6.4.2.sz.mell'!J32</f>
        <v>0</v>
      </c>
      <c r="E30" s="1905">
        <f>'RM_6.4.2.sz.mell'!K32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'RM_6.4.2.sz.mell'!C33</f>
        <v>0</v>
      </c>
      <c r="D31" s="2017">
        <f>'RM_6.4.2.sz.mell'!J33</f>
        <v>0</v>
      </c>
      <c r="E31" s="1914">
        <f>'RM_6.4.2.sz.mell'!K33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'RM_6.4.2.sz.mell'!C34</f>
        <v>0</v>
      </c>
      <c r="D32" s="2018">
        <f>'RM_6.4.2.sz.mell'!J34</f>
        <v>0</v>
      </c>
      <c r="E32" s="1903">
        <f>'RM_6.4.2.sz.mell'!K34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'RM_6.4.2.sz.mell'!C35</f>
        <v>0</v>
      </c>
      <c r="D33" s="2019">
        <f>'RM_6.4.2.sz.mell'!J35</f>
        <v>0</v>
      </c>
      <c r="E33" s="2005">
        <f>'RM_6.4.2.sz.mell'!K35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'RM_6.4.2.sz.mell'!C36</f>
        <v>0</v>
      </c>
      <c r="D34" s="1900">
        <f>'RM_6.4.2.sz.mell'!J36</f>
        <v>0</v>
      </c>
      <c r="E34" s="1905">
        <f>'RM_6.4.2.sz.mell'!K36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'RM_6.4.2.sz.mell'!C37</f>
        <v>0</v>
      </c>
      <c r="D35" s="1900">
        <f>'RM_6.4.2.sz.mell'!J37</f>
        <v>0</v>
      </c>
      <c r="E35" s="1905">
        <f>'RM_6.4.2.sz.mell'!K37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'RM_6.4.2.sz.mell'!C38</f>
        <v>0</v>
      </c>
      <c r="D36" s="1900">
        <f>'RM_6.4.2.sz.mell'!J38</f>
        <v>0</v>
      </c>
      <c r="E36" s="1905">
        <f>'RM_6.4.2.sz.mell'!K38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'RM_6.4.2.sz.mell'!C39</f>
        <v>0</v>
      </c>
      <c r="D37" s="1900">
        <f>'RM_6.4.2.sz.mell'!J39</f>
        <v>0</v>
      </c>
      <c r="E37" s="1905">
        <f>'RM_6.4.2.sz.mell'!K39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'RM_6.4.2.sz.mell'!C40</f>
        <v>0</v>
      </c>
      <c r="D38" s="2017">
        <f>'RM_6.4.2.sz.mell'!J40</f>
        <v>0</v>
      </c>
      <c r="E38" s="1914">
        <f>'RM_6.4.2.sz.mell'!K40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'RM_6.4.2.sz.mell'!C41</f>
        <v>0</v>
      </c>
      <c r="D39" s="2018">
        <f>'RM_6.4.2.sz.mell'!J41</f>
        <v>0</v>
      </c>
      <c r="E39" s="1903">
        <f>'RM_6.4.2.sz.mell'!K41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'RM_6.4.2.sz.mell'!C42</f>
        <v>0</v>
      </c>
      <c r="D40" s="2019">
        <f>'RM_6.4.2.sz.mell'!J42</f>
        <v>0</v>
      </c>
      <c r="E40" s="2005">
        <f>'RM_6.4.2.sz.mell'!K42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'RM_6.4.2.sz.mell'!C43</f>
        <v>0</v>
      </c>
      <c r="D41" s="2020">
        <f>'RM_6.4.2.sz.mell'!J43</f>
        <v>0</v>
      </c>
      <c r="E41" s="2007">
        <f>'RM_6.4.2.sz.mell'!K43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'RM_6.4.2.sz.mell'!C45</f>
        <v>0</v>
      </c>
      <c r="D45" s="1900">
        <f>'RM_6.4.2.sz.mell'!J45</f>
        <v>0</v>
      </c>
      <c r="E45" s="1905">
        <f>'RM_6.4.2.sz.mell'!K45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'RM_6.4.2.sz.mell'!C46</f>
        <v>0</v>
      </c>
      <c r="D46" s="2067">
        <f>'RM_6.4.2.sz.mell'!J46</f>
        <v>0</v>
      </c>
      <c r="E46" s="2068">
        <f>'RM_6.4.2.sz.mell'!K46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'RM_6.4.2.sz.mell'!C47</f>
        <v>0</v>
      </c>
      <c r="D47" s="2017">
        <f>'RM_6.4.2.sz.mell'!J47</f>
        <v>0</v>
      </c>
      <c r="E47" s="1914">
        <f>'RM_6.4.2.sz.mell'!K47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'RM_6.4.2.sz.mell'!C48</f>
        <v>0</v>
      </c>
      <c r="D48" s="2069">
        <f>'RM_6.4.2.sz.mell'!J48</f>
        <v>0</v>
      </c>
      <c r="E48" s="1904">
        <f>'RM_6.4.2.sz.mell'!K48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'RM_6.4.2.sz.mell'!C49</f>
        <v>0</v>
      </c>
      <c r="D49" s="2073">
        <f>'RM_6.4.2.sz.mell'!J49</f>
        <v>0</v>
      </c>
      <c r="E49" s="2074">
        <f>'RM_6.4.2.sz.mell'!K49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'RM_6.4.2.sz.mell'!C50</f>
        <v>0</v>
      </c>
      <c r="D50" s="2073">
        <f>'RM_6.4.2.sz.mell'!J50</f>
        <v>0</v>
      </c>
      <c r="E50" s="2074">
        <f>'RM_6.4.2.sz.mell'!K50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'RM_6.4.2.sz.mell'!C51</f>
        <v>0</v>
      </c>
      <c r="D51" s="1900">
        <f>'RM_6.4.2.sz.mell'!J51</f>
        <v>0</v>
      </c>
      <c r="E51" s="1905">
        <f>'RM_6.4.2.sz.mell'!K51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'RM_6.4.2.sz.mell'!C52</f>
        <v>0</v>
      </c>
      <c r="D52" s="2067">
        <f>'RM_6.4.2.sz.mell'!J52</f>
        <v>0</v>
      </c>
      <c r="E52" s="2068">
        <f>'RM_6.4.2.sz.mell'!K52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'RM_6.4.2.sz.mell'!C53</f>
        <v>0</v>
      </c>
      <c r="D53" s="2017">
        <f>'RM_6.4.2.sz.mell'!J53</f>
        <v>0</v>
      </c>
      <c r="E53" s="1914">
        <f>'RM_6.4.2.sz.mell'!K53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'RM_6.4.2.sz.mell'!C54</f>
        <v>0</v>
      </c>
      <c r="D54" s="2069">
        <f>'RM_6.4.2.sz.mell'!J54</f>
        <v>0</v>
      </c>
      <c r="E54" s="1904">
        <f>'RM_6.4.2.sz.mell'!K54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'RM_6.4.2.sz.mell'!C55</f>
        <v>0</v>
      </c>
      <c r="D55" s="2073">
        <f>'RM_6.4.2.sz.mell'!J55</f>
        <v>0</v>
      </c>
      <c r="E55" s="2074">
        <f>'RM_6.4.2.sz.mell'!K55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'RM_6.4.2.sz.mell'!C56</f>
        <v>0</v>
      </c>
      <c r="D56" s="1900">
        <f>'RM_6.4.2.sz.mell'!J56</f>
        <v>0</v>
      </c>
      <c r="E56" s="1905">
        <f>'RM_6.4.2.sz.mell'!K56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'RM_6.4.2.sz.mell'!C57</f>
        <v>0</v>
      </c>
      <c r="D57" s="1900">
        <f>'RM_6.4.2.sz.mell'!J57</f>
        <v>0</v>
      </c>
      <c r="E57" s="1905">
        <f>'RM_6.4.2.sz.mell'!K57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'RM_6.4.2.sz.mell'!C59</f>
        <v>0</v>
      </c>
      <c r="D59" s="2021">
        <f>'RM_6.4.2.sz.mell'!J59</f>
        <v>0</v>
      </c>
      <c r="E59" s="2022">
        <f>'RM_6.4.2.sz.mell'!K59</f>
        <v>0</v>
      </c>
    </row>
    <row r="60" spans="1:5" ht="13.5" thickBot="1" x14ac:dyDescent="0.25">
      <c r="A60" s="1990" t="s">
        <v>806</v>
      </c>
      <c r="B60" s="1991"/>
      <c r="C60" s="2021">
        <f>'RM_6.4.2.sz.mell'!C60</f>
        <v>0</v>
      </c>
      <c r="D60" s="2021">
        <f>'RM_6.4.2.sz.mell'!J60</f>
        <v>0</v>
      </c>
      <c r="E60" s="2022">
        <f>'RM_6.4.2.sz.mell'!K60</f>
        <v>0</v>
      </c>
    </row>
  </sheetData>
  <sheetProtection sheet="1" formatCells="0"/>
  <customSheetViews>
    <customSheetView guid="{9A8A2574-4E4C-4A0E-A4B4-611EAAF4A38D}" scale="120" topLeftCell="A41">
      <selection activeCell="D73" sqref="D7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5" sqref="H6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CONCATENATE(KVI_MOD_ALAPADATOK!M16,"3. melléklet ",KVI_MOD_ALAPADATOK!A7," ",KVI_MOD_ALAPADATOK!B7," ",KVI_MOD_ALAPADATOK!C7," ",KVI_MOD_ALAPADATOK!D7," ",KVI_MOD_ALAPADATOK!E7," ",KVI_MOD_ALAPADATOK!F7," ",KVI_MOD_ALAPADATOK!G7," ",KVI_MOD_ALAPADATOK!H7)</f>
        <v>9.3.3.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CONCATENATE(KVI_MOD_9.4.2.sz.mell!B2:D2)</f>
        <v>2 kvi név</v>
      </c>
      <c r="C2" s="2423"/>
      <c r="D2" s="2424"/>
      <c r="E2" s="1673" t="s">
        <v>426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KVI_MOD_9.4.2.sz.mell!E4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'RM_6.4.3.sz.mell'!C10</f>
        <v>0</v>
      </c>
      <c r="D8" s="1890">
        <f>'RM_6.4.3.sz.mell'!J10</f>
        <v>0</v>
      </c>
      <c r="E8" s="1995">
        <f>'RM_6.4.3.sz.mell'!K10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'RM_6.4.3.sz.mell'!C11</f>
        <v>0</v>
      </c>
      <c r="D9" s="1909">
        <f>'RM_6.4.3.sz.mell'!J11</f>
        <v>0</v>
      </c>
      <c r="E9" s="1997">
        <f>'RM_6.4.3.sz.mell'!K11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'RM_6.4.3.sz.mell'!C12</f>
        <v>0</v>
      </c>
      <c r="D10" s="2014">
        <f>'RM_6.4.3.sz.mell'!J12</f>
        <v>0</v>
      </c>
      <c r="E10" s="1893">
        <f>'RM_6.4.3.sz.mell'!K12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'RM_6.4.3.sz.mell'!C13</f>
        <v>0</v>
      </c>
      <c r="D11" s="2014">
        <f>'RM_6.4.3.sz.mell'!J13</f>
        <v>0</v>
      </c>
      <c r="E11" s="1893">
        <f>'RM_6.4.3.sz.mell'!K13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'RM_6.4.3.sz.mell'!C14</f>
        <v>0</v>
      </c>
      <c r="D12" s="2014">
        <f>'RM_6.4.3.sz.mell'!J14</f>
        <v>0</v>
      </c>
      <c r="E12" s="1893">
        <f>'RM_6.4.3.sz.mell'!K14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'RM_6.4.3.sz.mell'!C15</f>
        <v>0</v>
      </c>
      <c r="D13" s="2014">
        <f>'RM_6.4.3.sz.mell'!J15</f>
        <v>0</v>
      </c>
      <c r="E13" s="1893">
        <f>'RM_6.4.3.sz.mell'!K15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'RM_6.4.3.sz.mell'!C16</f>
        <v>0</v>
      </c>
      <c r="D14" s="2014">
        <f>'RM_6.4.3.sz.mell'!J16</f>
        <v>0</v>
      </c>
      <c r="E14" s="1893">
        <f>'RM_6.4.3.sz.mell'!K16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'RM_6.4.3.sz.mell'!C17</f>
        <v>0</v>
      </c>
      <c r="D15" s="2014">
        <f>'RM_6.4.3.sz.mell'!J17</f>
        <v>0</v>
      </c>
      <c r="E15" s="1893">
        <f>'RM_6.4.3.sz.mell'!K17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'RM_6.4.3.sz.mell'!C18</f>
        <v>0</v>
      </c>
      <c r="D16" s="2015">
        <f>'RM_6.4.3.sz.mell'!J18</f>
        <v>0</v>
      </c>
      <c r="E16" s="1912">
        <f>'RM_6.4.3.sz.mell'!K18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'RM_6.4.3.sz.mell'!C19</f>
        <v>0</v>
      </c>
      <c r="D17" s="2014">
        <f>'RM_6.4.3.sz.mell'!J19</f>
        <v>0</v>
      </c>
      <c r="E17" s="1893">
        <f>'RM_6.4.3.sz.mell'!K19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'RM_6.4.3.sz.mell'!C20</f>
        <v>0</v>
      </c>
      <c r="D18" s="2016">
        <f>'RM_6.4.3.sz.mell'!J20</f>
        <v>0</v>
      </c>
      <c r="E18" s="1895">
        <f>'RM_6.4.3.sz.mell'!K20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'RM_6.4.3.sz.mell'!C21</f>
        <v>0</v>
      </c>
      <c r="D19" s="2016">
        <f>'RM_6.4.3.sz.mell'!J21</f>
        <v>0</v>
      </c>
      <c r="E19" s="1895">
        <f>'RM_6.4.3.sz.mell'!K21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'RM_6.4.3.sz.mell'!C22</f>
        <v>0</v>
      </c>
      <c r="D20" s="1900">
        <f>'RM_6.4.3.sz.mell'!J22</f>
        <v>0</v>
      </c>
      <c r="E20" s="1905">
        <f>'RM_6.4.3.sz.mell'!K22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'RM_6.4.3.sz.mell'!C23</f>
        <v>0</v>
      </c>
      <c r="D21" s="2014">
        <f>'RM_6.4.3.sz.mell'!J23</f>
        <v>0</v>
      </c>
      <c r="E21" s="1893">
        <f>'RM_6.4.3.sz.mell'!K23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'RM_6.4.3.sz.mell'!C24</f>
        <v>0</v>
      </c>
      <c r="D22" s="2014">
        <f>'RM_6.4.3.sz.mell'!J24</f>
        <v>0</v>
      </c>
      <c r="E22" s="1893">
        <f>'RM_6.4.3.sz.mell'!K24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'RM_6.4.3.sz.mell'!C25</f>
        <v>0</v>
      </c>
      <c r="D23" s="2014">
        <f>'RM_6.4.3.sz.mell'!J25</f>
        <v>0</v>
      </c>
      <c r="E23" s="1893">
        <f>'RM_6.4.3.sz.mell'!K25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'RM_6.4.3.sz.mell'!C26</f>
        <v>0</v>
      </c>
      <c r="D24" s="2014">
        <f>'RM_6.4.3.sz.mell'!J26</f>
        <v>0</v>
      </c>
      <c r="E24" s="1893">
        <f>'RM_6.4.3.sz.mell'!K26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'RM_6.4.3.sz.mell'!C27</f>
        <v>0</v>
      </c>
      <c r="D25" s="1900">
        <f>'RM_6.4.3.sz.mell'!J27</f>
        <v>0</v>
      </c>
      <c r="E25" s="1905">
        <f>'RM_6.4.3.sz.mell'!K27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'RM_6.4.3.sz.mell'!C28</f>
        <v>0</v>
      </c>
      <c r="D26" s="1900">
        <f>'RM_6.4.3.sz.mell'!J28</f>
        <v>0</v>
      </c>
      <c r="E26" s="1905">
        <f>'RM_6.4.3.sz.mell'!K28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'RM_6.4.3.sz.mell'!C29</f>
        <v>0</v>
      </c>
      <c r="D27" s="2017">
        <f>'RM_6.4.3.sz.mell'!J29</f>
        <v>0</v>
      </c>
      <c r="E27" s="1914">
        <f>'RM_6.4.3.sz.mell'!K29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'RM_6.4.3.sz.mell'!C30</f>
        <v>0</v>
      </c>
      <c r="D28" s="2018">
        <f>'RM_6.4.3.sz.mell'!J30</f>
        <v>0</v>
      </c>
      <c r="E28" s="1903">
        <f>'RM_6.4.3.sz.mell'!K30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'RM_6.4.3.sz.mell'!C31</f>
        <v>0</v>
      </c>
      <c r="D29" s="2019">
        <f>'RM_6.4.3.sz.mell'!J31</f>
        <v>0</v>
      </c>
      <c r="E29" s="2005">
        <f>'RM_6.4.3.sz.mell'!K31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'RM_6.4.3.sz.mell'!C32</f>
        <v>0</v>
      </c>
      <c r="D30" s="1900">
        <f>'RM_6.4.3.sz.mell'!J32</f>
        <v>0</v>
      </c>
      <c r="E30" s="1905">
        <f>'RM_6.4.3.sz.mell'!K32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'RM_6.4.3.sz.mell'!C33</f>
        <v>0</v>
      </c>
      <c r="D31" s="2017">
        <f>'RM_6.4.3.sz.mell'!J33</f>
        <v>0</v>
      </c>
      <c r="E31" s="1914">
        <f>'RM_6.4.3.sz.mell'!K33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'RM_6.4.3.sz.mell'!C34</f>
        <v>0</v>
      </c>
      <c r="D32" s="2018">
        <f>'RM_6.4.3.sz.mell'!J34</f>
        <v>0</v>
      </c>
      <c r="E32" s="1903">
        <f>'RM_6.4.3.sz.mell'!K34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'RM_6.4.3.sz.mell'!C35</f>
        <v>0</v>
      </c>
      <c r="D33" s="2019">
        <f>'RM_6.4.3.sz.mell'!J35</f>
        <v>0</v>
      </c>
      <c r="E33" s="2005">
        <f>'RM_6.4.3.sz.mell'!K35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'RM_6.4.3.sz.mell'!C36</f>
        <v>0</v>
      </c>
      <c r="D34" s="1900">
        <f>'RM_6.4.3.sz.mell'!J36</f>
        <v>0</v>
      </c>
      <c r="E34" s="1905">
        <f>'RM_6.4.3.sz.mell'!K36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'RM_6.4.3.sz.mell'!C37</f>
        <v>0</v>
      </c>
      <c r="D35" s="1900">
        <f>'RM_6.4.3.sz.mell'!J37</f>
        <v>0</v>
      </c>
      <c r="E35" s="1905">
        <f>'RM_6.4.3.sz.mell'!K37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'RM_6.4.3.sz.mell'!C38</f>
        <v>0</v>
      </c>
      <c r="D36" s="1900">
        <f>'RM_6.4.3.sz.mell'!J38</f>
        <v>0</v>
      </c>
      <c r="E36" s="1905">
        <f>'RM_6.4.3.sz.mell'!K38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'RM_6.4.3.sz.mell'!C39</f>
        <v>0</v>
      </c>
      <c r="D37" s="1900">
        <f>'RM_6.4.3.sz.mell'!J39</f>
        <v>0</v>
      </c>
      <c r="E37" s="1905">
        <f>'RM_6.4.3.sz.mell'!K39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'RM_6.4.3.sz.mell'!C40</f>
        <v>0</v>
      </c>
      <c r="D38" s="2017">
        <f>'RM_6.4.3.sz.mell'!J40</f>
        <v>0</v>
      </c>
      <c r="E38" s="1914">
        <f>'RM_6.4.3.sz.mell'!K40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'RM_6.4.3.sz.mell'!C41</f>
        <v>0</v>
      </c>
      <c r="D39" s="2018">
        <f>'RM_6.4.3.sz.mell'!J41</f>
        <v>0</v>
      </c>
      <c r="E39" s="1903">
        <f>'RM_6.4.3.sz.mell'!K41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'RM_6.4.3.sz.mell'!C42</f>
        <v>0</v>
      </c>
      <c r="D40" s="2019">
        <f>'RM_6.4.3.sz.mell'!J42</f>
        <v>0</v>
      </c>
      <c r="E40" s="2005">
        <f>'RM_6.4.3.sz.mell'!K42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'RM_6.4.3.sz.mell'!C43</f>
        <v>0</v>
      </c>
      <c r="D41" s="2020">
        <f>'RM_6.4.3.sz.mell'!J43</f>
        <v>0</v>
      </c>
      <c r="E41" s="2007">
        <f>'RM_6.4.3.sz.mell'!K43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'RM_6.4.3.sz.mell'!C45</f>
        <v>0</v>
      </c>
      <c r="D45" s="1900">
        <f>'RM_6.4.3.sz.mell'!J45</f>
        <v>0</v>
      </c>
      <c r="E45" s="1905">
        <f>'RM_6.4.3.sz.mell'!K45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'RM_6.4.3.sz.mell'!C46</f>
        <v>0</v>
      </c>
      <c r="D46" s="2067">
        <f>'RM_6.4.3.sz.mell'!J46</f>
        <v>0</v>
      </c>
      <c r="E46" s="2068">
        <f>'RM_6.4.3.sz.mell'!K46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'RM_6.4.3.sz.mell'!C47</f>
        <v>0</v>
      </c>
      <c r="D47" s="2017">
        <f>'RM_6.4.3.sz.mell'!J47</f>
        <v>0</v>
      </c>
      <c r="E47" s="1914">
        <f>'RM_6.4.3.sz.mell'!K47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'RM_6.4.3.sz.mell'!C48</f>
        <v>0</v>
      </c>
      <c r="D48" s="2069">
        <f>'RM_6.4.3.sz.mell'!J48</f>
        <v>0</v>
      </c>
      <c r="E48" s="1904">
        <f>'RM_6.4.3.sz.mell'!K48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'RM_6.4.3.sz.mell'!C49</f>
        <v>0</v>
      </c>
      <c r="D49" s="2073">
        <f>'RM_6.4.3.sz.mell'!J49</f>
        <v>0</v>
      </c>
      <c r="E49" s="2074">
        <f>'RM_6.4.3.sz.mell'!K49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'RM_6.4.3.sz.mell'!C50</f>
        <v>0</v>
      </c>
      <c r="D50" s="2073">
        <f>'RM_6.4.3.sz.mell'!J50</f>
        <v>0</v>
      </c>
      <c r="E50" s="2074">
        <f>'RM_6.4.3.sz.mell'!K50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'RM_6.4.3.sz.mell'!C51</f>
        <v>0</v>
      </c>
      <c r="D51" s="1900">
        <f>'RM_6.4.3.sz.mell'!J51</f>
        <v>0</v>
      </c>
      <c r="E51" s="1905">
        <f>'RM_6.4.3.sz.mell'!K51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'RM_6.4.3.sz.mell'!C52</f>
        <v>0</v>
      </c>
      <c r="D52" s="2067">
        <f>'RM_6.4.3.sz.mell'!J52</f>
        <v>0</v>
      </c>
      <c r="E52" s="2068">
        <f>'RM_6.4.3.sz.mell'!K52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'RM_6.4.3.sz.mell'!C53</f>
        <v>0</v>
      </c>
      <c r="D53" s="2017">
        <f>'RM_6.4.3.sz.mell'!J53</f>
        <v>0</v>
      </c>
      <c r="E53" s="1914">
        <f>'RM_6.4.3.sz.mell'!K53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'RM_6.4.3.sz.mell'!C54</f>
        <v>0</v>
      </c>
      <c r="D54" s="2069">
        <f>'RM_6.4.3.sz.mell'!J54</f>
        <v>0</v>
      </c>
      <c r="E54" s="1904">
        <f>'RM_6.4.3.sz.mell'!K54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'RM_6.4.3.sz.mell'!C55</f>
        <v>0</v>
      </c>
      <c r="D55" s="2073">
        <f>'RM_6.4.3.sz.mell'!J55</f>
        <v>0</v>
      </c>
      <c r="E55" s="2074">
        <f>'RM_6.4.3.sz.mell'!K55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'RM_6.4.3.sz.mell'!C56</f>
        <v>0</v>
      </c>
      <c r="D56" s="1900">
        <f>'RM_6.4.3.sz.mell'!J56</f>
        <v>0</v>
      </c>
      <c r="E56" s="1905">
        <f>'RM_6.4.3.sz.mell'!K56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'RM_6.4.3.sz.mell'!C57</f>
        <v>0</v>
      </c>
      <c r="D57" s="1900">
        <f>'RM_6.4.3.sz.mell'!J57</f>
        <v>0</v>
      </c>
      <c r="E57" s="1905">
        <f>'RM_6.4.3.sz.mell'!K57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'RM_6.4.3.sz.mell'!C59</f>
        <v>0</v>
      </c>
      <c r="D59" s="2021">
        <f>'RM_6.4.3.sz.mell'!J59</f>
        <v>0</v>
      </c>
      <c r="E59" s="2022">
        <f>'RM_6.4.3.sz.mell'!K59</f>
        <v>0</v>
      </c>
    </row>
    <row r="60" spans="1:5" ht="13.5" thickBot="1" x14ac:dyDescent="0.25">
      <c r="A60" s="1990" t="s">
        <v>806</v>
      </c>
      <c r="B60" s="1991"/>
      <c r="C60" s="2021">
        <f>'RM_6.4.3.sz.mell'!C60</f>
        <v>0</v>
      </c>
      <c r="D60" s="2021">
        <f>'RM_6.4.3.sz.mell'!J60</f>
        <v>0</v>
      </c>
      <c r="E60" s="2022">
        <f>'RM_6.4.3.sz.mell'!K60</f>
        <v>0</v>
      </c>
    </row>
  </sheetData>
  <sheetProtection sheet="1" formatCells="0"/>
  <customSheetViews>
    <customSheetView guid="{9A8A2574-4E4C-4A0E-A4B4-611EAAF4A38D}" scale="120" topLeftCell="A33">
      <selection activeCell="H65" sqref="H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I70" sqref="I7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CONCATENATE(KVI_MOD_ALAPADATOK!M18," melléklet ",KVI_MOD_ALAPADATOK!A7," ",KVI_MOD_ALAPADATOK!B7," ",KVI_MOD_ALAPADATOK!C7," ",KVI_MOD_ALAPADATOK!D7," ",KVI_MOD_ALAPADATOK!E7," ",KVI_MOD_ALAPADATOK!F7," ",KVI_MOD_ALAPADATOK!G7," ",KVI_MOD_ALAPADATOK!H7)</f>
        <v>9.4.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CONCATENATE(KVI_MOD_ALAPADATOK!B18)</f>
        <v>3 kvi név</v>
      </c>
      <c r="C2" s="2423"/>
      <c r="D2" s="2424"/>
      <c r="E2" s="1673" t="s">
        <v>602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'RM_6.5.sz.mell'!C10</f>
        <v>0</v>
      </c>
      <c r="D8" s="1890">
        <f>'RM_6.5.sz.mell'!J10</f>
        <v>0</v>
      </c>
      <c r="E8" s="1995">
        <f>'RM_6.5.sz.mell'!K10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'RM_6.5.sz.mell'!C11</f>
        <v>0</v>
      </c>
      <c r="D9" s="1909">
        <f>'RM_6.5.sz.mell'!J11</f>
        <v>0</v>
      </c>
      <c r="E9" s="1997">
        <f>'RM_6.5.sz.mell'!K11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'RM_6.5.sz.mell'!C12</f>
        <v>0</v>
      </c>
      <c r="D10" s="2014">
        <f>'RM_6.5.sz.mell'!J12</f>
        <v>0</v>
      </c>
      <c r="E10" s="1893">
        <f>'RM_6.5.sz.mell'!K12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'RM_6.5.sz.mell'!C13</f>
        <v>0</v>
      </c>
      <c r="D11" s="2014">
        <f>'RM_6.5.sz.mell'!J13</f>
        <v>0</v>
      </c>
      <c r="E11" s="1893">
        <f>'RM_6.5.sz.mell'!K13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'RM_6.5.sz.mell'!C14</f>
        <v>0</v>
      </c>
      <c r="D12" s="2014">
        <f>'RM_6.5.sz.mell'!J14</f>
        <v>0</v>
      </c>
      <c r="E12" s="1893">
        <f>'RM_6.5.sz.mell'!K14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'RM_6.5.sz.mell'!C15</f>
        <v>0</v>
      </c>
      <c r="D13" s="2014">
        <f>'RM_6.5.sz.mell'!J15</f>
        <v>0</v>
      </c>
      <c r="E13" s="1893">
        <f>'RM_6.5.sz.mell'!K15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'RM_6.5.sz.mell'!C16</f>
        <v>0</v>
      </c>
      <c r="D14" s="2014">
        <f>'RM_6.5.sz.mell'!J16</f>
        <v>0</v>
      </c>
      <c r="E14" s="1893">
        <f>'RM_6.5.sz.mell'!K16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'RM_6.5.sz.mell'!C17</f>
        <v>0</v>
      </c>
      <c r="D15" s="2014">
        <f>'RM_6.5.sz.mell'!J17</f>
        <v>0</v>
      </c>
      <c r="E15" s="1893">
        <f>'RM_6.5.sz.mell'!K17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'RM_6.5.sz.mell'!C18</f>
        <v>0</v>
      </c>
      <c r="D16" s="2015">
        <f>'RM_6.5.sz.mell'!J18</f>
        <v>0</v>
      </c>
      <c r="E16" s="1912">
        <f>'RM_6.5.sz.mell'!K18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'RM_6.5.sz.mell'!C19</f>
        <v>0</v>
      </c>
      <c r="D17" s="2014">
        <f>'RM_6.5.sz.mell'!J19</f>
        <v>0</v>
      </c>
      <c r="E17" s="1893">
        <f>'RM_6.5.sz.mell'!K19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'RM_6.5.sz.mell'!C20</f>
        <v>0</v>
      </c>
      <c r="D18" s="2016">
        <f>'RM_6.5.sz.mell'!J20</f>
        <v>0</v>
      </c>
      <c r="E18" s="1895">
        <f>'RM_6.5.sz.mell'!K20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'RM_6.5.sz.mell'!C21</f>
        <v>0</v>
      </c>
      <c r="D19" s="2016">
        <f>'RM_6.5.sz.mell'!J21</f>
        <v>0</v>
      </c>
      <c r="E19" s="1895">
        <f>'RM_6.5.sz.mell'!K21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'RM_6.5.sz.mell'!C22</f>
        <v>0</v>
      </c>
      <c r="D20" s="1900">
        <f>'RM_6.5.sz.mell'!J22</f>
        <v>0</v>
      </c>
      <c r="E20" s="1905">
        <f>'RM_6.5.sz.mell'!K22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'RM_6.5.sz.mell'!C23</f>
        <v>0</v>
      </c>
      <c r="D21" s="2014">
        <f>'RM_6.5.sz.mell'!J23</f>
        <v>0</v>
      </c>
      <c r="E21" s="1893">
        <f>'RM_6.5.sz.mell'!K23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'RM_6.5.sz.mell'!C24</f>
        <v>0</v>
      </c>
      <c r="D22" s="2014">
        <f>'RM_6.5.sz.mell'!J24</f>
        <v>0</v>
      </c>
      <c r="E22" s="1893">
        <f>'RM_6.5.sz.mell'!K24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'RM_6.5.sz.mell'!C25</f>
        <v>0</v>
      </c>
      <c r="D23" s="2014">
        <f>'RM_6.5.sz.mell'!J25</f>
        <v>0</v>
      </c>
      <c r="E23" s="1893">
        <f>'RM_6.5.sz.mell'!K25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'RM_6.5.sz.mell'!C26</f>
        <v>0</v>
      </c>
      <c r="D24" s="2014">
        <f>'RM_6.5.sz.mell'!J26</f>
        <v>0</v>
      </c>
      <c r="E24" s="1893">
        <f>'RM_6.5.sz.mell'!K26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'RM_6.5.sz.mell'!C27</f>
        <v>0</v>
      </c>
      <c r="D25" s="1900">
        <f>'RM_6.5.sz.mell'!J27</f>
        <v>0</v>
      </c>
      <c r="E25" s="1905">
        <f>'RM_6.5.sz.mell'!K27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'RM_6.5.sz.mell'!C28</f>
        <v>0</v>
      </c>
      <c r="D26" s="1900">
        <f>'RM_6.5.sz.mell'!J28</f>
        <v>0</v>
      </c>
      <c r="E26" s="1905">
        <f>'RM_6.5.sz.mell'!K28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'RM_6.5.sz.mell'!C29</f>
        <v>0</v>
      </c>
      <c r="D27" s="2017">
        <f>'RM_6.5.sz.mell'!J29</f>
        <v>0</v>
      </c>
      <c r="E27" s="1914">
        <f>'RM_6.5.sz.mell'!K29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'RM_6.5.sz.mell'!C30</f>
        <v>0</v>
      </c>
      <c r="D28" s="2018">
        <f>'RM_6.5.sz.mell'!J30</f>
        <v>0</v>
      </c>
      <c r="E28" s="1903">
        <f>'RM_6.5.sz.mell'!K30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'RM_6.5.sz.mell'!C31</f>
        <v>0</v>
      </c>
      <c r="D29" s="2019">
        <f>'RM_6.5.sz.mell'!J31</f>
        <v>0</v>
      </c>
      <c r="E29" s="2005">
        <f>'RM_6.5.sz.mell'!K31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'RM_6.5.sz.mell'!C32</f>
        <v>0</v>
      </c>
      <c r="D30" s="1900">
        <f>'RM_6.5.sz.mell'!J32</f>
        <v>0</v>
      </c>
      <c r="E30" s="1905">
        <f>'RM_6.5.sz.mell'!K32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'RM_6.5.sz.mell'!C33</f>
        <v>0</v>
      </c>
      <c r="D31" s="2017">
        <f>'RM_6.5.sz.mell'!J33</f>
        <v>0</v>
      </c>
      <c r="E31" s="1914">
        <f>'RM_6.5.sz.mell'!K33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'RM_6.5.sz.mell'!C34</f>
        <v>0</v>
      </c>
      <c r="D32" s="2018">
        <f>'RM_6.5.sz.mell'!J34</f>
        <v>0</v>
      </c>
      <c r="E32" s="1903">
        <f>'RM_6.5.sz.mell'!K34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'RM_6.5.sz.mell'!C35</f>
        <v>0</v>
      </c>
      <c r="D33" s="2019">
        <f>'RM_6.5.sz.mell'!J35</f>
        <v>0</v>
      </c>
      <c r="E33" s="2005">
        <f>'RM_6.5.sz.mell'!K35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'RM_6.5.sz.mell'!C36</f>
        <v>0</v>
      </c>
      <c r="D34" s="1900">
        <f>'RM_6.5.sz.mell'!J36</f>
        <v>0</v>
      </c>
      <c r="E34" s="1905">
        <f>'RM_6.5.sz.mell'!K36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'RM_6.5.sz.mell'!C37</f>
        <v>0</v>
      </c>
      <c r="D35" s="1900">
        <f>'RM_6.5.sz.mell'!J37</f>
        <v>0</v>
      </c>
      <c r="E35" s="1905">
        <f>'RM_6.5.sz.mell'!K37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'RM_6.5.sz.mell'!C38</f>
        <v>0</v>
      </c>
      <c r="D36" s="1900">
        <f>'RM_6.5.sz.mell'!J38</f>
        <v>0</v>
      </c>
      <c r="E36" s="1905">
        <f>'RM_6.5.sz.mell'!K38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'RM_6.5.sz.mell'!C39</f>
        <v>6300000</v>
      </c>
      <c r="D37" s="1900">
        <f>'RM_6.5.sz.mell'!J39</f>
        <v>0</v>
      </c>
      <c r="E37" s="1905">
        <f>'RM_6.5.sz.mell'!K39</f>
        <v>6300000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'RM_6.5.sz.mell'!C40</f>
        <v>0</v>
      </c>
      <c r="D38" s="2017">
        <f>'RM_6.5.sz.mell'!J40</f>
        <v>0</v>
      </c>
      <c r="E38" s="1914">
        <f>'RM_6.5.sz.mell'!K40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'RM_6.5.sz.mell'!C41</f>
        <v>0</v>
      </c>
      <c r="D39" s="2018">
        <f>'RM_6.5.sz.mell'!J41</f>
        <v>0</v>
      </c>
      <c r="E39" s="1903">
        <f>'RM_6.5.sz.mell'!K41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'RM_6.5.sz.mell'!C42</f>
        <v>6300000</v>
      </c>
      <c r="D40" s="2019">
        <f>'RM_6.5.sz.mell'!J42</f>
        <v>0</v>
      </c>
      <c r="E40" s="2005">
        <f>'RM_6.5.sz.mell'!K42</f>
        <v>6300000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'RM_6.5.sz.mell'!C43</f>
        <v>6300000</v>
      </c>
      <c r="D41" s="2020">
        <f>'RM_6.5.sz.mell'!J43</f>
        <v>0</v>
      </c>
      <c r="E41" s="2007">
        <f>'RM_6.5.sz.mell'!K43</f>
        <v>6300000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'RM_6.5.sz.mell'!C45</f>
        <v>6300000</v>
      </c>
      <c r="D45" s="1900">
        <f>'RM_6.5.sz.mell'!J45</f>
        <v>0</v>
      </c>
      <c r="E45" s="1905">
        <f>'RM_6.5.sz.mell'!K45</f>
        <v>6300000</v>
      </c>
    </row>
    <row r="46" spans="1:5" ht="12" customHeight="1" x14ac:dyDescent="0.2">
      <c r="A46" s="1998" t="s">
        <v>97</v>
      </c>
      <c r="B46" s="1881" t="s">
        <v>48</v>
      </c>
      <c r="C46" s="2066">
        <f>'RM_6.5.sz.mell'!C46</f>
        <v>5200000</v>
      </c>
      <c r="D46" s="2067">
        <f>'RM_6.5.sz.mell'!J46</f>
        <v>0</v>
      </c>
      <c r="E46" s="2068">
        <f>'RM_6.5.sz.mell'!K46</f>
        <v>5200000</v>
      </c>
    </row>
    <row r="47" spans="1:5" ht="12" customHeight="1" x14ac:dyDescent="0.2">
      <c r="A47" s="1998" t="s">
        <v>98</v>
      </c>
      <c r="B47" s="1867" t="s">
        <v>181</v>
      </c>
      <c r="C47" s="1913">
        <f>'RM_6.5.sz.mell'!C47</f>
        <v>800000</v>
      </c>
      <c r="D47" s="2017">
        <f>'RM_6.5.sz.mell'!J47</f>
        <v>0</v>
      </c>
      <c r="E47" s="1914">
        <f>'RM_6.5.sz.mell'!K47</f>
        <v>800000</v>
      </c>
    </row>
    <row r="48" spans="1:5" ht="12" customHeight="1" x14ac:dyDescent="0.2">
      <c r="A48" s="1998" t="s">
        <v>99</v>
      </c>
      <c r="B48" s="1867" t="s">
        <v>138</v>
      </c>
      <c r="C48" s="1897">
        <f>'RM_6.5.sz.mell'!C48</f>
        <v>300000</v>
      </c>
      <c r="D48" s="2069">
        <f>'RM_6.5.sz.mell'!J48</f>
        <v>0</v>
      </c>
      <c r="E48" s="1904">
        <f>'RM_6.5.sz.mell'!K48</f>
        <v>300000</v>
      </c>
    </row>
    <row r="49" spans="1:5" ht="12" customHeight="1" x14ac:dyDescent="0.2">
      <c r="A49" s="1998" t="s">
        <v>100</v>
      </c>
      <c r="B49" s="1867" t="s">
        <v>182</v>
      </c>
      <c r="C49" s="2072">
        <f>'RM_6.5.sz.mell'!C49</f>
        <v>0</v>
      </c>
      <c r="D49" s="2073">
        <f>'RM_6.5.sz.mell'!J49</f>
        <v>0</v>
      </c>
      <c r="E49" s="2074">
        <f>'RM_6.5.sz.mell'!K49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'RM_6.5.sz.mell'!C50</f>
        <v>0</v>
      </c>
      <c r="D50" s="2073">
        <f>'RM_6.5.sz.mell'!J50</f>
        <v>0</v>
      </c>
      <c r="E50" s="2074">
        <f>'RM_6.5.sz.mell'!K50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'RM_6.5.sz.mell'!C51</f>
        <v>0</v>
      </c>
      <c r="D51" s="1900">
        <f>'RM_6.5.sz.mell'!J51</f>
        <v>0</v>
      </c>
      <c r="E51" s="1905">
        <f>'RM_6.5.sz.mell'!K51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'RM_6.5.sz.mell'!C52</f>
        <v>0</v>
      </c>
      <c r="D52" s="2067">
        <f>'RM_6.5.sz.mell'!J52</f>
        <v>0</v>
      </c>
      <c r="E52" s="2068">
        <f>'RM_6.5.sz.mell'!K52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'RM_6.5.sz.mell'!C53</f>
        <v>0</v>
      </c>
      <c r="D53" s="2017">
        <f>'RM_6.5.sz.mell'!J53</f>
        <v>0</v>
      </c>
      <c r="E53" s="1914">
        <f>'RM_6.5.sz.mell'!K53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'RM_6.5.sz.mell'!C54</f>
        <v>0</v>
      </c>
      <c r="D54" s="2069">
        <f>'RM_6.5.sz.mell'!J54</f>
        <v>0</v>
      </c>
      <c r="E54" s="1904">
        <f>'RM_6.5.sz.mell'!K54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'RM_6.5.sz.mell'!C55</f>
        <v>0</v>
      </c>
      <c r="D55" s="2073">
        <f>'RM_6.5.sz.mell'!J55</f>
        <v>0</v>
      </c>
      <c r="E55" s="2074">
        <f>'RM_6.5.sz.mell'!K55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'RM_6.5.sz.mell'!C56</f>
        <v>0</v>
      </c>
      <c r="D56" s="1900">
        <f>'RM_6.5.sz.mell'!J56</f>
        <v>0</v>
      </c>
      <c r="E56" s="1905">
        <f>'RM_6.5.sz.mell'!K56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'RM_6.5.sz.mell'!C57</f>
        <v>6300000</v>
      </c>
      <c r="D57" s="1900">
        <f>'RM_6.5.sz.mell'!J57</f>
        <v>0</v>
      </c>
      <c r="E57" s="1905">
        <f>'RM_6.5.sz.mell'!K57</f>
        <v>6300000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'RM_6.5.sz.mell'!C59</f>
        <v>1</v>
      </c>
      <c r="D59" s="2021">
        <f>'RM_6.5.sz.mell'!J59</f>
        <v>0</v>
      </c>
      <c r="E59" s="2022">
        <f>'RM_6.5.sz.mell'!K59</f>
        <v>1</v>
      </c>
    </row>
    <row r="60" spans="1:5" ht="13.5" thickBot="1" x14ac:dyDescent="0.25">
      <c r="A60" s="1990" t="s">
        <v>806</v>
      </c>
      <c r="B60" s="1991"/>
      <c r="C60" s="2021">
        <f>'RM_6.5.sz.mell'!C60</f>
        <v>0</v>
      </c>
      <c r="D60" s="2021">
        <f>'RM_6.5.sz.mell'!J60</f>
        <v>0</v>
      </c>
      <c r="E60" s="2022">
        <f>'RM_6.5.sz.mell'!K60</f>
        <v>0</v>
      </c>
    </row>
  </sheetData>
  <sheetProtection sheet="1" formatCells="0"/>
  <customSheetViews>
    <customSheetView guid="{9A8A2574-4E4C-4A0E-A4B4-611EAAF4A38D}" scale="120">
      <selection activeCell="I70" sqref="I7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79" sqref="H79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CONCATENATE(KVI_MOD_ALAPADATOK!M18,"1. melléklet ",KVI_MOD_ALAPADATOK!A7," ",KVI_MOD_ALAPADATOK!B7," ",KVI_MOD_ALAPADATOK!C7," ",KVI_MOD_ALAPADATOK!D7," ",KVI_MOD_ALAPADATOK!E7," ",KVI_MOD_ALAPADATOK!F7," ",KVI_MOD_ALAPADATOK!G7," ",KVI_MOD_ALAPADATOK!H7)</f>
        <v>9.4.1.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CONCATENATE(KVI_MOD_9.5.sz.mell!B2:D2)</f>
        <v>3 kvi név</v>
      </c>
      <c r="C2" s="2423"/>
      <c r="D2" s="2424"/>
      <c r="E2" s="1673" t="s">
        <v>602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KVI_MOD_9.5.sz.mell!E4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'RM_6.5.1.sz.mell'!C10</f>
        <v>0</v>
      </c>
      <c r="D8" s="1890">
        <f>'RM_6.5.1.sz.mell'!J10</f>
        <v>0</v>
      </c>
      <c r="E8" s="1995">
        <f>'RM_6.5.1.sz.mell'!K10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'RM_6.5.1.sz.mell'!C11</f>
        <v>0</v>
      </c>
      <c r="D9" s="1909">
        <f>'RM_6.5.1.sz.mell'!J11</f>
        <v>0</v>
      </c>
      <c r="E9" s="1997">
        <f>'RM_6.5.1.sz.mell'!K11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'RM_6.5.1.sz.mell'!C12</f>
        <v>0</v>
      </c>
      <c r="D10" s="2014">
        <f>'RM_6.5.1.sz.mell'!J12</f>
        <v>0</v>
      </c>
      <c r="E10" s="1893">
        <f>'RM_6.5.1.sz.mell'!K12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'RM_6.5.1.sz.mell'!C13</f>
        <v>0</v>
      </c>
      <c r="D11" s="2014">
        <f>'RM_6.5.1.sz.mell'!J13</f>
        <v>0</v>
      </c>
      <c r="E11" s="1893">
        <f>'RM_6.5.1.sz.mell'!K13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'RM_6.5.1.sz.mell'!C14</f>
        <v>0</v>
      </c>
      <c r="D12" s="2014">
        <f>'RM_6.5.1.sz.mell'!J14</f>
        <v>0</v>
      </c>
      <c r="E12" s="1893">
        <f>'RM_6.5.1.sz.mell'!K14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'RM_6.5.1.sz.mell'!C15</f>
        <v>0</v>
      </c>
      <c r="D13" s="2014">
        <f>'RM_6.5.1.sz.mell'!J15</f>
        <v>0</v>
      </c>
      <c r="E13" s="1893">
        <f>'RM_6.5.1.sz.mell'!K15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'RM_6.5.1.sz.mell'!C16</f>
        <v>0</v>
      </c>
      <c r="D14" s="2014">
        <f>'RM_6.5.1.sz.mell'!J16</f>
        <v>0</v>
      </c>
      <c r="E14" s="1893">
        <f>'RM_6.5.1.sz.mell'!K16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'RM_6.5.1.sz.mell'!C17</f>
        <v>0</v>
      </c>
      <c r="D15" s="2014">
        <f>'RM_6.5.1.sz.mell'!J17</f>
        <v>0</v>
      </c>
      <c r="E15" s="1893">
        <f>'RM_6.5.1.sz.mell'!K17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'RM_6.5.1.sz.mell'!C18</f>
        <v>0</v>
      </c>
      <c r="D16" s="2015">
        <f>'RM_6.5.1.sz.mell'!J18</f>
        <v>0</v>
      </c>
      <c r="E16" s="1912">
        <f>'RM_6.5.1.sz.mell'!K18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'RM_6.5.1.sz.mell'!C19</f>
        <v>0</v>
      </c>
      <c r="D17" s="2014">
        <f>'RM_6.5.1.sz.mell'!J19</f>
        <v>0</v>
      </c>
      <c r="E17" s="1893">
        <f>'RM_6.5.1.sz.mell'!K19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'RM_6.5.1.sz.mell'!C20</f>
        <v>0</v>
      </c>
      <c r="D18" s="2016">
        <f>'RM_6.5.1.sz.mell'!J20</f>
        <v>0</v>
      </c>
      <c r="E18" s="1895">
        <f>'RM_6.5.1.sz.mell'!K20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'RM_6.5.1.sz.mell'!C21</f>
        <v>0</v>
      </c>
      <c r="D19" s="2016">
        <f>'RM_6.5.1.sz.mell'!J21</f>
        <v>0</v>
      </c>
      <c r="E19" s="1895">
        <f>'RM_6.5.1.sz.mell'!K21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'RM_6.5.1.sz.mell'!C22</f>
        <v>0</v>
      </c>
      <c r="D20" s="1900">
        <f>'RM_6.5.1.sz.mell'!J22</f>
        <v>0</v>
      </c>
      <c r="E20" s="1905">
        <f>'RM_6.5.1.sz.mell'!K22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'RM_6.5.1.sz.mell'!C23</f>
        <v>0</v>
      </c>
      <c r="D21" s="2014">
        <f>'RM_6.5.1.sz.mell'!J23</f>
        <v>0</v>
      </c>
      <c r="E21" s="1893">
        <f>'RM_6.5.1.sz.mell'!K23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'RM_6.5.1.sz.mell'!C24</f>
        <v>0</v>
      </c>
      <c r="D22" s="2014">
        <f>'RM_6.5.1.sz.mell'!J24</f>
        <v>0</v>
      </c>
      <c r="E22" s="1893">
        <f>'RM_6.5.1.sz.mell'!K24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'RM_6.5.1.sz.mell'!C25</f>
        <v>0</v>
      </c>
      <c r="D23" s="2014">
        <f>'RM_6.5.1.sz.mell'!J25</f>
        <v>0</v>
      </c>
      <c r="E23" s="1893">
        <f>'RM_6.5.1.sz.mell'!K25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'RM_6.5.1.sz.mell'!C26</f>
        <v>0</v>
      </c>
      <c r="D24" s="2014">
        <f>'RM_6.5.1.sz.mell'!J26</f>
        <v>0</v>
      </c>
      <c r="E24" s="1893">
        <f>'RM_6.5.1.sz.mell'!K26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'RM_6.5.1.sz.mell'!C27</f>
        <v>0</v>
      </c>
      <c r="D25" s="1900">
        <f>'RM_6.5.1.sz.mell'!J27</f>
        <v>0</v>
      </c>
      <c r="E25" s="1905">
        <f>'RM_6.5.1.sz.mell'!K27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'RM_6.5.1.sz.mell'!C28</f>
        <v>0</v>
      </c>
      <c r="D26" s="1900">
        <f>'RM_6.5.1.sz.mell'!J28</f>
        <v>0</v>
      </c>
      <c r="E26" s="1905">
        <f>'RM_6.5.1.sz.mell'!K28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'RM_6.5.1.sz.mell'!C29</f>
        <v>0</v>
      </c>
      <c r="D27" s="2017">
        <f>'RM_6.5.1.sz.mell'!J29</f>
        <v>0</v>
      </c>
      <c r="E27" s="1914">
        <f>'RM_6.5.1.sz.mell'!K29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'RM_6.5.1.sz.mell'!C30</f>
        <v>0</v>
      </c>
      <c r="D28" s="2018">
        <f>'RM_6.5.1.sz.mell'!J30</f>
        <v>0</v>
      </c>
      <c r="E28" s="1903">
        <f>'RM_6.5.1.sz.mell'!K30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'RM_6.5.1.sz.mell'!C31</f>
        <v>0</v>
      </c>
      <c r="D29" s="2019">
        <f>'RM_6.5.1.sz.mell'!J31</f>
        <v>0</v>
      </c>
      <c r="E29" s="2005">
        <f>'RM_6.5.1.sz.mell'!K31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'RM_6.5.1.sz.mell'!C32</f>
        <v>0</v>
      </c>
      <c r="D30" s="1900">
        <f>'RM_6.5.1.sz.mell'!J32</f>
        <v>0</v>
      </c>
      <c r="E30" s="1905">
        <f>'RM_6.5.1.sz.mell'!K32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'RM_6.5.1.sz.mell'!C33</f>
        <v>0</v>
      </c>
      <c r="D31" s="2017">
        <f>'RM_6.5.1.sz.mell'!J33</f>
        <v>0</v>
      </c>
      <c r="E31" s="1914">
        <f>'RM_6.5.1.sz.mell'!K33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'RM_6.5.1.sz.mell'!C34</f>
        <v>0</v>
      </c>
      <c r="D32" s="2018">
        <f>'RM_6.5.1.sz.mell'!J34</f>
        <v>0</v>
      </c>
      <c r="E32" s="1903">
        <f>'RM_6.5.1.sz.mell'!K34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'RM_6.5.1.sz.mell'!C35</f>
        <v>0</v>
      </c>
      <c r="D33" s="2019">
        <f>'RM_6.5.1.sz.mell'!J35</f>
        <v>0</v>
      </c>
      <c r="E33" s="2005">
        <f>'RM_6.5.1.sz.mell'!K35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'RM_6.5.1.sz.mell'!C36</f>
        <v>0</v>
      </c>
      <c r="D34" s="1900">
        <f>'RM_6.5.1.sz.mell'!J36</f>
        <v>0</v>
      </c>
      <c r="E34" s="1905">
        <f>'RM_6.5.1.sz.mell'!K36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'RM_6.5.1.sz.mell'!C37</f>
        <v>0</v>
      </c>
      <c r="D35" s="1900">
        <f>'RM_6.5.1.sz.mell'!J37</f>
        <v>0</v>
      </c>
      <c r="E35" s="1905">
        <f>'RM_6.5.1.sz.mell'!K37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'RM_6.5.1.sz.mell'!C38</f>
        <v>0</v>
      </c>
      <c r="D36" s="1900">
        <f>'RM_6.5.1.sz.mell'!J38</f>
        <v>0</v>
      </c>
      <c r="E36" s="1905">
        <f>'RM_6.5.1.sz.mell'!K38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'RM_6.5.1.sz.mell'!C39</f>
        <v>0</v>
      </c>
      <c r="D37" s="1900">
        <f>'RM_6.5.1.sz.mell'!J39</f>
        <v>0</v>
      </c>
      <c r="E37" s="1905">
        <f>'RM_6.5.1.sz.mell'!K39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'RM_6.5.1.sz.mell'!C40</f>
        <v>0</v>
      </c>
      <c r="D38" s="2017">
        <f>'RM_6.5.1.sz.mell'!J40</f>
        <v>0</v>
      </c>
      <c r="E38" s="1914">
        <f>'RM_6.5.1.sz.mell'!K40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'RM_6.5.1.sz.mell'!C41</f>
        <v>0</v>
      </c>
      <c r="D39" s="2018">
        <f>'RM_6.5.1.sz.mell'!J41</f>
        <v>0</v>
      </c>
      <c r="E39" s="1903">
        <f>'RM_6.5.1.sz.mell'!K41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'RM_6.5.1.sz.mell'!C42</f>
        <v>0</v>
      </c>
      <c r="D40" s="2019">
        <f>'RM_6.5.1.sz.mell'!J42</f>
        <v>0</v>
      </c>
      <c r="E40" s="2005">
        <f>'RM_6.5.1.sz.mell'!K42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'RM_6.5.1.sz.mell'!C43</f>
        <v>0</v>
      </c>
      <c r="D41" s="2020">
        <f>'RM_6.5.1.sz.mell'!J43</f>
        <v>0</v>
      </c>
      <c r="E41" s="2007">
        <f>'RM_6.5.1.sz.mell'!K43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'RM_6.5.1.sz.mell'!C45</f>
        <v>0</v>
      </c>
      <c r="D45" s="1900">
        <f>'RM_6.5.1.sz.mell'!J45</f>
        <v>0</v>
      </c>
      <c r="E45" s="1905">
        <f>'RM_6.5.1.sz.mell'!K45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'RM_6.5.1.sz.mell'!C46</f>
        <v>0</v>
      </c>
      <c r="D46" s="2067">
        <f>'RM_6.5.1.sz.mell'!J46</f>
        <v>0</v>
      </c>
      <c r="E46" s="2068">
        <f>'RM_6.5.1.sz.mell'!K46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'RM_6.5.1.sz.mell'!C47</f>
        <v>0</v>
      </c>
      <c r="D47" s="2017">
        <f>'RM_6.5.1.sz.mell'!J47</f>
        <v>0</v>
      </c>
      <c r="E47" s="1914">
        <f>'RM_6.5.1.sz.mell'!K47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'RM_6.5.1.sz.mell'!C48</f>
        <v>0</v>
      </c>
      <c r="D48" s="2069">
        <f>'RM_6.5.1.sz.mell'!J48</f>
        <v>0</v>
      </c>
      <c r="E48" s="1904">
        <f>'RM_6.5.1.sz.mell'!K48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'RM_6.5.1.sz.mell'!C49</f>
        <v>0</v>
      </c>
      <c r="D49" s="2073">
        <f>'RM_6.5.1.sz.mell'!J49</f>
        <v>0</v>
      </c>
      <c r="E49" s="2074">
        <f>'RM_6.5.1.sz.mell'!K49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'RM_6.5.1.sz.mell'!C50</f>
        <v>0</v>
      </c>
      <c r="D50" s="2073">
        <f>'RM_6.5.1.sz.mell'!J50</f>
        <v>0</v>
      </c>
      <c r="E50" s="2074">
        <f>'RM_6.5.1.sz.mell'!K50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'RM_6.5.1.sz.mell'!C51</f>
        <v>0</v>
      </c>
      <c r="D51" s="1900">
        <f>'RM_6.5.1.sz.mell'!J51</f>
        <v>0</v>
      </c>
      <c r="E51" s="1905">
        <f>'RM_6.5.1.sz.mell'!K51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'RM_6.5.1.sz.mell'!C52</f>
        <v>0</v>
      </c>
      <c r="D52" s="2067">
        <f>'RM_6.5.1.sz.mell'!J52</f>
        <v>0</v>
      </c>
      <c r="E52" s="2068">
        <f>'RM_6.5.1.sz.mell'!K52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'RM_6.5.1.sz.mell'!C53</f>
        <v>0</v>
      </c>
      <c r="D53" s="2017">
        <f>'RM_6.5.1.sz.mell'!J53</f>
        <v>0</v>
      </c>
      <c r="E53" s="1914">
        <f>'RM_6.5.1.sz.mell'!K53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'RM_6.5.1.sz.mell'!C54</f>
        <v>0</v>
      </c>
      <c r="D54" s="2069">
        <f>'RM_6.5.1.sz.mell'!J54</f>
        <v>0</v>
      </c>
      <c r="E54" s="1904">
        <f>'RM_6.5.1.sz.mell'!K54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'RM_6.5.1.sz.mell'!C55</f>
        <v>0</v>
      </c>
      <c r="D55" s="2073">
        <f>'RM_6.5.1.sz.mell'!J55</f>
        <v>0</v>
      </c>
      <c r="E55" s="2074">
        <f>'RM_6.5.1.sz.mell'!K55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'RM_6.5.1.sz.mell'!C56</f>
        <v>0</v>
      </c>
      <c r="D56" s="1900">
        <f>'RM_6.5.1.sz.mell'!J56</f>
        <v>0</v>
      </c>
      <c r="E56" s="1905">
        <f>'RM_6.5.1.sz.mell'!K56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'RM_6.5.1.sz.mell'!C57</f>
        <v>0</v>
      </c>
      <c r="D57" s="1900">
        <f>'RM_6.5.1.sz.mell'!J57</f>
        <v>0</v>
      </c>
      <c r="E57" s="1905">
        <f>'RM_6.5.1.sz.mell'!K57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'RM_6.5.1.sz.mell'!C59</f>
        <v>0</v>
      </c>
      <c r="D59" s="2021">
        <f>'RM_6.5.1.sz.mell'!J59</f>
        <v>0</v>
      </c>
      <c r="E59" s="2022">
        <f>'RM_6.5.1.sz.mell'!K59</f>
        <v>0</v>
      </c>
    </row>
    <row r="60" spans="1:5" ht="13.5" thickBot="1" x14ac:dyDescent="0.25">
      <c r="A60" s="1990" t="s">
        <v>806</v>
      </c>
      <c r="B60" s="1991"/>
      <c r="C60" s="2021">
        <f>'RM_6.5.1.sz.mell'!C60</f>
        <v>0</v>
      </c>
      <c r="D60" s="2021">
        <f>'RM_6.5.1.sz.mell'!J60</f>
        <v>0</v>
      </c>
      <c r="E60" s="2022">
        <f>'RM_6.5.1.sz.mell'!K60</f>
        <v>0</v>
      </c>
    </row>
  </sheetData>
  <sheetProtection sheet="1" formatCells="0"/>
  <customSheetViews>
    <customSheetView guid="{9A8A2574-4E4C-4A0E-A4B4-611EAAF4A38D}" scale="120">
      <selection activeCell="H79" sqref="H7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5" sqref="I5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CONCATENATE(KVI_MOD_ALAPADATOK!M18,"2. melléklet ",KVI_MOD_ALAPADATOK!A7," ",KVI_MOD_ALAPADATOK!B7," ",KVI_MOD_ALAPADATOK!C7," ",KVI_MOD_ALAPADATOK!D7," ",KVI_MOD_ALAPADATOK!E7," ",KVI_MOD_ALAPADATOK!F7," ",KVI_MOD_ALAPADATOK!G7," ",KVI_MOD_ALAPADATOK!H7)</f>
        <v>9.4.2.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CONCATENATE(KVI_MOD_9.5.1.sz.mell!B2:D2)</f>
        <v>3 kvi név</v>
      </c>
      <c r="C2" s="2423"/>
      <c r="D2" s="2424"/>
      <c r="E2" s="1673" t="s">
        <v>602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KVI_MOD_9.5.1.sz.mell!E4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'RM_6.5.2.sz.mell'!C10</f>
        <v>0</v>
      </c>
      <c r="D8" s="1890">
        <f>'RM_6.5.2.sz.mell'!J10</f>
        <v>0</v>
      </c>
      <c r="E8" s="1995">
        <f>'RM_6.5.2.sz.mell'!K10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'RM_6.5.2.sz.mell'!C11</f>
        <v>0</v>
      </c>
      <c r="D9" s="1909">
        <f>'RM_6.5.2.sz.mell'!J11</f>
        <v>0</v>
      </c>
      <c r="E9" s="1997">
        <f>'RM_6.5.2.sz.mell'!K11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'RM_6.5.2.sz.mell'!C12</f>
        <v>0</v>
      </c>
      <c r="D10" s="2014">
        <f>'RM_6.5.2.sz.mell'!J12</f>
        <v>0</v>
      </c>
      <c r="E10" s="1893">
        <f>'RM_6.5.2.sz.mell'!K12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'RM_6.5.2.sz.mell'!C13</f>
        <v>0</v>
      </c>
      <c r="D11" s="2014">
        <f>'RM_6.5.2.sz.mell'!J13</f>
        <v>0</v>
      </c>
      <c r="E11" s="1893">
        <f>'RM_6.5.2.sz.mell'!K13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'RM_6.5.2.sz.mell'!C14</f>
        <v>0</v>
      </c>
      <c r="D12" s="2014">
        <f>'RM_6.5.2.sz.mell'!J14</f>
        <v>0</v>
      </c>
      <c r="E12" s="1893">
        <f>'RM_6.5.2.sz.mell'!K14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'RM_6.5.2.sz.mell'!C15</f>
        <v>0</v>
      </c>
      <c r="D13" s="2014">
        <f>'RM_6.5.2.sz.mell'!J15</f>
        <v>0</v>
      </c>
      <c r="E13" s="1893">
        <f>'RM_6.5.2.sz.mell'!K15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'RM_6.5.2.sz.mell'!C16</f>
        <v>0</v>
      </c>
      <c r="D14" s="2014">
        <f>'RM_6.5.2.sz.mell'!J16</f>
        <v>0</v>
      </c>
      <c r="E14" s="1893">
        <f>'RM_6.5.2.sz.mell'!K16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'RM_6.5.2.sz.mell'!C17</f>
        <v>0</v>
      </c>
      <c r="D15" s="2014">
        <f>'RM_6.5.2.sz.mell'!J17</f>
        <v>0</v>
      </c>
      <c r="E15" s="1893">
        <f>'RM_6.5.2.sz.mell'!K17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'RM_6.5.2.sz.mell'!C18</f>
        <v>0</v>
      </c>
      <c r="D16" s="2015">
        <f>'RM_6.5.2.sz.mell'!J18</f>
        <v>0</v>
      </c>
      <c r="E16" s="1912">
        <f>'RM_6.5.2.sz.mell'!K18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'RM_6.5.2.sz.mell'!C19</f>
        <v>0</v>
      </c>
      <c r="D17" s="2014">
        <f>'RM_6.5.2.sz.mell'!J19</f>
        <v>0</v>
      </c>
      <c r="E17" s="1893">
        <f>'RM_6.5.2.sz.mell'!K19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'RM_6.5.2.sz.mell'!C20</f>
        <v>0</v>
      </c>
      <c r="D18" s="2016">
        <f>'RM_6.5.2.sz.mell'!J20</f>
        <v>0</v>
      </c>
      <c r="E18" s="1895">
        <f>'RM_6.5.2.sz.mell'!K20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'RM_6.5.2.sz.mell'!C21</f>
        <v>0</v>
      </c>
      <c r="D19" s="2016">
        <f>'RM_6.5.2.sz.mell'!J21</f>
        <v>0</v>
      </c>
      <c r="E19" s="1895">
        <f>'RM_6.5.2.sz.mell'!K21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'RM_6.5.2.sz.mell'!C22</f>
        <v>0</v>
      </c>
      <c r="D20" s="1900">
        <f>'RM_6.5.2.sz.mell'!J22</f>
        <v>0</v>
      </c>
      <c r="E20" s="1905">
        <f>'RM_6.5.2.sz.mell'!K22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'RM_6.5.2.sz.mell'!C23</f>
        <v>0</v>
      </c>
      <c r="D21" s="2014">
        <f>'RM_6.5.2.sz.mell'!J23</f>
        <v>0</v>
      </c>
      <c r="E21" s="1893">
        <f>'RM_6.5.2.sz.mell'!K23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'RM_6.5.2.sz.mell'!C24</f>
        <v>0</v>
      </c>
      <c r="D22" s="2014">
        <f>'RM_6.5.2.sz.mell'!J24</f>
        <v>0</v>
      </c>
      <c r="E22" s="1893">
        <f>'RM_6.5.2.sz.mell'!K24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'RM_6.5.2.sz.mell'!C25</f>
        <v>0</v>
      </c>
      <c r="D23" s="2014">
        <f>'RM_6.5.2.sz.mell'!J25</f>
        <v>0</v>
      </c>
      <c r="E23" s="1893">
        <f>'RM_6.5.2.sz.mell'!K25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'RM_6.5.2.sz.mell'!C26</f>
        <v>0</v>
      </c>
      <c r="D24" s="2014">
        <f>'RM_6.5.2.sz.mell'!J26</f>
        <v>0</v>
      </c>
      <c r="E24" s="1893">
        <f>'RM_6.5.2.sz.mell'!K26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'RM_6.5.2.sz.mell'!C27</f>
        <v>0</v>
      </c>
      <c r="D25" s="1900">
        <f>'RM_6.5.2.sz.mell'!J27</f>
        <v>0</v>
      </c>
      <c r="E25" s="1905">
        <f>'RM_6.5.2.sz.mell'!K27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'RM_6.5.2.sz.mell'!C28</f>
        <v>0</v>
      </c>
      <c r="D26" s="1900">
        <f>'RM_6.5.2.sz.mell'!J28</f>
        <v>0</v>
      </c>
      <c r="E26" s="1905">
        <f>'RM_6.5.2.sz.mell'!K28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'RM_6.5.2.sz.mell'!C29</f>
        <v>0</v>
      </c>
      <c r="D27" s="2017">
        <f>'RM_6.5.2.sz.mell'!J29</f>
        <v>0</v>
      </c>
      <c r="E27" s="1914">
        <f>'RM_6.5.2.sz.mell'!K29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'RM_6.5.2.sz.mell'!C30</f>
        <v>0</v>
      </c>
      <c r="D28" s="2018">
        <f>'RM_6.5.2.sz.mell'!J30</f>
        <v>0</v>
      </c>
      <c r="E28" s="1903">
        <f>'RM_6.5.2.sz.mell'!K30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'RM_6.5.2.sz.mell'!C31</f>
        <v>0</v>
      </c>
      <c r="D29" s="2019">
        <f>'RM_6.5.2.sz.mell'!J31</f>
        <v>0</v>
      </c>
      <c r="E29" s="2005">
        <f>'RM_6.5.2.sz.mell'!K31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'RM_6.5.2.sz.mell'!C32</f>
        <v>0</v>
      </c>
      <c r="D30" s="1900">
        <f>'RM_6.5.2.sz.mell'!J32</f>
        <v>0</v>
      </c>
      <c r="E30" s="1905">
        <f>'RM_6.5.2.sz.mell'!K32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'RM_6.5.2.sz.mell'!C33</f>
        <v>0</v>
      </c>
      <c r="D31" s="2017">
        <f>'RM_6.5.2.sz.mell'!J33</f>
        <v>0</v>
      </c>
      <c r="E31" s="1914">
        <f>'RM_6.5.2.sz.mell'!K33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'RM_6.5.2.sz.mell'!C34</f>
        <v>0</v>
      </c>
      <c r="D32" s="2018">
        <f>'RM_6.5.2.sz.mell'!J34</f>
        <v>0</v>
      </c>
      <c r="E32" s="1903">
        <f>'RM_6.5.2.sz.mell'!K34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'RM_6.5.2.sz.mell'!C35</f>
        <v>0</v>
      </c>
      <c r="D33" s="2019">
        <f>'RM_6.5.2.sz.mell'!J35</f>
        <v>0</v>
      </c>
      <c r="E33" s="2005">
        <f>'RM_6.5.2.sz.mell'!K35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'RM_6.5.2.sz.mell'!C36</f>
        <v>0</v>
      </c>
      <c r="D34" s="1900">
        <f>'RM_6.5.2.sz.mell'!J36</f>
        <v>0</v>
      </c>
      <c r="E34" s="1905">
        <f>'RM_6.5.2.sz.mell'!K36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'RM_6.5.2.sz.mell'!C37</f>
        <v>0</v>
      </c>
      <c r="D35" s="1900">
        <f>'RM_6.5.2.sz.mell'!J37</f>
        <v>0</v>
      </c>
      <c r="E35" s="1905">
        <f>'RM_6.5.2.sz.mell'!K37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'RM_6.5.2.sz.mell'!C38</f>
        <v>0</v>
      </c>
      <c r="D36" s="1900">
        <f>'RM_6.5.2.sz.mell'!J38</f>
        <v>0</v>
      </c>
      <c r="E36" s="1905">
        <f>'RM_6.5.2.sz.mell'!K38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'RM_6.5.2.sz.mell'!C39</f>
        <v>0</v>
      </c>
      <c r="D37" s="1900">
        <f>'RM_6.5.2.sz.mell'!J39</f>
        <v>0</v>
      </c>
      <c r="E37" s="1905">
        <f>'RM_6.5.2.sz.mell'!K39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'RM_6.5.2.sz.mell'!C40</f>
        <v>0</v>
      </c>
      <c r="D38" s="2017">
        <f>'RM_6.5.2.sz.mell'!J40</f>
        <v>0</v>
      </c>
      <c r="E38" s="1914">
        <f>'RM_6.5.2.sz.mell'!K40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'RM_6.5.2.sz.mell'!C41</f>
        <v>0</v>
      </c>
      <c r="D39" s="2018">
        <f>'RM_6.5.2.sz.mell'!J41</f>
        <v>0</v>
      </c>
      <c r="E39" s="1903">
        <f>'RM_6.5.2.sz.mell'!K41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'RM_6.5.2.sz.mell'!C42</f>
        <v>0</v>
      </c>
      <c r="D40" s="2019">
        <f>'RM_6.5.2.sz.mell'!J42</f>
        <v>0</v>
      </c>
      <c r="E40" s="2005">
        <f>'RM_6.5.2.sz.mell'!K42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'RM_6.5.2.sz.mell'!C43</f>
        <v>0</v>
      </c>
      <c r="D41" s="2020">
        <f>'RM_6.5.2.sz.mell'!J43</f>
        <v>0</v>
      </c>
      <c r="E41" s="2007">
        <f>'RM_6.5.2.sz.mell'!K43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'RM_6.5.2.sz.mell'!C45</f>
        <v>0</v>
      </c>
      <c r="D45" s="1900">
        <f>'RM_6.5.2.sz.mell'!J45</f>
        <v>0</v>
      </c>
      <c r="E45" s="1905">
        <f>'RM_6.5.2.sz.mell'!K45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'RM_6.5.2.sz.mell'!C46</f>
        <v>0</v>
      </c>
      <c r="D46" s="2067">
        <f>'RM_6.5.2.sz.mell'!J46</f>
        <v>0</v>
      </c>
      <c r="E46" s="2068">
        <f>'RM_6.5.2.sz.mell'!K46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'RM_6.5.2.sz.mell'!C47</f>
        <v>0</v>
      </c>
      <c r="D47" s="2017">
        <f>'RM_6.5.2.sz.mell'!J47</f>
        <v>0</v>
      </c>
      <c r="E47" s="1914">
        <f>'RM_6.5.2.sz.mell'!K47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'RM_6.5.2.sz.mell'!C48</f>
        <v>0</v>
      </c>
      <c r="D48" s="2069">
        <f>'RM_6.5.2.sz.mell'!J48</f>
        <v>0</v>
      </c>
      <c r="E48" s="1904">
        <f>'RM_6.5.2.sz.mell'!K48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'RM_6.5.2.sz.mell'!C49</f>
        <v>0</v>
      </c>
      <c r="D49" s="2073">
        <f>'RM_6.5.2.sz.mell'!J49</f>
        <v>0</v>
      </c>
      <c r="E49" s="2074">
        <f>'RM_6.5.2.sz.mell'!K49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'RM_6.5.2.sz.mell'!C50</f>
        <v>0</v>
      </c>
      <c r="D50" s="2073">
        <f>'RM_6.5.2.sz.mell'!J50</f>
        <v>0</v>
      </c>
      <c r="E50" s="2074">
        <f>'RM_6.5.2.sz.mell'!K50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'RM_6.5.2.sz.mell'!C51</f>
        <v>0</v>
      </c>
      <c r="D51" s="1900">
        <f>'RM_6.5.2.sz.mell'!J51</f>
        <v>0</v>
      </c>
      <c r="E51" s="1905">
        <f>'RM_6.5.2.sz.mell'!K51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'RM_6.5.2.sz.mell'!C52</f>
        <v>0</v>
      </c>
      <c r="D52" s="2067">
        <f>'RM_6.5.2.sz.mell'!J52</f>
        <v>0</v>
      </c>
      <c r="E52" s="2068">
        <f>'RM_6.5.2.sz.mell'!K52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'RM_6.5.2.sz.mell'!C53</f>
        <v>0</v>
      </c>
      <c r="D53" s="2017">
        <f>'RM_6.5.2.sz.mell'!J53</f>
        <v>0</v>
      </c>
      <c r="E53" s="1914">
        <f>'RM_6.5.2.sz.mell'!K53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'RM_6.5.2.sz.mell'!C54</f>
        <v>0</v>
      </c>
      <c r="D54" s="2069">
        <f>'RM_6.5.2.sz.mell'!J54</f>
        <v>0</v>
      </c>
      <c r="E54" s="1904">
        <f>'RM_6.5.2.sz.mell'!K54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'RM_6.5.2.sz.mell'!C55</f>
        <v>0</v>
      </c>
      <c r="D55" s="2073">
        <f>'RM_6.5.2.sz.mell'!J55</f>
        <v>0</v>
      </c>
      <c r="E55" s="2074">
        <f>'RM_6.5.2.sz.mell'!K55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'RM_6.5.2.sz.mell'!C56</f>
        <v>0</v>
      </c>
      <c r="D56" s="1900">
        <f>'RM_6.5.2.sz.mell'!J56</f>
        <v>0</v>
      </c>
      <c r="E56" s="1905">
        <f>'RM_6.5.2.sz.mell'!K56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'RM_6.5.2.sz.mell'!C57</f>
        <v>0</v>
      </c>
      <c r="D57" s="1900">
        <f>'RM_6.5.2.sz.mell'!J57</f>
        <v>0</v>
      </c>
      <c r="E57" s="1905">
        <f>'RM_6.5.2.sz.mell'!K57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'RM_6.5.2.sz.mell'!C59</f>
        <v>0</v>
      </c>
      <c r="D59" s="2021">
        <f>'RM_6.5.2.sz.mell'!J59</f>
        <v>0</v>
      </c>
      <c r="E59" s="2022">
        <f>'RM_6.5.2.sz.mell'!K59</f>
        <v>0</v>
      </c>
    </row>
    <row r="60" spans="1:5" ht="13.5" thickBot="1" x14ac:dyDescent="0.25">
      <c r="A60" s="1990" t="s">
        <v>806</v>
      </c>
      <c r="B60" s="1991"/>
      <c r="C60" s="2021">
        <f>'RM_6.5.2.sz.mell'!C60</f>
        <v>0</v>
      </c>
      <c r="D60" s="2021">
        <f>'RM_6.5.2.sz.mell'!J60</f>
        <v>0</v>
      </c>
      <c r="E60" s="2022">
        <f>'RM_6.5.2.sz.mell'!K60</f>
        <v>0</v>
      </c>
    </row>
  </sheetData>
  <sheetProtection sheet="1" formatCells="0"/>
  <customSheetViews>
    <customSheetView guid="{9A8A2574-4E4C-4A0E-A4B4-611EAAF4A38D}" scale="120" topLeftCell="A33">
      <selection activeCell="I55" sqref="I5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4">
    <tabColor rgb="FF92D050"/>
  </sheetPr>
  <dimension ref="A1:K179"/>
  <sheetViews>
    <sheetView topLeftCell="A134" zoomScale="120" zoomScaleNormal="120" zoomScaleSheetLayoutView="85" workbookViewId="0">
      <selection activeCell="B143" sqref="B143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5"/>
      <c r="B1" s="586"/>
      <c r="C1" s="580" t="str">
        <f>CONCATENATE("9.1. melléklet ",ALAPADATOK!A7," ",ALAPADATOK!B7," ",ALAPADATOK!C7," ",ALAPADATOK!D7," ",ALAPADATOK!E7," ",ALAPADATOK!F7," ",ALAPADATOK!G7," ",ALAPADATOK!H7)</f>
        <v>9.1. melléklet a 2 / 2021. ( III.12. ) önkormányzati rendelethez</v>
      </c>
    </row>
    <row r="2" spans="1:3" s="89" customFormat="1" ht="21.2" customHeight="1" x14ac:dyDescent="0.2">
      <c r="A2" s="587" t="s">
        <v>60</v>
      </c>
      <c r="B2" s="588" t="str">
        <f>CONCATENATE(ALAPADATOK!A3)</f>
        <v>Mezőzombor Község Önkormányzata</v>
      </c>
      <c r="C2" s="589" t="s">
        <v>53</v>
      </c>
    </row>
    <row r="3" spans="1:3" s="89" customFormat="1" ht="16.5" thickBot="1" x14ac:dyDescent="0.25">
      <c r="A3" s="590" t="s">
        <v>200</v>
      </c>
      <c r="B3" s="591" t="s">
        <v>393</v>
      </c>
      <c r="C3" s="592" t="s">
        <v>53</v>
      </c>
    </row>
    <row r="4" spans="1:3" s="90" customFormat="1" ht="15.95" customHeight="1" thickBot="1" x14ac:dyDescent="0.3">
      <c r="A4" s="593"/>
      <c r="B4" s="593"/>
      <c r="C4" s="594" t="str">
        <f>'KV_7.sz.mell.'!F5</f>
        <v>Forintban!</v>
      </c>
    </row>
    <row r="5" spans="1:3" ht="13.5" thickBot="1" x14ac:dyDescent="0.25">
      <c r="A5" s="595" t="s">
        <v>202</v>
      </c>
      <c r="B5" s="596" t="s">
        <v>558</v>
      </c>
      <c r="C5" s="597" t="s">
        <v>54</v>
      </c>
    </row>
    <row r="6" spans="1:3" s="69" customFormat="1" ht="12.95" customHeight="1" thickBot="1" x14ac:dyDescent="0.25">
      <c r="A6" s="598"/>
      <c r="B6" s="599" t="s">
        <v>488</v>
      </c>
      <c r="C6" s="600" t="s">
        <v>489</v>
      </c>
    </row>
    <row r="7" spans="1:3" s="69" customFormat="1" ht="15.95" customHeight="1" thickBot="1" x14ac:dyDescent="0.25">
      <c r="A7" s="601"/>
      <c r="B7" s="602" t="s">
        <v>55</v>
      </c>
      <c r="C7" s="603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280570453</v>
      </c>
    </row>
    <row r="9" spans="1:3" s="91" customFormat="1" ht="12" customHeight="1" x14ac:dyDescent="0.2">
      <c r="A9" s="420" t="s">
        <v>97</v>
      </c>
      <c r="B9" s="401" t="s">
        <v>250</v>
      </c>
      <c r="C9" s="285">
        <v>90402931</v>
      </c>
    </row>
    <row r="10" spans="1:3" s="92" customFormat="1" ht="12" customHeight="1" x14ac:dyDescent="0.2">
      <c r="A10" s="421" t="s">
        <v>98</v>
      </c>
      <c r="B10" s="402" t="s">
        <v>251</v>
      </c>
      <c r="C10" s="284">
        <v>68183100</v>
      </c>
    </row>
    <row r="11" spans="1:3" s="92" customFormat="1" ht="12" customHeight="1" x14ac:dyDescent="0.2">
      <c r="A11" s="421" t="s">
        <v>99</v>
      </c>
      <c r="B11" s="402" t="s">
        <v>545</v>
      </c>
      <c r="C11" s="284">
        <v>106735192</v>
      </c>
    </row>
    <row r="12" spans="1:3" s="92" customFormat="1" ht="12" customHeight="1" x14ac:dyDescent="0.2">
      <c r="A12" s="421" t="s">
        <v>100</v>
      </c>
      <c r="B12" s="402" t="s">
        <v>253</v>
      </c>
      <c r="C12" s="284">
        <v>5249230</v>
      </c>
    </row>
    <row r="13" spans="1:3" s="92" customFormat="1" ht="12" customHeight="1" x14ac:dyDescent="0.2">
      <c r="A13" s="421" t="s">
        <v>146</v>
      </c>
      <c r="B13" s="402" t="s">
        <v>501</v>
      </c>
      <c r="C13" s="284">
        <v>10000000</v>
      </c>
    </row>
    <row r="14" spans="1:3" s="91" customFormat="1" ht="12" customHeight="1" thickBot="1" x14ac:dyDescent="0.25">
      <c r="A14" s="422" t="s">
        <v>101</v>
      </c>
      <c r="B14" s="545" t="s">
        <v>570</v>
      </c>
      <c r="C14" s="284">
        <v>0</v>
      </c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437996710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>
        <v>437996710</v>
      </c>
    </row>
    <row r="21" spans="1:3" s="92" customFormat="1" ht="12" customHeight="1" thickBot="1" x14ac:dyDescent="0.25">
      <c r="A21" s="422" t="s">
        <v>116</v>
      </c>
      <c r="B21" s="545" t="s">
        <v>571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545" t="s">
        <v>563</v>
      </c>
      <c r="C28" s="546"/>
    </row>
    <row r="29" spans="1:3" s="92" customFormat="1" ht="12" customHeight="1" thickBot="1" x14ac:dyDescent="0.25">
      <c r="A29" s="32" t="s">
        <v>171</v>
      </c>
      <c r="B29" s="21" t="s">
        <v>555</v>
      </c>
      <c r="C29" s="288">
        <f>SUM(C30:C36)</f>
        <v>28950000</v>
      </c>
    </row>
    <row r="30" spans="1:3" s="92" customFormat="1" ht="12" customHeight="1" x14ac:dyDescent="0.2">
      <c r="A30" s="420" t="s">
        <v>265</v>
      </c>
      <c r="B30" s="401" t="str">
        <f>'KV_1.1.sz.mell.'!B32</f>
        <v>Építményadó</v>
      </c>
      <c r="C30" s="396">
        <v>4100000</v>
      </c>
    </row>
    <row r="31" spans="1:3" s="92" customFormat="1" ht="12" customHeight="1" x14ac:dyDescent="0.2">
      <c r="A31" s="421" t="s">
        <v>266</v>
      </c>
      <c r="B31" s="401" t="str">
        <f>'KV_1.1.sz.mell.'!B33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'KV_1.1.sz.mell.'!B34</f>
        <v>Iparűzési adó</v>
      </c>
      <c r="C32" s="284">
        <v>20000000</v>
      </c>
    </row>
    <row r="33" spans="1:3" s="92" customFormat="1" ht="12" customHeight="1" x14ac:dyDescent="0.2">
      <c r="A33" s="421" t="s">
        <v>268</v>
      </c>
      <c r="B33" s="401" t="str">
        <f>'KV_1.1.sz.mell.'!B35</f>
        <v xml:space="preserve">Talajterhelési díj </v>
      </c>
      <c r="C33" s="284">
        <v>500000</v>
      </c>
    </row>
    <row r="34" spans="1:3" s="92" customFormat="1" ht="12" customHeight="1" x14ac:dyDescent="0.2">
      <c r="A34" s="421" t="s">
        <v>547</v>
      </c>
      <c r="B34" s="401" t="str">
        <f>'KV_1.1.sz.mell.'!B36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'KV_1.1.sz.mell.'!B37</f>
        <v>Telekadó</v>
      </c>
      <c r="C35" s="284">
        <v>4200000</v>
      </c>
    </row>
    <row r="36" spans="1:3" s="92" customFormat="1" ht="12" customHeight="1" thickBot="1" x14ac:dyDescent="0.25">
      <c r="A36" s="422" t="s">
        <v>549</v>
      </c>
      <c r="B36" s="401" t="str">
        <f>'KV_1.1.sz.mell.'!B38</f>
        <v>Egyéb bírság bevételei</v>
      </c>
      <c r="C36" s="286">
        <v>150000</v>
      </c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6400000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>
        <v>1000000</v>
      </c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>
        <v>4000000</v>
      </c>
    </row>
    <row r="43" spans="1:3" s="92" customFormat="1" ht="12" customHeight="1" x14ac:dyDescent="0.2">
      <c r="A43" s="421" t="s">
        <v>175</v>
      </c>
      <c r="B43" s="402" t="s">
        <v>277</v>
      </c>
      <c r="C43" s="284">
        <v>1400000</v>
      </c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545" t="s">
        <v>572</v>
      </c>
      <c r="C48" s="54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1000000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>
        <v>1000000</v>
      </c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754917163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17000000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>
        <v>17000000</v>
      </c>
    </row>
    <row r="69" spans="1:3" s="92" customFormat="1" ht="12" customHeight="1" thickBot="1" x14ac:dyDescent="0.25">
      <c r="A69" s="422" t="s">
        <v>342</v>
      </c>
      <c r="B69" s="404" t="s">
        <v>456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2" t="s">
        <v>313</v>
      </c>
      <c r="C75" s="470">
        <f>SUM(C76:C77)</f>
        <v>351089932</v>
      </c>
    </row>
    <row r="76" spans="1:3" s="92" customFormat="1" ht="12" customHeight="1" x14ac:dyDescent="0.2">
      <c r="A76" s="420" t="s">
        <v>335</v>
      </c>
      <c r="B76" s="401" t="s">
        <v>314</v>
      </c>
      <c r="C76" s="287">
        <v>351089932</v>
      </c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368089932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1123007095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429785053</v>
      </c>
    </row>
    <row r="94" spans="1:3" ht="12" customHeight="1" x14ac:dyDescent="0.2">
      <c r="A94" s="428" t="s">
        <v>97</v>
      </c>
      <c r="B94" s="10" t="s">
        <v>48</v>
      </c>
      <c r="C94" s="283">
        <v>219295210</v>
      </c>
    </row>
    <row r="95" spans="1:3" ht="12" customHeight="1" x14ac:dyDescent="0.2">
      <c r="A95" s="421" t="s">
        <v>98</v>
      </c>
      <c r="B95" s="8" t="s">
        <v>181</v>
      </c>
      <c r="C95" s="284">
        <v>33990758</v>
      </c>
    </row>
    <row r="96" spans="1:3" ht="12" customHeight="1" x14ac:dyDescent="0.2">
      <c r="A96" s="421" t="s">
        <v>99</v>
      </c>
      <c r="B96" s="8" t="s">
        <v>138</v>
      </c>
      <c r="C96" s="286">
        <v>154999085</v>
      </c>
    </row>
    <row r="97" spans="1:3" ht="12" customHeight="1" x14ac:dyDescent="0.2">
      <c r="A97" s="421" t="s">
        <v>100</v>
      </c>
      <c r="B97" s="11" t="s">
        <v>182</v>
      </c>
      <c r="C97" s="286">
        <v>17000000</v>
      </c>
    </row>
    <row r="98" spans="1:3" ht="12" customHeight="1" x14ac:dyDescent="0.2">
      <c r="A98" s="421" t="s">
        <v>111</v>
      </c>
      <c r="B98" s="19" t="s">
        <v>183</v>
      </c>
      <c r="C98" s="286">
        <v>4500000</v>
      </c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547260553</v>
      </c>
    </row>
    <row r="115" spans="1:3" ht="12" customHeight="1" x14ac:dyDescent="0.2">
      <c r="A115" s="420" t="s">
        <v>103</v>
      </c>
      <c r="B115" s="8" t="s">
        <v>227</v>
      </c>
      <c r="C115" s="285">
        <v>429646847</v>
      </c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>
        <v>117613706</v>
      </c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977045606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17000000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>
        <v>17000000</v>
      </c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128961489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ht="12" customHeight="1" x14ac:dyDescent="0.2">
      <c r="A143" s="420" t="s">
        <v>283</v>
      </c>
      <c r="B143" s="9" t="s">
        <v>535</v>
      </c>
      <c r="C143" s="249">
        <v>128961489</v>
      </c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s="93" customFormat="1" ht="12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.75" customHeight="1" thickBot="1" x14ac:dyDescent="0.25">
      <c r="A153" s="475" t="s">
        <v>25</v>
      </c>
      <c r="B153" s="122" t="s">
        <v>466</v>
      </c>
      <c r="C153" s="291"/>
    </row>
    <row r="154" spans="1:3" ht="12" customHeight="1" thickBot="1" x14ac:dyDescent="0.25">
      <c r="A154" s="32" t="s">
        <v>26</v>
      </c>
      <c r="B154" s="122" t="s">
        <v>468</v>
      </c>
      <c r="C154" s="411">
        <f>+C129+C133+C140+C146+C152+C153</f>
        <v>145961489</v>
      </c>
    </row>
    <row r="155" spans="1:3" ht="15.2" customHeight="1" thickBot="1" x14ac:dyDescent="0.25">
      <c r="A155" s="431" t="s">
        <v>27</v>
      </c>
      <c r="B155" s="365" t="s">
        <v>467</v>
      </c>
      <c r="C155" s="411">
        <f>+C128+C154</f>
        <v>1123007095</v>
      </c>
    </row>
    <row r="156" spans="1:3" ht="13.5" customHeight="1" thickBot="1" x14ac:dyDescent="0.25">
      <c r="A156" s="373"/>
      <c r="B156" s="374"/>
      <c r="C156" s="607">
        <f>C90-C155</f>
        <v>0</v>
      </c>
    </row>
    <row r="157" spans="1:3" ht="15.2" customHeight="1" thickBot="1" x14ac:dyDescent="0.25">
      <c r="A157" s="229" t="s">
        <v>514</v>
      </c>
      <c r="B157" s="230"/>
      <c r="C157" s="119"/>
    </row>
    <row r="158" spans="1:3" ht="14.45" customHeight="1" thickBot="1" x14ac:dyDescent="0.25">
      <c r="A158" s="229" t="s">
        <v>203</v>
      </c>
      <c r="B158" s="230"/>
      <c r="C158" s="119"/>
    </row>
    <row r="159" spans="1:3" x14ac:dyDescent="0.2">
      <c r="A159" s="604"/>
      <c r="B159" s="605"/>
      <c r="C159" s="606"/>
    </row>
    <row r="160" spans="1:3" x14ac:dyDescent="0.2">
      <c r="A160" s="604"/>
      <c r="B160" s="605"/>
    </row>
    <row r="161" spans="1:3" x14ac:dyDescent="0.2">
      <c r="A161" s="604"/>
      <c r="B161" s="605"/>
      <c r="C161" s="606"/>
    </row>
    <row r="162" spans="1:3" x14ac:dyDescent="0.2">
      <c r="A162" s="604"/>
      <c r="B162" s="605"/>
      <c r="C162" s="606"/>
    </row>
    <row r="163" spans="1:3" x14ac:dyDescent="0.2">
      <c r="A163" s="604"/>
      <c r="B163" s="605"/>
      <c r="C163" s="606"/>
    </row>
    <row r="164" spans="1:3" x14ac:dyDescent="0.2">
      <c r="A164" s="604"/>
      <c r="B164" s="605"/>
      <c r="C164" s="606"/>
    </row>
    <row r="165" spans="1:3" x14ac:dyDescent="0.2">
      <c r="A165" s="604"/>
      <c r="B165" s="605"/>
      <c r="C165" s="606"/>
    </row>
    <row r="166" spans="1:3" x14ac:dyDescent="0.2">
      <c r="A166" s="604"/>
      <c r="B166" s="605"/>
      <c r="C166" s="606"/>
    </row>
    <row r="167" spans="1:3" x14ac:dyDescent="0.2">
      <c r="A167" s="604"/>
      <c r="B167" s="605"/>
      <c r="C167" s="606"/>
    </row>
    <row r="168" spans="1:3" x14ac:dyDescent="0.2">
      <c r="A168" s="604"/>
      <c r="B168" s="605"/>
      <c r="C168" s="606"/>
    </row>
    <row r="169" spans="1:3" x14ac:dyDescent="0.2">
      <c r="A169" s="604"/>
      <c r="B169" s="605"/>
      <c r="C169" s="606"/>
    </row>
    <row r="170" spans="1:3" x14ac:dyDescent="0.2">
      <c r="A170" s="604"/>
      <c r="B170" s="605"/>
      <c r="C170" s="606"/>
    </row>
    <row r="171" spans="1:3" x14ac:dyDescent="0.2">
      <c r="A171" s="604"/>
      <c r="B171" s="605"/>
      <c r="C171" s="606"/>
    </row>
    <row r="172" spans="1:3" x14ac:dyDescent="0.2">
      <c r="A172" s="604"/>
      <c r="B172" s="605"/>
      <c r="C172" s="606"/>
    </row>
    <row r="173" spans="1:3" x14ac:dyDescent="0.2">
      <c r="A173" s="604"/>
      <c r="B173" s="605"/>
      <c r="C173" s="606"/>
    </row>
    <row r="174" spans="1:3" x14ac:dyDescent="0.2">
      <c r="A174" s="604"/>
      <c r="B174" s="605"/>
      <c r="C174" s="606"/>
    </row>
    <row r="175" spans="1:3" x14ac:dyDescent="0.2">
      <c r="A175" s="604"/>
      <c r="B175" s="605"/>
      <c r="C175" s="606"/>
    </row>
    <row r="176" spans="1:3" x14ac:dyDescent="0.2">
      <c r="A176" s="604"/>
      <c r="B176" s="605"/>
      <c r="C176" s="606"/>
    </row>
    <row r="177" spans="1:3" x14ac:dyDescent="0.2">
      <c r="A177" s="604"/>
      <c r="B177" s="605"/>
      <c r="C177" s="606"/>
    </row>
    <row r="178" spans="1:3" x14ac:dyDescent="0.2">
      <c r="A178" s="604"/>
      <c r="B178" s="605"/>
      <c r="C178" s="606"/>
    </row>
    <row r="179" spans="1:3" x14ac:dyDescent="0.2">
      <c r="A179" s="604"/>
      <c r="B179" s="605"/>
      <c r="C179" s="606"/>
    </row>
  </sheetData>
  <sheetProtection formatCells="0"/>
  <customSheetViews>
    <customSheetView guid="{9A8A2574-4E4C-4A0E-A4B4-611EAAF4A38D}" scale="120" topLeftCell="A150">
      <selection activeCell="B143" sqref="B143"/>
      <rowBreaks count="1" manualBreakCount="1"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  <rowBreaks count="1" manualBreakCount="1">
    <brk id="90" max="16383" man="1"/>
  </rowBreak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3"/>
  <sheetViews>
    <sheetView topLeftCell="A33" zoomScale="120" zoomScaleNormal="120" workbookViewId="0">
      <selection activeCell="L57" sqref="L57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CONCATENATE(KVI_MOD_ALAPADATOK!M18,"3. melléklet ",KVI_MOD_ALAPADATOK!A7," ",KVI_MOD_ALAPADATOK!B7," ",KVI_MOD_ALAPADATOK!C7," ",KVI_MOD_ALAPADATOK!D7," ",KVI_MOD_ALAPADATOK!E7," ",KVI_MOD_ALAPADATOK!F7," ",KVI_MOD_ALAPADATOK!G7," ",KVI_MOD_ALAPADATOK!H7)</f>
        <v>9.4.3.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CONCATENATE(KVI_MOD_9.5.2.sz.mell!B2:D2)</f>
        <v>3 kvi név</v>
      </c>
      <c r="C2" s="2423"/>
      <c r="D2" s="2424"/>
      <c r="E2" s="1673" t="s">
        <v>602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KVI_MOD_9.5.2.sz.mell!E4</f>
        <v xml:space="preserve"> Forintban!</v>
      </c>
    </row>
    <row r="5" spans="1:5" ht="24.75" thickBot="1" x14ac:dyDescent="0.25">
      <c r="A5" s="1657" t="s">
        <v>202</v>
      </c>
      <c r="B5" s="1670" t="s">
        <v>558</v>
      </c>
      <c r="C5" s="1670" t="s">
        <v>803</v>
      </c>
      <c r="D5" s="1658" t="s">
        <v>1079</v>
      </c>
      <c r="E5" s="1671" t="s">
        <v>804</v>
      </c>
    </row>
    <row r="6" spans="1:5" s="1660" customFormat="1" ht="12.95" customHeight="1" thickBot="1" x14ac:dyDescent="0.25">
      <c r="A6" s="1674" t="s">
        <v>488</v>
      </c>
      <c r="B6" s="1675" t="s">
        <v>489</v>
      </c>
      <c r="C6" s="1675" t="s">
        <v>490</v>
      </c>
      <c r="D6" s="1676" t="s">
        <v>492</v>
      </c>
      <c r="E6" s="1677" t="s">
        <v>491</v>
      </c>
    </row>
    <row r="7" spans="1:5" s="1660" customFormat="1" ht="15.95" customHeight="1" thickBot="1" x14ac:dyDescent="0.25">
      <c r="A7" s="2429" t="s">
        <v>55</v>
      </c>
      <c r="B7" s="2430"/>
      <c r="C7" s="2430"/>
      <c r="D7" s="2430"/>
      <c r="E7" s="243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'RM_6.5.3.sz.mell'!C10</f>
        <v>0</v>
      </c>
      <c r="D8" s="1890">
        <f>'RM_6.5.3.sz.mell'!J10</f>
        <v>0</v>
      </c>
      <c r="E8" s="1995">
        <f>'RM_6.5.3.sz.mell'!K10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'RM_6.5.3.sz.mell'!C11</f>
        <v>0</v>
      </c>
      <c r="D9" s="1909">
        <f>'RM_6.5.3.sz.mell'!J11</f>
        <v>0</v>
      </c>
      <c r="E9" s="1997">
        <f>'RM_6.5.3.sz.mell'!K11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'RM_6.5.3.sz.mell'!C12</f>
        <v>0</v>
      </c>
      <c r="D10" s="2014">
        <f>'RM_6.5.3.sz.mell'!J12</f>
        <v>0</v>
      </c>
      <c r="E10" s="1893">
        <f>'RM_6.5.3.sz.mell'!K12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'RM_6.5.3.sz.mell'!C13</f>
        <v>0</v>
      </c>
      <c r="D11" s="2014">
        <f>'RM_6.5.3.sz.mell'!J13</f>
        <v>0</v>
      </c>
      <c r="E11" s="1893">
        <f>'RM_6.5.3.sz.mell'!K13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'RM_6.5.3.sz.mell'!C14</f>
        <v>0</v>
      </c>
      <c r="D12" s="2014">
        <f>'RM_6.5.3.sz.mell'!J14</f>
        <v>0</v>
      </c>
      <c r="E12" s="1893">
        <f>'RM_6.5.3.sz.mell'!K14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'RM_6.5.3.sz.mell'!C15</f>
        <v>0</v>
      </c>
      <c r="D13" s="2014">
        <f>'RM_6.5.3.sz.mell'!J15</f>
        <v>0</v>
      </c>
      <c r="E13" s="1893">
        <f>'RM_6.5.3.sz.mell'!K15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'RM_6.5.3.sz.mell'!C16</f>
        <v>0</v>
      </c>
      <c r="D14" s="2014">
        <f>'RM_6.5.3.sz.mell'!J16</f>
        <v>0</v>
      </c>
      <c r="E14" s="1893">
        <f>'RM_6.5.3.sz.mell'!K16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'RM_6.5.3.sz.mell'!C17</f>
        <v>0</v>
      </c>
      <c r="D15" s="2014">
        <f>'RM_6.5.3.sz.mell'!J17</f>
        <v>0</v>
      </c>
      <c r="E15" s="1893">
        <f>'RM_6.5.3.sz.mell'!K17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'RM_6.5.3.sz.mell'!C18</f>
        <v>0</v>
      </c>
      <c r="D16" s="2015">
        <f>'RM_6.5.3.sz.mell'!J18</f>
        <v>0</v>
      </c>
      <c r="E16" s="1912">
        <f>'RM_6.5.3.sz.mell'!K18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'RM_6.5.3.sz.mell'!C19</f>
        <v>0</v>
      </c>
      <c r="D17" s="2014">
        <f>'RM_6.5.3.sz.mell'!J19</f>
        <v>0</v>
      </c>
      <c r="E17" s="1893">
        <f>'RM_6.5.3.sz.mell'!K19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'RM_6.5.3.sz.mell'!C20</f>
        <v>0</v>
      </c>
      <c r="D18" s="2016">
        <f>'RM_6.5.3.sz.mell'!J20</f>
        <v>0</v>
      </c>
      <c r="E18" s="1895">
        <f>'RM_6.5.3.sz.mell'!K20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'RM_6.5.3.sz.mell'!C21</f>
        <v>0</v>
      </c>
      <c r="D19" s="2016">
        <f>'RM_6.5.3.sz.mell'!J21</f>
        <v>0</v>
      </c>
      <c r="E19" s="1895">
        <f>'RM_6.5.3.sz.mell'!K21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'RM_6.5.3.sz.mell'!C22</f>
        <v>0</v>
      </c>
      <c r="D20" s="1900">
        <f>'RM_6.5.3.sz.mell'!J22</f>
        <v>0</v>
      </c>
      <c r="E20" s="1905">
        <f>'RM_6.5.3.sz.mell'!K22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'RM_6.5.3.sz.mell'!C23</f>
        <v>0</v>
      </c>
      <c r="D21" s="2014">
        <f>'RM_6.5.3.sz.mell'!J23</f>
        <v>0</v>
      </c>
      <c r="E21" s="1893">
        <f>'RM_6.5.3.sz.mell'!K23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'RM_6.5.3.sz.mell'!C24</f>
        <v>0</v>
      </c>
      <c r="D22" s="2014">
        <f>'RM_6.5.3.sz.mell'!J24</f>
        <v>0</v>
      </c>
      <c r="E22" s="1893">
        <f>'RM_6.5.3.sz.mell'!K24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'RM_6.5.3.sz.mell'!C25</f>
        <v>0</v>
      </c>
      <c r="D23" s="2014">
        <f>'RM_6.5.3.sz.mell'!J25</f>
        <v>0</v>
      </c>
      <c r="E23" s="1893">
        <f>'RM_6.5.3.sz.mell'!K25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'RM_6.5.3.sz.mell'!C26</f>
        <v>0</v>
      </c>
      <c r="D24" s="2014">
        <f>'RM_6.5.3.sz.mell'!J26</f>
        <v>0</v>
      </c>
      <c r="E24" s="1893">
        <f>'RM_6.5.3.sz.mell'!K26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'RM_6.5.3.sz.mell'!C27</f>
        <v>0</v>
      </c>
      <c r="D25" s="1900">
        <f>'RM_6.5.3.sz.mell'!J27</f>
        <v>0</v>
      </c>
      <c r="E25" s="1905">
        <f>'RM_6.5.3.sz.mell'!K27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'RM_6.5.3.sz.mell'!C28</f>
        <v>0</v>
      </c>
      <c r="D26" s="1900">
        <f>'RM_6.5.3.sz.mell'!J28</f>
        <v>0</v>
      </c>
      <c r="E26" s="1905">
        <f>'RM_6.5.3.sz.mell'!K28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'RM_6.5.3.sz.mell'!C29</f>
        <v>0</v>
      </c>
      <c r="D27" s="2017">
        <f>'RM_6.5.3.sz.mell'!J29</f>
        <v>0</v>
      </c>
      <c r="E27" s="1914">
        <f>'RM_6.5.3.sz.mell'!K29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'RM_6.5.3.sz.mell'!C30</f>
        <v>0</v>
      </c>
      <c r="D28" s="2018">
        <f>'RM_6.5.3.sz.mell'!J30</f>
        <v>0</v>
      </c>
      <c r="E28" s="1903">
        <f>'RM_6.5.3.sz.mell'!K30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'RM_6.5.3.sz.mell'!C31</f>
        <v>0</v>
      </c>
      <c r="D29" s="2019">
        <f>'RM_6.5.3.sz.mell'!J31</f>
        <v>0</v>
      </c>
      <c r="E29" s="2005">
        <f>'RM_6.5.3.sz.mell'!K31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'RM_6.5.3.sz.mell'!C32</f>
        <v>0</v>
      </c>
      <c r="D30" s="1900">
        <f>'RM_6.5.3.sz.mell'!J32</f>
        <v>0</v>
      </c>
      <c r="E30" s="1905">
        <f>'RM_6.5.3.sz.mell'!K32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'RM_6.5.3.sz.mell'!C33</f>
        <v>0</v>
      </c>
      <c r="D31" s="2017">
        <f>'RM_6.5.3.sz.mell'!J33</f>
        <v>0</v>
      </c>
      <c r="E31" s="1914">
        <f>'RM_6.5.3.sz.mell'!K33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'RM_6.5.3.sz.mell'!C34</f>
        <v>0</v>
      </c>
      <c r="D32" s="2018">
        <f>'RM_6.5.3.sz.mell'!J34</f>
        <v>0</v>
      </c>
      <c r="E32" s="1903">
        <f>'RM_6.5.3.sz.mell'!K34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'RM_6.5.3.sz.mell'!C35</f>
        <v>0</v>
      </c>
      <c r="D33" s="2019">
        <f>'RM_6.5.3.sz.mell'!J35</f>
        <v>0</v>
      </c>
      <c r="E33" s="2005">
        <f>'RM_6.5.3.sz.mell'!K35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'RM_6.5.3.sz.mell'!C36</f>
        <v>0</v>
      </c>
      <c r="D34" s="1900">
        <f>'RM_6.5.3.sz.mell'!J36</f>
        <v>0</v>
      </c>
      <c r="E34" s="1905">
        <f>'RM_6.5.3.sz.mell'!K36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'RM_6.5.3.sz.mell'!C37</f>
        <v>0</v>
      </c>
      <c r="D35" s="1900">
        <f>'RM_6.5.3.sz.mell'!J37</f>
        <v>0</v>
      </c>
      <c r="E35" s="1905">
        <f>'RM_6.5.3.sz.mell'!K37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'RM_6.5.3.sz.mell'!C38</f>
        <v>0</v>
      </c>
      <c r="D36" s="1900">
        <f>'RM_6.5.3.sz.mell'!J38</f>
        <v>0</v>
      </c>
      <c r="E36" s="1905">
        <f>'RM_6.5.3.sz.mell'!K38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'RM_6.5.3.sz.mell'!C39</f>
        <v>0</v>
      </c>
      <c r="D37" s="1900">
        <f>'RM_6.5.3.sz.mell'!J39</f>
        <v>0</v>
      </c>
      <c r="E37" s="1905">
        <f>'RM_6.5.3.sz.mell'!K39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'RM_6.5.3.sz.mell'!C40</f>
        <v>0</v>
      </c>
      <c r="D38" s="2017">
        <f>'RM_6.5.3.sz.mell'!J40</f>
        <v>0</v>
      </c>
      <c r="E38" s="1914">
        <f>'RM_6.5.3.sz.mell'!K40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'RM_6.5.3.sz.mell'!C41</f>
        <v>0</v>
      </c>
      <c r="D39" s="2018">
        <f>'RM_6.5.3.sz.mell'!J41</f>
        <v>0</v>
      </c>
      <c r="E39" s="1903">
        <f>'RM_6.5.3.sz.mell'!K41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'RM_6.5.3.sz.mell'!C42</f>
        <v>0</v>
      </c>
      <c r="D40" s="2019">
        <f>'RM_6.5.3.sz.mell'!J42</f>
        <v>0</v>
      </c>
      <c r="E40" s="2005">
        <f>'RM_6.5.3.sz.mell'!K42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'RM_6.5.3.sz.mell'!C43</f>
        <v>0</v>
      </c>
      <c r="D41" s="2020">
        <f>'RM_6.5.3.sz.mell'!J43</f>
        <v>0</v>
      </c>
      <c r="E41" s="2007">
        <f>'RM_6.5.3.sz.mell'!K43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'RM_6.5.3.sz.mell'!C45</f>
        <v>0</v>
      </c>
      <c r="D45" s="1900">
        <f>'RM_6.5.3.sz.mell'!J45</f>
        <v>0</v>
      </c>
      <c r="E45" s="1905">
        <f>'RM_6.5.3.sz.mell'!K45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'RM_6.5.3.sz.mell'!C46</f>
        <v>0</v>
      </c>
      <c r="D46" s="2067">
        <f>'RM_6.5.3.sz.mell'!J46</f>
        <v>0</v>
      </c>
      <c r="E46" s="2068">
        <f>'RM_6.5.3.sz.mell'!K46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'RM_6.5.3.sz.mell'!C47</f>
        <v>0</v>
      </c>
      <c r="D47" s="2017">
        <f>'RM_6.5.3.sz.mell'!J47</f>
        <v>0</v>
      </c>
      <c r="E47" s="1914">
        <f>'RM_6.5.3.sz.mell'!K47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'RM_6.5.3.sz.mell'!C48</f>
        <v>0</v>
      </c>
      <c r="D48" s="2069">
        <f>'RM_6.5.3.sz.mell'!J48</f>
        <v>0</v>
      </c>
      <c r="E48" s="1904">
        <f>'RM_6.5.3.sz.mell'!K48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'RM_6.5.3.sz.mell'!C49</f>
        <v>0</v>
      </c>
      <c r="D49" s="2073">
        <f>'RM_6.5.3.sz.mell'!J49</f>
        <v>0</v>
      </c>
      <c r="E49" s="2074">
        <f>'RM_6.5.3.sz.mell'!K49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'RM_6.5.3.sz.mell'!C50</f>
        <v>0</v>
      </c>
      <c r="D50" s="2073">
        <f>'RM_6.5.3.sz.mell'!J50</f>
        <v>0</v>
      </c>
      <c r="E50" s="2074">
        <f>'RM_6.5.3.sz.mell'!K50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'RM_6.5.3.sz.mell'!C51</f>
        <v>0</v>
      </c>
      <c r="D51" s="1900">
        <f>'RM_6.5.3.sz.mell'!J51</f>
        <v>0</v>
      </c>
      <c r="E51" s="1905">
        <f>'RM_6.5.3.sz.mell'!K51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'RM_6.5.3.sz.mell'!C52</f>
        <v>0</v>
      </c>
      <c r="D52" s="2067">
        <f>'RM_6.5.3.sz.mell'!J52</f>
        <v>0</v>
      </c>
      <c r="E52" s="2068">
        <f>'RM_6.5.3.sz.mell'!K52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'RM_6.5.3.sz.mell'!C53</f>
        <v>0</v>
      </c>
      <c r="D53" s="2017">
        <f>'RM_6.5.3.sz.mell'!J53</f>
        <v>0</v>
      </c>
      <c r="E53" s="1914">
        <f>'RM_6.5.3.sz.mell'!K53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'RM_6.5.3.sz.mell'!C54</f>
        <v>0</v>
      </c>
      <c r="D54" s="2069">
        <f>'RM_6.5.3.sz.mell'!J54</f>
        <v>0</v>
      </c>
      <c r="E54" s="1904">
        <f>'RM_6.5.3.sz.mell'!K54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'RM_6.5.3.sz.mell'!C55</f>
        <v>0</v>
      </c>
      <c r="D55" s="2073">
        <f>'RM_6.5.3.sz.mell'!J55</f>
        <v>0</v>
      </c>
      <c r="E55" s="2074">
        <f>'RM_6.5.3.sz.mell'!K55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'RM_6.5.3.sz.mell'!C56</f>
        <v>0</v>
      </c>
      <c r="D56" s="1900">
        <f>'RM_6.5.3.sz.mell'!J56</f>
        <v>0</v>
      </c>
      <c r="E56" s="1905">
        <f>'RM_6.5.3.sz.mell'!K56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'RM_6.5.3.sz.mell'!C57</f>
        <v>0</v>
      </c>
      <c r="D57" s="1900">
        <f>'RM_6.5.3.sz.mell'!J57</f>
        <v>0</v>
      </c>
      <c r="E57" s="1905">
        <f>'RM_6.5.3.sz.mell'!K57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'RM_6.5.3.sz.mell'!C59</f>
        <v>0</v>
      </c>
      <c r="D59" s="2021">
        <f>'RM_6.5.3.sz.mell'!J59</f>
        <v>0</v>
      </c>
      <c r="E59" s="2022">
        <f>'RM_6.5.3.sz.mell'!K59</f>
        <v>0</v>
      </c>
    </row>
    <row r="60" spans="1:5" ht="13.5" thickBot="1" x14ac:dyDescent="0.25">
      <c r="A60" s="1990" t="s">
        <v>806</v>
      </c>
      <c r="B60" s="1991"/>
      <c r="C60" s="2021">
        <f>'RM_6.5.3.sz.mell'!C60</f>
        <v>0</v>
      </c>
      <c r="D60" s="2021">
        <f>'RM_6.5.3.sz.mell'!J60</f>
        <v>0</v>
      </c>
      <c r="E60" s="2022">
        <f>'RM_6.5.3.sz.mell'!K60</f>
        <v>0</v>
      </c>
    </row>
    <row r="61" spans="1:5" x14ac:dyDescent="0.2">
      <c r="A61" s="2013"/>
      <c r="B61" s="2011"/>
      <c r="C61" s="2011"/>
      <c r="D61" s="2011"/>
      <c r="E61" s="2011"/>
    </row>
    <row r="62" spans="1:5" x14ac:dyDescent="0.2">
      <c r="A62" s="2013"/>
      <c r="B62" s="2011"/>
      <c r="C62" s="2011"/>
      <c r="D62" s="2011"/>
      <c r="E62" s="2011"/>
    </row>
    <row r="63" spans="1:5" x14ac:dyDescent="0.2">
      <c r="A63" s="2013"/>
      <c r="B63" s="2011"/>
      <c r="C63" s="2011"/>
      <c r="D63" s="2011"/>
      <c r="E63" s="2011"/>
    </row>
  </sheetData>
  <sheetProtection sheet="1" formatCells="0"/>
  <customSheetViews>
    <customSheetView guid="{9A8A2574-4E4C-4A0E-A4B4-611EAAF4A38D}" scale="120" topLeftCell="A33">
      <selection activeCell="L57" sqref="L5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6" sqref="H26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CONCATENATE(KVI_MOD_ALAPADATOK!M20," melléklet ",KVI_MOD_ALAPADATOK!A7," ",KVI_MOD_ALAPADATOK!B7," ",KVI_MOD_ALAPADATOK!C7," ",KVI_MOD_ALAPADATOK!D7," ",KVI_MOD_ALAPADATOK!E7," ",KVI_MOD_ALAPADATOK!F7," ",KVI_MOD_ALAPADATOK!G7," ",KVI_MOD_ALAPADATOK!H7)</f>
        <v>9.5. melléklet a  / 2021 ( … ) önkormányzati rendelethez</v>
      </c>
      <c r="C1" s="2417"/>
      <c r="D1" s="2417"/>
      <c r="E1" s="2417"/>
    </row>
    <row r="2" spans="1:5" s="1651" customFormat="1" ht="24.75" thickBot="1" x14ac:dyDescent="0.25">
      <c r="A2" s="1672" t="s">
        <v>807</v>
      </c>
      <c r="B2" s="2422" t="str">
        <f>CONCATENATE(KVI_MOD_ALAPADATOK!B20)</f>
        <v>4 kvi név</v>
      </c>
      <c r="C2" s="2423"/>
      <c r="D2" s="2424"/>
      <c r="E2" s="1673" t="s">
        <v>603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'RM_6.6.sz.mell'!C10</f>
        <v>0</v>
      </c>
      <c r="D8" s="1890">
        <f>'RM_6.6.sz.mell'!J10</f>
        <v>0</v>
      </c>
      <c r="E8" s="1995">
        <f>'RM_6.6.sz.mell'!K10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'RM_6.6.sz.mell'!C11</f>
        <v>0</v>
      </c>
      <c r="D9" s="1909">
        <f>'RM_6.6.sz.mell'!J11</f>
        <v>0</v>
      </c>
      <c r="E9" s="1997">
        <f>'RM_6.6.sz.mell'!K11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'RM_6.6.sz.mell'!C12</f>
        <v>0</v>
      </c>
      <c r="D10" s="2014">
        <f>'RM_6.6.sz.mell'!J12</f>
        <v>0</v>
      </c>
      <c r="E10" s="1893">
        <f>'RM_6.6.sz.mell'!K12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'RM_6.6.sz.mell'!C13</f>
        <v>0</v>
      </c>
      <c r="D11" s="2014">
        <f>'RM_6.6.sz.mell'!J13</f>
        <v>0</v>
      </c>
      <c r="E11" s="1893">
        <f>'RM_6.6.sz.mell'!K13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'RM_6.6.sz.mell'!C14</f>
        <v>0</v>
      </c>
      <c r="D12" s="2014">
        <f>'RM_6.6.sz.mell'!J14</f>
        <v>0</v>
      </c>
      <c r="E12" s="1893">
        <f>'RM_6.6.sz.mell'!K14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'RM_6.6.sz.mell'!C15</f>
        <v>0</v>
      </c>
      <c r="D13" s="2014">
        <f>'RM_6.6.sz.mell'!J15</f>
        <v>0</v>
      </c>
      <c r="E13" s="1893">
        <f>'RM_6.6.sz.mell'!K15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'RM_6.6.sz.mell'!C16</f>
        <v>0</v>
      </c>
      <c r="D14" s="2014">
        <f>'RM_6.6.sz.mell'!J16</f>
        <v>0</v>
      </c>
      <c r="E14" s="1893">
        <f>'RM_6.6.sz.mell'!K16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'RM_6.6.sz.mell'!C17</f>
        <v>0</v>
      </c>
      <c r="D15" s="2014">
        <f>'RM_6.6.sz.mell'!J17</f>
        <v>0</v>
      </c>
      <c r="E15" s="1893">
        <f>'RM_6.6.sz.mell'!K17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'RM_6.6.sz.mell'!C18</f>
        <v>0</v>
      </c>
      <c r="D16" s="2015">
        <f>'RM_6.6.sz.mell'!J18</f>
        <v>0</v>
      </c>
      <c r="E16" s="1912">
        <f>'RM_6.6.sz.mell'!K18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'RM_6.6.sz.mell'!C19</f>
        <v>0</v>
      </c>
      <c r="D17" s="2014">
        <f>'RM_6.6.sz.mell'!J19</f>
        <v>0</v>
      </c>
      <c r="E17" s="1893">
        <f>'RM_6.6.sz.mell'!K19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'RM_6.6.sz.mell'!C20</f>
        <v>0</v>
      </c>
      <c r="D18" s="2016">
        <f>'RM_6.6.sz.mell'!J20</f>
        <v>0</v>
      </c>
      <c r="E18" s="1895">
        <f>'RM_6.6.sz.mell'!K20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'RM_6.6.sz.mell'!C21</f>
        <v>0</v>
      </c>
      <c r="D19" s="2016">
        <f>'RM_6.6.sz.mell'!J21</f>
        <v>0</v>
      </c>
      <c r="E19" s="1895">
        <f>'RM_6.6.sz.mell'!K21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'RM_6.6.sz.mell'!C22</f>
        <v>0</v>
      </c>
      <c r="D20" s="1900">
        <f>'RM_6.6.sz.mell'!J22</f>
        <v>0</v>
      </c>
      <c r="E20" s="1905">
        <f>'RM_6.6.sz.mell'!K22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'RM_6.6.sz.mell'!C23</f>
        <v>0</v>
      </c>
      <c r="D21" s="2014">
        <f>'RM_6.6.sz.mell'!J23</f>
        <v>0</v>
      </c>
      <c r="E21" s="1893">
        <f>'RM_6.6.sz.mell'!K23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'RM_6.6.sz.mell'!C24</f>
        <v>0</v>
      </c>
      <c r="D22" s="2014">
        <f>'RM_6.6.sz.mell'!J24</f>
        <v>0</v>
      </c>
      <c r="E22" s="1893">
        <f>'RM_6.6.sz.mell'!K24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'RM_6.6.sz.mell'!C25</f>
        <v>0</v>
      </c>
      <c r="D23" s="2014">
        <f>'RM_6.6.sz.mell'!J25</f>
        <v>0</v>
      </c>
      <c r="E23" s="1893">
        <f>'RM_6.6.sz.mell'!K25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'RM_6.6.sz.mell'!C26</f>
        <v>0</v>
      </c>
      <c r="D24" s="2014">
        <f>'RM_6.6.sz.mell'!J26</f>
        <v>0</v>
      </c>
      <c r="E24" s="1893">
        <f>'RM_6.6.sz.mell'!K26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'RM_6.6.sz.mell'!C27</f>
        <v>0</v>
      </c>
      <c r="D25" s="1900">
        <f>'RM_6.6.sz.mell'!J27</f>
        <v>0</v>
      </c>
      <c r="E25" s="1905">
        <f>'RM_6.6.sz.mell'!K27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'RM_6.6.sz.mell'!C28</f>
        <v>0</v>
      </c>
      <c r="D26" s="1900">
        <f>'RM_6.6.sz.mell'!J28</f>
        <v>0</v>
      </c>
      <c r="E26" s="1905">
        <f>'RM_6.6.sz.mell'!K28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'RM_6.6.sz.mell'!C29</f>
        <v>0</v>
      </c>
      <c r="D27" s="2017">
        <f>'RM_6.6.sz.mell'!J29</f>
        <v>0</v>
      </c>
      <c r="E27" s="1914">
        <f>'RM_6.6.sz.mell'!K29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'RM_6.6.sz.mell'!C30</f>
        <v>0</v>
      </c>
      <c r="D28" s="2018">
        <f>'RM_6.6.sz.mell'!J30</f>
        <v>0</v>
      </c>
      <c r="E28" s="1903">
        <f>'RM_6.6.sz.mell'!K30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'RM_6.6.sz.mell'!C31</f>
        <v>0</v>
      </c>
      <c r="D29" s="2019">
        <f>'RM_6.6.sz.mell'!J31</f>
        <v>0</v>
      </c>
      <c r="E29" s="2005">
        <f>'RM_6.6.sz.mell'!K31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'RM_6.6.sz.mell'!C32</f>
        <v>0</v>
      </c>
      <c r="D30" s="1900">
        <f>'RM_6.6.sz.mell'!J32</f>
        <v>0</v>
      </c>
      <c r="E30" s="1905">
        <f>'RM_6.6.sz.mell'!K32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'RM_6.6.sz.mell'!C33</f>
        <v>0</v>
      </c>
      <c r="D31" s="2017">
        <f>'RM_6.6.sz.mell'!J33</f>
        <v>0</v>
      </c>
      <c r="E31" s="1914">
        <f>'RM_6.6.sz.mell'!K33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'RM_6.6.sz.mell'!C34</f>
        <v>0</v>
      </c>
      <c r="D32" s="2018">
        <f>'RM_6.6.sz.mell'!J34</f>
        <v>0</v>
      </c>
      <c r="E32" s="1903">
        <f>'RM_6.6.sz.mell'!K34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'RM_6.6.sz.mell'!C35</f>
        <v>0</v>
      </c>
      <c r="D33" s="2019">
        <f>'RM_6.6.sz.mell'!J35</f>
        <v>0</v>
      </c>
      <c r="E33" s="2005">
        <f>'RM_6.6.sz.mell'!K35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'RM_6.6.sz.mell'!C36</f>
        <v>0</v>
      </c>
      <c r="D34" s="1900">
        <f>'RM_6.6.sz.mell'!J36</f>
        <v>0</v>
      </c>
      <c r="E34" s="1905">
        <f>'RM_6.6.sz.mell'!K36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'RM_6.6.sz.mell'!C37</f>
        <v>0</v>
      </c>
      <c r="D35" s="1900">
        <f>'RM_6.6.sz.mell'!J37</f>
        <v>0</v>
      </c>
      <c r="E35" s="1905">
        <f>'RM_6.6.sz.mell'!K37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'RM_6.6.sz.mell'!C38</f>
        <v>0</v>
      </c>
      <c r="D36" s="1900">
        <f>'RM_6.6.sz.mell'!J38</f>
        <v>0</v>
      </c>
      <c r="E36" s="1905">
        <f>'RM_6.6.sz.mell'!K38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'RM_6.6.sz.mell'!C39</f>
        <v>0</v>
      </c>
      <c r="D37" s="1900">
        <f>'RM_6.6.sz.mell'!J39</f>
        <v>0</v>
      </c>
      <c r="E37" s="1905">
        <f>'RM_6.6.sz.mell'!K39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'RM_6.6.sz.mell'!C40</f>
        <v>0</v>
      </c>
      <c r="D38" s="2017">
        <f>'RM_6.6.sz.mell'!J40</f>
        <v>0</v>
      </c>
      <c r="E38" s="1914">
        <f>'RM_6.6.sz.mell'!K40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'RM_6.6.sz.mell'!C41</f>
        <v>0</v>
      </c>
      <c r="D39" s="2018">
        <f>'RM_6.6.sz.mell'!J41</f>
        <v>0</v>
      </c>
      <c r="E39" s="1903">
        <f>'RM_6.6.sz.mell'!K41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'RM_6.6.sz.mell'!C42</f>
        <v>0</v>
      </c>
      <c r="D40" s="2019">
        <f>'RM_6.6.sz.mell'!J42</f>
        <v>0</v>
      </c>
      <c r="E40" s="2005">
        <f>'RM_6.6.sz.mell'!K42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'RM_6.6.sz.mell'!C43</f>
        <v>0</v>
      </c>
      <c r="D41" s="2020">
        <f>'RM_6.6.sz.mell'!J43</f>
        <v>0</v>
      </c>
      <c r="E41" s="2007">
        <f>'RM_6.6.sz.mell'!K43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'RM_6.12.3.sz.mell'!C45</f>
        <v>0</v>
      </c>
      <c r="D45" s="1900">
        <f>'RM_6.12.3.sz.mell'!J45</f>
        <v>0</v>
      </c>
      <c r="E45" s="1905">
        <f>'RM_6.12.3.sz.mell'!K45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'RM_6.12.3.sz.mell'!C46</f>
        <v>0</v>
      </c>
      <c r="D46" s="2067">
        <f>'RM_6.12.3.sz.mell'!J46</f>
        <v>0</v>
      </c>
      <c r="E46" s="2068">
        <f>'RM_6.12.3.sz.mell'!K46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'RM_6.12.3.sz.mell'!C47</f>
        <v>0</v>
      </c>
      <c r="D47" s="2017">
        <f>'RM_6.12.3.sz.mell'!J47</f>
        <v>0</v>
      </c>
      <c r="E47" s="1914">
        <f>'RM_6.12.3.sz.mell'!K47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'RM_6.12.3.sz.mell'!C48</f>
        <v>0</v>
      </c>
      <c r="D48" s="2069">
        <f>'RM_6.12.3.sz.mell'!J48</f>
        <v>0</v>
      </c>
      <c r="E48" s="1904">
        <f>'RM_6.12.3.sz.mell'!K48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'RM_6.12.3.sz.mell'!C49</f>
        <v>0</v>
      </c>
      <c r="D49" s="2073">
        <f>'RM_6.12.3.sz.mell'!J49</f>
        <v>0</v>
      </c>
      <c r="E49" s="2074">
        <f>'RM_6.12.3.sz.mell'!K49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'RM_6.12.3.sz.mell'!C50</f>
        <v>0</v>
      </c>
      <c r="D50" s="2073">
        <f>'RM_6.12.3.sz.mell'!J50</f>
        <v>0</v>
      </c>
      <c r="E50" s="2074">
        <f>'RM_6.12.3.sz.mell'!K50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'RM_6.12.3.sz.mell'!C51</f>
        <v>0</v>
      </c>
      <c r="D51" s="1900">
        <f>'RM_6.12.3.sz.mell'!J51</f>
        <v>0</v>
      </c>
      <c r="E51" s="1905">
        <f>'RM_6.12.3.sz.mell'!K51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'RM_6.12.3.sz.mell'!C52</f>
        <v>0</v>
      </c>
      <c r="D52" s="2067">
        <f>'RM_6.12.3.sz.mell'!J52</f>
        <v>0</v>
      </c>
      <c r="E52" s="2068">
        <f>'RM_6.12.3.sz.mell'!K52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'RM_6.12.3.sz.mell'!C53</f>
        <v>0</v>
      </c>
      <c r="D53" s="2017">
        <f>'RM_6.12.3.sz.mell'!J53</f>
        <v>0</v>
      </c>
      <c r="E53" s="1914">
        <f>'RM_6.12.3.sz.mell'!K53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'RM_6.12.3.sz.mell'!C54</f>
        <v>0</v>
      </c>
      <c r="D54" s="2069">
        <f>'RM_6.12.3.sz.mell'!J54</f>
        <v>0</v>
      </c>
      <c r="E54" s="1904">
        <f>'RM_6.12.3.sz.mell'!K54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'RM_6.12.3.sz.mell'!C55</f>
        <v>0</v>
      </c>
      <c r="D55" s="2073">
        <f>'RM_6.12.3.sz.mell'!J55</f>
        <v>0</v>
      </c>
      <c r="E55" s="2074">
        <f>'RM_6.12.3.sz.mell'!K55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'RM_6.12.3.sz.mell'!C56</f>
        <v>0</v>
      </c>
      <c r="D56" s="1900">
        <f>'RM_6.12.3.sz.mell'!J56</f>
        <v>0</v>
      </c>
      <c r="E56" s="1905">
        <f>'RM_6.12.3.sz.mell'!K56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'RM_6.12.3.sz.mell'!C57</f>
        <v>0</v>
      </c>
      <c r="D57" s="1900">
        <f>'RM_6.12.3.sz.mell'!J57</f>
        <v>0</v>
      </c>
      <c r="E57" s="1905">
        <f>'RM_6.12.3.sz.mell'!K57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'RM_6.12.3.sz.mell'!C59</f>
        <v>0</v>
      </c>
      <c r="D59" s="2021">
        <f>'RM_6.12.3.sz.mell'!J59</f>
        <v>0</v>
      </c>
      <c r="E59" s="2022">
        <f>'RM_6.12.3.sz.mell'!K59</f>
        <v>0</v>
      </c>
    </row>
    <row r="60" spans="1:5" ht="13.5" thickBot="1" x14ac:dyDescent="0.25">
      <c r="A60" s="1990" t="s">
        <v>806</v>
      </c>
      <c r="B60" s="1991"/>
      <c r="C60" s="2021">
        <f>'RM_6.12.3.sz.mell'!C60</f>
        <v>0</v>
      </c>
      <c r="D60" s="2021">
        <f>'RM_6.12.3.sz.mell'!J60</f>
        <v>0</v>
      </c>
      <c r="E60" s="2022">
        <f>'RM_6.12.3.sz.mell'!K60</f>
        <v>0</v>
      </c>
    </row>
  </sheetData>
  <sheetProtection sheet="1" formatCells="0"/>
  <customSheetViews>
    <customSheetView guid="{9A8A2574-4E4C-4A0E-A4B4-611EAAF4A38D}" scale="120">
      <selection activeCell="H26" sqref="H2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G64" sqref="G64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CONCATENATE(KVI_MOD_ALAPADATOK!M20,"1. melléklet ",KVI_MOD_ALAPADATOK!A7," ",KVI_MOD_ALAPADATOK!B7," ",KVI_MOD_ALAPADATOK!C7," ",KVI_MOD_ALAPADATOK!D7," ",KVI_MOD_ALAPADATOK!E7," ",KVI_MOD_ALAPADATOK!F7," ",KVI_MOD_ALAPADATOK!G7," ",KVI_MOD_ALAPADATOK!H7)</f>
        <v>9.5.1.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CONCATENATE(KVI_MOD_9.6.sz.mell!B2:D2)</f>
        <v>4 kvi név</v>
      </c>
      <c r="C2" s="2423"/>
      <c r="D2" s="2424"/>
      <c r="E2" s="1673" t="s">
        <v>603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KVI_MOD_9.6.sz.mell!E4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'RM_6.6.1.sz.mell'!C10</f>
        <v>0</v>
      </c>
      <c r="D8" s="1890">
        <f>'RM_6.6.1.sz.mell'!J10</f>
        <v>0</v>
      </c>
      <c r="E8" s="1995">
        <f>'RM_6.6.1.sz.mell'!K10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'RM_6.6.1.sz.mell'!C11</f>
        <v>0</v>
      </c>
      <c r="D9" s="1909">
        <f>'RM_6.6.1.sz.mell'!J11</f>
        <v>0</v>
      </c>
      <c r="E9" s="1997">
        <f>'RM_6.6.1.sz.mell'!K11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'RM_6.6.1.sz.mell'!C12</f>
        <v>0</v>
      </c>
      <c r="D10" s="2014">
        <f>'RM_6.6.1.sz.mell'!J12</f>
        <v>0</v>
      </c>
      <c r="E10" s="1893">
        <f>'RM_6.6.1.sz.mell'!K12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'RM_6.6.1.sz.mell'!C13</f>
        <v>0</v>
      </c>
      <c r="D11" s="2014">
        <f>'RM_6.6.1.sz.mell'!J13</f>
        <v>0</v>
      </c>
      <c r="E11" s="1893">
        <f>'RM_6.6.1.sz.mell'!K13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'RM_6.6.1.sz.mell'!C14</f>
        <v>0</v>
      </c>
      <c r="D12" s="2014">
        <f>'RM_6.6.1.sz.mell'!J14</f>
        <v>0</v>
      </c>
      <c r="E12" s="1893">
        <f>'RM_6.6.1.sz.mell'!K14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'RM_6.6.1.sz.mell'!C15</f>
        <v>0</v>
      </c>
      <c r="D13" s="2014">
        <f>'RM_6.6.1.sz.mell'!J15</f>
        <v>0</v>
      </c>
      <c r="E13" s="1893">
        <f>'RM_6.6.1.sz.mell'!K15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'RM_6.6.1.sz.mell'!C16</f>
        <v>0</v>
      </c>
      <c r="D14" s="2014">
        <f>'RM_6.6.1.sz.mell'!J16</f>
        <v>0</v>
      </c>
      <c r="E14" s="1893">
        <f>'RM_6.6.1.sz.mell'!K16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'RM_6.6.1.sz.mell'!C17</f>
        <v>0</v>
      </c>
      <c r="D15" s="2014">
        <f>'RM_6.6.1.sz.mell'!J17</f>
        <v>0</v>
      </c>
      <c r="E15" s="1893">
        <f>'RM_6.6.1.sz.mell'!K17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'RM_6.6.1.sz.mell'!C18</f>
        <v>0</v>
      </c>
      <c r="D16" s="2015">
        <f>'RM_6.6.1.sz.mell'!J18</f>
        <v>0</v>
      </c>
      <c r="E16" s="1912">
        <f>'RM_6.6.1.sz.mell'!K18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'RM_6.6.1.sz.mell'!C19</f>
        <v>0</v>
      </c>
      <c r="D17" s="2014">
        <f>'RM_6.6.1.sz.mell'!J19</f>
        <v>0</v>
      </c>
      <c r="E17" s="1893">
        <f>'RM_6.6.1.sz.mell'!K19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'RM_6.6.1.sz.mell'!C20</f>
        <v>0</v>
      </c>
      <c r="D18" s="2016">
        <f>'RM_6.6.1.sz.mell'!J20</f>
        <v>0</v>
      </c>
      <c r="E18" s="1895">
        <f>'RM_6.6.1.sz.mell'!K20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'RM_6.6.1.sz.mell'!C21</f>
        <v>0</v>
      </c>
      <c r="D19" s="2016">
        <f>'RM_6.6.1.sz.mell'!J21</f>
        <v>0</v>
      </c>
      <c r="E19" s="1895">
        <f>'RM_6.6.1.sz.mell'!K21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'RM_6.6.1.sz.mell'!C22</f>
        <v>0</v>
      </c>
      <c r="D20" s="1900">
        <f>'RM_6.6.1.sz.mell'!J22</f>
        <v>0</v>
      </c>
      <c r="E20" s="1905">
        <f>'RM_6.6.1.sz.mell'!K22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'RM_6.6.1.sz.mell'!C23</f>
        <v>0</v>
      </c>
      <c r="D21" s="2014">
        <f>'RM_6.6.1.sz.mell'!J23</f>
        <v>0</v>
      </c>
      <c r="E21" s="1893">
        <f>'RM_6.6.1.sz.mell'!K23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'RM_6.6.1.sz.mell'!C24</f>
        <v>0</v>
      </c>
      <c r="D22" s="2014">
        <f>'RM_6.6.1.sz.mell'!J24</f>
        <v>0</v>
      </c>
      <c r="E22" s="1893">
        <f>'RM_6.6.1.sz.mell'!K24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'RM_6.6.1.sz.mell'!C25</f>
        <v>0</v>
      </c>
      <c r="D23" s="2014">
        <f>'RM_6.6.1.sz.mell'!J25</f>
        <v>0</v>
      </c>
      <c r="E23" s="1893">
        <f>'RM_6.6.1.sz.mell'!K25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'RM_6.6.1.sz.mell'!C26</f>
        <v>0</v>
      </c>
      <c r="D24" s="2014">
        <f>'RM_6.6.1.sz.mell'!J26</f>
        <v>0</v>
      </c>
      <c r="E24" s="1893">
        <f>'RM_6.6.1.sz.mell'!K26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'RM_6.6.1.sz.mell'!C27</f>
        <v>0</v>
      </c>
      <c r="D25" s="1900">
        <f>'RM_6.6.1.sz.mell'!J27</f>
        <v>0</v>
      </c>
      <c r="E25" s="1905">
        <f>'RM_6.6.1.sz.mell'!K27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'RM_6.6.1.sz.mell'!C28</f>
        <v>0</v>
      </c>
      <c r="D26" s="1900">
        <f>'RM_6.6.1.sz.mell'!J28</f>
        <v>0</v>
      </c>
      <c r="E26" s="1905">
        <f>'RM_6.6.1.sz.mell'!K28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'RM_6.6.1.sz.mell'!C29</f>
        <v>0</v>
      </c>
      <c r="D27" s="2017">
        <f>'RM_6.6.1.sz.mell'!J29</f>
        <v>0</v>
      </c>
      <c r="E27" s="1914">
        <f>'RM_6.6.1.sz.mell'!K29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'RM_6.6.1.sz.mell'!C30</f>
        <v>0</v>
      </c>
      <c r="D28" s="2018">
        <f>'RM_6.6.1.sz.mell'!J30</f>
        <v>0</v>
      </c>
      <c r="E28" s="1903">
        <f>'RM_6.6.1.sz.mell'!K30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'RM_6.6.1.sz.mell'!C31</f>
        <v>0</v>
      </c>
      <c r="D29" s="2019">
        <f>'RM_6.6.1.sz.mell'!J31</f>
        <v>0</v>
      </c>
      <c r="E29" s="2005">
        <f>'RM_6.6.1.sz.mell'!K31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'RM_6.6.1.sz.mell'!C32</f>
        <v>0</v>
      </c>
      <c r="D30" s="1900">
        <f>'RM_6.6.1.sz.mell'!J32</f>
        <v>0</v>
      </c>
      <c r="E30" s="1905">
        <f>'RM_6.6.1.sz.mell'!K32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'RM_6.6.1.sz.mell'!C33</f>
        <v>0</v>
      </c>
      <c r="D31" s="2017">
        <f>'RM_6.6.1.sz.mell'!J33</f>
        <v>0</v>
      </c>
      <c r="E31" s="1914">
        <f>'RM_6.6.1.sz.mell'!K33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'RM_6.6.1.sz.mell'!C34</f>
        <v>0</v>
      </c>
      <c r="D32" s="2018">
        <f>'RM_6.6.1.sz.mell'!J34</f>
        <v>0</v>
      </c>
      <c r="E32" s="1903">
        <f>'RM_6.6.1.sz.mell'!K34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'RM_6.6.1.sz.mell'!C35</f>
        <v>0</v>
      </c>
      <c r="D33" s="2019">
        <f>'RM_6.6.1.sz.mell'!J35</f>
        <v>0</v>
      </c>
      <c r="E33" s="2005">
        <f>'RM_6.6.1.sz.mell'!K35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'RM_6.6.1.sz.mell'!C36</f>
        <v>0</v>
      </c>
      <c r="D34" s="1900">
        <f>'RM_6.6.1.sz.mell'!J36</f>
        <v>0</v>
      </c>
      <c r="E34" s="1905">
        <f>'RM_6.6.1.sz.mell'!K36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'RM_6.6.1.sz.mell'!C37</f>
        <v>0</v>
      </c>
      <c r="D35" s="1900">
        <f>'RM_6.6.1.sz.mell'!J37</f>
        <v>0</v>
      </c>
      <c r="E35" s="1905">
        <f>'RM_6.6.1.sz.mell'!K37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'RM_6.6.1.sz.mell'!C38</f>
        <v>0</v>
      </c>
      <c r="D36" s="1900">
        <f>'RM_6.6.1.sz.mell'!J38</f>
        <v>0</v>
      </c>
      <c r="E36" s="1905">
        <f>'RM_6.6.1.sz.mell'!K38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'RM_6.6.1.sz.mell'!C39</f>
        <v>0</v>
      </c>
      <c r="D37" s="1900">
        <f>'RM_6.6.1.sz.mell'!J39</f>
        <v>0</v>
      </c>
      <c r="E37" s="1905">
        <f>'RM_6.6.1.sz.mell'!K39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'RM_6.6.1.sz.mell'!C40</f>
        <v>0</v>
      </c>
      <c r="D38" s="2017">
        <f>'RM_6.6.1.sz.mell'!J40</f>
        <v>0</v>
      </c>
      <c r="E38" s="1914">
        <f>'RM_6.6.1.sz.mell'!K40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'RM_6.6.1.sz.mell'!C41</f>
        <v>0</v>
      </c>
      <c r="D39" s="2018">
        <f>'RM_6.6.1.sz.mell'!J41</f>
        <v>0</v>
      </c>
      <c r="E39" s="1903">
        <f>'RM_6.6.1.sz.mell'!K41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'RM_6.6.1.sz.mell'!C42</f>
        <v>0</v>
      </c>
      <c r="D40" s="2019">
        <f>'RM_6.6.1.sz.mell'!J42</f>
        <v>0</v>
      </c>
      <c r="E40" s="2005">
        <f>'RM_6.6.1.sz.mell'!K42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'RM_6.6.1.sz.mell'!C43</f>
        <v>0</v>
      </c>
      <c r="D41" s="2020">
        <f>'RM_6.6.1.sz.mell'!J43</f>
        <v>0</v>
      </c>
      <c r="E41" s="2007">
        <f>'RM_6.6.1.sz.mell'!K43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'RM_6.6.1.sz.mell'!C45</f>
        <v>0</v>
      </c>
      <c r="D45" s="1900">
        <f>'RM_6.6.1.sz.mell'!J45</f>
        <v>0</v>
      </c>
      <c r="E45" s="1905">
        <f>'RM_6.6.1.sz.mell'!K45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'RM_6.6.1.sz.mell'!C46</f>
        <v>0</v>
      </c>
      <c r="D46" s="2067">
        <f>'RM_6.6.1.sz.mell'!J46</f>
        <v>0</v>
      </c>
      <c r="E46" s="2068">
        <f>'RM_6.6.1.sz.mell'!K46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'RM_6.6.1.sz.mell'!C47</f>
        <v>0</v>
      </c>
      <c r="D47" s="2017">
        <f>'RM_6.6.1.sz.mell'!J47</f>
        <v>0</v>
      </c>
      <c r="E47" s="1914">
        <f>'RM_6.6.1.sz.mell'!K47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'RM_6.6.1.sz.mell'!C48</f>
        <v>0</v>
      </c>
      <c r="D48" s="2069">
        <f>'RM_6.6.1.sz.mell'!J48</f>
        <v>0</v>
      </c>
      <c r="E48" s="1904">
        <f>'RM_6.6.1.sz.mell'!K48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'RM_6.6.1.sz.mell'!C49</f>
        <v>0</v>
      </c>
      <c r="D49" s="2073">
        <f>'RM_6.6.1.sz.mell'!J49</f>
        <v>0</v>
      </c>
      <c r="E49" s="2074">
        <f>'RM_6.6.1.sz.mell'!K49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'RM_6.6.1.sz.mell'!C50</f>
        <v>0</v>
      </c>
      <c r="D50" s="2073">
        <f>'RM_6.6.1.sz.mell'!J50</f>
        <v>0</v>
      </c>
      <c r="E50" s="2074">
        <f>'RM_6.6.1.sz.mell'!K50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'RM_6.6.1.sz.mell'!C51</f>
        <v>0</v>
      </c>
      <c r="D51" s="1900">
        <f>'RM_6.6.1.sz.mell'!J51</f>
        <v>0</v>
      </c>
      <c r="E51" s="1905">
        <f>'RM_6.6.1.sz.mell'!K51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'RM_6.6.1.sz.mell'!C52</f>
        <v>0</v>
      </c>
      <c r="D52" s="2067">
        <f>'RM_6.6.1.sz.mell'!J52</f>
        <v>0</v>
      </c>
      <c r="E52" s="2068">
        <f>'RM_6.6.1.sz.mell'!K52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'RM_6.6.1.sz.mell'!C53</f>
        <v>0</v>
      </c>
      <c r="D53" s="2017">
        <f>'RM_6.6.1.sz.mell'!J53</f>
        <v>0</v>
      </c>
      <c r="E53" s="1914">
        <f>'RM_6.6.1.sz.mell'!K53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'RM_6.6.1.sz.mell'!C54</f>
        <v>0</v>
      </c>
      <c r="D54" s="2069">
        <f>'RM_6.6.1.sz.mell'!J54</f>
        <v>0</v>
      </c>
      <c r="E54" s="1904">
        <f>'RM_6.6.1.sz.mell'!K54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'RM_6.6.1.sz.mell'!C55</f>
        <v>0</v>
      </c>
      <c r="D55" s="2073">
        <f>'RM_6.6.1.sz.mell'!J55</f>
        <v>0</v>
      </c>
      <c r="E55" s="2074">
        <f>'RM_6.6.1.sz.mell'!K55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'RM_6.6.1.sz.mell'!C56</f>
        <v>0</v>
      </c>
      <c r="D56" s="1900">
        <f>'RM_6.6.1.sz.mell'!J56</f>
        <v>0</v>
      </c>
      <c r="E56" s="1905">
        <f>'RM_6.6.1.sz.mell'!K56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'RM_6.6.1.sz.mell'!C57</f>
        <v>0</v>
      </c>
      <c r="D57" s="1900">
        <f>'RM_6.6.1.sz.mell'!J57</f>
        <v>0</v>
      </c>
      <c r="E57" s="1905">
        <f>'RM_6.6.1.sz.mell'!K57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'RM_6.6.1.sz.mell'!C59</f>
        <v>0</v>
      </c>
      <c r="D59" s="2021">
        <f>'RM_6.6.1.sz.mell'!J59</f>
        <v>0</v>
      </c>
      <c r="E59" s="2022">
        <f>'RM_6.6.1.sz.mell'!K59</f>
        <v>0</v>
      </c>
    </row>
    <row r="60" spans="1:5" ht="13.5" thickBot="1" x14ac:dyDescent="0.25">
      <c r="A60" s="1990" t="s">
        <v>806</v>
      </c>
      <c r="B60" s="1991"/>
      <c r="C60" s="2021">
        <f>'RM_6.6.1.sz.mell'!C60</f>
        <v>0</v>
      </c>
      <c r="D60" s="2021">
        <f>'RM_6.6.1.sz.mell'!J60</f>
        <v>0</v>
      </c>
      <c r="E60" s="2022">
        <f>'RM_6.6.1.sz.mell'!K60</f>
        <v>0</v>
      </c>
    </row>
  </sheetData>
  <sheetProtection sheet="1" formatCells="0"/>
  <customSheetViews>
    <customSheetView guid="{9A8A2574-4E4C-4A0E-A4B4-611EAAF4A38D}" scale="120" topLeftCell="A33">
      <selection activeCell="G64" sqref="G6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7" zoomScale="120" zoomScaleNormal="120" workbookViewId="0">
      <selection activeCell="H65" sqref="H6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CONCATENATE(KVI_MOD_ALAPADATOK!M20,"2. melléklet ",KVI_MOD_ALAPADATOK!A7," ",KVI_MOD_ALAPADATOK!B7," ",KVI_MOD_ALAPADATOK!C7," ",KVI_MOD_ALAPADATOK!D7," ",KVI_MOD_ALAPADATOK!E7," ",KVI_MOD_ALAPADATOK!F7," ",KVI_MOD_ALAPADATOK!G7," ",KVI_MOD_ALAPADATOK!H7)</f>
        <v>9.5.2.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CONCATENATE(KVI_MOD_9.6.1.sz.mell!B2:D2)</f>
        <v>4 kvi név</v>
      </c>
      <c r="C2" s="2423"/>
      <c r="D2" s="2424"/>
      <c r="E2" s="1673" t="s">
        <v>603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KVI_MOD_9.6.1.sz.mell!E4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'RM_6.6.2.sz.mell'!C10</f>
        <v>0</v>
      </c>
      <c r="D8" s="1890">
        <f>'RM_6.6.2.sz.mell'!J10</f>
        <v>0</v>
      </c>
      <c r="E8" s="1995">
        <f>'RM_6.6.2.sz.mell'!K10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'RM_6.6.2.sz.mell'!C11</f>
        <v>0</v>
      </c>
      <c r="D9" s="1909">
        <f>'RM_6.6.2.sz.mell'!J11</f>
        <v>0</v>
      </c>
      <c r="E9" s="1997">
        <f>'RM_6.6.2.sz.mell'!K11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'RM_6.6.2.sz.mell'!C12</f>
        <v>0</v>
      </c>
      <c r="D10" s="2014">
        <f>'RM_6.6.2.sz.mell'!J12</f>
        <v>0</v>
      </c>
      <c r="E10" s="1893">
        <f>'RM_6.6.2.sz.mell'!K12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'RM_6.6.2.sz.mell'!C13</f>
        <v>0</v>
      </c>
      <c r="D11" s="2014">
        <f>'RM_6.6.2.sz.mell'!J13</f>
        <v>0</v>
      </c>
      <c r="E11" s="1893">
        <f>'RM_6.6.2.sz.mell'!K13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'RM_6.6.2.sz.mell'!C14</f>
        <v>0</v>
      </c>
      <c r="D12" s="2014">
        <f>'RM_6.6.2.sz.mell'!J14</f>
        <v>0</v>
      </c>
      <c r="E12" s="1893">
        <f>'RM_6.6.2.sz.mell'!K14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'RM_6.6.2.sz.mell'!C15</f>
        <v>0</v>
      </c>
      <c r="D13" s="2014">
        <f>'RM_6.6.2.sz.mell'!J15</f>
        <v>0</v>
      </c>
      <c r="E13" s="1893">
        <f>'RM_6.6.2.sz.mell'!K15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'RM_6.6.2.sz.mell'!C16</f>
        <v>0</v>
      </c>
      <c r="D14" s="2014">
        <f>'RM_6.6.2.sz.mell'!J16</f>
        <v>0</v>
      </c>
      <c r="E14" s="1893">
        <f>'RM_6.6.2.sz.mell'!K16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'RM_6.6.2.sz.mell'!C17</f>
        <v>0</v>
      </c>
      <c r="D15" s="2014">
        <f>'RM_6.6.2.sz.mell'!J17</f>
        <v>0</v>
      </c>
      <c r="E15" s="1893">
        <f>'RM_6.6.2.sz.mell'!K17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'RM_6.6.2.sz.mell'!C18</f>
        <v>0</v>
      </c>
      <c r="D16" s="2015">
        <f>'RM_6.6.2.sz.mell'!J18</f>
        <v>0</v>
      </c>
      <c r="E16" s="1912">
        <f>'RM_6.6.2.sz.mell'!K18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'RM_6.6.2.sz.mell'!C19</f>
        <v>0</v>
      </c>
      <c r="D17" s="2014">
        <f>'RM_6.6.2.sz.mell'!J19</f>
        <v>0</v>
      </c>
      <c r="E17" s="1893">
        <f>'RM_6.6.2.sz.mell'!K19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'RM_6.6.2.sz.mell'!C20</f>
        <v>0</v>
      </c>
      <c r="D18" s="2016">
        <f>'RM_6.6.2.sz.mell'!J20</f>
        <v>0</v>
      </c>
      <c r="E18" s="1895">
        <f>'RM_6.6.2.sz.mell'!K20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'RM_6.6.2.sz.mell'!C21</f>
        <v>0</v>
      </c>
      <c r="D19" s="2016">
        <f>'RM_6.6.2.sz.mell'!J21</f>
        <v>0</v>
      </c>
      <c r="E19" s="1895">
        <f>'RM_6.6.2.sz.mell'!K21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'RM_6.6.2.sz.mell'!C22</f>
        <v>0</v>
      </c>
      <c r="D20" s="1900">
        <f>'RM_6.6.2.sz.mell'!J22</f>
        <v>0</v>
      </c>
      <c r="E20" s="1905">
        <f>'RM_6.6.2.sz.mell'!K22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'RM_6.6.2.sz.mell'!C23</f>
        <v>0</v>
      </c>
      <c r="D21" s="2014">
        <f>'RM_6.6.2.sz.mell'!J23</f>
        <v>0</v>
      </c>
      <c r="E21" s="1893">
        <f>'RM_6.6.2.sz.mell'!K23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'RM_6.6.2.sz.mell'!C24</f>
        <v>0</v>
      </c>
      <c r="D22" s="2014">
        <f>'RM_6.6.2.sz.mell'!J24</f>
        <v>0</v>
      </c>
      <c r="E22" s="1893">
        <f>'RM_6.6.2.sz.mell'!K24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'RM_6.6.2.sz.mell'!C25</f>
        <v>0</v>
      </c>
      <c r="D23" s="2014">
        <f>'RM_6.6.2.sz.mell'!J25</f>
        <v>0</v>
      </c>
      <c r="E23" s="1893">
        <f>'RM_6.6.2.sz.mell'!K25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'RM_6.6.2.sz.mell'!C26</f>
        <v>0</v>
      </c>
      <c r="D24" s="2014">
        <f>'RM_6.6.2.sz.mell'!J26</f>
        <v>0</v>
      </c>
      <c r="E24" s="1893">
        <f>'RM_6.6.2.sz.mell'!K26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'RM_6.6.2.sz.mell'!C27</f>
        <v>0</v>
      </c>
      <c r="D25" s="1900">
        <f>'RM_6.6.2.sz.mell'!J27</f>
        <v>0</v>
      </c>
      <c r="E25" s="1905">
        <f>'RM_6.6.2.sz.mell'!K27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'RM_6.6.2.sz.mell'!C28</f>
        <v>0</v>
      </c>
      <c r="D26" s="1900">
        <f>'RM_6.6.2.sz.mell'!J28</f>
        <v>0</v>
      </c>
      <c r="E26" s="1905">
        <f>'RM_6.6.2.sz.mell'!K28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'RM_6.6.2.sz.mell'!C29</f>
        <v>0</v>
      </c>
      <c r="D27" s="2017">
        <f>'RM_6.6.2.sz.mell'!J29</f>
        <v>0</v>
      </c>
      <c r="E27" s="1914">
        <f>'RM_6.6.2.sz.mell'!K29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'RM_6.6.2.sz.mell'!C30</f>
        <v>0</v>
      </c>
      <c r="D28" s="2018">
        <f>'RM_6.6.2.sz.mell'!J30</f>
        <v>0</v>
      </c>
      <c r="E28" s="1903">
        <f>'RM_6.6.2.sz.mell'!K30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'RM_6.6.2.sz.mell'!C31</f>
        <v>0</v>
      </c>
      <c r="D29" s="2019">
        <f>'RM_6.6.2.sz.mell'!J31</f>
        <v>0</v>
      </c>
      <c r="E29" s="2005">
        <f>'RM_6.6.2.sz.mell'!K31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'RM_6.6.2.sz.mell'!C32</f>
        <v>0</v>
      </c>
      <c r="D30" s="1900">
        <f>'RM_6.6.2.sz.mell'!J32</f>
        <v>0</v>
      </c>
      <c r="E30" s="1905">
        <f>'RM_6.6.2.sz.mell'!K32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'RM_6.6.2.sz.mell'!C33</f>
        <v>0</v>
      </c>
      <c r="D31" s="2017">
        <f>'RM_6.6.2.sz.mell'!J33</f>
        <v>0</v>
      </c>
      <c r="E31" s="1914">
        <f>'RM_6.6.2.sz.mell'!K33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'RM_6.6.2.sz.mell'!C34</f>
        <v>0</v>
      </c>
      <c r="D32" s="2018">
        <f>'RM_6.6.2.sz.mell'!J34</f>
        <v>0</v>
      </c>
      <c r="E32" s="1903">
        <f>'RM_6.6.2.sz.mell'!K34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'RM_6.6.2.sz.mell'!C35</f>
        <v>0</v>
      </c>
      <c r="D33" s="2019">
        <f>'RM_6.6.2.sz.mell'!J35</f>
        <v>0</v>
      </c>
      <c r="E33" s="2005">
        <f>'RM_6.6.2.sz.mell'!K35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'RM_6.6.2.sz.mell'!C36</f>
        <v>0</v>
      </c>
      <c r="D34" s="1900">
        <f>'RM_6.6.2.sz.mell'!J36</f>
        <v>0</v>
      </c>
      <c r="E34" s="1905">
        <f>'RM_6.6.2.sz.mell'!K36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'RM_6.6.2.sz.mell'!C37</f>
        <v>0</v>
      </c>
      <c r="D35" s="1900">
        <f>'RM_6.6.2.sz.mell'!J37</f>
        <v>0</v>
      </c>
      <c r="E35" s="1905">
        <f>'RM_6.6.2.sz.mell'!K37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'RM_6.6.2.sz.mell'!C38</f>
        <v>0</v>
      </c>
      <c r="D36" s="1900">
        <f>'RM_6.6.2.sz.mell'!J38</f>
        <v>0</v>
      </c>
      <c r="E36" s="1905">
        <f>'RM_6.6.2.sz.mell'!K38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'RM_6.6.2.sz.mell'!C39</f>
        <v>0</v>
      </c>
      <c r="D37" s="1900">
        <f>'RM_6.6.2.sz.mell'!J39</f>
        <v>0</v>
      </c>
      <c r="E37" s="1905">
        <f>'RM_6.6.2.sz.mell'!K39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'RM_6.6.2.sz.mell'!C40</f>
        <v>0</v>
      </c>
      <c r="D38" s="2017">
        <f>'RM_6.6.2.sz.mell'!J40</f>
        <v>0</v>
      </c>
      <c r="E38" s="1914">
        <f>'RM_6.6.2.sz.mell'!K40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'RM_6.6.2.sz.mell'!C41</f>
        <v>0</v>
      </c>
      <c r="D39" s="2018">
        <f>'RM_6.6.2.sz.mell'!J41</f>
        <v>0</v>
      </c>
      <c r="E39" s="1903">
        <f>'RM_6.6.2.sz.mell'!K41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'RM_6.6.2.sz.mell'!C42</f>
        <v>0</v>
      </c>
      <c r="D40" s="2019">
        <f>'RM_6.6.2.sz.mell'!J42</f>
        <v>0</v>
      </c>
      <c r="E40" s="2005">
        <f>'RM_6.6.2.sz.mell'!K42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'RM_6.6.2.sz.mell'!C43</f>
        <v>0</v>
      </c>
      <c r="D41" s="2020">
        <f>'RM_6.6.2.sz.mell'!J43</f>
        <v>0</v>
      </c>
      <c r="E41" s="2007">
        <f>'RM_6.6.2.sz.mell'!K43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'RM_6.6.2.sz.mell'!C45</f>
        <v>0</v>
      </c>
      <c r="D45" s="1900">
        <f>'RM_6.6.2.sz.mell'!J45</f>
        <v>0</v>
      </c>
      <c r="E45" s="1905">
        <f>'RM_6.6.2.sz.mell'!K45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'RM_6.6.2.sz.mell'!C46</f>
        <v>0</v>
      </c>
      <c r="D46" s="2067">
        <f>'RM_6.6.2.sz.mell'!J46</f>
        <v>0</v>
      </c>
      <c r="E46" s="2068">
        <f>'RM_6.6.2.sz.mell'!K46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'RM_6.6.2.sz.mell'!C47</f>
        <v>0</v>
      </c>
      <c r="D47" s="2017">
        <f>'RM_6.6.2.sz.mell'!J47</f>
        <v>0</v>
      </c>
      <c r="E47" s="1914">
        <f>'RM_6.6.2.sz.mell'!K47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'RM_6.6.2.sz.mell'!C48</f>
        <v>0</v>
      </c>
      <c r="D48" s="2069">
        <f>'RM_6.6.2.sz.mell'!J48</f>
        <v>0</v>
      </c>
      <c r="E48" s="1904">
        <f>'RM_6.6.2.sz.mell'!K48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'RM_6.6.2.sz.mell'!C49</f>
        <v>0</v>
      </c>
      <c r="D49" s="2073">
        <f>'RM_6.6.2.sz.mell'!J49</f>
        <v>0</v>
      </c>
      <c r="E49" s="2074">
        <f>'RM_6.6.2.sz.mell'!K49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'RM_6.6.2.sz.mell'!C50</f>
        <v>0</v>
      </c>
      <c r="D50" s="2073">
        <f>'RM_6.6.2.sz.mell'!J50</f>
        <v>0</v>
      </c>
      <c r="E50" s="2074">
        <f>'RM_6.6.2.sz.mell'!K50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'RM_6.6.2.sz.mell'!C51</f>
        <v>0</v>
      </c>
      <c r="D51" s="1900">
        <f>'RM_6.6.2.sz.mell'!J51</f>
        <v>0</v>
      </c>
      <c r="E51" s="1905">
        <f>'RM_6.6.2.sz.mell'!K51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'RM_6.6.2.sz.mell'!C52</f>
        <v>0</v>
      </c>
      <c r="D52" s="2067">
        <f>'RM_6.6.2.sz.mell'!J52</f>
        <v>0</v>
      </c>
      <c r="E52" s="2068">
        <f>'RM_6.6.2.sz.mell'!K52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'RM_6.6.2.sz.mell'!C53</f>
        <v>0</v>
      </c>
      <c r="D53" s="2017">
        <f>'RM_6.6.2.sz.mell'!J53</f>
        <v>0</v>
      </c>
      <c r="E53" s="1914">
        <f>'RM_6.6.2.sz.mell'!K53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'RM_6.6.2.sz.mell'!C54</f>
        <v>0</v>
      </c>
      <c r="D54" s="2069">
        <f>'RM_6.6.2.sz.mell'!J54</f>
        <v>0</v>
      </c>
      <c r="E54" s="1904">
        <f>'RM_6.6.2.sz.mell'!K54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'RM_6.6.2.sz.mell'!C55</f>
        <v>0</v>
      </c>
      <c r="D55" s="2073">
        <f>'RM_6.6.2.sz.mell'!J55</f>
        <v>0</v>
      </c>
      <c r="E55" s="2074">
        <f>'RM_6.6.2.sz.mell'!K55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'RM_6.6.2.sz.mell'!C56</f>
        <v>0</v>
      </c>
      <c r="D56" s="1900">
        <f>'RM_6.6.2.sz.mell'!J56</f>
        <v>0</v>
      </c>
      <c r="E56" s="1905">
        <f>'RM_6.6.2.sz.mell'!K56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'RM_6.6.2.sz.mell'!C57</f>
        <v>0</v>
      </c>
      <c r="D57" s="1900">
        <f>'RM_6.6.2.sz.mell'!J57</f>
        <v>0</v>
      </c>
      <c r="E57" s="1905">
        <f>'RM_6.6.2.sz.mell'!K57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'RM_6.6.2.sz.mell'!C59</f>
        <v>0</v>
      </c>
      <c r="D59" s="2021">
        <f>'RM_6.6.2.sz.mell'!J59</f>
        <v>0</v>
      </c>
      <c r="E59" s="2022">
        <f>'RM_6.6.2.sz.mell'!K59</f>
        <v>0</v>
      </c>
    </row>
    <row r="60" spans="1:5" ht="13.5" thickBot="1" x14ac:dyDescent="0.25">
      <c r="A60" s="1990" t="s">
        <v>806</v>
      </c>
      <c r="B60" s="1991"/>
      <c r="C60" s="2021">
        <f>'RM_6.6.2.sz.mell'!C60</f>
        <v>0</v>
      </c>
      <c r="D60" s="2021">
        <f>'RM_6.6.2.sz.mell'!J60</f>
        <v>0</v>
      </c>
      <c r="E60" s="2022">
        <f>'RM_6.6.2.sz.mell'!K60</f>
        <v>0</v>
      </c>
    </row>
  </sheetData>
  <sheetProtection sheet="1" formatCells="0"/>
  <customSheetViews>
    <customSheetView guid="{9A8A2574-4E4C-4A0E-A4B4-611EAAF4A38D}" scale="120" topLeftCell="A37">
      <selection activeCell="H65" sqref="H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D72" sqref="D72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CONCATENATE(KVI_MOD_ALAPADATOK!M20,"3. melléklet ",KVI_MOD_ALAPADATOK!A7," ",KVI_MOD_ALAPADATOK!B7," ",KVI_MOD_ALAPADATOK!C7," ",KVI_MOD_ALAPADATOK!D7," ",KVI_MOD_ALAPADATOK!E7," ",KVI_MOD_ALAPADATOK!F7," ",KVI_MOD_ALAPADATOK!G7," ",KVI_MOD_ALAPADATOK!H7)</f>
        <v>9.5.3.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CONCATENATE(KVI_MOD_9.6.2.sz.mell!B2:D2)</f>
        <v>4 kvi név</v>
      </c>
      <c r="C2" s="2423"/>
      <c r="D2" s="2424"/>
      <c r="E2" s="1673" t="s">
        <v>603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KVI_MOD_9.6.2.sz.mell!E4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'RM_6.6.3.sz.mell'!C10</f>
        <v>0</v>
      </c>
      <c r="D8" s="1890">
        <f>'RM_6.6.3.sz.mell'!J10</f>
        <v>0</v>
      </c>
      <c r="E8" s="1995">
        <f>'RM_6.6.3.sz.mell'!K10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'RM_6.6.3.sz.mell'!C11</f>
        <v>0</v>
      </c>
      <c r="D9" s="1909">
        <f>'RM_6.6.3.sz.mell'!J11</f>
        <v>0</v>
      </c>
      <c r="E9" s="1997">
        <f>'RM_6.6.3.sz.mell'!K11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'RM_6.6.3.sz.mell'!C12</f>
        <v>0</v>
      </c>
      <c r="D10" s="2014">
        <f>'RM_6.6.3.sz.mell'!J12</f>
        <v>0</v>
      </c>
      <c r="E10" s="1893">
        <f>'RM_6.6.3.sz.mell'!K12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'RM_6.6.3.sz.mell'!C13</f>
        <v>0</v>
      </c>
      <c r="D11" s="2014">
        <f>'RM_6.6.3.sz.mell'!J13</f>
        <v>0</v>
      </c>
      <c r="E11" s="1893">
        <f>'RM_6.6.3.sz.mell'!K13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'RM_6.6.3.sz.mell'!C14</f>
        <v>0</v>
      </c>
      <c r="D12" s="2014">
        <f>'RM_6.6.3.sz.mell'!J14</f>
        <v>0</v>
      </c>
      <c r="E12" s="1893">
        <f>'RM_6.6.3.sz.mell'!K14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'RM_6.6.3.sz.mell'!C15</f>
        <v>0</v>
      </c>
      <c r="D13" s="2014">
        <f>'RM_6.6.3.sz.mell'!J15</f>
        <v>0</v>
      </c>
      <c r="E13" s="1893">
        <f>'RM_6.6.3.sz.mell'!K15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'RM_6.6.3.sz.mell'!C16</f>
        <v>0</v>
      </c>
      <c r="D14" s="2014">
        <f>'RM_6.6.3.sz.mell'!J16</f>
        <v>0</v>
      </c>
      <c r="E14" s="1893">
        <f>'RM_6.6.3.sz.mell'!K16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'RM_6.6.3.sz.mell'!C17</f>
        <v>0</v>
      </c>
      <c r="D15" s="2014">
        <f>'RM_6.6.3.sz.mell'!J17</f>
        <v>0</v>
      </c>
      <c r="E15" s="1893">
        <f>'RM_6.6.3.sz.mell'!K17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'RM_6.6.3.sz.mell'!C18</f>
        <v>0</v>
      </c>
      <c r="D16" s="2015">
        <f>'RM_6.6.3.sz.mell'!J18</f>
        <v>0</v>
      </c>
      <c r="E16" s="1912">
        <f>'RM_6.6.3.sz.mell'!K18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'RM_6.6.3.sz.mell'!C19</f>
        <v>0</v>
      </c>
      <c r="D17" s="2014">
        <f>'RM_6.6.3.sz.mell'!J19</f>
        <v>0</v>
      </c>
      <c r="E17" s="1893">
        <f>'RM_6.6.3.sz.mell'!K19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'RM_6.6.3.sz.mell'!C20</f>
        <v>0</v>
      </c>
      <c r="D18" s="2016">
        <f>'RM_6.6.3.sz.mell'!J20</f>
        <v>0</v>
      </c>
      <c r="E18" s="1895">
        <f>'RM_6.6.3.sz.mell'!K20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'RM_6.6.3.sz.mell'!C21</f>
        <v>0</v>
      </c>
      <c r="D19" s="2016">
        <f>'RM_6.6.3.sz.mell'!J21</f>
        <v>0</v>
      </c>
      <c r="E19" s="1895">
        <f>'RM_6.6.3.sz.mell'!K21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'RM_6.6.3.sz.mell'!C22</f>
        <v>0</v>
      </c>
      <c r="D20" s="1900">
        <f>'RM_6.6.3.sz.mell'!J22</f>
        <v>0</v>
      </c>
      <c r="E20" s="1905">
        <f>'RM_6.6.3.sz.mell'!K22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'RM_6.6.3.sz.mell'!C23</f>
        <v>0</v>
      </c>
      <c r="D21" s="2014">
        <f>'RM_6.6.3.sz.mell'!J23</f>
        <v>0</v>
      </c>
      <c r="E21" s="1893">
        <f>'RM_6.6.3.sz.mell'!K23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'RM_6.6.3.sz.mell'!C24</f>
        <v>0</v>
      </c>
      <c r="D22" s="2014">
        <f>'RM_6.6.3.sz.mell'!J24</f>
        <v>0</v>
      </c>
      <c r="E22" s="1893">
        <f>'RM_6.6.3.sz.mell'!K24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'RM_6.6.3.sz.mell'!C25</f>
        <v>0</v>
      </c>
      <c r="D23" s="2014">
        <f>'RM_6.6.3.sz.mell'!J25</f>
        <v>0</v>
      </c>
      <c r="E23" s="1893">
        <f>'RM_6.6.3.sz.mell'!K25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'RM_6.6.3.sz.mell'!C26</f>
        <v>0</v>
      </c>
      <c r="D24" s="2014">
        <f>'RM_6.6.3.sz.mell'!J26</f>
        <v>0</v>
      </c>
      <c r="E24" s="1893">
        <f>'RM_6.6.3.sz.mell'!K26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'RM_6.6.3.sz.mell'!C27</f>
        <v>0</v>
      </c>
      <c r="D25" s="1900">
        <f>'RM_6.6.3.sz.mell'!J27</f>
        <v>0</v>
      </c>
      <c r="E25" s="1905">
        <f>'RM_6.6.3.sz.mell'!K27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'RM_6.6.3.sz.mell'!C28</f>
        <v>0</v>
      </c>
      <c r="D26" s="1900">
        <f>'RM_6.6.3.sz.mell'!J28</f>
        <v>0</v>
      </c>
      <c r="E26" s="1905">
        <f>'RM_6.6.3.sz.mell'!K28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'RM_6.6.3.sz.mell'!C29</f>
        <v>0</v>
      </c>
      <c r="D27" s="2017">
        <f>'RM_6.6.3.sz.mell'!J29</f>
        <v>0</v>
      </c>
      <c r="E27" s="1914">
        <f>'RM_6.6.3.sz.mell'!K29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'RM_6.6.3.sz.mell'!C30</f>
        <v>0</v>
      </c>
      <c r="D28" s="2018">
        <f>'RM_6.6.3.sz.mell'!J30</f>
        <v>0</v>
      </c>
      <c r="E28" s="1903">
        <f>'RM_6.6.3.sz.mell'!K30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'RM_6.6.3.sz.mell'!C31</f>
        <v>0</v>
      </c>
      <c r="D29" s="2019">
        <f>'RM_6.6.3.sz.mell'!J31</f>
        <v>0</v>
      </c>
      <c r="E29" s="2005">
        <f>'RM_6.6.3.sz.mell'!K31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'RM_6.6.3.sz.mell'!C32</f>
        <v>0</v>
      </c>
      <c r="D30" s="1900">
        <f>'RM_6.6.3.sz.mell'!J32</f>
        <v>0</v>
      </c>
      <c r="E30" s="1905">
        <f>'RM_6.6.3.sz.mell'!K32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'RM_6.6.3.sz.mell'!C33</f>
        <v>0</v>
      </c>
      <c r="D31" s="2017">
        <f>'RM_6.6.3.sz.mell'!J33</f>
        <v>0</v>
      </c>
      <c r="E31" s="1914">
        <f>'RM_6.6.3.sz.mell'!K33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'RM_6.6.3.sz.mell'!C34</f>
        <v>0</v>
      </c>
      <c r="D32" s="2018">
        <f>'RM_6.6.3.sz.mell'!J34</f>
        <v>0</v>
      </c>
      <c r="E32" s="1903">
        <f>'RM_6.6.3.sz.mell'!K34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'RM_6.6.3.sz.mell'!C35</f>
        <v>0</v>
      </c>
      <c r="D33" s="2019">
        <f>'RM_6.6.3.sz.mell'!J35</f>
        <v>0</v>
      </c>
      <c r="E33" s="2005">
        <f>'RM_6.6.3.sz.mell'!K35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'RM_6.6.3.sz.mell'!C36</f>
        <v>0</v>
      </c>
      <c r="D34" s="1900">
        <f>'RM_6.6.3.sz.mell'!J36</f>
        <v>0</v>
      </c>
      <c r="E34" s="1905">
        <f>'RM_6.6.3.sz.mell'!K36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'RM_6.6.3.sz.mell'!C37</f>
        <v>0</v>
      </c>
      <c r="D35" s="1900">
        <f>'RM_6.6.3.sz.mell'!J37</f>
        <v>0</v>
      </c>
      <c r="E35" s="1905">
        <f>'RM_6.6.3.sz.mell'!K37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'RM_6.6.3.sz.mell'!C38</f>
        <v>0</v>
      </c>
      <c r="D36" s="1900">
        <f>'RM_6.6.3.sz.mell'!J38</f>
        <v>0</v>
      </c>
      <c r="E36" s="1905">
        <f>'RM_6.6.3.sz.mell'!K38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'RM_6.6.3.sz.mell'!C39</f>
        <v>0</v>
      </c>
      <c r="D37" s="1900">
        <f>'RM_6.6.3.sz.mell'!J39</f>
        <v>0</v>
      </c>
      <c r="E37" s="1905">
        <f>'RM_6.6.3.sz.mell'!K39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'RM_6.6.3.sz.mell'!C40</f>
        <v>0</v>
      </c>
      <c r="D38" s="2017">
        <f>'RM_6.6.3.sz.mell'!J40</f>
        <v>0</v>
      </c>
      <c r="E38" s="1914">
        <f>'RM_6.6.3.sz.mell'!K40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'RM_6.6.3.sz.mell'!C41</f>
        <v>0</v>
      </c>
      <c r="D39" s="2018">
        <f>'RM_6.6.3.sz.mell'!J41</f>
        <v>0</v>
      </c>
      <c r="E39" s="1903">
        <f>'RM_6.6.3.sz.mell'!K41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'RM_6.6.3.sz.mell'!C42</f>
        <v>0</v>
      </c>
      <c r="D40" s="2019">
        <f>'RM_6.6.3.sz.mell'!J42</f>
        <v>0</v>
      </c>
      <c r="E40" s="2005">
        <f>'RM_6.6.3.sz.mell'!K42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'RM_6.6.3.sz.mell'!C43</f>
        <v>0</v>
      </c>
      <c r="D41" s="2020">
        <f>'RM_6.6.3.sz.mell'!J43</f>
        <v>0</v>
      </c>
      <c r="E41" s="2007">
        <f>'RM_6.6.3.sz.mell'!K43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'RM_6.6.3.sz.mell'!C45</f>
        <v>0</v>
      </c>
      <c r="D45" s="1900">
        <f>'RM_6.6.3.sz.mell'!J45</f>
        <v>0</v>
      </c>
      <c r="E45" s="1905">
        <f>'RM_6.6.3.sz.mell'!K45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'RM_6.6.3.sz.mell'!C46</f>
        <v>0</v>
      </c>
      <c r="D46" s="2067">
        <f>'RM_6.6.3.sz.mell'!J46</f>
        <v>0</v>
      </c>
      <c r="E46" s="2068">
        <f>'RM_6.6.3.sz.mell'!K46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'RM_6.6.3.sz.mell'!C47</f>
        <v>0</v>
      </c>
      <c r="D47" s="2017">
        <f>'RM_6.6.3.sz.mell'!J47</f>
        <v>0</v>
      </c>
      <c r="E47" s="1914">
        <f>'RM_6.6.3.sz.mell'!K47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'RM_6.6.3.sz.mell'!C48</f>
        <v>0</v>
      </c>
      <c r="D48" s="2069">
        <f>'RM_6.6.3.sz.mell'!J48</f>
        <v>0</v>
      </c>
      <c r="E48" s="1904">
        <f>'RM_6.6.3.sz.mell'!K48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'RM_6.6.3.sz.mell'!C49</f>
        <v>0</v>
      </c>
      <c r="D49" s="2073">
        <f>'RM_6.6.3.sz.mell'!J49</f>
        <v>0</v>
      </c>
      <c r="E49" s="2074">
        <f>'RM_6.6.3.sz.mell'!K49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'RM_6.6.3.sz.mell'!C50</f>
        <v>0</v>
      </c>
      <c r="D50" s="2073">
        <f>'RM_6.6.3.sz.mell'!J50</f>
        <v>0</v>
      </c>
      <c r="E50" s="2074">
        <f>'RM_6.6.3.sz.mell'!K50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'RM_6.6.3.sz.mell'!C51</f>
        <v>0</v>
      </c>
      <c r="D51" s="1900">
        <f>'RM_6.6.3.sz.mell'!J51</f>
        <v>0</v>
      </c>
      <c r="E51" s="1905">
        <f>'RM_6.6.3.sz.mell'!K51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'RM_6.6.3.sz.mell'!C52</f>
        <v>0</v>
      </c>
      <c r="D52" s="2067">
        <f>'RM_6.6.3.sz.mell'!J52</f>
        <v>0</v>
      </c>
      <c r="E52" s="2068">
        <f>'RM_6.6.3.sz.mell'!K52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'RM_6.6.3.sz.mell'!C53</f>
        <v>0</v>
      </c>
      <c r="D53" s="2017">
        <f>'RM_6.6.3.sz.mell'!J53</f>
        <v>0</v>
      </c>
      <c r="E53" s="1914">
        <f>'RM_6.6.3.sz.mell'!K53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'RM_6.6.3.sz.mell'!C54</f>
        <v>0</v>
      </c>
      <c r="D54" s="2069">
        <f>'RM_6.6.3.sz.mell'!J54</f>
        <v>0</v>
      </c>
      <c r="E54" s="1904">
        <f>'RM_6.6.3.sz.mell'!K54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'RM_6.6.3.sz.mell'!C55</f>
        <v>0</v>
      </c>
      <c r="D55" s="2073">
        <f>'RM_6.6.3.sz.mell'!J55</f>
        <v>0</v>
      </c>
      <c r="E55" s="2074">
        <f>'RM_6.6.3.sz.mell'!K55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'RM_6.6.3.sz.mell'!C56</f>
        <v>0</v>
      </c>
      <c r="D56" s="1900">
        <f>'RM_6.6.3.sz.mell'!J56</f>
        <v>0</v>
      </c>
      <c r="E56" s="1905">
        <f>'RM_6.6.3.sz.mell'!K56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'RM_6.6.3.sz.mell'!C57</f>
        <v>0</v>
      </c>
      <c r="D57" s="1900">
        <f>'RM_6.6.3.sz.mell'!J57</f>
        <v>0</v>
      </c>
      <c r="E57" s="1905">
        <f>'RM_6.6.3.sz.mell'!K57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'RM_6.6.3.sz.mell'!C59</f>
        <v>0</v>
      </c>
      <c r="D59" s="2021">
        <f>'RM_6.6.3.sz.mell'!J59</f>
        <v>0</v>
      </c>
      <c r="E59" s="2022">
        <f>'RM_6.6.3.sz.mell'!K59</f>
        <v>0</v>
      </c>
    </row>
    <row r="60" spans="1:5" ht="13.5" thickBot="1" x14ac:dyDescent="0.25">
      <c r="A60" s="1990" t="s">
        <v>806</v>
      </c>
      <c r="B60" s="1991"/>
      <c r="C60" s="2021">
        <f>'RM_6.6.3.sz.mell'!C60</f>
        <v>0</v>
      </c>
      <c r="D60" s="2021">
        <f>'RM_6.6.3.sz.mell'!J60</f>
        <v>0</v>
      </c>
      <c r="E60" s="2022">
        <f>'RM_6.6.3.sz.mell'!K60</f>
        <v>0</v>
      </c>
    </row>
  </sheetData>
  <sheetProtection sheet="1" formatCells="0"/>
  <customSheetViews>
    <customSheetView guid="{9A8A2574-4E4C-4A0E-A4B4-611EAAF4A38D}" scale="120" topLeftCell="A41">
      <selection activeCell="D72" sqref="D7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18" sqref="H18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CONCATENATE(KVI_MOD_ALAPADATOK!M22," melléklet ",KVI_MOD_ALAPADATOK!A7," ",KVI_MOD_ALAPADATOK!B7," ",KVI_MOD_ALAPADATOK!C7," ",KVI_MOD_ALAPADATOK!D7," ",KVI_MOD_ALAPADATOK!E7," ",KVI_MOD_ALAPADATOK!F7," ",KVI_MOD_ALAPADATOK!G7," ",KVI_MOD_ALAPADATOK!H7)</f>
        <v>9.6.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CONCATENATE(KVI_MOD_ALAPADATOK!B22)</f>
        <v>5 kvi név</v>
      </c>
      <c r="C2" s="2423"/>
      <c r="D2" s="2424"/>
      <c r="E2" s="1673" t="s">
        <v>604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'RM_6.7.sz.mell'!C10</f>
        <v>0</v>
      </c>
      <c r="D8" s="1890">
        <f>'RM_6.7.sz.mell'!J10</f>
        <v>0</v>
      </c>
      <c r="E8" s="1995">
        <f>'RM_6.7.sz.mell'!K10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'RM_6.7.sz.mell'!C11</f>
        <v>0</v>
      </c>
      <c r="D9" s="1909">
        <f>'RM_6.7.sz.mell'!J11</f>
        <v>0</v>
      </c>
      <c r="E9" s="1997">
        <f>'RM_6.7.sz.mell'!K11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'RM_6.7.sz.mell'!C12</f>
        <v>0</v>
      </c>
      <c r="D10" s="2014">
        <f>'RM_6.7.sz.mell'!J12</f>
        <v>0</v>
      </c>
      <c r="E10" s="1893">
        <f>'RM_6.7.sz.mell'!K12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'RM_6.7.sz.mell'!C13</f>
        <v>0</v>
      </c>
      <c r="D11" s="2014">
        <f>'RM_6.7.sz.mell'!J13</f>
        <v>0</v>
      </c>
      <c r="E11" s="1893">
        <f>'RM_6.7.sz.mell'!K13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'RM_6.7.sz.mell'!C14</f>
        <v>0</v>
      </c>
      <c r="D12" s="2014">
        <f>'RM_6.7.sz.mell'!J14</f>
        <v>0</v>
      </c>
      <c r="E12" s="1893">
        <f>'RM_6.7.sz.mell'!K14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'RM_6.7.sz.mell'!C15</f>
        <v>0</v>
      </c>
      <c r="D13" s="2014">
        <f>'RM_6.7.sz.mell'!J15</f>
        <v>0</v>
      </c>
      <c r="E13" s="1893">
        <f>'RM_6.7.sz.mell'!K15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'RM_6.7.sz.mell'!C16</f>
        <v>0</v>
      </c>
      <c r="D14" s="2014">
        <f>'RM_6.7.sz.mell'!J16</f>
        <v>0</v>
      </c>
      <c r="E14" s="1893">
        <f>'RM_6.7.sz.mell'!K16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'RM_6.7.sz.mell'!C17</f>
        <v>0</v>
      </c>
      <c r="D15" s="2014">
        <f>'RM_6.7.sz.mell'!J17</f>
        <v>0</v>
      </c>
      <c r="E15" s="1893">
        <f>'RM_6.7.sz.mell'!K17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'RM_6.7.sz.mell'!C18</f>
        <v>0</v>
      </c>
      <c r="D16" s="2015">
        <f>'RM_6.7.sz.mell'!J18</f>
        <v>0</v>
      </c>
      <c r="E16" s="1912">
        <f>'RM_6.7.sz.mell'!K18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'RM_6.7.sz.mell'!C19</f>
        <v>0</v>
      </c>
      <c r="D17" s="2014">
        <f>'RM_6.7.sz.mell'!J19</f>
        <v>0</v>
      </c>
      <c r="E17" s="1893">
        <f>'RM_6.7.sz.mell'!K19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'RM_6.7.sz.mell'!C20</f>
        <v>0</v>
      </c>
      <c r="D18" s="2016">
        <f>'RM_6.7.sz.mell'!J20</f>
        <v>0</v>
      </c>
      <c r="E18" s="1895">
        <f>'RM_6.7.sz.mell'!K20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'RM_6.7.sz.mell'!C21</f>
        <v>0</v>
      </c>
      <c r="D19" s="2016">
        <f>'RM_6.7.sz.mell'!J21</f>
        <v>0</v>
      </c>
      <c r="E19" s="1895">
        <f>'RM_6.7.sz.mell'!K21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'RM_6.7.sz.mell'!C22</f>
        <v>0</v>
      </c>
      <c r="D20" s="1900">
        <f>'RM_6.7.sz.mell'!J22</f>
        <v>0</v>
      </c>
      <c r="E20" s="1905">
        <f>'RM_6.7.sz.mell'!K22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'RM_6.7.sz.mell'!C23</f>
        <v>0</v>
      </c>
      <c r="D21" s="2014">
        <f>'RM_6.7.sz.mell'!J23</f>
        <v>0</v>
      </c>
      <c r="E21" s="1893">
        <f>'RM_6.7.sz.mell'!K23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'RM_6.7.sz.mell'!C24</f>
        <v>0</v>
      </c>
      <c r="D22" s="2014">
        <f>'RM_6.7.sz.mell'!J24</f>
        <v>0</v>
      </c>
      <c r="E22" s="1893">
        <f>'RM_6.7.sz.mell'!K24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'RM_6.7.sz.mell'!C25</f>
        <v>0</v>
      </c>
      <c r="D23" s="2014">
        <f>'RM_6.7.sz.mell'!J25</f>
        <v>0</v>
      </c>
      <c r="E23" s="1893">
        <f>'RM_6.7.sz.mell'!K25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'RM_6.7.sz.mell'!C26</f>
        <v>0</v>
      </c>
      <c r="D24" s="2014">
        <f>'RM_6.7.sz.mell'!J26</f>
        <v>0</v>
      </c>
      <c r="E24" s="1893">
        <f>'RM_6.7.sz.mell'!K26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'RM_6.7.sz.mell'!C27</f>
        <v>0</v>
      </c>
      <c r="D25" s="1900">
        <f>'RM_6.7.sz.mell'!J27</f>
        <v>0</v>
      </c>
      <c r="E25" s="1905">
        <f>'RM_6.7.sz.mell'!K27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'RM_6.7.sz.mell'!C28</f>
        <v>0</v>
      </c>
      <c r="D26" s="1900">
        <f>'RM_6.7.sz.mell'!J28</f>
        <v>0</v>
      </c>
      <c r="E26" s="1905">
        <f>'RM_6.7.sz.mell'!K28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'RM_6.7.sz.mell'!C29</f>
        <v>0</v>
      </c>
      <c r="D27" s="2017">
        <f>'RM_6.7.sz.mell'!J29</f>
        <v>0</v>
      </c>
      <c r="E27" s="1914">
        <f>'RM_6.7.sz.mell'!K29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'RM_6.7.sz.mell'!C30</f>
        <v>0</v>
      </c>
      <c r="D28" s="2018">
        <f>'RM_6.7.sz.mell'!J30</f>
        <v>0</v>
      </c>
      <c r="E28" s="1903">
        <f>'RM_6.7.sz.mell'!K30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'RM_6.7.sz.mell'!C31</f>
        <v>0</v>
      </c>
      <c r="D29" s="2019">
        <f>'RM_6.7.sz.mell'!J31</f>
        <v>0</v>
      </c>
      <c r="E29" s="2005">
        <f>'RM_6.7.sz.mell'!K31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'RM_6.7.sz.mell'!C32</f>
        <v>0</v>
      </c>
      <c r="D30" s="1900">
        <f>'RM_6.7.sz.mell'!J32</f>
        <v>0</v>
      </c>
      <c r="E30" s="1905">
        <f>'RM_6.7.sz.mell'!K32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'RM_6.7.sz.mell'!C33</f>
        <v>0</v>
      </c>
      <c r="D31" s="2017">
        <f>'RM_6.7.sz.mell'!J33</f>
        <v>0</v>
      </c>
      <c r="E31" s="1914">
        <f>'RM_6.7.sz.mell'!K33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'RM_6.7.sz.mell'!C34</f>
        <v>0</v>
      </c>
      <c r="D32" s="2018">
        <f>'RM_6.7.sz.mell'!J34</f>
        <v>0</v>
      </c>
      <c r="E32" s="1903">
        <f>'RM_6.7.sz.mell'!K34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'RM_6.7.sz.mell'!C35</f>
        <v>0</v>
      </c>
      <c r="D33" s="2019">
        <f>'RM_6.7.sz.mell'!J35</f>
        <v>0</v>
      </c>
      <c r="E33" s="2005">
        <f>'RM_6.7.sz.mell'!K35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'RM_6.7.sz.mell'!C36</f>
        <v>0</v>
      </c>
      <c r="D34" s="1900">
        <f>'RM_6.7.sz.mell'!J36</f>
        <v>0</v>
      </c>
      <c r="E34" s="1905">
        <f>'RM_6.7.sz.mell'!K36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'RM_6.7.sz.mell'!C37</f>
        <v>0</v>
      </c>
      <c r="D35" s="1900">
        <f>'RM_6.7.sz.mell'!J37</f>
        <v>0</v>
      </c>
      <c r="E35" s="1905">
        <f>'RM_6.7.sz.mell'!K37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'RM_6.7.sz.mell'!C38</f>
        <v>0</v>
      </c>
      <c r="D36" s="1900">
        <f>'RM_6.7.sz.mell'!J38</f>
        <v>0</v>
      </c>
      <c r="E36" s="1905">
        <f>'RM_6.7.sz.mell'!K38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'RM_6.7.sz.mell'!C39</f>
        <v>0</v>
      </c>
      <c r="D37" s="1900">
        <f>'RM_6.7.sz.mell'!J39</f>
        <v>0</v>
      </c>
      <c r="E37" s="1905">
        <f>'RM_6.7.sz.mell'!K39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'RM_6.7.sz.mell'!C40</f>
        <v>0</v>
      </c>
      <c r="D38" s="2017">
        <f>'RM_6.7.sz.mell'!J40</f>
        <v>0</v>
      </c>
      <c r="E38" s="1914">
        <f>'RM_6.7.sz.mell'!K40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'RM_6.7.sz.mell'!C41</f>
        <v>0</v>
      </c>
      <c r="D39" s="2018">
        <f>'RM_6.7.sz.mell'!J41</f>
        <v>0</v>
      </c>
      <c r="E39" s="1903">
        <f>'RM_6.7.sz.mell'!K41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'RM_6.7.sz.mell'!C42</f>
        <v>0</v>
      </c>
      <c r="D40" s="2019">
        <f>'RM_6.7.sz.mell'!J42</f>
        <v>0</v>
      </c>
      <c r="E40" s="2005">
        <f>'RM_6.7.sz.mell'!K42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'RM_6.7.sz.mell'!C43</f>
        <v>0</v>
      </c>
      <c r="D41" s="2020">
        <f>'RM_6.7.sz.mell'!J43</f>
        <v>0</v>
      </c>
      <c r="E41" s="2007">
        <f>'RM_6.7.sz.mell'!K43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'RM_6.7.sz.mell'!C45</f>
        <v>0</v>
      </c>
      <c r="D45" s="1900">
        <f>'RM_6.7.sz.mell'!J45</f>
        <v>0</v>
      </c>
      <c r="E45" s="1905">
        <f>'RM_6.7.sz.mell'!K45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'RM_6.7.sz.mell'!C46</f>
        <v>0</v>
      </c>
      <c r="D46" s="2067">
        <f>'RM_6.7.sz.mell'!J46</f>
        <v>0</v>
      </c>
      <c r="E46" s="2068">
        <f>'RM_6.7.sz.mell'!K46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'RM_6.7.sz.mell'!C47</f>
        <v>0</v>
      </c>
      <c r="D47" s="2017">
        <f>'RM_6.7.sz.mell'!J47</f>
        <v>0</v>
      </c>
      <c r="E47" s="1914">
        <f>'RM_6.7.sz.mell'!K47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'RM_6.7.sz.mell'!C48</f>
        <v>0</v>
      </c>
      <c r="D48" s="2069">
        <f>'RM_6.7.sz.mell'!J48</f>
        <v>0</v>
      </c>
      <c r="E48" s="1904">
        <f>'RM_6.7.sz.mell'!K48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'RM_6.7.sz.mell'!C49</f>
        <v>0</v>
      </c>
      <c r="D49" s="2073">
        <f>'RM_6.7.sz.mell'!J49</f>
        <v>0</v>
      </c>
      <c r="E49" s="2074">
        <f>'RM_6.7.sz.mell'!K49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'RM_6.7.sz.mell'!C50</f>
        <v>0</v>
      </c>
      <c r="D50" s="2073">
        <f>'RM_6.7.sz.mell'!J50</f>
        <v>0</v>
      </c>
      <c r="E50" s="2074">
        <f>'RM_6.7.sz.mell'!K50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'RM_6.7.sz.mell'!C51</f>
        <v>0</v>
      </c>
      <c r="D51" s="1900">
        <f>'RM_6.7.sz.mell'!J51</f>
        <v>0</v>
      </c>
      <c r="E51" s="1905">
        <f>'RM_6.7.sz.mell'!K51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'RM_6.7.sz.mell'!C52</f>
        <v>0</v>
      </c>
      <c r="D52" s="2067">
        <f>'RM_6.7.sz.mell'!J52</f>
        <v>0</v>
      </c>
      <c r="E52" s="2068">
        <f>'RM_6.7.sz.mell'!K52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'RM_6.7.sz.mell'!C53</f>
        <v>0</v>
      </c>
      <c r="D53" s="2017">
        <f>'RM_6.7.sz.mell'!J53</f>
        <v>0</v>
      </c>
      <c r="E53" s="1914">
        <f>'RM_6.7.sz.mell'!K53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'RM_6.7.sz.mell'!C54</f>
        <v>0</v>
      </c>
      <c r="D54" s="2069">
        <f>'RM_6.7.sz.mell'!J54</f>
        <v>0</v>
      </c>
      <c r="E54" s="1904">
        <f>'RM_6.7.sz.mell'!K54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'RM_6.7.sz.mell'!C55</f>
        <v>0</v>
      </c>
      <c r="D55" s="2073">
        <f>'RM_6.7.sz.mell'!J55</f>
        <v>0</v>
      </c>
      <c r="E55" s="2074">
        <f>'RM_6.7.sz.mell'!K55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'RM_6.7.sz.mell'!C56</f>
        <v>0</v>
      </c>
      <c r="D56" s="1900">
        <f>'RM_6.7.sz.mell'!J56</f>
        <v>0</v>
      </c>
      <c r="E56" s="1905">
        <f>'RM_6.7.sz.mell'!K56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'RM_6.7.sz.mell'!C57</f>
        <v>0</v>
      </c>
      <c r="D57" s="1900">
        <f>'RM_6.7.sz.mell'!J57</f>
        <v>0</v>
      </c>
      <c r="E57" s="1905">
        <f>'RM_6.7.sz.mell'!K57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'RM_6.7.sz.mell'!C59</f>
        <v>0</v>
      </c>
      <c r="D59" s="2021">
        <f>'RM_6.7.sz.mell'!J59</f>
        <v>0</v>
      </c>
      <c r="E59" s="2022">
        <f>'RM_6.7.sz.mell'!K59</f>
        <v>0</v>
      </c>
    </row>
    <row r="60" spans="1:5" ht="13.5" thickBot="1" x14ac:dyDescent="0.25">
      <c r="A60" s="1990" t="s">
        <v>806</v>
      </c>
      <c r="B60" s="1991"/>
      <c r="C60" s="2021">
        <f>'RM_6.7.sz.mell'!C60</f>
        <v>0</v>
      </c>
      <c r="D60" s="2021">
        <f>'RM_6.7.sz.mell'!J60</f>
        <v>0</v>
      </c>
      <c r="E60" s="2022">
        <f>'RM_6.7.sz.mell'!K60</f>
        <v>0</v>
      </c>
    </row>
  </sheetData>
  <sheetProtection sheet="1" formatCells="0"/>
  <customSheetViews>
    <customSheetView guid="{9A8A2574-4E4C-4A0E-A4B4-611EAAF4A38D}" scale="120">
      <selection activeCell="H18" sqref="H1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18" sqref="G18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CONCATENATE(KVI_MOD_ALAPADATOK!M22,"1. melléklet ",KVI_MOD_ALAPADATOK!A7," ",KVI_MOD_ALAPADATOK!B7," ",KVI_MOD_ALAPADATOK!C7," ",KVI_MOD_ALAPADATOK!D7," ",KVI_MOD_ALAPADATOK!E7," ",KVI_MOD_ALAPADATOK!F7," ",KVI_MOD_ALAPADATOK!G7," ",KVI_MOD_ALAPADATOK!H7)</f>
        <v>9.6.1.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CONCATENATE(KVI_MOD_9.7.sz.mell!B2:D2)</f>
        <v>5 kvi név</v>
      </c>
      <c r="C2" s="2423"/>
      <c r="D2" s="2424"/>
      <c r="E2" s="1673" t="s">
        <v>604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KVI_MOD_9.7.sz.mell!E4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'RM_6.7.1.sz.mell'!C10</f>
        <v>0</v>
      </c>
      <c r="D8" s="1890">
        <f>'RM_6.7.1.sz.mell'!J10</f>
        <v>0</v>
      </c>
      <c r="E8" s="1995">
        <f>'RM_6.7.1.sz.mell'!K10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'RM_6.7.1.sz.mell'!C11</f>
        <v>0</v>
      </c>
      <c r="D9" s="1909">
        <f>'RM_6.7.1.sz.mell'!J11</f>
        <v>0</v>
      </c>
      <c r="E9" s="1997">
        <f>'RM_6.7.1.sz.mell'!K11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'RM_6.7.1.sz.mell'!C12</f>
        <v>0</v>
      </c>
      <c r="D10" s="2014">
        <f>'RM_6.7.1.sz.mell'!J12</f>
        <v>0</v>
      </c>
      <c r="E10" s="1893">
        <f>'RM_6.7.1.sz.mell'!K12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'RM_6.7.1.sz.mell'!C13</f>
        <v>0</v>
      </c>
      <c r="D11" s="2014">
        <f>'RM_6.7.1.sz.mell'!J13</f>
        <v>0</v>
      </c>
      <c r="E11" s="1893">
        <f>'RM_6.7.1.sz.mell'!K13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'RM_6.7.1.sz.mell'!C14</f>
        <v>0</v>
      </c>
      <c r="D12" s="2014">
        <f>'RM_6.7.1.sz.mell'!J14</f>
        <v>0</v>
      </c>
      <c r="E12" s="1893">
        <f>'RM_6.7.1.sz.mell'!K14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'RM_6.7.1.sz.mell'!C15</f>
        <v>0</v>
      </c>
      <c r="D13" s="2014">
        <f>'RM_6.7.1.sz.mell'!J15</f>
        <v>0</v>
      </c>
      <c r="E13" s="1893">
        <f>'RM_6.7.1.sz.mell'!K15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'RM_6.7.1.sz.mell'!C16</f>
        <v>0</v>
      </c>
      <c r="D14" s="2014">
        <f>'RM_6.7.1.sz.mell'!J16</f>
        <v>0</v>
      </c>
      <c r="E14" s="1893">
        <f>'RM_6.7.1.sz.mell'!K16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'RM_6.7.1.sz.mell'!C17</f>
        <v>0</v>
      </c>
      <c r="D15" s="2014">
        <f>'RM_6.7.1.sz.mell'!J17</f>
        <v>0</v>
      </c>
      <c r="E15" s="1893">
        <f>'RM_6.7.1.sz.mell'!K17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'RM_6.7.1.sz.mell'!C18</f>
        <v>0</v>
      </c>
      <c r="D16" s="2015">
        <f>'RM_6.7.1.sz.mell'!J18</f>
        <v>0</v>
      </c>
      <c r="E16" s="1912">
        <f>'RM_6.7.1.sz.mell'!K18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'RM_6.7.1.sz.mell'!C19</f>
        <v>0</v>
      </c>
      <c r="D17" s="2014">
        <f>'RM_6.7.1.sz.mell'!J19</f>
        <v>0</v>
      </c>
      <c r="E17" s="1893">
        <f>'RM_6.7.1.sz.mell'!K19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'RM_6.7.1.sz.mell'!C20</f>
        <v>0</v>
      </c>
      <c r="D18" s="2016">
        <f>'RM_6.7.1.sz.mell'!J20</f>
        <v>0</v>
      </c>
      <c r="E18" s="1895">
        <f>'RM_6.7.1.sz.mell'!K20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'RM_6.7.1.sz.mell'!C21</f>
        <v>0</v>
      </c>
      <c r="D19" s="2016">
        <f>'RM_6.7.1.sz.mell'!J21</f>
        <v>0</v>
      </c>
      <c r="E19" s="1895">
        <f>'RM_6.7.1.sz.mell'!K21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'RM_6.7.1.sz.mell'!C22</f>
        <v>0</v>
      </c>
      <c r="D20" s="1900">
        <f>'RM_6.7.1.sz.mell'!J22</f>
        <v>0</v>
      </c>
      <c r="E20" s="1905">
        <f>'RM_6.7.1.sz.mell'!K22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'RM_6.7.1.sz.mell'!C23</f>
        <v>0</v>
      </c>
      <c r="D21" s="2014">
        <f>'RM_6.7.1.sz.mell'!J23</f>
        <v>0</v>
      </c>
      <c r="E21" s="1893">
        <f>'RM_6.7.1.sz.mell'!K23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'RM_6.7.1.sz.mell'!C24</f>
        <v>0</v>
      </c>
      <c r="D22" s="2014">
        <f>'RM_6.7.1.sz.mell'!J24</f>
        <v>0</v>
      </c>
      <c r="E22" s="1893">
        <f>'RM_6.7.1.sz.mell'!K24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'RM_6.7.1.sz.mell'!C25</f>
        <v>0</v>
      </c>
      <c r="D23" s="2014">
        <f>'RM_6.7.1.sz.mell'!J25</f>
        <v>0</v>
      </c>
      <c r="E23" s="1893">
        <f>'RM_6.7.1.sz.mell'!K25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'RM_6.7.1.sz.mell'!C26</f>
        <v>0</v>
      </c>
      <c r="D24" s="2014">
        <f>'RM_6.7.1.sz.mell'!J26</f>
        <v>0</v>
      </c>
      <c r="E24" s="1893">
        <f>'RM_6.7.1.sz.mell'!K26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'RM_6.7.1.sz.mell'!C27</f>
        <v>0</v>
      </c>
      <c r="D25" s="1900">
        <f>'RM_6.7.1.sz.mell'!J27</f>
        <v>0</v>
      </c>
      <c r="E25" s="1905">
        <f>'RM_6.7.1.sz.mell'!K27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'RM_6.7.1.sz.mell'!C28</f>
        <v>0</v>
      </c>
      <c r="D26" s="1900">
        <f>'RM_6.7.1.sz.mell'!J28</f>
        <v>0</v>
      </c>
      <c r="E26" s="1905">
        <f>'RM_6.7.1.sz.mell'!K28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'RM_6.7.1.sz.mell'!C29</f>
        <v>0</v>
      </c>
      <c r="D27" s="2017">
        <f>'RM_6.7.1.sz.mell'!J29</f>
        <v>0</v>
      </c>
      <c r="E27" s="1914">
        <f>'RM_6.7.1.sz.mell'!K29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'RM_6.7.1.sz.mell'!C30</f>
        <v>0</v>
      </c>
      <c r="D28" s="2018">
        <f>'RM_6.7.1.sz.mell'!J30</f>
        <v>0</v>
      </c>
      <c r="E28" s="1903">
        <f>'RM_6.7.1.sz.mell'!K30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'RM_6.7.1.sz.mell'!C31</f>
        <v>0</v>
      </c>
      <c r="D29" s="2019">
        <f>'RM_6.7.1.sz.mell'!J31</f>
        <v>0</v>
      </c>
      <c r="E29" s="2005">
        <f>'RM_6.7.1.sz.mell'!K31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'RM_6.7.1.sz.mell'!C32</f>
        <v>0</v>
      </c>
      <c r="D30" s="1900">
        <f>'RM_6.7.1.sz.mell'!J32</f>
        <v>0</v>
      </c>
      <c r="E30" s="1905">
        <f>'RM_6.7.1.sz.mell'!K32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'RM_6.7.1.sz.mell'!C33</f>
        <v>0</v>
      </c>
      <c r="D31" s="2017">
        <f>'RM_6.7.1.sz.mell'!J33</f>
        <v>0</v>
      </c>
      <c r="E31" s="1914">
        <f>'RM_6.7.1.sz.mell'!K33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'RM_6.7.1.sz.mell'!C34</f>
        <v>0</v>
      </c>
      <c r="D32" s="2018">
        <f>'RM_6.7.1.sz.mell'!J34</f>
        <v>0</v>
      </c>
      <c r="E32" s="1903">
        <f>'RM_6.7.1.sz.mell'!K34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'RM_6.7.1.sz.mell'!C35</f>
        <v>0</v>
      </c>
      <c r="D33" s="2019">
        <f>'RM_6.7.1.sz.mell'!J35</f>
        <v>0</v>
      </c>
      <c r="E33" s="2005">
        <f>'RM_6.7.1.sz.mell'!K35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'RM_6.7.1.sz.mell'!C36</f>
        <v>0</v>
      </c>
      <c r="D34" s="1900">
        <f>'RM_6.7.1.sz.mell'!J36</f>
        <v>0</v>
      </c>
      <c r="E34" s="1905">
        <f>'RM_6.7.1.sz.mell'!K36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'RM_6.7.1.sz.mell'!C37</f>
        <v>0</v>
      </c>
      <c r="D35" s="1900">
        <f>'RM_6.7.1.sz.mell'!J37</f>
        <v>0</v>
      </c>
      <c r="E35" s="1905">
        <f>'RM_6.7.1.sz.mell'!K37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'RM_6.7.1.sz.mell'!C38</f>
        <v>0</v>
      </c>
      <c r="D36" s="1900">
        <f>'RM_6.7.1.sz.mell'!J38</f>
        <v>0</v>
      </c>
      <c r="E36" s="1905">
        <f>'RM_6.7.1.sz.mell'!K38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'RM_6.7.1.sz.mell'!C39</f>
        <v>0</v>
      </c>
      <c r="D37" s="1900">
        <f>'RM_6.7.1.sz.mell'!J39</f>
        <v>0</v>
      </c>
      <c r="E37" s="1905">
        <f>'RM_6.7.1.sz.mell'!K39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'RM_6.7.1.sz.mell'!C40</f>
        <v>0</v>
      </c>
      <c r="D38" s="2017">
        <f>'RM_6.7.1.sz.mell'!J40</f>
        <v>0</v>
      </c>
      <c r="E38" s="1914">
        <f>'RM_6.7.1.sz.mell'!K40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'RM_6.7.1.sz.mell'!C41</f>
        <v>0</v>
      </c>
      <c r="D39" s="2018">
        <f>'RM_6.7.1.sz.mell'!J41</f>
        <v>0</v>
      </c>
      <c r="E39" s="1903">
        <f>'RM_6.7.1.sz.mell'!K41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'RM_6.7.1.sz.mell'!C42</f>
        <v>0</v>
      </c>
      <c r="D40" s="2019">
        <f>'RM_6.7.1.sz.mell'!J42</f>
        <v>0</v>
      </c>
      <c r="E40" s="2005">
        <f>'RM_6.7.1.sz.mell'!K42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'RM_6.7.1.sz.mell'!C43</f>
        <v>0</v>
      </c>
      <c r="D41" s="2020">
        <f>'RM_6.7.1.sz.mell'!J43</f>
        <v>0</v>
      </c>
      <c r="E41" s="2007">
        <f>'RM_6.7.1.sz.mell'!K43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'RM_6.7.1.sz.mell'!C45</f>
        <v>0</v>
      </c>
      <c r="D45" s="1900">
        <f>'RM_6.7.1.sz.mell'!J45</f>
        <v>0</v>
      </c>
      <c r="E45" s="1905">
        <f>'RM_6.7.1.sz.mell'!K45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'RM_6.7.1.sz.mell'!C46</f>
        <v>0</v>
      </c>
      <c r="D46" s="2067">
        <f>'RM_6.7.1.sz.mell'!J46</f>
        <v>0</v>
      </c>
      <c r="E46" s="2068">
        <f>'RM_6.7.1.sz.mell'!K46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'RM_6.7.1.sz.mell'!C47</f>
        <v>0</v>
      </c>
      <c r="D47" s="2017">
        <f>'RM_6.7.1.sz.mell'!J47</f>
        <v>0</v>
      </c>
      <c r="E47" s="1914">
        <f>'RM_6.7.1.sz.mell'!K47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'RM_6.7.1.sz.mell'!C48</f>
        <v>0</v>
      </c>
      <c r="D48" s="2069">
        <f>'RM_6.7.1.sz.mell'!J48</f>
        <v>0</v>
      </c>
      <c r="E48" s="1904">
        <f>'RM_6.7.1.sz.mell'!K48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'RM_6.7.1.sz.mell'!C49</f>
        <v>0</v>
      </c>
      <c r="D49" s="2073">
        <f>'RM_6.7.1.sz.mell'!J49</f>
        <v>0</v>
      </c>
      <c r="E49" s="2074">
        <f>'RM_6.7.1.sz.mell'!K49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'RM_6.7.1.sz.mell'!C50</f>
        <v>0</v>
      </c>
      <c r="D50" s="2073">
        <f>'RM_6.7.1.sz.mell'!J50</f>
        <v>0</v>
      </c>
      <c r="E50" s="2074">
        <f>'RM_6.7.1.sz.mell'!K50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'RM_6.7.1.sz.mell'!C51</f>
        <v>0</v>
      </c>
      <c r="D51" s="1900">
        <f>'RM_6.7.1.sz.mell'!J51</f>
        <v>0</v>
      </c>
      <c r="E51" s="1905">
        <f>'RM_6.7.1.sz.mell'!K51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'RM_6.7.1.sz.mell'!C52</f>
        <v>0</v>
      </c>
      <c r="D52" s="2067">
        <f>'RM_6.7.1.sz.mell'!J52</f>
        <v>0</v>
      </c>
      <c r="E52" s="2068">
        <f>'RM_6.7.1.sz.mell'!K52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'RM_6.7.1.sz.mell'!C53</f>
        <v>0</v>
      </c>
      <c r="D53" s="2017">
        <f>'RM_6.7.1.sz.mell'!J53</f>
        <v>0</v>
      </c>
      <c r="E53" s="1914">
        <f>'RM_6.7.1.sz.mell'!K53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'RM_6.7.1.sz.mell'!C54</f>
        <v>0</v>
      </c>
      <c r="D54" s="2069">
        <f>'RM_6.7.1.sz.mell'!J54</f>
        <v>0</v>
      </c>
      <c r="E54" s="1904">
        <f>'RM_6.7.1.sz.mell'!K54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'RM_6.7.1.sz.mell'!C55</f>
        <v>0</v>
      </c>
      <c r="D55" s="2073">
        <f>'RM_6.7.1.sz.mell'!J55</f>
        <v>0</v>
      </c>
      <c r="E55" s="2074">
        <f>'RM_6.7.1.sz.mell'!K55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'RM_6.7.1.sz.mell'!C56</f>
        <v>0</v>
      </c>
      <c r="D56" s="1900">
        <f>'RM_6.7.1.sz.mell'!J56</f>
        <v>0</v>
      </c>
      <c r="E56" s="1905">
        <f>'RM_6.7.1.sz.mell'!K56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'RM_6.7.1.sz.mell'!C57</f>
        <v>0</v>
      </c>
      <c r="D57" s="1900">
        <f>'RM_6.7.1.sz.mell'!J57</f>
        <v>0</v>
      </c>
      <c r="E57" s="1905">
        <f>'RM_6.7.1.sz.mell'!K57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'RM_6.7.1.sz.mell'!C59</f>
        <v>0</v>
      </c>
      <c r="D59" s="2021">
        <f>'RM_6.7.1.sz.mell'!J59</f>
        <v>0</v>
      </c>
      <c r="E59" s="2022">
        <f>'RM_6.7.1.sz.mell'!K59</f>
        <v>0</v>
      </c>
    </row>
    <row r="60" spans="1:5" ht="13.5" thickBot="1" x14ac:dyDescent="0.25">
      <c r="A60" s="1990" t="s">
        <v>806</v>
      </c>
      <c r="B60" s="1991"/>
      <c r="C60" s="2021">
        <f>'RM_6.7.1.sz.mell'!C60</f>
        <v>0</v>
      </c>
      <c r="D60" s="2021">
        <f>'RM_6.7.1.sz.mell'!J60</f>
        <v>0</v>
      </c>
      <c r="E60" s="2022">
        <f>'RM_6.7.1.sz.mell'!K60</f>
        <v>0</v>
      </c>
    </row>
  </sheetData>
  <sheetProtection sheet="1" formatCells="0"/>
  <customSheetViews>
    <customSheetView guid="{9A8A2574-4E4C-4A0E-A4B4-611EAAF4A38D}" scale="120">
      <selection activeCell="G18" sqref="G1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CONCATENATE(KVI_MOD_ALAPADATOK!M22,"2. melléklet ",KVI_MOD_ALAPADATOK!A7," ",KVI_MOD_ALAPADATOK!B7," ",KVI_MOD_ALAPADATOK!C7," ",KVI_MOD_ALAPADATOK!D7," ",KVI_MOD_ALAPADATOK!E7," ",KVI_MOD_ALAPADATOK!F7," ",KVI_MOD_ALAPADATOK!G7," ",KVI_MOD_ALAPADATOK!H7)</f>
        <v>9.6.2.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CONCATENATE(KVI_MOD_9.7.1.sz.mell!B2:D2)</f>
        <v>5 kvi név</v>
      </c>
      <c r="C2" s="2423"/>
      <c r="D2" s="2424"/>
      <c r="E2" s="1673" t="s">
        <v>604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KVI_MOD_9.7.1.sz.mell!E4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'RM_6.7.2.sz.mell'!C10</f>
        <v>0</v>
      </c>
      <c r="D8" s="1890">
        <f>'RM_6.7.2.sz.mell'!J10</f>
        <v>0</v>
      </c>
      <c r="E8" s="1995">
        <f>'RM_6.7.2.sz.mell'!K10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'RM_6.7.2.sz.mell'!C11</f>
        <v>0</v>
      </c>
      <c r="D9" s="1909">
        <f>'RM_6.7.2.sz.mell'!J11</f>
        <v>0</v>
      </c>
      <c r="E9" s="1997">
        <f>'RM_6.7.2.sz.mell'!K11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'RM_6.7.2.sz.mell'!C12</f>
        <v>0</v>
      </c>
      <c r="D10" s="2014">
        <f>'RM_6.7.2.sz.mell'!J12</f>
        <v>0</v>
      </c>
      <c r="E10" s="1893">
        <f>'RM_6.7.2.sz.mell'!K12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'RM_6.7.2.sz.mell'!C13</f>
        <v>0</v>
      </c>
      <c r="D11" s="2014">
        <f>'RM_6.7.2.sz.mell'!J13</f>
        <v>0</v>
      </c>
      <c r="E11" s="1893">
        <f>'RM_6.7.2.sz.mell'!K13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'RM_6.7.2.sz.mell'!C14</f>
        <v>0</v>
      </c>
      <c r="D12" s="2014">
        <f>'RM_6.7.2.sz.mell'!J14</f>
        <v>0</v>
      </c>
      <c r="E12" s="1893">
        <f>'RM_6.7.2.sz.mell'!K14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'RM_6.7.2.sz.mell'!C15</f>
        <v>0</v>
      </c>
      <c r="D13" s="2014">
        <f>'RM_6.7.2.sz.mell'!J15</f>
        <v>0</v>
      </c>
      <c r="E13" s="1893">
        <f>'RM_6.7.2.sz.mell'!K15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'RM_6.7.2.sz.mell'!C16</f>
        <v>0</v>
      </c>
      <c r="D14" s="2014">
        <f>'RM_6.7.2.sz.mell'!J16</f>
        <v>0</v>
      </c>
      <c r="E14" s="1893">
        <f>'RM_6.7.2.sz.mell'!K16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'RM_6.7.2.sz.mell'!C17</f>
        <v>0</v>
      </c>
      <c r="D15" s="2014">
        <f>'RM_6.7.2.sz.mell'!J17</f>
        <v>0</v>
      </c>
      <c r="E15" s="1893">
        <f>'RM_6.7.2.sz.mell'!K17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'RM_6.7.2.sz.mell'!C18</f>
        <v>0</v>
      </c>
      <c r="D16" s="2015">
        <f>'RM_6.7.2.sz.mell'!J18</f>
        <v>0</v>
      </c>
      <c r="E16" s="1912">
        <f>'RM_6.7.2.sz.mell'!K18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'RM_6.7.2.sz.mell'!C19</f>
        <v>0</v>
      </c>
      <c r="D17" s="2014">
        <f>'RM_6.7.2.sz.mell'!J19</f>
        <v>0</v>
      </c>
      <c r="E17" s="1893">
        <f>'RM_6.7.2.sz.mell'!K19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'RM_6.7.2.sz.mell'!C20</f>
        <v>0</v>
      </c>
      <c r="D18" s="2016">
        <f>'RM_6.7.2.sz.mell'!J20</f>
        <v>0</v>
      </c>
      <c r="E18" s="1895">
        <f>'RM_6.7.2.sz.mell'!K20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'RM_6.7.2.sz.mell'!C21</f>
        <v>0</v>
      </c>
      <c r="D19" s="2016">
        <f>'RM_6.7.2.sz.mell'!J21</f>
        <v>0</v>
      </c>
      <c r="E19" s="1895">
        <f>'RM_6.7.2.sz.mell'!K21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'RM_6.7.2.sz.mell'!C22</f>
        <v>0</v>
      </c>
      <c r="D20" s="1900">
        <f>'RM_6.7.2.sz.mell'!J22</f>
        <v>0</v>
      </c>
      <c r="E20" s="1905">
        <f>'RM_6.7.2.sz.mell'!K22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'RM_6.7.2.sz.mell'!C23</f>
        <v>0</v>
      </c>
      <c r="D21" s="2014">
        <f>'RM_6.7.2.sz.mell'!J23</f>
        <v>0</v>
      </c>
      <c r="E21" s="1893">
        <f>'RM_6.7.2.sz.mell'!K23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'RM_6.7.2.sz.mell'!C24</f>
        <v>0</v>
      </c>
      <c r="D22" s="2014">
        <f>'RM_6.7.2.sz.mell'!J24</f>
        <v>0</v>
      </c>
      <c r="E22" s="1893">
        <f>'RM_6.7.2.sz.mell'!K24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'RM_6.7.2.sz.mell'!C25</f>
        <v>0</v>
      </c>
      <c r="D23" s="2014">
        <f>'RM_6.7.2.sz.mell'!J25</f>
        <v>0</v>
      </c>
      <c r="E23" s="1893">
        <f>'RM_6.7.2.sz.mell'!K25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'RM_6.7.2.sz.mell'!C26</f>
        <v>0</v>
      </c>
      <c r="D24" s="2014">
        <f>'RM_6.7.2.sz.mell'!J26</f>
        <v>0</v>
      </c>
      <c r="E24" s="1893">
        <f>'RM_6.7.2.sz.mell'!K26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'RM_6.7.2.sz.mell'!C27</f>
        <v>0</v>
      </c>
      <c r="D25" s="1900">
        <f>'RM_6.7.2.sz.mell'!J27</f>
        <v>0</v>
      </c>
      <c r="E25" s="1905">
        <f>'RM_6.7.2.sz.mell'!K27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'RM_6.7.2.sz.mell'!C28</f>
        <v>0</v>
      </c>
      <c r="D26" s="1900">
        <f>'RM_6.7.2.sz.mell'!J28</f>
        <v>0</v>
      </c>
      <c r="E26" s="1905">
        <f>'RM_6.7.2.sz.mell'!K28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'RM_6.7.2.sz.mell'!C29</f>
        <v>0</v>
      </c>
      <c r="D27" s="2017">
        <f>'RM_6.7.2.sz.mell'!J29</f>
        <v>0</v>
      </c>
      <c r="E27" s="1914">
        <f>'RM_6.7.2.sz.mell'!K29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'RM_6.7.2.sz.mell'!C30</f>
        <v>0</v>
      </c>
      <c r="D28" s="2018">
        <f>'RM_6.7.2.sz.mell'!J30</f>
        <v>0</v>
      </c>
      <c r="E28" s="1903">
        <f>'RM_6.7.2.sz.mell'!K30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'RM_6.7.2.sz.mell'!C31</f>
        <v>0</v>
      </c>
      <c r="D29" s="2019">
        <f>'RM_6.7.2.sz.mell'!J31</f>
        <v>0</v>
      </c>
      <c r="E29" s="2005">
        <f>'RM_6.7.2.sz.mell'!K31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'RM_6.7.2.sz.mell'!C32</f>
        <v>0</v>
      </c>
      <c r="D30" s="1900">
        <f>'RM_6.7.2.sz.mell'!J32</f>
        <v>0</v>
      </c>
      <c r="E30" s="1905">
        <f>'RM_6.7.2.sz.mell'!K32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'RM_6.7.2.sz.mell'!C33</f>
        <v>0</v>
      </c>
      <c r="D31" s="2017">
        <f>'RM_6.7.2.sz.mell'!J33</f>
        <v>0</v>
      </c>
      <c r="E31" s="1914">
        <f>'RM_6.7.2.sz.mell'!K33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'RM_6.7.2.sz.mell'!C34</f>
        <v>0</v>
      </c>
      <c r="D32" s="2018">
        <f>'RM_6.7.2.sz.mell'!J34</f>
        <v>0</v>
      </c>
      <c r="E32" s="1903">
        <f>'RM_6.7.2.sz.mell'!K34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'RM_6.7.2.sz.mell'!C35</f>
        <v>0</v>
      </c>
      <c r="D33" s="2019">
        <f>'RM_6.7.2.sz.mell'!J35</f>
        <v>0</v>
      </c>
      <c r="E33" s="2005">
        <f>'RM_6.7.2.sz.mell'!K35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'RM_6.7.2.sz.mell'!C36</f>
        <v>0</v>
      </c>
      <c r="D34" s="1900">
        <f>'RM_6.7.2.sz.mell'!J36</f>
        <v>0</v>
      </c>
      <c r="E34" s="1905">
        <f>'RM_6.7.2.sz.mell'!K36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'RM_6.7.2.sz.mell'!C37</f>
        <v>0</v>
      </c>
      <c r="D35" s="1900">
        <f>'RM_6.7.2.sz.mell'!J37</f>
        <v>0</v>
      </c>
      <c r="E35" s="1905">
        <f>'RM_6.7.2.sz.mell'!K37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'RM_6.7.2.sz.mell'!C38</f>
        <v>0</v>
      </c>
      <c r="D36" s="1900">
        <f>'RM_6.7.2.sz.mell'!J38</f>
        <v>0</v>
      </c>
      <c r="E36" s="1905">
        <f>'RM_6.7.2.sz.mell'!K38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'RM_6.7.2.sz.mell'!C39</f>
        <v>0</v>
      </c>
      <c r="D37" s="1900">
        <f>'RM_6.7.2.sz.mell'!J39</f>
        <v>0</v>
      </c>
      <c r="E37" s="1905">
        <f>'RM_6.7.2.sz.mell'!K39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'RM_6.7.2.sz.mell'!C40</f>
        <v>0</v>
      </c>
      <c r="D38" s="2017">
        <f>'RM_6.7.2.sz.mell'!J40</f>
        <v>0</v>
      </c>
      <c r="E38" s="1914">
        <f>'RM_6.7.2.sz.mell'!K40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'RM_6.7.2.sz.mell'!C41</f>
        <v>0</v>
      </c>
      <c r="D39" s="2018">
        <f>'RM_6.7.2.sz.mell'!J41</f>
        <v>0</v>
      </c>
      <c r="E39" s="1903">
        <f>'RM_6.7.2.sz.mell'!K41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'RM_6.7.2.sz.mell'!C42</f>
        <v>0</v>
      </c>
      <c r="D40" s="2019">
        <f>'RM_6.7.2.sz.mell'!J42</f>
        <v>0</v>
      </c>
      <c r="E40" s="2005">
        <f>'RM_6.7.2.sz.mell'!K42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'RM_6.7.2.sz.mell'!C43</f>
        <v>0</v>
      </c>
      <c r="D41" s="2020">
        <f>'RM_6.7.2.sz.mell'!J43</f>
        <v>0</v>
      </c>
      <c r="E41" s="2007">
        <f>'RM_6.7.2.sz.mell'!K43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'RM_6.7.2.sz.mell'!C45</f>
        <v>0</v>
      </c>
      <c r="D45" s="1900">
        <f>'RM_6.7.2.sz.mell'!J45</f>
        <v>0</v>
      </c>
      <c r="E45" s="1905">
        <f>'RM_6.7.2.sz.mell'!K45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'RM_6.7.2.sz.mell'!C46</f>
        <v>0</v>
      </c>
      <c r="D46" s="2067">
        <f>'RM_6.7.2.sz.mell'!J46</f>
        <v>0</v>
      </c>
      <c r="E46" s="2068">
        <f>'RM_6.7.2.sz.mell'!K46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'RM_6.7.2.sz.mell'!C47</f>
        <v>0</v>
      </c>
      <c r="D47" s="2017">
        <f>'RM_6.7.2.sz.mell'!J47</f>
        <v>0</v>
      </c>
      <c r="E47" s="1914">
        <f>'RM_6.7.2.sz.mell'!K47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'RM_6.7.2.sz.mell'!C48</f>
        <v>0</v>
      </c>
      <c r="D48" s="2069">
        <f>'RM_6.7.2.sz.mell'!J48</f>
        <v>0</v>
      </c>
      <c r="E48" s="1904">
        <f>'RM_6.7.2.sz.mell'!K48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'RM_6.7.2.sz.mell'!C49</f>
        <v>0</v>
      </c>
      <c r="D49" s="2073">
        <f>'RM_6.7.2.sz.mell'!J49</f>
        <v>0</v>
      </c>
      <c r="E49" s="2074">
        <f>'RM_6.7.2.sz.mell'!K49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'RM_6.7.2.sz.mell'!C50</f>
        <v>0</v>
      </c>
      <c r="D50" s="2073">
        <f>'RM_6.7.2.sz.mell'!J50</f>
        <v>0</v>
      </c>
      <c r="E50" s="2074">
        <f>'RM_6.7.2.sz.mell'!K50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'RM_6.7.2.sz.mell'!C51</f>
        <v>0</v>
      </c>
      <c r="D51" s="1900">
        <f>'RM_6.7.2.sz.mell'!J51</f>
        <v>0</v>
      </c>
      <c r="E51" s="1905">
        <f>'RM_6.7.2.sz.mell'!K51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'RM_6.7.2.sz.mell'!C52</f>
        <v>0</v>
      </c>
      <c r="D52" s="2067">
        <f>'RM_6.7.2.sz.mell'!J52</f>
        <v>0</v>
      </c>
      <c r="E52" s="2068">
        <f>'RM_6.7.2.sz.mell'!K52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'RM_6.7.2.sz.mell'!C53</f>
        <v>0</v>
      </c>
      <c r="D53" s="2017">
        <f>'RM_6.7.2.sz.mell'!J53</f>
        <v>0</v>
      </c>
      <c r="E53" s="1914">
        <f>'RM_6.7.2.sz.mell'!K53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'RM_6.7.2.sz.mell'!C54</f>
        <v>0</v>
      </c>
      <c r="D54" s="2069">
        <f>'RM_6.7.2.sz.mell'!J54</f>
        <v>0</v>
      </c>
      <c r="E54" s="1904">
        <f>'RM_6.7.2.sz.mell'!K54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'RM_6.7.2.sz.mell'!C55</f>
        <v>0</v>
      </c>
      <c r="D55" s="2073">
        <f>'RM_6.7.2.sz.mell'!J55</f>
        <v>0</v>
      </c>
      <c r="E55" s="2074">
        <f>'RM_6.7.2.sz.mell'!K55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'RM_6.7.2.sz.mell'!C56</f>
        <v>0</v>
      </c>
      <c r="D56" s="1900">
        <f>'RM_6.7.2.sz.mell'!J56</f>
        <v>0</v>
      </c>
      <c r="E56" s="1905">
        <f>'RM_6.7.2.sz.mell'!K56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'RM_6.7.2.sz.mell'!C57</f>
        <v>0</v>
      </c>
      <c r="D57" s="1900">
        <f>'RM_6.7.2.sz.mell'!J57</f>
        <v>0</v>
      </c>
      <c r="E57" s="1905">
        <f>'RM_6.7.2.sz.mell'!K57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'RM_6.7.2.sz.mell'!C59</f>
        <v>0</v>
      </c>
      <c r="D59" s="2021">
        <f>'RM_6.7.2.sz.mell'!J59</f>
        <v>0</v>
      </c>
      <c r="E59" s="2022">
        <f>'RM_6.7.2.sz.mell'!K59</f>
        <v>0</v>
      </c>
    </row>
    <row r="60" spans="1:5" ht="13.5" thickBot="1" x14ac:dyDescent="0.25">
      <c r="A60" s="1990" t="s">
        <v>806</v>
      </c>
      <c r="B60" s="1991"/>
      <c r="C60" s="2021">
        <f>'RM_6.7.2.sz.mell'!C60</f>
        <v>0</v>
      </c>
      <c r="D60" s="2021">
        <f>'RM_6.7.2.sz.mell'!J60</f>
        <v>0</v>
      </c>
      <c r="E60" s="2022">
        <f>'RM_6.7.2.sz.mell'!K60</f>
        <v>0</v>
      </c>
    </row>
  </sheetData>
  <sheetProtection sheet="1" formatCells="0"/>
  <customSheetViews>
    <customSheetView guid="{9A8A2574-4E4C-4A0E-A4B4-611EAAF4A38D}" scale="120" topLeftCell="A41">
      <selection activeCell="C59" sqref="C59:E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65" sqref="H6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CONCATENATE(KVI_MOD_ALAPADATOK!M22,"3. melléklet ",KVI_MOD_ALAPADATOK!A7," ",KVI_MOD_ALAPADATOK!B7," ",KVI_MOD_ALAPADATOK!C7," ",KVI_MOD_ALAPADATOK!D7," ",KVI_MOD_ALAPADATOK!E7," ",KVI_MOD_ALAPADATOK!F7," ",KVI_MOD_ALAPADATOK!G7," ",KVI_MOD_ALAPADATOK!H7)</f>
        <v>9.6.3.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CONCATENATE(KVI_MOD_9.7.2.sz.mell!B2:D2)</f>
        <v>5 kvi név</v>
      </c>
      <c r="C2" s="2423"/>
      <c r="D2" s="2424"/>
      <c r="E2" s="1673" t="s">
        <v>604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KVI_MOD_9.7.2.sz.mell!E4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'RM_6.7.3.sz.mell'!C10</f>
        <v>0</v>
      </c>
      <c r="D8" s="1890">
        <f>'RM_6.7.3.sz.mell'!J10</f>
        <v>0</v>
      </c>
      <c r="E8" s="1995">
        <f>'RM_6.7.3.sz.mell'!K10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'RM_6.7.3.sz.mell'!C11</f>
        <v>0</v>
      </c>
      <c r="D9" s="1909">
        <f>'RM_6.7.3.sz.mell'!J11</f>
        <v>0</v>
      </c>
      <c r="E9" s="1997">
        <f>'RM_6.7.3.sz.mell'!K11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'RM_6.7.3.sz.mell'!C12</f>
        <v>0</v>
      </c>
      <c r="D10" s="2014">
        <f>'RM_6.7.3.sz.mell'!J12</f>
        <v>0</v>
      </c>
      <c r="E10" s="1893">
        <f>'RM_6.7.3.sz.mell'!K12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'RM_6.7.3.sz.mell'!C13</f>
        <v>0</v>
      </c>
      <c r="D11" s="2014">
        <f>'RM_6.7.3.sz.mell'!J13</f>
        <v>0</v>
      </c>
      <c r="E11" s="1893">
        <f>'RM_6.7.3.sz.mell'!K13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'RM_6.7.3.sz.mell'!C14</f>
        <v>0</v>
      </c>
      <c r="D12" s="2014">
        <f>'RM_6.7.3.sz.mell'!J14</f>
        <v>0</v>
      </c>
      <c r="E12" s="1893">
        <f>'RM_6.7.3.sz.mell'!K14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'RM_6.7.3.sz.mell'!C15</f>
        <v>0</v>
      </c>
      <c r="D13" s="2014">
        <f>'RM_6.7.3.sz.mell'!J15</f>
        <v>0</v>
      </c>
      <c r="E13" s="1893">
        <f>'RM_6.7.3.sz.mell'!K15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'RM_6.7.3.sz.mell'!C16</f>
        <v>0</v>
      </c>
      <c r="D14" s="2014">
        <f>'RM_6.7.3.sz.mell'!J16</f>
        <v>0</v>
      </c>
      <c r="E14" s="1893">
        <f>'RM_6.7.3.sz.mell'!K16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'RM_6.7.3.sz.mell'!C17</f>
        <v>0</v>
      </c>
      <c r="D15" s="2014">
        <f>'RM_6.7.3.sz.mell'!J17</f>
        <v>0</v>
      </c>
      <c r="E15" s="1893">
        <f>'RM_6.7.3.sz.mell'!K17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'RM_6.7.3.sz.mell'!C18</f>
        <v>0</v>
      </c>
      <c r="D16" s="2015">
        <f>'RM_6.7.3.sz.mell'!J18</f>
        <v>0</v>
      </c>
      <c r="E16" s="1912">
        <f>'RM_6.7.3.sz.mell'!K18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'RM_6.7.3.sz.mell'!C19</f>
        <v>0</v>
      </c>
      <c r="D17" s="2014">
        <f>'RM_6.7.3.sz.mell'!J19</f>
        <v>0</v>
      </c>
      <c r="E17" s="1893">
        <f>'RM_6.7.3.sz.mell'!K19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'RM_6.7.3.sz.mell'!C20</f>
        <v>0</v>
      </c>
      <c r="D18" s="2016">
        <f>'RM_6.7.3.sz.mell'!J20</f>
        <v>0</v>
      </c>
      <c r="E18" s="1895">
        <f>'RM_6.7.3.sz.mell'!K20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'RM_6.7.3.sz.mell'!C21</f>
        <v>0</v>
      </c>
      <c r="D19" s="2016">
        <f>'RM_6.7.3.sz.mell'!J21</f>
        <v>0</v>
      </c>
      <c r="E19" s="1895">
        <f>'RM_6.7.3.sz.mell'!K21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'RM_6.7.3.sz.mell'!C22</f>
        <v>0</v>
      </c>
      <c r="D20" s="1900">
        <f>'RM_6.7.3.sz.mell'!J22</f>
        <v>0</v>
      </c>
      <c r="E20" s="1905">
        <f>'RM_6.7.3.sz.mell'!K22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'RM_6.7.3.sz.mell'!C23</f>
        <v>0</v>
      </c>
      <c r="D21" s="2014">
        <f>'RM_6.7.3.sz.mell'!J23</f>
        <v>0</v>
      </c>
      <c r="E21" s="1893">
        <f>'RM_6.7.3.sz.mell'!K23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'RM_6.7.3.sz.mell'!C24</f>
        <v>0</v>
      </c>
      <c r="D22" s="2014">
        <f>'RM_6.7.3.sz.mell'!J24</f>
        <v>0</v>
      </c>
      <c r="E22" s="1893">
        <f>'RM_6.7.3.sz.mell'!K24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'RM_6.7.3.sz.mell'!C25</f>
        <v>0</v>
      </c>
      <c r="D23" s="2014">
        <f>'RM_6.7.3.sz.mell'!J25</f>
        <v>0</v>
      </c>
      <c r="E23" s="1893">
        <f>'RM_6.7.3.sz.mell'!K25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'RM_6.7.3.sz.mell'!C26</f>
        <v>0</v>
      </c>
      <c r="D24" s="2014">
        <f>'RM_6.7.3.sz.mell'!J26</f>
        <v>0</v>
      </c>
      <c r="E24" s="1893">
        <f>'RM_6.7.3.sz.mell'!K26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'RM_6.7.3.sz.mell'!C27</f>
        <v>0</v>
      </c>
      <c r="D25" s="1900">
        <f>'RM_6.7.3.sz.mell'!J27</f>
        <v>0</v>
      </c>
      <c r="E25" s="1905">
        <f>'RM_6.7.3.sz.mell'!K27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'RM_6.7.3.sz.mell'!C28</f>
        <v>0</v>
      </c>
      <c r="D26" s="1900">
        <f>'RM_6.7.3.sz.mell'!J28</f>
        <v>0</v>
      </c>
      <c r="E26" s="1905">
        <f>'RM_6.7.3.sz.mell'!K28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'RM_6.7.3.sz.mell'!C29</f>
        <v>0</v>
      </c>
      <c r="D27" s="2017">
        <f>'RM_6.7.3.sz.mell'!J29</f>
        <v>0</v>
      </c>
      <c r="E27" s="1914">
        <f>'RM_6.7.3.sz.mell'!K29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'RM_6.7.3.sz.mell'!C30</f>
        <v>0</v>
      </c>
      <c r="D28" s="2018">
        <f>'RM_6.7.3.sz.mell'!J30</f>
        <v>0</v>
      </c>
      <c r="E28" s="1903">
        <f>'RM_6.7.3.sz.mell'!K30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'RM_6.7.3.sz.mell'!C31</f>
        <v>0</v>
      </c>
      <c r="D29" s="2019">
        <f>'RM_6.7.3.sz.mell'!J31</f>
        <v>0</v>
      </c>
      <c r="E29" s="2005">
        <f>'RM_6.7.3.sz.mell'!K31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'RM_6.7.3.sz.mell'!C32</f>
        <v>0</v>
      </c>
      <c r="D30" s="1900">
        <f>'RM_6.7.3.sz.mell'!J32</f>
        <v>0</v>
      </c>
      <c r="E30" s="1905">
        <f>'RM_6.7.3.sz.mell'!K32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'RM_6.7.3.sz.mell'!C33</f>
        <v>0</v>
      </c>
      <c r="D31" s="2017">
        <f>'RM_6.7.3.sz.mell'!J33</f>
        <v>0</v>
      </c>
      <c r="E31" s="1914">
        <f>'RM_6.7.3.sz.mell'!K33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'RM_6.7.3.sz.mell'!C34</f>
        <v>0</v>
      </c>
      <c r="D32" s="2018">
        <f>'RM_6.7.3.sz.mell'!J34</f>
        <v>0</v>
      </c>
      <c r="E32" s="1903">
        <f>'RM_6.7.3.sz.mell'!K34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'RM_6.7.3.sz.mell'!C35</f>
        <v>0</v>
      </c>
      <c r="D33" s="2019">
        <f>'RM_6.7.3.sz.mell'!J35</f>
        <v>0</v>
      </c>
      <c r="E33" s="2005">
        <f>'RM_6.7.3.sz.mell'!K35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'RM_6.7.3.sz.mell'!C36</f>
        <v>0</v>
      </c>
      <c r="D34" s="1900">
        <f>'RM_6.7.3.sz.mell'!J36</f>
        <v>0</v>
      </c>
      <c r="E34" s="1905">
        <f>'RM_6.7.3.sz.mell'!K36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'RM_6.7.3.sz.mell'!C37</f>
        <v>0</v>
      </c>
      <c r="D35" s="1900">
        <f>'RM_6.7.3.sz.mell'!J37</f>
        <v>0</v>
      </c>
      <c r="E35" s="1905">
        <f>'RM_6.7.3.sz.mell'!K37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'RM_6.7.3.sz.mell'!C38</f>
        <v>0</v>
      </c>
      <c r="D36" s="1900">
        <f>'RM_6.7.3.sz.mell'!J38</f>
        <v>0</v>
      </c>
      <c r="E36" s="1905">
        <f>'RM_6.7.3.sz.mell'!K38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'RM_6.7.3.sz.mell'!C39</f>
        <v>0</v>
      </c>
      <c r="D37" s="1900">
        <f>'RM_6.7.3.sz.mell'!J39</f>
        <v>0</v>
      </c>
      <c r="E37" s="1905">
        <f>'RM_6.7.3.sz.mell'!K39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'RM_6.7.3.sz.mell'!C40</f>
        <v>0</v>
      </c>
      <c r="D38" s="2017">
        <f>'RM_6.7.3.sz.mell'!J40</f>
        <v>0</v>
      </c>
      <c r="E38" s="1914">
        <f>'RM_6.7.3.sz.mell'!K40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'RM_6.7.3.sz.mell'!C41</f>
        <v>0</v>
      </c>
      <c r="D39" s="2018">
        <f>'RM_6.7.3.sz.mell'!J41</f>
        <v>0</v>
      </c>
      <c r="E39" s="1903">
        <f>'RM_6.7.3.sz.mell'!K41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'RM_6.7.3.sz.mell'!C42</f>
        <v>0</v>
      </c>
      <c r="D40" s="2019">
        <f>'RM_6.7.3.sz.mell'!J42</f>
        <v>0</v>
      </c>
      <c r="E40" s="2005">
        <f>'RM_6.7.3.sz.mell'!K42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'RM_6.7.3.sz.mell'!C43</f>
        <v>0</v>
      </c>
      <c r="D41" s="2020">
        <f>'RM_6.7.3.sz.mell'!J43</f>
        <v>0</v>
      </c>
      <c r="E41" s="2007">
        <f>'RM_6.7.3.sz.mell'!K43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'RM_6.7.3.sz.mell'!C45</f>
        <v>0</v>
      </c>
      <c r="D45" s="1900">
        <f>'RM_6.7.3.sz.mell'!J45</f>
        <v>0</v>
      </c>
      <c r="E45" s="1905">
        <f>'RM_6.7.3.sz.mell'!K45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'RM_6.7.3.sz.mell'!C46</f>
        <v>0</v>
      </c>
      <c r="D46" s="2067">
        <f>'RM_6.7.3.sz.mell'!J46</f>
        <v>0</v>
      </c>
      <c r="E46" s="2068">
        <f>'RM_6.7.3.sz.mell'!K46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'RM_6.7.3.sz.mell'!C47</f>
        <v>0</v>
      </c>
      <c r="D47" s="2017">
        <f>'RM_6.7.3.sz.mell'!J47</f>
        <v>0</v>
      </c>
      <c r="E47" s="1914">
        <f>'RM_6.7.3.sz.mell'!K47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'RM_6.7.3.sz.mell'!C48</f>
        <v>0</v>
      </c>
      <c r="D48" s="2069">
        <f>'RM_6.7.3.sz.mell'!J48</f>
        <v>0</v>
      </c>
      <c r="E48" s="1904">
        <f>'RM_6.7.3.sz.mell'!K48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'RM_6.7.3.sz.mell'!C49</f>
        <v>0</v>
      </c>
      <c r="D49" s="2073">
        <f>'RM_6.7.3.sz.mell'!J49</f>
        <v>0</v>
      </c>
      <c r="E49" s="2074">
        <f>'RM_6.7.3.sz.mell'!K49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'RM_6.7.3.sz.mell'!C50</f>
        <v>0</v>
      </c>
      <c r="D50" s="2073">
        <f>'RM_6.7.3.sz.mell'!J50</f>
        <v>0</v>
      </c>
      <c r="E50" s="2074">
        <f>'RM_6.7.3.sz.mell'!K50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'RM_6.7.3.sz.mell'!C51</f>
        <v>0</v>
      </c>
      <c r="D51" s="1900">
        <f>'RM_6.7.3.sz.mell'!J51</f>
        <v>0</v>
      </c>
      <c r="E51" s="1905">
        <f>'RM_6.7.3.sz.mell'!K51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'RM_6.7.3.sz.mell'!C52</f>
        <v>0</v>
      </c>
      <c r="D52" s="2067">
        <f>'RM_6.7.3.sz.mell'!J52</f>
        <v>0</v>
      </c>
      <c r="E52" s="2068">
        <f>'RM_6.7.3.sz.mell'!K52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'RM_6.7.3.sz.mell'!C53</f>
        <v>0</v>
      </c>
      <c r="D53" s="2017">
        <f>'RM_6.7.3.sz.mell'!J53</f>
        <v>0</v>
      </c>
      <c r="E53" s="1914">
        <f>'RM_6.7.3.sz.mell'!K53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'RM_6.7.3.sz.mell'!C54</f>
        <v>0</v>
      </c>
      <c r="D54" s="2069">
        <f>'RM_6.7.3.sz.mell'!J54</f>
        <v>0</v>
      </c>
      <c r="E54" s="1904">
        <f>'RM_6.7.3.sz.mell'!K54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'RM_6.7.3.sz.mell'!C55</f>
        <v>0</v>
      </c>
      <c r="D55" s="2073">
        <f>'RM_6.7.3.sz.mell'!J55</f>
        <v>0</v>
      </c>
      <c r="E55" s="2074">
        <f>'RM_6.7.3.sz.mell'!K55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'RM_6.7.3.sz.mell'!C56</f>
        <v>0</v>
      </c>
      <c r="D56" s="1900">
        <f>'RM_6.7.3.sz.mell'!J56</f>
        <v>0</v>
      </c>
      <c r="E56" s="1905">
        <f>'RM_6.7.3.sz.mell'!K56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'RM_6.7.3.sz.mell'!C57</f>
        <v>0</v>
      </c>
      <c r="D57" s="1900">
        <f>'RM_6.7.3.sz.mell'!J57</f>
        <v>0</v>
      </c>
      <c r="E57" s="1905">
        <f>'RM_6.7.3.sz.mell'!K57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'RM_6.7.3.sz.mell'!C59</f>
        <v>0</v>
      </c>
      <c r="D59" s="2021">
        <f>'RM_6.7.3.sz.mell'!J59</f>
        <v>0</v>
      </c>
      <c r="E59" s="2022">
        <f>'RM_6.7.3.sz.mell'!K59</f>
        <v>0</v>
      </c>
    </row>
    <row r="60" spans="1:5" ht="13.5" thickBot="1" x14ac:dyDescent="0.25">
      <c r="A60" s="1990" t="s">
        <v>806</v>
      </c>
      <c r="B60" s="1991"/>
      <c r="C60" s="2021">
        <f>'RM_6.7.3.sz.mell'!C60</f>
        <v>0</v>
      </c>
      <c r="D60" s="2021">
        <f>'RM_6.7.3.sz.mell'!J60</f>
        <v>0</v>
      </c>
      <c r="E60" s="2022">
        <f>'RM_6.7.3.sz.mell'!K60</f>
        <v>0</v>
      </c>
    </row>
  </sheetData>
  <sheetProtection sheet="1" formatCells="0"/>
  <customSheetViews>
    <customSheetView guid="{9A8A2574-4E4C-4A0E-A4B4-611EAAF4A38D}" scale="120" topLeftCell="A41">
      <selection activeCell="H65" sqref="H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J65" sqref="J6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CONCATENATE(KVI_MOD_ALAPADATOK!M24," melléklet ",KVI_MOD_ALAPADATOK!A7," ",KVI_MOD_ALAPADATOK!B7," ",KVI_MOD_ALAPADATOK!C7," ",KVI_MOD_ALAPADATOK!D7," ",KVI_MOD_ALAPADATOK!E7," ",KVI_MOD_ALAPADATOK!F7," ",KVI_MOD_ALAPADATOK!G7," ",KVI_MOD_ALAPADATOK!H7)</f>
        <v>9.7.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CONCATENATE(KVI_MOD_ALAPADATOK!B24)</f>
        <v>6 kvi név</v>
      </c>
      <c r="C2" s="2423"/>
      <c r="D2" s="2424"/>
      <c r="E2" s="1673" t="s">
        <v>605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'RM_6.8.sz.mell'!C10</f>
        <v>0</v>
      </c>
      <c r="D8" s="1890">
        <f>'RM_6.8.sz.mell'!J10</f>
        <v>0</v>
      </c>
      <c r="E8" s="1995">
        <f>'RM_6.8.sz.mell'!K10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'RM_6.8.sz.mell'!C11</f>
        <v>0</v>
      </c>
      <c r="D9" s="1909">
        <f>'RM_6.8.sz.mell'!J11</f>
        <v>0</v>
      </c>
      <c r="E9" s="1997">
        <f>'RM_6.8.sz.mell'!K11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'RM_6.8.sz.mell'!C12</f>
        <v>0</v>
      </c>
      <c r="D10" s="2014">
        <f>'RM_6.8.sz.mell'!J12</f>
        <v>0</v>
      </c>
      <c r="E10" s="1893">
        <f>'RM_6.8.sz.mell'!K12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'RM_6.8.sz.mell'!C13</f>
        <v>0</v>
      </c>
      <c r="D11" s="2014">
        <f>'RM_6.8.sz.mell'!J13</f>
        <v>0</v>
      </c>
      <c r="E11" s="1893">
        <f>'RM_6.8.sz.mell'!K13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'RM_6.8.sz.mell'!C14</f>
        <v>0</v>
      </c>
      <c r="D12" s="2014">
        <f>'RM_6.8.sz.mell'!J14</f>
        <v>0</v>
      </c>
      <c r="E12" s="1893">
        <f>'RM_6.8.sz.mell'!K14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'RM_6.8.sz.mell'!C15</f>
        <v>0</v>
      </c>
      <c r="D13" s="2014">
        <f>'RM_6.8.sz.mell'!J15</f>
        <v>0</v>
      </c>
      <c r="E13" s="1893">
        <f>'RM_6.8.sz.mell'!K15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'RM_6.8.sz.mell'!C16</f>
        <v>0</v>
      </c>
      <c r="D14" s="2014">
        <f>'RM_6.8.sz.mell'!J16</f>
        <v>0</v>
      </c>
      <c r="E14" s="1893">
        <f>'RM_6.8.sz.mell'!K16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'RM_6.8.sz.mell'!C17</f>
        <v>0</v>
      </c>
      <c r="D15" s="2014">
        <f>'RM_6.8.sz.mell'!J17</f>
        <v>0</v>
      </c>
      <c r="E15" s="1893">
        <f>'RM_6.8.sz.mell'!K17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'RM_6.8.sz.mell'!C18</f>
        <v>0</v>
      </c>
      <c r="D16" s="2015">
        <f>'RM_6.8.sz.mell'!J18</f>
        <v>0</v>
      </c>
      <c r="E16" s="1912">
        <f>'RM_6.8.sz.mell'!K18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'RM_6.8.sz.mell'!C19</f>
        <v>0</v>
      </c>
      <c r="D17" s="2014">
        <f>'RM_6.8.sz.mell'!J19</f>
        <v>0</v>
      </c>
      <c r="E17" s="1893">
        <f>'RM_6.8.sz.mell'!K19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'RM_6.8.sz.mell'!C20</f>
        <v>0</v>
      </c>
      <c r="D18" s="2016">
        <f>'RM_6.8.sz.mell'!J20</f>
        <v>0</v>
      </c>
      <c r="E18" s="1895">
        <f>'RM_6.8.sz.mell'!K20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'RM_6.8.sz.mell'!C21</f>
        <v>0</v>
      </c>
      <c r="D19" s="2016">
        <f>'RM_6.8.sz.mell'!J21</f>
        <v>0</v>
      </c>
      <c r="E19" s="1895">
        <f>'RM_6.8.sz.mell'!K21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'RM_6.8.sz.mell'!C22</f>
        <v>0</v>
      </c>
      <c r="D20" s="1900">
        <f>'RM_6.8.sz.mell'!J22</f>
        <v>0</v>
      </c>
      <c r="E20" s="1905">
        <f>'RM_6.8.sz.mell'!K22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'RM_6.8.sz.mell'!C23</f>
        <v>0</v>
      </c>
      <c r="D21" s="2014">
        <f>'RM_6.8.sz.mell'!J23</f>
        <v>0</v>
      </c>
      <c r="E21" s="1893">
        <f>'RM_6.8.sz.mell'!K23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'RM_6.8.sz.mell'!C24</f>
        <v>0</v>
      </c>
      <c r="D22" s="2014">
        <f>'RM_6.8.sz.mell'!J24</f>
        <v>0</v>
      </c>
      <c r="E22" s="1893">
        <f>'RM_6.8.sz.mell'!K24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'RM_6.8.sz.mell'!C25</f>
        <v>0</v>
      </c>
      <c r="D23" s="2014">
        <f>'RM_6.8.sz.mell'!J25</f>
        <v>0</v>
      </c>
      <c r="E23" s="1893">
        <f>'RM_6.8.sz.mell'!K25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'RM_6.8.sz.mell'!C26</f>
        <v>0</v>
      </c>
      <c r="D24" s="2014">
        <f>'RM_6.8.sz.mell'!J26</f>
        <v>0</v>
      </c>
      <c r="E24" s="1893">
        <f>'RM_6.8.sz.mell'!K26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'RM_6.8.sz.mell'!C27</f>
        <v>0</v>
      </c>
      <c r="D25" s="1900">
        <f>'RM_6.8.sz.mell'!J27</f>
        <v>0</v>
      </c>
      <c r="E25" s="1905">
        <f>'RM_6.8.sz.mell'!K27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'RM_6.8.sz.mell'!C28</f>
        <v>0</v>
      </c>
      <c r="D26" s="1900">
        <f>'RM_6.8.sz.mell'!J28</f>
        <v>0</v>
      </c>
      <c r="E26" s="1905">
        <f>'RM_6.8.sz.mell'!K28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'RM_6.8.sz.mell'!C29</f>
        <v>0</v>
      </c>
      <c r="D27" s="2017">
        <f>'RM_6.8.sz.mell'!J29</f>
        <v>0</v>
      </c>
      <c r="E27" s="1914">
        <f>'RM_6.8.sz.mell'!K29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'RM_6.8.sz.mell'!C30</f>
        <v>0</v>
      </c>
      <c r="D28" s="2018">
        <f>'RM_6.8.sz.mell'!J30</f>
        <v>0</v>
      </c>
      <c r="E28" s="1903">
        <f>'RM_6.8.sz.mell'!K30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'RM_6.8.sz.mell'!C31</f>
        <v>0</v>
      </c>
      <c r="D29" s="2019">
        <f>'RM_6.8.sz.mell'!J31</f>
        <v>0</v>
      </c>
      <c r="E29" s="2005">
        <f>'RM_6.8.sz.mell'!K31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'RM_6.8.sz.mell'!C32</f>
        <v>0</v>
      </c>
      <c r="D30" s="1900">
        <f>'RM_6.8.sz.mell'!J32</f>
        <v>0</v>
      </c>
      <c r="E30" s="1905">
        <f>'RM_6.8.sz.mell'!K32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'RM_6.8.sz.mell'!C33</f>
        <v>0</v>
      </c>
      <c r="D31" s="2017">
        <f>'RM_6.8.sz.mell'!J33</f>
        <v>0</v>
      </c>
      <c r="E31" s="1914">
        <f>'RM_6.8.sz.mell'!K33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'RM_6.8.sz.mell'!C34</f>
        <v>0</v>
      </c>
      <c r="D32" s="2018">
        <f>'RM_6.8.sz.mell'!J34</f>
        <v>0</v>
      </c>
      <c r="E32" s="1903">
        <f>'RM_6.8.sz.mell'!K34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'RM_6.8.sz.mell'!C35</f>
        <v>0</v>
      </c>
      <c r="D33" s="2019">
        <f>'RM_6.8.sz.mell'!J35</f>
        <v>0</v>
      </c>
      <c r="E33" s="2005">
        <f>'RM_6.8.sz.mell'!K35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'RM_6.8.sz.mell'!C36</f>
        <v>0</v>
      </c>
      <c r="D34" s="1900">
        <f>'RM_6.8.sz.mell'!J36</f>
        <v>0</v>
      </c>
      <c r="E34" s="1905">
        <f>'RM_6.8.sz.mell'!K36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'RM_6.8.sz.mell'!C37</f>
        <v>0</v>
      </c>
      <c r="D35" s="1900">
        <f>'RM_6.8.sz.mell'!J37</f>
        <v>0</v>
      </c>
      <c r="E35" s="1905">
        <f>'RM_6.8.sz.mell'!K37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'RM_6.8.sz.mell'!C38</f>
        <v>0</v>
      </c>
      <c r="D36" s="1900">
        <f>'RM_6.8.sz.mell'!J38</f>
        <v>0</v>
      </c>
      <c r="E36" s="1905">
        <f>'RM_6.8.sz.mell'!K38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'RM_6.8.sz.mell'!C39</f>
        <v>0</v>
      </c>
      <c r="D37" s="1900">
        <f>'RM_6.8.sz.mell'!J39</f>
        <v>0</v>
      </c>
      <c r="E37" s="1905">
        <f>'RM_6.8.sz.mell'!K39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'RM_6.8.sz.mell'!C40</f>
        <v>0</v>
      </c>
      <c r="D38" s="2017">
        <f>'RM_6.8.sz.mell'!J40</f>
        <v>0</v>
      </c>
      <c r="E38" s="1914">
        <f>'RM_6.8.sz.mell'!K40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'RM_6.8.sz.mell'!C41</f>
        <v>0</v>
      </c>
      <c r="D39" s="2018">
        <f>'RM_6.8.sz.mell'!J41</f>
        <v>0</v>
      </c>
      <c r="E39" s="1903">
        <f>'RM_6.8.sz.mell'!K41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'RM_6.8.sz.mell'!C42</f>
        <v>0</v>
      </c>
      <c r="D40" s="2019">
        <f>'RM_6.8.sz.mell'!J42</f>
        <v>0</v>
      </c>
      <c r="E40" s="2005">
        <f>'RM_6.8.sz.mell'!K42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'RM_6.8.sz.mell'!C43</f>
        <v>0</v>
      </c>
      <c r="D41" s="2020">
        <f>'RM_6.8.sz.mell'!J43</f>
        <v>0</v>
      </c>
      <c r="E41" s="2007">
        <f>'RM_6.8.sz.mell'!K43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'RM_6.8.sz.mell'!C45</f>
        <v>0</v>
      </c>
      <c r="D45" s="1900">
        <f>'RM_6.8.sz.mell'!J45</f>
        <v>0</v>
      </c>
      <c r="E45" s="1905">
        <f>'RM_6.8.sz.mell'!K45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'RM_6.8.sz.mell'!C46</f>
        <v>0</v>
      </c>
      <c r="D46" s="2067">
        <f>'RM_6.8.sz.mell'!J46</f>
        <v>0</v>
      </c>
      <c r="E46" s="2068">
        <f>'RM_6.8.sz.mell'!K46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'RM_6.8.sz.mell'!C47</f>
        <v>0</v>
      </c>
      <c r="D47" s="2017">
        <f>'RM_6.8.sz.mell'!J47</f>
        <v>0</v>
      </c>
      <c r="E47" s="1914">
        <f>'RM_6.8.sz.mell'!K47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'RM_6.8.sz.mell'!C48</f>
        <v>0</v>
      </c>
      <c r="D48" s="2069">
        <f>'RM_6.8.sz.mell'!J48</f>
        <v>0</v>
      </c>
      <c r="E48" s="1904">
        <f>'RM_6.8.sz.mell'!K48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'RM_6.8.sz.mell'!C49</f>
        <v>0</v>
      </c>
      <c r="D49" s="2073">
        <f>'RM_6.8.sz.mell'!J49</f>
        <v>0</v>
      </c>
      <c r="E49" s="2074">
        <f>'RM_6.8.sz.mell'!K49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'RM_6.8.sz.mell'!C50</f>
        <v>0</v>
      </c>
      <c r="D50" s="2073">
        <f>'RM_6.8.sz.mell'!J50</f>
        <v>0</v>
      </c>
      <c r="E50" s="2074">
        <f>'RM_6.8.sz.mell'!K50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'RM_6.8.sz.mell'!C51</f>
        <v>0</v>
      </c>
      <c r="D51" s="1900">
        <f>'RM_6.8.sz.mell'!J51</f>
        <v>0</v>
      </c>
      <c r="E51" s="1905">
        <f>'RM_6.8.sz.mell'!K51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'RM_6.8.sz.mell'!C52</f>
        <v>0</v>
      </c>
      <c r="D52" s="2067">
        <f>'RM_6.8.sz.mell'!J52</f>
        <v>0</v>
      </c>
      <c r="E52" s="2068">
        <f>'RM_6.8.sz.mell'!K52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'RM_6.8.sz.mell'!C53</f>
        <v>0</v>
      </c>
      <c r="D53" s="2017">
        <f>'RM_6.8.sz.mell'!J53</f>
        <v>0</v>
      </c>
      <c r="E53" s="1914">
        <f>'RM_6.8.sz.mell'!K53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'RM_6.8.sz.mell'!C54</f>
        <v>0</v>
      </c>
      <c r="D54" s="2069">
        <f>'RM_6.8.sz.mell'!J54</f>
        <v>0</v>
      </c>
      <c r="E54" s="1904">
        <f>'RM_6.8.sz.mell'!K54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'RM_6.8.sz.mell'!C55</f>
        <v>0</v>
      </c>
      <c r="D55" s="2073">
        <f>'RM_6.8.sz.mell'!J55</f>
        <v>0</v>
      </c>
      <c r="E55" s="2074">
        <f>'RM_6.8.sz.mell'!K55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'RM_6.8.sz.mell'!C56</f>
        <v>0</v>
      </c>
      <c r="D56" s="1900">
        <f>'RM_6.8.sz.mell'!J56</f>
        <v>0</v>
      </c>
      <c r="E56" s="1905">
        <f>'RM_6.8.sz.mell'!K56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'RM_6.8.sz.mell'!C57</f>
        <v>0</v>
      </c>
      <c r="D57" s="1900">
        <f>'RM_6.8.sz.mell'!J57</f>
        <v>0</v>
      </c>
      <c r="E57" s="1905">
        <f>'RM_6.8.sz.mell'!K57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'RM_6.8.sz.mell'!C59</f>
        <v>0</v>
      </c>
      <c r="D59" s="2021">
        <f>'RM_6.8.sz.mell'!J59</f>
        <v>0</v>
      </c>
      <c r="E59" s="2022">
        <f>'RM_6.8.sz.mell'!K59</f>
        <v>0</v>
      </c>
    </row>
    <row r="60" spans="1:5" ht="13.5" thickBot="1" x14ac:dyDescent="0.25">
      <c r="A60" s="1990" t="s">
        <v>806</v>
      </c>
      <c r="B60" s="1991"/>
      <c r="C60" s="2021">
        <f>'RM_6.8.sz.mell'!C60</f>
        <v>0</v>
      </c>
      <c r="D60" s="2021">
        <f>'RM_6.8.sz.mell'!J60</f>
        <v>0</v>
      </c>
      <c r="E60" s="2022">
        <f>'RM_6.8.sz.mell'!K60</f>
        <v>0</v>
      </c>
    </row>
  </sheetData>
  <sheetProtection sheet="1" formatCells="0"/>
  <customSheetViews>
    <customSheetView guid="{9A8A2574-4E4C-4A0E-A4B4-611EAAF4A38D}" scale="120">
      <selection activeCell="J65" sqref="J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topLeftCell="A145" zoomScale="120" zoomScaleNormal="120" zoomScaleSheetLayoutView="85" workbookViewId="0">
      <selection activeCell="C157" sqref="C157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5"/>
      <c r="B1" s="586"/>
      <c r="C1" s="580" t="str">
        <f>CONCATENATE("9.1.1. melléklet ",ALAPADATOK!A7," ",ALAPADATOK!B7," ",ALAPADATOK!C7," ",ALAPADATOK!D7," ",ALAPADATOK!E7," ",ALAPADATOK!F7," ",ALAPADATOK!G7," ",ALAPADATOK!H7)</f>
        <v>9.1.1. melléklet a 2 / 2021. ( III.12. ) önkormányzati rendelethez</v>
      </c>
    </row>
    <row r="2" spans="1:3" s="89" customFormat="1" ht="21.2" customHeight="1" x14ac:dyDescent="0.2">
      <c r="A2" s="587" t="s">
        <v>60</v>
      </c>
      <c r="B2" s="588" t="str">
        <f>CONCATENATE(ALAPADATOK!A3)</f>
        <v>Mezőzombor Község Önkormányzata</v>
      </c>
      <c r="C2" s="589" t="s">
        <v>53</v>
      </c>
    </row>
    <row r="3" spans="1:3" s="89" customFormat="1" ht="16.5" thickBot="1" x14ac:dyDescent="0.25">
      <c r="A3" s="590" t="s">
        <v>200</v>
      </c>
      <c r="B3" s="591" t="s">
        <v>424</v>
      </c>
      <c r="C3" s="592" t="s">
        <v>58</v>
      </c>
    </row>
    <row r="4" spans="1:3" s="90" customFormat="1" ht="15.95" customHeight="1" thickBot="1" x14ac:dyDescent="0.3">
      <c r="A4" s="593"/>
      <c r="B4" s="593"/>
      <c r="C4" s="594" t="str">
        <f>'KV_9.1.sz.mell'!C4</f>
        <v>Forintban!</v>
      </c>
    </row>
    <row r="5" spans="1:3" ht="13.5" thickBot="1" x14ac:dyDescent="0.25">
      <c r="A5" s="595" t="s">
        <v>202</v>
      </c>
      <c r="B5" s="596" t="s">
        <v>558</v>
      </c>
      <c r="C5" s="597" t="s">
        <v>54</v>
      </c>
    </row>
    <row r="6" spans="1:3" s="69" customFormat="1" ht="12.95" customHeight="1" thickBot="1" x14ac:dyDescent="0.25">
      <c r="A6" s="598"/>
      <c r="B6" s="599" t="s">
        <v>488</v>
      </c>
      <c r="C6" s="600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314031582</v>
      </c>
    </row>
    <row r="9" spans="1:3" s="91" customFormat="1" ht="12" customHeight="1" x14ac:dyDescent="0.2">
      <c r="A9" s="420" t="s">
        <v>97</v>
      </c>
      <c r="B9" s="401" t="s">
        <v>250</v>
      </c>
      <c r="C9" s="285">
        <v>314031582</v>
      </c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/>
    </row>
    <row r="12" spans="1:3" s="92" customFormat="1" ht="12" customHeight="1" x14ac:dyDescent="0.2">
      <c r="A12" s="421" t="s">
        <v>100</v>
      </c>
      <c r="B12" s="402" t="s">
        <v>253</v>
      </c>
      <c r="C12" s="284"/>
    </row>
    <row r="13" spans="1:3" s="92" customFormat="1" ht="12" customHeight="1" x14ac:dyDescent="0.2">
      <c r="A13" s="421" t="s">
        <v>146</v>
      </c>
      <c r="B13" s="402" t="s">
        <v>501</v>
      </c>
      <c r="C13" s="284"/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/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403" t="s">
        <v>263</v>
      </c>
      <c r="C28" s="286"/>
    </row>
    <row r="29" spans="1:3" s="92" customFormat="1" ht="12" customHeight="1" thickBot="1" x14ac:dyDescent="0.25">
      <c r="A29" s="32" t="s">
        <v>171</v>
      </c>
      <c r="B29" s="21" t="s">
        <v>555</v>
      </c>
      <c r="C29" s="288">
        <f>SUM(C30:C36)</f>
        <v>0</v>
      </c>
    </row>
    <row r="30" spans="1:3" s="92" customFormat="1" ht="12" customHeight="1" x14ac:dyDescent="0.2">
      <c r="A30" s="420" t="s">
        <v>265</v>
      </c>
      <c r="B30" s="401" t="str">
        <f>'KV_1.1.sz.mell.'!B32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'KV_1.1.sz.mell.'!B33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'KV_1.1.sz.mell.'!B34</f>
        <v>Iparűzési adó</v>
      </c>
      <c r="C32" s="284"/>
    </row>
    <row r="33" spans="1:3" s="92" customFormat="1" ht="12" customHeight="1" x14ac:dyDescent="0.2">
      <c r="A33" s="421" t="s">
        <v>268</v>
      </c>
      <c r="B33" s="401" t="str">
        <f>'KV_1.1.sz.mell.'!B35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'KV_1.1.sz.mell.'!B36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'KV_1.1.sz.mell.'!B37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'KV_1.1.sz.mell.'!B38</f>
        <v>Egyéb bírság bevételei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314031582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404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2" t="s">
        <v>313</v>
      </c>
      <c r="C75" s="470">
        <f>SUM(C76:C77)</f>
        <v>0</v>
      </c>
    </row>
    <row r="76" spans="1:3" s="92" customFormat="1" ht="12" customHeight="1" x14ac:dyDescent="0.2">
      <c r="A76" s="420" t="s">
        <v>335</v>
      </c>
      <c r="B76" s="401" t="s">
        <v>314</v>
      </c>
      <c r="C76" s="287"/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0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314031582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314031582</v>
      </c>
    </row>
    <row r="94" spans="1:3" ht="12" customHeight="1" x14ac:dyDescent="0.2">
      <c r="A94" s="428" t="s">
        <v>97</v>
      </c>
      <c r="B94" s="10" t="s">
        <v>48</v>
      </c>
      <c r="C94" s="283">
        <v>209337759</v>
      </c>
    </row>
    <row r="95" spans="1:3" ht="12" customHeight="1" x14ac:dyDescent="0.2">
      <c r="A95" s="421" t="s">
        <v>98</v>
      </c>
      <c r="B95" s="8" t="s">
        <v>181</v>
      </c>
      <c r="C95" s="284">
        <v>32447353</v>
      </c>
    </row>
    <row r="96" spans="1:3" ht="12" customHeight="1" x14ac:dyDescent="0.2">
      <c r="A96" s="421" t="s">
        <v>99</v>
      </c>
      <c r="B96" s="8" t="s">
        <v>138</v>
      </c>
      <c r="C96" s="286">
        <v>72246470</v>
      </c>
    </row>
    <row r="97" spans="1:3" ht="12" customHeight="1" x14ac:dyDescent="0.2">
      <c r="A97" s="421" t="s">
        <v>100</v>
      </c>
      <c r="B97" s="11" t="s">
        <v>182</v>
      </c>
      <c r="C97" s="286"/>
    </row>
    <row r="98" spans="1:3" ht="12" customHeight="1" x14ac:dyDescent="0.2">
      <c r="A98" s="421" t="s">
        <v>111</v>
      </c>
      <c r="B98" s="19" t="s">
        <v>183</v>
      </c>
      <c r="C98" s="286"/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0</v>
      </c>
    </row>
    <row r="115" spans="1:3" ht="12" customHeight="1" x14ac:dyDescent="0.2">
      <c r="A115" s="420" t="s">
        <v>103</v>
      </c>
      <c r="B115" s="8" t="s">
        <v>227</v>
      </c>
      <c r="C115" s="285"/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/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314031582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0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s="93" customFormat="1" ht="12" customHeight="1" x14ac:dyDescent="0.2">
      <c r="A143" s="420" t="s">
        <v>283</v>
      </c>
      <c r="B143" s="9" t="s">
        <v>535</v>
      </c>
      <c r="C143" s="249"/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" customHeight="1" thickBot="1" x14ac:dyDescent="0.25">
      <c r="A153" s="475" t="s">
        <v>25</v>
      </c>
      <c r="B153" s="122" t="s">
        <v>466</v>
      </c>
      <c r="C153" s="291"/>
    </row>
    <row r="154" spans="1:3" ht="15.2" customHeight="1" thickBot="1" x14ac:dyDescent="0.25">
      <c r="A154" s="32" t="s">
        <v>26</v>
      </c>
      <c r="B154" s="122" t="s">
        <v>468</v>
      </c>
      <c r="C154" s="411">
        <f>+C129+C133+C140+C146+C152+C153</f>
        <v>0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314031582</v>
      </c>
    </row>
    <row r="156" spans="1:3" ht="13.5" customHeight="1" thickBot="1" x14ac:dyDescent="0.25">
      <c r="A156" s="373"/>
      <c r="B156" s="374"/>
      <c r="C156" s="607">
        <f>C90-C155</f>
        <v>0</v>
      </c>
    </row>
    <row r="157" spans="1:3" ht="14.45" customHeight="1" thickBot="1" x14ac:dyDescent="0.25">
      <c r="A157" s="229" t="s">
        <v>514</v>
      </c>
      <c r="B157" s="230"/>
      <c r="C157" s="119"/>
    </row>
    <row r="158" spans="1:3" ht="13.5" thickBot="1" x14ac:dyDescent="0.25">
      <c r="A158" s="229" t="s">
        <v>203</v>
      </c>
      <c r="B158" s="230"/>
      <c r="C158" s="119"/>
    </row>
    <row r="159" spans="1:3" x14ac:dyDescent="0.2">
      <c r="A159" s="604"/>
      <c r="B159" s="605"/>
      <c r="C159" s="606"/>
    </row>
    <row r="160" spans="1:3" x14ac:dyDescent="0.2">
      <c r="A160" s="604"/>
      <c r="B160" s="605"/>
    </row>
    <row r="161" spans="1:3" x14ac:dyDescent="0.2">
      <c r="A161" s="604"/>
      <c r="B161" s="605"/>
      <c r="C161" s="606"/>
    </row>
    <row r="162" spans="1:3" x14ac:dyDescent="0.2">
      <c r="A162" s="604"/>
      <c r="B162" s="605"/>
      <c r="C162" s="606"/>
    </row>
    <row r="163" spans="1:3" x14ac:dyDescent="0.2">
      <c r="A163" s="604"/>
      <c r="B163" s="605"/>
      <c r="C163" s="606"/>
    </row>
    <row r="164" spans="1:3" x14ac:dyDescent="0.2">
      <c r="A164" s="604"/>
      <c r="B164" s="605"/>
      <c r="C164" s="606"/>
    </row>
    <row r="165" spans="1:3" x14ac:dyDescent="0.2">
      <c r="A165" s="604"/>
      <c r="B165" s="605"/>
      <c r="C165" s="606"/>
    </row>
    <row r="166" spans="1:3" x14ac:dyDescent="0.2">
      <c r="A166" s="604"/>
      <c r="B166" s="605"/>
      <c r="C166" s="606"/>
    </row>
    <row r="167" spans="1:3" x14ac:dyDescent="0.2">
      <c r="A167" s="604"/>
      <c r="B167" s="605"/>
      <c r="C167" s="606"/>
    </row>
    <row r="168" spans="1:3" x14ac:dyDescent="0.2">
      <c r="A168" s="604"/>
      <c r="B168" s="605"/>
      <c r="C168" s="606"/>
    </row>
    <row r="169" spans="1:3" x14ac:dyDescent="0.2">
      <c r="A169" s="604"/>
      <c r="B169" s="605"/>
      <c r="C169" s="606"/>
    </row>
    <row r="170" spans="1:3" x14ac:dyDescent="0.2">
      <c r="A170" s="604"/>
      <c r="B170" s="605"/>
      <c r="C170" s="606"/>
    </row>
    <row r="171" spans="1:3" x14ac:dyDescent="0.2">
      <c r="A171" s="604"/>
      <c r="B171" s="605"/>
      <c r="C171" s="606"/>
    </row>
    <row r="172" spans="1:3" x14ac:dyDescent="0.2">
      <c r="A172" s="604"/>
      <c r="B172" s="605"/>
      <c r="C172" s="606"/>
    </row>
    <row r="173" spans="1:3" x14ac:dyDescent="0.2">
      <c r="A173" s="604"/>
      <c r="B173" s="605"/>
      <c r="C173" s="606"/>
    </row>
    <row r="174" spans="1:3" x14ac:dyDescent="0.2">
      <c r="A174" s="604"/>
      <c r="B174" s="605"/>
      <c r="C174" s="606"/>
    </row>
    <row r="175" spans="1:3" x14ac:dyDescent="0.2">
      <c r="A175" s="604"/>
      <c r="B175" s="605"/>
      <c r="C175" s="606"/>
    </row>
    <row r="176" spans="1:3" x14ac:dyDescent="0.2">
      <c r="A176" s="604"/>
      <c r="B176" s="605"/>
      <c r="C176" s="606"/>
    </row>
    <row r="177" spans="1:3" x14ac:dyDescent="0.2">
      <c r="A177" s="604"/>
      <c r="B177" s="605"/>
      <c r="C177" s="606"/>
    </row>
    <row r="178" spans="1:3" x14ac:dyDescent="0.2">
      <c r="A178" s="604"/>
      <c r="B178" s="605"/>
      <c r="C178" s="606"/>
    </row>
  </sheetData>
  <sheetProtection sheet="1" formatCells="0"/>
  <customSheetViews>
    <customSheetView guid="{9A8A2574-4E4C-4A0E-A4B4-611EAAF4A38D}" scale="120" topLeftCell="A85">
      <selection activeCell="C147" sqref="C147"/>
      <rowBreaks count="1" manualBreakCount="1"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  <rowBreaks count="1" manualBreakCount="1">
    <brk id="90" max="16383" man="1"/>
  </rowBreak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C59" sqref="C59:E6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CONCATENATE(KVI_MOD_ALAPADATOK!M24,"1. melléklet ",KVI_MOD_ALAPADATOK!A7," ",KVI_MOD_ALAPADATOK!B7," ",KVI_MOD_ALAPADATOK!C7," ",KVI_MOD_ALAPADATOK!D7," ",KVI_MOD_ALAPADATOK!E7," ",KVI_MOD_ALAPADATOK!F7," ",KVI_MOD_ALAPADATOK!G7," ",KVI_MOD_ALAPADATOK!H7)</f>
        <v>9.7.1.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CONCATENATE(KVI_MOD_9.8.sz.mell!B2:D2)</f>
        <v>6 kvi név</v>
      </c>
      <c r="C2" s="2423"/>
      <c r="D2" s="2424"/>
      <c r="E2" s="1673" t="s">
        <v>605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KVI_MOD_9.8.sz.mell!E4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'RM_6.8.1.sz.mell'!C10</f>
        <v>0</v>
      </c>
      <c r="D8" s="1890">
        <f>'RM_6.8.1.sz.mell'!J10</f>
        <v>0</v>
      </c>
      <c r="E8" s="1995">
        <f>'RM_6.8.1.sz.mell'!K10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'RM_6.8.1.sz.mell'!C11</f>
        <v>0</v>
      </c>
      <c r="D9" s="1909">
        <f>'RM_6.8.1.sz.mell'!J11</f>
        <v>0</v>
      </c>
      <c r="E9" s="1997">
        <f>'RM_6.8.1.sz.mell'!K11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'RM_6.8.1.sz.mell'!C12</f>
        <v>0</v>
      </c>
      <c r="D10" s="2014">
        <f>'RM_6.8.1.sz.mell'!J12</f>
        <v>0</v>
      </c>
      <c r="E10" s="1893">
        <f>'RM_6.8.1.sz.mell'!K12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'RM_6.8.1.sz.mell'!C13</f>
        <v>0</v>
      </c>
      <c r="D11" s="2014">
        <f>'RM_6.8.1.sz.mell'!J13</f>
        <v>0</v>
      </c>
      <c r="E11" s="1893">
        <f>'RM_6.8.1.sz.mell'!K13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'RM_6.8.1.sz.mell'!C14</f>
        <v>0</v>
      </c>
      <c r="D12" s="2014">
        <f>'RM_6.8.1.sz.mell'!J14</f>
        <v>0</v>
      </c>
      <c r="E12" s="1893">
        <f>'RM_6.8.1.sz.mell'!K14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'RM_6.8.1.sz.mell'!C15</f>
        <v>0</v>
      </c>
      <c r="D13" s="2014">
        <f>'RM_6.8.1.sz.mell'!J15</f>
        <v>0</v>
      </c>
      <c r="E13" s="1893">
        <f>'RM_6.8.1.sz.mell'!K15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'RM_6.8.1.sz.mell'!C16</f>
        <v>0</v>
      </c>
      <c r="D14" s="2014">
        <f>'RM_6.8.1.sz.mell'!J16</f>
        <v>0</v>
      </c>
      <c r="E14" s="1893">
        <f>'RM_6.8.1.sz.mell'!K16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'RM_6.8.1.sz.mell'!C17</f>
        <v>0</v>
      </c>
      <c r="D15" s="2014">
        <f>'RM_6.8.1.sz.mell'!J17</f>
        <v>0</v>
      </c>
      <c r="E15" s="1893">
        <f>'RM_6.8.1.sz.mell'!K17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'RM_6.8.1.sz.mell'!C18</f>
        <v>0</v>
      </c>
      <c r="D16" s="2015">
        <f>'RM_6.8.1.sz.mell'!J18</f>
        <v>0</v>
      </c>
      <c r="E16" s="1912">
        <f>'RM_6.8.1.sz.mell'!K18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'RM_6.8.1.sz.mell'!C19</f>
        <v>0</v>
      </c>
      <c r="D17" s="2014">
        <f>'RM_6.8.1.sz.mell'!J19</f>
        <v>0</v>
      </c>
      <c r="E17" s="1893">
        <f>'RM_6.8.1.sz.mell'!K19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'RM_6.8.1.sz.mell'!C20</f>
        <v>0</v>
      </c>
      <c r="D18" s="2016">
        <f>'RM_6.8.1.sz.mell'!J20</f>
        <v>0</v>
      </c>
      <c r="E18" s="1895">
        <f>'RM_6.8.1.sz.mell'!K20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'RM_6.8.1.sz.mell'!C21</f>
        <v>0</v>
      </c>
      <c r="D19" s="2016">
        <f>'RM_6.8.1.sz.mell'!J21</f>
        <v>0</v>
      </c>
      <c r="E19" s="1895">
        <f>'RM_6.8.1.sz.mell'!K21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'RM_6.8.1.sz.mell'!C22</f>
        <v>0</v>
      </c>
      <c r="D20" s="1900">
        <f>'RM_6.8.1.sz.mell'!J22</f>
        <v>0</v>
      </c>
      <c r="E20" s="1905">
        <f>'RM_6.8.1.sz.mell'!K22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'RM_6.8.1.sz.mell'!C23</f>
        <v>0</v>
      </c>
      <c r="D21" s="2014">
        <f>'RM_6.8.1.sz.mell'!J23</f>
        <v>0</v>
      </c>
      <c r="E21" s="1893">
        <f>'RM_6.8.1.sz.mell'!K23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'RM_6.8.1.sz.mell'!C24</f>
        <v>0</v>
      </c>
      <c r="D22" s="2014">
        <f>'RM_6.8.1.sz.mell'!J24</f>
        <v>0</v>
      </c>
      <c r="E22" s="1893">
        <f>'RM_6.8.1.sz.mell'!K24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'RM_6.8.1.sz.mell'!C25</f>
        <v>0</v>
      </c>
      <c r="D23" s="2014">
        <f>'RM_6.8.1.sz.mell'!J25</f>
        <v>0</v>
      </c>
      <c r="E23" s="1893">
        <f>'RM_6.8.1.sz.mell'!K25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'RM_6.8.1.sz.mell'!C26</f>
        <v>0</v>
      </c>
      <c r="D24" s="2014">
        <f>'RM_6.8.1.sz.mell'!J26</f>
        <v>0</v>
      </c>
      <c r="E24" s="1893">
        <f>'RM_6.8.1.sz.mell'!K26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'RM_6.8.1.sz.mell'!C27</f>
        <v>0</v>
      </c>
      <c r="D25" s="1900">
        <f>'RM_6.8.1.sz.mell'!J27</f>
        <v>0</v>
      </c>
      <c r="E25" s="1905">
        <f>'RM_6.8.1.sz.mell'!K27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'RM_6.8.1.sz.mell'!C28</f>
        <v>0</v>
      </c>
      <c r="D26" s="1900">
        <f>'RM_6.8.1.sz.mell'!J28</f>
        <v>0</v>
      </c>
      <c r="E26" s="1905">
        <f>'RM_6.8.1.sz.mell'!K28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'RM_6.8.1.sz.mell'!C29</f>
        <v>0</v>
      </c>
      <c r="D27" s="2017">
        <f>'RM_6.8.1.sz.mell'!J29</f>
        <v>0</v>
      </c>
      <c r="E27" s="1914">
        <f>'RM_6.8.1.sz.mell'!K29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'RM_6.8.1.sz.mell'!C30</f>
        <v>0</v>
      </c>
      <c r="D28" s="2018">
        <f>'RM_6.8.1.sz.mell'!J30</f>
        <v>0</v>
      </c>
      <c r="E28" s="1903">
        <f>'RM_6.8.1.sz.mell'!K30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'RM_6.8.1.sz.mell'!C31</f>
        <v>0</v>
      </c>
      <c r="D29" s="2019">
        <f>'RM_6.8.1.sz.mell'!J31</f>
        <v>0</v>
      </c>
      <c r="E29" s="2005">
        <f>'RM_6.8.1.sz.mell'!K31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'RM_6.8.1.sz.mell'!C32</f>
        <v>0</v>
      </c>
      <c r="D30" s="1900">
        <f>'RM_6.8.1.sz.mell'!J32</f>
        <v>0</v>
      </c>
      <c r="E30" s="1905">
        <f>'RM_6.8.1.sz.mell'!K32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'RM_6.8.1.sz.mell'!C33</f>
        <v>0</v>
      </c>
      <c r="D31" s="2017">
        <f>'RM_6.8.1.sz.mell'!J33</f>
        <v>0</v>
      </c>
      <c r="E31" s="1914">
        <f>'RM_6.8.1.sz.mell'!K33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'RM_6.8.1.sz.mell'!C34</f>
        <v>0</v>
      </c>
      <c r="D32" s="2018">
        <f>'RM_6.8.1.sz.mell'!J34</f>
        <v>0</v>
      </c>
      <c r="E32" s="1903">
        <f>'RM_6.8.1.sz.mell'!K34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'RM_6.8.1.sz.mell'!C35</f>
        <v>0</v>
      </c>
      <c r="D33" s="2019">
        <f>'RM_6.8.1.sz.mell'!J35</f>
        <v>0</v>
      </c>
      <c r="E33" s="2005">
        <f>'RM_6.8.1.sz.mell'!K35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'RM_6.8.1.sz.mell'!C36</f>
        <v>0</v>
      </c>
      <c r="D34" s="1900">
        <f>'RM_6.8.1.sz.mell'!J36</f>
        <v>0</v>
      </c>
      <c r="E34" s="1905">
        <f>'RM_6.8.1.sz.mell'!K36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'RM_6.8.1.sz.mell'!C37</f>
        <v>0</v>
      </c>
      <c r="D35" s="1900">
        <f>'RM_6.8.1.sz.mell'!J37</f>
        <v>0</v>
      </c>
      <c r="E35" s="1905">
        <f>'RM_6.8.1.sz.mell'!K37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'RM_6.8.1.sz.mell'!C38</f>
        <v>0</v>
      </c>
      <c r="D36" s="1900">
        <f>'RM_6.8.1.sz.mell'!J38</f>
        <v>0</v>
      </c>
      <c r="E36" s="1905">
        <f>'RM_6.8.1.sz.mell'!K38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'RM_6.8.1.sz.mell'!C39</f>
        <v>0</v>
      </c>
      <c r="D37" s="1900">
        <f>'RM_6.8.1.sz.mell'!J39</f>
        <v>0</v>
      </c>
      <c r="E37" s="1905">
        <f>'RM_6.8.1.sz.mell'!K39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'RM_6.8.1.sz.mell'!C40</f>
        <v>0</v>
      </c>
      <c r="D38" s="2017">
        <f>'RM_6.8.1.sz.mell'!J40</f>
        <v>0</v>
      </c>
      <c r="E38" s="1914">
        <f>'RM_6.8.1.sz.mell'!K40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'RM_6.8.1.sz.mell'!C41</f>
        <v>0</v>
      </c>
      <c r="D39" s="2018">
        <f>'RM_6.8.1.sz.mell'!J41</f>
        <v>0</v>
      </c>
      <c r="E39" s="1903">
        <f>'RM_6.8.1.sz.mell'!K41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'RM_6.8.1.sz.mell'!C42</f>
        <v>0</v>
      </c>
      <c r="D40" s="2019">
        <f>'RM_6.8.1.sz.mell'!J42</f>
        <v>0</v>
      </c>
      <c r="E40" s="2005">
        <f>'RM_6.8.1.sz.mell'!K42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'RM_6.8.1.sz.mell'!C43</f>
        <v>0</v>
      </c>
      <c r="D41" s="2020">
        <f>'RM_6.8.1.sz.mell'!J43</f>
        <v>0</v>
      </c>
      <c r="E41" s="2007">
        <f>'RM_6.8.1.sz.mell'!K43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'RM_6.8.1.sz.mell'!C45</f>
        <v>0</v>
      </c>
      <c r="D45" s="1900">
        <f>'RM_6.8.1.sz.mell'!J45</f>
        <v>0</v>
      </c>
      <c r="E45" s="1905">
        <f>'RM_6.8.1.sz.mell'!K45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'RM_6.8.1.sz.mell'!C46</f>
        <v>0</v>
      </c>
      <c r="D46" s="2067">
        <f>'RM_6.8.1.sz.mell'!J46</f>
        <v>0</v>
      </c>
      <c r="E46" s="2068">
        <f>'RM_6.8.1.sz.mell'!K46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'RM_6.8.1.sz.mell'!C47</f>
        <v>0</v>
      </c>
      <c r="D47" s="2017">
        <f>'RM_6.8.1.sz.mell'!J47</f>
        <v>0</v>
      </c>
      <c r="E47" s="1914">
        <f>'RM_6.8.1.sz.mell'!K47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'RM_6.8.1.sz.mell'!C48</f>
        <v>0</v>
      </c>
      <c r="D48" s="2069">
        <f>'RM_6.8.1.sz.mell'!J48</f>
        <v>0</v>
      </c>
      <c r="E48" s="1904">
        <f>'RM_6.8.1.sz.mell'!K48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'RM_6.8.1.sz.mell'!C49</f>
        <v>0</v>
      </c>
      <c r="D49" s="2073">
        <f>'RM_6.8.1.sz.mell'!J49</f>
        <v>0</v>
      </c>
      <c r="E49" s="2074">
        <f>'RM_6.8.1.sz.mell'!K49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'RM_6.8.1.sz.mell'!C50</f>
        <v>0</v>
      </c>
      <c r="D50" s="2073">
        <f>'RM_6.8.1.sz.mell'!J50</f>
        <v>0</v>
      </c>
      <c r="E50" s="2074">
        <f>'RM_6.8.1.sz.mell'!K50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'RM_6.8.1.sz.mell'!C51</f>
        <v>0</v>
      </c>
      <c r="D51" s="1900">
        <f>'RM_6.8.1.sz.mell'!J51</f>
        <v>0</v>
      </c>
      <c r="E51" s="1905">
        <f>'RM_6.8.1.sz.mell'!K51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'RM_6.8.1.sz.mell'!C52</f>
        <v>0</v>
      </c>
      <c r="D52" s="2067">
        <f>'RM_6.8.1.sz.mell'!J52</f>
        <v>0</v>
      </c>
      <c r="E52" s="2068">
        <f>'RM_6.8.1.sz.mell'!K52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'RM_6.8.1.sz.mell'!C53</f>
        <v>0</v>
      </c>
      <c r="D53" s="2017">
        <f>'RM_6.8.1.sz.mell'!J53</f>
        <v>0</v>
      </c>
      <c r="E53" s="1914">
        <f>'RM_6.8.1.sz.mell'!K53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'RM_6.8.1.sz.mell'!C54</f>
        <v>0</v>
      </c>
      <c r="D54" s="2069">
        <f>'RM_6.8.1.sz.mell'!J54</f>
        <v>0</v>
      </c>
      <c r="E54" s="1904">
        <f>'RM_6.8.1.sz.mell'!K54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'RM_6.8.1.sz.mell'!C55</f>
        <v>0</v>
      </c>
      <c r="D55" s="2073">
        <f>'RM_6.8.1.sz.mell'!J55</f>
        <v>0</v>
      </c>
      <c r="E55" s="2074">
        <f>'RM_6.8.1.sz.mell'!K55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'RM_6.8.1.sz.mell'!C56</f>
        <v>0</v>
      </c>
      <c r="D56" s="1900">
        <f>'RM_6.8.1.sz.mell'!J56</f>
        <v>0</v>
      </c>
      <c r="E56" s="1905">
        <f>'RM_6.8.1.sz.mell'!K56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'RM_6.8.1.sz.mell'!C57</f>
        <v>0</v>
      </c>
      <c r="D57" s="1900">
        <f>'RM_6.8.1.sz.mell'!J57</f>
        <v>0</v>
      </c>
      <c r="E57" s="1905">
        <f>'RM_6.8.1.sz.mell'!K57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'RM_6.8.1.sz.mell'!C59</f>
        <v>0</v>
      </c>
      <c r="D59" s="2021">
        <f>'RM_6.8.1.sz.mell'!J59</f>
        <v>0</v>
      </c>
      <c r="E59" s="2022">
        <f>'RM_6.8.1.sz.mell'!K59</f>
        <v>0</v>
      </c>
    </row>
    <row r="60" spans="1:5" ht="13.5" thickBot="1" x14ac:dyDescent="0.25">
      <c r="A60" s="1990" t="s">
        <v>806</v>
      </c>
      <c r="B60" s="1991"/>
      <c r="C60" s="2021">
        <f>'RM_6.8.1.sz.mell'!C60</f>
        <v>0</v>
      </c>
      <c r="D60" s="2021">
        <f>'RM_6.8.1.sz.mell'!J60</f>
        <v>0</v>
      </c>
      <c r="E60" s="2022">
        <f>'RM_6.8.1.sz.mell'!K60</f>
        <v>0</v>
      </c>
    </row>
  </sheetData>
  <sheetProtection sheet="1" formatCells="0"/>
  <customSheetViews>
    <customSheetView guid="{9A8A2574-4E4C-4A0E-A4B4-611EAAF4A38D}" scale="120" topLeftCell="A33">
      <selection activeCell="C59" sqref="C59:E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F65" sqref="F6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CONCATENATE(KVI_MOD_ALAPADATOK!M24,"2. melléklet ",KVI_MOD_ALAPADATOK!A7," ",KVI_MOD_ALAPADATOK!B7," ",KVI_MOD_ALAPADATOK!C7," ",KVI_MOD_ALAPADATOK!D7," ",KVI_MOD_ALAPADATOK!E7," ",KVI_MOD_ALAPADATOK!F7," ",KVI_MOD_ALAPADATOK!G7," ",KVI_MOD_ALAPADATOK!H7)</f>
        <v>9.7.2.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CONCATENATE(KVI_MOD_9.8.1.sz.mell!B2:D2)</f>
        <v>6 kvi név</v>
      </c>
      <c r="C2" s="2423"/>
      <c r="D2" s="2424"/>
      <c r="E2" s="1673" t="s">
        <v>605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KVI_MOD_9.8.1.sz.mell!E4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'RM_6.8.2.sz.mell'!C10</f>
        <v>0</v>
      </c>
      <c r="D8" s="1890">
        <f>'RM_6.8.2.sz.mell'!J10</f>
        <v>0</v>
      </c>
      <c r="E8" s="1995">
        <f>'RM_6.8.2.sz.mell'!K10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'RM_6.8.2.sz.mell'!C11</f>
        <v>0</v>
      </c>
      <c r="D9" s="1909">
        <f>'RM_6.8.2.sz.mell'!J11</f>
        <v>0</v>
      </c>
      <c r="E9" s="1997">
        <f>'RM_6.8.2.sz.mell'!K11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'RM_6.8.2.sz.mell'!C12</f>
        <v>0</v>
      </c>
      <c r="D10" s="2014">
        <f>'RM_6.8.2.sz.mell'!J12</f>
        <v>0</v>
      </c>
      <c r="E10" s="1893">
        <f>'RM_6.8.2.sz.mell'!K12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'RM_6.8.2.sz.mell'!C13</f>
        <v>0</v>
      </c>
      <c r="D11" s="2014">
        <f>'RM_6.8.2.sz.mell'!J13</f>
        <v>0</v>
      </c>
      <c r="E11" s="1893">
        <f>'RM_6.8.2.sz.mell'!K13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'RM_6.8.2.sz.mell'!C14</f>
        <v>0</v>
      </c>
      <c r="D12" s="2014">
        <f>'RM_6.8.2.sz.mell'!J14</f>
        <v>0</v>
      </c>
      <c r="E12" s="1893">
        <f>'RM_6.8.2.sz.mell'!K14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'RM_6.8.2.sz.mell'!C15</f>
        <v>0</v>
      </c>
      <c r="D13" s="2014">
        <f>'RM_6.8.2.sz.mell'!J15</f>
        <v>0</v>
      </c>
      <c r="E13" s="1893">
        <f>'RM_6.8.2.sz.mell'!K15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'RM_6.8.2.sz.mell'!C16</f>
        <v>0</v>
      </c>
      <c r="D14" s="2014">
        <f>'RM_6.8.2.sz.mell'!J16</f>
        <v>0</v>
      </c>
      <c r="E14" s="1893">
        <f>'RM_6.8.2.sz.mell'!K16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'RM_6.8.2.sz.mell'!C17</f>
        <v>0</v>
      </c>
      <c r="D15" s="2014">
        <f>'RM_6.8.2.sz.mell'!J17</f>
        <v>0</v>
      </c>
      <c r="E15" s="1893">
        <f>'RM_6.8.2.sz.mell'!K17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'RM_6.8.2.sz.mell'!C18</f>
        <v>0</v>
      </c>
      <c r="D16" s="2015">
        <f>'RM_6.8.2.sz.mell'!J18</f>
        <v>0</v>
      </c>
      <c r="E16" s="1912">
        <f>'RM_6.8.2.sz.mell'!K18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'RM_6.8.2.sz.mell'!C19</f>
        <v>0</v>
      </c>
      <c r="D17" s="2014">
        <f>'RM_6.8.2.sz.mell'!J19</f>
        <v>0</v>
      </c>
      <c r="E17" s="1893">
        <f>'RM_6.8.2.sz.mell'!K19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'RM_6.8.2.sz.mell'!C20</f>
        <v>0</v>
      </c>
      <c r="D18" s="2016">
        <f>'RM_6.8.2.sz.mell'!J20</f>
        <v>0</v>
      </c>
      <c r="E18" s="1895">
        <f>'RM_6.8.2.sz.mell'!K20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'RM_6.8.2.sz.mell'!C21</f>
        <v>0</v>
      </c>
      <c r="D19" s="2016">
        <f>'RM_6.8.2.sz.mell'!J21</f>
        <v>0</v>
      </c>
      <c r="E19" s="1895">
        <f>'RM_6.8.2.sz.mell'!K21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'RM_6.8.2.sz.mell'!C22</f>
        <v>0</v>
      </c>
      <c r="D20" s="1900">
        <f>'RM_6.8.2.sz.mell'!J22</f>
        <v>0</v>
      </c>
      <c r="E20" s="1905">
        <f>'RM_6.8.2.sz.mell'!K22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'RM_6.8.2.sz.mell'!C23</f>
        <v>0</v>
      </c>
      <c r="D21" s="2014">
        <f>'RM_6.8.2.sz.mell'!J23</f>
        <v>0</v>
      </c>
      <c r="E21" s="1893">
        <f>'RM_6.8.2.sz.mell'!K23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'RM_6.8.2.sz.mell'!C24</f>
        <v>0</v>
      </c>
      <c r="D22" s="2014">
        <f>'RM_6.8.2.sz.mell'!J24</f>
        <v>0</v>
      </c>
      <c r="E22" s="1893">
        <f>'RM_6.8.2.sz.mell'!K24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'RM_6.8.2.sz.mell'!C25</f>
        <v>0</v>
      </c>
      <c r="D23" s="2014">
        <f>'RM_6.8.2.sz.mell'!J25</f>
        <v>0</v>
      </c>
      <c r="E23" s="1893">
        <f>'RM_6.8.2.sz.mell'!K25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'RM_6.8.2.sz.mell'!C26</f>
        <v>0</v>
      </c>
      <c r="D24" s="2014">
        <f>'RM_6.8.2.sz.mell'!J26</f>
        <v>0</v>
      </c>
      <c r="E24" s="1893">
        <f>'RM_6.8.2.sz.mell'!K26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'RM_6.8.2.sz.mell'!C27</f>
        <v>0</v>
      </c>
      <c r="D25" s="1900">
        <f>'RM_6.8.2.sz.mell'!J27</f>
        <v>0</v>
      </c>
      <c r="E25" s="1905">
        <f>'RM_6.8.2.sz.mell'!K27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'RM_6.8.2.sz.mell'!C28</f>
        <v>0</v>
      </c>
      <c r="D26" s="1900">
        <f>'RM_6.8.2.sz.mell'!J28</f>
        <v>0</v>
      </c>
      <c r="E26" s="1905">
        <f>'RM_6.8.2.sz.mell'!K28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'RM_6.8.2.sz.mell'!C29</f>
        <v>0</v>
      </c>
      <c r="D27" s="2017">
        <f>'RM_6.8.2.sz.mell'!J29</f>
        <v>0</v>
      </c>
      <c r="E27" s="1914">
        <f>'RM_6.8.2.sz.mell'!K29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'RM_6.8.2.sz.mell'!C30</f>
        <v>0</v>
      </c>
      <c r="D28" s="2018">
        <f>'RM_6.8.2.sz.mell'!J30</f>
        <v>0</v>
      </c>
      <c r="E28" s="1903">
        <f>'RM_6.8.2.sz.mell'!K30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'RM_6.8.2.sz.mell'!C31</f>
        <v>0</v>
      </c>
      <c r="D29" s="2019">
        <f>'RM_6.8.2.sz.mell'!J31</f>
        <v>0</v>
      </c>
      <c r="E29" s="2005">
        <f>'RM_6.8.2.sz.mell'!K31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'RM_6.8.2.sz.mell'!C32</f>
        <v>0</v>
      </c>
      <c r="D30" s="1900">
        <f>'RM_6.8.2.sz.mell'!J32</f>
        <v>0</v>
      </c>
      <c r="E30" s="1905">
        <f>'RM_6.8.2.sz.mell'!K32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'RM_6.8.2.sz.mell'!C33</f>
        <v>0</v>
      </c>
      <c r="D31" s="2017">
        <f>'RM_6.8.2.sz.mell'!J33</f>
        <v>0</v>
      </c>
      <c r="E31" s="1914">
        <f>'RM_6.8.2.sz.mell'!K33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'RM_6.8.2.sz.mell'!C34</f>
        <v>0</v>
      </c>
      <c r="D32" s="2018">
        <f>'RM_6.8.2.sz.mell'!J34</f>
        <v>0</v>
      </c>
      <c r="E32" s="1903">
        <f>'RM_6.8.2.sz.mell'!K34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'RM_6.8.2.sz.mell'!C35</f>
        <v>0</v>
      </c>
      <c r="D33" s="2019">
        <f>'RM_6.8.2.sz.mell'!J35</f>
        <v>0</v>
      </c>
      <c r="E33" s="2005">
        <f>'RM_6.8.2.sz.mell'!K35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'RM_6.8.2.sz.mell'!C36</f>
        <v>0</v>
      </c>
      <c r="D34" s="1900">
        <f>'RM_6.8.2.sz.mell'!J36</f>
        <v>0</v>
      </c>
      <c r="E34" s="1905">
        <f>'RM_6.8.2.sz.mell'!K36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'RM_6.8.2.sz.mell'!C37</f>
        <v>0</v>
      </c>
      <c r="D35" s="1900">
        <f>'RM_6.8.2.sz.mell'!J37</f>
        <v>0</v>
      </c>
      <c r="E35" s="1905">
        <f>'RM_6.8.2.sz.mell'!K37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'RM_6.8.2.sz.mell'!C38</f>
        <v>0</v>
      </c>
      <c r="D36" s="1900">
        <f>'RM_6.8.2.sz.mell'!J38</f>
        <v>0</v>
      </c>
      <c r="E36" s="1905">
        <f>'RM_6.8.2.sz.mell'!K38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'RM_6.8.2.sz.mell'!C39</f>
        <v>0</v>
      </c>
      <c r="D37" s="1900">
        <f>'RM_6.8.2.sz.mell'!J39</f>
        <v>0</v>
      </c>
      <c r="E37" s="1905">
        <f>'RM_6.8.2.sz.mell'!K39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'RM_6.8.2.sz.mell'!C40</f>
        <v>0</v>
      </c>
      <c r="D38" s="2017">
        <f>'RM_6.8.2.sz.mell'!J40</f>
        <v>0</v>
      </c>
      <c r="E38" s="1914">
        <f>'RM_6.8.2.sz.mell'!K40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'RM_6.8.2.sz.mell'!C41</f>
        <v>0</v>
      </c>
      <c r="D39" s="2018">
        <f>'RM_6.8.2.sz.mell'!J41</f>
        <v>0</v>
      </c>
      <c r="E39" s="1903">
        <f>'RM_6.8.2.sz.mell'!K41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'RM_6.8.2.sz.mell'!C42</f>
        <v>0</v>
      </c>
      <c r="D40" s="2019">
        <f>'RM_6.8.2.sz.mell'!J42</f>
        <v>0</v>
      </c>
      <c r="E40" s="2005">
        <f>'RM_6.8.2.sz.mell'!K42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'RM_6.8.2.sz.mell'!C43</f>
        <v>0</v>
      </c>
      <c r="D41" s="2020">
        <f>'RM_6.8.2.sz.mell'!J43</f>
        <v>0</v>
      </c>
      <c r="E41" s="2007">
        <f>'RM_6.8.2.sz.mell'!K43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'RM_6.8.2.sz.mell'!C45</f>
        <v>0</v>
      </c>
      <c r="D45" s="1900">
        <f>'RM_6.8.2.sz.mell'!J45</f>
        <v>0</v>
      </c>
      <c r="E45" s="1905">
        <f>'RM_6.8.2.sz.mell'!K45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'RM_6.8.2.sz.mell'!C46</f>
        <v>0</v>
      </c>
      <c r="D46" s="2067">
        <f>'RM_6.8.2.sz.mell'!J46</f>
        <v>0</v>
      </c>
      <c r="E46" s="2068">
        <f>'RM_6.8.2.sz.mell'!K46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'RM_6.8.2.sz.mell'!C47</f>
        <v>0</v>
      </c>
      <c r="D47" s="2017">
        <f>'RM_6.8.2.sz.mell'!J47</f>
        <v>0</v>
      </c>
      <c r="E47" s="1914">
        <f>'RM_6.8.2.sz.mell'!K47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'RM_6.8.2.sz.mell'!C48</f>
        <v>0</v>
      </c>
      <c r="D48" s="2069">
        <f>'RM_6.8.2.sz.mell'!J48</f>
        <v>0</v>
      </c>
      <c r="E48" s="1904">
        <f>'RM_6.8.2.sz.mell'!K48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'RM_6.8.2.sz.mell'!C49</f>
        <v>0</v>
      </c>
      <c r="D49" s="2073">
        <f>'RM_6.8.2.sz.mell'!J49</f>
        <v>0</v>
      </c>
      <c r="E49" s="2074">
        <f>'RM_6.8.2.sz.mell'!K49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'RM_6.8.2.sz.mell'!C50</f>
        <v>0</v>
      </c>
      <c r="D50" s="2073">
        <f>'RM_6.8.2.sz.mell'!J50</f>
        <v>0</v>
      </c>
      <c r="E50" s="2074">
        <f>'RM_6.8.2.sz.mell'!K50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'RM_6.8.2.sz.mell'!C51</f>
        <v>0</v>
      </c>
      <c r="D51" s="1900">
        <f>'RM_6.8.2.sz.mell'!J51</f>
        <v>0</v>
      </c>
      <c r="E51" s="1905">
        <f>'RM_6.8.2.sz.mell'!K51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'RM_6.8.2.sz.mell'!C52</f>
        <v>0</v>
      </c>
      <c r="D52" s="2067">
        <f>'RM_6.8.2.sz.mell'!J52</f>
        <v>0</v>
      </c>
      <c r="E52" s="2068">
        <f>'RM_6.8.2.sz.mell'!K52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'RM_6.8.2.sz.mell'!C53</f>
        <v>0</v>
      </c>
      <c r="D53" s="2017">
        <f>'RM_6.8.2.sz.mell'!J53</f>
        <v>0</v>
      </c>
      <c r="E53" s="1914">
        <f>'RM_6.8.2.sz.mell'!K53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'RM_6.8.2.sz.mell'!C54</f>
        <v>0</v>
      </c>
      <c r="D54" s="2069">
        <f>'RM_6.8.2.sz.mell'!J54</f>
        <v>0</v>
      </c>
      <c r="E54" s="1904">
        <f>'RM_6.8.2.sz.mell'!K54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'RM_6.8.2.sz.mell'!C55</f>
        <v>0</v>
      </c>
      <c r="D55" s="2073">
        <f>'RM_6.8.2.sz.mell'!J55</f>
        <v>0</v>
      </c>
      <c r="E55" s="2074">
        <f>'RM_6.8.2.sz.mell'!K55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'RM_6.8.2.sz.mell'!C56</f>
        <v>0</v>
      </c>
      <c r="D56" s="1900">
        <f>'RM_6.8.2.sz.mell'!J56</f>
        <v>0</v>
      </c>
      <c r="E56" s="1905">
        <f>'RM_6.8.2.sz.mell'!K56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'RM_6.8.2.sz.mell'!C57</f>
        <v>0</v>
      </c>
      <c r="D57" s="1900">
        <f>'RM_6.8.2.sz.mell'!J57</f>
        <v>0</v>
      </c>
      <c r="E57" s="1905">
        <f>'RM_6.8.2.sz.mell'!K57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'RM_6.8.2.sz.mell'!C59</f>
        <v>0</v>
      </c>
      <c r="D59" s="2021">
        <f>'RM_6.8.2.sz.mell'!J59</f>
        <v>0</v>
      </c>
      <c r="E59" s="2022">
        <f>'RM_6.8.2.sz.mell'!K59</f>
        <v>0</v>
      </c>
    </row>
    <row r="60" spans="1:5" ht="13.5" thickBot="1" x14ac:dyDescent="0.25">
      <c r="A60" s="1990" t="s">
        <v>806</v>
      </c>
      <c r="B60" s="1991"/>
      <c r="C60" s="2021">
        <f>'RM_6.8.2.sz.mell'!C60</f>
        <v>0</v>
      </c>
      <c r="D60" s="2021">
        <f>'RM_6.8.2.sz.mell'!J60</f>
        <v>0</v>
      </c>
      <c r="E60" s="2022">
        <f>'RM_6.8.2.sz.mell'!K60</f>
        <v>0</v>
      </c>
    </row>
  </sheetData>
  <sheetProtection sheet="1" formatCells="0"/>
  <customSheetViews>
    <customSheetView guid="{9A8A2574-4E4C-4A0E-A4B4-611EAAF4A38D}" scale="120">
      <selection activeCell="F65" sqref="F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56" sqref="I56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CONCATENATE(KVI_MOD_ALAPADATOK!M24,"3. melléklet ",KVI_MOD_ALAPADATOK!A7," ",KVI_MOD_ALAPADATOK!B7," ",KVI_MOD_ALAPADATOK!C7," ",KVI_MOD_ALAPADATOK!D7," ",KVI_MOD_ALAPADATOK!E7," ",KVI_MOD_ALAPADATOK!F7," ",KVI_MOD_ALAPADATOK!G7," ",KVI_MOD_ALAPADATOK!H7)</f>
        <v>9.7.3.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CONCATENATE(KVI_MOD_9.8.2.sz.mell!B2:D2)</f>
        <v>6 kvi név</v>
      </c>
      <c r="C2" s="2423"/>
      <c r="D2" s="2424"/>
      <c r="E2" s="1673" t="s">
        <v>605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KVI_MOD_9.8.2.sz.mell!E4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'RM_6.8.3.sz.mell'!C10</f>
        <v>0</v>
      </c>
      <c r="D8" s="1890">
        <f>'RM_6.8.3.sz.mell'!J10</f>
        <v>0</v>
      </c>
      <c r="E8" s="1995">
        <f>'RM_6.8.3.sz.mell'!K10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'RM_6.8.3.sz.mell'!C11</f>
        <v>0</v>
      </c>
      <c r="D9" s="1909">
        <f>'RM_6.8.3.sz.mell'!J11</f>
        <v>0</v>
      </c>
      <c r="E9" s="1997">
        <f>'RM_6.8.3.sz.mell'!K11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'RM_6.8.3.sz.mell'!C12</f>
        <v>0</v>
      </c>
      <c r="D10" s="2014">
        <f>'RM_6.8.3.sz.mell'!J12</f>
        <v>0</v>
      </c>
      <c r="E10" s="1893">
        <f>'RM_6.8.3.sz.mell'!K12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'RM_6.8.3.sz.mell'!C13</f>
        <v>0</v>
      </c>
      <c r="D11" s="2014">
        <f>'RM_6.8.3.sz.mell'!J13</f>
        <v>0</v>
      </c>
      <c r="E11" s="1893">
        <f>'RM_6.8.3.sz.mell'!K13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'RM_6.8.3.sz.mell'!C14</f>
        <v>0</v>
      </c>
      <c r="D12" s="2014">
        <f>'RM_6.8.3.sz.mell'!J14</f>
        <v>0</v>
      </c>
      <c r="E12" s="1893">
        <f>'RM_6.8.3.sz.mell'!K14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'RM_6.8.3.sz.mell'!C15</f>
        <v>0</v>
      </c>
      <c r="D13" s="2014">
        <f>'RM_6.8.3.sz.mell'!J15</f>
        <v>0</v>
      </c>
      <c r="E13" s="1893">
        <f>'RM_6.8.3.sz.mell'!K15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'RM_6.8.3.sz.mell'!C16</f>
        <v>0</v>
      </c>
      <c r="D14" s="2014">
        <f>'RM_6.8.3.sz.mell'!J16</f>
        <v>0</v>
      </c>
      <c r="E14" s="1893">
        <f>'RM_6.8.3.sz.mell'!K16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'RM_6.8.3.sz.mell'!C17</f>
        <v>0</v>
      </c>
      <c r="D15" s="2014">
        <f>'RM_6.8.3.sz.mell'!J17</f>
        <v>0</v>
      </c>
      <c r="E15" s="1893">
        <f>'RM_6.8.3.sz.mell'!K17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'RM_6.8.3.sz.mell'!C18</f>
        <v>0</v>
      </c>
      <c r="D16" s="2015">
        <f>'RM_6.8.3.sz.mell'!J18</f>
        <v>0</v>
      </c>
      <c r="E16" s="1912">
        <f>'RM_6.8.3.sz.mell'!K18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'RM_6.8.3.sz.mell'!C19</f>
        <v>0</v>
      </c>
      <c r="D17" s="2014">
        <f>'RM_6.8.3.sz.mell'!J19</f>
        <v>0</v>
      </c>
      <c r="E17" s="1893">
        <f>'RM_6.8.3.sz.mell'!K19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'RM_6.8.3.sz.mell'!C20</f>
        <v>0</v>
      </c>
      <c r="D18" s="2016">
        <f>'RM_6.8.3.sz.mell'!J20</f>
        <v>0</v>
      </c>
      <c r="E18" s="1895">
        <f>'RM_6.8.3.sz.mell'!K20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'RM_6.8.3.sz.mell'!C21</f>
        <v>0</v>
      </c>
      <c r="D19" s="2016">
        <f>'RM_6.8.3.sz.mell'!J21</f>
        <v>0</v>
      </c>
      <c r="E19" s="1895">
        <f>'RM_6.8.3.sz.mell'!K21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'RM_6.8.3.sz.mell'!C22</f>
        <v>0</v>
      </c>
      <c r="D20" s="1900">
        <f>'RM_6.8.3.sz.mell'!J22</f>
        <v>0</v>
      </c>
      <c r="E20" s="1905">
        <f>'RM_6.8.3.sz.mell'!K22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'RM_6.8.3.sz.mell'!C23</f>
        <v>0</v>
      </c>
      <c r="D21" s="2014">
        <f>'RM_6.8.3.sz.mell'!J23</f>
        <v>0</v>
      </c>
      <c r="E21" s="1893">
        <f>'RM_6.8.3.sz.mell'!K23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'RM_6.8.3.sz.mell'!C24</f>
        <v>0</v>
      </c>
      <c r="D22" s="2014">
        <f>'RM_6.8.3.sz.mell'!J24</f>
        <v>0</v>
      </c>
      <c r="E22" s="1893">
        <f>'RM_6.8.3.sz.mell'!K24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'RM_6.8.3.sz.mell'!C25</f>
        <v>0</v>
      </c>
      <c r="D23" s="2014">
        <f>'RM_6.8.3.sz.mell'!J25</f>
        <v>0</v>
      </c>
      <c r="E23" s="1893">
        <f>'RM_6.8.3.sz.mell'!K25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'RM_6.8.3.sz.mell'!C26</f>
        <v>0</v>
      </c>
      <c r="D24" s="2014">
        <f>'RM_6.8.3.sz.mell'!J26</f>
        <v>0</v>
      </c>
      <c r="E24" s="1893">
        <f>'RM_6.8.3.sz.mell'!K26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'RM_6.8.3.sz.mell'!C27</f>
        <v>0</v>
      </c>
      <c r="D25" s="1900">
        <f>'RM_6.8.3.sz.mell'!J27</f>
        <v>0</v>
      </c>
      <c r="E25" s="1905">
        <f>'RM_6.8.3.sz.mell'!K27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'RM_6.8.3.sz.mell'!C28</f>
        <v>0</v>
      </c>
      <c r="D26" s="1900">
        <f>'RM_6.8.3.sz.mell'!J28</f>
        <v>0</v>
      </c>
      <c r="E26" s="1905">
        <f>'RM_6.8.3.sz.mell'!K28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'RM_6.8.3.sz.mell'!C29</f>
        <v>0</v>
      </c>
      <c r="D27" s="2017">
        <f>'RM_6.8.3.sz.mell'!J29</f>
        <v>0</v>
      </c>
      <c r="E27" s="1914">
        <f>'RM_6.8.3.sz.mell'!K29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'RM_6.8.3.sz.mell'!C30</f>
        <v>0</v>
      </c>
      <c r="D28" s="2018">
        <f>'RM_6.8.3.sz.mell'!J30</f>
        <v>0</v>
      </c>
      <c r="E28" s="1903">
        <f>'RM_6.8.3.sz.mell'!K30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'RM_6.8.3.sz.mell'!C31</f>
        <v>0</v>
      </c>
      <c r="D29" s="2019">
        <f>'RM_6.8.3.sz.mell'!J31</f>
        <v>0</v>
      </c>
      <c r="E29" s="2005">
        <f>'RM_6.8.3.sz.mell'!K31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'RM_6.8.3.sz.mell'!C32</f>
        <v>0</v>
      </c>
      <c r="D30" s="1900">
        <f>'RM_6.8.3.sz.mell'!J32</f>
        <v>0</v>
      </c>
      <c r="E30" s="1905">
        <f>'RM_6.8.3.sz.mell'!K32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'RM_6.8.3.sz.mell'!C33</f>
        <v>0</v>
      </c>
      <c r="D31" s="2017">
        <f>'RM_6.8.3.sz.mell'!J33</f>
        <v>0</v>
      </c>
      <c r="E31" s="1914">
        <f>'RM_6.8.3.sz.mell'!K33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'RM_6.8.3.sz.mell'!C34</f>
        <v>0</v>
      </c>
      <c r="D32" s="2018">
        <f>'RM_6.8.3.sz.mell'!J34</f>
        <v>0</v>
      </c>
      <c r="E32" s="1903">
        <f>'RM_6.8.3.sz.mell'!K34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'RM_6.8.3.sz.mell'!C35</f>
        <v>0</v>
      </c>
      <c r="D33" s="2019">
        <f>'RM_6.8.3.sz.mell'!J35</f>
        <v>0</v>
      </c>
      <c r="E33" s="2005">
        <f>'RM_6.8.3.sz.mell'!K35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'RM_6.8.3.sz.mell'!C36</f>
        <v>0</v>
      </c>
      <c r="D34" s="1900">
        <f>'RM_6.8.3.sz.mell'!J36</f>
        <v>0</v>
      </c>
      <c r="E34" s="1905">
        <f>'RM_6.8.3.sz.mell'!K36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'RM_6.8.3.sz.mell'!C37</f>
        <v>0</v>
      </c>
      <c r="D35" s="1900">
        <f>'RM_6.8.3.sz.mell'!J37</f>
        <v>0</v>
      </c>
      <c r="E35" s="1905">
        <f>'RM_6.8.3.sz.mell'!K37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'RM_6.8.3.sz.mell'!C38</f>
        <v>0</v>
      </c>
      <c r="D36" s="1900">
        <f>'RM_6.8.3.sz.mell'!J38</f>
        <v>0</v>
      </c>
      <c r="E36" s="1905">
        <f>'RM_6.8.3.sz.mell'!K38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'RM_6.8.3.sz.mell'!C39</f>
        <v>0</v>
      </c>
      <c r="D37" s="1900">
        <f>'RM_6.8.3.sz.mell'!J39</f>
        <v>0</v>
      </c>
      <c r="E37" s="1905">
        <f>'RM_6.8.3.sz.mell'!K39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'RM_6.8.3.sz.mell'!C40</f>
        <v>0</v>
      </c>
      <c r="D38" s="2017">
        <f>'RM_6.8.3.sz.mell'!J40</f>
        <v>0</v>
      </c>
      <c r="E38" s="1914">
        <f>'RM_6.8.3.sz.mell'!K40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'RM_6.8.3.sz.mell'!C41</f>
        <v>0</v>
      </c>
      <c r="D39" s="2018">
        <f>'RM_6.8.3.sz.mell'!J41</f>
        <v>0</v>
      </c>
      <c r="E39" s="1903">
        <f>'RM_6.8.3.sz.mell'!K41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'RM_6.8.3.sz.mell'!C42</f>
        <v>0</v>
      </c>
      <c r="D40" s="2019">
        <f>'RM_6.8.3.sz.mell'!J42</f>
        <v>0</v>
      </c>
      <c r="E40" s="2005">
        <f>'RM_6.8.3.sz.mell'!K42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'RM_6.8.3.sz.mell'!C43</f>
        <v>0</v>
      </c>
      <c r="D41" s="2020">
        <f>'RM_6.8.3.sz.mell'!J43</f>
        <v>0</v>
      </c>
      <c r="E41" s="2007">
        <f>'RM_6.8.3.sz.mell'!K43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'RM_6.8.3.sz.mell'!C45</f>
        <v>0</v>
      </c>
      <c r="D45" s="1900">
        <f>'RM_6.8.3.sz.mell'!J45</f>
        <v>0</v>
      </c>
      <c r="E45" s="1905">
        <f>'RM_6.8.3.sz.mell'!K45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'RM_6.8.3.sz.mell'!C46</f>
        <v>0</v>
      </c>
      <c r="D46" s="2067">
        <f>'RM_6.8.3.sz.mell'!J46</f>
        <v>0</v>
      </c>
      <c r="E46" s="2068">
        <f>'RM_6.8.3.sz.mell'!K46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'RM_6.8.3.sz.mell'!C47</f>
        <v>0</v>
      </c>
      <c r="D47" s="2017">
        <f>'RM_6.8.3.sz.mell'!J47</f>
        <v>0</v>
      </c>
      <c r="E47" s="1914">
        <f>'RM_6.8.3.sz.mell'!K47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'RM_6.8.3.sz.mell'!C48</f>
        <v>0</v>
      </c>
      <c r="D48" s="2069">
        <f>'RM_6.8.3.sz.mell'!J48</f>
        <v>0</v>
      </c>
      <c r="E48" s="1904">
        <f>'RM_6.8.3.sz.mell'!K48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'RM_6.8.3.sz.mell'!C49</f>
        <v>0</v>
      </c>
      <c r="D49" s="2073">
        <f>'RM_6.8.3.sz.mell'!J49</f>
        <v>0</v>
      </c>
      <c r="E49" s="2074">
        <f>'RM_6.8.3.sz.mell'!K49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'RM_6.8.3.sz.mell'!C50</f>
        <v>0</v>
      </c>
      <c r="D50" s="2073">
        <f>'RM_6.8.3.sz.mell'!J50</f>
        <v>0</v>
      </c>
      <c r="E50" s="2074">
        <f>'RM_6.8.3.sz.mell'!K50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'RM_6.8.3.sz.mell'!C51</f>
        <v>0</v>
      </c>
      <c r="D51" s="1900">
        <f>'RM_6.8.3.sz.mell'!J51</f>
        <v>0</v>
      </c>
      <c r="E51" s="1905">
        <f>'RM_6.8.3.sz.mell'!K51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'RM_6.8.3.sz.mell'!C52</f>
        <v>0</v>
      </c>
      <c r="D52" s="2067">
        <f>'RM_6.8.3.sz.mell'!J52</f>
        <v>0</v>
      </c>
      <c r="E52" s="2068">
        <f>'RM_6.8.3.sz.mell'!K52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'RM_6.8.3.sz.mell'!C53</f>
        <v>0</v>
      </c>
      <c r="D53" s="2017">
        <f>'RM_6.8.3.sz.mell'!J53</f>
        <v>0</v>
      </c>
      <c r="E53" s="1914">
        <f>'RM_6.8.3.sz.mell'!K53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'RM_6.8.3.sz.mell'!C54</f>
        <v>0</v>
      </c>
      <c r="D54" s="2069">
        <f>'RM_6.8.3.sz.mell'!J54</f>
        <v>0</v>
      </c>
      <c r="E54" s="1904">
        <f>'RM_6.8.3.sz.mell'!K54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'RM_6.8.3.sz.mell'!C55</f>
        <v>0</v>
      </c>
      <c r="D55" s="2073">
        <f>'RM_6.8.3.sz.mell'!J55</f>
        <v>0</v>
      </c>
      <c r="E55" s="2074">
        <f>'RM_6.8.3.sz.mell'!K55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'RM_6.8.3.sz.mell'!C56</f>
        <v>0</v>
      </c>
      <c r="D56" s="1900">
        <f>'RM_6.8.3.sz.mell'!J56</f>
        <v>0</v>
      </c>
      <c r="E56" s="1905">
        <f>'RM_6.8.3.sz.mell'!K56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'RM_6.8.3.sz.mell'!C57</f>
        <v>0</v>
      </c>
      <c r="D57" s="1900">
        <f>'RM_6.8.3.sz.mell'!J57</f>
        <v>0</v>
      </c>
      <c r="E57" s="1905">
        <f>'RM_6.8.3.sz.mell'!K57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'RM_6.8.3.sz.mell'!C59</f>
        <v>0</v>
      </c>
      <c r="D59" s="2021">
        <f>'RM_6.8.3.sz.mell'!J59</f>
        <v>0</v>
      </c>
      <c r="E59" s="2022">
        <f>'RM_6.8.3.sz.mell'!K59</f>
        <v>0</v>
      </c>
    </row>
    <row r="60" spans="1:5" ht="13.5" thickBot="1" x14ac:dyDescent="0.25">
      <c r="A60" s="1990" t="s">
        <v>806</v>
      </c>
      <c r="B60" s="1991"/>
      <c r="C60" s="2021">
        <f>'RM_6.8.3.sz.mell'!C60</f>
        <v>0</v>
      </c>
      <c r="D60" s="2021">
        <f>'RM_6.8.3.sz.mell'!J60</f>
        <v>0</v>
      </c>
      <c r="E60" s="2022">
        <f>'RM_6.8.3.sz.mell'!K60</f>
        <v>0</v>
      </c>
    </row>
  </sheetData>
  <sheetProtection sheet="1" formatCells="0"/>
  <customSheetViews>
    <customSheetView guid="{9A8A2574-4E4C-4A0E-A4B4-611EAAF4A38D}" scale="120" topLeftCell="A33">
      <selection activeCell="I56" sqref="I5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63" sqref="H63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CONCATENATE(KVI_MOD_ALAPADATOK!M26," melléklet ",KVI_MOD_ALAPADATOK!A7," ",KVI_MOD_ALAPADATOK!B7," ",KVI_MOD_ALAPADATOK!C7," ",KVI_MOD_ALAPADATOK!D7," ",KVI_MOD_ALAPADATOK!E7," ",KVI_MOD_ALAPADATOK!F7," ",KVI_MOD_ALAPADATOK!G7," ",KVI_MOD_ALAPADATOK!H7)</f>
        <v>9.8.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CONCATENATE(KVI_MOD_ALAPADATOK!B26)</f>
        <v>7 kvi név</v>
      </c>
      <c r="C2" s="2423"/>
      <c r="D2" s="2424"/>
      <c r="E2" s="1673" t="s">
        <v>606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'RM_6.9.sz.mell'!C10</f>
        <v>0</v>
      </c>
      <c r="D8" s="1890">
        <f>'RM_6.9.sz.mell'!J10</f>
        <v>0</v>
      </c>
      <c r="E8" s="1995">
        <f>'RM_6.9.sz.mell'!K10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'RM_6.9.sz.mell'!C11</f>
        <v>0</v>
      </c>
      <c r="D9" s="1909">
        <f>'RM_6.9.sz.mell'!J11</f>
        <v>0</v>
      </c>
      <c r="E9" s="1997">
        <f>'RM_6.9.sz.mell'!K11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'RM_6.9.sz.mell'!C12</f>
        <v>0</v>
      </c>
      <c r="D10" s="2014">
        <f>'RM_6.9.sz.mell'!J12</f>
        <v>0</v>
      </c>
      <c r="E10" s="1893">
        <f>'RM_6.9.sz.mell'!K12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'RM_6.9.sz.mell'!C13</f>
        <v>0</v>
      </c>
      <c r="D11" s="2014">
        <f>'RM_6.9.sz.mell'!J13</f>
        <v>0</v>
      </c>
      <c r="E11" s="1893">
        <f>'RM_6.9.sz.mell'!K13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'RM_6.9.sz.mell'!C14</f>
        <v>0</v>
      </c>
      <c r="D12" s="2014">
        <f>'RM_6.9.sz.mell'!J14</f>
        <v>0</v>
      </c>
      <c r="E12" s="1893">
        <f>'RM_6.9.sz.mell'!K14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'RM_6.9.sz.mell'!C15</f>
        <v>0</v>
      </c>
      <c r="D13" s="2014">
        <f>'RM_6.9.sz.mell'!J15</f>
        <v>0</v>
      </c>
      <c r="E13" s="1893">
        <f>'RM_6.9.sz.mell'!K15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'RM_6.9.sz.mell'!C16</f>
        <v>0</v>
      </c>
      <c r="D14" s="2014">
        <f>'RM_6.9.sz.mell'!J16</f>
        <v>0</v>
      </c>
      <c r="E14" s="1893">
        <f>'RM_6.9.sz.mell'!K16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'RM_6.9.sz.mell'!C17</f>
        <v>0</v>
      </c>
      <c r="D15" s="2014">
        <f>'RM_6.9.sz.mell'!J17</f>
        <v>0</v>
      </c>
      <c r="E15" s="1893">
        <f>'RM_6.9.sz.mell'!K17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'RM_6.9.sz.mell'!C18</f>
        <v>0</v>
      </c>
      <c r="D16" s="2015">
        <f>'RM_6.9.sz.mell'!J18</f>
        <v>0</v>
      </c>
      <c r="E16" s="1912">
        <f>'RM_6.9.sz.mell'!K18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'RM_6.9.sz.mell'!C19</f>
        <v>0</v>
      </c>
      <c r="D17" s="2014">
        <f>'RM_6.9.sz.mell'!J19</f>
        <v>0</v>
      </c>
      <c r="E17" s="1893">
        <f>'RM_6.9.sz.mell'!K19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'RM_6.9.sz.mell'!C20</f>
        <v>0</v>
      </c>
      <c r="D18" s="2016">
        <f>'RM_6.9.sz.mell'!J20</f>
        <v>0</v>
      </c>
      <c r="E18" s="1895">
        <f>'RM_6.9.sz.mell'!K20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'RM_6.9.sz.mell'!C21</f>
        <v>0</v>
      </c>
      <c r="D19" s="2016">
        <f>'RM_6.9.sz.mell'!J21</f>
        <v>0</v>
      </c>
      <c r="E19" s="1895">
        <f>'RM_6.9.sz.mell'!K21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'RM_6.9.sz.mell'!C22</f>
        <v>0</v>
      </c>
      <c r="D20" s="1900">
        <f>'RM_6.9.sz.mell'!J22</f>
        <v>0</v>
      </c>
      <c r="E20" s="1905">
        <f>'RM_6.9.sz.mell'!K22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'RM_6.9.sz.mell'!C23</f>
        <v>0</v>
      </c>
      <c r="D21" s="2014">
        <f>'RM_6.9.sz.mell'!J23</f>
        <v>0</v>
      </c>
      <c r="E21" s="1893">
        <f>'RM_6.9.sz.mell'!K23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'RM_6.9.sz.mell'!C24</f>
        <v>0</v>
      </c>
      <c r="D22" s="2014">
        <f>'RM_6.9.sz.mell'!J24</f>
        <v>0</v>
      </c>
      <c r="E22" s="1893">
        <f>'RM_6.9.sz.mell'!K24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'RM_6.9.sz.mell'!C25</f>
        <v>0</v>
      </c>
      <c r="D23" s="2014">
        <f>'RM_6.9.sz.mell'!J25</f>
        <v>0</v>
      </c>
      <c r="E23" s="1893">
        <f>'RM_6.9.sz.mell'!K25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'RM_6.9.sz.mell'!C26</f>
        <v>0</v>
      </c>
      <c r="D24" s="2014">
        <f>'RM_6.9.sz.mell'!J26</f>
        <v>0</v>
      </c>
      <c r="E24" s="1893">
        <f>'RM_6.9.sz.mell'!K26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'RM_6.9.sz.mell'!C27</f>
        <v>0</v>
      </c>
      <c r="D25" s="1900">
        <f>'RM_6.9.sz.mell'!J27</f>
        <v>0</v>
      </c>
      <c r="E25" s="1905">
        <f>'RM_6.9.sz.mell'!K27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'RM_6.9.sz.mell'!C28</f>
        <v>0</v>
      </c>
      <c r="D26" s="1900">
        <f>'RM_6.9.sz.mell'!J28</f>
        <v>0</v>
      </c>
      <c r="E26" s="1905">
        <f>'RM_6.9.sz.mell'!K28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'RM_6.9.sz.mell'!C29</f>
        <v>0</v>
      </c>
      <c r="D27" s="2017">
        <f>'RM_6.9.sz.mell'!J29</f>
        <v>0</v>
      </c>
      <c r="E27" s="1914">
        <f>'RM_6.9.sz.mell'!K29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'RM_6.9.sz.mell'!C30</f>
        <v>0</v>
      </c>
      <c r="D28" s="2018">
        <f>'RM_6.9.sz.mell'!J30</f>
        <v>0</v>
      </c>
      <c r="E28" s="1903">
        <f>'RM_6.9.sz.mell'!K30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'RM_6.9.sz.mell'!C31</f>
        <v>0</v>
      </c>
      <c r="D29" s="2019">
        <f>'RM_6.9.sz.mell'!J31</f>
        <v>0</v>
      </c>
      <c r="E29" s="2005">
        <f>'RM_6.9.sz.mell'!K31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'RM_6.9.sz.mell'!C32</f>
        <v>0</v>
      </c>
      <c r="D30" s="1900">
        <f>'RM_6.9.sz.mell'!J32</f>
        <v>0</v>
      </c>
      <c r="E30" s="1905">
        <f>'RM_6.9.sz.mell'!K32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'RM_6.9.sz.mell'!C33</f>
        <v>0</v>
      </c>
      <c r="D31" s="2017">
        <f>'RM_6.9.sz.mell'!J33</f>
        <v>0</v>
      </c>
      <c r="E31" s="1914">
        <f>'RM_6.9.sz.mell'!K33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'RM_6.9.sz.mell'!C34</f>
        <v>0</v>
      </c>
      <c r="D32" s="2018">
        <f>'RM_6.9.sz.mell'!J34</f>
        <v>0</v>
      </c>
      <c r="E32" s="1903">
        <f>'RM_6.9.sz.mell'!K34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'RM_6.9.sz.mell'!C35</f>
        <v>0</v>
      </c>
      <c r="D33" s="2019">
        <f>'RM_6.9.sz.mell'!J35</f>
        <v>0</v>
      </c>
      <c r="E33" s="2005">
        <f>'RM_6.9.sz.mell'!K35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'RM_6.9.sz.mell'!C36</f>
        <v>0</v>
      </c>
      <c r="D34" s="1900">
        <f>'RM_6.9.sz.mell'!J36</f>
        <v>0</v>
      </c>
      <c r="E34" s="1905">
        <f>'RM_6.9.sz.mell'!K36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'RM_6.9.sz.mell'!C37</f>
        <v>0</v>
      </c>
      <c r="D35" s="1900">
        <f>'RM_6.9.sz.mell'!J37</f>
        <v>0</v>
      </c>
      <c r="E35" s="1905">
        <f>'RM_6.9.sz.mell'!K37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'RM_6.9.sz.mell'!C38</f>
        <v>0</v>
      </c>
      <c r="D36" s="1900">
        <f>'RM_6.9.sz.mell'!J38</f>
        <v>0</v>
      </c>
      <c r="E36" s="1905">
        <f>'RM_6.9.sz.mell'!K38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'RM_6.9.sz.mell'!C39</f>
        <v>0</v>
      </c>
      <c r="D37" s="1900">
        <f>'RM_6.9.sz.mell'!J39</f>
        <v>0</v>
      </c>
      <c r="E37" s="1905">
        <f>'RM_6.9.sz.mell'!K39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'RM_6.9.sz.mell'!C40</f>
        <v>0</v>
      </c>
      <c r="D38" s="2017">
        <f>'RM_6.9.sz.mell'!J40</f>
        <v>0</v>
      </c>
      <c r="E38" s="1914">
        <f>'RM_6.9.sz.mell'!K40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'RM_6.9.sz.mell'!C41</f>
        <v>0</v>
      </c>
      <c r="D39" s="2018">
        <f>'RM_6.9.sz.mell'!J41</f>
        <v>0</v>
      </c>
      <c r="E39" s="1903">
        <f>'RM_6.9.sz.mell'!K41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'RM_6.9.sz.mell'!C42</f>
        <v>0</v>
      </c>
      <c r="D40" s="2019">
        <f>'RM_6.9.sz.mell'!J42</f>
        <v>0</v>
      </c>
      <c r="E40" s="2005">
        <f>'RM_6.9.sz.mell'!K42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'RM_6.9.sz.mell'!C43</f>
        <v>0</v>
      </c>
      <c r="D41" s="2020">
        <f>'RM_6.9.sz.mell'!J43</f>
        <v>0</v>
      </c>
      <c r="E41" s="2007">
        <f>'RM_6.9.sz.mell'!K43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'RM_6.9.sz.mell'!C45</f>
        <v>0</v>
      </c>
      <c r="D45" s="1900">
        <f>'RM_6.9.sz.mell'!J45</f>
        <v>0</v>
      </c>
      <c r="E45" s="1905">
        <f>'RM_6.9.sz.mell'!K45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'RM_6.9.sz.mell'!C46</f>
        <v>0</v>
      </c>
      <c r="D46" s="2067">
        <f>'RM_6.9.sz.mell'!J46</f>
        <v>0</v>
      </c>
      <c r="E46" s="2068">
        <f>'RM_6.9.sz.mell'!K46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'RM_6.9.sz.mell'!C47</f>
        <v>0</v>
      </c>
      <c r="D47" s="2017">
        <f>'RM_6.9.sz.mell'!J47</f>
        <v>0</v>
      </c>
      <c r="E47" s="1914">
        <f>'RM_6.9.sz.mell'!K47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'RM_6.9.sz.mell'!C48</f>
        <v>0</v>
      </c>
      <c r="D48" s="2069">
        <f>'RM_6.9.sz.mell'!J48</f>
        <v>0</v>
      </c>
      <c r="E48" s="1904">
        <f>'RM_6.9.sz.mell'!K48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'RM_6.9.sz.mell'!C49</f>
        <v>0</v>
      </c>
      <c r="D49" s="2073">
        <f>'RM_6.9.sz.mell'!J49</f>
        <v>0</v>
      </c>
      <c r="E49" s="2074">
        <f>'RM_6.9.sz.mell'!K49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'RM_6.9.sz.mell'!C50</f>
        <v>0</v>
      </c>
      <c r="D50" s="2073">
        <f>'RM_6.9.sz.mell'!J50</f>
        <v>0</v>
      </c>
      <c r="E50" s="2074">
        <f>'RM_6.9.sz.mell'!K50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'RM_6.9.sz.mell'!C51</f>
        <v>0</v>
      </c>
      <c r="D51" s="1900">
        <f>'RM_6.9.sz.mell'!J51</f>
        <v>0</v>
      </c>
      <c r="E51" s="1905">
        <f>'RM_6.9.sz.mell'!K51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'RM_6.9.sz.mell'!C52</f>
        <v>0</v>
      </c>
      <c r="D52" s="2067">
        <f>'RM_6.9.sz.mell'!J52</f>
        <v>0</v>
      </c>
      <c r="E52" s="2068">
        <f>'RM_6.9.sz.mell'!K52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'RM_6.9.sz.mell'!C53</f>
        <v>0</v>
      </c>
      <c r="D53" s="2017">
        <f>'RM_6.9.sz.mell'!J53</f>
        <v>0</v>
      </c>
      <c r="E53" s="1914">
        <f>'RM_6.9.sz.mell'!K53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'RM_6.9.sz.mell'!C54</f>
        <v>0</v>
      </c>
      <c r="D54" s="2069">
        <f>'RM_6.9.sz.mell'!J54</f>
        <v>0</v>
      </c>
      <c r="E54" s="1904">
        <f>'RM_6.9.sz.mell'!K54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'RM_6.9.sz.mell'!C55</f>
        <v>0</v>
      </c>
      <c r="D55" s="2073">
        <f>'RM_6.9.sz.mell'!J55</f>
        <v>0</v>
      </c>
      <c r="E55" s="2074">
        <f>'RM_6.9.sz.mell'!K55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'RM_6.9.sz.mell'!C56</f>
        <v>0</v>
      </c>
      <c r="D56" s="1900">
        <f>'RM_6.9.sz.mell'!J56</f>
        <v>0</v>
      </c>
      <c r="E56" s="1905">
        <f>'RM_6.9.sz.mell'!K56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'RM_6.9.sz.mell'!C57</f>
        <v>0</v>
      </c>
      <c r="D57" s="1900">
        <f>'RM_6.9.sz.mell'!J57</f>
        <v>0</v>
      </c>
      <c r="E57" s="1905">
        <f>'RM_6.9.sz.mell'!K57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'RM_6.9.sz.mell'!C59</f>
        <v>0</v>
      </c>
      <c r="D59" s="2021">
        <f>'RM_6.9.sz.mell'!J59</f>
        <v>0</v>
      </c>
      <c r="E59" s="2022">
        <f>'RM_6.9.sz.mell'!K59</f>
        <v>0</v>
      </c>
    </row>
    <row r="60" spans="1:5" ht="13.5" thickBot="1" x14ac:dyDescent="0.25">
      <c r="A60" s="1990" t="s">
        <v>806</v>
      </c>
      <c r="B60" s="1991"/>
      <c r="C60" s="2021">
        <f>'RM_6.9.sz.mell'!C60</f>
        <v>0</v>
      </c>
      <c r="D60" s="2021">
        <f>'RM_6.9.sz.mell'!J60</f>
        <v>0</v>
      </c>
      <c r="E60" s="2022">
        <f>'RM_6.9.sz.mell'!K60</f>
        <v>0</v>
      </c>
    </row>
  </sheetData>
  <sheetProtection sheet="1" formatCells="0"/>
  <customSheetViews>
    <customSheetView guid="{9A8A2574-4E4C-4A0E-A4B4-611EAAF4A38D}" scale="120">
      <selection activeCell="H63" sqref="H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54" sqref="G54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CONCATENATE(KVI_MOD_ALAPADATOK!M26,"1. melléklet ",KVI_MOD_ALAPADATOK!A7," ",KVI_MOD_ALAPADATOK!B7," ",KVI_MOD_ALAPADATOK!C7," ",KVI_MOD_ALAPADATOK!D7," ",KVI_MOD_ALAPADATOK!E7," ",KVI_MOD_ALAPADATOK!F7," ",KVI_MOD_ALAPADATOK!G7," ",KVI_MOD_ALAPADATOK!H7)</f>
        <v>9.8.1.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CONCATENATE(KVI_MOD_9.9.sz.mell!B2:D2)</f>
        <v>7 kvi név</v>
      </c>
      <c r="C2" s="2423"/>
      <c r="D2" s="2424"/>
      <c r="E2" s="1673" t="s">
        <v>606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KVI_MOD_9.9.sz.mell!E4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'RM_6.9.1.sz.mell'!C10</f>
        <v>0</v>
      </c>
      <c r="D8" s="1890">
        <f>'RM_6.9.1.sz.mell'!J10</f>
        <v>0</v>
      </c>
      <c r="E8" s="1995">
        <f>'RM_6.9.1.sz.mell'!K10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'RM_6.9.1.sz.mell'!C11</f>
        <v>0</v>
      </c>
      <c r="D9" s="1909">
        <f>'RM_6.9.1.sz.mell'!J11</f>
        <v>0</v>
      </c>
      <c r="E9" s="1997">
        <f>'RM_6.9.1.sz.mell'!K11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'RM_6.9.1.sz.mell'!C12</f>
        <v>0</v>
      </c>
      <c r="D10" s="2014">
        <f>'RM_6.9.1.sz.mell'!J12</f>
        <v>0</v>
      </c>
      <c r="E10" s="1893">
        <f>'RM_6.9.1.sz.mell'!K12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'RM_6.9.1.sz.mell'!C13</f>
        <v>0</v>
      </c>
      <c r="D11" s="2014">
        <f>'RM_6.9.1.sz.mell'!J13</f>
        <v>0</v>
      </c>
      <c r="E11" s="1893">
        <f>'RM_6.9.1.sz.mell'!K13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'RM_6.9.1.sz.mell'!C14</f>
        <v>0</v>
      </c>
      <c r="D12" s="2014">
        <f>'RM_6.9.1.sz.mell'!J14</f>
        <v>0</v>
      </c>
      <c r="E12" s="1893">
        <f>'RM_6.9.1.sz.mell'!K14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'RM_6.9.1.sz.mell'!C15</f>
        <v>0</v>
      </c>
      <c r="D13" s="2014">
        <f>'RM_6.9.1.sz.mell'!J15</f>
        <v>0</v>
      </c>
      <c r="E13" s="1893">
        <f>'RM_6.9.1.sz.mell'!K15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'RM_6.9.1.sz.mell'!C16</f>
        <v>0</v>
      </c>
      <c r="D14" s="2014">
        <f>'RM_6.9.1.sz.mell'!J16</f>
        <v>0</v>
      </c>
      <c r="E14" s="1893">
        <f>'RM_6.9.1.sz.mell'!K16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'RM_6.9.1.sz.mell'!C17</f>
        <v>0</v>
      </c>
      <c r="D15" s="2014">
        <f>'RM_6.9.1.sz.mell'!J17</f>
        <v>0</v>
      </c>
      <c r="E15" s="1893">
        <f>'RM_6.9.1.sz.mell'!K17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'RM_6.9.1.sz.mell'!C18</f>
        <v>0</v>
      </c>
      <c r="D16" s="2015">
        <f>'RM_6.9.1.sz.mell'!J18</f>
        <v>0</v>
      </c>
      <c r="E16" s="1912">
        <f>'RM_6.9.1.sz.mell'!K18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'RM_6.9.1.sz.mell'!C19</f>
        <v>0</v>
      </c>
      <c r="D17" s="2014">
        <f>'RM_6.9.1.sz.mell'!J19</f>
        <v>0</v>
      </c>
      <c r="E17" s="1893">
        <f>'RM_6.9.1.sz.mell'!K19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'RM_6.9.1.sz.mell'!C20</f>
        <v>0</v>
      </c>
      <c r="D18" s="2016">
        <f>'RM_6.9.1.sz.mell'!J20</f>
        <v>0</v>
      </c>
      <c r="E18" s="1895">
        <f>'RM_6.9.1.sz.mell'!K20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'RM_6.9.1.sz.mell'!C21</f>
        <v>0</v>
      </c>
      <c r="D19" s="2016">
        <f>'RM_6.9.1.sz.mell'!J21</f>
        <v>0</v>
      </c>
      <c r="E19" s="1895">
        <f>'RM_6.9.1.sz.mell'!K21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'RM_6.9.1.sz.mell'!C22</f>
        <v>0</v>
      </c>
      <c r="D20" s="1900">
        <f>'RM_6.9.1.sz.mell'!J22</f>
        <v>0</v>
      </c>
      <c r="E20" s="1905">
        <f>'RM_6.9.1.sz.mell'!K22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'RM_6.9.1.sz.mell'!C23</f>
        <v>0</v>
      </c>
      <c r="D21" s="2014">
        <f>'RM_6.9.1.sz.mell'!J23</f>
        <v>0</v>
      </c>
      <c r="E21" s="1893">
        <f>'RM_6.9.1.sz.mell'!K23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'RM_6.9.1.sz.mell'!C24</f>
        <v>0</v>
      </c>
      <c r="D22" s="2014">
        <f>'RM_6.9.1.sz.mell'!J24</f>
        <v>0</v>
      </c>
      <c r="E22" s="1893">
        <f>'RM_6.9.1.sz.mell'!K24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'RM_6.9.1.sz.mell'!C25</f>
        <v>0</v>
      </c>
      <c r="D23" s="2014">
        <f>'RM_6.9.1.sz.mell'!J25</f>
        <v>0</v>
      </c>
      <c r="E23" s="1893">
        <f>'RM_6.9.1.sz.mell'!K25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'RM_6.9.1.sz.mell'!C26</f>
        <v>0</v>
      </c>
      <c r="D24" s="2014">
        <f>'RM_6.9.1.sz.mell'!J26</f>
        <v>0</v>
      </c>
      <c r="E24" s="1893">
        <f>'RM_6.9.1.sz.mell'!K26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'RM_6.9.1.sz.mell'!C27</f>
        <v>0</v>
      </c>
      <c r="D25" s="1900">
        <f>'RM_6.9.1.sz.mell'!J27</f>
        <v>0</v>
      </c>
      <c r="E25" s="1905">
        <f>'RM_6.9.1.sz.mell'!K27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'RM_6.9.1.sz.mell'!C28</f>
        <v>0</v>
      </c>
      <c r="D26" s="1900">
        <f>'RM_6.9.1.sz.mell'!J28</f>
        <v>0</v>
      </c>
      <c r="E26" s="1905">
        <f>'RM_6.9.1.sz.mell'!K28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'RM_6.9.1.sz.mell'!C29</f>
        <v>0</v>
      </c>
      <c r="D27" s="2017">
        <f>'RM_6.9.1.sz.mell'!J29</f>
        <v>0</v>
      </c>
      <c r="E27" s="1914">
        <f>'RM_6.9.1.sz.mell'!K29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'RM_6.9.1.sz.mell'!C30</f>
        <v>0</v>
      </c>
      <c r="D28" s="2018">
        <f>'RM_6.9.1.sz.mell'!J30</f>
        <v>0</v>
      </c>
      <c r="E28" s="1903">
        <f>'RM_6.9.1.sz.mell'!K30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'RM_6.9.1.sz.mell'!C31</f>
        <v>0</v>
      </c>
      <c r="D29" s="2019">
        <f>'RM_6.9.1.sz.mell'!J31</f>
        <v>0</v>
      </c>
      <c r="E29" s="2005">
        <f>'RM_6.9.1.sz.mell'!K31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'RM_6.9.1.sz.mell'!C32</f>
        <v>0</v>
      </c>
      <c r="D30" s="1900">
        <f>'RM_6.9.1.sz.mell'!J32</f>
        <v>0</v>
      </c>
      <c r="E30" s="1905">
        <f>'RM_6.9.1.sz.mell'!K32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'RM_6.9.1.sz.mell'!C33</f>
        <v>0</v>
      </c>
      <c r="D31" s="2017">
        <f>'RM_6.9.1.sz.mell'!J33</f>
        <v>0</v>
      </c>
      <c r="E31" s="1914">
        <f>'RM_6.9.1.sz.mell'!K33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'RM_6.9.1.sz.mell'!C34</f>
        <v>0</v>
      </c>
      <c r="D32" s="2018">
        <f>'RM_6.9.1.sz.mell'!J34</f>
        <v>0</v>
      </c>
      <c r="E32" s="1903">
        <f>'RM_6.9.1.sz.mell'!K34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'RM_6.9.1.sz.mell'!C35</f>
        <v>0</v>
      </c>
      <c r="D33" s="2019">
        <f>'RM_6.9.1.sz.mell'!J35</f>
        <v>0</v>
      </c>
      <c r="E33" s="2005">
        <f>'RM_6.9.1.sz.mell'!K35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'RM_6.9.1.sz.mell'!C36</f>
        <v>0</v>
      </c>
      <c r="D34" s="1900">
        <f>'RM_6.9.1.sz.mell'!J36</f>
        <v>0</v>
      </c>
      <c r="E34" s="1905">
        <f>'RM_6.9.1.sz.mell'!K36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'RM_6.9.1.sz.mell'!C37</f>
        <v>0</v>
      </c>
      <c r="D35" s="1900">
        <f>'RM_6.9.1.sz.mell'!J37</f>
        <v>0</v>
      </c>
      <c r="E35" s="1905">
        <f>'RM_6.9.1.sz.mell'!K37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'RM_6.9.1.sz.mell'!C38</f>
        <v>0</v>
      </c>
      <c r="D36" s="1900">
        <f>'RM_6.9.1.sz.mell'!J38</f>
        <v>0</v>
      </c>
      <c r="E36" s="1905">
        <f>'RM_6.9.1.sz.mell'!K38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'RM_6.9.1.sz.mell'!C39</f>
        <v>0</v>
      </c>
      <c r="D37" s="1900">
        <f>'RM_6.9.1.sz.mell'!J39</f>
        <v>0</v>
      </c>
      <c r="E37" s="1905">
        <f>'RM_6.9.1.sz.mell'!K39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'RM_6.9.1.sz.mell'!C40</f>
        <v>0</v>
      </c>
      <c r="D38" s="2017">
        <f>'RM_6.9.1.sz.mell'!J40</f>
        <v>0</v>
      </c>
      <c r="E38" s="1914">
        <f>'RM_6.9.1.sz.mell'!K40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'RM_6.9.1.sz.mell'!C41</f>
        <v>0</v>
      </c>
      <c r="D39" s="2018">
        <f>'RM_6.9.1.sz.mell'!J41</f>
        <v>0</v>
      </c>
      <c r="E39" s="1903">
        <f>'RM_6.9.1.sz.mell'!K41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'RM_6.9.1.sz.mell'!C42</f>
        <v>0</v>
      </c>
      <c r="D40" s="2019">
        <f>'RM_6.9.1.sz.mell'!J42</f>
        <v>0</v>
      </c>
      <c r="E40" s="2005">
        <f>'RM_6.9.1.sz.mell'!K42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'RM_6.9.1.sz.mell'!C43</f>
        <v>0</v>
      </c>
      <c r="D41" s="2020">
        <f>'RM_6.9.1.sz.mell'!J43</f>
        <v>0</v>
      </c>
      <c r="E41" s="2007">
        <f>'RM_6.9.1.sz.mell'!K43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'RM_6.9.1.sz.mell'!C45</f>
        <v>0</v>
      </c>
      <c r="D45" s="1900">
        <f>'RM_6.9.1.sz.mell'!J45</f>
        <v>0</v>
      </c>
      <c r="E45" s="1905">
        <f>'RM_6.9.1.sz.mell'!K45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'RM_6.9.1.sz.mell'!C46</f>
        <v>0</v>
      </c>
      <c r="D46" s="2067">
        <f>'RM_6.9.1.sz.mell'!J46</f>
        <v>0</v>
      </c>
      <c r="E46" s="2068">
        <f>'RM_6.9.1.sz.mell'!K46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'RM_6.9.1.sz.mell'!C47</f>
        <v>0</v>
      </c>
      <c r="D47" s="2017">
        <f>'RM_6.9.1.sz.mell'!J47</f>
        <v>0</v>
      </c>
      <c r="E47" s="1914">
        <f>'RM_6.9.1.sz.mell'!K47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'RM_6.9.1.sz.mell'!C48</f>
        <v>0</v>
      </c>
      <c r="D48" s="2069">
        <f>'RM_6.9.1.sz.mell'!J48</f>
        <v>0</v>
      </c>
      <c r="E48" s="1904">
        <f>'RM_6.9.1.sz.mell'!K48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'RM_6.9.1.sz.mell'!C49</f>
        <v>0</v>
      </c>
      <c r="D49" s="2073">
        <f>'RM_6.9.1.sz.mell'!J49</f>
        <v>0</v>
      </c>
      <c r="E49" s="2074">
        <f>'RM_6.9.1.sz.mell'!K49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'RM_6.9.1.sz.mell'!C50</f>
        <v>0</v>
      </c>
      <c r="D50" s="2073">
        <f>'RM_6.9.1.sz.mell'!J50</f>
        <v>0</v>
      </c>
      <c r="E50" s="2074">
        <f>'RM_6.9.1.sz.mell'!K50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'RM_6.9.1.sz.mell'!C51</f>
        <v>0</v>
      </c>
      <c r="D51" s="1900">
        <f>'RM_6.9.1.sz.mell'!J51</f>
        <v>0</v>
      </c>
      <c r="E51" s="1905">
        <f>'RM_6.9.1.sz.mell'!K51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'RM_6.9.1.sz.mell'!C52</f>
        <v>0</v>
      </c>
      <c r="D52" s="2067">
        <f>'RM_6.9.1.sz.mell'!J52</f>
        <v>0</v>
      </c>
      <c r="E52" s="2068">
        <f>'RM_6.9.1.sz.mell'!K52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'RM_6.9.1.sz.mell'!C53</f>
        <v>0</v>
      </c>
      <c r="D53" s="2017">
        <f>'RM_6.9.1.sz.mell'!J53</f>
        <v>0</v>
      </c>
      <c r="E53" s="1914">
        <f>'RM_6.9.1.sz.mell'!K53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'RM_6.9.1.sz.mell'!C54</f>
        <v>0</v>
      </c>
      <c r="D54" s="2069">
        <f>'RM_6.9.1.sz.mell'!J54</f>
        <v>0</v>
      </c>
      <c r="E54" s="1904">
        <f>'RM_6.9.1.sz.mell'!K54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'RM_6.9.1.sz.mell'!C55</f>
        <v>0</v>
      </c>
      <c r="D55" s="2073">
        <f>'RM_6.9.1.sz.mell'!J55</f>
        <v>0</v>
      </c>
      <c r="E55" s="2074">
        <f>'RM_6.9.1.sz.mell'!K55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'RM_6.9.1.sz.mell'!C56</f>
        <v>0</v>
      </c>
      <c r="D56" s="1900">
        <f>'RM_6.9.1.sz.mell'!J56</f>
        <v>0</v>
      </c>
      <c r="E56" s="1905">
        <f>'RM_6.9.1.sz.mell'!K56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'RM_6.9.1.sz.mell'!C57</f>
        <v>0</v>
      </c>
      <c r="D57" s="1900">
        <f>'RM_6.9.1.sz.mell'!J57</f>
        <v>0</v>
      </c>
      <c r="E57" s="1905">
        <f>'RM_6.9.1.sz.mell'!K57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'RM_6.9.1.sz.mell'!C59</f>
        <v>0</v>
      </c>
      <c r="D59" s="2021">
        <f>'RM_6.9.1.sz.mell'!J59</f>
        <v>0</v>
      </c>
      <c r="E59" s="2022">
        <f>'RM_6.9.1.sz.mell'!K59</f>
        <v>0</v>
      </c>
    </row>
    <row r="60" spans="1:5" ht="13.5" thickBot="1" x14ac:dyDescent="0.25">
      <c r="A60" s="1990" t="s">
        <v>806</v>
      </c>
      <c r="B60" s="1991"/>
      <c r="C60" s="2021">
        <f>'RM_6.9.1.sz.mell'!C60</f>
        <v>0</v>
      </c>
      <c r="D60" s="2021">
        <f>'RM_6.9.1.sz.mell'!J60</f>
        <v>0</v>
      </c>
      <c r="E60" s="2022">
        <f>'RM_6.9.1.sz.mell'!K60</f>
        <v>0</v>
      </c>
    </row>
  </sheetData>
  <sheetProtection sheet="1" formatCells="0"/>
  <customSheetViews>
    <customSheetView guid="{9A8A2574-4E4C-4A0E-A4B4-611EAAF4A38D}" scale="120">
      <selection activeCell="G54" sqref="G5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C59" sqref="C59:E6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CONCATENATE(KVI_MOD_ALAPADATOK!M26,"2. melléklet ",KVI_MOD_ALAPADATOK!A7," ",KVI_MOD_ALAPADATOK!B7," ",KVI_MOD_ALAPADATOK!C7," ",KVI_MOD_ALAPADATOK!D7," ",KVI_MOD_ALAPADATOK!E7," ",KVI_MOD_ALAPADATOK!F7," ",KVI_MOD_ALAPADATOK!G7," ",KVI_MOD_ALAPADATOK!H7)</f>
        <v>9.8.2.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CONCATENATE(KVI_MOD_9.9.1.sz.mell!B2:D2)</f>
        <v>7 kvi név</v>
      </c>
      <c r="C2" s="2423"/>
      <c r="D2" s="2424"/>
      <c r="E2" s="1673" t="s">
        <v>606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KVI_MOD_9.9.1.sz.mell!E4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'RM_6.9.2.sz.mell'!C10</f>
        <v>0</v>
      </c>
      <c r="D8" s="1890">
        <f>'RM_6.9.2.sz.mell'!J10</f>
        <v>0</v>
      </c>
      <c r="E8" s="1995">
        <f>'RM_6.9.2.sz.mell'!K10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'RM_6.9.2.sz.mell'!C11</f>
        <v>0</v>
      </c>
      <c r="D9" s="1909">
        <f>'RM_6.9.2.sz.mell'!J11</f>
        <v>0</v>
      </c>
      <c r="E9" s="1997">
        <f>'RM_6.9.2.sz.mell'!K11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'RM_6.9.2.sz.mell'!C12</f>
        <v>0</v>
      </c>
      <c r="D10" s="2014">
        <f>'RM_6.9.2.sz.mell'!J12</f>
        <v>0</v>
      </c>
      <c r="E10" s="1893">
        <f>'RM_6.9.2.sz.mell'!K12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'RM_6.9.2.sz.mell'!C13</f>
        <v>0</v>
      </c>
      <c r="D11" s="2014">
        <f>'RM_6.9.2.sz.mell'!J13</f>
        <v>0</v>
      </c>
      <c r="E11" s="1893">
        <f>'RM_6.9.2.sz.mell'!K13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'RM_6.9.2.sz.mell'!C14</f>
        <v>0</v>
      </c>
      <c r="D12" s="2014">
        <f>'RM_6.9.2.sz.mell'!J14</f>
        <v>0</v>
      </c>
      <c r="E12" s="1893">
        <f>'RM_6.9.2.sz.mell'!K14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'RM_6.9.2.sz.mell'!C15</f>
        <v>0</v>
      </c>
      <c r="D13" s="2014">
        <f>'RM_6.9.2.sz.mell'!J15</f>
        <v>0</v>
      </c>
      <c r="E13" s="1893">
        <f>'RM_6.9.2.sz.mell'!K15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'RM_6.9.2.sz.mell'!C16</f>
        <v>0</v>
      </c>
      <c r="D14" s="2014">
        <f>'RM_6.9.2.sz.mell'!J16</f>
        <v>0</v>
      </c>
      <c r="E14" s="1893">
        <f>'RM_6.9.2.sz.mell'!K16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'RM_6.9.2.sz.mell'!C17</f>
        <v>0</v>
      </c>
      <c r="D15" s="2014">
        <f>'RM_6.9.2.sz.mell'!J17</f>
        <v>0</v>
      </c>
      <c r="E15" s="1893">
        <f>'RM_6.9.2.sz.mell'!K17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'RM_6.9.2.sz.mell'!C18</f>
        <v>0</v>
      </c>
      <c r="D16" s="2015">
        <f>'RM_6.9.2.sz.mell'!J18</f>
        <v>0</v>
      </c>
      <c r="E16" s="1912">
        <f>'RM_6.9.2.sz.mell'!K18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'RM_6.9.2.sz.mell'!C19</f>
        <v>0</v>
      </c>
      <c r="D17" s="2014">
        <f>'RM_6.9.2.sz.mell'!J19</f>
        <v>0</v>
      </c>
      <c r="E17" s="1893">
        <f>'RM_6.9.2.sz.mell'!K19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'RM_6.9.2.sz.mell'!C20</f>
        <v>0</v>
      </c>
      <c r="D18" s="2016">
        <f>'RM_6.9.2.sz.mell'!J20</f>
        <v>0</v>
      </c>
      <c r="E18" s="1895">
        <f>'RM_6.9.2.sz.mell'!K20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'RM_6.9.2.sz.mell'!C21</f>
        <v>0</v>
      </c>
      <c r="D19" s="2016">
        <f>'RM_6.9.2.sz.mell'!J21</f>
        <v>0</v>
      </c>
      <c r="E19" s="1895">
        <f>'RM_6.9.2.sz.mell'!K21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'RM_6.9.2.sz.mell'!C22</f>
        <v>0</v>
      </c>
      <c r="D20" s="1900">
        <f>'RM_6.9.2.sz.mell'!J22</f>
        <v>0</v>
      </c>
      <c r="E20" s="1905">
        <f>'RM_6.9.2.sz.mell'!K22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'RM_6.9.2.sz.mell'!C23</f>
        <v>0</v>
      </c>
      <c r="D21" s="2014">
        <f>'RM_6.9.2.sz.mell'!J23</f>
        <v>0</v>
      </c>
      <c r="E21" s="1893">
        <f>'RM_6.9.2.sz.mell'!K23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'RM_6.9.2.sz.mell'!C24</f>
        <v>0</v>
      </c>
      <c r="D22" s="2014">
        <f>'RM_6.9.2.sz.mell'!J24</f>
        <v>0</v>
      </c>
      <c r="E22" s="1893">
        <f>'RM_6.9.2.sz.mell'!K24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'RM_6.9.2.sz.mell'!C25</f>
        <v>0</v>
      </c>
      <c r="D23" s="2014">
        <f>'RM_6.9.2.sz.mell'!J25</f>
        <v>0</v>
      </c>
      <c r="E23" s="1893">
        <f>'RM_6.9.2.sz.mell'!K25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'RM_6.9.2.sz.mell'!C26</f>
        <v>0</v>
      </c>
      <c r="D24" s="2014">
        <f>'RM_6.9.2.sz.mell'!J26</f>
        <v>0</v>
      </c>
      <c r="E24" s="1893">
        <f>'RM_6.9.2.sz.mell'!K26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'RM_6.9.2.sz.mell'!C27</f>
        <v>0</v>
      </c>
      <c r="D25" s="1900">
        <f>'RM_6.9.2.sz.mell'!J27</f>
        <v>0</v>
      </c>
      <c r="E25" s="1905">
        <f>'RM_6.9.2.sz.mell'!K27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'RM_6.9.2.sz.mell'!C28</f>
        <v>0</v>
      </c>
      <c r="D26" s="1900">
        <f>'RM_6.9.2.sz.mell'!J28</f>
        <v>0</v>
      </c>
      <c r="E26" s="1905">
        <f>'RM_6.9.2.sz.mell'!K28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'RM_6.9.2.sz.mell'!C29</f>
        <v>0</v>
      </c>
      <c r="D27" s="2017">
        <f>'RM_6.9.2.sz.mell'!J29</f>
        <v>0</v>
      </c>
      <c r="E27" s="1914">
        <f>'RM_6.9.2.sz.mell'!K29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'RM_6.9.2.sz.mell'!C30</f>
        <v>0</v>
      </c>
      <c r="D28" s="2018">
        <f>'RM_6.9.2.sz.mell'!J30</f>
        <v>0</v>
      </c>
      <c r="E28" s="1903">
        <f>'RM_6.9.2.sz.mell'!K30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'RM_6.9.2.sz.mell'!C31</f>
        <v>0</v>
      </c>
      <c r="D29" s="2019">
        <f>'RM_6.9.2.sz.mell'!J31</f>
        <v>0</v>
      </c>
      <c r="E29" s="2005">
        <f>'RM_6.9.2.sz.mell'!K31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'RM_6.9.2.sz.mell'!C32</f>
        <v>0</v>
      </c>
      <c r="D30" s="1900">
        <f>'RM_6.9.2.sz.mell'!J32</f>
        <v>0</v>
      </c>
      <c r="E30" s="1905">
        <f>'RM_6.9.2.sz.mell'!K32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'RM_6.9.2.sz.mell'!C33</f>
        <v>0</v>
      </c>
      <c r="D31" s="2017">
        <f>'RM_6.9.2.sz.mell'!J33</f>
        <v>0</v>
      </c>
      <c r="E31" s="1914">
        <f>'RM_6.9.2.sz.mell'!K33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'RM_6.9.2.sz.mell'!C34</f>
        <v>0</v>
      </c>
      <c r="D32" s="2018">
        <f>'RM_6.9.2.sz.mell'!J34</f>
        <v>0</v>
      </c>
      <c r="E32" s="1903">
        <f>'RM_6.9.2.sz.mell'!K34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'RM_6.9.2.sz.mell'!C35</f>
        <v>0</v>
      </c>
      <c r="D33" s="2019">
        <f>'RM_6.9.2.sz.mell'!J35</f>
        <v>0</v>
      </c>
      <c r="E33" s="2005">
        <f>'RM_6.9.2.sz.mell'!K35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'RM_6.9.2.sz.mell'!C36</f>
        <v>0</v>
      </c>
      <c r="D34" s="1900">
        <f>'RM_6.9.2.sz.mell'!J36</f>
        <v>0</v>
      </c>
      <c r="E34" s="1905">
        <f>'RM_6.9.2.sz.mell'!K36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'RM_6.9.2.sz.mell'!C37</f>
        <v>0</v>
      </c>
      <c r="D35" s="1900">
        <f>'RM_6.9.2.sz.mell'!J37</f>
        <v>0</v>
      </c>
      <c r="E35" s="1905">
        <f>'RM_6.9.2.sz.mell'!K37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'RM_6.9.2.sz.mell'!C38</f>
        <v>0</v>
      </c>
      <c r="D36" s="1900">
        <f>'RM_6.9.2.sz.mell'!J38</f>
        <v>0</v>
      </c>
      <c r="E36" s="1905">
        <f>'RM_6.9.2.sz.mell'!K38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'RM_6.9.2.sz.mell'!C39</f>
        <v>0</v>
      </c>
      <c r="D37" s="1900">
        <f>'RM_6.9.2.sz.mell'!J39</f>
        <v>0</v>
      </c>
      <c r="E37" s="1905">
        <f>'RM_6.9.2.sz.mell'!K39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'RM_6.9.2.sz.mell'!C40</f>
        <v>0</v>
      </c>
      <c r="D38" s="2017">
        <f>'RM_6.9.2.sz.mell'!J40</f>
        <v>0</v>
      </c>
      <c r="E38" s="1914">
        <f>'RM_6.9.2.sz.mell'!K40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'RM_6.9.2.sz.mell'!C41</f>
        <v>0</v>
      </c>
      <c r="D39" s="2018">
        <f>'RM_6.9.2.sz.mell'!J41</f>
        <v>0</v>
      </c>
      <c r="E39" s="1903">
        <f>'RM_6.9.2.sz.mell'!K41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'RM_6.9.2.sz.mell'!C42</f>
        <v>0</v>
      </c>
      <c r="D40" s="2019">
        <f>'RM_6.9.2.sz.mell'!J42</f>
        <v>0</v>
      </c>
      <c r="E40" s="2005">
        <f>'RM_6.9.2.sz.mell'!K42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'RM_6.9.2.sz.mell'!C43</f>
        <v>0</v>
      </c>
      <c r="D41" s="2020">
        <f>'RM_6.9.2.sz.mell'!J43</f>
        <v>0</v>
      </c>
      <c r="E41" s="2007">
        <f>'RM_6.9.2.sz.mell'!K43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'RM_6.9.2.sz.mell'!C45</f>
        <v>0</v>
      </c>
      <c r="D45" s="1900">
        <f>'RM_6.9.2.sz.mell'!J45</f>
        <v>0</v>
      </c>
      <c r="E45" s="1905">
        <f>'RM_6.9.2.sz.mell'!K45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'RM_6.9.2.sz.mell'!C46</f>
        <v>0</v>
      </c>
      <c r="D46" s="2067">
        <f>'RM_6.9.2.sz.mell'!J46</f>
        <v>0</v>
      </c>
      <c r="E46" s="2068">
        <f>'RM_6.9.2.sz.mell'!K46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'RM_6.9.2.sz.mell'!C47</f>
        <v>0</v>
      </c>
      <c r="D47" s="2017">
        <f>'RM_6.9.2.sz.mell'!J47</f>
        <v>0</v>
      </c>
      <c r="E47" s="1914">
        <f>'RM_6.9.2.sz.mell'!K47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'RM_6.9.2.sz.mell'!C48</f>
        <v>0</v>
      </c>
      <c r="D48" s="2069">
        <f>'RM_6.9.2.sz.mell'!J48</f>
        <v>0</v>
      </c>
      <c r="E48" s="1904">
        <f>'RM_6.9.2.sz.mell'!K48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'RM_6.9.2.sz.mell'!C49</f>
        <v>0</v>
      </c>
      <c r="D49" s="2073">
        <f>'RM_6.9.2.sz.mell'!J49</f>
        <v>0</v>
      </c>
      <c r="E49" s="2074">
        <f>'RM_6.9.2.sz.mell'!K49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'RM_6.9.2.sz.mell'!C50</f>
        <v>0</v>
      </c>
      <c r="D50" s="2073">
        <f>'RM_6.9.2.sz.mell'!J50</f>
        <v>0</v>
      </c>
      <c r="E50" s="2074">
        <f>'RM_6.9.2.sz.mell'!K50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'RM_6.9.2.sz.mell'!C51</f>
        <v>0</v>
      </c>
      <c r="D51" s="1900">
        <f>'RM_6.9.2.sz.mell'!J51</f>
        <v>0</v>
      </c>
      <c r="E51" s="1905">
        <f>'RM_6.9.2.sz.mell'!K51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'RM_6.9.2.sz.mell'!C52</f>
        <v>0</v>
      </c>
      <c r="D52" s="2067">
        <f>'RM_6.9.2.sz.mell'!J52</f>
        <v>0</v>
      </c>
      <c r="E52" s="2068">
        <f>'RM_6.9.2.sz.mell'!K52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'RM_6.9.2.sz.mell'!C53</f>
        <v>0</v>
      </c>
      <c r="D53" s="2017">
        <f>'RM_6.9.2.sz.mell'!J53</f>
        <v>0</v>
      </c>
      <c r="E53" s="1914">
        <f>'RM_6.9.2.sz.mell'!K53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'RM_6.9.2.sz.mell'!C54</f>
        <v>0</v>
      </c>
      <c r="D54" s="2069">
        <f>'RM_6.9.2.sz.mell'!J54</f>
        <v>0</v>
      </c>
      <c r="E54" s="1904">
        <f>'RM_6.9.2.sz.mell'!K54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'RM_6.9.2.sz.mell'!C55</f>
        <v>0</v>
      </c>
      <c r="D55" s="2073">
        <f>'RM_6.9.2.sz.mell'!J55</f>
        <v>0</v>
      </c>
      <c r="E55" s="2074">
        <f>'RM_6.9.2.sz.mell'!K55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'RM_6.9.2.sz.mell'!C56</f>
        <v>0</v>
      </c>
      <c r="D56" s="1900">
        <f>'RM_6.9.2.sz.mell'!J56</f>
        <v>0</v>
      </c>
      <c r="E56" s="1905">
        <f>'RM_6.9.2.sz.mell'!K56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'RM_6.9.2.sz.mell'!C57</f>
        <v>0</v>
      </c>
      <c r="D57" s="1900">
        <f>'RM_6.9.2.sz.mell'!J57</f>
        <v>0</v>
      </c>
      <c r="E57" s="1905">
        <f>'RM_6.9.2.sz.mell'!K57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'RM_6.9.2.sz.mell'!C59</f>
        <v>0</v>
      </c>
      <c r="D59" s="2021">
        <f>'RM_6.9.2.sz.mell'!J59</f>
        <v>0</v>
      </c>
      <c r="E59" s="2022">
        <f>'RM_6.9.2.sz.mell'!K59</f>
        <v>0</v>
      </c>
    </row>
    <row r="60" spans="1:5" ht="13.5" thickBot="1" x14ac:dyDescent="0.25">
      <c r="A60" s="1990" t="s">
        <v>806</v>
      </c>
      <c r="B60" s="1991"/>
      <c r="C60" s="2021">
        <f>'RM_6.9.2.sz.mell'!C60</f>
        <v>0</v>
      </c>
      <c r="D60" s="2021">
        <f>'RM_6.9.2.sz.mell'!J60</f>
        <v>0</v>
      </c>
      <c r="E60" s="2022">
        <f>'RM_6.9.2.sz.mell'!K60</f>
        <v>0</v>
      </c>
    </row>
  </sheetData>
  <sheetProtection sheet="1" formatCells="0"/>
  <customSheetViews>
    <customSheetView guid="{9A8A2574-4E4C-4A0E-A4B4-611EAAF4A38D}" scale="120" topLeftCell="A41">
      <selection activeCell="C59" sqref="C59:E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1" zoomScale="120" zoomScaleNormal="120" workbookViewId="0">
      <selection activeCell="H48" sqref="H48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CONCATENATE(KVI_MOD_ALAPADATOK!M26,"3. melléklet ",KVI_MOD_ALAPADATOK!A7," ",KVI_MOD_ALAPADATOK!B7," ",KVI_MOD_ALAPADATOK!C7," ",KVI_MOD_ALAPADATOK!D7," ",KVI_MOD_ALAPADATOK!E7," ",KVI_MOD_ALAPADATOK!F7," ",KVI_MOD_ALAPADATOK!G7," ",KVI_MOD_ALAPADATOK!H7)</f>
        <v>9.8.3.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CONCATENATE(KVI_MOD_9.9.2.sz.mell!B2:D2)</f>
        <v>7 kvi név</v>
      </c>
      <c r="C2" s="2423"/>
      <c r="D2" s="2424"/>
      <c r="E2" s="1673" t="s">
        <v>606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KVI_MOD_9.9.2.sz.mell!E4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'RM_6.9.3.sz.mell'!C10</f>
        <v>0</v>
      </c>
      <c r="D8" s="1890">
        <f>'RM_6.9.3.sz.mell'!J10</f>
        <v>0</v>
      </c>
      <c r="E8" s="1995">
        <f>'RM_6.9.3.sz.mell'!K10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'RM_6.9.3.sz.mell'!C11</f>
        <v>0</v>
      </c>
      <c r="D9" s="1909">
        <f>'RM_6.9.3.sz.mell'!J11</f>
        <v>0</v>
      </c>
      <c r="E9" s="1997">
        <f>'RM_6.9.3.sz.mell'!K11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'RM_6.9.3.sz.mell'!C12</f>
        <v>0</v>
      </c>
      <c r="D10" s="2014">
        <f>'RM_6.9.3.sz.mell'!J12</f>
        <v>0</v>
      </c>
      <c r="E10" s="1893">
        <f>'RM_6.9.3.sz.mell'!K12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'RM_6.9.3.sz.mell'!C13</f>
        <v>0</v>
      </c>
      <c r="D11" s="2014">
        <f>'RM_6.9.3.sz.mell'!J13</f>
        <v>0</v>
      </c>
      <c r="E11" s="1893">
        <f>'RM_6.9.3.sz.mell'!K13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'RM_6.9.3.sz.mell'!C14</f>
        <v>0</v>
      </c>
      <c r="D12" s="2014">
        <f>'RM_6.9.3.sz.mell'!J14</f>
        <v>0</v>
      </c>
      <c r="E12" s="1893">
        <f>'RM_6.9.3.sz.mell'!K14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'RM_6.9.3.sz.mell'!C15</f>
        <v>0</v>
      </c>
      <c r="D13" s="2014">
        <f>'RM_6.9.3.sz.mell'!J15</f>
        <v>0</v>
      </c>
      <c r="E13" s="1893">
        <f>'RM_6.9.3.sz.mell'!K15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'RM_6.9.3.sz.mell'!C16</f>
        <v>0</v>
      </c>
      <c r="D14" s="2014">
        <f>'RM_6.9.3.sz.mell'!J16</f>
        <v>0</v>
      </c>
      <c r="E14" s="1893">
        <f>'RM_6.9.3.sz.mell'!K16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'RM_6.9.3.sz.mell'!C17</f>
        <v>0</v>
      </c>
      <c r="D15" s="2014">
        <f>'RM_6.9.3.sz.mell'!J17</f>
        <v>0</v>
      </c>
      <c r="E15" s="1893">
        <f>'RM_6.9.3.sz.mell'!K17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'RM_6.9.3.sz.mell'!C18</f>
        <v>0</v>
      </c>
      <c r="D16" s="2015">
        <f>'RM_6.9.3.sz.mell'!J18</f>
        <v>0</v>
      </c>
      <c r="E16" s="1912">
        <f>'RM_6.9.3.sz.mell'!K18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'RM_6.9.3.sz.mell'!C19</f>
        <v>0</v>
      </c>
      <c r="D17" s="2014">
        <f>'RM_6.9.3.sz.mell'!J19</f>
        <v>0</v>
      </c>
      <c r="E17" s="1893">
        <f>'RM_6.9.3.sz.mell'!K19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'RM_6.9.3.sz.mell'!C20</f>
        <v>0</v>
      </c>
      <c r="D18" s="2016">
        <f>'RM_6.9.3.sz.mell'!J20</f>
        <v>0</v>
      </c>
      <c r="E18" s="1895">
        <f>'RM_6.9.3.sz.mell'!K20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'RM_6.9.3.sz.mell'!C21</f>
        <v>0</v>
      </c>
      <c r="D19" s="2016">
        <f>'RM_6.9.3.sz.mell'!J21</f>
        <v>0</v>
      </c>
      <c r="E19" s="1895">
        <f>'RM_6.9.3.sz.mell'!K21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'RM_6.9.3.sz.mell'!C22</f>
        <v>0</v>
      </c>
      <c r="D20" s="1900">
        <f>'RM_6.9.3.sz.mell'!J22</f>
        <v>0</v>
      </c>
      <c r="E20" s="1905">
        <f>'RM_6.9.3.sz.mell'!K22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'RM_6.9.3.sz.mell'!C23</f>
        <v>0</v>
      </c>
      <c r="D21" s="2014">
        <f>'RM_6.9.3.sz.mell'!J23</f>
        <v>0</v>
      </c>
      <c r="E21" s="1893">
        <f>'RM_6.9.3.sz.mell'!K23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'RM_6.9.3.sz.mell'!C24</f>
        <v>0</v>
      </c>
      <c r="D22" s="2014">
        <f>'RM_6.9.3.sz.mell'!J24</f>
        <v>0</v>
      </c>
      <c r="E22" s="1893">
        <f>'RM_6.9.3.sz.mell'!K24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'RM_6.9.3.sz.mell'!C25</f>
        <v>0</v>
      </c>
      <c r="D23" s="2014">
        <f>'RM_6.9.3.sz.mell'!J25</f>
        <v>0</v>
      </c>
      <c r="E23" s="1893">
        <f>'RM_6.9.3.sz.mell'!K25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'RM_6.9.3.sz.mell'!C26</f>
        <v>0</v>
      </c>
      <c r="D24" s="2014">
        <f>'RM_6.9.3.sz.mell'!J26</f>
        <v>0</v>
      </c>
      <c r="E24" s="1893">
        <f>'RM_6.9.3.sz.mell'!K26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'RM_6.9.3.sz.mell'!C27</f>
        <v>0</v>
      </c>
      <c r="D25" s="1900">
        <f>'RM_6.9.3.sz.mell'!J27</f>
        <v>0</v>
      </c>
      <c r="E25" s="1905">
        <f>'RM_6.9.3.sz.mell'!K27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'RM_6.9.3.sz.mell'!C28</f>
        <v>0</v>
      </c>
      <c r="D26" s="1900">
        <f>'RM_6.9.3.sz.mell'!J28</f>
        <v>0</v>
      </c>
      <c r="E26" s="1905">
        <f>'RM_6.9.3.sz.mell'!K28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'RM_6.9.3.sz.mell'!C29</f>
        <v>0</v>
      </c>
      <c r="D27" s="2017">
        <f>'RM_6.9.3.sz.mell'!J29</f>
        <v>0</v>
      </c>
      <c r="E27" s="1914">
        <f>'RM_6.9.3.sz.mell'!K29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'RM_6.9.3.sz.mell'!C30</f>
        <v>0</v>
      </c>
      <c r="D28" s="2018">
        <f>'RM_6.9.3.sz.mell'!J30</f>
        <v>0</v>
      </c>
      <c r="E28" s="1903">
        <f>'RM_6.9.3.sz.mell'!K30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'RM_6.9.3.sz.mell'!C31</f>
        <v>0</v>
      </c>
      <c r="D29" s="2019">
        <f>'RM_6.9.3.sz.mell'!J31</f>
        <v>0</v>
      </c>
      <c r="E29" s="2005">
        <f>'RM_6.9.3.sz.mell'!K31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'RM_6.9.3.sz.mell'!C32</f>
        <v>0</v>
      </c>
      <c r="D30" s="1900">
        <f>'RM_6.9.3.sz.mell'!J32</f>
        <v>0</v>
      </c>
      <c r="E30" s="1905">
        <f>'RM_6.9.3.sz.mell'!K32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'RM_6.9.3.sz.mell'!C33</f>
        <v>0</v>
      </c>
      <c r="D31" s="2017">
        <f>'RM_6.9.3.sz.mell'!J33</f>
        <v>0</v>
      </c>
      <c r="E31" s="1914">
        <f>'RM_6.9.3.sz.mell'!K33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'RM_6.9.3.sz.mell'!C34</f>
        <v>0</v>
      </c>
      <c r="D32" s="2018">
        <f>'RM_6.9.3.sz.mell'!J34</f>
        <v>0</v>
      </c>
      <c r="E32" s="1903">
        <f>'RM_6.9.3.sz.mell'!K34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'RM_6.9.3.sz.mell'!C35</f>
        <v>0</v>
      </c>
      <c r="D33" s="2019">
        <f>'RM_6.9.3.sz.mell'!J35</f>
        <v>0</v>
      </c>
      <c r="E33" s="2005">
        <f>'RM_6.9.3.sz.mell'!K35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'RM_6.9.3.sz.mell'!C36</f>
        <v>0</v>
      </c>
      <c r="D34" s="1900">
        <f>'RM_6.9.3.sz.mell'!J36</f>
        <v>0</v>
      </c>
      <c r="E34" s="1905">
        <f>'RM_6.9.3.sz.mell'!K36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'RM_6.9.3.sz.mell'!C37</f>
        <v>0</v>
      </c>
      <c r="D35" s="1900">
        <f>'RM_6.9.3.sz.mell'!J37</f>
        <v>0</v>
      </c>
      <c r="E35" s="1905">
        <f>'RM_6.9.3.sz.mell'!K37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'RM_6.9.3.sz.mell'!C38</f>
        <v>0</v>
      </c>
      <c r="D36" s="1900">
        <f>'RM_6.9.3.sz.mell'!J38</f>
        <v>0</v>
      </c>
      <c r="E36" s="1905">
        <f>'RM_6.9.3.sz.mell'!K38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'RM_6.9.3.sz.mell'!C39</f>
        <v>0</v>
      </c>
      <c r="D37" s="1900">
        <f>'RM_6.9.3.sz.mell'!J39</f>
        <v>0</v>
      </c>
      <c r="E37" s="1905">
        <f>'RM_6.9.3.sz.mell'!K39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'RM_6.9.3.sz.mell'!C40</f>
        <v>0</v>
      </c>
      <c r="D38" s="2017">
        <f>'RM_6.9.3.sz.mell'!J40</f>
        <v>0</v>
      </c>
      <c r="E38" s="1914">
        <f>'RM_6.9.3.sz.mell'!K40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'RM_6.9.3.sz.mell'!C41</f>
        <v>0</v>
      </c>
      <c r="D39" s="2018">
        <f>'RM_6.9.3.sz.mell'!J41</f>
        <v>0</v>
      </c>
      <c r="E39" s="1903">
        <f>'RM_6.9.3.sz.mell'!K41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'RM_6.9.3.sz.mell'!C42</f>
        <v>0</v>
      </c>
      <c r="D40" s="2019">
        <f>'RM_6.9.3.sz.mell'!J42</f>
        <v>0</v>
      </c>
      <c r="E40" s="2005">
        <f>'RM_6.9.3.sz.mell'!K42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'RM_6.9.3.sz.mell'!C43</f>
        <v>0</v>
      </c>
      <c r="D41" s="2020">
        <f>'RM_6.9.3.sz.mell'!J43</f>
        <v>0</v>
      </c>
      <c r="E41" s="2007">
        <f>'RM_6.9.3.sz.mell'!K43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'RM_6.9.3.sz.mell'!C45</f>
        <v>0</v>
      </c>
      <c r="D45" s="1900">
        <f>'RM_6.9.3.sz.mell'!J45</f>
        <v>0</v>
      </c>
      <c r="E45" s="1905">
        <f>'RM_6.9.3.sz.mell'!K45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'RM_6.9.3.sz.mell'!C46</f>
        <v>0</v>
      </c>
      <c r="D46" s="2067">
        <f>'RM_6.9.3.sz.mell'!J46</f>
        <v>0</v>
      </c>
      <c r="E46" s="2068">
        <f>'RM_6.9.3.sz.mell'!K46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'RM_6.9.3.sz.mell'!C47</f>
        <v>0</v>
      </c>
      <c r="D47" s="2017">
        <f>'RM_6.9.3.sz.mell'!J47</f>
        <v>0</v>
      </c>
      <c r="E47" s="1914">
        <f>'RM_6.9.3.sz.mell'!K47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'RM_6.9.3.sz.mell'!C48</f>
        <v>0</v>
      </c>
      <c r="D48" s="2069">
        <f>'RM_6.9.3.sz.mell'!J48</f>
        <v>0</v>
      </c>
      <c r="E48" s="1904">
        <f>'RM_6.9.3.sz.mell'!K48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'RM_6.9.3.sz.mell'!C49</f>
        <v>0</v>
      </c>
      <c r="D49" s="2073">
        <f>'RM_6.9.3.sz.mell'!J49</f>
        <v>0</v>
      </c>
      <c r="E49" s="2074">
        <f>'RM_6.9.3.sz.mell'!K49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'RM_6.9.3.sz.mell'!C50</f>
        <v>0</v>
      </c>
      <c r="D50" s="2073">
        <f>'RM_6.9.3.sz.mell'!J50</f>
        <v>0</v>
      </c>
      <c r="E50" s="2074">
        <f>'RM_6.9.3.sz.mell'!K50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'RM_6.9.3.sz.mell'!C51</f>
        <v>0</v>
      </c>
      <c r="D51" s="1900">
        <f>'RM_6.9.3.sz.mell'!J51</f>
        <v>0</v>
      </c>
      <c r="E51" s="1905">
        <f>'RM_6.9.3.sz.mell'!K51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'RM_6.9.3.sz.mell'!C52</f>
        <v>0</v>
      </c>
      <c r="D52" s="2067">
        <f>'RM_6.9.3.sz.mell'!J52</f>
        <v>0</v>
      </c>
      <c r="E52" s="2068">
        <f>'RM_6.9.3.sz.mell'!K52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'RM_6.9.3.sz.mell'!C53</f>
        <v>0</v>
      </c>
      <c r="D53" s="2017">
        <f>'RM_6.9.3.sz.mell'!J53</f>
        <v>0</v>
      </c>
      <c r="E53" s="1914">
        <f>'RM_6.9.3.sz.mell'!K53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'RM_6.9.3.sz.mell'!C54</f>
        <v>0</v>
      </c>
      <c r="D54" s="2069">
        <f>'RM_6.9.3.sz.mell'!J54</f>
        <v>0</v>
      </c>
      <c r="E54" s="1904">
        <f>'RM_6.9.3.sz.mell'!K54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'RM_6.9.3.sz.mell'!C55</f>
        <v>0</v>
      </c>
      <c r="D55" s="2073">
        <f>'RM_6.9.3.sz.mell'!J55</f>
        <v>0</v>
      </c>
      <c r="E55" s="2074">
        <f>'RM_6.9.3.sz.mell'!K55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'RM_6.9.3.sz.mell'!C56</f>
        <v>0</v>
      </c>
      <c r="D56" s="1900">
        <f>'RM_6.9.3.sz.mell'!J56</f>
        <v>0</v>
      </c>
      <c r="E56" s="1905">
        <f>'RM_6.9.3.sz.mell'!K56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'RM_6.9.3.sz.mell'!C57</f>
        <v>0</v>
      </c>
      <c r="D57" s="1900">
        <f>'RM_6.9.3.sz.mell'!J57</f>
        <v>0</v>
      </c>
      <c r="E57" s="1905">
        <f>'RM_6.9.3.sz.mell'!K57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'RM_6.9.3.sz.mell'!C59</f>
        <v>0</v>
      </c>
      <c r="D59" s="2021">
        <f>'RM_6.9.3.sz.mell'!J59</f>
        <v>0</v>
      </c>
      <c r="E59" s="2022">
        <f>'RM_6.9.3.sz.mell'!K59</f>
        <v>0</v>
      </c>
    </row>
    <row r="60" spans="1:5" ht="13.5" thickBot="1" x14ac:dyDescent="0.25">
      <c r="A60" s="1990" t="s">
        <v>806</v>
      </c>
      <c r="B60" s="1991"/>
      <c r="C60" s="2021">
        <f>'RM_6.9.3.sz.mell'!C60</f>
        <v>0</v>
      </c>
      <c r="D60" s="2021">
        <f>'RM_6.9.3.sz.mell'!J60</f>
        <v>0</v>
      </c>
      <c r="E60" s="2022">
        <f>'RM_6.9.3.sz.mell'!K60</f>
        <v>0</v>
      </c>
    </row>
  </sheetData>
  <sheetProtection sheet="1" formatCells="0"/>
  <customSheetViews>
    <customSheetView guid="{9A8A2574-4E4C-4A0E-A4B4-611EAAF4A38D}" scale="120" topLeftCell="A41">
      <selection activeCell="H48" sqref="H4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I61" sqref="I61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CONCATENATE(KVI_MOD_ALAPADATOK!M28," melléklet ",KVI_MOD_ALAPADATOK!A7," ",KVI_MOD_ALAPADATOK!B7," ",KVI_MOD_ALAPADATOK!C7," ",KVI_MOD_ALAPADATOK!D7," ",KVI_MOD_ALAPADATOK!E7," ",KVI_MOD_ALAPADATOK!F7," ",KVI_MOD_ALAPADATOK!G7," ",KVI_MOD_ALAPADATOK!H7)</f>
        <v>9.9.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CONCATENATE(KVI_MOD_ALAPADATOK!B28)</f>
        <v>8 kvi név</v>
      </c>
      <c r="C2" s="2423"/>
      <c r="D2" s="2424"/>
      <c r="E2" s="1673" t="s">
        <v>607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'RM_6.10.sz.mell'!C10</f>
        <v>0</v>
      </c>
      <c r="D8" s="1890">
        <f>'RM_6.10.sz.mell'!J10</f>
        <v>0</v>
      </c>
      <c r="E8" s="1995">
        <f>'RM_6.10.sz.mell'!K10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'RM_6.10.sz.mell'!C11</f>
        <v>0</v>
      </c>
      <c r="D9" s="1909">
        <f>'RM_6.10.sz.mell'!J11</f>
        <v>0</v>
      </c>
      <c r="E9" s="1997">
        <f>'RM_6.10.sz.mell'!K11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'RM_6.10.sz.mell'!C12</f>
        <v>0</v>
      </c>
      <c r="D10" s="2014">
        <f>'RM_6.10.sz.mell'!J12</f>
        <v>0</v>
      </c>
      <c r="E10" s="1893">
        <f>'RM_6.10.sz.mell'!K12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'RM_6.10.sz.mell'!C13</f>
        <v>0</v>
      </c>
      <c r="D11" s="2014">
        <f>'RM_6.10.sz.mell'!J13</f>
        <v>0</v>
      </c>
      <c r="E11" s="1893">
        <f>'RM_6.10.sz.mell'!K13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'RM_6.10.sz.mell'!C14</f>
        <v>0</v>
      </c>
      <c r="D12" s="2014">
        <f>'RM_6.10.sz.mell'!J14</f>
        <v>0</v>
      </c>
      <c r="E12" s="1893">
        <f>'RM_6.10.sz.mell'!K14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'RM_6.10.sz.mell'!C15</f>
        <v>0</v>
      </c>
      <c r="D13" s="2014">
        <f>'RM_6.10.sz.mell'!J15</f>
        <v>0</v>
      </c>
      <c r="E13" s="1893">
        <f>'RM_6.10.sz.mell'!K15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'RM_6.10.sz.mell'!C16</f>
        <v>0</v>
      </c>
      <c r="D14" s="2014">
        <f>'RM_6.10.sz.mell'!J16</f>
        <v>0</v>
      </c>
      <c r="E14" s="1893">
        <f>'RM_6.10.sz.mell'!K16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'RM_6.10.sz.mell'!C17</f>
        <v>0</v>
      </c>
      <c r="D15" s="2014">
        <f>'RM_6.10.sz.mell'!J17</f>
        <v>0</v>
      </c>
      <c r="E15" s="1893">
        <f>'RM_6.10.sz.mell'!K17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'RM_6.10.sz.mell'!C18</f>
        <v>0</v>
      </c>
      <c r="D16" s="2015">
        <f>'RM_6.10.sz.mell'!J18</f>
        <v>0</v>
      </c>
      <c r="E16" s="1912">
        <f>'RM_6.10.sz.mell'!K18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'RM_6.10.sz.mell'!C19</f>
        <v>0</v>
      </c>
      <c r="D17" s="2014">
        <f>'RM_6.10.sz.mell'!J19</f>
        <v>0</v>
      </c>
      <c r="E17" s="1893">
        <f>'RM_6.10.sz.mell'!K19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'RM_6.10.sz.mell'!C20</f>
        <v>0</v>
      </c>
      <c r="D18" s="2016">
        <f>'RM_6.10.sz.mell'!J20</f>
        <v>0</v>
      </c>
      <c r="E18" s="1895">
        <f>'RM_6.10.sz.mell'!K20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'RM_6.10.sz.mell'!C21</f>
        <v>0</v>
      </c>
      <c r="D19" s="2016">
        <f>'RM_6.10.sz.mell'!J21</f>
        <v>0</v>
      </c>
      <c r="E19" s="1895">
        <f>'RM_6.10.sz.mell'!K21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'RM_6.10.sz.mell'!C22</f>
        <v>0</v>
      </c>
      <c r="D20" s="1900">
        <f>'RM_6.10.sz.mell'!J22</f>
        <v>0</v>
      </c>
      <c r="E20" s="1905">
        <f>'RM_6.10.sz.mell'!K22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'RM_6.10.sz.mell'!C23</f>
        <v>0</v>
      </c>
      <c r="D21" s="2014">
        <f>'RM_6.10.sz.mell'!J23</f>
        <v>0</v>
      </c>
      <c r="E21" s="1893">
        <f>'RM_6.10.sz.mell'!K23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'RM_6.10.sz.mell'!C24</f>
        <v>0</v>
      </c>
      <c r="D22" s="2014">
        <f>'RM_6.10.sz.mell'!J24</f>
        <v>0</v>
      </c>
      <c r="E22" s="1893">
        <f>'RM_6.10.sz.mell'!K24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'RM_6.10.sz.mell'!C25</f>
        <v>0</v>
      </c>
      <c r="D23" s="2014">
        <f>'RM_6.10.sz.mell'!J25</f>
        <v>0</v>
      </c>
      <c r="E23" s="1893">
        <f>'RM_6.10.sz.mell'!K25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'RM_6.10.sz.mell'!C26</f>
        <v>0</v>
      </c>
      <c r="D24" s="2014">
        <f>'RM_6.10.sz.mell'!J26</f>
        <v>0</v>
      </c>
      <c r="E24" s="1893">
        <f>'RM_6.10.sz.mell'!K26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'RM_6.10.sz.mell'!C27</f>
        <v>0</v>
      </c>
      <c r="D25" s="1900">
        <f>'RM_6.10.sz.mell'!J27</f>
        <v>0</v>
      </c>
      <c r="E25" s="1905">
        <f>'RM_6.10.sz.mell'!K27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'RM_6.10.sz.mell'!C28</f>
        <v>0</v>
      </c>
      <c r="D26" s="1900">
        <f>'RM_6.10.sz.mell'!J28</f>
        <v>0</v>
      </c>
      <c r="E26" s="1905">
        <f>'RM_6.10.sz.mell'!K28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'RM_6.10.sz.mell'!C29</f>
        <v>0</v>
      </c>
      <c r="D27" s="2017">
        <f>'RM_6.10.sz.mell'!J29</f>
        <v>0</v>
      </c>
      <c r="E27" s="1914">
        <f>'RM_6.10.sz.mell'!K29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'RM_6.10.sz.mell'!C30</f>
        <v>0</v>
      </c>
      <c r="D28" s="2018">
        <f>'RM_6.10.sz.mell'!J30</f>
        <v>0</v>
      </c>
      <c r="E28" s="1903">
        <f>'RM_6.10.sz.mell'!K30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'RM_6.10.sz.mell'!C31</f>
        <v>0</v>
      </c>
      <c r="D29" s="2019">
        <f>'RM_6.10.sz.mell'!J31</f>
        <v>0</v>
      </c>
      <c r="E29" s="2005">
        <f>'RM_6.10.sz.mell'!K31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'RM_6.10.sz.mell'!C32</f>
        <v>0</v>
      </c>
      <c r="D30" s="1900">
        <f>'RM_6.10.sz.mell'!J32</f>
        <v>0</v>
      </c>
      <c r="E30" s="1905">
        <f>'RM_6.10.sz.mell'!K32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'RM_6.10.sz.mell'!C33</f>
        <v>0</v>
      </c>
      <c r="D31" s="2017">
        <f>'RM_6.10.sz.mell'!J33</f>
        <v>0</v>
      </c>
      <c r="E31" s="1914">
        <f>'RM_6.10.sz.mell'!K33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'RM_6.10.sz.mell'!C34</f>
        <v>0</v>
      </c>
      <c r="D32" s="2018">
        <f>'RM_6.10.sz.mell'!J34</f>
        <v>0</v>
      </c>
      <c r="E32" s="1903">
        <f>'RM_6.10.sz.mell'!K34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'RM_6.10.sz.mell'!C35</f>
        <v>0</v>
      </c>
      <c r="D33" s="2019">
        <f>'RM_6.10.sz.mell'!J35</f>
        <v>0</v>
      </c>
      <c r="E33" s="2005">
        <f>'RM_6.10.sz.mell'!K35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'RM_6.10.sz.mell'!C36</f>
        <v>0</v>
      </c>
      <c r="D34" s="1900">
        <f>'RM_6.10.sz.mell'!J36</f>
        <v>0</v>
      </c>
      <c r="E34" s="1905">
        <f>'RM_6.10.sz.mell'!K36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'RM_6.10.sz.mell'!C37</f>
        <v>0</v>
      </c>
      <c r="D35" s="1900">
        <f>'RM_6.10.sz.mell'!J37</f>
        <v>0</v>
      </c>
      <c r="E35" s="1905">
        <f>'RM_6.10.sz.mell'!K37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'RM_6.10.sz.mell'!C38</f>
        <v>0</v>
      </c>
      <c r="D36" s="1900">
        <f>'RM_6.10.sz.mell'!J38</f>
        <v>0</v>
      </c>
      <c r="E36" s="1905">
        <f>'RM_6.10.sz.mell'!K38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'RM_6.10.sz.mell'!C39</f>
        <v>0</v>
      </c>
      <c r="D37" s="1900">
        <f>'RM_6.10.sz.mell'!J39</f>
        <v>0</v>
      </c>
      <c r="E37" s="1905">
        <f>'RM_6.10.sz.mell'!K39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'RM_6.10.sz.mell'!C40</f>
        <v>0</v>
      </c>
      <c r="D38" s="2017">
        <f>'RM_6.10.sz.mell'!J40</f>
        <v>0</v>
      </c>
      <c r="E38" s="1914">
        <f>'RM_6.10.sz.mell'!K40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'RM_6.10.sz.mell'!C41</f>
        <v>0</v>
      </c>
      <c r="D39" s="2018">
        <f>'RM_6.10.sz.mell'!J41</f>
        <v>0</v>
      </c>
      <c r="E39" s="1903">
        <f>'RM_6.10.sz.mell'!K41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'RM_6.10.sz.mell'!C42</f>
        <v>0</v>
      </c>
      <c r="D40" s="2019">
        <f>'RM_6.10.sz.mell'!J42</f>
        <v>0</v>
      </c>
      <c r="E40" s="2005">
        <f>'RM_6.10.sz.mell'!K42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'RM_6.10.sz.mell'!C43</f>
        <v>0</v>
      </c>
      <c r="D41" s="2020">
        <f>'RM_6.10.sz.mell'!J43</f>
        <v>0</v>
      </c>
      <c r="E41" s="2007">
        <f>'RM_6.10.sz.mell'!K43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'RM_6.10.sz.mell'!C45</f>
        <v>0</v>
      </c>
      <c r="D45" s="1900">
        <f>'RM_6.10.sz.mell'!J45</f>
        <v>0</v>
      </c>
      <c r="E45" s="1905">
        <f>'RM_6.10.sz.mell'!K45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'RM_6.10.sz.mell'!C46</f>
        <v>0</v>
      </c>
      <c r="D46" s="2067">
        <f>'RM_6.10.sz.mell'!J46</f>
        <v>0</v>
      </c>
      <c r="E46" s="2068">
        <f>'RM_6.10.sz.mell'!K46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'RM_6.10.sz.mell'!C47</f>
        <v>0</v>
      </c>
      <c r="D47" s="2017">
        <f>'RM_6.10.sz.mell'!J47</f>
        <v>0</v>
      </c>
      <c r="E47" s="1914">
        <f>'RM_6.10.sz.mell'!K47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'RM_6.10.sz.mell'!C48</f>
        <v>0</v>
      </c>
      <c r="D48" s="2069">
        <f>'RM_6.10.sz.mell'!J48</f>
        <v>0</v>
      </c>
      <c r="E48" s="1904">
        <f>'RM_6.10.sz.mell'!K48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'RM_6.10.sz.mell'!C49</f>
        <v>0</v>
      </c>
      <c r="D49" s="2073">
        <f>'RM_6.10.sz.mell'!J49</f>
        <v>0</v>
      </c>
      <c r="E49" s="2074">
        <f>'RM_6.10.sz.mell'!K49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'RM_6.10.sz.mell'!C50</f>
        <v>0</v>
      </c>
      <c r="D50" s="2073">
        <f>'RM_6.10.sz.mell'!J50</f>
        <v>0</v>
      </c>
      <c r="E50" s="2074">
        <f>'RM_6.10.sz.mell'!K50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'RM_6.10.sz.mell'!C51</f>
        <v>0</v>
      </c>
      <c r="D51" s="1900">
        <f>'RM_6.10.sz.mell'!J51</f>
        <v>0</v>
      </c>
      <c r="E51" s="1905">
        <f>'RM_6.10.sz.mell'!K51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'RM_6.10.sz.mell'!C52</f>
        <v>0</v>
      </c>
      <c r="D52" s="2067">
        <f>'RM_6.10.sz.mell'!J52</f>
        <v>0</v>
      </c>
      <c r="E52" s="2068">
        <f>'RM_6.10.sz.mell'!K52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'RM_6.10.sz.mell'!C53</f>
        <v>0</v>
      </c>
      <c r="D53" s="2017">
        <f>'RM_6.10.sz.mell'!J53</f>
        <v>0</v>
      </c>
      <c r="E53" s="1914">
        <f>'RM_6.10.sz.mell'!K53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'RM_6.10.sz.mell'!C54</f>
        <v>0</v>
      </c>
      <c r="D54" s="2069">
        <f>'RM_6.10.sz.mell'!J54</f>
        <v>0</v>
      </c>
      <c r="E54" s="1904">
        <f>'RM_6.10.sz.mell'!K54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'RM_6.10.sz.mell'!C55</f>
        <v>0</v>
      </c>
      <c r="D55" s="2073">
        <f>'RM_6.10.sz.mell'!J55</f>
        <v>0</v>
      </c>
      <c r="E55" s="2074">
        <f>'RM_6.10.sz.mell'!K55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'RM_6.10.sz.mell'!C56</f>
        <v>0</v>
      </c>
      <c r="D56" s="1900">
        <f>'RM_6.10.sz.mell'!J56</f>
        <v>0</v>
      </c>
      <c r="E56" s="1905">
        <f>'RM_6.10.sz.mell'!K56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'RM_6.10.sz.mell'!C57</f>
        <v>0</v>
      </c>
      <c r="D57" s="1900">
        <f>'RM_6.10.sz.mell'!J57</f>
        <v>0</v>
      </c>
      <c r="E57" s="1905">
        <f>'RM_6.10.sz.mell'!K57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'RM_6.10.sz.mell'!C59</f>
        <v>0</v>
      </c>
      <c r="D59" s="2021">
        <f>'RM_6.10.sz.mell'!J59</f>
        <v>0</v>
      </c>
      <c r="E59" s="2022">
        <f>'RM_6.10.sz.mell'!K59</f>
        <v>0</v>
      </c>
    </row>
    <row r="60" spans="1:5" ht="13.5" thickBot="1" x14ac:dyDescent="0.25">
      <c r="A60" s="1990" t="s">
        <v>806</v>
      </c>
      <c r="B60" s="1991"/>
      <c r="C60" s="2021">
        <f>'RM_6.10.sz.mell'!C60</f>
        <v>0</v>
      </c>
      <c r="D60" s="2021">
        <f>'RM_6.10.sz.mell'!J60</f>
        <v>0</v>
      </c>
      <c r="E60" s="2022">
        <f>'RM_6.10.sz.mell'!K60</f>
        <v>0</v>
      </c>
    </row>
  </sheetData>
  <sheetProtection sheet="1" formatCells="0"/>
  <customSheetViews>
    <customSheetView guid="{9A8A2574-4E4C-4A0E-A4B4-611EAAF4A38D}" scale="120" topLeftCell="A33">
      <selection activeCell="I61" sqref="I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C57" sqref="C57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CONCATENATE(KVI_MOD_ALAPADATOK!M28,"1. melléklet ",KVI_MOD_ALAPADATOK!A7," ",KVI_MOD_ALAPADATOK!B7," ",KVI_MOD_ALAPADATOK!C7," ",KVI_MOD_ALAPADATOK!D7," ",KVI_MOD_ALAPADATOK!E7," ",KVI_MOD_ALAPADATOK!F7," ",KVI_MOD_ALAPADATOK!G7," ",KVI_MOD_ALAPADATOK!H7)</f>
        <v>9.9.1.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CONCATENATE(KVI_MOD_9.10.sz.mell!B2:D2)</f>
        <v>8 kvi név</v>
      </c>
      <c r="C2" s="2423"/>
      <c r="D2" s="2424"/>
      <c r="E2" s="1673" t="s">
        <v>607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KVI_MOD_9.10.sz.mell!E4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'RM_6.10.1.sz.mell'!C10</f>
        <v>0</v>
      </c>
      <c r="D8" s="1890">
        <f>'RM_6.10.1.sz.mell'!J10</f>
        <v>0</v>
      </c>
      <c r="E8" s="1995">
        <f>'RM_6.10.1.sz.mell'!K10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'RM_6.10.1.sz.mell'!C11</f>
        <v>0</v>
      </c>
      <c r="D9" s="1909">
        <f>'RM_6.10.1.sz.mell'!J11</f>
        <v>0</v>
      </c>
      <c r="E9" s="1997">
        <f>'RM_6.10.1.sz.mell'!K11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'RM_6.10.1.sz.mell'!C12</f>
        <v>0</v>
      </c>
      <c r="D10" s="2014">
        <f>'RM_6.10.1.sz.mell'!J12</f>
        <v>0</v>
      </c>
      <c r="E10" s="1893">
        <f>'RM_6.10.1.sz.mell'!K12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'RM_6.10.1.sz.mell'!C13</f>
        <v>0</v>
      </c>
      <c r="D11" s="2014">
        <f>'RM_6.10.1.sz.mell'!J13</f>
        <v>0</v>
      </c>
      <c r="E11" s="1893">
        <f>'RM_6.10.1.sz.mell'!K13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'RM_6.10.1.sz.mell'!C14</f>
        <v>0</v>
      </c>
      <c r="D12" s="2014">
        <f>'RM_6.10.1.sz.mell'!J14</f>
        <v>0</v>
      </c>
      <c r="E12" s="1893">
        <f>'RM_6.10.1.sz.mell'!K14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'RM_6.10.1.sz.mell'!C15</f>
        <v>0</v>
      </c>
      <c r="D13" s="2014">
        <f>'RM_6.10.1.sz.mell'!J15</f>
        <v>0</v>
      </c>
      <c r="E13" s="1893">
        <f>'RM_6.10.1.sz.mell'!K15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'RM_6.10.1.sz.mell'!C16</f>
        <v>0</v>
      </c>
      <c r="D14" s="2014">
        <f>'RM_6.10.1.sz.mell'!J16</f>
        <v>0</v>
      </c>
      <c r="E14" s="1893">
        <f>'RM_6.10.1.sz.mell'!K16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'RM_6.10.1.sz.mell'!C17</f>
        <v>0</v>
      </c>
      <c r="D15" s="2014">
        <f>'RM_6.10.1.sz.mell'!J17</f>
        <v>0</v>
      </c>
      <c r="E15" s="1893">
        <f>'RM_6.10.1.sz.mell'!K17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'RM_6.10.1.sz.mell'!C18</f>
        <v>0</v>
      </c>
      <c r="D16" s="2015">
        <f>'RM_6.10.1.sz.mell'!J18</f>
        <v>0</v>
      </c>
      <c r="E16" s="1912">
        <f>'RM_6.10.1.sz.mell'!K18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'RM_6.10.1.sz.mell'!C19</f>
        <v>0</v>
      </c>
      <c r="D17" s="2014">
        <f>'RM_6.10.1.sz.mell'!J19</f>
        <v>0</v>
      </c>
      <c r="E17" s="1893">
        <f>'RM_6.10.1.sz.mell'!K19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'RM_6.10.1.sz.mell'!C20</f>
        <v>0</v>
      </c>
      <c r="D18" s="2016">
        <f>'RM_6.10.1.sz.mell'!J20</f>
        <v>0</v>
      </c>
      <c r="E18" s="1895">
        <f>'RM_6.10.1.sz.mell'!K20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'RM_6.10.1.sz.mell'!C21</f>
        <v>0</v>
      </c>
      <c r="D19" s="2016">
        <f>'RM_6.10.1.sz.mell'!J21</f>
        <v>0</v>
      </c>
      <c r="E19" s="1895">
        <f>'RM_6.10.1.sz.mell'!K21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'RM_6.10.1.sz.mell'!C22</f>
        <v>0</v>
      </c>
      <c r="D20" s="1900">
        <f>'RM_6.10.1.sz.mell'!J22</f>
        <v>0</v>
      </c>
      <c r="E20" s="1905">
        <f>'RM_6.10.1.sz.mell'!K22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'RM_6.10.1.sz.mell'!C23</f>
        <v>0</v>
      </c>
      <c r="D21" s="2014">
        <f>'RM_6.10.1.sz.mell'!J23</f>
        <v>0</v>
      </c>
      <c r="E21" s="1893">
        <f>'RM_6.10.1.sz.mell'!K23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'RM_6.10.1.sz.mell'!C24</f>
        <v>0</v>
      </c>
      <c r="D22" s="2014">
        <f>'RM_6.10.1.sz.mell'!J24</f>
        <v>0</v>
      </c>
      <c r="E22" s="1893">
        <f>'RM_6.10.1.sz.mell'!K24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'RM_6.10.1.sz.mell'!C25</f>
        <v>0</v>
      </c>
      <c r="D23" s="2014">
        <f>'RM_6.10.1.sz.mell'!J25</f>
        <v>0</v>
      </c>
      <c r="E23" s="1893">
        <f>'RM_6.10.1.sz.mell'!K25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'RM_6.10.1.sz.mell'!C26</f>
        <v>0</v>
      </c>
      <c r="D24" s="2014">
        <f>'RM_6.10.1.sz.mell'!J26</f>
        <v>0</v>
      </c>
      <c r="E24" s="1893">
        <f>'RM_6.10.1.sz.mell'!K26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'RM_6.10.1.sz.mell'!C27</f>
        <v>0</v>
      </c>
      <c r="D25" s="1900">
        <f>'RM_6.10.1.sz.mell'!J27</f>
        <v>0</v>
      </c>
      <c r="E25" s="1905">
        <f>'RM_6.10.1.sz.mell'!K27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'RM_6.10.1.sz.mell'!C28</f>
        <v>0</v>
      </c>
      <c r="D26" s="1900">
        <f>'RM_6.10.1.sz.mell'!J28</f>
        <v>0</v>
      </c>
      <c r="E26" s="1905">
        <f>'RM_6.10.1.sz.mell'!K28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'RM_6.10.1.sz.mell'!C29</f>
        <v>0</v>
      </c>
      <c r="D27" s="2017">
        <f>'RM_6.10.1.sz.mell'!J29</f>
        <v>0</v>
      </c>
      <c r="E27" s="1914">
        <f>'RM_6.10.1.sz.mell'!K29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'RM_6.10.1.sz.mell'!C30</f>
        <v>0</v>
      </c>
      <c r="D28" s="2018">
        <f>'RM_6.10.1.sz.mell'!J30</f>
        <v>0</v>
      </c>
      <c r="E28" s="1903">
        <f>'RM_6.10.1.sz.mell'!K30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'RM_6.10.1.sz.mell'!C31</f>
        <v>0</v>
      </c>
      <c r="D29" s="2019">
        <f>'RM_6.10.1.sz.mell'!J31</f>
        <v>0</v>
      </c>
      <c r="E29" s="2005">
        <f>'RM_6.10.1.sz.mell'!K31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'RM_6.10.1.sz.mell'!C32</f>
        <v>0</v>
      </c>
      <c r="D30" s="1900">
        <f>'RM_6.10.1.sz.mell'!J32</f>
        <v>0</v>
      </c>
      <c r="E30" s="1905">
        <f>'RM_6.10.1.sz.mell'!K32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'RM_6.10.1.sz.mell'!C33</f>
        <v>0</v>
      </c>
      <c r="D31" s="2017">
        <f>'RM_6.10.1.sz.mell'!J33</f>
        <v>0</v>
      </c>
      <c r="E31" s="1914">
        <f>'RM_6.10.1.sz.mell'!K33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'RM_6.10.1.sz.mell'!C34</f>
        <v>0</v>
      </c>
      <c r="D32" s="2018">
        <f>'RM_6.10.1.sz.mell'!J34</f>
        <v>0</v>
      </c>
      <c r="E32" s="1903">
        <f>'RM_6.10.1.sz.mell'!K34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'RM_6.10.1.sz.mell'!C35</f>
        <v>0</v>
      </c>
      <c r="D33" s="2019">
        <f>'RM_6.10.1.sz.mell'!J35</f>
        <v>0</v>
      </c>
      <c r="E33" s="2005">
        <f>'RM_6.10.1.sz.mell'!K35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'RM_6.10.1.sz.mell'!C36</f>
        <v>0</v>
      </c>
      <c r="D34" s="1900">
        <f>'RM_6.10.1.sz.mell'!J36</f>
        <v>0</v>
      </c>
      <c r="E34" s="1905">
        <f>'RM_6.10.1.sz.mell'!K36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'RM_6.10.1.sz.mell'!C37</f>
        <v>0</v>
      </c>
      <c r="D35" s="1900">
        <f>'RM_6.10.1.sz.mell'!J37</f>
        <v>0</v>
      </c>
      <c r="E35" s="1905">
        <f>'RM_6.10.1.sz.mell'!K37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'RM_6.10.1.sz.mell'!C38</f>
        <v>0</v>
      </c>
      <c r="D36" s="1900">
        <f>'RM_6.10.1.sz.mell'!J38</f>
        <v>0</v>
      </c>
      <c r="E36" s="1905">
        <f>'RM_6.10.1.sz.mell'!K38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'RM_6.10.1.sz.mell'!C39</f>
        <v>0</v>
      </c>
      <c r="D37" s="1900">
        <f>'RM_6.10.1.sz.mell'!J39</f>
        <v>0</v>
      </c>
      <c r="E37" s="1905">
        <f>'RM_6.10.1.sz.mell'!K39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'RM_6.10.1.sz.mell'!C40</f>
        <v>0</v>
      </c>
      <c r="D38" s="2017">
        <f>'RM_6.10.1.sz.mell'!J40</f>
        <v>0</v>
      </c>
      <c r="E38" s="1914">
        <f>'RM_6.10.1.sz.mell'!K40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'RM_6.10.1.sz.mell'!C41</f>
        <v>0</v>
      </c>
      <c r="D39" s="2018">
        <f>'RM_6.10.1.sz.mell'!J41</f>
        <v>0</v>
      </c>
      <c r="E39" s="1903">
        <f>'RM_6.10.1.sz.mell'!K41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'RM_6.10.1.sz.mell'!C42</f>
        <v>0</v>
      </c>
      <c r="D40" s="2019">
        <f>'RM_6.10.1.sz.mell'!J42</f>
        <v>0</v>
      </c>
      <c r="E40" s="2005">
        <f>'RM_6.10.1.sz.mell'!K42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'RM_6.10.1.sz.mell'!C43</f>
        <v>0</v>
      </c>
      <c r="D41" s="2020">
        <f>'RM_6.10.1.sz.mell'!J43</f>
        <v>0</v>
      </c>
      <c r="E41" s="2007">
        <f>'RM_6.10.1.sz.mell'!K43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'RM_6.10.1.sz.mell'!C45</f>
        <v>0</v>
      </c>
      <c r="D45" s="1900">
        <f>'RM_6.10.1.sz.mell'!J45</f>
        <v>0</v>
      </c>
      <c r="E45" s="1905">
        <f>'RM_6.10.1.sz.mell'!K45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'RM_6.10.1.sz.mell'!C46</f>
        <v>0</v>
      </c>
      <c r="D46" s="2067">
        <f>'RM_6.10.1.sz.mell'!J46</f>
        <v>0</v>
      </c>
      <c r="E46" s="2068">
        <f>'RM_6.10.1.sz.mell'!K46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'RM_6.10.1.sz.mell'!C47</f>
        <v>0</v>
      </c>
      <c r="D47" s="2017">
        <f>'RM_6.10.1.sz.mell'!J47</f>
        <v>0</v>
      </c>
      <c r="E47" s="1914">
        <f>'RM_6.10.1.sz.mell'!K47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'RM_6.10.1.sz.mell'!C48</f>
        <v>0</v>
      </c>
      <c r="D48" s="2069">
        <f>'RM_6.10.1.sz.mell'!J48</f>
        <v>0</v>
      </c>
      <c r="E48" s="1904">
        <f>'RM_6.10.1.sz.mell'!K48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'RM_6.10.1.sz.mell'!C49</f>
        <v>0</v>
      </c>
      <c r="D49" s="2073">
        <f>'RM_6.10.1.sz.mell'!J49</f>
        <v>0</v>
      </c>
      <c r="E49" s="2074">
        <f>'RM_6.10.1.sz.mell'!K49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'RM_6.10.1.sz.mell'!C50</f>
        <v>0</v>
      </c>
      <c r="D50" s="2073">
        <f>'RM_6.10.1.sz.mell'!J50</f>
        <v>0</v>
      </c>
      <c r="E50" s="2074">
        <f>'RM_6.10.1.sz.mell'!K50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'RM_6.10.1.sz.mell'!C51</f>
        <v>0</v>
      </c>
      <c r="D51" s="1900">
        <f>'RM_6.10.1.sz.mell'!J51</f>
        <v>0</v>
      </c>
      <c r="E51" s="1905">
        <f>'RM_6.10.1.sz.mell'!K51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'RM_6.10.1.sz.mell'!C52</f>
        <v>0</v>
      </c>
      <c r="D52" s="2067">
        <f>'RM_6.10.1.sz.mell'!J52</f>
        <v>0</v>
      </c>
      <c r="E52" s="2068">
        <f>'RM_6.10.1.sz.mell'!K52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'RM_6.10.1.sz.mell'!C53</f>
        <v>0</v>
      </c>
      <c r="D53" s="2017">
        <f>'RM_6.10.1.sz.mell'!J53</f>
        <v>0</v>
      </c>
      <c r="E53" s="1914">
        <f>'RM_6.10.1.sz.mell'!K53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'RM_6.10.1.sz.mell'!C54</f>
        <v>0</v>
      </c>
      <c r="D54" s="2069">
        <f>'RM_6.10.1.sz.mell'!J54</f>
        <v>0</v>
      </c>
      <c r="E54" s="1904">
        <f>'RM_6.10.1.sz.mell'!K54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'RM_6.10.1.sz.mell'!C55</f>
        <v>0</v>
      </c>
      <c r="D55" s="2073">
        <f>'RM_6.10.1.sz.mell'!J55</f>
        <v>0</v>
      </c>
      <c r="E55" s="2074">
        <f>'RM_6.10.1.sz.mell'!K55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'RM_6.10.1.sz.mell'!C56</f>
        <v>0</v>
      </c>
      <c r="D56" s="1900">
        <f>'RM_6.10.1.sz.mell'!J56</f>
        <v>0</v>
      </c>
      <c r="E56" s="1905">
        <f>'RM_6.10.1.sz.mell'!K56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'RM_6.10.1.sz.mell'!C57</f>
        <v>0</v>
      </c>
      <c r="D57" s="1900">
        <f>'RM_6.10.1.sz.mell'!J57</f>
        <v>0</v>
      </c>
      <c r="E57" s="1905">
        <f>'RM_6.10.1.sz.mell'!K57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'RM_6.10.1.sz.mell'!C59</f>
        <v>0</v>
      </c>
      <c r="D59" s="2021">
        <f>'RM_6.10.1.sz.mell'!J59</f>
        <v>0</v>
      </c>
      <c r="E59" s="2022">
        <f>'RM_6.10.1.sz.mell'!K59</f>
        <v>0</v>
      </c>
    </row>
    <row r="60" spans="1:5" ht="13.5" thickBot="1" x14ac:dyDescent="0.25">
      <c r="A60" s="1990" t="s">
        <v>806</v>
      </c>
      <c r="B60" s="1991"/>
      <c r="C60" s="2021">
        <f>'RM_6.10.1.sz.mell'!C60</f>
        <v>0</v>
      </c>
      <c r="D60" s="2021">
        <f>'RM_6.10.1.sz.mell'!J60</f>
        <v>0</v>
      </c>
      <c r="E60" s="2022">
        <f>'RM_6.10.1.sz.mell'!K60</f>
        <v>0</v>
      </c>
    </row>
  </sheetData>
  <sheetProtection sheet="1" formatCells="0"/>
  <customSheetViews>
    <customSheetView guid="{9A8A2574-4E4C-4A0E-A4B4-611EAAF4A38D}" scale="120">
      <selection activeCell="C57" sqref="C5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B33" zoomScale="120" zoomScaleNormal="120" workbookViewId="0">
      <selection activeCell="D60" sqref="D6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CONCATENATE(KVI_MOD_ALAPADATOK!M28,"2. melléklet ",KVI_MOD_ALAPADATOK!A7," ",KVI_MOD_ALAPADATOK!B7," ",KVI_MOD_ALAPADATOK!C7," ",KVI_MOD_ALAPADATOK!D7," ",KVI_MOD_ALAPADATOK!E7," ",KVI_MOD_ALAPADATOK!F7," ",KVI_MOD_ALAPADATOK!G7," ",KVI_MOD_ALAPADATOK!H7)</f>
        <v>9.9.2.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CONCATENATE(KVI_MOD_9.10.1.sz.mell!B2:D2)</f>
        <v>8 kvi név</v>
      </c>
      <c r="C2" s="2423"/>
      <c r="D2" s="2424"/>
      <c r="E2" s="1673" t="s">
        <v>607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KVI_MOD_9.10.1.sz.mell!E4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'RM_6.10.2.sz.mell'!C10</f>
        <v>0</v>
      </c>
      <c r="D8" s="1890">
        <f>'RM_6.10.2.sz.mell'!J10</f>
        <v>0</v>
      </c>
      <c r="E8" s="1995">
        <f>'RM_6.10.2.sz.mell'!K10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'RM_6.10.2.sz.mell'!C11</f>
        <v>0</v>
      </c>
      <c r="D9" s="1909">
        <f>'RM_6.10.2.sz.mell'!J11</f>
        <v>0</v>
      </c>
      <c r="E9" s="1997">
        <f>'RM_6.10.2.sz.mell'!K11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'RM_6.10.2.sz.mell'!C12</f>
        <v>0</v>
      </c>
      <c r="D10" s="2014">
        <f>'RM_6.10.2.sz.mell'!J12</f>
        <v>0</v>
      </c>
      <c r="E10" s="1893">
        <f>'RM_6.10.2.sz.mell'!K12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'RM_6.10.2.sz.mell'!C13</f>
        <v>0</v>
      </c>
      <c r="D11" s="2014">
        <f>'RM_6.10.2.sz.mell'!J13</f>
        <v>0</v>
      </c>
      <c r="E11" s="1893">
        <f>'RM_6.10.2.sz.mell'!K13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'RM_6.10.2.sz.mell'!C14</f>
        <v>0</v>
      </c>
      <c r="D12" s="2014">
        <f>'RM_6.10.2.sz.mell'!J14</f>
        <v>0</v>
      </c>
      <c r="E12" s="1893">
        <f>'RM_6.10.2.sz.mell'!K14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'RM_6.10.2.sz.mell'!C15</f>
        <v>0</v>
      </c>
      <c r="D13" s="2014">
        <f>'RM_6.10.2.sz.mell'!J15</f>
        <v>0</v>
      </c>
      <c r="E13" s="1893">
        <f>'RM_6.10.2.sz.mell'!K15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'RM_6.10.2.sz.mell'!C16</f>
        <v>0</v>
      </c>
      <c r="D14" s="2014">
        <f>'RM_6.10.2.sz.mell'!J16</f>
        <v>0</v>
      </c>
      <c r="E14" s="1893">
        <f>'RM_6.10.2.sz.mell'!K16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'RM_6.10.2.sz.mell'!C17</f>
        <v>0</v>
      </c>
      <c r="D15" s="2014">
        <f>'RM_6.10.2.sz.mell'!J17</f>
        <v>0</v>
      </c>
      <c r="E15" s="1893">
        <f>'RM_6.10.2.sz.mell'!K17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'RM_6.10.2.sz.mell'!C18</f>
        <v>0</v>
      </c>
      <c r="D16" s="2015">
        <f>'RM_6.10.2.sz.mell'!J18</f>
        <v>0</v>
      </c>
      <c r="E16" s="1912">
        <f>'RM_6.10.2.sz.mell'!K18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'RM_6.10.2.sz.mell'!C19</f>
        <v>0</v>
      </c>
      <c r="D17" s="2014">
        <f>'RM_6.10.2.sz.mell'!J19</f>
        <v>0</v>
      </c>
      <c r="E17" s="1893">
        <f>'RM_6.10.2.sz.mell'!K19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'RM_6.10.2.sz.mell'!C20</f>
        <v>0</v>
      </c>
      <c r="D18" s="2016">
        <f>'RM_6.10.2.sz.mell'!J20</f>
        <v>0</v>
      </c>
      <c r="E18" s="1895">
        <f>'RM_6.10.2.sz.mell'!K20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'RM_6.10.2.sz.mell'!C21</f>
        <v>0</v>
      </c>
      <c r="D19" s="2016">
        <f>'RM_6.10.2.sz.mell'!J21</f>
        <v>0</v>
      </c>
      <c r="E19" s="1895">
        <f>'RM_6.10.2.sz.mell'!K21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'RM_6.10.2.sz.mell'!C22</f>
        <v>0</v>
      </c>
      <c r="D20" s="1900">
        <f>'RM_6.10.2.sz.mell'!J22</f>
        <v>0</v>
      </c>
      <c r="E20" s="1905">
        <f>'RM_6.10.2.sz.mell'!K22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'RM_6.10.2.sz.mell'!C23</f>
        <v>0</v>
      </c>
      <c r="D21" s="2014">
        <f>'RM_6.10.2.sz.mell'!J23</f>
        <v>0</v>
      </c>
      <c r="E21" s="1893">
        <f>'RM_6.10.2.sz.mell'!K23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'RM_6.10.2.sz.mell'!C24</f>
        <v>0</v>
      </c>
      <c r="D22" s="2014">
        <f>'RM_6.10.2.sz.mell'!J24</f>
        <v>0</v>
      </c>
      <c r="E22" s="1893">
        <f>'RM_6.10.2.sz.mell'!K24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'RM_6.10.2.sz.mell'!C25</f>
        <v>0</v>
      </c>
      <c r="D23" s="2014">
        <f>'RM_6.10.2.sz.mell'!J25</f>
        <v>0</v>
      </c>
      <c r="E23" s="1893">
        <f>'RM_6.10.2.sz.mell'!K25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'RM_6.10.2.sz.mell'!C26</f>
        <v>0</v>
      </c>
      <c r="D24" s="2014">
        <f>'RM_6.10.2.sz.mell'!J26</f>
        <v>0</v>
      </c>
      <c r="E24" s="1893">
        <f>'RM_6.10.2.sz.mell'!K26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'RM_6.10.2.sz.mell'!C27</f>
        <v>0</v>
      </c>
      <c r="D25" s="1900">
        <f>'RM_6.10.2.sz.mell'!J27</f>
        <v>0</v>
      </c>
      <c r="E25" s="1905">
        <f>'RM_6.10.2.sz.mell'!K27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'RM_6.10.2.sz.mell'!C28</f>
        <v>0</v>
      </c>
      <c r="D26" s="1900">
        <f>'RM_6.10.2.sz.mell'!J28</f>
        <v>0</v>
      </c>
      <c r="E26" s="1905">
        <f>'RM_6.10.2.sz.mell'!K28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'RM_6.10.2.sz.mell'!C29</f>
        <v>0</v>
      </c>
      <c r="D27" s="2017">
        <f>'RM_6.10.2.sz.mell'!J29</f>
        <v>0</v>
      </c>
      <c r="E27" s="1914">
        <f>'RM_6.10.2.sz.mell'!K29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'RM_6.10.2.sz.mell'!C30</f>
        <v>0</v>
      </c>
      <c r="D28" s="2018">
        <f>'RM_6.10.2.sz.mell'!J30</f>
        <v>0</v>
      </c>
      <c r="E28" s="1903">
        <f>'RM_6.10.2.sz.mell'!K30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'RM_6.10.2.sz.mell'!C31</f>
        <v>0</v>
      </c>
      <c r="D29" s="2019">
        <f>'RM_6.10.2.sz.mell'!J31</f>
        <v>0</v>
      </c>
      <c r="E29" s="2005">
        <f>'RM_6.10.2.sz.mell'!K31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'RM_6.10.2.sz.mell'!C32</f>
        <v>0</v>
      </c>
      <c r="D30" s="1900">
        <f>'RM_6.10.2.sz.mell'!J32</f>
        <v>0</v>
      </c>
      <c r="E30" s="1905">
        <f>'RM_6.10.2.sz.mell'!K32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'RM_6.10.2.sz.mell'!C33</f>
        <v>0</v>
      </c>
      <c r="D31" s="2017">
        <f>'RM_6.10.2.sz.mell'!J33</f>
        <v>0</v>
      </c>
      <c r="E31" s="1914">
        <f>'RM_6.10.2.sz.mell'!K33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'RM_6.10.2.sz.mell'!C34</f>
        <v>0</v>
      </c>
      <c r="D32" s="2018">
        <f>'RM_6.10.2.sz.mell'!J34</f>
        <v>0</v>
      </c>
      <c r="E32" s="1903">
        <f>'RM_6.10.2.sz.mell'!K34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'RM_6.10.2.sz.mell'!C35</f>
        <v>0</v>
      </c>
      <c r="D33" s="2019">
        <f>'RM_6.10.2.sz.mell'!J35</f>
        <v>0</v>
      </c>
      <c r="E33" s="2005">
        <f>'RM_6.10.2.sz.mell'!K35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'RM_6.10.2.sz.mell'!C36</f>
        <v>0</v>
      </c>
      <c r="D34" s="1900">
        <f>'RM_6.10.2.sz.mell'!J36</f>
        <v>0</v>
      </c>
      <c r="E34" s="1905">
        <f>'RM_6.10.2.sz.mell'!K36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'RM_6.10.2.sz.mell'!C37</f>
        <v>0</v>
      </c>
      <c r="D35" s="1900">
        <f>'RM_6.10.2.sz.mell'!J37</f>
        <v>0</v>
      </c>
      <c r="E35" s="1905">
        <f>'RM_6.10.2.sz.mell'!K37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'RM_6.10.2.sz.mell'!C38</f>
        <v>0</v>
      </c>
      <c r="D36" s="1900">
        <f>'RM_6.10.2.sz.mell'!J38</f>
        <v>0</v>
      </c>
      <c r="E36" s="1905">
        <f>'RM_6.10.2.sz.mell'!K38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'RM_6.10.2.sz.mell'!C39</f>
        <v>0</v>
      </c>
      <c r="D37" s="1900">
        <f>'RM_6.10.2.sz.mell'!J39</f>
        <v>0</v>
      </c>
      <c r="E37" s="1905">
        <f>'RM_6.10.2.sz.mell'!K39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'RM_6.10.2.sz.mell'!C40</f>
        <v>0</v>
      </c>
      <c r="D38" s="2017">
        <f>'RM_6.10.2.sz.mell'!J40</f>
        <v>0</v>
      </c>
      <c r="E38" s="1914">
        <f>'RM_6.10.2.sz.mell'!K40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'RM_6.10.2.sz.mell'!C41</f>
        <v>0</v>
      </c>
      <c r="D39" s="2018">
        <f>'RM_6.10.2.sz.mell'!J41</f>
        <v>0</v>
      </c>
      <c r="E39" s="1903">
        <f>'RM_6.10.2.sz.mell'!K41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'RM_6.10.2.sz.mell'!C42</f>
        <v>0</v>
      </c>
      <c r="D40" s="2019">
        <f>'RM_6.10.2.sz.mell'!J42</f>
        <v>0</v>
      </c>
      <c r="E40" s="2005">
        <f>'RM_6.10.2.sz.mell'!K42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'RM_6.10.2.sz.mell'!C43</f>
        <v>0</v>
      </c>
      <c r="D41" s="2020">
        <f>'RM_6.10.2.sz.mell'!J43</f>
        <v>0</v>
      </c>
      <c r="E41" s="2007">
        <f>'RM_6.10.2.sz.mell'!K43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'RM_6.10.2.sz.mell'!C45</f>
        <v>0</v>
      </c>
      <c r="D45" s="1900">
        <f>'RM_6.10.2.sz.mell'!J45</f>
        <v>0</v>
      </c>
      <c r="E45" s="1905">
        <f>'RM_6.10.2.sz.mell'!K45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'RM_6.10.2.sz.mell'!C46</f>
        <v>0</v>
      </c>
      <c r="D46" s="2067">
        <f>'RM_6.10.2.sz.mell'!J46</f>
        <v>0</v>
      </c>
      <c r="E46" s="2068">
        <f>'RM_6.10.2.sz.mell'!K46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'RM_6.10.2.sz.mell'!C47</f>
        <v>0</v>
      </c>
      <c r="D47" s="2017">
        <f>'RM_6.10.2.sz.mell'!J47</f>
        <v>0</v>
      </c>
      <c r="E47" s="1914">
        <f>'RM_6.10.2.sz.mell'!K47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'RM_6.10.2.sz.mell'!C48</f>
        <v>0</v>
      </c>
      <c r="D48" s="2069">
        <f>'RM_6.10.2.sz.mell'!J48</f>
        <v>0</v>
      </c>
      <c r="E48" s="1904">
        <f>'RM_6.10.2.sz.mell'!K48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'RM_6.10.2.sz.mell'!C49</f>
        <v>0</v>
      </c>
      <c r="D49" s="2073">
        <f>'RM_6.10.2.sz.mell'!J49</f>
        <v>0</v>
      </c>
      <c r="E49" s="2074">
        <f>'RM_6.10.2.sz.mell'!K49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'RM_6.10.2.sz.mell'!C50</f>
        <v>0</v>
      </c>
      <c r="D50" s="2073">
        <f>'RM_6.10.2.sz.mell'!J50</f>
        <v>0</v>
      </c>
      <c r="E50" s="2074">
        <f>'RM_6.10.2.sz.mell'!K50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'RM_6.10.2.sz.mell'!C51</f>
        <v>0</v>
      </c>
      <c r="D51" s="1900">
        <f>'RM_6.10.2.sz.mell'!J51</f>
        <v>0</v>
      </c>
      <c r="E51" s="1905">
        <f>'RM_6.10.2.sz.mell'!K51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'RM_6.10.2.sz.mell'!C52</f>
        <v>0</v>
      </c>
      <c r="D52" s="2067">
        <f>'RM_6.10.2.sz.mell'!J52</f>
        <v>0</v>
      </c>
      <c r="E52" s="2068">
        <f>'RM_6.10.2.sz.mell'!K52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'RM_6.10.2.sz.mell'!C53</f>
        <v>0</v>
      </c>
      <c r="D53" s="2017">
        <f>'RM_6.10.2.sz.mell'!J53</f>
        <v>0</v>
      </c>
      <c r="E53" s="1914">
        <f>'RM_6.10.2.sz.mell'!K53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'RM_6.10.2.sz.mell'!C54</f>
        <v>0</v>
      </c>
      <c r="D54" s="2069">
        <f>'RM_6.10.2.sz.mell'!J54</f>
        <v>0</v>
      </c>
      <c r="E54" s="1904">
        <f>'RM_6.10.2.sz.mell'!K54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'RM_6.10.2.sz.mell'!C55</f>
        <v>0</v>
      </c>
      <c r="D55" s="2073">
        <f>'RM_6.10.2.sz.mell'!J55</f>
        <v>0</v>
      </c>
      <c r="E55" s="2074">
        <f>'RM_6.10.2.sz.mell'!K55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'RM_6.10.2.sz.mell'!C56</f>
        <v>0</v>
      </c>
      <c r="D56" s="1900">
        <f>'RM_6.10.2.sz.mell'!J56</f>
        <v>0</v>
      </c>
      <c r="E56" s="1905">
        <f>'RM_6.10.2.sz.mell'!K56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'RM_6.10.2.sz.mell'!C57</f>
        <v>0</v>
      </c>
      <c r="D57" s="1900">
        <f>'RM_6.10.2.sz.mell'!J57</f>
        <v>0</v>
      </c>
      <c r="E57" s="1905">
        <f>'RM_6.10.2.sz.mell'!K57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'RM_6.10.2.sz.mell'!C59</f>
        <v>0</v>
      </c>
      <c r="D59" s="2021">
        <f>'RM_6.10.2.sz.mell'!J59</f>
        <v>0</v>
      </c>
      <c r="E59" s="2022">
        <f>'RM_6.10.2.sz.mell'!K59</f>
        <v>0</v>
      </c>
    </row>
    <row r="60" spans="1:5" ht="13.5" thickBot="1" x14ac:dyDescent="0.25">
      <c r="A60" s="1990" t="s">
        <v>806</v>
      </c>
      <c r="B60" s="1991"/>
      <c r="C60" s="2021">
        <f>'RM_6.10.2.sz.mell'!C60</f>
        <v>0</v>
      </c>
      <c r="D60" s="2021">
        <f>'RM_6.10.2.sz.mell'!J60</f>
        <v>0</v>
      </c>
      <c r="E60" s="2022">
        <f>'RM_6.10.2.sz.mell'!K60</f>
        <v>0</v>
      </c>
    </row>
  </sheetData>
  <sheetProtection sheet="1" formatCells="0"/>
  <customSheetViews>
    <customSheetView guid="{9A8A2574-4E4C-4A0E-A4B4-611EAAF4A38D}" scale="120" topLeftCell="B33">
      <selection activeCell="D60" sqref="D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8"/>
  <sheetViews>
    <sheetView zoomScale="120" zoomScaleNormal="120" zoomScaleSheetLayoutView="85" workbookViewId="0">
      <selection activeCell="C102" sqref="C102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5"/>
      <c r="B1" s="586"/>
      <c r="C1" s="580" t="str">
        <f>CONCATENATE("9.1.2. melléklet ",ALAPADATOK!A7," ",ALAPADATOK!B7," ",ALAPADATOK!C7," ",ALAPADATOK!D7," ",ALAPADATOK!E7," ",ALAPADATOK!F7," ",ALAPADATOK!G7," ",ALAPADATOK!H7)</f>
        <v>9.1.2. melléklet a 2 / 2021. ( III.12. ) önkormányzati rendelethez</v>
      </c>
    </row>
    <row r="2" spans="1:3" s="89" customFormat="1" ht="21.2" customHeight="1" x14ac:dyDescent="0.2">
      <c r="A2" s="587" t="s">
        <v>60</v>
      </c>
      <c r="B2" s="588" t="str">
        <f>CONCATENATE(ALAPADATOK!A3)</f>
        <v>Mezőzombor Község Önkormányzata</v>
      </c>
      <c r="C2" s="589" t="s">
        <v>53</v>
      </c>
    </row>
    <row r="3" spans="1:3" s="89" customFormat="1" ht="16.5" thickBot="1" x14ac:dyDescent="0.25">
      <c r="A3" s="590" t="s">
        <v>200</v>
      </c>
      <c r="B3" s="591" t="s">
        <v>425</v>
      </c>
      <c r="C3" s="592" t="s">
        <v>59</v>
      </c>
    </row>
    <row r="4" spans="1:3" s="90" customFormat="1" ht="15.95" customHeight="1" thickBot="1" x14ac:dyDescent="0.3">
      <c r="A4" s="593"/>
      <c r="B4" s="593"/>
      <c r="C4" s="594" t="str">
        <f>'KV_9.1.1.sz.mell'!C4</f>
        <v>Forintban!</v>
      </c>
    </row>
    <row r="5" spans="1:3" ht="13.5" thickBot="1" x14ac:dyDescent="0.25">
      <c r="A5" s="595" t="s">
        <v>202</v>
      </c>
      <c r="B5" s="596" t="s">
        <v>558</v>
      </c>
      <c r="C5" s="597" t="s">
        <v>54</v>
      </c>
    </row>
    <row r="6" spans="1:3" s="69" customFormat="1" ht="12.95" customHeight="1" thickBot="1" x14ac:dyDescent="0.25">
      <c r="A6" s="598"/>
      <c r="B6" s="599" t="s">
        <v>488</v>
      </c>
      <c r="C6" s="600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9099230</v>
      </c>
    </row>
    <row r="9" spans="1:3" s="91" customFormat="1" ht="12" customHeight="1" x14ac:dyDescent="0.2">
      <c r="A9" s="420" t="s">
        <v>97</v>
      </c>
      <c r="B9" s="401" t="s">
        <v>250</v>
      </c>
      <c r="C9" s="285"/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/>
    </row>
    <row r="12" spans="1:3" s="92" customFormat="1" ht="12" customHeight="1" x14ac:dyDescent="0.2">
      <c r="A12" s="421" t="s">
        <v>100</v>
      </c>
      <c r="B12" s="402" t="s">
        <v>253</v>
      </c>
      <c r="C12" s="284">
        <v>9099230</v>
      </c>
    </row>
    <row r="13" spans="1:3" s="92" customFormat="1" ht="12" customHeight="1" x14ac:dyDescent="0.2">
      <c r="A13" s="421" t="s">
        <v>146</v>
      </c>
      <c r="B13" s="402" t="s">
        <v>501</v>
      </c>
      <c r="C13" s="284"/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/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403" t="s">
        <v>263</v>
      </c>
      <c r="C28" s="286"/>
    </row>
    <row r="29" spans="1:3" s="92" customFormat="1" ht="12" customHeight="1" thickBot="1" x14ac:dyDescent="0.25">
      <c r="A29" s="32" t="s">
        <v>171</v>
      </c>
      <c r="B29" s="21" t="s">
        <v>264</v>
      </c>
      <c r="C29" s="288">
        <f>SUM(C30:C36)</f>
        <v>0</v>
      </c>
    </row>
    <row r="30" spans="1:3" s="92" customFormat="1" ht="12" customHeight="1" x14ac:dyDescent="0.2">
      <c r="A30" s="420" t="s">
        <v>265</v>
      </c>
      <c r="B30" s="401" t="str">
        <f>'KV_1.1.sz.mell.'!B32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'KV_1.1.sz.mell.'!B33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'KV_1.1.sz.mell.'!B34</f>
        <v>Iparűzési adó</v>
      </c>
      <c r="C32" s="284"/>
    </row>
    <row r="33" spans="1:3" s="92" customFormat="1" ht="12" customHeight="1" x14ac:dyDescent="0.2">
      <c r="A33" s="421" t="s">
        <v>268</v>
      </c>
      <c r="B33" s="401" t="str">
        <f>'KV_1.1.sz.mell.'!B35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'KV_1.1.sz.mell.'!B36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'KV_1.1.sz.mell.'!B37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'KV_1.1.sz.mell.'!B38</f>
        <v>Egyéb bírság bevételei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556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403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403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403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9099230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404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2" t="s">
        <v>313</v>
      </c>
      <c r="C75" s="470">
        <f>SUM(C76:C77)</f>
        <v>0</v>
      </c>
    </row>
    <row r="76" spans="1:3" s="92" customFormat="1" ht="12" customHeight="1" x14ac:dyDescent="0.2">
      <c r="A76" s="420" t="s">
        <v>335</v>
      </c>
      <c r="B76" s="401" t="s">
        <v>314</v>
      </c>
      <c r="C76" s="287"/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0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9099230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9099230</v>
      </c>
    </row>
    <row r="94" spans="1:3" ht="12" customHeight="1" x14ac:dyDescent="0.2">
      <c r="A94" s="428" t="s">
        <v>97</v>
      </c>
      <c r="B94" s="10" t="s">
        <v>48</v>
      </c>
      <c r="C94" s="283">
        <v>5735200</v>
      </c>
    </row>
    <row r="95" spans="1:3" ht="12" customHeight="1" x14ac:dyDescent="0.2">
      <c r="A95" s="421" t="s">
        <v>98</v>
      </c>
      <c r="B95" s="8" t="s">
        <v>181</v>
      </c>
      <c r="C95" s="284">
        <v>895656</v>
      </c>
    </row>
    <row r="96" spans="1:3" ht="12" customHeight="1" x14ac:dyDescent="0.2">
      <c r="A96" s="421" t="s">
        <v>99</v>
      </c>
      <c r="B96" s="8" t="s">
        <v>138</v>
      </c>
      <c r="C96" s="286">
        <v>2468374</v>
      </c>
    </row>
    <row r="97" spans="1:3" ht="12" customHeight="1" x14ac:dyDescent="0.2">
      <c r="A97" s="421" t="s">
        <v>100</v>
      </c>
      <c r="B97" s="11" t="s">
        <v>182</v>
      </c>
      <c r="C97" s="286"/>
    </row>
    <row r="98" spans="1:3" ht="12" customHeight="1" x14ac:dyDescent="0.2">
      <c r="A98" s="421" t="s">
        <v>111</v>
      </c>
      <c r="B98" s="19" t="s">
        <v>183</v>
      </c>
      <c r="C98" s="286"/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0</v>
      </c>
    </row>
    <row r="115" spans="1:3" ht="12" customHeight="1" x14ac:dyDescent="0.2">
      <c r="A115" s="420" t="s">
        <v>103</v>
      </c>
      <c r="B115" s="8" t="s">
        <v>227</v>
      </c>
      <c r="C115" s="285"/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/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9099230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0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s="93" customFormat="1" ht="12" customHeight="1" x14ac:dyDescent="0.2">
      <c r="A143" s="420" t="s">
        <v>283</v>
      </c>
      <c r="B143" s="9" t="s">
        <v>535</v>
      </c>
      <c r="C143" s="249"/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" customHeight="1" thickBot="1" x14ac:dyDescent="0.25">
      <c r="A153" s="475" t="s">
        <v>25</v>
      </c>
      <c r="B153" s="122" t="s">
        <v>466</v>
      </c>
      <c r="C153" s="291"/>
    </row>
    <row r="154" spans="1:3" ht="15.2" customHeight="1" thickBot="1" x14ac:dyDescent="0.25">
      <c r="A154" s="32" t="s">
        <v>26</v>
      </c>
      <c r="B154" s="122" t="s">
        <v>468</v>
      </c>
      <c r="C154" s="411">
        <f>+C129+C133+C140+C146+C152+C153</f>
        <v>0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9099230</v>
      </c>
    </row>
    <row r="156" spans="1:3" ht="13.5" customHeight="1" thickBot="1" x14ac:dyDescent="0.25">
      <c r="A156" s="373"/>
      <c r="B156" s="374"/>
      <c r="C156" s="607">
        <f>C90-C155</f>
        <v>0</v>
      </c>
    </row>
    <row r="157" spans="1:3" ht="14.45" customHeight="1" thickBot="1" x14ac:dyDescent="0.25">
      <c r="A157" s="229" t="s">
        <v>514</v>
      </c>
      <c r="B157" s="230"/>
      <c r="C157" s="119"/>
    </row>
    <row r="158" spans="1:3" ht="13.5" thickBot="1" x14ac:dyDescent="0.25">
      <c r="A158" s="229" t="s">
        <v>203</v>
      </c>
      <c r="B158" s="230"/>
      <c r="C158" s="119"/>
    </row>
    <row r="159" spans="1:3" x14ac:dyDescent="0.2">
      <c r="A159" s="604"/>
      <c r="B159" s="605"/>
      <c r="C159" s="606"/>
    </row>
    <row r="160" spans="1:3" x14ac:dyDescent="0.2">
      <c r="A160" s="604"/>
      <c r="B160" s="605"/>
    </row>
    <row r="161" spans="1:3" x14ac:dyDescent="0.2">
      <c r="A161" s="604"/>
      <c r="B161" s="605"/>
      <c r="C161" s="606"/>
    </row>
    <row r="162" spans="1:3" x14ac:dyDescent="0.2">
      <c r="A162" s="604"/>
      <c r="B162" s="605"/>
      <c r="C162" s="606"/>
    </row>
    <row r="163" spans="1:3" x14ac:dyDescent="0.2">
      <c r="A163" s="604"/>
      <c r="B163" s="605"/>
      <c r="C163" s="606"/>
    </row>
    <row r="164" spans="1:3" x14ac:dyDescent="0.2">
      <c r="A164" s="604"/>
      <c r="B164" s="605"/>
      <c r="C164" s="606"/>
    </row>
    <row r="165" spans="1:3" x14ac:dyDescent="0.2">
      <c r="A165" s="604"/>
      <c r="B165" s="605"/>
      <c r="C165" s="606"/>
    </row>
    <row r="166" spans="1:3" x14ac:dyDescent="0.2">
      <c r="A166" s="604"/>
      <c r="B166" s="605"/>
      <c r="C166" s="606"/>
    </row>
    <row r="167" spans="1:3" x14ac:dyDescent="0.2">
      <c r="A167" s="604"/>
      <c r="B167" s="605"/>
      <c r="C167" s="606"/>
    </row>
    <row r="168" spans="1:3" x14ac:dyDescent="0.2">
      <c r="A168" s="604"/>
      <c r="B168" s="605"/>
      <c r="C168" s="606"/>
    </row>
    <row r="169" spans="1:3" x14ac:dyDescent="0.2">
      <c r="A169" s="604"/>
      <c r="B169" s="605"/>
      <c r="C169" s="606"/>
    </row>
    <row r="170" spans="1:3" x14ac:dyDescent="0.2">
      <c r="A170" s="604"/>
      <c r="B170" s="605"/>
      <c r="C170" s="606"/>
    </row>
    <row r="171" spans="1:3" x14ac:dyDescent="0.2">
      <c r="A171" s="604"/>
      <c r="B171" s="605"/>
      <c r="C171" s="606"/>
    </row>
    <row r="172" spans="1:3" x14ac:dyDescent="0.2">
      <c r="A172" s="604"/>
      <c r="B172" s="605"/>
      <c r="C172" s="606"/>
    </row>
    <row r="173" spans="1:3" x14ac:dyDescent="0.2">
      <c r="A173" s="604"/>
      <c r="B173" s="605"/>
      <c r="C173" s="606"/>
    </row>
    <row r="174" spans="1:3" x14ac:dyDescent="0.2">
      <c r="A174" s="604"/>
      <c r="B174" s="605"/>
      <c r="C174" s="606"/>
    </row>
    <row r="175" spans="1:3" x14ac:dyDescent="0.2">
      <c r="A175" s="604"/>
      <c r="B175" s="605"/>
      <c r="C175" s="606"/>
    </row>
    <row r="176" spans="1:3" x14ac:dyDescent="0.2">
      <c r="A176" s="604"/>
      <c r="B176" s="605"/>
      <c r="C176" s="606"/>
    </row>
    <row r="177" spans="1:3" x14ac:dyDescent="0.2">
      <c r="A177" s="604"/>
      <c r="B177" s="605"/>
      <c r="C177" s="606"/>
    </row>
    <row r="178" spans="1:3" x14ac:dyDescent="0.2">
      <c r="A178" s="604"/>
      <c r="B178" s="605"/>
      <c r="C178" s="606"/>
    </row>
  </sheetData>
  <sheetProtection sheet="1" formatCells="0"/>
  <customSheetViews>
    <customSheetView guid="{9A8A2574-4E4C-4A0E-A4B4-611EAAF4A38D}" scale="120">
      <selection activeCell="C102" sqref="C102"/>
      <rowBreaks count="1" manualBreakCount="1"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  <rowBreaks count="1" manualBreakCount="1">
    <brk id="90" max="16383" man="1"/>
  </rowBreak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66" sqref="G66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CONCATENATE(KVI_MOD_ALAPADATOK!M28,"3. melléklet ",KVI_MOD_ALAPADATOK!A7," ",KVI_MOD_ALAPADATOK!B7," ",KVI_MOD_ALAPADATOK!C7," ",KVI_MOD_ALAPADATOK!D7," ",KVI_MOD_ALAPADATOK!E7," ",KVI_MOD_ALAPADATOK!F7," ",KVI_MOD_ALAPADATOK!G7," ",KVI_MOD_ALAPADATOK!H7)</f>
        <v>9.9.3.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CONCATENATE(KVI_MOD_9.10.2.sz.mell!B2:D2)</f>
        <v>8 kvi név</v>
      </c>
      <c r="C2" s="2423"/>
      <c r="D2" s="2424"/>
      <c r="E2" s="1673" t="s">
        <v>607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KVI_MOD_9.10.2.sz.mell!E4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'RM_6.10.3.sz.mell'!C10</f>
        <v>0</v>
      </c>
      <c r="D8" s="1890">
        <f>'RM_6.10.3.sz.mell'!J10</f>
        <v>0</v>
      </c>
      <c r="E8" s="1995">
        <f>'RM_6.10.3.sz.mell'!K10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'RM_6.10.3.sz.mell'!C11</f>
        <v>0</v>
      </c>
      <c r="D9" s="1909">
        <f>'RM_6.10.3.sz.mell'!J11</f>
        <v>0</v>
      </c>
      <c r="E9" s="1997">
        <f>'RM_6.10.3.sz.mell'!K11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'RM_6.10.3.sz.mell'!C12</f>
        <v>0</v>
      </c>
      <c r="D10" s="2014">
        <f>'RM_6.10.3.sz.mell'!J12</f>
        <v>0</v>
      </c>
      <c r="E10" s="1893">
        <f>'RM_6.10.3.sz.mell'!K12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'RM_6.10.3.sz.mell'!C13</f>
        <v>0</v>
      </c>
      <c r="D11" s="2014">
        <f>'RM_6.10.3.sz.mell'!J13</f>
        <v>0</v>
      </c>
      <c r="E11" s="1893">
        <f>'RM_6.10.3.sz.mell'!K13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'RM_6.10.3.sz.mell'!C14</f>
        <v>0</v>
      </c>
      <c r="D12" s="2014">
        <f>'RM_6.10.3.sz.mell'!J14</f>
        <v>0</v>
      </c>
      <c r="E12" s="1893">
        <f>'RM_6.10.3.sz.mell'!K14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'RM_6.10.3.sz.mell'!C15</f>
        <v>0</v>
      </c>
      <c r="D13" s="2014">
        <f>'RM_6.10.3.sz.mell'!J15</f>
        <v>0</v>
      </c>
      <c r="E13" s="1893">
        <f>'RM_6.10.3.sz.mell'!K15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'RM_6.10.3.sz.mell'!C16</f>
        <v>0</v>
      </c>
      <c r="D14" s="2014">
        <f>'RM_6.10.3.sz.mell'!J16</f>
        <v>0</v>
      </c>
      <c r="E14" s="1893">
        <f>'RM_6.10.3.sz.mell'!K16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'RM_6.10.3.sz.mell'!C17</f>
        <v>0</v>
      </c>
      <c r="D15" s="2014">
        <f>'RM_6.10.3.sz.mell'!J17</f>
        <v>0</v>
      </c>
      <c r="E15" s="1893">
        <f>'RM_6.10.3.sz.mell'!K17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'RM_6.10.3.sz.mell'!C18</f>
        <v>0</v>
      </c>
      <c r="D16" s="2015">
        <f>'RM_6.10.3.sz.mell'!J18</f>
        <v>0</v>
      </c>
      <c r="E16" s="1912">
        <f>'RM_6.10.3.sz.mell'!K18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'RM_6.10.3.sz.mell'!C19</f>
        <v>0</v>
      </c>
      <c r="D17" s="2014">
        <f>'RM_6.10.3.sz.mell'!J19</f>
        <v>0</v>
      </c>
      <c r="E17" s="1893">
        <f>'RM_6.10.3.sz.mell'!K19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'RM_6.10.3.sz.mell'!C20</f>
        <v>0</v>
      </c>
      <c r="D18" s="2016">
        <f>'RM_6.10.3.sz.mell'!J20</f>
        <v>0</v>
      </c>
      <c r="E18" s="1895">
        <f>'RM_6.10.3.sz.mell'!K20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'RM_6.10.3.sz.mell'!C21</f>
        <v>0</v>
      </c>
      <c r="D19" s="2016">
        <f>'RM_6.10.3.sz.mell'!J21</f>
        <v>0</v>
      </c>
      <c r="E19" s="1895">
        <f>'RM_6.10.3.sz.mell'!K21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'RM_6.10.3.sz.mell'!C22</f>
        <v>0</v>
      </c>
      <c r="D20" s="1900">
        <f>'RM_6.10.3.sz.mell'!J22</f>
        <v>0</v>
      </c>
      <c r="E20" s="1905">
        <f>'RM_6.10.3.sz.mell'!K22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'RM_6.10.3.sz.mell'!C23</f>
        <v>0</v>
      </c>
      <c r="D21" s="2014">
        <f>'RM_6.10.3.sz.mell'!J23</f>
        <v>0</v>
      </c>
      <c r="E21" s="1893">
        <f>'RM_6.10.3.sz.mell'!K23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'RM_6.10.3.sz.mell'!C24</f>
        <v>0</v>
      </c>
      <c r="D22" s="2014">
        <f>'RM_6.10.3.sz.mell'!J24</f>
        <v>0</v>
      </c>
      <c r="E22" s="1893">
        <f>'RM_6.10.3.sz.mell'!K24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'RM_6.10.3.sz.mell'!C25</f>
        <v>0</v>
      </c>
      <c r="D23" s="2014">
        <f>'RM_6.10.3.sz.mell'!J25</f>
        <v>0</v>
      </c>
      <c r="E23" s="1893">
        <f>'RM_6.10.3.sz.mell'!K25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'RM_6.10.3.sz.mell'!C26</f>
        <v>0</v>
      </c>
      <c r="D24" s="2014">
        <f>'RM_6.10.3.sz.mell'!J26</f>
        <v>0</v>
      </c>
      <c r="E24" s="1893">
        <f>'RM_6.10.3.sz.mell'!K26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'RM_6.10.3.sz.mell'!C27</f>
        <v>0</v>
      </c>
      <c r="D25" s="1900">
        <f>'RM_6.10.3.sz.mell'!J27</f>
        <v>0</v>
      </c>
      <c r="E25" s="1905">
        <f>'RM_6.10.3.sz.mell'!K27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'RM_6.10.3.sz.mell'!C28</f>
        <v>0</v>
      </c>
      <c r="D26" s="1900">
        <f>'RM_6.10.3.sz.mell'!J28</f>
        <v>0</v>
      </c>
      <c r="E26" s="1905">
        <f>'RM_6.10.3.sz.mell'!K28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'RM_6.10.3.sz.mell'!C29</f>
        <v>0</v>
      </c>
      <c r="D27" s="2017">
        <f>'RM_6.10.3.sz.mell'!J29</f>
        <v>0</v>
      </c>
      <c r="E27" s="1914">
        <f>'RM_6.10.3.sz.mell'!K29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'RM_6.10.3.sz.mell'!C30</f>
        <v>0</v>
      </c>
      <c r="D28" s="2018">
        <f>'RM_6.10.3.sz.mell'!J30</f>
        <v>0</v>
      </c>
      <c r="E28" s="1903">
        <f>'RM_6.10.3.sz.mell'!K30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'RM_6.10.3.sz.mell'!C31</f>
        <v>0</v>
      </c>
      <c r="D29" s="2019">
        <f>'RM_6.10.3.sz.mell'!J31</f>
        <v>0</v>
      </c>
      <c r="E29" s="2005">
        <f>'RM_6.10.3.sz.mell'!K31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'RM_6.10.3.sz.mell'!C32</f>
        <v>0</v>
      </c>
      <c r="D30" s="1900">
        <f>'RM_6.10.3.sz.mell'!J32</f>
        <v>0</v>
      </c>
      <c r="E30" s="1905">
        <f>'RM_6.10.3.sz.mell'!K32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'RM_6.10.3.sz.mell'!C33</f>
        <v>0</v>
      </c>
      <c r="D31" s="2017">
        <f>'RM_6.10.3.sz.mell'!J33</f>
        <v>0</v>
      </c>
      <c r="E31" s="1914">
        <f>'RM_6.10.3.sz.mell'!K33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'RM_6.10.3.sz.mell'!C34</f>
        <v>0</v>
      </c>
      <c r="D32" s="2018">
        <f>'RM_6.10.3.sz.mell'!J34</f>
        <v>0</v>
      </c>
      <c r="E32" s="1903">
        <f>'RM_6.10.3.sz.mell'!K34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'RM_6.10.3.sz.mell'!C35</f>
        <v>0</v>
      </c>
      <c r="D33" s="2019">
        <f>'RM_6.10.3.sz.mell'!J35</f>
        <v>0</v>
      </c>
      <c r="E33" s="2005">
        <f>'RM_6.10.3.sz.mell'!K35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'RM_6.10.3.sz.mell'!C36</f>
        <v>0</v>
      </c>
      <c r="D34" s="1900">
        <f>'RM_6.10.3.sz.mell'!J36</f>
        <v>0</v>
      </c>
      <c r="E34" s="1905">
        <f>'RM_6.10.3.sz.mell'!K36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'RM_6.10.3.sz.mell'!C37</f>
        <v>0</v>
      </c>
      <c r="D35" s="1900">
        <f>'RM_6.10.3.sz.mell'!J37</f>
        <v>0</v>
      </c>
      <c r="E35" s="1905">
        <f>'RM_6.10.3.sz.mell'!K37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'RM_6.10.3.sz.mell'!C38</f>
        <v>0</v>
      </c>
      <c r="D36" s="1900">
        <f>'RM_6.10.3.sz.mell'!J38</f>
        <v>0</v>
      </c>
      <c r="E36" s="1905">
        <f>'RM_6.10.3.sz.mell'!K38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'RM_6.10.3.sz.mell'!C39</f>
        <v>0</v>
      </c>
      <c r="D37" s="1900">
        <f>'RM_6.10.3.sz.mell'!J39</f>
        <v>0</v>
      </c>
      <c r="E37" s="1905">
        <f>'RM_6.10.3.sz.mell'!K39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'RM_6.10.3.sz.mell'!C40</f>
        <v>0</v>
      </c>
      <c r="D38" s="2017">
        <f>'RM_6.10.3.sz.mell'!J40</f>
        <v>0</v>
      </c>
      <c r="E38" s="1914">
        <f>'RM_6.10.3.sz.mell'!K40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'RM_6.10.3.sz.mell'!C41</f>
        <v>0</v>
      </c>
      <c r="D39" s="2018">
        <f>'RM_6.10.3.sz.mell'!J41</f>
        <v>0</v>
      </c>
      <c r="E39" s="1903">
        <f>'RM_6.10.3.sz.mell'!K41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'RM_6.10.3.sz.mell'!C42</f>
        <v>0</v>
      </c>
      <c r="D40" s="2019">
        <f>'RM_6.10.3.sz.mell'!J42</f>
        <v>0</v>
      </c>
      <c r="E40" s="2005">
        <f>'RM_6.10.3.sz.mell'!K42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'RM_6.10.3.sz.mell'!C43</f>
        <v>0</v>
      </c>
      <c r="D41" s="2020">
        <f>'RM_6.10.3.sz.mell'!J43</f>
        <v>0</v>
      </c>
      <c r="E41" s="2007">
        <f>'RM_6.10.3.sz.mell'!K43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'RM_6.10.3.sz.mell'!C45</f>
        <v>0</v>
      </c>
      <c r="D45" s="1900">
        <f>'RM_6.10.3.sz.mell'!J45</f>
        <v>0</v>
      </c>
      <c r="E45" s="1905">
        <f>'RM_6.10.3.sz.mell'!K45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'RM_6.10.3.sz.mell'!C46</f>
        <v>0</v>
      </c>
      <c r="D46" s="2067">
        <f>'RM_6.10.3.sz.mell'!J46</f>
        <v>0</v>
      </c>
      <c r="E46" s="2068">
        <f>'RM_6.10.3.sz.mell'!K46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'RM_6.10.3.sz.mell'!C47</f>
        <v>0</v>
      </c>
      <c r="D47" s="2017">
        <f>'RM_6.10.3.sz.mell'!J47</f>
        <v>0</v>
      </c>
      <c r="E47" s="1914">
        <f>'RM_6.10.3.sz.mell'!K47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'RM_6.10.3.sz.mell'!C48</f>
        <v>0</v>
      </c>
      <c r="D48" s="2069">
        <f>'RM_6.10.3.sz.mell'!J48</f>
        <v>0</v>
      </c>
      <c r="E48" s="1904">
        <f>'RM_6.10.3.sz.mell'!K48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'RM_6.10.3.sz.mell'!C49</f>
        <v>0</v>
      </c>
      <c r="D49" s="2073">
        <f>'RM_6.10.3.sz.mell'!J49</f>
        <v>0</v>
      </c>
      <c r="E49" s="2074">
        <f>'RM_6.10.3.sz.mell'!K49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'RM_6.10.3.sz.mell'!C50</f>
        <v>0</v>
      </c>
      <c r="D50" s="2073">
        <f>'RM_6.10.3.sz.mell'!J50</f>
        <v>0</v>
      </c>
      <c r="E50" s="2074">
        <f>'RM_6.10.3.sz.mell'!K50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'RM_6.10.3.sz.mell'!C51</f>
        <v>0</v>
      </c>
      <c r="D51" s="1900">
        <f>'RM_6.10.3.sz.mell'!J51</f>
        <v>0</v>
      </c>
      <c r="E51" s="1905">
        <f>'RM_6.10.3.sz.mell'!K51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'RM_6.10.3.sz.mell'!C52</f>
        <v>0</v>
      </c>
      <c r="D52" s="2067">
        <f>'RM_6.10.3.sz.mell'!J52</f>
        <v>0</v>
      </c>
      <c r="E52" s="2068">
        <f>'RM_6.10.3.sz.mell'!K52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'RM_6.10.3.sz.mell'!C53</f>
        <v>0</v>
      </c>
      <c r="D53" s="2017">
        <f>'RM_6.10.3.sz.mell'!J53</f>
        <v>0</v>
      </c>
      <c r="E53" s="1914">
        <f>'RM_6.10.3.sz.mell'!K53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'RM_6.10.3.sz.mell'!C54</f>
        <v>0</v>
      </c>
      <c r="D54" s="2069">
        <f>'RM_6.10.3.sz.mell'!J54</f>
        <v>0</v>
      </c>
      <c r="E54" s="1904">
        <f>'RM_6.10.3.sz.mell'!K54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'RM_6.10.3.sz.mell'!C55</f>
        <v>0</v>
      </c>
      <c r="D55" s="2073">
        <f>'RM_6.10.3.sz.mell'!J55</f>
        <v>0</v>
      </c>
      <c r="E55" s="2074">
        <f>'RM_6.10.3.sz.mell'!K55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'RM_6.10.3.sz.mell'!C56</f>
        <v>0</v>
      </c>
      <c r="D56" s="1900">
        <f>'RM_6.10.3.sz.mell'!J56</f>
        <v>0</v>
      </c>
      <c r="E56" s="1905">
        <f>'RM_6.10.3.sz.mell'!K56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'RM_6.10.3.sz.mell'!C57</f>
        <v>0</v>
      </c>
      <c r="D57" s="1900">
        <f>'RM_6.10.3.sz.mell'!J57</f>
        <v>0</v>
      </c>
      <c r="E57" s="1905">
        <f>'RM_6.10.3.sz.mell'!K57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'RM_6.10.3.sz.mell'!C59</f>
        <v>0</v>
      </c>
      <c r="D59" s="2021">
        <f>'RM_6.10.3.sz.mell'!J59</f>
        <v>0</v>
      </c>
      <c r="E59" s="2022">
        <f>'RM_6.10.3.sz.mell'!K59</f>
        <v>0</v>
      </c>
    </row>
    <row r="60" spans="1:5" ht="13.5" thickBot="1" x14ac:dyDescent="0.25">
      <c r="A60" s="1990" t="s">
        <v>806</v>
      </c>
      <c r="B60" s="1991"/>
      <c r="C60" s="2021">
        <f>'RM_6.10.3.sz.mell'!C60</f>
        <v>0</v>
      </c>
      <c r="D60" s="2021">
        <f>'RM_6.10.3.sz.mell'!J60</f>
        <v>0</v>
      </c>
      <c r="E60" s="2022">
        <f>'RM_6.10.3.sz.mell'!K60</f>
        <v>0</v>
      </c>
    </row>
  </sheetData>
  <sheetProtection sheet="1" formatCells="0"/>
  <customSheetViews>
    <customSheetView guid="{9A8A2574-4E4C-4A0E-A4B4-611EAAF4A38D}" scale="120">
      <selection activeCell="G66" sqref="G6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CONCATENATE(KVI_MOD_ALAPADATOK!M30," melléklet ",KVI_MOD_ALAPADATOK!A7," ",KVI_MOD_ALAPADATOK!B7," ",KVI_MOD_ALAPADATOK!C7," ",KVI_MOD_ALAPADATOK!D7," ",KVI_MOD_ALAPADATOK!E7," ",KVI_MOD_ALAPADATOK!F7," ",KVI_MOD_ALAPADATOK!G7," ",KVI_MOD_ALAPADATOK!H7)</f>
        <v>9.10.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CONCATENATE(KVI_MOD_ALAPADATOK!B30)</f>
        <v>9 kvi név</v>
      </c>
      <c r="C2" s="2423"/>
      <c r="D2" s="2424"/>
      <c r="E2" s="1673" t="s">
        <v>608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'RM_6.11.sz.mell'!C10</f>
        <v>0</v>
      </c>
      <c r="D8" s="1890">
        <f>'RM_6.11.sz.mell'!J10</f>
        <v>0</v>
      </c>
      <c r="E8" s="1995">
        <f>'RM_6.11.sz.mell'!K10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'RM_6.11.sz.mell'!C11</f>
        <v>0</v>
      </c>
      <c r="D9" s="1909">
        <f>'RM_6.11.sz.mell'!J11</f>
        <v>0</v>
      </c>
      <c r="E9" s="1997">
        <f>'RM_6.11.sz.mell'!K11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'RM_6.11.sz.mell'!C12</f>
        <v>0</v>
      </c>
      <c r="D10" s="2014">
        <f>'RM_6.11.sz.mell'!J12</f>
        <v>0</v>
      </c>
      <c r="E10" s="1893">
        <f>'RM_6.11.sz.mell'!K12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'RM_6.11.sz.mell'!C13</f>
        <v>0</v>
      </c>
      <c r="D11" s="2014">
        <f>'RM_6.11.sz.mell'!J13</f>
        <v>0</v>
      </c>
      <c r="E11" s="1893">
        <f>'RM_6.11.sz.mell'!K13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'RM_6.11.sz.mell'!C14</f>
        <v>0</v>
      </c>
      <c r="D12" s="2014">
        <f>'RM_6.11.sz.mell'!J14</f>
        <v>0</v>
      </c>
      <c r="E12" s="1893">
        <f>'RM_6.11.sz.mell'!K14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'RM_6.11.sz.mell'!C15</f>
        <v>0</v>
      </c>
      <c r="D13" s="2014">
        <f>'RM_6.11.sz.mell'!J15</f>
        <v>0</v>
      </c>
      <c r="E13" s="1893">
        <f>'RM_6.11.sz.mell'!K15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'RM_6.11.sz.mell'!C16</f>
        <v>0</v>
      </c>
      <c r="D14" s="2014">
        <f>'RM_6.11.sz.mell'!J16</f>
        <v>0</v>
      </c>
      <c r="E14" s="1893">
        <f>'RM_6.11.sz.mell'!K16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'RM_6.11.sz.mell'!C17</f>
        <v>0</v>
      </c>
      <c r="D15" s="2014">
        <f>'RM_6.11.sz.mell'!J17</f>
        <v>0</v>
      </c>
      <c r="E15" s="1893">
        <f>'RM_6.11.sz.mell'!K17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'RM_6.11.sz.mell'!C18</f>
        <v>0</v>
      </c>
      <c r="D16" s="2015">
        <f>'RM_6.11.sz.mell'!J18</f>
        <v>0</v>
      </c>
      <c r="E16" s="1912">
        <f>'RM_6.11.sz.mell'!K18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'RM_6.11.sz.mell'!C19</f>
        <v>0</v>
      </c>
      <c r="D17" s="2014">
        <f>'RM_6.11.sz.mell'!J19</f>
        <v>0</v>
      </c>
      <c r="E17" s="1893">
        <f>'RM_6.11.sz.mell'!K19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'RM_6.11.sz.mell'!C20</f>
        <v>0</v>
      </c>
      <c r="D18" s="2016">
        <f>'RM_6.11.sz.mell'!J20</f>
        <v>0</v>
      </c>
      <c r="E18" s="1895">
        <f>'RM_6.11.sz.mell'!K20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'RM_6.11.sz.mell'!C21</f>
        <v>0</v>
      </c>
      <c r="D19" s="2016">
        <f>'RM_6.11.sz.mell'!J21</f>
        <v>0</v>
      </c>
      <c r="E19" s="1895">
        <f>'RM_6.11.sz.mell'!K21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'RM_6.11.sz.mell'!C22</f>
        <v>0</v>
      </c>
      <c r="D20" s="1900">
        <f>'RM_6.11.sz.mell'!J22</f>
        <v>0</v>
      </c>
      <c r="E20" s="1905">
        <f>'RM_6.11.sz.mell'!K22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'RM_6.11.sz.mell'!C23</f>
        <v>0</v>
      </c>
      <c r="D21" s="2014">
        <f>'RM_6.11.sz.mell'!J23</f>
        <v>0</v>
      </c>
      <c r="E21" s="1893">
        <f>'RM_6.11.sz.mell'!K23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'RM_6.11.sz.mell'!C24</f>
        <v>0</v>
      </c>
      <c r="D22" s="2014">
        <f>'RM_6.11.sz.mell'!J24</f>
        <v>0</v>
      </c>
      <c r="E22" s="1893">
        <f>'RM_6.11.sz.mell'!K24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'RM_6.11.sz.mell'!C25</f>
        <v>0</v>
      </c>
      <c r="D23" s="2014">
        <f>'RM_6.11.sz.mell'!J25</f>
        <v>0</v>
      </c>
      <c r="E23" s="1893">
        <f>'RM_6.11.sz.mell'!K25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'RM_6.11.sz.mell'!C26</f>
        <v>0</v>
      </c>
      <c r="D24" s="2014">
        <f>'RM_6.11.sz.mell'!J26</f>
        <v>0</v>
      </c>
      <c r="E24" s="1893">
        <f>'RM_6.11.sz.mell'!K26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'RM_6.11.sz.mell'!C27</f>
        <v>0</v>
      </c>
      <c r="D25" s="1900">
        <f>'RM_6.11.sz.mell'!J27</f>
        <v>0</v>
      </c>
      <c r="E25" s="1905">
        <f>'RM_6.11.sz.mell'!K27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'RM_6.11.sz.mell'!C28</f>
        <v>0</v>
      </c>
      <c r="D26" s="1900">
        <f>'RM_6.11.sz.mell'!J28</f>
        <v>0</v>
      </c>
      <c r="E26" s="1905">
        <f>'RM_6.11.sz.mell'!K28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'RM_6.11.sz.mell'!C29</f>
        <v>0</v>
      </c>
      <c r="D27" s="2017">
        <f>'RM_6.11.sz.mell'!J29</f>
        <v>0</v>
      </c>
      <c r="E27" s="1914">
        <f>'RM_6.11.sz.mell'!K29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'RM_6.11.sz.mell'!C30</f>
        <v>0</v>
      </c>
      <c r="D28" s="2018">
        <f>'RM_6.11.sz.mell'!J30</f>
        <v>0</v>
      </c>
      <c r="E28" s="1903">
        <f>'RM_6.11.sz.mell'!K30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'RM_6.11.sz.mell'!C31</f>
        <v>0</v>
      </c>
      <c r="D29" s="2019">
        <f>'RM_6.11.sz.mell'!J31</f>
        <v>0</v>
      </c>
      <c r="E29" s="2005">
        <f>'RM_6.11.sz.mell'!K31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'RM_6.11.sz.mell'!C32</f>
        <v>0</v>
      </c>
      <c r="D30" s="1900">
        <f>'RM_6.11.sz.mell'!J32</f>
        <v>0</v>
      </c>
      <c r="E30" s="1905">
        <f>'RM_6.11.sz.mell'!K32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'RM_6.11.sz.mell'!C33</f>
        <v>0</v>
      </c>
      <c r="D31" s="2017">
        <f>'RM_6.11.sz.mell'!J33</f>
        <v>0</v>
      </c>
      <c r="E31" s="1914">
        <f>'RM_6.11.sz.mell'!K33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'RM_6.11.sz.mell'!C34</f>
        <v>0</v>
      </c>
      <c r="D32" s="2018">
        <f>'RM_6.11.sz.mell'!J34</f>
        <v>0</v>
      </c>
      <c r="E32" s="1903">
        <f>'RM_6.11.sz.mell'!K34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'RM_6.11.sz.mell'!C35</f>
        <v>0</v>
      </c>
      <c r="D33" s="2019">
        <f>'RM_6.11.sz.mell'!J35</f>
        <v>0</v>
      </c>
      <c r="E33" s="2005">
        <f>'RM_6.11.sz.mell'!K35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'RM_6.11.sz.mell'!C36</f>
        <v>0</v>
      </c>
      <c r="D34" s="1900">
        <f>'RM_6.11.sz.mell'!J36</f>
        <v>0</v>
      </c>
      <c r="E34" s="1905">
        <f>'RM_6.11.sz.mell'!K36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'RM_6.11.sz.mell'!C37</f>
        <v>0</v>
      </c>
      <c r="D35" s="1900">
        <f>'RM_6.11.sz.mell'!J37</f>
        <v>0</v>
      </c>
      <c r="E35" s="1905">
        <f>'RM_6.11.sz.mell'!K37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'RM_6.11.sz.mell'!C38</f>
        <v>0</v>
      </c>
      <c r="D36" s="1900">
        <f>'RM_6.11.sz.mell'!J38</f>
        <v>0</v>
      </c>
      <c r="E36" s="1905">
        <f>'RM_6.11.sz.mell'!K38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'RM_6.11.sz.mell'!C39</f>
        <v>0</v>
      </c>
      <c r="D37" s="1900">
        <f>'RM_6.11.sz.mell'!J39</f>
        <v>0</v>
      </c>
      <c r="E37" s="1905">
        <f>'RM_6.11.sz.mell'!K39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'RM_6.11.sz.mell'!C40</f>
        <v>0</v>
      </c>
      <c r="D38" s="2017">
        <f>'RM_6.11.sz.mell'!J40</f>
        <v>0</v>
      </c>
      <c r="E38" s="1914">
        <f>'RM_6.11.sz.mell'!K40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'RM_6.11.sz.mell'!C41</f>
        <v>0</v>
      </c>
      <c r="D39" s="2018">
        <f>'RM_6.11.sz.mell'!J41</f>
        <v>0</v>
      </c>
      <c r="E39" s="1903">
        <f>'RM_6.11.sz.mell'!K41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'RM_6.11.sz.mell'!C42</f>
        <v>0</v>
      </c>
      <c r="D40" s="2019">
        <f>'RM_6.11.sz.mell'!J42</f>
        <v>0</v>
      </c>
      <c r="E40" s="2005">
        <f>'RM_6.11.sz.mell'!K42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'RM_6.11.sz.mell'!C43</f>
        <v>0</v>
      </c>
      <c r="D41" s="2020">
        <f>'RM_6.11.sz.mell'!J43</f>
        <v>0</v>
      </c>
      <c r="E41" s="2007">
        <f>'RM_6.11.sz.mell'!K43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'RM_6.11.sz.mell'!C45</f>
        <v>0</v>
      </c>
      <c r="D45" s="1900">
        <f>'RM_6.11.sz.mell'!J45</f>
        <v>0</v>
      </c>
      <c r="E45" s="1905">
        <f>'RM_6.11.sz.mell'!K45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'RM_6.11.sz.mell'!C46</f>
        <v>0</v>
      </c>
      <c r="D46" s="2067">
        <f>'RM_6.11.sz.mell'!J46</f>
        <v>0</v>
      </c>
      <c r="E46" s="2068">
        <f>'RM_6.11.sz.mell'!K46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'RM_6.11.sz.mell'!C47</f>
        <v>0</v>
      </c>
      <c r="D47" s="2017">
        <f>'RM_6.11.sz.mell'!J47</f>
        <v>0</v>
      </c>
      <c r="E47" s="1914">
        <f>'RM_6.11.sz.mell'!K47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'RM_6.11.sz.mell'!C48</f>
        <v>0</v>
      </c>
      <c r="D48" s="2069">
        <f>'RM_6.11.sz.mell'!J48</f>
        <v>0</v>
      </c>
      <c r="E48" s="1904">
        <f>'RM_6.11.sz.mell'!K48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'RM_6.11.sz.mell'!C49</f>
        <v>0</v>
      </c>
      <c r="D49" s="2073">
        <f>'RM_6.11.sz.mell'!J49</f>
        <v>0</v>
      </c>
      <c r="E49" s="2074">
        <f>'RM_6.11.sz.mell'!K49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'RM_6.11.sz.mell'!C50</f>
        <v>0</v>
      </c>
      <c r="D50" s="2073">
        <f>'RM_6.11.sz.mell'!J50</f>
        <v>0</v>
      </c>
      <c r="E50" s="2074">
        <f>'RM_6.11.sz.mell'!K50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'RM_6.11.sz.mell'!C51</f>
        <v>0</v>
      </c>
      <c r="D51" s="1900">
        <f>'RM_6.11.sz.mell'!J51</f>
        <v>0</v>
      </c>
      <c r="E51" s="1905">
        <f>'RM_6.11.sz.mell'!K51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'RM_6.11.sz.mell'!C52</f>
        <v>0</v>
      </c>
      <c r="D52" s="2067">
        <f>'RM_6.11.sz.mell'!J52</f>
        <v>0</v>
      </c>
      <c r="E52" s="2068">
        <f>'RM_6.11.sz.mell'!K52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'RM_6.11.sz.mell'!C53</f>
        <v>0</v>
      </c>
      <c r="D53" s="2017">
        <f>'RM_6.11.sz.mell'!J53</f>
        <v>0</v>
      </c>
      <c r="E53" s="1914">
        <f>'RM_6.11.sz.mell'!K53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'RM_6.11.sz.mell'!C54</f>
        <v>0</v>
      </c>
      <c r="D54" s="2069">
        <f>'RM_6.11.sz.mell'!J54</f>
        <v>0</v>
      </c>
      <c r="E54" s="1904">
        <f>'RM_6.11.sz.mell'!K54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'RM_6.11.sz.mell'!C55</f>
        <v>0</v>
      </c>
      <c r="D55" s="2073">
        <f>'RM_6.11.sz.mell'!J55</f>
        <v>0</v>
      </c>
      <c r="E55" s="2074">
        <f>'RM_6.11.sz.mell'!K55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'RM_6.11.sz.mell'!C56</f>
        <v>0</v>
      </c>
      <c r="D56" s="1900">
        <f>'RM_6.11.sz.mell'!J56</f>
        <v>0</v>
      </c>
      <c r="E56" s="1905">
        <f>'RM_6.11.sz.mell'!K56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'RM_6.11.sz.mell'!C57</f>
        <v>0</v>
      </c>
      <c r="D57" s="1900">
        <f>'RM_6.11.sz.mell'!J57</f>
        <v>0</v>
      </c>
      <c r="E57" s="1905">
        <f>'RM_6.11.sz.mell'!K57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'RM_6.11.sz.mell'!C59</f>
        <v>0</v>
      </c>
      <c r="D59" s="2021">
        <f>'RM_6.11.sz.mell'!J59</f>
        <v>0</v>
      </c>
      <c r="E59" s="2022">
        <f>'RM_6.11.sz.mell'!K59</f>
        <v>0</v>
      </c>
    </row>
    <row r="60" spans="1:5" ht="13.5" thickBot="1" x14ac:dyDescent="0.25">
      <c r="A60" s="1990" t="s">
        <v>806</v>
      </c>
      <c r="B60" s="1991"/>
      <c r="C60" s="2021">
        <f>'RM_6.11.sz.mell'!C60</f>
        <v>0</v>
      </c>
      <c r="D60" s="2021">
        <f>'RM_6.11.sz.mell'!J60</f>
        <v>0</v>
      </c>
      <c r="E60" s="2022">
        <f>'RM_6.11.sz.mell'!K60</f>
        <v>0</v>
      </c>
    </row>
  </sheetData>
  <sheetProtection sheet="1" formatCells="0"/>
  <customSheetViews>
    <customSheetView guid="{9A8A2574-4E4C-4A0E-A4B4-611EAAF4A38D}" scale="120">
      <selection activeCell="N66" sqref="N6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33" zoomScale="120" zoomScaleNormal="120" workbookViewId="0">
      <selection activeCell="H64" sqref="H64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CONCATENATE(KVI_MOD_ALAPADATOK!M30,"1. melléklet ",KVI_MOD_ALAPADATOK!A7," ",KVI_MOD_ALAPADATOK!B7," ",KVI_MOD_ALAPADATOK!C7," ",KVI_MOD_ALAPADATOK!D7," ",KVI_MOD_ALAPADATOK!E7," ",KVI_MOD_ALAPADATOK!F7," ",KVI_MOD_ALAPADATOK!G7," ",KVI_MOD_ALAPADATOK!H7)</f>
        <v>9.10.1.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CONCATENATE(KVI_MOD_9.11.sz.mell!B2:D2)</f>
        <v>9 kvi név</v>
      </c>
      <c r="C2" s="2423"/>
      <c r="D2" s="2424"/>
      <c r="E2" s="1673" t="s">
        <v>608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'RM_6.11.1.sz.mell'!C10</f>
        <v>0</v>
      </c>
      <c r="D8" s="1890">
        <f>'RM_6.11.1.sz.mell'!J10</f>
        <v>0</v>
      </c>
      <c r="E8" s="1995">
        <f>'RM_6.11.1.sz.mell'!K10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'RM_6.11.1.sz.mell'!C11</f>
        <v>0</v>
      </c>
      <c r="D9" s="1909">
        <f>'RM_6.11.1.sz.mell'!J11</f>
        <v>0</v>
      </c>
      <c r="E9" s="1997">
        <f>'RM_6.11.1.sz.mell'!K11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'RM_6.11.1.sz.mell'!C12</f>
        <v>0</v>
      </c>
      <c r="D10" s="2014">
        <f>'RM_6.11.1.sz.mell'!J12</f>
        <v>0</v>
      </c>
      <c r="E10" s="1893">
        <f>'RM_6.11.1.sz.mell'!K12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'RM_6.11.1.sz.mell'!C13</f>
        <v>0</v>
      </c>
      <c r="D11" s="2014">
        <f>'RM_6.11.1.sz.mell'!J13</f>
        <v>0</v>
      </c>
      <c r="E11" s="1893">
        <f>'RM_6.11.1.sz.mell'!K13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'RM_6.11.1.sz.mell'!C14</f>
        <v>0</v>
      </c>
      <c r="D12" s="2014">
        <f>'RM_6.11.1.sz.mell'!J14</f>
        <v>0</v>
      </c>
      <c r="E12" s="1893">
        <f>'RM_6.11.1.sz.mell'!K14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'RM_6.11.1.sz.mell'!C15</f>
        <v>0</v>
      </c>
      <c r="D13" s="2014">
        <f>'RM_6.11.1.sz.mell'!J15</f>
        <v>0</v>
      </c>
      <c r="E13" s="1893">
        <f>'RM_6.11.1.sz.mell'!K15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'RM_6.11.1.sz.mell'!C16</f>
        <v>0</v>
      </c>
      <c r="D14" s="2014">
        <f>'RM_6.11.1.sz.mell'!J16</f>
        <v>0</v>
      </c>
      <c r="E14" s="1893">
        <f>'RM_6.11.1.sz.mell'!K16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'RM_6.11.1.sz.mell'!C17</f>
        <v>0</v>
      </c>
      <c r="D15" s="2014">
        <f>'RM_6.11.1.sz.mell'!J17</f>
        <v>0</v>
      </c>
      <c r="E15" s="1893">
        <f>'RM_6.11.1.sz.mell'!K17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'RM_6.11.1.sz.mell'!C18</f>
        <v>0</v>
      </c>
      <c r="D16" s="2015">
        <f>'RM_6.11.1.sz.mell'!J18</f>
        <v>0</v>
      </c>
      <c r="E16" s="1912">
        <f>'RM_6.11.1.sz.mell'!K18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'RM_6.11.1.sz.mell'!C19</f>
        <v>0</v>
      </c>
      <c r="D17" s="2014">
        <f>'RM_6.11.1.sz.mell'!J19</f>
        <v>0</v>
      </c>
      <c r="E17" s="1893">
        <f>'RM_6.11.1.sz.mell'!K19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'RM_6.11.1.sz.mell'!C20</f>
        <v>0</v>
      </c>
      <c r="D18" s="2016">
        <f>'RM_6.11.1.sz.mell'!J20</f>
        <v>0</v>
      </c>
      <c r="E18" s="1895">
        <f>'RM_6.11.1.sz.mell'!K20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'RM_6.11.1.sz.mell'!C21</f>
        <v>0</v>
      </c>
      <c r="D19" s="2016">
        <f>'RM_6.11.1.sz.mell'!J21</f>
        <v>0</v>
      </c>
      <c r="E19" s="1895">
        <f>'RM_6.11.1.sz.mell'!K21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'RM_6.11.1.sz.mell'!C22</f>
        <v>0</v>
      </c>
      <c r="D20" s="1900">
        <f>'RM_6.11.1.sz.mell'!J22</f>
        <v>0</v>
      </c>
      <c r="E20" s="1905">
        <f>'RM_6.11.1.sz.mell'!K22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'RM_6.11.1.sz.mell'!C23</f>
        <v>0</v>
      </c>
      <c r="D21" s="2014">
        <f>'RM_6.11.1.sz.mell'!J23</f>
        <v>0</v>
      </c>
      <c r="E21" s="1893">
        <f>'RM_6.11.1.sz.mell'!K23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'RM_6.11.1.sz.mell'!C24</f>
        <v>0</v>
      </c>
      <c r="D22" s="2014">
        <f>'RM_6.11.1.sz.mell'!J24</f>
        <v>0</v>
      </c>
      <c r="E22" s="1893">
        <f>'RM_6.11.1.sz.mell'!K24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'RM_6.11.1.sz.mell'!C25</f>
        <v>0</v>
      </c>
      <c r="D23" s="2014">
        <f>'RM_6.11.1.sz.mell'!J25</f>
        <v>0</v>
      </c>
      <c r="E23" s="1893">
        <f>'RM_6.11.1.sz.mell'!K25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'RM_6.11.1.sz.mell'!C26</f>
        <v>0</v>
      </c>
      <c r="D24" s="2014">
        <f>'RM_6.11.1.sz.mell'!J26</f>
        <v>0</v>
      </c>
      <c r="E24" s="1893">
        <f>'RM_6.11.1.sz.mell'!K26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'RM_6.11.1.sz.mell'!C27</f>
        <v>0</v>
      </c>
      <c r="D25" s="1900">
        <f>'RM_6.11.1.sz.mell'!J27</f>
        <v>0</v>
      </c>
      <c r="E25" s="1905">
        <f>'RM_6.11.1.sz.mell'!K27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'RM_6.11.1.sz.mell'!C28</f>
        <v>0</v>
      </c>
      <c r="D26" s="1900">
        <f>'RM_6.11.1.sz.mell'!J28</f>
        <v>0</v>
      </c>
      <c r="E26" s="1905">
        <f>'RM_6.11.1.sz.mell'!K28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'RM_6.11.1.sz.mell'!C29</f>
        <v>0</v>
      </c>
      <c r="D27" s="2017">
        <f>'RM_6.11.1.sz.mell'!J29</f>
        <v>0</v>
      </c>
      <c r="E27" s="1914">
        <f>'RM_6.11.1.sz.mell'!K29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'RM_6.11.1.sz.mell'!C30</f>
        <v>0</v>
      </c>
      <c r="D28" s="2018">
        <f>'RM_6.11.1.sz.mell'!J30</f>
        <v>0</v>
      </c>
      <c r="E28" s="1903">
        <f>'RM_6.11.1.sz.mell'!K30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'RM_6.11.1.sz.mell'!C31</f>
        <v>0</v>
      </c>
      <c r="D29" s="2019">
        <f>'RM_6.11.1.sz.mell'!J31</f>
        <v>0</v>
      </c>
      <c r="E29" s="2005">
        <f>'RM_6.11.1.sz.mell'!K31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'RM_6.11.1.sz.mell'!C32</f>
        <v>0</v>
      </c>
      <c r="D30" s="1900">
        <f>'RM_6.11.1.sz.mell'!J32</f>
        <v>0</v>
      </c>
      <c r="E30" s="1905">
        <f>'RM_6.11.1.sz.mell'!K32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'RM_6.11.1.sz.mell'!C33</f>
        <v>0</v>
      </c>
      <c r="D31" s="2017">
        <f>'RM_6.11.1.sz.mell'!J33</f>
        <v>0</v>
      </c>
      <c r="E31" s="1914">
        <f>'RM_6.11.1.sz.mell'!K33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'RM_6.11.1.sz.mell'!C34</f>
        <v>0</v>
      </c>
      <c r="D32" s="2018">
        <f>'RM_6.11.1.sz.mell'!J34</f>
        <v>0</v>
      </c>
      <c r="E32" s="1903">
        <f>'RM_6.11.1.sz.mell'!K34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'RM_6.11.1.sz.mell'!C35</f>
        <v>0</v>
      </c>
      <c r="D33" s="2019">
        <f>'RM_6.11.1.sz.mell'!J35</f>
        <v>0</v>
      </c>
      <c r="E33" s="2005">
        <f>'RM_6.11.1.sz.mell'!K35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'RM_6.11.1.sz.mell'!C36</f>
        <v>0</v>
      </c>
      <c r="D34" s="1900">
        <f>'RM_6.11.1.sz.mell'!J36</f>
        <v>0</v>
      </c>
      <c r="E34" s="1905">
        <f>'RM_6.11.1.sz.mell'!K36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'RM_6.11.1.sz.mell'!C37</f>
        <v>0</v>
      </c>
      <c r="D35" s="1900">
        <f>'RM_6.11.1.sz.mell'!J37</f>
        <v>0</v>
      </c>
      <c r="E35" s="1905">
        <f>'RM_6.11.1.sz.mell'!K37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'RM_6.11.1.sz.mell'!C38</f>
        <v>0</v>
      </c>
      <c r="D36" s="1900">
        <f>'RM_6.11.1.sz.mell'!J38</f>
        <v>0</v>
      </c>
      <c r="E36" s="1905">
        <f>'RM_6.11.1.sz.mell'!K38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'RM_6.11.1.sz.mell'!C39</f>
        <v>0</v>
      </c>
      <c r="D37" s="1900">
        <f>'RM_6.11.1.sz.mell'!J39</f>
        <v>0</v>
      </c>
      <c r="E37" s="1905">
        <f>'RM_6.11.1.sz.mell'!K39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'RM_6.11.1.sz.mell'!C40</f>
        <v>0</v>
      </c>
      <c r="D38" s="2017">
        <f>'RM_6.11.1.sz.mell'!J40</f>
        <v>0</v>
      </c>
      <c r="E38" s="1914">
        <f>'RM_6.11.1.sz.mell'!K40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'RM_6.11.1.sz.mell'!C41</f>
        <v>0</v>
      </c>
      <c r="D39" s="2018">
        <f>'RM_6.11.1.sz.mell'!J41</f>
        <v>0</v>
      </c>
      <c r="E39" s="1903">
        <f>'RM_6.11.1.sz.mell'!K41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'RM_6.11.1.sz.mell'!C42</f>
        <v>0</v>
      </c>
      <c r="D40" s="2019">
        <f>'RM_6.11.1.sz.mell'!J42</f>
        <v>0</v>
      </c>
      <c r="E40" s="2005">
        <f>'RM_6.11.1.sz.mell'!K42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'RM_6.11.1.sz.mell'!C43</f>
        <v>0</v>
      </c>
      <c r="D41" s="2020">
        <f>'RM_6.11.1.sz.mell'!J43</f>
        <v>0</v>
      </c>
      <c r="E41" s="2007">
        <f>'RM_6.11.1.sz.mell'!K43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'RM_6.11.1.sz.mell'!C45</f>
        <v>0</v>
      </c>
      <c r="D45" s="1900">
        <f>'RM_6.11.1.sz.mell'!J45</f>
        <v>0</v>
      </c>
      <c r="E45" s="1905">
        <f>'RM_6.11.1.sz.mell'!K45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'RM_6.11.1.sz.mell'!C46</f>
        <v>0</v>
      </c>
      <c r="D46" s="2067">
        <f>'RM_6.11.1.sz.mell'!J46</f>
        <v>0</v>
      </c>
      <c r="E46" s="2068">
        <f>'RM_6.11.1.sz.mell'!K46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'RM_6.11.1.sz.mell'!C47</f>
        <v>0</v>
      </c>
      <c r="D47" s="2017">
        <f>'RM_6.11.1.sz.mell'!J47</f>
        <v>0</v>
      </c>
      <c r="E47" s="1914">
        <f>'RM_6.11.1.sz.mell'!K47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'RM_6.11.1.sz.mell'!C48</f>
        <v>0</v>
      </c>
      <c r="D48" s="2069">
        <f>'RM_6.11.1.sz.mell'!J48</f>
        <v>0</v>
      </c>
      <c r="E48" s="1904">
        <f>'RM_6.11.1.sz.mell'!K48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'RM_6.11.1.sz.mell'!C49</f>
        <v>0</v>
      </c>
      <c r="D49" s="2073">
        <f>'RM_6.11.1.sz.mell'!J49</f>
        <v>0</v>
      </c>
      <c r="E49" s="2074">
        <f>'RM_6.11.1.sz.mell'!K49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'RM_6.11.1.sz.mell'!C50</f>
        <v>0</v>
      </c>
      <c r="D50" s="2073">
        <f>'RM_6.11.1.sz.mell'!J50</f>
        <v>0</v>
      </c>
      <c r="E50" s="2074">
        <f>'RM_6.11.1.sz.mell'!K50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'RM_6.11.1.sz.mell'!C51</f>
        <v>0</v>
      </c>
      <c r="D51" s="1900">
        <f>'RM_6.11.1.sz.mell'!J51</f>
        <v>0</v>
      </c>
      <c r="E51" s="1905">
        <f>'RM_6.11.1.sz.mell'!K51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'RM_6.11.1.sz.mell'!C52</f>
        <v>0</v>
      </c>
      <c r="D52" s="2067">
        <f>'RM_6.11.1.sz.mell'!J52</f>
        <v>0</v>
      </c>
      <c r="E52" s="2068">
        <f>'RM_6.11.1.sz.mell'!K52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'RM_6.11.1.sz.mell'!C53</f>
        <v>0</v>
      </c>
      <c r="D53" s="2017">
        <f>'RM_6.11.1.sz.mell'!J53</f>
        <v>0</v>
      </c>
      <c r="E53" s="1914">
        <f>'RM_6.11.1.sz.mell'!K53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'RM_6.11.1.sz.mell'!C54</f>
        <v>0</v>
      </c>
      <c r="D54" s="2069">
        <f>'RM_6.11.1.sz.mell'!J54</f>
        <v>0</v>
      </c>
      <c r="E54" s="1904">
        <f>'RM_6.11.1.sz.mell'!K54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'RM_6.11.1.sz.mell'!C55</f>
        <v>0</v>
      </c>
      <c r="D55" s="2073">
        <f>'RM_6.11.1.sz.mell'!J55</f>
        <v>0</v>
      </c>
      <c r="E55" s="2074">
        <f>'RM_6.11.1.sz.mell'!K55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'RM_6.11.1.sz.mell'!C56</f>
        <v>0</v>
      </c>
      <c r="D56" s="1900">
        <f>'RM_6.11.1.sz.mell'!J56</f>
        <v>0</v>
      </c>
      <c r="E56" s="1905">
        <f>'RM_6.11.1.sz.mell'!K56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'RM_6.11.1.sz.mell'!C57</f>
        <v>0</v>
      </c>
      <c r="D57" s="1900">
        <f>'RM_6.11.1.sz.mell'!J57</f>
        <v>0</v>
      </c>
      <c r="E57" s="1905">
        <f>'RM_6.11.1.sz.mell'!K57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'RM_6.11.1.sz.mell'!C59</f>
        <v>0</v>
      </c>
      <c r="D59" s="2021">
        <f>'RM_6.11.1.sz.mell'!J59</f>
        <v>0</v>
      </c>
      <c r="E59" s="2022">
        <f>'RM_6.11.1.sz.mell'!K59</f>
        <v>0</v>
      </c>
    </row>
    <row r="60" spans="1:5" ht="13.5" thickBot="1" x14ac:dyDescent="0.25">
      <c r="A60" s="1990" t="s">
        <v>806</v>
      </c>
      <c r="B60" s="1991"/>
      <c r="C60" s="2021">
        <f>'RM_6.11.1.sz.mell'!C60</f>
        <v>0</v>
      </c>
      <c r="D60" s="2021">
        <f>'RM_6.11.1.sz.mell'!J60</f>
        <v>0</v>
      </c>
      <c r="E60" s="2022">
        <f>'RM_6.11.1.sz.mell'!K60</f>
        <v>0</v>
      </c>
    </row>
  </sheetData>
  <sheetProtection sheet="1" formatCells="0"/>
  <customSheetViews>
    <customSheetView guid="{9A8A2574-4E4C-4A0E-A4B4-611EAAF4A38D}" scale="120" topLeftCell="A33">
      <selection activeCell="H64" sqref="H6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G24" sqref="G24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CONCATENATE(KVI_MOD_ALAPADATOK!M30,"2. melléklet ",KVI_MOD_ALAPADATOK!A7," ",KVI_MOD_ALAPADATOK!B7," ",KVI_MOD_ALAPADATOK!C7," ",KVI_MOD_ALAPADATOK!D7," ",KVI_MOD_ALAPADATOK!E7," ",KVI_MOD_ALAPADATOK!F7," ",KVI_MOD_ALAPADATOK!G7," ",KVI_MOD_ALAPADATOK!H7)</f>
        <v>9.10.2.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CONCATENATE(KVI_MOD_9.11.1.sz.mell!B2:D2)</f>
        <v>9 kvi név</v>
      </c>
      <c r="C2" s="2423"/>
      <c r="D2" s="2424"/>
      <c r="E2" s="1673" t="s">
        <v>608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KVI_MOD_9.11.1.sz.mell!E4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'RM_6.11.2.sz.mell'!C10</f>
        <v>0</v>
      </c>
      <c r="D8" s="1890">
        <f>'RM_6.11.2.sz.mell'!J10</f>
        <v>0</v>
      </c>
      <c r="E8" s="1995">
        <f>'RM_6.11.2.sz.mell'!K10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'RM_6.11.2.sz.mell'!C11</f>
        <v>0</v>
      </c>
      <c r="D9" s="1909">
        <f>'RM_6.11.2.sz.mell'!J11</f>
        <v>0</v>
      </c>
      <c r="E9" s="1997">
        <f>'RM_6.11.2.sz.mell'!K11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'RM_6.11.2.sz.mell'!C12</f>
        <v>0</v>
      </c>
      <c r="D10" s="2014">
        <f>'RM_6.11.2.sz.mell'!J12</f>
        <v>0</v>
      </c>
      <c r="E10" s="1893">
        <f>'RM_6.11.2.sz.mell'!K12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'RM_6.11.2.sz.mell'!C13</f>
        <v>0</v>
      </c>
      <c r="D11" s="2014">
        <f>'RM_6.11.2.sz.mell'!J13</f>
        <v>0</v>
      </c>
      <c r="E11" s="1893">
        <f>'RM_6.11.2.sz.mell'!K13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'RM_6.11.2.sz.mell'!C14</f>
        <v>0</v>
      </c>
      <c r="D12" s="2014">
        <f>'RM_6.11.2.sz.mell'!J14</f>
        <v>0</v>
      </c>
      <c r="E12" s="1893">
        <f>'RM_6.11.2.sz.mell'!K14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'RM_6.11.2.sz.mell'!C15</f>
        <v>0</v>
      </c>
      <c r="D13" s="2014">
        <f>'RM_6.11.2.sz.mell'!J15</f>
        <v>0</v>
      </c>
      <c r="E13" s="1893">
        <f>'RM_6.11.2.sz.mell'!K15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'RM_6.11.2.sz.mell'!C16</f>
        <v>0</v>
      </c>
      <c r="D14" s="2014">
        <f>'RM_6.11.2.sz.mell'!J16</f>
        <v>0</v>
      </c>
      <c r="E14" s="1893">
        <f>'RM_6.11.2.sz.mell'!K16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'RM_6.11.2.sz.mell'!C17</f>
        <v>0</v>
      </c>
      <c r="D15" s="2014">
        <f>'RM_6.11.2.sz.mell'!J17</f>
        <v>0</v>
      </c>
      <c r="E15" s="1893">
        <f>'RM_6.11.2.sz.mell'!K17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'RM_6.11.2.sz.mell'!C18</f>
        <v>0</v>
      </c>
      <c r="D16" s="2015">
        <f>'RM_6.11.2.sz.mell'!J18</f>
        <v>0</v>
      </c>
      <c r="E16" s="1912">
        <f>'RM_6.11.2.sz.mell'!K18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'RM_6.11.2.sz.mell'!C19</f>
        <v>0</v>
      </c>
      <c r="D17" s="2014">
        <f>'RM_6.11.2.sz.mell'!J19</f>
        <v>0</v>
      </c>
      <c r="E17" s="1893">
        <f>'RM_6.11.2.sz.mell'!K19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'RM_6.11.2.sz.mell'!C20</f>
        <v>0</v>
      </c>
      <c r="D18" s="2016">
        <f>'RM_6.11.2.sz.mell'!J20</f>
        <v>0</v>
      </c>
      <c r="E18" s="1895">
        <f>'RM_6.11.2.sz.mell'!K20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'RM_6.11.2.sz.mell'!C21</f>
        <v>0</v>
      </c>
      <c r="D19" s="2016">
        <f>'RM_6.11.2.sz.mell'!J21</f>
        <v>0</v>
      </c>
      <c r="E19" s="1895">
        <f>'RM_6.11.2.sz.mell'!K21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'RM_6.11.2.sz.mell'!C22</f>
        <v>0</v>
      </c>
      <c r="D20" s="1900">
        <f>'RM_6.11.2.sz.mell'!J22</f>
        <v>0</v>
      </c>
      <c r="E20" s="1905">
        <f>'RM_6.11.2.sz.mell'!K22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'RM_6.11.2.sz.mell'!C23</f>
        <v>0</v>
      </c>
      <c r="D21" s="2014">
        <f>'RM_6.11.2.sz.mell'!J23</f>
        <v>0</v>
      </c>
      <c r="E21" s="1893">
        <f>'RM_6.11.2.sz.mell'!K23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'RM_6.11.2.sz.mell'!C24</f>
        <v>0</v>
      </c>
      <c r="D22" s="2014">
        <f>'RM_6.11.2.sz.mell'!J24</f>
        <v>0</v>
      </c>
      <c r="E22" s="1893">
        <f>'RM_6.11.2.sz.mell'!K24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'RM_6.11.2.sz.mell'!C25</f>
        <v>0</v>
      </c>
      <c r="D23" s="2014">
        <f>'RM_6.11.2.sz.mell'!J25</f>
        <v>0</v>
      </c>
      <c r="E23" s="1893">
        <f>'RM_6.11.2.sz.mell'!K25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'RM_6.11.2.sz.mell'!C26</f>
        <v>0</v>
      </c>
      <c r="D24" s="2014">
        <f>'RM_6.11.2.sz.mell'!J26</f>
        <v>0</v>
      </c>
      <c r="E24" s="1893">
        <f>'RM_6.11.2.sz.mell'!K26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'RM_6.11.2.sz.mell'!C27</f>
        <v>0</v>
      </c>
      <c r="D25" s="1900">
        <f>'RM_6.11.2.sz.mell'!J27</f>
        <v>0</v>
      </c>
      <c r="E25" s="1905">
        <f>'RM_6.11.2.sz.mell'!K27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'RM_6.11.2.sz.mell'!C28</f>
        <v>0</v>
      </c>
      <c r="D26" s="1900">
        <f>'RM_6.11.2.sz.mell'!J28</f>
        <v>0</v>
      </c>
      <c r="E26" s="1905">
        <f>'RM_6.11.2.sz.mell'!K28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'RM_6.11.2.sz.mell'!C29</f>
        <v>0</v>
      </c>
      <c r="D27" s="2017">
        <f>'RM_6.11.2.sz.mell'!J29</f>
        <v>0</v>
      </c>
      <c r="E27" s="1914">
        <f>'RM_6.11.2.sz.mell'!K29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'RM_6.11.2.sz.mell'!C30</f>
        <v>0</v>
      </c>
      <c r="D28" s="2018">
        <f>'RM_6.11.2.sz.mell'!J30</f>
        <v>0</v>
      </c>
      <c r="E28" s="1903">
        <f>'RM_6.11.2.sz.mell'!K30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'RM_6.11.2.sz.mell'!C31</f>
        <v>0</v>
      </c>
      <c r="D29" s="2019">
        <f>'RM_6.11.2.sz.mell'!J31</f>
        <v>0</v>
      </c>
      <c r="E29" s="2005">
        <f>'RM_6.11.2.sz.mell'!K31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'RM_6.11.2.sz.mell'!C32</f>
        <v>0</v>
      </c>
      <c r="D30" s="1900">
        <f>'RM_6.11.2.sz.mell'!J32</f>
        <v>0</v>
      </c>
      <c r="E30" s="1905">
        <f>'RM_6.11.2.sz.mell'!K32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'RM_6.11.2.sz.mell'!C33</f>
        <v>0</v>
      </c>
      <c r="D31" s="2017">
        <f>'RM_6.11.2.sz.mell'!J33</f>
        <v>0</v>
      </c>
      <c r="E31" s="1914">
        <f>'RM_6.11.2.sz.mell'!K33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'RM_6.11.2.sz.mell'!C34</f>
        <v>0</v>
      </c>
      <c r="D32" s="2018">
        <f>'RM_6.11.2.sz.mell'!J34</f>
        <v>0</v>
      </c>
      <c r="E32" s="1903">
        <f>'RM_6.11.2.sz.mell'!K34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'RM_6.11.2.sz.mell'!C35</f>
        <v>0</v>
      </c>
      <c r="D33" s="2019">
        <f>'RM_6.11.2.sz.mell'!J35</f>
        <v>0</v>
      </c>
      <c r="E33" s="2005">
        <f>'RM_6.11.2.sz.mell'!K35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'RM_6.11.2.sz.mell'!C36</f>
        <v>0</v>
      </c>
      <c r="D34" s="1900">
        <f>'RM_6.11.2.sz.mell'!J36</f>
        <v>0</v>
      </c>
      <c r="E34" s="1905">
        <f>'RM_6.11.2.sz.mell'!K36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'RM_6.11.2.sz.mell'!C37</f>
        <v>0</v>
      </c>
      <c r="D35" s="1900">
        <f>'RM_6.11.2.sz.mell'!J37</f>
        <v>0</v>
      </c>
      <c r="E35" s="1905">
        <f>'RM_6.11.2.sz.mell'!K37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'RM_6.11.2.sz.mell'!C38</f>
        <v>0</v>
      </c>
      <c r="D36" s="1900">
        <f>'RM_6.11.2.sz.mell'!J38</f>
        <v>0</v>
      </c>
      <c r="E36" s="1905">
        <f>'RM_6.11.2.sz.mell'!K38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'RM_6.11.2.sz.mell'!C39</f>
        <v>0</v>
      </c>
      <c r="D37" s="1900">
        <f>'RM_6.11.2.sz.mell'!J39</f>
        <v>0</v>
      </c>
      <c r="E37" s="1905">
        <f>'RM_6.11.2.sz.mell'!K39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'RM_6.11.2.sz.mell'!C40</f>
        <v>0</v>
      </c>
      <c r="D38" s="2017">
        <f>'RM_6.11.2.sz.mell'!J40</f>
        <v>0</v>
      </c>
      <c r="E38" s="1914">
        <f>'RM_6.11.2.sz.mell'!K40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'RM_6.11.2.sz.mell'!C41</f>
        <v>0</v>
      </c>
      <c r="D39" s="2018">
        <f>'RM_6.11.2.sz.mell'!J41</f>
        <v>0</v>
      </c>
      <c r="E39" s="1903">
        <f>'RM_6.11.2.sz.mell'!K41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'RM_6.11.2.sz.mell'!C42</f>
        <v>0</v>
      </c>
      <c r="D40" s="2019">
        <f>'RM_6.11.2.sz.mell'!J42</f>
        <v>0</v>
      </c>
      <c r="E40" s="2005">
        <f>'RM_6.11.2.sz.mell'!K42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'RM_6.11.2.sz.mell'!C43</f>
        <v>0</v>
      </c>
      <c r="D41" s="2020">
        <f>'RM_6.11.2.sz.mell'!J43</f>
        <v>0</v>
      </c>
      <c r="E41" s="2007">
        <f>'RM_6.11.2.sz.mell'!K43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'RM_6.11.2.sz.mell'!C45</f>
        <v>0</v>
      </c>
      <c r="D45" s="1900">
        <f>'RM_6.11.2.sz.mell'!J45</f>
        <v>0</v>
      </c>
      <c r="E45" s="1905">
        <f>'RM_6.11.2.sz.mell'!K45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'RM_6.11.2.sz.mell'!C46</f>
        <v>0</v>
      </c>
      <c r="D46" s="2067">
        <f>'RM_6.11.2.sz.mell'!J46</f>
        <v>0</v>
      </c>
      <c r="E46" s="2068">
        <f>'RM_6.11.2.sz.mell'!K46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'RM_6.11.2.sz.mell'!C47</f>
        <v>0</v>
      </c>
      <c r="D47" s="2017">
        <f>'RM_6.11.2.sz.mell'!J47</f>
        <v>0</v>
      </c>
      <c r="E47" s="1914">
        <f>'RM_6.11.2.sz.mell'!K47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'RM_6.11.2.sz.mell'!C48</f>
        <v>0</v>
      </c>
      <c r="D48" s="2069">
        <f>'RM_6.11.2.sz.mell'!J48</f>
        <v>0</v>
      </c>
      <c r="E48" s="1904">
        <f>'RM_6.11.2.sz.mell'!K48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'RM_6.11.2.sz.mell'!C49</f>
        <v>0</v>
      </c>
      <c r="D49" s="2073">
        <f>'RM_6.11.2.sz.mell'!J49</f>
        <v>0</v>
      </c>
      <c r="E49" s="2074">
        <f>'RM_6.11.2.sz.mell'!K49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'RM_6.11.2.sz.mell'!C50</f>
        <v>0</v>
      </c>
      <c r="D50" s="2073">
        <f>'RM_6.11.2.sz.mell'!J50</f>
        <v>0</v>
      </c>
      <c r="E50" s="2074">
        <f>'RM_6.11.2.sz.mell'!K50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'RM_6.11.2.sz.mell'!C51</f>
        <v>0</v>
      </c>
      <c r="D51" s="1900">
        <f>'RM_6.11.2.sz.mell'!J51</f>
        <v>0</v>
      </c>
      <c r="E51" s="1905">
        <f>'RM_6.11.2.sz.mell'!K51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'RM_6.11.2.sz.mell'!C52</f>
        <v>0</v>
      </c>
      <c r="D52" s="2067">
        <f>'RM_6.11.2.sz.mell'!J52</f>
        <v>0</v>
      </c>
      <c r="E52" s="2068">
        <f>'RM_6.11.2.sz.mell'!K52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'RM_6.11.2.sz.mell'!C53</f>
        <v>0</v>
      </c>
      <c r="D53" s="2017">
        <f>'RM_6.11.2.sz.mell'!J53</f>
        <v>0</v>
      </c>
      <c r="E53" s="1914">
        <f>'RM_6.11.2.sz.mell'!K53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'RM_6.11.2.sz.mell'!C54</f>
        <v>0</v>
      </c>
      <c r="D54" s="2069">
        <f>'RM_6.11.2.sz.mell'!J54</f>
        <v>0</v>
      </c>
      <c r="E54" s="1904">
        <f>'RM_6.11.2.sz.mell'!K54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'RM_6.11.2.sz.mell'!C55</f>
        <v>0</v>
      </c>
      <c r="D55" s="2073">
        <f>'RM_6.11.2.sz.mell'!J55</f>
        <v>0</v>
      </c>
      <c r="E55" s="2074">
        <f>'RM_6.11.2.sz.mell'!K55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'RM_6.11.2.sz.mell'!C56</f>
        <v>0</v>
      </c>
      <c r="D56" s="1900">
        <f>'RM_6.11.2.sz.mell'!J56</f>
        <v>0</v>
      </c>
      <c r="E56" s="1905">
        <f>'RM_6.11.2.sz.mell'!K56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'RM_6.11.2.sz.mell'!C57</f>
        <v>0</v>
      </c>
      <c r="D57" s="1900">
        <f>'RM_6.11.2.sz.mell'!J57</f>
        <v>0</v>
      </c>
      <c r="E57" s="1905">
        <f>'RM_6.11.2.sz.mell'!K57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'RM_6.11.2.sz.mell'!C59</f>
        <v>0</v>
      </c>
      <c r="D59" s="2021">
        <f>'RM_6.11.2.sz.mell'!J59</f>
        <v>0</v>
      </c>
      <c r="E59" s="2022">
        <f>'RM_6.11.2.sz.mell'!K59</f>
        <v>0</v>
      </c>
    </row>
    <row r="60" spans="1:5" ht="13.5" thickBot="1" x14ac:dyDescent="0.25">
      <c r="A60" s="1990" t="s">
        <v>806</v>
      </c>
      <c r="B60" s="1991"/>
      <c r="C60" s="2021">
        <f>'RM_6.11.2.sz.mell'!C60</f>
        <v>0</v>
      </c>
      <c r="D60" s="2021">
        <f>'RM_6.11.2.sz.mell'!J60</f>
        <v>0</v>
      </c>
      <c r="E60" s="2022">
        <f>'RM_6.11.2.sz.mell'!K60</f>
        <v>0</v>
      </c>
    </row>
  </sheetData>
  <sheetProtection sheet="1" formatCells="0"/>
  <customSheetViews>
    <customSheetView guid="{9A8A2574-4E4C-4A0E-A4B4-611EAAF4A38D}" scale="120">
      <selection activeCell="G24" sqref="G2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3" zoomScale="120" zoomScaleNormal="120" workbookViewId="0">
      <selection activeCell="H69" sqref="H69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CONCATENATE(KVI_MOD_ALAPADATOK!M30,"3. melléklet ",KVI_MOD_ALAPADATOK!A7," ",KVI_MOD_ALAPADATOK!B7," ",KVI_MOD_ALAPADATOK!C7," ",KVI_MOD_ALAPADATOK!D7," ",KVI_MOD_ALAPADATOK!E7," ",KVI_MOD_ALAPADATOK!F7," ",KVI_MOD_ALAPADATOK!G7," ",KVI_MOD_ALAPADATOK!H7)</f>
        <v>9.10.3.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CONCATENATE(KVI_MOD_9.11.2.sz.mell!B2:D2)</f>
        <v>9 kvi név</v>
      </c>
      <c r="C2" s="2423"/>
      <c r="D2" s="2424"/>
      <c r="E2" s="1673" t="s">
        <v>608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KVI_MOD_9.11.2.sz.mell!E4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'RM_6.11.3.sz.mell'!C10</f>
        <v>0</v>
      </c>
      <c r="D8" s="1890">
        <f>'RM_6.11.3.sz.mell'!J10</f>
        <v>0</v>
      </c>
      <c r="E8" s="1995">
        <f>'RM_6.11.3.sz.mell'!K10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'RM_6.11.3.sz.mell'!C11</f>
        <v>0</v>
      </c>
      <c r="D9" s="1909">
        <f>'RM_6.11.3.sz.mell'!J11</f>
        <v>0</v>
      </c>
      <c r="E9" s="1997">
        <f>'RM_6.11.3.sz.mell'!K11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'RM_6.11.3.sz.mell'!C12</f>
        <v>0</v>
      </c>
      <c r="D10" s="2014">
        <f>'RM_6.11.3.sz.mell'!J12</f>
        <v>0</v>
      </c>
      <c r="E10" s="1893">
        <f>'RM_6.11.3.sz.mell'!K12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'RM_6.11.3.sz.mell'!C13</f>
        <v>0</v>
      </c>
      <c r="D11" s="2014">
        <f>'RM_6.11.3.sz.mell'!J13</f>
        <v>0</v>
      </c>
      <c r="E11" s="1893">
        <f>'RM_6.11.3.sz.mell'!K13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'RM_6.11.3.sz.mell'!C14</f>
        <v>0</v>
      </c>
      <c r="D12" s="2014">
        <f>'RM_6.11.3.sz.mell'!J14</f>
        <v>0</v>
      </c>
      <c r="E12" s="1893">
        <f>'RM_6.11.3.sz.mell'!K14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'RM_6.11.3.sz.mell'!C15</f>
        <v>0</v>
      </c>
      <c r="D13" s="2014">
        <f>'RM_6.11.3.sz.mell'!J15</f>
        <v>0</v>
      </c>
      <c r="E13" s="1893">
        <f>'RM_6.11.3.sz.mell'!K15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'RM_6.11.3.sz.mell'!C16</f>
        <v>0</v>
      </c>
      <c r="D14" s="2014">
        <f>'RM_6.11.3.sz.mell'!J16</f>
        <v>0</v>
      </c>
      <c r="E14" s="1893">
        <f>'RM_6.11.3.sz.mell'!K16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'RM_6.11.3.sz.mell'!C17</f>
        <v>0</v>
      </c>
      <c r="D15" s="2014">
        <f>'RM_6.11.3.sz.mell'!J17</f>
        <v>0</v>
      </c>
      <c r="E15" s="1893">
        <f>'RM_6.11.3.sz.mell'!K17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'RM_6.11.3.sz.mell'!C18</f>
        <v>0</v>
      </c>
      <c r="D16" s="2015">
        <f>'RM_6.11.3.sz.mell'!J18</f>
        <v>0</v>
      </c>
      <c r="E16" s="1912">
        <f>'RM_6.11.3.sz.mell'!K18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'RM_6.11.3.sz.mell'!C19</f>
        <v>0</v>
      </c>
      <c r="D17" s="2014">
        <f>'RM_6.11.3.sz.mell'!J19</f>
        <v>0</v>
      </c>
      <c r="E17" s="1893">
        <f>'RM_6.11.3.sz.mell'!K19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'RM_6.11.3.sz.mell'!C20</f>
        <v>0</v>
      </c>
      <c r="D18" s="2016">
        <f>'RM_6.11.3.sz.mell'!J20</f>
        <v>0</v>
      </c>
      <c r="E18" s="1895">
        <f>'RM_6.11.3.sz.mell'!K20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'RM_6.11.3.sz.mell'!C21</f>
        <v>0</v>
      </c>
      <c r="D19" s="2016">
        <f>'RM_6.11.3.sz.mell'!J21</f>
        <v>0</v>
      </c>
      <c r="E19" s="1895">
        <f>'RM_6.11.3.sz.mell'!K21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'RM_6.11.3.sz.mell'!C22</f>
        <v>0</v>
      </c>
      <c r="D20" s="1900">
        <f>'RM_6.11.3.sz.mell'!J22</f>
        <v>0</v>
      </c>
      <c r="E20" s="1905">
        <f>'RM_6.11.3.sz.mell'!K22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'RM_6.11.3.sz.mell'!C23</f>
        <v>0</v>
      </c>
      <c r="D21" s="2014">
        <f>'RM_6.11.3.sz.mell'!J23</f>
        <v>0</v>
      </c>
      <c r="E21" s="1893">
        <f>'RM_6.11.3.sz.mell'!K23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'RM_6.11.3.sz.mell'!C24</f>
        <v>0</v>
      </c>
      <c r="D22" s="2014">
        <f>'RM_6.11.3.sz.mell'!J24</f>
        <v>0</v>
      </c>
      <c r="E22" s="1893">
        <f>'RM_6.11.3.sz.mell'!K24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'RM_6.11.3.sz.mell'!C25</f>
        <v>0</v>
      </c>
      <c r="D23" s="2014">
        <f>'RM_6.11.3.sz.mell'!J25</f>
        <v>0</v>
      </c>
      <c r="E23" s="1893">
        <f>'RM_6.11.3.sz.mell'!K25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'RM_6.11.3.sz.mell'!C26</f>
        <v>0</v>
      </c>
      <c r="D24" s="2014">
        <f>'RM_6.11.3.sz.mell'!J26</f>
        <v>0</v>
      </c>
      <c r="E24" s="1893">
        <f>'RM_6.11.3.sz.mell'!K26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'RM_6.11.3.sz.mell'!C27</f>
        <v>0</v>
      </c>
      <c r="D25" s="1900">
        <f>'RM_6.11.3.sz.mell'!J27</f>
        <v>0</v>
      </c>
      <c r="E25" s="1905">
        <f>'RM_6.11.3.sz.mell'!K27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'RM_6.11.3.sz.mell'!C28</f>
        <v>0</v>
      </c>
      <c r="D26" s="1900">
        <f>'RM_6.11.3.sz.mell'!J28</f>
        <v>0</v>
      </c>
      <c r="E26" s="1905">
        <f>'RM_6.11.3.sz.mell'!K28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'RM_6.11.3.sz.mell'!C29</f>
        <v>0</v>
      </c>
      <c r="D27" s="2017">
        <f>'RM_6.11.3.sz.mell'!J29</f>
        <v>0</v>
      </c>
      <c r="E27" s="1914">
        <f>'RM_6.11.3.sz.mell'!K29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'RM_6.11.3.sz.mell'!C30</f>
        <v>0</v>
      </c>
      <c r="D28" s="2018">
        <f>'RM_6.11.3.sz.mell'!J30</f>
        <v>0</v>
      </c>
      <c r="E28" s="1903">
        <f>'RM_6.11.3.sz.mell'!K30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'RM_6.11.3.sz.mell'!C31</f>
        <v>0</v>
      </c>
      <c r="D29" s="2019">
        <f>'RM_6.11.3.sz.mell'!J31</f>
        <v>0</v>
      </c>
      <c r="E29" s="2005">
        <f>'RM_6.11.3.sz.mell'!K31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'RM_6.11.3.sz.mell'!C32</f>
        <v>0</v>
      </c>
      <c r="D30" s="1900">
        <f>'RM_6.11.3.sz.mell'!J32</f>
        <v>0</v>
      </c>
      <c r="E30" s="1905">
        <f>'RM_6.11.3.sz.mell'!K32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'RM_6.11.3.sz.mell'!C33</f>
        <v>0</v>
      </c>
      <c r="D31" s="2017">
        <f>'RM_6.11.3.sz.mell'!J33</f>
        <v>0</v>
      </c>
      <c r="E31" s="1914">
        <f>'RM_6.11.3.sz.mell'!K33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'RM_6.11.3.sz.mell'!C34</f>
        <v>0</v>
      </c>
      <c r="D32" s="2018">
        <f>'RM_6.11.3.sz.mell'!J34</f>
        <v>0</v>
      </c>
      <c r="E32" s="1903">
        <f>'RM_6.11.3.sz.mell'!K34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'RM_6.11.3.sz.mell'!C35</f>
        <v>0</v>
      </c>
      <c r="D33" s="2019">
        <f>'RM_6.11.3.sz.mell'!J35</f>
        <v>0</v>
      </c>
      <c r="E33" s="2005">
        <f>'RM_6.11.3.sz.mell'!K35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'RM_6.11.3.sz.mell'!C36</f>
        <v>0</v>
      </c>
      <c r="D34" s="1900">
        <f>'RM_6.11.3.sz.mell'!J36</f>
        <v>0</v>
      </c>
      <c r="E34" s="1905">
        <f>'RM_6.11.3.sz.mell'!K36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'RM_6.11.3.sz.mell'!C37</f>
        <v>0</v>
      </c>
      <c r="D35" s="1900">
        <f>'RM_6.11.3.sz.mell'!J37</f>
        <v>0</v>
      </c>
      <c r="E35" s="1905">
        <f>'RM_6.11.3.sz.mell'!K37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'RM_6.11.3.sz.mell'!C38</f>
        <v>0</v>
      </c>
      <c r="D36" s="1900">
        <f>'RM_6.11.3.sz.mell'!J38</f>
        <v>0</v>
      </c>
      <c r="E36" s="1905">
        <f>'RM_6.11.3.sz.mell'!K38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'RM_6.11.3.sz.mell'!C39</f>
        <v>0</v>
      </c>
      <c r="D37" s="1900">
        <f>'RM_6.11.3.sz.mell'!J39</f>
        <v>0</v>
      </c>
      <c r="E37" s="1905">
        <f>'RM_6.11.3.sz.mell'!K39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'RM_6.11.3.sz.mell'!C40</f>
        <v>0</v>
      </c>
      <c r="D38" s="2017">
        <f>'RM_6.11.3.sz.mell'!J40</f>
        <v>0</v>
      </c>
      <c r="E38" s="1914">
        <f>'RM_6.11.3.sz.mell'!K40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'RM_6.11.3.sz.mell'!C41</f>
        <v>0</v>
      </c>
      <c r="D39" s="2018">
        <f>'RM_6.11.3.sz.mell'!J41</f>
        <v>0</v>
      </c>
      <c r="E39" s="1903">
        <f>'RM_6.11.3.sz.mell'!K41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'RM_6.11.3.sz.mell'!C42</f>
        <v>0</v>
      </c>
      <c r="D40" s="2019">
        <f>'RM_6.11.3.sz.mell'!J42</f>
        <v>0</v>
      </c>
      <c r="E40" s="2005">
        <f>'RM_6.11.3.sz.mell'!K42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'RM_6.11.3.sz.mell'!C43</f>
        <v>0</v>
      </c>
      <c r="D41" s="2020">
        <f>'RM_6.11.3.sz.mell'!J43</f>
        <v>0</v>
      </c>
      <c r="E41" s="2007">
        <f>'RM_6.11.3.sz.mell'!K43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'RM_6.11.3.sz.mell'!C45</f>
        <v>0</v>
      </c>
      <c r="D45" s="1900">
        <f>'RM_6.11.3.sz.mell'!J45</f>
        <v>0</v>
      </c>
      <c r="E45" s="1905">
        <f>'RM_6.11.3.sz.mell'!K45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'RM_6.11.3.sz.mell'!C46</f>
        <v>0</v>
      </c>
      <c r="D46" s="2067">
        <f>'RM_6.11.3.sz.mell'!J46</f>
        <v>0</v>
      </c>
      <c r="E46" s="2068">
        <f>'RM_6.11.3.sz.mell'!K46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'RM_6.11.3.sz.mell'!C47</f>
        <v>0</v>
      </c>
      <c r="D47" s="2017">
        <f>'RM_6.11.3.sz.mell'!J47</f>
        <v>0</v>
      </c>
      <c r="E47" s="1914">
        <f>'RM_6.11.3.sz.mell'!K47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'RM_6.11.3.sz.mell'!C48</f>
        <v>0</v>
      </c>
      <c r="D48" s="2069">
        <f>'RM_6.11.3.sz.mell'!J48</f>
        <v>0</v>
      </c>
      <c r="E48" s="1904">
        <f>'RM_6.11.3.sz.mell'!K48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'RM_6.11.3.sz.mell'!C49</f>
        <v>0</v>
      </c>
      <c r="D49" s="2073">
        <f>'RM_6.11.3.sz.mell'!J49</f>
        <v>0</v>
      </c>
      <c r="E49" s="2074">
        <f>'RM_6.11.3.sz.mell'!K49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'RM_6.11.3.sz.mell'!C50</f>
        <v>0</v>
      </c>
      <c r="D50" s="2073">
        <f>'RM_6.11.3.sz.mell'!J50</f>
        <v>0</v>
      </c>
      <c r="E50" s="2074">
        <f>'RM_6.11.3.sz.mell'!K50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'RM_6.11.3.sz.mell'!C51</f>
        <v>0</v>
      </c>
      <c r="D51" s="1900">
        <f>'RM_6.11.3.sz.mell'!J51</f>
        <v>0</v>
      </c>
      <c r="E51" s="1905">
        <f>'RM_6.11.3.sz.mell'!K51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'RM_6.11.3.sz.mell'!C52</f>
        <v>0</v>
      </c>
      <c r="D52" s="2067">
        <f>'RM_6.11.3.sz.mell'!J52</f>
        <v>0</v>
      </c>
      <c r="E52" s="2068">
        <f>'RM_6.11.3.sz.mell'!K52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'RM_6.11.3.sz.mell'!C53</f>
        <v>0</v>
      </c>
      <c r="D53" s="2017">
        <f>'RM_6.11.3.sz.mell'!J53</f>
        <v>0</v>
      </c>
      <c r="E53" s="1914">
        <f>'RM_6.11.3.sz.mell'!K53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'RM_6.11.3.sz.mell'!C54</f>
        <v>0</v>
      </c>
      <c r="D54" s="2069">
        <f>'RM_6.11.3.sz.mell'!J54</f>
        <v>0</v>
      </c>
      <c r="E54" s="1904">
        <f>'RM_6.11.3.sz.mell'!K54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'RM_6.11.3.sz.mell'!C55</f>
        <v>0</v>
      </c>
      <c r="D55" s="2073">
        <f>'RM_6.11.3.sz.mell'!J55</f>
        <v>0</v>
      </c>
      <c r="E55" s="2074">
        <f>'RM_6.11.3.sz.mell'!K55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'RM_6.11.3.sz.mell'!C56</f>
        <v>0</v>
      </c>
      <c r="D56" s="1900">
        <f>'RM_6.11.3.sz.mell'!J56</f>
        <v>0</v>
      </c>
      <c r="E56" s="1905">
        <f>'RM_6.11.3.sz.mell'!K56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'RM_6.11.3.sz.mell'!C57</f>
        <v>0</v>
      </c>
      <c r="D57" s="1900">
        <f>'RM_6.11.3.sz.mell'!J57</f>
        <v>0</v>
      </c>
      <c r="E57" s="1905">
        <f>'RM_6.11.3.sz.mell'!K57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'RM_6.11.3.sz.mell'!C59</f>
        <v>0</v>
      </c>
      <c r="D59" s="2021">
        <f>'RM_6.11.3.sz.mell'!J59</f>
        <v>0</v>
      </c>
      <c r="E59" s="2022">
        <f>'RM_6.11.3.sz.mell'!K59</f>
        <v>0</v>
      </c>
    </row>
    <row r="60" spans="1:5" ht="13.5" thickBot="1" x14ac:dyDescent="0.25">
      <c r="A60" s="1990" t="s">
        <v>806</v>
      </c>
      <c r="B60" s="1991"/>
      <c r="C60" s="2021">
        <f>'RM_6.11.3.sz.mell'!C60</f>
        <v>0</v>
      </c>
      <c r="D60" s="2021">
        <f>'RM_6.11.3.sz.mell'!J60</f>
        <v>0</v>
      </c>
      <c r="E60" s="2022">
        <f>'RM_6.11.3.sz.mell'!K60</f>
        <v>0</v>
      </c>
    </row>
  </sheetData>
  <sheetProtection sheet="1" formatCells="0"/>
  <customSheetViews>
    <customSheetView guid="{9A8A2574-4E4C-4A0E-A4B4-611EAAF4A38D}" scale="120" topLeftCell="A43">
      <selection activeCell="H69" sqref="H6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M60" sqref="M60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16" t="str">
        <f>CONCATENATE(KVI_MOD_ALAPADATOK!M32," melléklet ",KVI_MOD_ALAPADATOK!A7," ",KVI_MOD_ALAPADATOK!B7," ",KVI_MOD_ALAPADATOK!C7," ",KVI_MOD_ALAPADATOK!D7," ",KVI_MOD_ALAPADATOK!E7," ",KVI_MOD_ALAPADATOK!F7," ",KVI_MOD_ALAPADATOK!G7," ",KVI_MOD_ALAPADATOK!H7)</f>
        <v>9.11. melléklet a  / 2021 ( … ) önkormányzati rendelethez</v>
      </c>
      <c r="C1" s="2417"/>
      <c r="D1" s="2417"/>
      <c r="E1" s="2417"/>
    </row>
    <row r="2" spans="1:5" s="1651" customFormat="1" ht="25.5" customHeight="1" thickBot="1" x14ac:dyDescent="0.25">
      <c r="A2" s="1672" t="s">
        <v>807</v>
      </c>
      <c r="B2" s="2422" t="str">
        <f>CONCATENATE(KVI_MOD_ALAPADATOK!B32)</f>
        <v>10 kvi név</v>
      </c>
      <c r="C2" s="2423"/>
      <c r="D2" s="2424"/>
      <c r="E2" s="1673" t="s">
        <v>609</v>
      </c>
    </row>
    <row r="3" spans="1:5" s="1651" customFormat="1" ht="24.75" thickBot="1" x14ac:dyDescent="0.25">
      <c r="A3" s="1672" t="s">
        <v>200</v>
      </c>
      <c r="B3" s="2422" t="s">
        <v>393</v>
      </c>
      <c r="C3" s="2423"/>
      <c r="D3" s="2424"/>
      <c r="E3" s="1673" t="s">
        <v>53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KVI_MOD_9.2.3.sz.mell!E4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'RM_6.12.sz.mell'!C10</f>
        <v>0</v>
      </c>
      <c r="D8" s="1890">
        <f>'RM_6.12.sz.mell'!J10</f>
        <v>0</v>
      </c>
      <c r="E8" s="1995">
        <f>'RM_6.12.sz.mell'!K10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'RM_6.12.sz.mell'!C11</f>
        <v>0</v>
      </c>
      <c r="D9" s="1909">
        <f>'RM_6.12.sz.mell'!J11</f>
        <v>0</v>
      </c>
      <c r="E9" s="1997">
        <f>'RM_6.12.sz.mell'!K11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'RM_6.12.sz.mell'!C12</f>
        <v>0</v>
      </c>
      <c r="D10" s="2014">
        <f>'RM_6.12.sz.mell'!J12</f>
        <v>0</v>
      </c>
      <c r="E10" s="1893">
        <f>'RM_6.12.sz.mell'!K12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'RM_6.12.sz.mell'!C13</f>
        <v>0</v>
      </c>
      <c r="D11" s="2014">
        <f>'RM_6.12.sz.mell'!J13</f>
        <v>0</v>
      </c>
      <c r="E11" s="1893">
        <f>'RM_6.12.sz.mell'!K13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'RM_6.12.sz.mell'!C14</f>
        <v>0</v>
      </c>
      <c r="D12" s="2014">
        <f>'RM_6.12.sz.mell'!J14</f>
        <v>0</v>
      </c>
      <c r="E12" s="1893">
        <f>'RM_6.12.sz.mell'!K14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'RM_6.12.sz.mell'!C15</f>
        <v>0</v>
      </c>
      <c r="D13" s="2014">
        <f>'RM_6.12.sz.mell'!J15</f>
        <v>0</v>
      </c>
      <c r="E13" s="1893">
        <f>'RM_6.12.sz.mell'!K15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'RM_6.12.sz.mell'!C16</f>
        <v>0</v>
      </c>
      <c r="D14" s="2014">
        <f>'RM_6.12.sz.mell'!J16</f>
        <v>0</v>
      </c>
      <c r="E14" s="1893">
        <f>'RM_6.12.sz.mell'!K16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'RM_6.12.sz.mell'!C17</f>
        <v>0</v>
      </c>
      <c r="D15" s="2014">
        <f>'RM_6.12.sz.mell'!J17</f>
        <v>0</v>
      </c>
      <c r="E15" s="1893">
        <f>'RM_6.12.sz.mell'!K17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'RM_6.12.sz.mell'!C18</f>
        <v>0</v>
      </c>
      <c r="D16" s="2015">
        <f>'RM_6.12.sz.mell'!J18</f>
        <v>0</v>
      </c>
      <c r="E16" s="1912">
        <f>'RM_6.12.sz.mell'!K18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'RM_6.12.sz.mell'!C19</f>
        <v>0</v>
      </c>
      <c r="D17" s="2014">
        <f>'RM_6.12.sz.mell'!J19</f>
        <v>0</v>
      </c>
      <c r="E17" s="1893">
        <f>'RM_6.12.sz.mell'!K19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'RM_6.12.sz.mell'!C20</f>
        <v>0</v>
      </c>
      <c r="D18" s="2016">
        <f>'RM_6.12.sz.mell'!J20</f>
        <v>0</v>
      </c>
      <c r="E18" s="1895">
        <f>'RM_6.12.sz.mell'!K20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'RM_6.12.sz.mell'!C21</f>
        <v>0</v>
      </c>
      <c r="D19" s="2016">
        <f>'RM_6.12.sz.mell'!J21</f>
        <v>0</v>
      </c>
      <c r="E19" s="1895">
        <f>'RM_6.12.sz.mell'!K21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'RM_6.12.sz.mell'!C22</f>
        <v>0</v>
      </c>
      <c r="D20" s="1900">
        <f>'RM_6.12.sz.mell'!J22</f>
        <v>0</v>
      </c>
      <c r="E20" s="1905">
        <f>'RM_6.12.sz.mell'!K22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'RM_6.12.sz.mell'!C23</f>
        <v>0</v>
      </c>
      <c r="D21" s="2014">
        <f>'RM_6.12.sz.mell'!J23</f>
        <v>0</v>
      </c>
      <c r="E21" s="1893">
        <f>'RM_6.12.sz.mell'!K23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'RM_6.12.sz.mell'!C24</f>
        <v>0</v>
      </c>
      <c r="D22" s="2014">
        <f>'RM_6.12.sz.mell'!J24</f>
        <v>0</v>
      </c>
      <c r="E22" s="1893">
        <f>'RM_6.12.sz.mell'!K24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'RM_6.12.sz.mell'!C25</f>
        <v>0</v>
      </c>
      <c r="D23" s="2014">
        <f>'RM_6.12.sz.mell'!J25</f>
        <v>0</v>
      </c>
      <c r="E23" s="1893">
        <f>'RM_6.12.sz.mell'!K25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'RM_6.12.sz.mell'!C26</f>
        <v>0</v>
      </c>
      <c r="D24" s="2014">
        <f>'RM_6.12.sz.mell'!J26</f>
        <v>0</v>
      </c>
      <c r="E24" s="1893">
        <f>'RM_6.12.sz.mell'!K26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'RM_6.12.sz.mell'!C27</f>
        <v>0</v>
      </c>
      <c r="D25" s="1900">
        <f>'RM_6.12.sz.mell'!J27</f>
        <v>0</v>
      </c>
      <c r="E25" s="1905">
        <f>'RM_6.12.sz.mell'!K27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'RM_6.12.sz.mell'!C28</f>
        <v>0</v>
      </c>
      <c r="D26" s="1900">
        <f>'RM_6.12.sz.mell'!J28</f>
        <v>0</v>
      </c>
      <c r="E26" s="1905">
        <f>'RM_6.12.sz.mell'!K28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'RM_6.12.sz.mell'!C29</f>
        <v>0</v>
      </c>
      <c r="D27" s="2017">
        <f>'RM_6.12.sz.mell'!J29</f>
        <v>0</v>
      </c>
      <c r="E27" s="1914">
        <f>'RM_6.12.sz.mell'!K29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'RM_6.12.sz.mell'!C30</f>
        <v>0</v>
      </c>
      <c r="D28" s="2018">
        <f>'RM_6.12.sz.mell'!J30</f>
        <v>0</v>
      </c>
      <c r="E28" s="1903">
        <f>'RM_6.12.sz.mell'!K30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'RM_6.12.sz.mell'!C31</f>
        <v>0</v>
      </c>
      <c r="D29" s="2019">
        <f>'RM_6.12.sz.mell'!J31</f>
        <v>0</v>
      </c>
      <c r="E29" s="2005">
        <f>'RM_6.12.sz.mell'!K31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'RM_6.12.sz.mell'!C32</f>
        <v>0</v>
      </c>
      <c r="D30" s="1900">
        <f>'RM_6.12.sz.mell'!J32</f>
        <v>0</v>
      </c>
      <c r="E30" s="1905">
        <f>'RM_6.12.sz.mell'!K32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'RM_6.12.sz.mell'!C33</f>
        <v>0</v>
      </c>
      <c r="D31" s="2017">
        <f>'RM_6.12.sz.mell'!J33</f>
        <v>0</v>
      </c>
      <c r="E31" s="1914">
        <f>'RM_6.12.sz.mell'!K33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'RM_6.12.sz.mell'!C34</f>
        <v>0</v>
      </c>
      <c r="D32" s="2018">
        <f>'RM_6.12.sz.mell'!J34</f>
        <v>0</v>
      </c>
      <c r="E32" s="1903">
        <f>'RM_6.12.sz.mell'!K34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'RM_6.12.sz.mell'!C35</f>
        <v>0</v>
      </c>
      <c r="D33" s="2019">
        <f>'RM_6.12.sz.mell'!J35</f>
        <v>0</v>
      </c>
      <c r="E33" s="2005">
        <f>'RM_6.12.sz.mell'!K35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'RM_6.12.sz.mell'!C36</f>
        <v>0</v>
      </c>
      <c r="D34" s="1900">
        <f>'RM_6.12.sz.mell'!J36</f>
        <v>0</v>
      </c>
      <c r="E34" s="1905">
        <f>'RM_6.12.sz.mell'!K36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'RM_6.12.sz.mell'!C37</f>
        <v>0</v>
      </c>
      <c r="D35" s="1900">
        <f>'RM_6.12.sz.mell'!J37</f>
        <v>0</v>
      </c>
      <c r="E35" s="1905">
        <f>'RM_6.12.sz.mell'!K37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'RM_6.12.sz.mell'!C38</f>
        <v>0</v>
      </c>
      <c r="D36" s="1900">
        <f>'RM_6.12.sz.mell'!J38</f>
        <v>0</v>
      </c>
      <c r="E36" s="1905">
        <f>'RM_6.12.sz.mell'!K38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'RM_6.12.sz.mell'!C39</f>
        <v>0</v>
      </c>
      <c r="D37" s="1900">
        <f>'RM_6.12.sz.mell'!J39</f>
        <v>0</v>
      </c>
      <c r="E37" s="1905">
        <f>'RM_6.12.sz.mell'!K39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'RM_6.12.sz.mell'!C40</f>
        <v>0</v>
      </c>
      <c r="D38" s="2017">
        <f>'RM_6.12.sz.mell'!J40</f>
        <v>0</v>
      </c>
      <c r="E38" s="1914">
        <f>'RM_6.12.sz.mell'!K40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'RM_6.12.sz.mell'!C41</f>
        <v>0</v>
      </c>
      <c r="D39" s="2018">
        <f>'RM_6.12.sz.mell'!J41</f>
        <v>0</v>
      </c>
      <c r="E39" s="1903">
        <f>'RM_6.12.sz.mell'!K41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'RM_6.12.sz.mell'!C42</f>
        <v>0</v>
      </c>
      <c r="D40" s="2019">
        <f>'RM_6.12.sz.mell'!J42</f>
        <v>0</v>
      </c>
      <c r="E40" s="2005">
        <f>'RM_6.12.sz.mell'!K42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'RM_6.12.sz.mell'!C43</f>
        <v>0</v>
      </c>
      <c r="D41" s="2020">
        <f>'RM_6.12.sz.mell'!J43</f>
        <v>0</v>
      </c>
      <c r="E41" s="2007">
        <f>'RM_6.12.sz.mell'!K43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'RM_6.12.sz.mell'!C45</f>
        <v>0</v>
      </c>
      <c r="D45" s="1900">
        <f>'RM_6.12.sz.mell'!J45</f>
        <v>0</v>
      </c>
      <c r="E45" s="1905">
        <f>'RM_6.12.sz.mell'!K45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'RM_6.12.sz.mell'!C46</f>
        <v>0</v>
      </c>
      <c r="D46" s="2067">
        <f>'RM_6.12.sz.mell'!J46</f>
        <v>0</v>
      </c>
      <c r="E46" s="2068">
        <f>'RM_6.12.sz.mell'!K46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'RM_6.12.sz.mell'!C47</f>
        <v>0</v>
      </c>
      <c r="D47" s="2017">
        <f>'RM_6.12.sz.mell'!J47</f>
        <v>0</v>
      </c>
      <c r="E47" s="1914">
        <f>'RM_6.12.sz.mell'!K47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'RM_6.12.sz.mell'!C48</f>
        <v>0</v>
      </c>
      <c r="D48" s="2069">
        <f>'RM_6.12.sz.mell'!J48</f>
        <v>0</v>
      </c>
      <c r="E48" s="1904">
        <f>'RM_6.12.sz.mell'!K48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'RM_6.12.sz.mell'!C49</f>
        <v>0</v>
      </c>
      <c r="D49" s="2073">
        <f>'RM_6.12.sz.mell'!J49</f>
        <v>0</v>
      </c>
      <c r="E49" s="2074">
        <f>'RM_6.12.sz.mell'!K49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'RM_6.12.sz.mell'!C50</f>
        <v>0</v>
      </c>
      <c r="D50" s="2073">
        <f>'RM_6.12.sz.mell'!J50</f>
        <v>0</v>
      </c>
      <c r="E50" s="2074">
        <f>'RM_6.12.sz.mell'!K50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'RM_6.12.sz.mell'!C51</f>
        <v>0</v>
      </c>
      <c r="D51" s="1900">
        <f>'RM_6.12.sz.mell'!J51</f>
        <v>0</v>
      </c>
      <c r="E51" s="1905">
        <f>'RM_6.12.sz.mell'!K51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'RM_6.12.sz.mell'!C52</f>
        <v>0</v>
      </c>
      <c r="D52" s="2067">
        <f>'RM_6.12.sz.mell'!J52</f>
        <v>0</v>
      </c>
      <c r="E52" s="2068">
        <f>'RM_6.12.sz.mell'!K52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'RM_6.12.sz.mell'!C53</f>
        <v>0</v>
      </c>
      <c r="D53" s="2017">
        <f>'RM_6.12.sz.mell'!J53</f>
        <v>0</v>
      </c>
      <c r="E53" s="1914">
        <f>'RM_6.12.sz.mell'!K53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'RM_6.12.sz.mell'!C54</f>
        <v>0</v>
      </c>
      <c r="D54" s="2069">
        <f>'RM_6.12.sz.mell'!J54</f>
        <v>0</v>
      </c>
      <c r="E54" s="1904">
        <f>'RM_6.12.sz.mell'!K54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'RM_6.12.sz.mell'!C55</f>
        <v>0</v>
      </c>
      <c r="D55" s="2073">
        <f>'RM_6.12.sz.mell'!J55</f>
        <v>0</v>
      </c>
      <c r="E55" s="2074">
        <f>'RM_6.12.sz.mell'!K55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'RM_6.12.sz.mell'!C56</f>
        <v>0</v>
      </c>
      <c r="D56" s="1900">
        <f>'RM_6.12.sz.mell'!J56</f>
        <v>0</v>
      </c>
      <c r="E56" s="1905">
        <f>'RM_6.12.sz.mell'!K56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'RM_6.12.sz.mell'!C57</f>
        <v>0</v>
      </c>
      <c r="D57" s="1900">
        <f>'RM_6.12.sz.mell'!J57</f>
        <v>0</v>
      </c>
      <c r="E57" s="1905">
        <f>'RM_6.12.sz.mell'!K57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'RM_6.12.sz.mell'!C59</f>
        <v>0</v>
      </c>
      <c r="D59" s="2021">
        <f>'RM_6.12.sz.mell'!J59</f>
        <v>0</v>
      </c>
      <c r="E59" s="2022">
        <f>'RM_6.12.sz.mell'!K59</f>
        <v>0</v>
      </c>
    </row>
    <row r="60" spans="1:5" ht="13.5" thickBot="1" x14ac:dyDescent="0.25">
      <c r="A60" s="1990" t="s">
        <v>806</v>
      </c>
      <c r="B60" s="1991"/>
      <c r="C60" s="2021">
        <f>'RM_6.12.sz.mell'!C60</f>
        <v>0</v>
      </c>
      <c r="D60" s="2021">
        <f>'RM_6.12.sz.mell'!J60</f>
        <v>0</v>
      </c>
      <c r="E60" s="2022">
        <f>'RM_6.12.sz.mell'!K60</f>
        <v>0</v>
      </c>
    </row>
  </sheetData>
  <sheetProtection sheet="1" formatCells="0"/>
  <customSheetViews>
    <customSheetView guid="{9A8A2574-4E4C-4A0E-A4B4-611EAAF4A38D}" scale="120">
      <selection activeCell="M60" sqref="M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zoomScale="120" zoomScaleNormal="120" workbookViewId="0">
      <selection activeCell="H25" sqref="H25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CONCATENATE(KVI_MOD_ALAPADATOK!M32,"1. melléklet ",KVI_MOD_ALAPADATOK!A7," ",KVI_MOD_ALAPADATOK!B7," ",KVI_MOD_ALAPADATOK!C7," ",KVI_MOD_ALAPADATOK!D7," ",KVI_MOD_ALAPADATOK!E7," ",KVI_MOD_ALAPADATOK!F7," ",KVI_MOD_ALAPADATOK!G7," ",KVI_MOD_ALAPADATOK!H7)</f>
        <v>9.11.1.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CONCATENATE(KVI_MOD_9.12.sz.mell!B2:D2)</f>
        <v>10 kvi név</v>
      </c>
      <c r="C2" s="2423"/>
      <c r="D2" s="2424"/>
      <c r="E2" s="1673" t="s">
        <v>609</v>
      </c>
    </row>
    <row r="3" spans="1:5" s="1651" customFormat="1" ht="24.75" thickBot="1" x14ac:dyDescent="0.25">
      <c r="A3" s="1672" t="s">
        <v>200</v>
      </c>
      <c r="B3" s="2422" t="s">
        <v>412</v>
      </c>
      <c r="C3" s="2423"/>
      <c r="D3" s="2424"/>
      <c r="E3" s="1673" t="s">
        <v>58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'RM_6.12.1.sz.mell'!C10</f>
        <v>0</v>
      </c>
      <c r="D8" s="1890">
        <f>'RM_6.12.1.sz.mell'!J10</f>
        <v>0</v>
      </c>
      <c r="E8" s="1995">
        <f>'RM_6.12.1.sz.mell'!K10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'RM_6.12.1.sz.mell'!C11</f>
        <v>0</v>
      </c>
      <c r="D9" s="1909">
        <f>'RM_6.12.1.sz.mell'!J11</f>
        <v>0</v>
      </c>
      <c r="E9" s="1997">
        <f>'RM_6.12.1.sz.mell'!K11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'RM_6.12.1.sz.mell'!C12</f>
        <v>0</v>
      </c>
      <c r="D10" s="2014">
        <f>'RM_6.12.1.sz.mell'!J12</f>
        <v>0</v>
      </c>
      <c r="E10" s="1893">
        <f>'RM_6.12.1.sz.mell'!K12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'RM_6.12.1.sz.mell'!C13</f>
        <v>0</v>
      </c>
      <c r="D11" s="2014">
        <f>'RM_6.12.1.sz.mell'!J13</f>
        <v>0</v>
      </c>
      <c r="E11" s="1893">
        <f>'RM_6.12.1.sz.mell'!K13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'RM_6.12.1.sz.mell'!C14</f>
        <v>0</v>
      </c>
      <c r="D12" s="2014">
        <f>'RM_6.12.1.sz.mell'!J14</f>
        <v>0</v>
      </c>
      <c r="E12" s="1893">
        <f>'RM_6.12.1.sz.mell'!K14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'RM_6.12.1.sz.mell'!C15</f>
        <v>0</v>
      </c>
      <c r="D13" s="2014">
        <f>'RM_6.12.1.sz.mell'!J15</f>
        <v>0</v>
      </c>
      <c r="E13" s="1893">
        <f>'RM_6.12.1.sz.mell'!K15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'RM_6.12.1.sz.mell'!C16</f>
        <v>0</v>
      </c>
      <c r="D14" s="2014">
        <f>'RM_6.12.1.sz.mell'!J16</f>
        <v>0</v>
      </c>
      <c r="E14" s="1893">
        <f>'RM_6.12.1.sz.mell'!K16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'RM_6.12.1.sz.mell'!C17</f>
        <v>0</v>
      </c>
      <c r="D15" s="2014">
        <f>'RM_6.12.1.sz.mell'!J17</f>
        <v>0</v>
      </c>
      <c r="E15" s="1893">
        <f>'RM_6.12.1.sz.mell'!K17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'RM_6.12.1.sz.mell'!C18</f>
        <v>0</v>
      </c>
      <c r="D16" s="2015">
        <f>'RM_6.12.1.sz.mell'!J18</f>
        <v>0</v>
      </c>
      <c r="E16" s="1912">
        <f>'RM_6.12.1.sz.mell'!K18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'RM_6.12.1.sz.mell'!C19</f>
        <v>0</v>
      </c>
      <c r="D17" s="2014">
        <f>'RM_6.12.1.sz.mell'!J19</f>
        <v>0</v>
      </c>
      <c r="E17" s="1893">
        <f>'RM_6.12.1.sz.mell'!K19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'RM_6.12.1.sz.mell'!C20</f>
        <v>0</v>
      </c>
      <c r="D18" s="2016">
        <f>'RM_6.12.1.sz.mell'!J20</f>
        <v>0</v>
      </c>
      <c r="E18" s="1895">
        <f>'RM_6.12.1.sz.mell'!K20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'RM_6.12.1.sz.mell'!C21</f>
        <v>0</v>
      </c>
      <c r="D19" s="2016">
        <f>'RM_6.12.1.sz.mell'!J21</f>
        <v>0</v>
      </c>
      <c r="E19" s="1895">
        <f>'RM_6.12.1.sz.mell'!K21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'RM_6.12.1.sz.mell'!C22</f>
        <v>0</v>
      </c>
      <c r="D20" s="1900">
        <f>'RM_6.12.1.sz.mell'!J22</f>
        <v>0</v>
      </c>
      <c r="E20" s="1905">
        <f>'RM_6.12.1.sz.mell'!K22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'RM_6.12.1.sz.mell'!C23</f>
        <v>0</v>
      </c>
      <c r="D21" s="2014">
        <f>'RM_6.12.1.sz.mell'!J23</f>
        <v>0</v>
      </c>
      <c r="E21" s="1893">
        <f>'RM_6.12.1.sz.mell'!K23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'RM_6.12.1.sz.mell'!C24</f>
        <v>0</v>
      </c>
      <c r="D22" s="2014">
        <f>'RM_6.12.1.sz.mell'!J24</f>
        <v>0</v>
      </c>
      <c r="E22" s="1893">
        <f>'RM_6.12.1.sz.mell'!K24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'RM_6.12.1.sz.mell'!C25</f>
        <v>0</v>
      </c>
      <c r="D23" s="2014">
        <f>'RM_6.12.1.sz.mell'!J25</f>
        <v>0</v>
      </c>
      <c r="E23" s="1893">
        <f>'RM_6.12.1.sz.mell'!K25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'RM_6.12.1.sz.mell'!C26</f>
        <v>0</v>
      </c>
      <c r="D24" s="2014">
        <f>'RM_6.12.1.sz.mell'!J26</f>
        <v>0</v>
      </c>
      <c r="E24" s="1893">
        <f>'RM_6.12.1.sz.mell'!K26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'RM_6.12.1.sz.mell'!C27</f>
        <v>0</v>
      </c>
      <c r="D25" s="1900">
        <f>'RM_6.12.1.sz.mell'!J27</f>
        <v>0</v>
      </c>
      <c r="E25" s="1905">
        <f>'RM_6.12.1.sz.mell'!K27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'RM_6.12.1.sz.mell'!C28</f>
        <v>0</v>
      </c>
      <c r="D26" s="1900">
        <f>'RM_6.12.1.sz.mell'!J28</f>
        <v>0</v>
      </c>
      <c r="E26" s="1905">
        <f>'RM_6.12.1.sz.mell'!K28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'RM_6.12.1.sz.mell'!C29</f>
        <v>0</v>
      </c>
      <c r="D27" s="2017">
        <f>'RM_6.12.1.sz.mell'!J29</f>
        <v>0</v>
      </c>
      <c r="E27" s="1914">
        <f>'RM_6.12.1.sz.mell'!K29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'RM_6.12.1.sz.mell'!C30</f>
        <v>0</v>
      </c>
      <c r="D28" s="2018">
        <f>'RM_6.12.1.sz.mell'!J30</f>
        <v>0</v>
      </c>
      <c r="E28" s="1903">
        <f>'RM_6.12.1.sz.mell'!K30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'RM_6.12.1.sz.mell'!C31</f>
        <v>0</v>
      </c>
      <c r="D29" s="2019">
        <f>'RM_6.12.1.sz.mell'!J31</f>
        <v>0</v>
      </c>
      <c r="E29" s="2005">
        <f>'RM_6.12.1.sz.mell'!K31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'RM_6.12.1.sz.mell'!C32</f>
        <v>0</v>
      </c>
      <c r="D30" s="1900">
        <f>'RM_6.12.1.sz.mell'!J32</f>
        <v>0</v>
      </c>
      <c r="E30" s="1905">
        <f>'RM_6.12.1.sz.mell'!K32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'RM_6.12.1.sz.mell'!C33</f>
        <v>0</v>
      </c>
      <c r="D31" s="2017">
        <f>'RM_6.12.1.sz.mell'!J33</f>
        <v>0</v>
      </c>
      <c r="E31" s="1914">
        <f>'RM_6.12.1.sz.mell'!K33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'RM_6.12.1.sz.mell'!C34</f>
        <v>0</v>
      </c>
      <c r="D32" s="2018">
        <f>'RM_6.12.1.sz.mell'!J34</f>
        <v>0</v>
      </c>
      <c r="E32" s="1903">
        <f>'RM_6.12.1.sz.mell'!K34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'RM_6.12.1.sz.mell'!C35</f>
        <v>0</v>
      </c>
      <c r="D33" s="2019">
        <f>'RM_6.12.1.sz.mell'!J35</f>
        <v>0</v>
      </c>
      <c r="E33" s="2005">
        <f>'RM_6.12.1.sz.mell'!K35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'RM_6.12.1.sz.mell'!C36</f>
        <v>0</v>
      </c>
      <c r="D34" s="1900">
        <f>'RM_6.12.1.sz.mell'!J36</f>
        <v>0</v>
      </c>
      <c r="E34" s="1905">
        <f>'RM_6.12.1.sz.mell'!K36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'RM_6.12.1.sz.mell'!C37</f>
        <v>0</v>
      </c>
      <c r="D35" s="1900">
        <f>'RM_6.12.1.sz.mell'!J37</f>
        <v>0</v>
      </c>
      <c r="E35" s="1905">
        <f>'RM_6.12.1.sz.mell'!K37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'RM_6.12.1.sz.mell'!C38</f>
        <v>0</v>
      </c>
      <c r="D36" s="1900">
        <f>'RM_6.12.1.sz.mell'!J38</f>
        <v>0</v>
      </c>
      <c r="E36" s="1905">
        <f>'RM_6.12.1.sz.mell'!K38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'RM_6.12.1.sz.mell'!C39</f>
        <v>0</v>
      </c>
      <c r="D37" s="1900">
        <f>'RM_6.12.1.sz.mell'!J39</f>
        <v>0</v>
      </c>
      <c r="E37" s="1905">
        <f>'RM_6.12.1.sz.mell'!K39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'RM_6.12.1.sz.mell'!C40</f>
        <v>0</v>
      </c>
      <c r="D38" s="2017">
        <f>'RM_6.12.1.sz.mell'!J40</f>
        <v>0</v>
      </c>
      <c r="E38" s="1914">
        <f>'RM_6.12.1.sz.mell'!K40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'RM_6.12.1.sz.mell'!C41</f>
        <v>0</v>
      </c>
      <c r="D39" s="2018">
        <f>'RM_6.12.1.sz.mell'!J41</f>
        <v>0</v>
      </c>
      <c r="E39" s="1903">
        <f>'RM_6.12.1.sz.mell'!K41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'RM_6.12.1.sz.mell'!C42</f>
        <v>0</v>
      </c>
      <c r="D40" s="2019">
        <f>'RM_6.12.1.sz.mell'!J42</f>
        <v>0</v>
      </c>
      <c r="E40" s="2005">
        <f>'RM_6.12.1.sz.mell'!K42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'RM_6.12.1.sz.mell'!C43</f>
        <v>0</v>
      </c>
      <c r="D41" s="2020">
        <f>'RM_6.12.1.sz.mell'!J43</f>
        <v>0</v>
      </c>
      <c r="E41" s="2007">
        <f>'RM_6.12.1.sz.mell'!K43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'RM_6.12.1.sz.mell'!C45</f>
        <v>0</v>
      </c>
      <c r="D45" s="1900">
        <f>'RM_6.12.1.sz.mell'!J45</f>
        <v>0</v>
      </c>
      <c r="E45" s="1905">
        <f>'RM_6.12.1.sz.mell'!K45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'RM_6.12.1.sz.mell'!C46</f>
        <v>0</v>
      </c>
      <c r="D46" s="2067">
        <f>'RM_6.12.1.sz.mell'!J46</f>
        <v>0</v>
      </c>
      <c r="E46" s="2068">
        <f>'RM_6.12.1.sz.mell'!K46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'RM_6.12.1.sz.mell'!C47</f>
        <v>0</v>
      </c>
      <c r="D47" s="2017">
        <f>'RM_6.12.1.sz.mell'!J47</f>
        <v>0</v>
      </c>
      <c r="E47" s="1914">
        <f>'RM_6.12.1.sz.mell'!K47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'RM_6.12.1.sz.mell'!C48</f>
        <v>0</v>
      </c>
      <c r="D48" s="2069">
        <f>'RM_6.12.1.sz.mell'!J48</f>
        <v>0</v>
      </c>
      <c r="E48" s="1904">
        <f>'RM_6.12.1.sz.mell'!K48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'RM_6.12.1.sz.mell'!C49</f>
        <v>0</v>
      </c>
      <c r="D49" s="2073">
        <f>'RM_6.12.1.sz.mell'!J49</f>
        <v>0</v>
      </c>
      <c r="E49" s="2074">
        <f>'RM_6.12.1.sz.mell'!K49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'RM_6.12.1.sz.mell'!C50</f>
        <v>0</v>
      </c>
      <c r="D50" s="2073">
        <f>'RM_6.12.1.sz.mell'!J50</f>
        <v>0</v>
      </c>
      <c r="E50" s="2074">
        <f>'RM_6.12.1.sz.mell'!K50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'RM_6.12.1.sz.mell'!C51</f>
        <v>0</v>
      </c>
      <c r="D51" s="1900">
        <f>'RM_6.12.1.sz.mell'!J51</f>
        <v>0</v>
      </c>
      <c r="E51" s="1905">
        <f>'RM_6.12.1.sz.mell'!K51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'RM_6.12.1.sz.mell'!C52</f>
        <v>0</v>
      </c>
      <c r="D52" s="2067">
        <f>'RM_6.12.1.sz.mell'!J52</f>
        <v>0</v>
      </c>
      <c r="E52" s="2068">
        <f>'RM_6.12.1.sz.mell'!K52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'RM_6.12.1.sz.mell'!C53</f>
        <v>0</v>
      </c>
      <c r="D53" s="2017">
        <f>'RM_6.12.1.sz.mell'!J53</f>
        <v>0</v>
      </c>
      <c r="E53" s="1914">
        <f>'RM_6.12.1.sz.mell'!K53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'RM_6.12.1.sz.mell'!C54</f>
        <v>0</v>
      </c>
      <c r="D54" s="2069">
        <f>'RM_6.12.1.sz.mell'!J54</f>
        <v>0</v>
      </c>
      <c r="E54" s="1904">
        <f>'RM_6.12.1.sz.mell'!K54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'RM_6.12.1.sz.mell'!C55</f>
        <v>0</v>
      </c>
      <c r="D55" s="2073">
        <f>'RM_6.12.1.sz.mell'!J55</f>
        <v>0</v>
      </c>
      <c r="E55" s="2074">
        <f>'RM_6.12.1.sz.mell'!K55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'RM_6.12.1.sz.mell'!C56</f>
        <v>0</v>
      </c>
      <c r="D56" s="1900">
        <f>'RM_6.12.1.sz.mell'!J56</f>
        <v>0</v>
      </c>
      <c r="E56" s="1905">
        <f>'RM_6.12.1.sz.mell'!K56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'RM_6.12.1.sz.mell'!C57</f>
        <v>0</v>
      </c>
      <c r="D57" s="1900">
        <f>'RM_6.12.1.sz.mell'!J57</f>
        <v>0</v>
      </c>
      <c r="E57" s="1905">
        <f>'RM_6.12.1.sz.mell'!K57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'RM_6.12.1.sz.mell'!C59</f>
        <v>0</v>
      </c>
      <c r="D59" s="2021">
        <f>'RM_6.12.1.sz.mell'!J59</f>
        <v>0</v>
      </c>
      <c r="E59" s="2022">
        <f>'RM_6.12.1.sz.mell'!K59</f>
        <v>0</v>
      </c>
    </row>
    <row r="60" spans="1:5" ht="13.5" thickBot="1" x14ac:dyDescent="0.25">
      <c r="A60" s="1990" t="s">
        <v>806</v>
      </c>
      <c r="B60" s="1991"/>
      <c r="C60" s="2021">
        <f>'RM_6.12.1.sz.mell'!C60</f>
        <v>0</v>
      </c>
      <c r="D60" s="2021">
        <f>'RM_6.12.1.sz.mell'!J60</f>
        <v>0</v>
      </c>
      <c r="E60" s="2022">
        <f>'RM_6.12.1.sz.mell'!K60</f>
        <v>0</v>
      </c>
    </row>
  </sheetData>
  <sheetProtection sheet="1" formatCells="0"/>
  <customSheetViews>
    <customSheetView guid="{9A8A2574-4E4C-4A0E-A4B4-611EAAF4A38D}" scale="120">
      <selection activeCell="H25" sqref="H2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46" zoomScale="120" zoomScaleNormal="120" workbookViewId="0">
      <selection activeCell="C59" sqref="C59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CONCATENATE(KVI_MOD_ALAPADATOK!M32,"2. melléklet ",KVI_MOD_ALAPADATOK!A7," ",KVI_MOD_ALAPADATOK!B7," ",KVI_MOD_ALAPADATOK!C7," ",KVI_MOD_ALAPADATOK!D7," ",KVI_MOD_ALAPADATOK!E7," ",KVI_MOD_ALAPADATOK!F7," ",KVI_MOD_ALAPADATOK!G7," ",KVI_MOD_ALAPADATOK!H7)</f>
        <v>9.11.2.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CONCATENATE(KVI_MOD_9.12.1.sz.mell!B2:D2)</f>
        <v>10 kvi név</v>
      </c>
      <c r="C2" s="2423"/>
      <c r="D2" s="2424"/>
      <c r="E2" s="1673" t="s">
        <v>609</v>
      </c>
    </row>
    <row r="3" spans="1:5" s="1651" customFormat="1" ht="24.75" thickBot="1" x14ac:dyDescent="0.25">
      <c r="A3" s="1672" t="s">
        <v>200</v>
      </c>
      <c r="B3" s="2422" t="s">
        <v>413</v>
      </c>
      <c r="C3" s="2423"/>
      <c r="D3" s="2424"/>
      <c r="E3" s="1673" t="s">
        <v>59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KVI_MOD_9.12.1.sz.mell!E4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'RM_6.12.2.sz.mell'!C10</f>
        <v>0</v>
      </c>
      <c r="D8" s="1890">
        <f>'RM_6.12.2.sz.mell'!J10</f>
        <v>0</v>
      </c>
      <c r="E8" s="1995">
        <f>'RM_6.12.2.sz.mell'!K10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'RM_6.12.2.sz.mell'!C11</f>
        <v>0</v>
      </c>
      <c r="D9" s="1909">
        <f>'RM_6.12.2.sz.mell'!J11</f>
        <v>0</v>
      </c>
      <c r="E9" s="1997">
        <f>'RM_6.12.2.sz.mell'!K11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'RM_6.12.2.sz.mell'!C12</f>
        <v>0</v>
      </c>
      <c r="D10" s="2014">
        <f>'RM_6.12.2.sz.mell'!J12</f>
        <v>0</v>
      </c>
      <c r="E10" s="1893">
        <f>'RM_6.12.2.sz.mell'!K12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'RM_6.12.2.sz.mell'!C13</f>
        <v>0</v>
      </c>
      <c r="D11" s="2014">
        <f>'RM_6.12.2.sz.mell'!J13</f>
        <v>0</v>
      </c>
      <c r="E11" s="1893">
        <f>'RM_6.12.2.sz.mell'!K13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'RM_6.12.2.sz.mell'!C14</f>
        <v>0</v>
      </c>
      <c r="D12" s="2014">
        <f>'RM_6.12.2.sz.mell'!J14</f>
        <v>0</v>
      </c>
      <c r="E12" s="1893">
        <f>'RM_6.12.2.sz.mell'!K14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'RM_6.12.2.sz.mell'!C15</f>
        <v>0</v>
      </c>
      <c r="D13" s="2014">
        <f>'RM_6.12.2.sz.mell'!J15</f>
        <v>0</v>
      </c>
      <c r="E13" s="1893">
        <f>'RM_6.12.2.sz.mell'!K15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'RM_6.12.2.sz.mell'!C16</f>
        <v>0</v>
      </c>
      <c r="D14" s="2014">
        <f>'RM_6.12.2.sz.mell'!J16</f>
        <v>0</v>
      </c>
      <c r="E14" s="1893">
        <f>'RM_6.12.2.sz.mell'!K16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'RM_6.12.2.sz.mell'!C17</f>
        <v>0</v>
      </c>
      <c r="D15" s="2014">
        <f>'RM_6.12.2.sz.mell'!J17</f>
        <v>0</v>
      </c>
      <c r="E15" s="1893">
        <f>'RM_6.12.2.sz.mell'!K17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'RM_6.12.2.sz.mell'!C18</f>
        <v>0</v>
      </c>
      <c r="D16" s="2015">
        <f>'RM_6.12.2.sz.mell'!J18</f>
        <v>0</v>
      </c>
      <c r="E16" s="1912">
        <f>'RM_6.12.2.sz.mell'!K18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'RM_6.12.2.sz.mell'!C19</f>
        <v>0</v>
      </c>
      <c r="D17" s="2014">
        <f>'RM_6.12.2.sz.mell'!J19</f>
        <v>0</v>
      </c>
      <c r="E17" s="1893">
        <f>'RM_6.12.2.sz.mell'!K19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'RM_6.12.2.sz.mell'!C20</f>
        <v>0</v>
      </c>
      <c r="D18" s="2016">
        <f>'RM_6.12.2.sz.mell'!J20</f>
        <v>0</v>
      </c>
      <c r="E18" s="1895">
        <f>'RM_6.12.2.sz.mell'!K20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'RM_6.12.2.sz.mell'!C21</f>
        <v>0</v>
      </c>
      <c r="D19" s="2016">
        <f>'RM_6.12.2.sz.mell'!J21</f>
        <v>0</v>
      </c>
      <c r="E19" s="1895">
        <f>'RM_6.12.2.sz.mell'!K21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'RM_6.12.2.sz.mell'!C22</f>
        <v>0</v>
      </c>
      <c r="D20" s="1900">
        <f>'RM_6.12.2.sz.mell'!J22</f>
        <v>0</v>
      </c>
      <c r="E20" s="1905">
        <f>'RM_6.12.2.sz.mell'!K22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'RM_6.12.2.sz.mell'!C23</f>
        <v>0</v>
      </c>
      <c r="D21" s="2014">
        <f>'RM_6.12.2.sz.mell'!J23</f>
        <v>0</v>
      </c>
      <c r="E21" s="1893">
        <f>'RM_6.12.2.sz.mell'!K23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'RM_6.12.2.sz.mell'!C24</f>
        <v>0</v>
      </c>
      <c r="D22" s="2014">
        <f>'RM_6.12.2.sz.mell'!J24</f>
        <v>0</v>
      </c>
      <c r="E22" s="1893">
        <f>'RM_6.12.2.sz.mell'!K24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'RM_6.12.2.sz.mell'!C25</f>
        <v>0</v>
      </c>
      <c r="D23" s="2014">
        <f>'RM_6.12.2.sz.mell'!J25</f>
        <v>0</v>
      </c>
      <c r="E23" s="1893">
        <f>'RM_6.12.2.sz.mell'!K25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'RM_6.12.2.sz.mell'!C26</f>
        <v>0</v>
      </c>
      <c r="D24" s="2014">
        <f>'RM_6.12.2.sz.mell'!J26</f>
        <v>0</v>
      </c>
      <c r="E24" s="1893">
        <f>'RM_6.12.2.sz.mell'!K26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'RM_6.12.2.sz.mell'!C27</f>
        <v>0</v>
      </c>
      <c r="D25" s="1900">
        <f>'RM_6.12.2.sz.mell'!J27</f>
        <v>0</v>
      </c>
      <c r="E25" s="1905">
        <f>'RM_6.12.2.sz.mell'!K27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'RM_6.12.2.sz.mell'!C28</f>
        <v>0</v>
      </c>
      <c r="D26" s="1900">
        <f>'RM_6.12.2.sz.mell'!J28</f>
        <v>0</v>
      </c>
      <c r="E26" s="1905">
        <f>'RM_6.12.2.sz.mell'!K28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'RM_6.12.2.sz.mell'!C29</f>
        <v>0</v>
      </c>
      <c r="D27" s="2017">
        <f>'RM_6.12.2.sz.mell'!J29</f>
        <v>0</v>
      </c>
      <c r="E27" s="1914">
        <f>'RM_6.12.2.sz.mell'!K29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'RM_6.12.2.sz.mell'!C30</f>
        <v>0</v>
      </c>
      <c r="D28" s="2018">
        <f>'RM_6.12.2.sz.mell'!J30</f>
        <v>0</v>
      </c>
      <c r="E28" s="1903">
        <f>'RM_6.12.2.sz.mell'!K30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'RM_6.12.2.sz.mell'!C31</f>
        <v>0</v>
      </c>
      <c r="D29" s="2019">
        <f>'RM_6.12.2.sz.mell'!J31</f>
        <v>0</v>
      </c>
      <c r="E29" s="2005">
        <f>'RM_6.12.2.sz.mell'!K31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'RM_6.12.2.sz.mell'!C32</f>
        <v>0</v>
      </c>
      <c r="D30" s="1900">
        <f>'RM_6.12.2.sz.mell'!J32</f>
        <v>0</v>
      </c>
      <c r="E30" s="1905">
        <f>'RM_6.12.2.sz.mell'!K32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'RM_6.12.2.sz.mell'!C33</f>
        <v>0</v>
      </c>
      <c r="D31" s="2017">
        <f>'RM_6.12.2.sz.mell'!J33</f>
        <v>0</v>
      </c>
      <c r="E31" s="1914">
        <f>'RM_6.12.2.sz.mell'!K33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'RM_6.12.2.sz.mell'!C34</f>
        <v>0</v>
      </c>
      <c r="D32" s="2018">
        <f>'RM_6.12.2.sz.mell'!J34</f>
        <v>0</v>
      </c>
      <c r="E32" s="1903">
        <f>'RM_6.12.2.sz.mell'!K34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'RM_6.12.2.sz.mell'!C35</f>
        <v>0</v>
      </c>
      <c r="D33" s="2019">
        <f>'RM_6.12.2.sz.mell'!J35</f>
        <v>0</v>
      </c>
      <c r="E33" s="2005">
        <f>'RM_6.12.2.sz.mell'!K35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'RM_6.12.2.sz.mell'!C36</f>
        <v>0</v>
      </c>
      <c r="D34" s="1900">
        <f>'RM_6.12.2.sz.mell'!J36</f>
        <v>0</v>
      </c>
      <c r="E34" s="1905">
        <f>'RM_6.12.2.sz.mell'!K36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'RM_6.12.2.sz.mell'!C37</f>
        <v>0</v>
      </c>
      <c r="D35" s="1900">
        <f>'RM_6.12.2.sz.mell'!J37</f>
        <v>0</v>
      </c>
      <c r="E35" s="1905">
        <f>'RM_6.12.2.sz.mell'!K37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'RM_6.12.2.sz.mell'!C38</f>
        <v>0</v>
      </c>
      <c r="D36" s="1900">
        <f>'RM_6.12.2.sz.mell'!J38</f>
        <v>0</v>
      </c>
      <c r="E36" s="1905">
        <f>'RM_6.12.2.sz.mell'!K38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'RM_6.12.2.sz.mell'!C39</f>
        <v>0</v>
      </c>
      <c r="D37" s="1900">
        <f>'RM_6.12.2.sz.mell'!J39</f>
        <v>0</v>
      </c>
      <c r="E37" s="1905">
        <f>'RM_6.12.2.sz.mell'!K39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'RM_6.12.2.sz.mell'!C40</f>
        <v>0</v>
      </c>
      <c r="D38" s="2017">
        <f>'RM_6.12.2.sz.mell'!J40</f>
        <v>0</v>
      </c>
      <c r="E38" s="1914">
        <f>'RM_6.12.2.sz.mell'!K40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'RM_6.12.2.sz.mell'!C41</f>
        <v>0</v>
      </c>
      <c r="D39" s="2018">
        <f>'RM_6.12.2.sz.mell'!J41</f>
        <v>0</v>
      </c>
      <c r="E39" s="1903">
        <f>'RM_6.12.2.sz.mell'!K41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'RM_6.12.2.sz.mell'!C42</f>
        <v>0</v>
      </c>
      <c r="D40" s="2019">
        <f>'RM_6.12.2.sz.mell'!J42</f>
        <v>0</v>
      </c>
      <c r="E40" s="2005">
        <f>'RM_6.12.2.sz.mell'!K42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'RM_6.12.2.sz.mell'!C43</f>
        <v>0</v>
      </c>
      <c r="D41" s="2020">
        <f>'RM_6.12.2.sz.mell'!J43</f>
        <v>0</v>
      </c>
      <c r="E41" s="2007">
        <f>'RM_6.12.2.sz.mell'!K43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'RM_6.12.2.sz.mell'!C45</f>
        <v>0</v>
      </c>
      <c r="D45" s="1900">
        <f>'RM_6.12.2.sz.mell'!J45</f>
        <v>0</v>
      </c>
      <c r="E45" s="1905">
        <f>'RM_6.12.2.sz.mell'!K45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'RM_6.12.2.sz.mell'!C46</f>
        <v>0</v>
      </c>
      <c r="D46" s="2067">
        <f>'RM_6.12.2.sz.mell'!J46</f>
        <v>0</v>
      </c>
      <c r="E46" s="2068">
        <f>'RM_6.12.2.sz.mell'!K46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'RM_6.12.2.sz.mell'!C47</f>
        <v>0</v>
      </c>
      <c r="D47" s="2017">
        <f>'RM_6.12.2.sz.mell'!J47</f>
        <v>0</v>
      </c>
      <c r="E47" s="1914">
        <f>'RM_6.12.2.sz.mell'!K47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'RM_6.12.2.sz.mell'!C48</f>
        <v>0</v>
      </c>
      <c r="D48" s="2069">
        <f>'RM_6.12.2.sz.mell'!J48</f>
        <v>0</v>
      </c>
      <c r="E48" s="1904">
        <f>'RM_6.12.2.sz.mell'!K48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'RM_6.12.2.sz.mell'!C49</f>
        <v>0</v>
      </c>
      <c r="D49" s="2073">
        <f>'RM_6.12.2.sz.mell'!J49</f>
        <v>0</v>
      </c>
      <c r="E49" s="2074">
        <f>'RM_6.12.2.sz.mell'!K49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'RM_6.12.2.sz.mell'!C50</f>
        <v>0</v>
      </c>
      <c r="D50" s="2073">
        <f>'RM_6.12.2.sz.mell'!J50</f>
        <v>0</v>
      </c>
      <c r="E50" s="2074">
        <f>'RM_6.12.2.sz.mell'!K50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'RM_6.12.2.sz.mell'!C51</f>
        <v>0</v>
      </c>
      <c r="D51" s="1900">
        <f>'RM_6.12.2.sz.mell'!J51</f>
        <v>0</v>
      </c>
      <c r="E51" s="1905">
        <f>'RM_6.12.2.sz.mell'!K51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'RM_6.12.2.sz.mell'!C52</f>
        <v>0</v>
      </c>
      <c r="D52" s="2067">
        <f>'RM_6.12.2.sz.mell'!J52</f>
        <v>0</v>
      </c>
      <c r="E52" s="2068">
        <f>'RM_6.12.2.sz.mell'!K52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'RM_6.12.2.sz.mell'!C53</f>
        <v>0</v>
      </c>
      <c r="D53" s="2017">
        <f>'RM_6.12.2.sz.mell'!J53</f>
        <v>0</v>
      </c>
      <c r="E53" s="1914">
        <f>'RM_6.12.2.sz.mell'!K53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'RM_6.12.2.sz.mell'!C54</f>
        <v>0</v>
      </c>
      <c r="D54" s="2069">
        <f>'RM_6.12.2.sz.mell'!J54</f>
        <v>0</v>
      </c>
      <c r="E54" s="1904">
        <f>'RM_6.12.2.sz.mell'!K54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'RM_6.12.2.sz.mell'!C55</f>
        <v>0</v>
      </c>
      <c r="D55" s="2073">
        <f>'RM_6.12.2.sz.mell'!J55</f>
        <v>0</v>
      </c>
      <c r="E55" s="2074">
        <f>'RM_6.12.2.sz.mell'!K55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'RM_6.12.2.sz.mell'!C56</f>
        <v>0</v>
      </c>
      <c r="D56" s="1900">
        <f>'RM_6.12.2.sz.mell'!J56</f>
        <v>0</v>
      </c>
      <c r="E56" s="1905">
        <f>'RM_6.12.2.sz.mell'!K56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'RM_6.12.2.sz.mell'!C57</f>
        <v>0</v>
      </c>
      <c r="D57" s="1900">
        <f>'RM_6.12.2.sz.mell'!J57</f>
        <v>0</v>
      </c>
      <c r="E57" s="1905">
        <f>'RM_6.12.2.sz.mell'!K57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'RM_6.12.2.sz.mell'!C59</f>
        <v>0</v>
      </c>
      <c r="D59" s="2021">
        <f>'RM_6.12.2.sz.mell'!J59</f>
        <v>0</v>
      </c>
      <c r="E59" s="2022">
        <f>'RM_6.12.2.sz.mell'!K59</f>
        <v>0</v>
      </c>
    </row>
    <row r="60" spans="1:5" ht="13.5" thickBot="1" x14ac:dyDescent="0.25">
      <c r="A60" s="1990" t="s">
        <v>806</v>
      </c>
      <c r="B60" s="1991"/>
      <c r="C60" s="2021">
        <f>'RM_6.12.2.sz.mell'!C60</f>
        <v>0</v>
      </c>
      <c r="D60" s="2021">
        <f>'RM_6.12.2.sz.mell'!J60</f>
        <v>0</v>
      </c>
      <c r="E60" s="2022">
        <f>'RM_6.12.2.sz.mell'!K60</f>
        <v>0</v>
      </c>
    </row>
  </sheetData>
  <sheetProtection sheet="1" formatCells="0"/>
  <customSheetViews>
    <customSheetView guid="{9A8A2574-4E4C-4A0E-A4B4-611EAAF4A38D}" scale="120" topLeftCell="A46">
      <selection activeCell="C59" sqref="C5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1:E60"/>
  <sheetViews>
    <sheetView topLeftCell="A25" zoomScale="120" zoomScaleNormal="120" workbookViewId="0">
      <selection activeCell="O51" sqref="O51"/>
    </sheetView>
  </sheetViews>
  <sheetFormatPr defaultRowHeight="12.75" x14ac:dyDescent="0.2"/>
  <cols>
    <col min="1" max="1" width="13.83203125" style="1678" customWidth="1"/>
    <col min="2" max="2" width="54.5" style="1659" customWidth="1"/>
    <col min="3" max="5" width="15.83203125" style="1659" customWidth="1"/>
    <col min="6" max="16384" width="9.33203125" style="1659"/>
  </cols>
  <sheetData>
    <row r="1" spans="1:5" s="1648" customFormat="1" ht="16.5" thickBot="1" x14ac:dyDescent="0.3">
      <c r="A1" s="1647"/>
      <c r="B1" s="2427" t="str">
        <f>CONCATENATE(KVI_MOD_ALAPADATOK!M32,"3. melléklet ",KVI_MOD_ALAPADATOK!A7," ",KVI_MOD_ALAPADATOK!B7," ",KVI_MOD_ALAPADATOK!C7," ",KVI_MOD_ALAPADATOK!D7," ",KVI_MOD_ALAPADATOK!E7," ",KVI_MOD_ALAPADATOK!F7," ",KVI_MOD_ALAPADATOK!G7," ",KVI_MOD_ALAPADATOK!H7)</f>
        <v>9.11.3. melléklet a  / 2021 ( … ) önkormányzati rendelethez</v>
      </c>
      <c r="C1" s="2428"/>
      <c r="D1" s="2428"/>
      <c r="E1" s="2428"/>
    </row>
    <row r="2" spans="1:5" s="1651" customFormat="1" ht="25.5" customHeight="1" thickBot="1" x14ac:dyDescent="0.25">
      <c r="A2" s="1672" t="s">
        <v>807</v>
      </c>
      <c r="B2" s="2422" t="str">
        <f>CONCATENATE(KVI_MOD_9.12.2.sz.mell!B2:D2)</f>
        <v>10 kvi név</v>
      </c>
      <c r="C2" s="2423"/>
      <c r="D2" s="2424"/>
      <c r="E2" s="1673" t="s">
        <v>608</v>
      </c>
    </row>
    <row r="3" spans="1:5" s="1651" customFormat="1" ht="24.75" thickBot="1" x14ac:dyDescent="0.25">
      <c r="A3" s="1672" t="s">
        <v>200</v>
      </c>
      <c r="B3" s="2422" t="s">
        <v>525</v>
      </c>
      <c r="C3" s="2423"/>
      <c r="D3" s="2424"/>
      <c r="E3" s="1673" t="s">
        <v>426</v>
      </c>
    </row>
    <row r="4" spans="1:5" s="1656" customFormat="1" ht="15.95" customHeight="1" thickBot="1" x14ac:dyDescent="0.3">
      <c r="A4" s="1653"/>
      <c r="B4" s="1653"/>
      <c r="C4" s="1654"/>
      <c r="D4" s="1655"/>
      <c r="E4" s="1654" t="str">
        <f>KVI_MOD_9.12.2.sz.mell!E4</f>
        <v xml:space="preserve"> Forintban!</v>
      </c>
    </row>
    <row r="5" spans="1:5" ht="24.75" thickBot="1" x14ac:dyDescent="0.25">
      <c r="A5" s="1955" t="s">
        <v>202</v>
      </c>
      <c r="B5" s="1992" t="s">
        <v>558</v>
      </c>
      <c r="C5" s="1992" t="s">
        <v>803</v>
      </c>
      <c r="D5" s="1956" t="s">
        <v>1079</v>
      </c>
      <c r="E5" s="1993" t="s">
        <v>804</v>
      </c>
    </row>
    <row r="6" spans="1:5" s="1660" customFormat="1" ht="12.95" customHeight="1" thickBot="1" x14ac:dyDescent="0.25">
      <c r="A6" s="1960" t="s">
        <v>488</v>
      </c>
      <c r="B6" s="1961" t="s">
        <v>489</v>
      </c>
      <c r="C6" s="1961" t="s">
        <v>490</v>
      </c>
      <c r="D6" s="1962" t="s">
        <v>492</v>
      </c>
      <c r="E6" s="1963" t="s">
        <v>491</v>
      </c>
    </row>
    <row r="7" spans="1:5" s="1660" customFormat="1" ht="15.95" customHeight="1" thickBot="1" x14ac:dyDescent="0.25">
      <c r="A7" s="2419" t="s">
        <v>55</v>
      </c>
      <c r="B7" s="2420"/>
      <c r="C7" s="2420"/>
      <c r="D7" s="2420"/>
      <c r="E7" s="2421"/>
    </row>
    <row r="8" spans="1:5" s="1661" customFormat="1" ht="12" customHeight="1" thickBot="1" x14ac:dyDescent="0.25">
      <c r="A8" s="1960" t="s">
        <v>17</v>
      </c>
      <c r="B8" s="1994" t="s">
        <v>515</v>
      </c>
      <c r="C8" s="1890">
        <f>'RM_6.12.3.sz.mell'!C10</f>
        <v>0</v>
      </c>
      <c r="D8" s="1890">
        <f>'RM_6.12.3.sz.mell'!J10</f>
        <v>0</v>
      </c>
      <c r="E8" s="1995">
        <f>'RM_6.12.3.sz.mell'!K10</f>
        <v>0</v>
      </c>
    </row>
    <row r="9" spans="1:5" s="1661" customFormat="1" ht="12" customHeight="1" x14ac:dyDescent="0.2">
      <c r="A9" s="1996" t="s">
        <v>97</v>
      </c>
      <c r="B9" s="1866" t="s">
        <v>272</v>
      </c>
      <c r="C9" s="1909">
        <f>'RM_6.12.3.sz.mell'!C11</f>
        <v>0</v>
      </c>
      <c r="D9" s="1909">
        <f>'RM_6.12.3.sz.mell'!J11</f>
        <v>0</v>
      </c>
      <c r="E9" s="1997">
        <f>'RM_6.12.3.sz.mell'!K11</f>
        <v>0</v>
      </c>
    </row>
    <row r="10" spans="1:5" s="1661" customFormat="1" ht="12" customHeight="1" x14ac:dyDescent="0.2">
      <c r="A10" s="1998" t="s">
        <v>98</v>
      </c>
      <c r="B10" s="1867" t="s">
        <v>273</v>
      </c>
      <c r="C10" s="1892">
        <f>'RM_6.12.3.sz.mell'!C12</f>
        <v>0</v>
      </c>
      <c r="D10" s="2014">
        <f>'RM_6.12.3.sz.mell'!J12</f>
        <v>0</v>
      </c>
      <c r="E10" s="1893">
        <f>'RM_6.12.3.sz.mell'!K12</f>
        <v>0</v>
      </c>
    </row>
    <row r="11" spans="1:5" s="1661" customFormat="1" ht="12" customHeight="1" x14ac:dyDescent="0.2">
      <c r="A11" s="1998" t="s">
        <v>99</v>
      </c>
      <c r="B11" s="1867" t="s">
        <v>274</v>
      </c>
      <c r="C11" s="1892">
        <f>'RM_6.12.3.sz.mell'!C13</f>
        <v>0</v>
      </c>
      <c r="D11" s="2014">
        <f>'RM_6.12.3.sz.mell'!J13</f>
        <v>0</v>
      </c>
      <c r="E11" s="1893">
        <f>'RM_6.12.3.sz.mell'!K13</f>
        <v>0</v>
      </c>
    </row>
    <row r="12" spans="1:5" s="1661" customFormat="1" ht="12" customHeight="1" x14ac:dyDescent="0.2">
      <c r="A12" s="1998" t="s">
        <v>100</v>
      </c>
      <c r="B12" s="1867" t="s">
        <v>275</v>
      </c>
      <c r="C12" s="1892">
        <f>'RM_6.12.3.sz.mell'!C14</f>
        <v>0</v>
      </c>
      <c r="D12" s="2014">
        <f>'RM_6.12.3.sz.mell'!J14</f>
        <v>0</v>
      </c>
      <c r="E12" s="1893">
        <f>'RM_6.12.3.sz.mell'!K14</f>
        <v>0</v>
      </c>
    </row>
    <row r="13" spans="1:5" s="1661" customFormat="1" ht="12" customHeight="1" x14ac:dyDescent="0.2">
      <c r="A13" s="1998" t="s">
        <v>146</v>
      </c>
      <c r="B13" s="1867" t="s">
        <v>276</v>
      </c>
      <c r="C13" s="1892">
        <f>'RM_6.12.3.sz.mell'!C15</f>
        <v>0</v>
      </c>
      <c r="D13" s="2014">
        <f>'RM_6.12.3.sz.mell'!J15</f>
        <v>0</v>
      </c>
      <c r="E13" s="1893">
        <f>'RM_6.12.3.sz.mell'!K15</f>
        <v>0</v>
      </c>
    </row>
    <row r="14" spans="1:5" s="1661" customFormat="1" ht="12" customHeight="1" x14ac:dyDescent="0.2">
      <c r="A14" s="1998" t="s">
        <v>101</v>
      </c>
      <c r="B14" s="1867" t="s">
        <v>394</v>
      </c>
      <c r="C14" s="1892">
        <f>'RM_6.12.3.sz.mell'!C16</f>
        <v>0</v>
      </c>
      <c r="D14" s="2014">
        <f>'RM_6.12.3.sz.mell'!J16</f>
        <v>0</v>
      </c>
      <c r="E14" s="1893">
        <f>'RM_6.12.3.sz.mell'!K16</f>
        <v>0</v>
      </c>
    </row>
    <row r="15" spans="1:5" s="1661" customFormat="1" ht="12" customHeight="1" x14ac:dyDescent="0.2">
      <c r="A15" s="1998" t="s">
        <v>102</v>
      </c>
      <c r="B15" s="1883" t="s">
        <v>395</v>
      </c>
      <c r="C15" s="1892">
        <f>'RM_6.12.3.sz.mell'!C17</f>
        <v>0</v>
      </c>
      <c r="D15" s="2014">
        <f>'RM_6.12.3.sz.mell'!J17</f>
        <v>0</v>
      </c>
      <c r="E15" s="1893">
        <f>'RM_6.12.3.sz.mell'!K17</f>
        <v>0</v>
      </c>
    </row>
    <row r="16" spans="1:5" s="1661" customFormat="1" ht="12" customHeight="1" x14ac:dyDescent="0.2">
      <c r="A16" s="1998" t="s">
        <v>112</v>
      </c>
      <c r="B16" s="1867" t="s">
        <v>279</v>
      </c>
      <c r="C16" s="1911">
        <f>'RM_6.12.3.sz.mell'!C18</f>
        <v>0</v>
      </c>
      <c r="D16" s="2015">
        <f>'RM_6.12.3.sz.mell'!J18</f>
        <v>0</v>
      </c>
      <c r="E16" s="1912">
        <f>'RM_6.12.3.sz.mell'!K18</f>
        <v>0</v>
      </c>
    </row>
    <row r="17" spans="1:5" s="1662" customFormat="1" ht="12" customHeight="1" x14ac:dyDescent="0.2">
      <c r="A17" s="1998" t="s">
        <v>113</v>
      </c>
      <c r="B17" s="1867" t="s">
        <v>280</v>
      </c>
      <c r="C17" s="1892">
        <f>'RM_6.12.3.sz.mell'!C19</f>
        <v>0</v>
      </c>
      <c r="D17" s="2014">
        <f>'RM_6.12.3.sz.mell'!J19</f>
        <v>0</v>
      </c>
      <c r="E17" s="1893">
        <f>'RM_6.12.3.sz.mell'!K19</f>
        <v>0</v>
      </c>
    </row>
    <row r="18" spans="1:5" s="1662" customFormat="1" ht="12" customHeight="1" x14ac:dyDescent="0.2">
      <c r="A18" s="1998" t="s">
        <v>114</v>
      </c>
      <c r="B18" s="1867" t="s">
        <v>431</v>
      </c>
      <c r="C18" s="1894">
        <f>'RM_6.12.3.sz.mell'!C20</f>
        <v>0</v>
      </c>
      <c r="D18" s="2016">
        <f>'RM_6.12.3.sz.mell'!J20</f>
        <v>0</v>
      </c>
      <c r="E18" s="1895">
        <f>'RM_6.12.3.sz.mell'!K20</f>
        <v>0</v>
      </c>
    </row>
    <row r="19" spans="1:5" s="1662" customFormat="1" ht="12" customHeight="1" thickBot="1" x14ac:dyDescent="0.25">
      <c r="A19" s="1998" t="s">
        <v>115</v>
      </c>
      <c r="B19" s="1883" t="s">
        <v>281</v>
      </c>
      <c r="C19" s="1894">
        <f>'RM_6.12.3.sz.mell'!C21</f>
        <v>0</v>
      </c>
      <c r="D19" s="2016">
        <f>'RM_6.12.3.sz.mell'!J21</f>
        <v>0</v>
      </c>
      <c r="E19" s="1895">
        <f>'RM_6.12.3.sz.mell'!K21</f>
        <v>0</v>
      </c>
    </row>
    <row r="20" spans="1:5" s="1661" customFormat="1" ht="12" customHeight="1" thickBot="1" x14ac:dyDescent="0.25">
      <c r="A20" s="1960" t="s">
        <v>18</v>
      </c>
      <c r="B20" s="1994" t="s">
        <v>396</v>
      </c>
      <c r="C20" s="1890">
        <f>'RM_6.12.3.sz.mell'!C22</f>
        <v>0</v>
      </c>
      <c r="D20" s="1900">
        <f>'RM_6.12.3.sz.mell'!J22</f>
        <v>0</v>
      </c>
      <c r="E20" s="1905">
        <f>'RM_6.12.3.sz.mell'!K22</f>
        <v>0</v>
      </c>
    </row>
    <row r="21" spans="1:5" s="1662" customFormat="1" ht="12" customHeight="1" x14ac:dyDescent="0.2">
      <c r="A21" s="1998" t="s">
        <v>103</v>
      </c>
      <c r="B21" s="1881" t="s">
        <v>255</v>
      </c>
      <c r="C21" s="1892">
        <f>'RM_6.12.3.sz.mell'!C23</f>
        <v>0</v>
      </c>
      <c r="D21" s="2014">
        <f>'RM_6.12.3.sz.mell'!J23</f>
        <v>0</v>
      </c>
      <c r="E21" s="1893">
        <f>'RM_6.12.3.sz.mell'!K23</f>
        <v>0</v>
      </c>
    </row>
    <row r="22" spans="1:5" s="1662" customFormat="1" ht="12" customHeight="1" x14ac:dyDescent="0.2">
      <c r="A22" s="1998" t="s">
        <v>104</v>
      </c>
      <c r="B22" s="1867" t="s">
        <v>397</v>
      </c>
      <c r="C22" s="1892">
        <f>'RM_6.12.3.sz.mell'!C24</f>
        <v>0</v>
      </c>
      <c r="D22" s="2014">
        <f>'RM_6.12.3.sz.mell'!J24</f>
        <v>0</v>
      </c>
      <c r="E22" s="1893">
        <f>'RM_6.12.3.sz.mell'!K24</f>
        <v>0</v>
      </c>
    </row>
    <row r="23" spans="1:5" s="1662" customFormat="1" ht="12" customHeight="1" x14ac:dyDescent="0.2">
      <c r="A23" s="1998" t="s">
        <v>105</v>
      </c>
      <c r="B23" s="1867" t="s">
        <v>398</v>
      </c>
      <c r="C23" s="1892">
        <f>'RM_6.12.3.sz.mell'!C25</f>
        <v>0</v>
      </c>
      <c r="D23" s="2014">
        <f>'RM_6.12.3.sz.mell'!J25</f>
        <v>0</v>
      </c>
      <c r="E23" s="1893">
        <f>'RM_6.12.3.sz.mell'!K25</f>
        <v>0</v>
      </c>
    </row>
    <row r="24" spans="1:5" s="1662" customFormat="1" ht="12" customHeight="1" thickBot="1" x14ac:dyDescent="0.25">
      <c r="A24" s="1998" t="s">
        <v>106</v>
      </c>
      <c r="B24" s="1867" t="s">
        <v>520</v>
      </c>
      <c r="C24" s="1892">
        <f>'RM_6.12.3.sz.mell'!C26</f>
        <v>0</v>
      </c>
      <c r="D24" s="2014">
        <f>'RM_6.12.3.sz.mell'!J26</f>
        <v>0</v>
      </c>
      <c r="E24" s="1893">
        <f>'RM_6.12.3.sz.mell'!K26</f>
        <v>0</v>
      </c>
    </row>
    <row r="25" spans="1:5" s="1662" customFormat="1" ht="12" customHeight="1" thickBot="1" x14ac:dyDescent="0.25">
      <c r="A25" s="1999" t="s">
        <v>19</v>
      </c>
      <c r="B25" s="1880" t="s">
        <v>172</v>
      </c>
      <c r="C25" s="1890">
        <f>'RM_6.12.3.sz.mell'!C27</f>
        <v>0</v>
      </c>
      <c r="D25" s="1900">
        <f>'RM_6.12.3.sz.mell'!J27</f>
        <v>0</v>
      </c>
      <c r="E25" s="1905">
        <f>'RM_6.12.3.sz.mell'!K27</f>
        <v>0</v>
      </c>
    </row>
    <row r="26" spans="1:5" s="1662" customFormat="1" ht="12" customHeight="1" thickBot="1" x14ac:dyDescent="0.25">
      <c r="A26" s="1999" t="s">
        <v>20</v>
      </c>
      <c r="B26" s="1880" t="s">
        <v>399</v>
      </c>
      <c r="C26" s="1890">
        <f>'RM_6.12.3.sz.mell'!C28</f>
        <v>0</v>
      </c>
      <c r="D26" s="1900">
        <f>'RM_6.12.3.sz.mell'!J28</f>
        <v>0</v>
      </c>
      <c r="E26" s="1905">
        <f>'RM_6.12.3.sz.mell'!K28</f>
        <v>0</v>
      </c>
    </row>
    <row r="27" spans="1:5" s="1662" customFormat="1" ht="12" customHeight="1" x14ac:dyDescent="0.2">
      <c r="A27" s="2000" t="s">
        <v>265</v>
      </c>
      <c r="B27" s="2001" t="s">
        <v>397</v>
      </c>
      <c r="C27" s="1913">
        <f>'RM_6.12.3.sz.mell'!C29</f>
        <v>0</v>
      </c>
      <c r="D27" s="2017">
        <f>'RM_6.12.3.sz.mell'!J29</f>
        <v>0</v>
      </c>
      <c r="E27" s="1914">
        <f>'RM_6.12.3.sz.mell'!K29</f>
        <v>0</v>
      </c>
    </row>
    <row r="28" spans="1:5" s="1662" customFormat="1" ht="22.5" x14ac:dyDescent="0.2">
      <c r="A28" s="2000" t="s">
        <v>266</v>
      </c>
      <c r="B28" s="2002" t="s">
        <v>400</v>
      </c>
      <c r="C28" s="1899">
        <f>'RM_6.12.3.sz.mell'!C30</f>
        <v>0</v>
      </c>
      <c r="D28" s="2018">
        <f>'RM_6.12.3.sz.mell'!J30</f>
        <v>0</v>
      </c>
      <c r="E28" s="1903">
        <f>'RM_6.12.3.sz.mell'!K30</f>
        <v>0</v>
      </c>
    </row>
    <row r="29" spans="1:5" s="1662" customFormat="1" ht="12" customHeight="1" thickBot="1" x14ac:dyDescent="0.25">
      <c r="A29" s="1998" t="s">
        <v>267</v>
      </c>
      <c r="B29" s="2003" t="s">
        <v>521</v>
      </c>
      <c r="C29" s="2004">
        <f>'RM_6.12.3.sz.mell'!C31</f>
        <v>0</v>
      </c>
      <c r="D29" s="2019">
        <f>'RM_6.12.3.sz.mell'!J31</f>
        <v>0</v>
      </c>
      <c r="E29" s="2005">
        <f>'RM_6.12.3.sz.mell'!K31</f>
        <v>0</v>
      </c>
    </row>
    <row r="30" spans="1:5" s="1662" customFormat="1" ht="12" customHeight="1" thickBot="1" x14ac:dyDescent="0.25">
      <c r="A30" s="1999" t="s">
        <v>21</v>
      </c>
      <c r="B30" s="1880" t="s">
        <v>401</v>
      </c>
      <c r="C30" s="1890">
        <f>'RM_6.12.3.sz.mell'!C32</f>
        <v>0</v>
      </c>
      <c r="D30" s="1900">
        <f>'RM_6.12.3.sz.mell'!J32</f>
        <v>0</v>
      </c>
      <c r="E30" s="1905">
        <f>'RM_6.12.3.sz.mell'!K32</f>
        <v>0</v>
      </c>
    </row>
    <row r="31" spans="1:5" s="1662" customFormat="1" ht="12" customHeight="1" x14ac:dyDescent="0.2">
      <c r="A31" s="2000" t="s">
        <v>90</v>
      </c>
      <c r="B31" s="2001" t="s">
        <v>286</v>
      </c>
      <c r="C31" s="1913">
        <f>'RM_6.12.3.sz.mell'!C33</f>
        <v>0</v>
      </c>
      <c r="D31" s="2017">
        <f>'RM_6.12.3.sz.mell'!J33</f>
        <v>0</v>
      </c>
      <c r="E31" s="1914">
        <f>'RM_6.12.3.sz.mell'!K33</f>
        <v>0</v>
      </c>
    </row>
    <row r="32" spans="1:5" s="1662" customFormat="1" ht="12" customHeight="1" x14ac:dyDescent="0.2">
      <c r="A32" s="2000" t="s">
        <v>91</v>
      </c>
      <c r="B32" s="2002" t="s">
        <v>287</v>
      </c>
      <c r="C32" s="1899">
        <f>'RM_6.12.3.sz.mell'!C34</f>
        <v>0</v>
      </c>
      <c r="D32" s="2018">
        <f>'RM_6.12.3.sz.mell'!J34</f>
        <v>0</v>
      </c>
      <c r="E32" s="1903">
        <f>'RM_6.12.3.sz.mell'!K34</f>
        <v>0</v>
      </c>
    </row>
    <row r="33" spans="1:5" s="1662" customFormat="1" ht="12" customHeight="1" thickBot="1" x14ac:dyDescent="0.25">
      <c r="A33" s="1998" t="s">
        <v>92</v>
      </c>
      <c r="B33" s="2003" t="s">
        <v>288</v>
      </c>
      <c r="C33" s="2004">
        <f>'RM_6.12.3.sz.mell'!C35</f>
        <v>0</v>
      </c>
      <c r="D33" s="2019">
        <f>'RM_6.12.3.sz.mell'!J35</f>
        <v>0</v>
      </c>
      <c r="E33" s="2005">
        <f>'RM_6.12.3.sz.mell'!K35</f>
        <v>0</v>
      </c>
    </row>
    <row r="34" spans="1:5" s="1661" customFormat="1" ht="12" customHeight="1" thickBot="1" x14ac:dyDescent="0.25">
      <c r="A34" s="1999" t="s">
        <v>22</v>
      </c>
      <c r="B34" s="1880" t="s">
        <v>371</v>
      </c>
      <c r="C34" s="1890">
        <f>'RM_6.12.3.sz.mell'!C36</f>
        <v>0</v>
      </c>
      <c r="D34" s="1900">
        <f>'RM_6.12.3.sz.mell'!J36</f>
        <v>0</v>
      </c>
      <c r="E34" s="1905">
        <f>'RM_6.12.3.sz.mell'!K36</f>
        <v>0</v>
      </c>
    </row>
    <row r="35" spans="1:5" s="1661" customFormat="1" ht="12" customHeight="1" thickBot="1" x14ac:dyDescent="0.25">
      <c r="A35" s="1999" t="s">
        <v>23</v>
      </c>
      <c r="B35" s="1880" t="s">
        <v>402</v>
      </c>
      <c r="C35" s="1890">
        <f>'RM_6.12.3.sz.mell'!C37</f>
        <v>0</v>
      </c>
      <c r="D35" s="1900">
        <f>'RM_6.12.3.sz.mell'!J37</f>
        <v>0</v>
      </c>
      <c r="E35" s="1905">
        <f>'RM_6.12.3.sz.mell'!K37</f>
        <v>0</v>
      </c>
    </row>
    <row r="36" spans="1:5" s="1661" customFormat="1" ht="12" customHeight="1" thickBot="1" x14ac:dyDescent="0.25">
      <c r="A36" s="1960" t="s">
        <v>24</v>
      </c>
      <c r="B36" s="1880" t="s">
        <v>522</v>
      </c>
      <c r="C36" s="1890">
        <f>'RM_6.12.3.sz.mell'!C38</f>
        <v>0</v>
      </c>
      <c r="D36" s="1900">
        <f>'RM_6.12.3.sz.mell'!J38</f>
        <v>0</v>
      </c>
      <c r="E36" s="1905">
        <f>'RM_6.12.3.sz.mell'!K38</f>
        <v>0</v>
      </c>
    </row>
    <row r="37" spans="1:5" s="1661" customFormat="1" ht="12" customHeight="1" thickBot="1" x14ac:dyDescent="0.25">
      <c r="A37" s="218" t="s">
        <v>25</v>
      </c>
      <c r="B37" s="1880" t="s">
        <v>404</v>
      </c>
      <c r="C37" s="1890">
        <f>'RM_6.12.3.sz.mell'!C39</f>
        <v>0</v>
      </c>
      <c r="D37" s="1900">
        <f>'RM_6.12.3.sz.mell'!J39</f>
        <v>0</v>
      </c>
      <c r="E37" s="1905">
        <f>'RM_6.12.3.sz.mell'!K39</f>
        <v>0</v>
      </c>
    </row>
    <row r="38" spans="1:5" s="1661" customFormat="1" ht="12" customHeight="1" x14ac:dyDescent="0.2">
      <c r="A38" s="2000" t="s">
        <v>405</v>
      </c>
      <c r="B38" s="2001" t="s">
        <v>233</v>
      </c>
      <c r="C38" s="1913">
        <f>'RM_6.12.3.sz.mell'!C40</f>
        <v>0</v>
      </c>
      <c r="D38" s="2017">
        <f>'RM_6.12.3.sz.mell'!J40</f>
        <v>0</v>
      </c>
      <c r="E38" s="1914">
        <f>'RM_6.12.3.sz.mell'!K40</f>
        <v>0</v>
      </c>
    </row>
    <row r="39" spans="1:5" s="1661" customFormat="1" ht="12" customHeight="1" x14ac:dyDescent="0.2">
      <c r="A39" s="2000" t="s">
        <v>406</v>
      </c>
      <c r="B39" s="2002" t="s">
        <v>2</v>
      </c>
      <c r="C39" s="1899">
        <f>'RM_6.12.3.sz.mell'!C41</f>
        <v>0</v>
      </c>
      <c r="D39" s="2018">
        <f>'RM_6.12.3.sz.mell'!J41</f>
        <v>0</v>
      </c>
      <c r="E39" s="1903">
        <f>'RM_6.12.3.sz.mell'!K41</f>
        <v>0</v>
      </c>
    </row>
    <row r="40" spans="1:5" s="1662" customFormat="1" ht="12" customHeight="1" thickBot="1" x14ac:dyDescent="0.25">
      <c r="A40" s="1998" t="s">
        <v>407</v>
      </c>
      <c r="B40" s="2003" t="s">
        <v>408</v>
      </c>
      <c r="C40" s="2004">
        <f>'RM_6.12.3.sz.mell'!C42</f>
        <v>0</v>
      </c>
      <c r="D40" s="2019">
        <f>'RM_6.12.3.sz.mell'!J42</f>
        <v>0</v>
      </c>
      <c r="E40" s="2005">
        <f>'RM_6.12.3.sz.mell'!K42</f>
        <v>0</v>
      </c>
    </row>
    <row r="41" spans="1:5" s="1662" customFormat="1" ht="15.2" customHeight="1" thickBot="1" x14ac:dyDescent="0.25">
      <c r="A41" s="218" t="s">
        <v>26</v>
      </c>
      <c r="B41" s="219" t="s">
        <v>409</v>
      </c>
      <c r="C41" s="2006">
        <f>'RM_6.12.3.sz.mell'!C43</f>
        <v>0</v>
      </c>
      <c r="D41" s="2020">
        <f>'RM_6.12.3.sz.mell'!J43</f>
        <v>0</v>
      </c>
      <c r="E41" s="2007">
        <f>'RM_6.12.3.sz.mell'!K43</f>
        <v>0</v>
      </c>
    </row>
    <row r="42" spans="1:5" s="1662" customFormat="1" ht="15.2" customHeight="1" x14ac:dyDescent="0.2">
      <c r="A42" s="1974"/>
      <c r="B42" s="1975"/>
      <c r="C42" s="1976"/>
      <c r="D42" s="1977"/>
      <c r="E42" s="1977"/>
    </row>
    <row r="43" spans="1:5" ht="13.5" thickBot="1" x14ac:dyDescent="0.25">
      <c r="A43" s="2008"/>
      <c r="B43" s="2009"/>
      <c r="C43" s="2010"/>
      <c r="D43" s="2011"/>
      <c r="E43" s="2011"/>
    </row>
    <row r="44" spans="1:5" s="1660" customFormat="1" ht="16.5" customHeight="1" thickBot="1" x14ac:dyDescent="0.25">
      <c r="A44" s="2419" t="s">
        <v>56</v>
      </c>
      <c r="B44" s="2420"/>
      <c r="C44" s="2420"/>
      <c r="D44" s="2420"/>
      <c r="E44" s="2421"/>
    </row>
    <row r="45" spans="1:5" s="1663" customFormat="1" ht="12" customHeight="1" thickBot="1" x14ac:dyDescent="0.25">
      <c r="A45" s="1999" t="s">
        <v>17</v>
      </c>
      <c r="B45" s="1880" t="s">
        <v>410</v>
      </c>
      <c r="C45" s="1890">
        <f>'RM_6.12.3.sz.mell'!C45</f>
        <v>0</v>
      </c>
      <c r="D45" s="1900">
        <f>'RM_6.12.3.sz.mell'!J45</f>
        <v>0</v>
      </c>
      <c r="E45" s="1905">
        <f>'RM_6.12.3.sz.mell'!K45</f>
        <v>0</v>
      </c>
    </row>
    <row r="46" spans="1:5" ht="12" customHeight="1" x14ac:dyDescent="0.2">
      <c r="A46" s="1998" t="s">
        <v>97</v>
      </c>
      <c r="B46" s="1881" t="s">
        <v>48</v>
      </c>
      <c r="C46" s="2066">
        <f>'RM_6.12.3.sz.mell'!C46</f>
        <v>0</v>
      </c>
      <c r="D46" s="2067">
        <f>'RM_6.12.3.sz.mell'!J46</f>
        <v>0</v>
      </c>
      <c r="E46" s="2068">
        <f>'RM_6.12.3.sz.mell'!K46</f>
        <v>0</v>
      </c>
    </row>
    <row r="47" spans="1:5" ht="12" customHeight="1" x14ac:dyDescent="0.2">
      <c r="A47" s="1998" t="s">
        <v>98</v>
      </c>
      <c r="B47" s="1867" t="s">
        <v>181</v>
      </c>
      <c r="C47" s="1913">
        <f>'RM_6.12.3.sz.mell'!C47</f>
        <v>0</v>
      </c>
      <c r="D47" s="2017">
        <f>'RM_6.12.3.sz.mell'!J47</f>
        <v>0</v>
      </c>
      <c r="E47" s="1914">
        <f>'RM_6.12.3.sz.mell'!K47</f>
        <v>0</v>
      </c>
    </row>
    <row r="48" spans="1:5" ht="12" customHeight="1" x14ac:dyDescent="0.2">
      <c r="A48" s="1998" t="s">
        <v>99</v>
      </c>
      <c r="B48" s="1867" t="s">
        <v>138</v>
      </c>
      <c r="C48" s="1897">
        <f>'RM_6.12.3.sz.mell'!C48</f>
        <v>0</v>
      </c>
      <c r="D48" s="2069">
        <f>'RM_6.12.3.sz.mell'!J48</f>
        <v>0</v>
      </c>
      <c r="E48" s="1904">
        <f>'RM_6.12.3.sz.mell'!K48</f>
        <v>0</v>
      </c>
    </row>
    <row r="49" spans="1:5" ht="12" customHeight="1" x14ac:dyDescent="0.2">
      <c r="A49" s="1998" t="s">
        <v>100</v>
      </c>
      <c r="B49" s="1867" t="s">
        <v>182</v>
      </c>
      <c r="C49" s="2072">
        <f>'RM_6.12.3.sz.mell'!C49</f>
        <v>0</v>
      </c>
      <c r="D49" s="2073">
        <f>'RM_6.12.3.sz.mell'!J49</f>
        <v>0</v>
      </c>
      <c r="E49" s="2074">
        <f>'RM_6.12.3.sz.mell'!K49</f>
        <v>0</v>
      </c>
    </row>
    <row r="50" spans="1:5" ht="12" customHeight="1" thickBot="1" x14ac:dyDescent="0.25">
      <c r="A50" s="1998" t="s">
        <v>146</v>
      </c>
      <c r="B50" s="1867" t="s">
        <v>183</v>
      </c>
      <c r="C50" s="2072">
        <f>'RM_6.12.3.sz.mell'!C50</f>
        <v>0</v>
      </c>
      <c r="D50" s="2073">
        <f>'RM_6.12.3.sz.mell'!J50</f>
        <v>0</v>
      </c>
      <c r="E50" s="2074">
        <f>'RM_6.12.3.sz.mell'!K50</f>
        <v>0</v>
      </c>
    </row>
    <row r="51" spans="1:5" ht="12" customHeight="1" thickBot="1" x14ac:dyDescent="0.25">
      <c r="A51" s="1999" t="s">
        <v>18</v>
      </c>
      <c r="B51" s="1880" t="s">
        <v>411</v>
      </c>
      <c r="C51" s="1890">
        <f>'RM_6.12.3.sz.mell'!C51</f>
        <v>0</v>
      </c>
      <c r="D51" s="1900">
        <f>'RM_6.12.3.sz.mell'!J51</f>
        <v>0</v>
      </c>
      <c r="E51" s="1905">
        <f>'RM_6.12.3.sz.mell'!K51</f>
        <v>0</v>
      </c>
    </row>
    <row r="52" spans="1:5" s="1663" customFormat="1" ht="12" customHeight="1" x14ac:dyDescent="0.2">
      <c r="A52" s="1998" t="s">
        <v>103</v>
      </c>
      <c r="B52" s="1881" t="s">
        <v>227</v>
      </c>
      <c r="C52" s="2066">
        <f>'RM_6.12.3.sz.mell'!C52</f>
        <v>0</v>
      </c>
      <c r="D52" s="2067">
        <f>'RM_6.12.3.sz.mell'!J52</f>
        <v>0</v>
      </c>
      <c r="E52" s="2068">
        <f>'RM_6.12.3.sz.mell'!K52</f>
        <v>0</v>
      </c>
    </row>
    <row r="53" spans="1:5" ht="12" customHeight="1" x14ac:dyDescent="0.2">
      <c r="A53" s="1998" t="s">
        <v>104</v>
      </c>
      <c r="B53" s="1867" t="s">
        <v>185</v>
      </c>
      <c r="C53" s="1913">
        <f>'RM_6.12.3.sz.mell'!C53</f>
        <v>0</v>
      </c>
      <c r="D53" s="2017">
        <f>'RM_6.12.3.sz.mell'!J53</f>
        <v>0</v>
      </c>
      <c r="E53" s="1914">
        <f>'RM_6.12.3.sz.mell'!K53</f>
        <v>0</v>
      </c>
    </row>
    <row r="54" spans="1:5" ht="12" customHeight="1" x14ac:dyDescent="0.2">
      <c r="A54" s="1998" t="s">
        <v>105</v>
      </c>
      <c r="B54" s="1867" t="s">
        <v>57</v>
      </c>
      <c r="C54" s="1897">
        <f>'RM_6.12.3.sz.mell'!C54</f>
        <v>0</v>
      </c>
      <c r="D54" s="2069">
        <f>'RM_6.12.3.sz.mell'!J54</f>
        <v>0</v>
      </c>
      <c r="E54" s="1904">
        <f>'RM_6.12.3.sz.mell'!K54</f>
        <v>0</v>
      </c>
    </row>
    <row r="55" spans="1:5" ht="12" customHeight="1" thickBot="1" x14ac:dyDescent="0.25">
      <c r="A55" s="1998" t="s">
        <v>106</v>
      </c>
      <c r="B55" s="1867" t="s">
        <v>519</v>
      </c>
      <c r="C55" s="2072">
        <f>'RM_6.12.3.sz.mell'!C55</f>
        <v>0</v>
      </c>
      <c r="D55" s="2073">
        <f>'RM_6.12.3.sz.mell'!J55</f>
        <v>0</v>
      </c>
      <c r="E55" s="2074">
        <f>'RM_6.12.3.sz.mell'!K55</f>
        <v>0</v>
      </c>
    </row>
    <row r="56" spans="1:5" ht="15.2" customHeight="1" thickBot="1" x14ac:dyDescent="0.25">
      <c r="A56" s="1999" t="s">
        <v>19</v>
      </c>
      <c r="B56" s="1880" t="s">
        <v>13</v>
      </c>
      <c r="C56" s="1890">
        <f>'RM_6.12.3.sz.mell'!C56</f>
        <v>0</v>
      </c>
      <c r="D56" s="1900">
        <f>'RM_6.12.3.sz.mell'!J56</f>
        <v>0</v>
      </c>
      <c r="E56" s="1905">
        <f>'RM_6.12.3.sz.mell'!K56</f>
        <v>0</v>
      </c>
    </row>
    <row r="57" spans="1:5" ht="13.5" thickBot="1" x14ac:dyDescent="0.25">
      <c r="A57" s="1999" t="s">
        <v>20</v>
      </c>
      <c r="B57" s="2012" t="s">
        <v>524</v>
      </c>
      <c r="C57" s="1890">
        <f>'RM_6.12.3.sz.mell'!C57</f>
        <v>0</v>
      </c>
      <c r="D57" s="1900">
        <f>'RM_6.12.3.sz.mell'!J57</f>
        <v>0</v>
      </c>
      <c r="E57" s="1905">
        <f>'RM_6.12.3.sz.mell'!K57</f>
        <v>0</v>
      </c>
    </row>
    <row r="58" spans="1:5" ht="15.2" customHeight="1" thickBot="1" x14ac:dyDescent="0.25">
      <c r="A58" s="2013"/>
      <c r="B58" s="2011"/>
      <c r="C58" s="1984">
        <f>C41-C57</f>
        <v>0</v>
      </c>
      <c r="D58" s="1984">
        <f>D41-D57</f>
        <v>0</v>
      </c>
      <c r="E58" s="2011"/>
    </row>
    <row r="59" spans="1:5" ht="14.45" customHeight="1" thickBot="1" x14ac:dyDescent="0.25">
      <c r="A59" s="1986" t="s">
        <v>805</v>
      </c>
      <c r="B59" s="1987"/>
      <c r="C59" s="2021">
        <f>'RM_6.12.3.sz.mell'!C59</f>
        <v>0</v>
      </c>
      <c r="D59" s="2021">
        <f>'RM_6.12.3.sz.mell'!J59</f>
        <v>0</v>
      </c>
      <c r="E59" s="2022">
        <f>'RM_6.12.3.sz.mell'!K59</f>
        <v>0</v>
      </c>
    </row>
    <row r="60" spans="1:5" ht="13.5" thickBot="1" x14ac:dyDescent="0.25">
      <c r="A60" s="1990" t="s">
        <v>806</v>
      </c>
      <c r="B60" s="1991"/>
      <c r="C60" s="2021">
        <f>'RM_6.12.3.sz.mell'!C60</f>
        <v>0</v>
      </c>
      <c r="D60" s="2021">
        <f>'RM_6.12.3.sz.mell'!J60</f>
        <v>0</v>
      </c>
      <c r="E60" s="2022">
        <f>'RM_6.12.3.sz.mell'!K60</f>
        <v>0</v>
      </c>
    </row>
  </sheetData>
  <sheetProtection sheet="1" formatCells="0"/>
  <customSheetViews>
    <customSheetView guid="{9A8A2574-4E4C-4A0E-A4B4-611EAAF4A38D}" scale="120" topLeftCell="A25">
      <selection activeCell="O51" sqref="O5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 tint="0.79998168889431442"/>
  </sheetPr>
  <dimension ref="A2:G29"/>
  <sheetViews>
    <sheetView zoomScale="120" zoomScaleNormal="120" workbookViewId="0">
      <selection activeCell="J17" sqref="J17"/>
    </sheetView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2" spans="1:7" ht="15" x14ac:dyDescent="0.25">
      <c r="B2" s="2166" t="str">
        <f>CONCATENATE("10. melléklet ",KVI_MOD_ALAPADATOK!$A$7," ",KVI_MOD_ALAPADATOK!$B$7," ",KVI_MOD_ALAPADATOK!$C$7," ",KVI_MOD_ALAPADATOK!$D$7," ",KVI_MOD_ALAPADATOK!$E$7," ",KVI_MOD_ALAPADATOK!$F$7," ",KVI_MOD_ALAPADATOK!$G$7," ",KVI_MOD_ALAPADATOK!$H$7)</f>
        <v>10. melléklet a  / 2021 ( … ) önkormányzati rendelethez</v>
      </c>
      <c r="C2" s="2166"/>
      <c r="D2" s="2166"/>
      <c r="E2" s="2166"/>
      <c r="F2" s="2166"/>
      <c r="G2" s="2166"/>
    </row>
    <row r="4" spans="1:7" ht="43.5" customHeight="1" x14ac:dyDescent="0.25">
      <c r="A4" s="2165" t="s">
        <v>3</v>
      </c>
      <c r="B4" s="2165"/>
      <c r="C4" s="2165"/>
      <c r="D4" s="2165"/>
      <c r="E4" s="2165"/>
      <c r="F4" s="2165"/>
      <c r="G4" s="2165"/>
    </row>
    <row r="6" spans="1:7" s="159" customFormat="1" ht="27.2" customHeight="1" x14ac:dyDescent="0.25">
      <c r="A6" s="2023" t="s">
        <v>207</v>
      </c>
      <c r="B6" s="158"/>
      <c r="C6" s="2432" t="str">
        <f>'KV_10.sz.mell'!C6</f>
        <v>…………………………………</v>
      </c>
      <c r="D6" s="2432"/>
      <c r="E6" s="2432"/>
      <c r="F6" s="2432"/>
      <c r="G6" s="2432"/>
    </row>
    <row r="7" spans="1:7" s="159" customFormat="1" ht="15.75" x14ac:dyDescent="0.25">
      <c r="A7" s="158"/>
      <c r="B7" s="158"/>
      <c r="C7" s="158"/>
      <c r="D7" s="158"/>
      <c r="E7" s="158"/>
      <c r="F7" s="158"/>
      <c r="G7" s="158"/>
    </row>
    <row r="8" spans="1:7" s="159" customFormat="1" ht="24.75" customHeight="1" x14ac:dyDescent="0.25">
      <c r="A8" s="2023" t="s">
        <v>209</v>
      </c>
      <c r="B8" s="158"/>
      <c r="C8" s="2432" t="str">
        <f>'KV_10.sz.mell'!C8</f>
        <v>…………………………………</v>
      </c>
      <c r="D8" s="2432"/>
      <c r="E8" s="2432"/>
      <c r="F8" s="2432"/>
      <c r="G8" s="158"/>
    </row>
    <row r="9" spans="1:7" s="160" customFormat="1" x14ac:dyDescent="0.2">
      <c r="A9" s="206"/>
      <c r="B9" s="206"/>
      <c r="C9" s="206"/>
      <c r="D9" s="206"/>
      <c r="E9" s="206"/>
      <c r="F9" s="206"/>
      <c r="G9" s="206"/>
    </row>
    <row r="10" spans="1:7" s="161" customFormat="1" ht="15.2" customHeight="1" x14ac:dyDescent="0.25">
      <c r="A10" s="742" t="str">
        <f>'KV_10.sz.mell'!A10</f>
        <v>Éves eredeti kiadási előirányzat: …………… Ft</v>
      </c>
      <c r="B10" s="232"/>
      <c r="C10" s="232"/>
      <c r="D10" s="232"/>
      <c r="E10" s="232"/>
      <c r="F10" s="232"/>
      <c r="G10" s="232"/>
    </row>
    <row r="11" spans="1:7" s="161" customFormat="1" ht="15.2" customHeight="1" thickBot="1" x14ac:dyDescent="0.3">
      <c r="A11" s="742" t="str">
        <f>'KV_10.sz.mell'!A11</f>
        <v>30 napon túli elismert tartozásállomány összesen: ……………… Ft</v>
      </c>
      <c r="B11" s="232"/>
      <c r="C11" s="232"/>
      <c r="D11" s="232"/>
      <c r="E11" s="232"/>
      <c r="F11" s="232"/>
      <c r="G11" s="2024" t="str">
        <f>'KV_9.3.3.sz.mell'!C4</f>
        <v>Forintban!</v>
      </c>
    </row>
    <row r="12" spans="1:7" s="77" customFormat="1" ht="42" customHeight="1" thickBot="1" x14ac:dyDescent="0.25">
      <c r="A12" s="186" t="s">
        <v>15</v>
      </c>
      <c r="B12" s="187" t="s">
        <v>211</v>
      </c>
      <c r="C12" s="187" t="s">
        <v>212</v>
      </c>
      <c r="D12" s="187" t="s">
        <v>213</v>
      </c>
      <c r="E12" s="187" t="s">
        <v>214</v>
      </c>
      <c r="F12" s="187" t="s">
        <v>215</v>
      </c>
      <c r="G12" s="188" t="s">
        <v>52</v>
      </c>
    </row>
    <row r="13" spans="1:7" ht="24" customHeight="1" x14ac:dyDescent="0.2">
      <c r="A13" s="233" t="s">
        <v>17</v>
      </c>
      <c r="B13" s="195" t="s">
        <v>216</v>
      </c>
      <c r="C13" s="2025">
        <f>'KV_10.sz.mell'!C13</f>
        <v>0</v>
      </c>
      <c r="D13" s="2025"/>
      <c r="E13" s="2025"/>
      <c r="F13" s="2025"/>
      <c r="G13" s="234"/>
    </row>
    <row r="14" spans="1:7" ht="24" customHeight="1" x14ac:dyDescent="0.2">
      <c r="A14" s="235" t="s">
        <v>18</v>
      </c>
      <c r="B14" s="196" t="s">
        <v>217</v>
      </c>
      <c r="C14" s="2026">
        <f>'KV_10.sz.mell'!C14</f>
        <v>0</v>
      </c>
      <c r="D14" s="2026"/>
      <c r="E14" s="2026"/>
      <c r="F14" s="2026"/>
      <c r="G14" s="236"/>
    </row>
    <row r="15" spans="1:7" ht="24" customHeight="1" x14ac:dyDescent="0.2">
      <c r="A15" s="235" t="s">
        <v>19</v>
      </c>
      <c r="B15" s="196" t="s">
        <v>218</v>
      </c>
      <c r="C15" s="2026">
        <f>'KV_10.sz.mell'!C15</f>
        <v>0</v>
      </c>
      <c r="D15" s="2026"/>
      <c r="E15" s="2026"/>
      <c r="F15" s="2026"/>
      <c r="G15" s="236"/>
    </row>
    <row r="16" spans="1:7" ht="24" customHeight="1" x14ac:dyDescent="0.2">
      <c r="A16" s="235" t="s">
        <v>20</v>
      </c>
      <c r="B16" s="196" t="s">
        <v>219</v>
      </c>
      <c r="C16" s="2026">
        <f>'KV_10.sz.mell'!C16</f>
        <v>0</v>
      </c>
      <c r="D16" s="2026"/>
      <c r="E16" s="2026"/>
      <c r="F16" s="2026"/>
      <c r="G16" s="236"/>
    </row>
    <row r="17" spans="1:7" ht="24" customHeight="1" x14ac:dyDescent="0.2">
      <c r="A17" s="235" t="s">
        <v>21</v>
      </c>
      <c r="B17" s="196" t="s">
        <v>220</v>
      </c>
      <c r="C17" s="2026">
        <f>'KV_10.sz.mell'!C17</f>
        <v>0</v>
      </c>
      <c r="D17" s="2026"/>
      <c r="E17" s="2026"/>
      <c r="F17" s="2026"/>
      <c r="G17" s="236"/>
    </row>
    <row r="18" spans="1:7" ht="24" customHeight="1" thickBot="1" x14ac:dyDescent="0.25">
      <c r="A18" s="237" t="s">
        <v>22</v>
      </c>
      <c r="B18" s="238" t="s">
        <v>221</v>
      </c>
      <c r="C18" s="2027">
        <f>'KV_10.sz.mell'!C18</f>
        <v>0</v>
      </c>
      <c r="D18" s="2027"/>
      <c r="E18" s="2027"/>
      <c r="F18" s="2027"/>
      <c r="G18" s="239"/>
    </row>
    <row r="19" spans="1:7" s="165" customFormat="1" ht="24" customHeight="1" thickBot="1" x14ac:dyDescent="0.25">
      <c r="A19" s="240" t="s">
        <v>23</v>
      </c>
      <c r="B19" s="241" t="s">
        <v>52</v>
      </c>
      <c r="C19" s="242">
        <f>'KV_10.sz.mell'!C19</f>
        <v>0</v>
      </c>
      <c r="D19" s="242"/>
      <c r="E19" s="242"/>
      <c r="F19" s="242"/>
      <c r="G19" s="243"/>
    </row>
    <row r="20" spans="1:7" s="160" customFormat="1" x14ac:dyDescent="0.2">
      <c r="A20" s="206"/>
      <c r="B20" s="206"/>
      <c r="C20" s="206"/>
      <c r="D20" s="206"/>
      <c r="E20" s="206"/>
      <c r="F20" s="206"/>
      <c r="G20" s="206"/>
    </row>
    <row r="21" spans="1:7" s="160" customFormat="1" x14ac:dyDescent="0.2">
      <c r="A21" s="206"/>
      <c r="B21" s="206"/>
      <c r="C21" s="206"/>
      <c r="D21" s="206"/>
      <c r="E21" s="206"/>
      <c r="F21" s="206"/>
      <c r="G21" s="206"/>
    </row>
    <row r="22" spans="1:7" s="160" customFormat="1" x14ac:dyDescent="0.2">
      <c r="A22" s="206"/>
      <c r="B22" s="206"/>
      <c r="C22" s="206"/>
      <c r="D22" s="206"/>
      <c r="E22" s="206"/>
      <c r="F22" s="206"/>
      <c r="G22" s="206"/>
    </row>
    <row r="23" spans="1:7" s="160" customFormat="1" ht="15.75" x14ac:dyDescent="0.25">
      <c r="A23" s="2433" t="str">
        <f>'KV_10.sz.mell'!A23</f>
        <v>Kelt,………….…..</v>
      </c>
      <c r="B23" s="2434"/>
      <c r="C23" s="2434"/>
      <c r="D23" s="2434"/>
      <c r="E23" s="206"/>
      <c r="F23" s="206"/>
      <c r="G23" s="206"/>
    </row>
    <row r="24" spans="1:7" s="160" customFormat="1" x14ac:dyDescent="0.2">
      <c r="A24" s="206"/>
      <c r="B24" s="206"/>
      <c r="C24" s="206"/>
      <c r="D24" s="206"/>
      <c r="E24" s="206"/>
      <c r="F24" s="206"/>
      <c r="G24" s="206"/>
    </row>
    <row r="25" spans="1:7" x14ac:dyDescent="0.2">
      <c r="A25" s="206"/>
      <c r="B25" s="206"/>
      <c r="C25" s="206"/>
      <c r="D25" s="206"/>
      <c r="E25" s="206"/>
      <c r="F25" s="206"/>
      <c r="G25" s="206"/>
    </row>
    <row r="26" spans="1:7" x14ac:dyDescent="0.2">
      <c r="A26" s="206"/>
      <c r="B26" s="206"/>
      <c r="C26" s="160"/>
      <c r="D26" s="160"/>
      <c r="E26" s="160"/>
      <c r="F26" s="160"/>
      <c r="G26" s="206"/>
    </row>
    <row r="27" spans="1:7" ht="13.5" x14ac:dyDescent="0.25">
      <c r="A27" s="206"/>
      <c r="B27" s="206"/>
      <c r="C27" s="244"/>
      <c r="D27" s="245" t="s">
        <v>222</v>
      </c>
      <c r="E27" s="245"/>
      <c r="F27" s="244"/>
      <c r="G27" s="206"/>
    </row>
    <row r="28" spans="1:7" ht="13.5" x14ac:dyDescent="0.25">
      <c r="C28" s="166"/>
      <c r="D28" s="167"/>
      <c r="E28" s="167"/>
      <c r="F28" s="166"/>
    </row>
    <row r="29" spans="1:7" ht="13.5" x14ac:dyDescent="0.25">
      <c r="C29" s="166"/>
      <c r="D29" s="167"/>
      <c r="E29" s="167"/>
      <c r="F29" s="166"/>
    </row>
  </sheetData>
  <sheetProtection sheet="1"/>
  <customSheetViews>
    <customSheetView guid="{9A8A2574-4E4C-4A0E-A4B4-611EAAF4A38D}" scale="120">
      <selection activeCell="J17" sqref="J17"/>
      <pageMargins left="0.78740157480314965" right="0.78740157480314965" top="1.1417322834645669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/>
    </customSheetView>
  </customSheetViews>
  <mergeCells count="5">
    <mergeCell ref="B2:G2"/>
    <mergeCell ref="A4:G4"/>
    <mergeCell ref="C6:G6"/>
    <mergeCell ref="C8:F8"/>
    <mergeCell ref="A23:D23"/>
  </mergeCells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2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33"/>
  <sheetViews>
    <sheetView tabSelected="1" zoomScale="120" zoomScaleNormal="120" workbookViewId="0">
      <selection activeCell="F7" sqref="F7"/>
    </sheetView>
  </sheetViews>
  <sheetFormatPr defaultRowHeight="12.75" x14ac:dyDescent="0.2"/>
  <cols>
    <col min="1" max="1" width="33.5" customWidth="1"/>
    <col min="2" max="2" width="21.83203125" customWidth="1"/>
    <col min="3" max="3" width="1.83203125" bestFit="1" customWidth="1"/>
    <col min="4" max="4" width="5.5" bestFit="1" customWidth="1"/>
    <col min="5" max="5" width="1.83203125" bestFit="1" customWidth="1"/>
    <col min="6" max="6" width="22" customWidth="1"/>
    <col min="7" max="7" width="1.83203125" bestFit="1" customWidth="1"/>
    <col min="8" max="8" width="28.1640625" customWidth="1"/>
    <col min="11" max="18" width="9.33203125" hidden="1" customWidth="1"/>
  </cols>
  <sheetData>
    <row r="1" spans="1:18" ht="18.75" x14ac:dyDescent="0.3">
      <c r="A1" s="2101" t="s">
        <v>579</v>
      </c>
      <c r="B1" s="2101"/>
      <c r="C1" s="2101"/>
      <c r="D1" s="2101"/>
      <c r="E1" s="2101"/>
      <c r="F1" s="2101"/>
      <c r="G1" s="2101"/>
      <c r="H1" s="2101"/>
      <c r="I1" s="2101"/>
      <c r="J1" s="2101"/>
      <c r="K1" s="2101"/>
      <c r="L1" s="2101"/>
    </row>
    <row r="3" spans="1:18" ht="15.75" x14ac:dyDescent="0.25">
      <c r="A3" s="2100" t="s">
        <v>1132</v>
      </c>
      <c r="B3" s="2100"/>
      <c r="C3" s="2100"/>
      <c r="D3" s="2100"/>
      <c r="E3" s="2100"/>
      <c r="F3" s="2100"/>
      <c r="G3" s="2100"/>
      <c r="H3" s="2100"/>
      <c r="I3" s="646"/>
      <c r="J3" s="646"/>
      <c r="K3" s="646"/>
    </row>
    <row r="6" spans="1:18" ht="15" x14ac:dyDescent="0.25">
      <c r="A6" s="565" t="s">
        <v>680</v>
      </c>
    </row>
    <row r="7" spans="1:18" x14ac:dyDescent="0.2">
      <c r="A7" s="647" t="s">
        <v>658</v>
      </c>
      <c r="B7" s="652">
        <v>2</v>
      </c>
      <c r="C7" s="646" t="s">
        <v>654</v>
      </c>
      <c r="D7" s="201" t="str">
        <f>CONCATENATE(TARTALOMJEGYZÉK!A1,".")</f>
        <v>2021.</v>
      </c>
      <c r="E7" s="646" t="s">
        <v>655</v>
      </c>
      <c r="F7" s="652" t="s">
        <v>1159</v>
      </c>
      <c r="G7" s="646" t="s">
        <v>656</v>
      </c>
      <c r="H7" s="201" t="s">
        <v>659</v>
      </c>
      <c r="I7" s="646"/>
      <c r="J7" s="646"/>
      <c r="K7" s="646"/>
      <c r="L7" s="646"/>
    </row>
    <row r="8" spans="1:18" x14ac:dyDescent="0.2">
      <c r="A8" s="582"/>
      <c r="B8" s="581"/>
      <c r="F8" s="581"/>
    </row>
    <row r="9" spans="1:18" x14ac:dyDescent="0.2">
      <c r="A9" s="582"/>
      <c r="B9" s="581"/>
      <c r="F9" s="581"/>
    </row>
    <row r="10" spans="1:18" ht="13.5" thickBot="1" x14ac:dyDescent="0.25">
      <c r="I10" s="1486" t="s">
        <v>1073</v>
      </c>
      <c r="J10" s="1486"/>
      <c r="K10" s="1486"/>
    </row>
    <row r="11" spans="1:18" ht="17.25" thickTop="1" thickBot="1" x14ac:dyDescent="0.3">
      <c r="A11" s="2100" t="s">
        <v>582</v>
      </c>
      <c r="B11" s="2100"/>
      <c r="C11" s="2100"/>
      <c r="D11" s="2100"/>
      <c r="E11" s="2100"/>
      <c r="F11" s="2100"/>
      <c r="G11" s="2100"/>
      <c r="H11" s="2100"/>
      <c r="I11" s="1810" t="s">
        <v>1133</v>
      </c>
      <c r="K11" s="1487" t="s">
        <v>25</v>
      </c>
      <c r="L11" t="s">
        <v>21</v>
      </c>
      <c r="M11" t="s">
        <v>22</v>
      </c>
      <c r="N11" t="str">
        <f>IF($I$11="Nem","",2)</f>
        <v/>
      </c>
      <c r="O11" t="s">
        <v>1074</v>
      </c>
      <c r="P11" t="str">
        <f>CONCATENATE(K11,N11,O11)</f>
        <v>9..</v>
      </c>
      <c r="Q11" t="str">
        <f>CONCATENATE(L11,N11,O11)</f>
        <v>5..</v>
      </c>
      <c r="R11" t="str">
        <f>CONCATENATE(M11,N11,O11)</f>
        <v>6..</v>
      </c>
    </row>
    <row r="12" spans="1:18" ht="13.5" thickTop="1" x14ac:dyDescent="0.2"/>
    <row r="13" spans="1:18" ht="14.25" x14ac:dyDescent="0.2">
      <c r="A13" s="577" t="s">
        <v>583</v>
      </c>
      <c r="B13" s="2099" t="s">
        <v>1134</v>
      </c>
      <c r="C13" s="2099"/>
      <c r="D13" s="2099"/>
      <c r="E13" s="2099"/>
      <c r="F13" s="2099"/>
      <c r="G13" s="2099"/>
      <c r="H13" s="2099"/>
      <c r="I13" s="646"/>
      <c r="J13" s="646"/>
      <c r="K13" s="1487" t="s">
        <v>25</v>
      </c>
      <c r="L13" t="s">
        <v>21</v>
      </c>
      <c r="M13" t="s">
        <v>22</v>
      </c>
      <c r="N13">
        <f>IF(I11="Nem",2,3)</f>
        <v>2</v>
      </c>
      <c r="O13" t="s">
        <v>1074</v>
      </c>
      <c r="P13" t="str">
        <f>CONCATENATE(K13,N13,O13)</f>
        <v>9.2.</v>
      </c>
      <c r="Q13" t="str">
        <f>CONCATENATE(L13,N13,O13)</f>
        <v>5.2.</v>
      </c>
      <c r="R13" t="str">
        <f>CONCATENATE(M13,N13,O13)</f>
        <v>6.2.</v>
      </c>
    </row>
    <row r="14" spans="1:18" ht="14.25" x14ac:dyDescent="0.2">
      <c r="B14" s="648"/>
      <c r="C14" s="646"/>
      <c r="D14" s="646"/>
      <c r="E14" s="646"/>
      <c r="F14" s="646"/>
      <c r="G14" s="646"/>
      <c r="H14" s="646"/>
      <c r="I14" s="646"/>
      <c r="J14" s="646"/>
    </row>
    <row r="15" spans="1:18" ht="14.25" x14ac:dyDescent="0.2">
      <c r="A15" s="577" t="s">
        <v>584</v>
      </c>
      <c r="B15" s="2099" t="s">
        <v>1135</v>
      </c>
      <c r="C15" s="2099"/>
      <c r="D15" s="2099"/>
      <c r="E15" s="2099"/>
      <c r="F15" s="2099"/>
      <c r="G15" s="2099"/>
      <c r="H15" s="2099"/>
      <c r="I15" s="646"/>
      <c r="J15" s="646"/>
      <c r="K15" s="1487" t="s">
        <v>25</v>
      </c>
      <c r="L15" t="s">
        <v>21</v>
      </c>
      <c r="M15" t="s">
        <v>22</v>
      </c>
      <c r="N15">
        <f>N13+1</f>
        <v>3</v>
      </c>
      <c r="O15" t="s">
        <v>1074</v>
      </c>
      <c r="P15" t="str">
        <f>CONCATENATE(K15,N15,O15)</f>
        <v>9.3.</v>
      </c>
      <c r="Q15" t="str">
        <f>CONCATENATE(L15,N15,O15)</f>
        <v>5.3.</v>
      </c>
      <c r="R15" t="str">
        <f>CONCATENATE(M15,N15,O15)</f>
        <v>6.3.</v>
      </c>
    </row>
    <row r="16" spans="1:18" ht="14.25" x14ac:dyDescent="0.2">
      <c r="B16" s="648"/>
      <c r="C16" s="646"/>
      <c r="D16" s="646"/>
      <c r="E16" s="646"/>
      <c r="F16" s="646"/>
      <c r="G16" s="646"/>
      <c r="H16" s="646"/>
      <c r="I16" s="646"/>
      <c r="J16" s="646"/>
    </row>
    <row r="17" spans="1:18" ht="14.25" x14ac:dyDescent="0.2">
      <c r="A17" s="577" t="s">
        <v>585</v>
      </c>
      <c r="B17" s="2099" t="s">
        <v>1136</v>
      </c>
      <c r="C17" s="2099"/>
      <c r="D17" s="2099"/>
      <c r="E17" s="2099"/>
      <c r="F17" s="2099"/>
      <c r="G17" s="2099"/>
      <c r="H17" s="2099"/>
      <c r="I17" s="646"/>
      <c r="J17" s="646"/>
      <c r="K17" s="1487" t="s">
        <v>25</v>
      </c>
      <c r="L17" t="s">
        <v>21</v>
      </c>
      <c r="M17" t="s">
        <v>22</v>
      </c>
      <c r="N17">
        <f>N15+1</f>
        <v>4</v>
      </c>
      <c r="O17" t="s">
        <v>1074</v>
      </c>
      <c r="P17" t="str">
        <f>CONCATENATE(K17,N17,O17)</f>
        <v>9.4.</v>
      </c>
      <c r="Q17" t="str">
        <f>CONCATENATE(L17,N17,O17)</f>
        <v>5.4.</v>
      </c>
      <c r="R17" t="str">
        <f>CONCATENATE(M17,N17,O17)</f>
        <v>6.4.</v>
      </c>
    </row>
    <row r="18" spans="1:18" ht="14.25" x14ac:dyDescent="0.2">
      <c r="B18" s="648"/>
      <c r="C18" s="646"/>
      <c r="D18" s="646"/>
      <c r="E18" s="646"/>
      <c r="F18" s="646"/>
      <c r="G18" s="646"/>
      <c r="H18" s="646"/>
      <c r="I18" s="646"/>
      <c r="J18" s="646"/>
    </row>
    <row r="19" spans="1:18" ht="14.25" x14ac:dyDescent="0.2">
      <c r="A19" s="577" t="s">
        <v>586</v>
      </c>
      <c r="B19" s="2099" t="s">
        <v>594</v>
      </c>
      <c r="C19" s="2099"/>
      <c r="D19" s="2099"/>
      <c r="E19" s="2099"/>
      <c r="F19" s="2099"/>
      <c r="G19" s="2099"/>
      <c r="H19" s="2099"/>
      <c r="I19" s="646"/>
      <c r="J19" s="646"/>
      <c r="K19" s="1487" t="s">
        <v>25</v>
      </c>
      <c r="L19" t="s">
        <v>21</v>
      </c>
      <c r="M19" t="s">
        <v>22</v>
      </c>
      <c r="N19">
        <f>N17+1</f>
        <v>5</v>
      </c>
      <c r="O19" t="s">
        <v>1074</v>
      </c>
      <c r="P19" t="str">
        <f>CONCATENATE(K19,N19,O19)</f>
        <v>9.5.</v>
      </c>
      <c r="Q19" t="str">
        <f>CONCATENATE(L19,N19,O19)</f>
        <v>5.5.</v>
      </c>
      <c r="R19" t="str">
        <f>CONCATENATE(M19,N19,O19)</f>
        <v>6.5.</v>
      </c>
    </row>
    <row r="20" spans="1:18" ht="14.25" x14ac:dyDescent="0.2">
      <c r="B20" s="648"/>
      <c r="C20" s="646"/>
      <c r="D20" s="646"/>
      <c r="E20" s="646"/>
      <c r="F20" s="646"/>
      <c r="G20" s="646"/>
      <c r="H20" s="646"/>
      <c r="I20" s="646"/>
      <c r="J20" s="646"/>
    </row>
    <row r="21" spans="1:18" ht="14.25" x14ac:dyDescent="0.2">
      <c r="A21" s="577" t="s">
        <v>587</v>
      </c>
      <c r="B21" s="2099" t="s">
        <v>595</v>
      </c>
      <c r="C21" s="2099"/>
      <c r="D21" s="2099"/>
      <c r="E21" s="2099"/>
      <c r="F21" s="2099"/>
      <c r="G21" s="2099"/>
      <c r="H21" s="2099"/>
      <c r="I21" s="646"/>
      <c r="J21" s="646"/>
      <c r="K21" s="1487" t="s">
        <v>25</v>
      </c>
      <c r="L21" t="s">
        <v>21</v>
      </c>
      <c r="M21" t="s">
        <v>22</v>
      </c>
      <c r="N21">
        <f>N19+1</f>
        <v>6</v>
      </c>
      <c r="O21" t="s">
        <v>1074</v>
      </c>
      <c r="P21" t="str">
        <f>CONCATENATE(K21,N21,O21)</f>
        <v>9.6.</v>
      </c>
      <c r="Q21" t="str">
        <f>CONCATENATE(L21,N21,O21)</f>
        <v>5.6.</v>
      </c>
      <c r="R21" t="str">
        <f>CONCATENATE(M21,N21,O21)</f>
        <v>6.6.</v>
      </c>
    </row>
    <row r="22" spans="1:18" ht="14.25" x14ac:dyDescent="0.2">
      <c r="B22" s="648"/>
      <c r="C22" s="646"/>
      <c r="D22" s="646"/>
      <c r="E22" s="646"/>
      <c r="F22" s="646"/>
      <c r="G22" s="646"/>
      <c r="H22" s="646"/>
      <c r="I22" s="646"/>
      <c r="J22" s="646"/>
    </row>
    <row r="23" spans="1:18" ht="14.25" x14ac:dyDescent="0.2">
      <c r="A23" s="577" t="s">
        <v>588</v>
      </c>
      <c r="B23" s="2099" t="s">
        <v>596</v>
      </c>
      <c r="C23" s="2099"/>
      <c r="D23" s="2099"/>
      <c r="E23" s="2099"/>
      <c r="F23" s="2099"/>
      <c r="G23" s="2099"/>
      <c r="H23" s="2099"/>
      <c r="I23" s="646"/>
      <c r="J23" s="646"/>
      <c r="K23" s="1487" t="s">
        <v>25</v>
      </c>
      <c r="L23" t="s">
        <v>21</v>
      </c>
      <c r="M23" t="s">
        <v>22</v>
      </c>
      <c r="N23">
        <f>N21+1</f>
        <v>7</v>
      </c>
      <c r="O23" t="s">
        <v>1074</v>
      </c>
      <c r="P23" t="str">
        <f>CONCATENATE(K23,N23,O23)</f>
        <v>9.7.</v>
      </c>
      <c r="Q23" t="str">
        <f>CONCATENATE(L23,N23,O23)</f>
        <v>5.7.</v>
      </c>
      <c r="R23" t="str">
        <f>CONCATENATE(M23,N23,O23)</f>
        <v>6.7.</v>
      </c>
    </row>
    <row r="24" spans="1:18" ht="14.25" x14ac:dyDescent="0.2">
      <c r="B24" s="648"/>
      <c r="C24" s="646"/>
      <c r="D24" s="646"/>
      <c r="E24" s="646"/>
      <c r="F24" s="646"/>
      <c r="G24" s="646"/>
      <c r="H24" s="646"/>
      <c r="I24" s="646"/>
      <c r="J24" s="646"/>
    </row>
    <row r="25" spans="1:18" ht="14.25" x14ac:dyDescent="0.2">
      <c r="A25" s="577" t="s">
        <v>589</v>
      </c>
      <c r="B25" s="2099" t="s">
        <v>597</v>
      </c>
      <c r="C25" s="2099"/>
      <c r="D25" s="2099"/>
      <c r="E25" s="2099"/>
      <c r="F25" s="2099"/>
      <c r="G25" s="2099"/>
      <c r="H25" s="2099"/>
      <c r="I25" s="646"/>
      <c r="J25" s="646"/>
      <c r="K25" s="1487" t="s">
        <v>25</v>
      </c>
      <c r="L25" t="s">
        <v>21</v>
      </c>
      <c r="M25" t="s">
        <v>22</v>
      </c>
      <c r="N25">
        <f>N23+1</f>
        <v>8</v>
      </c>
      <c r="O25" t="s">
        <v>1074</v>
      </c>
      <c r="P25" t="str">
        <f>CONCATENATE(K25,N25,O25)</f>
        <v>9.8.</v>
      </c>
      <c r="Q25" t="str">
        <f>CONCATENATE(L25,N25,O25)</f>
        <v>5.8.</v>
      </c>
      <c r="R25" t="str">
        <f>CONCATENATE(M25,N25,O25)</f>
        <v>6.8.</v>
      </c>
    </row>
    <row r="26" spans="1:18" ht="14.25" x14ac:dyDescent="0.2">
      <c r="B26" s="648"/>
      <c r="C26" s="646"/>
      <c r="D26" s="646"/>
      <c r="E26" s="646"/>
      <c r="F26" s="646"/>
      <c r="G26" s="646"/>
      <c r="H26" s="646"/>
      <c r="I26" s="646"/>
      <c r="J26" s="646"/>
    </row>
    <row r="27" spans="1:18" ht="14.25" x14ac:dyDescent="0.2">
      <c r="A27" s="577" t="s">
        <v>590</v>
      </c>
      <c r="B27" s="2099" t="s">
        <v>598</v>
      </c>
      <c r="C27" s="2099"/>
      <c r="D27" s="2099"/>
      <c r="E27" s="2099"/>
      <c r="F27" s="2099"/>
      <c r="G27" s="2099"/>
      <c r="H27" s="2099"/>
      <c r="I27" s="646"/>
      <c r="J27" s="646"/>
      <c r="K27" s="1487" t="s">
        <v>25</v>
      </c>
      <c r="L27" t="s">
        <v>21</v>
      </c>
      <c r="M27" t="s">
        <v>22</v>
      </c>
      <c r="N27">
        <f>N25+1</f>
        <v>9</v>
      </c>
      <c r="O27" t="s">
        <v>1074</v>
      </c>
      <c r="P27" t="str">
        <f>CONCATENATE(K27,N27,O27)</f>
        <v>9.9.</v>
      </c>
      <c r="Q27" t="str">
        <f>CONCATENATE(L27,N27,O27)</f>
        <v>5.9.</v>
      </c>
      <c r="R27" t="str">
        <f>CONCATENATE(M27,N27,O27)</f>
        <v>6.9.</v>
      </c>
    </row>
    <row r="28" spans="1:18" ht="14.25" x14ac:dyDescent="0.2">
      <c r="B28" s="648"/>
      <c r="C28" s="646"/>
      <c r="D28" s="646"/>
      <c r="E28" s="646"/>
      <c r="F28" s="646"/>
      <c r="G28" s="646"/>
      <c r="H28" s="646"/>
      <c r="I28" s="646"/>
      <c r="J28" s="646"/>
    </row>
    <row r="29" spans="1:18" ht="14.25" x14ac:dyDescent="0.2">
      <c r="A29" s="577" t="s">
        <v>590</v>
      </c>
      <c r="B29" s="2099" t="s">
        <v>599</v>
      </c>
      <c r="C29" s="2099"/>
      <c r="D29" s="2099"/>
      <c r="E29" s="2099"/>
      <c r="F29" s="2099"/>
      <c r="G29" s="2099"/>
      <c r="H29" s="2099"/>
      <c r="I29" s="646"/>
      <c r="J29" s="646"/>
      <c r="K29" s="1487" t="s">
        <v>25</v>
      </c>
      <c r="L29" t="s">
        <v>21</v>
      </c>
      <c r="M29" t="s">
        <v>22</v>
      </c>
      <c r="N29">
        <f>N27+1</f>
        <v>10</v>
      </c>
      <c r="O29" t="s">
        <v>1074</v>
      </c>
      <c r="P29" t="str">
        <f>CONCATENATE(K29,N29,O29)</f>
        <v>9.10.</v>
      </c>
      <c r="Q29" t="str">
        <f>CONCATENATE(L29,N29,O29)</f>
        <v>5.10.</v>
      </c>
      <c r="R29" t="str">
        <f>CONCATENATE(M29,N29,O29)</f>
        <v>6.10.</v>
      </c>
    </row>
    <row r="30" spans="1:18" ht="14.25" x14ac:dyDescent="0.2">
      <c r="B30" s="648"/>
      <c r="C30" s="646"/>
      <c r="D30" s="646"/>
      <c r="E30" s="646"/>
      <c r="F30" s="646"/>
      <c r="G30" s="646"/>
      <c r="H30" s="646"/>
      <c r="I30" s="646"/>
      <c r="J30" s="646"/>
    </row>
    <row r="31" spans="1:18" ht="14.25" x14ac:dyDescent="0.2">
      <c r="A31" s="577" t="s">
        <v>591</v>
      </c>
      <c r="B31" s="2099" t="s">
        <v>600</v>
      </c>
      <c r="C31" s="2099"/>
      <c r="D31" s="2099"/>
      <c r="E31" s="2099"/>
      <c r="F31" s="2099"/>
      <c r="G31" s="2099"/>
      <c r="H31" s="2099"/>
      <c r="I31" s="646"/>
      <c r="J31" s="646"/>
      <c r="K31" s="1487" t="s">
        <v>25</v>
      </c>
      <c r="L31" t="s">
        <v>21</v>
      </c>
      <c r="M31" t="s">
        <v>22</v>
      </c>
      <c r="N31">
        <f>N29+1</f>
        <v>11</v>
      </c>
      <c r="O31" t="s">
        <v>1074</v>
      </c>
      <c r="P31" t="str">
        <f>CONCATENATE(K31,N31,O31)</f>
        <v>9.11.</v>
      </c>
      <c r="Q31" t="str">
        <f>CONCATENATE(L31,N31,O31)</f>
        <v>5.11.</v>
      </c>
      <c r="R31" t="str">
        <f>CONCATENATE(M31,N31,O31)</f>
        <v>6.11.</v>
      </c>
    </row>
    <row r="32" spans="1:18" x14ac:dyDescent="0.2">
      <c r="B32" s="646"/>
      <c r="C32" s="646"/>
      <c r="D32" s="646"/>
      <c r="E32" s="646"/>
      <c r="F32" s="646"/>
      <c r="G32" s="646"/>
      <c r="H32" s="646"/>
    </row>
    <row r="33" spans="1:1" ht="14.25" x14ac:dyDescent="0.2">
      <c r="A33" s="577"/>
    </row>
  </sheetData>
  <customSheetViews>
    <customSheetView guid="{9A8A2574-4E4C-4A0E-A4B4-611EAAF4A38D}" scale="120" fitToPage="1" hiddenColumns="1">
      <selection activeCell="J17" sqref="J17"/>
      <pageMargins left="0.70866141732283472" right="0.70866141732283472" top="0.74803149606299213" bottom="0.74803149606299213" header="0.31496062992125984" footer="0.31496062992125984"/>
      <pageSetup paperSize="9" scale="60" orientation="landscape" r:id="rId1"/>
    </customSheetView>
  </customSheetViews>
  <mergeCells count="13">
    <mergeCell ref="A1:L1"/>
    <mergeCell ref="B15:H15"/>
    <mergeCell ref="B17:H17"/>
    <mergeCell ref="B19:H19"/>
    <mergeCell ref="B21:H21"/>
    <mergeCell ref="B23:H23"/>
    <mergeCell ref="B25:H25"/>
    <mergeCell ref="B27:H27"/>
    <mergeCell ref="B29:H29"/>
    <mergeCell ref="B31:H31"/>
    <mergeCell ref="A3:H3"/>
    <mergeCell ref="A11:H11"/>
    <mergeCell ref="B13:H13"/>
  </mergeCells>
  <phoneticPr fontId="29" type="noConversion"/>
  <conditionalFormatting sqref="A11:H11">
    <cfRule type="expression" dxfId="14" priority="1" stopIfTrue="1">
      <formula>$I$11="Nem"</formula>
    </cfRule>
  </conditionalFormatting>
  <dataValidations count="2">
    <dataValidation type="list" allowBlank="1" showInputMessage="1" showErrorMessage="1" sqref="A6">
      <formula1>",Előterjesztéskor,Jóváhagyás után"</formula1>
    </dataValidation>
    <dataValidation type="list" allowBlank="1" showInputMessage="1" showErrorMessage="1" sqref="I11:K11">
      <formula1>"Igen,Nem"</formula1>
    </dataValidation>
  </dataValidations>
  <pageMargins left="0.70866141732283472" right="0.70866141732283472" top="0.74803149606299213" bottom="0.74803149606299213" header="0.31496062992125984" footer="0.31496062992125984"/>
  <pageSetup paperSize="9" scale="60" orientation="landscape" r:id="rId2"/>
  <drawing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K176"/>
  <sheetViews>
    <sheetView zoomScale="120" zoomScaleNormal="120" zoomScaleSheetLayoutView="85" workbookViewId="0">
      <selection activeCell="C98" sqref="C98"/>
    </sheetView>
  </sheetViews>
  <sheetFormatPr defaultRowHeight="12.75" x14ac:dyDescent="0.2"/>
  <cols>
    <col min="1" max="1" width="19.5" style="375" customWidth="1"/>
    <col min="2" max="2" width="72" style="376" customWidth="1"/>
    <col min="3" max="3" width="25" style="377" customWidth="1"/>
    <col min="4" max="16384" width="9.33203125" style="3"/>
  </cols>
  <sheetData>
    <row r="1" spans="1:3" s="2" customFormat="1" ht="23.25" customHeight="1" thickBot="1" x14ac:dyDescent="0.25">
      <c r="A1" s="585"/>
      <c r="B1" s="586"/>
      <c r="C1" s="580" t="str">
        <f>CONCATENATE("9.1.3. melléklet ",ALAPADATOK!A7," ",ALAPADATOK!B7," ",ALAPADATOK!C7," ",ALAPADATOK!D7," ",ALAPADATOK!E7," ",ALAPADATOK!F7," ",ALAPADATOK!G7," ",ALAPADATOK!H7)</f>
        <v>9.1.3. melléklet a 2 / 2021. ( III.12. ) önkormányzati rendelethez</v>
      </c>
    </row>
    <row r="2" spans="1:3" s="89" customFormat="1" ht="21.2" customHeight="1" x14ac:dyDescent="0.2">
      <c r="A2" s="587" t="s">
        <v>60</v>
      </c>
      <c r="B2" s="588" t="str">
        <f>CONCATENATE(ALAPADATOK!A3)</f>
        <v>Mezőzombor Község Önkormányzata</v>
      </c>
      <c r="C2" s="589" t="s">
        <v>53</v>
      </c>
    </row>
    <row r="3" spans="1:3" s="89" customFormat="1" ht="16.5" thickBot="1" x14ac:dyDescent="0.25">
      <c r="A3" s="590" t="s">
        <v>200</v>
      </c>
      <c r="B3" s="591" t="s">
        <v>523</v>
      </c>
      <c r="C3" s="592" t="s">
        <v>426</v>
      </c>
    </row>
    <row r="4" spans="1:3" s="90" customFormat="1" ht="15.95" customHeight="1" thickBot="1" x14ac:dyDescent="0.3">
      <c r="A4" s="593"/>
      <c r="B4" s="593"/>
      <c r="C4" s="594" t="str">
        <f>'KV_9.1.2.sz.mell.'!C4</f>
        <v>Forintban!</v>
      </c>
    </row>
    <row r="5" spans="1:3" ht="13.5" thickBot="1" x14ac:dyDescent="0.25">
      <c r="A5" s="595" t="s">
        <v>202</v>
      </c>
      <c r="B5" s="596" t="s">
        <v>558</v>
      </c>
      <c r="C5" s="597" t="s">
        <v>54</v>
      </c>
    </row>
    <row r="6" spans="1:3" s="69" customFormat="1" ht="12.95" customHeight="1" thickBot="1" x14ac:dyDescent="0.25">
      <c r="A6" s="598"/>
      <c r="B6" s="599" t="s">
        <v>488</v>
      </c>
      <c r="C6" s="600" t="s">
        <v>489</v>
      </c>
    </row>
    <row r="7" spans="1:3" s="69" customFormat="1" ht="15.95" customHeight="1" thickBot="1" x14ac:dyDescent="0.25">
      <c r="A7" s="214"/>
      <c r="B7" s="215" t="s">
        <v>55</v>
      </c>
      <c r="C7" s="342"/>
    </row>
    <row r="8" spans="1:3" s="69" customFormat="1" ht="12" customHeight="1" thickBot="1" x14ac:dyDescent="0.25">
      <c r="A8" s="32" t="s">
        <v>17</v>
      </c>
      <c r="B8" s="21" t="s">
        <v>249</v>
      </c>
      <c r="C8" s="282">
        <f>+C9+C10+C11+C12+C13+C14</f>
        <v>0</v>
      </c>
    </row>
    <row r="9" spans="1:3" s="91" customFormat="1" ht="12" customHeight="1" x14ac:dyDescent="0.2">
      <c r="A9" s="420" t="s">
        <v>97</v>
      </c>
      <c r="B9" s="401" t="s">
        <v>250</v>
      </c>
      <c r="C9" s="285"/>
    </row>
    <row r="10" spans="1:3" s="92" customFormat="1" ht="12" customHeight="1" x14ac:dyDescent="0.2">
      <c r="A10" s="421" t="s">
        <v>98</v>
      </c>
      <c r="B10" s="402" t="s">
        <v>251</v>
      </c>
      <c r="C10" s="284"/>
    </row>
    <row r="11" spans="1:3" s="92" customFormat="1" ht="12" customHeight="1" x14ac:dyDescent="0.2">
      <c r="A11" s="421" t="s">
        <v>99</v>
      </c>
      <c r="B11" s="402" t="s">
        <v>545</v>
      </c>
      <c r="C11" s="284"/>
    </row>
    <row r="12" spans="1:3" s="92" customFormat="1" ht="12" customHeight="1" x14ac:dyDescent="0.2">
      <c r="A12" s="421" t="s">
        <v>100</v>
      </c>
      <c r="B12" s="402" t="s">
        <v>253</v>
      </c>
      <c r="C12" s="284"/>
    </row>
    <row r="13" spans="1:3" s="92" customFormat="1" ht="12" customHeight="1" x14ac:dyDescent="0.2">
      <c r="A13" s="421" t="s">
        <v>146</v>
      </c>
      <c r="B13" s="402" t="s">
        <v>501</v>
      </c>
      <c r="C13" s="284"/>
    </row>
    <row r="14" spans="1:3" s="91" customFormat="1" ht="12" customHeight="1" thickBot="1" x14ac:dyDescent="0.25">
      <c r="A14" s="422" t="s">
        <v>101</v>
      </c>
      <c r="B14" s="403" t="s">
        <v>428</v>
      </c>
      <c r="C14" s="284"/>
    </row>
    <row r="15" spans="1:3" s="91" customFormat="1" ht="12" customHeight="1" thickBot="1" x14ac:dyDescent="0.25">
      <c r="A15" s="32" t="s">
        <v>18</v>
      </c>
      <c r="B15" s="277" t="s">
        <v>254</v>
      </c>
      <c r="C15" s="282">
        <f>+C16+C17+C18+C19+C20</f>
        <v>0</v>
      </c>
    </row>
    <row r="16" spans="1:3" s="91" customFormat="1" ht="12" customHeight="1" x14ac:dyDescent="0.2">
      <c r="A16" s="420" t="s">
        <v>103</v>
      </c>
      <c r="B16" s="401" t="s">
        <v>255</v>
      </c>
      <c r="C16" s="285"/>
    </row>
    <row r="17" spans="1:3" s="91" customFormat="1" ht="12" customHeight="1" x14ac:dyDescent="0.2">
      <c r="A17" s="421" t="s">
        <v>104</v>
      </c>
      <c r="B17" s="402" t="s">
        <v>256</v>
      </c>
      <c r="C17" s="284"/>
    </row>
    <row r="18" spans="1:3" s="91" customFormat="1" ht="12" customHeight="1" x14ac:dyDescent="0.2">
      <c r="A18" s="421" t="s">
        <v>105</v>
      </c>
      <c r="B18" s="402" t="s">
        <v>417</v>
      </c>
      <c r="C18" s="284"/>
    </row>
    <row r="19" spans="1:3" s="91" customFormat="1" ht="12" customHeight="1" x14ac:dyDescent="0.2">
      <c r="A19" s="421" t="s">
        <v>106</v>
      </c>
      <c r="B19" s="402" t="s">
        <v>418</v>
      </c>
      <c r="C19" s="284"/>
    </row>
    <row r="20" spans="1:3" s="91" customFormat="1" ht="12" customHeight="1" x14ac:dyDescent="0.2">
      <c r="A20" s="421" t="s">
        <v>107</v>
      </c>
      <c r="B20" s="402" t="s">
        <v>257</v>
      </c>
      <c r="C20" s="284"/>
    </row>
    <row r="21" spans="1:3" s="92" customFormat="1" ht="12" customHeight="1" thickBot="1" x14ac:dyDescent="0.25">
      <c r="A21" s="422" t="s">
        <v>116</v>
      </c>
      <c r="B21" s="403" t="s">
        <v>258</v>
      </c>
      <c r="C21" s="286"/>
    </row>
    <row r="22" spans="1:3" s="92" customFormat="1" ht="12" customHeight="1" thickBot="1" x14ac:dyDescent="0.25">
      <c r="A22" s="32" t="s">
        <v>19</v>
      </c>
      <c r="B22" s="21" t="s">
        <v>259</v>
      </c>
      <c r="C22" s="282">
        <f>+C23+C24+C25+C26+C27</f>
        <v>0</v>
      </c>
    </row>
    <row r="23" spans="1:3" s="92" customFormat="1" ht="12" customHeight="1" x14ac:dyDescent="0.2">
      <c r="A23" s="420" t="s">
        <v>86</v>
      </c>
      <c r="B23" s="401" t="s">
        <v>260</v>
      </c>
      <c r="C23" s="285"/>
    </row>
    <row r="24" spans="1:3" s="91" customFormat="1" ht="12" customHeight="1" x14ac:dyDescent="0.2">
      <c r="A24" s="421" t="s">
        <v>87</v>
      </c>
      <c r="B24" s="402" t="s">
        <v>261</v>
      </c>
      <c r="C24" s="284"/>
    </row>
    <row r="25" spans="1:3" s="92" customFormat="1" ht="12" customHeight="1" x14ac:dyDescent="0.2">
      <c r="A25" s="421" t="s">
        <v>88</v>
      </c>
      <c r="B25" s="402" t="s">
        <v>419</v>
      </c>
      <c r="C25" s="284"/>
    </row>
    <row r="26" spans="1:3" s="92" customFormat="1" ht="12" customHeight="1" x14ac:dyDescent="0.2">
      <c r="A26" s="421" t="s">
        <v>89</v>
      </c>
      <c r="B26" s="402" t="s">
        <v>420</v>
      </c>
      <c r="C26" s="284"/>
    </row>
    <row r="27" spans="1:3" s="92" customFormat="1" ht="12" customHeight="1" x14ac:dyDescent="0.2">
      <c r="A27" s="421" t="s">
        <v>169</v>
      </c>
      <c r="B27" s="402" t="s">
        <v>262</v>
      </c>
      <c r="C27" s="284"/>
    </row>
    <row r="28" spans="1:3" s="92" customFormat="1" ht="12" customHeight="1" thickBot="1" x14ac:dyDescent="0.25">
      <c r="A28" s="422" t="s">
        <v>170</v>
      </c>
      <c r="B28" s="403" t="s">
        <v>263</v>
      </c>
      <c r="C28" s="286"/>
    </row>
    <row r="29" spans="1:3" s="92" customFormat="1" ht="12" customHeight="1" thickBot="1" x14ac:dyDescent="0.25">
      <c r="A29" s="32" t="s">
        <v>171</v>
      </c>
      <c r="B29" s="21" t="s">
        <v>264</v>
      </c>
      <c r="C29" s="288">
        <f>SUM(C30:C36)</f>
        <v>0</v>
      </c>
    </row>
    <row r="30" spans="1:3" s="92" customFormat="1" ht="12" customHeight="1" x14ac:dyDescent="0.2">
      <c r="A30" s="420" t="s">
        <v>265</v>
      </c>
      <c r="B30" s="401" t="str">
        <f>'KV_1.1.sz.mell.'!B32</f>
        <v>Építményadó</v>
      </c>
      <c r="C30" s="285"/>
    </row>
    <row r="31" spans="1:3" s="92" customFormat="1" ht="12" customHeight="1" x14ac:dyDescent="0.2">
      <c r="A31" s="421" t="s">
        <v>266</v>
      </c>
      <c r="B31" s="401" t="str">
        <f>'KV_1.1.sz.mell.'!B33</f>
        <v>Idegenforgalmi adó</v>
      </c>
      <c r="C31" s="284"/>
    </row>
    <row r="32" spans="1:3" s="92" customFormat="1" ht="12" customHeight="1" x14ac:dyDescent="0.2">
      <c r="A32" s="421" t="s">
        <v>267</v>
      </c>
      <c r="B32" s="401" t="str">
        <f>'KV_1.1.sz.mell.'!B34</f>
        <v>Iparűzési adó</v>
      </c>
      <c r="C32" s="284"/>
    </row>
    <row r="33" spans="1:3" s="92" customFormat="1" ht="12" customHeight="1" x14ac:dyDescent="0.2">
      <c r="A33" s="421" t="s">
        <v>268</v>
      </c>
      <c r="B33" s="401" t="str">
        <f>'KV_1.1.sz.mell.'!B35</f>
        <v xml:space="preserve">Talajterhelési díj </v>
      </c>
      <c r="C33" s="284"/>
    </row>
    <row r="34" spans="1:3" s="92" customFormat="1" ht="12" customHeight="1" x14ac:dyDescent="0.2">
      <c r="A34" s="421" t="s">
        <v>547</v>
      </c>
      <c r="B34" s="401" t="str">
        <f>'KV_1.1.sz.mell.'!B36</f>
        <v>Gépjárműadó</v>
      </c>
      <c r="C34" s="284"/>
    </row>
    <row r="35" spans="1:3" s="92" customFormat="1" ht="12" customHeight="1" x14ac:dyDescent="0.2">
      <c r="A35" s="421" t="s">
        <v>548</v>
      </c>
      <c r="B35" s="401" t="str">
        <f>'KV_1.1.sz.mell.'!B37</f>
        <v>Telekadó</v>
      </c>
      <c r="C35" s="284"/>
    </row>
    <row r="36" spans="1:3" s="92" customFormat="1" ht="12" customHeight="1" thickBot="1" x14ac:dyDescent="0.25">
      <c r="A36" s="422" t="s">
        <v>549</v>
      </c>
      <c r="B36" s="401" t="str">
        <f>'KV_1.1.sz.mell.'!B38</f>
        <v>Egyéb bírság bevételei</v>
      </c>
      <c r="C36" s="286"/>
    </row>
    <row r="37" spans="1:3" s="92" customFormat="1" ht="12" customHeight="1" thickBot="1" x14ac:dyDescent="0.25">
      <c r="A37" s="32" t="s">
        <v>21</v>
      </c>
      <c r="B37" s="21" t="s">
        <v>429</v>
      </c>
      <c r="C37" s="282">
        <f>SUM(C38:C48)</f>
        <v>0</v>
      </c>
    </row>
    <row r="38" spans="1:3" s="92" customFormat="1" ht="12" customHeight="1" x14ac:dyDescent="0.2">
      <c r="A38" s="420" t="s">
        <v>90</v>
      </c>
      <c r="B38" s="401" t="s">
        <v>272</v>
      </c>
      <c r="C38" s="285"/>
    </row>
    <row r="39" spans="1:3" s="92" customFormat="1" ht="12" customHeight="1" x14ac:dyDescent="0.2">
      <c r="A39" s="421" t="s">
        <v>91</v>
      </c>
      <c r="B39" s="402" t="s">
        <v>273</v>
      </c>
      <c r="C39" s="284"/>
    </row>
    <row r="40" spans="1:3" s="92" customFormat="1" ht="12" customHeight="1" x14ac:dyDescent="0.2">
      <c r="A40" s="421" t="s">
        <v>92</v>
      </c>
      <c r="B40" s="402" t="s">
        <v>274</v>
      </c>
      <c r="C40" s="284"/>
    </row>
    <row r="41" spans="1:3" s="92" customFormat="1" ht="12" customHeight="1" x14ac:dyDescent="0.2">
      <c r="A41" s="421" t="s">
        <v>173</v>
      </c>
      <c r="B41" s="402" t="s">
        <v>275</v>
      </c>
      <c r="C41" s="284"/>
    </row>
    <row r="42" spans="1:3" s="92" customFormat="1" ht="12" customHeight="1" x14ac:dyDescent="0.2">
      <c r="A42" s="421" t="s">
        <v>174</v>
      </c>
      <c r="B42" s="402" t="s">
        <v>276</v>
      </c>
      <c r="C42" s="284"/>
    </row>
    <row r="43" spans="1:3" s="92" customFormat="1" ht="12" customHeight="1" x14ac:dyDescent="0.2">
      <c r="A43" s="421" t="s">
        <v>175</v>
      </c>
      <c r="B43" s="402" t="s">
        <v>277</v>
      </c>
      <c r="C43" s="284"/>
    </row>
    <row r="44" spans="1:3" s="92" customFormat="1" ht="12" customHeight="1" x14ac:dyDescent="0.2">
      <c r="A44" s="421" t="s">
        <v>176</v>
      </c>
      <c r="B44" s="402" t="s">
        <v>278</v>
      </c>
      <c r="C44" s="284"/>
    </row>
    <row r="45" spans="1:3" s="92" customFormat="1" ht="12" customHeight="1" x14ac:dyDescent="0.2">
      <c r="A45" s="421" t="s">
        <v>177</v>
      </c>
      <c r="B45" s="402" t="s">
        <v>554</v>
      </c>
      <c r="C45" s="284"/>
    </row>
    <row r="46" spans="1:3" s="92" customFormat="1" ht="12" customHeight="1" x14ac:dyDescent="0.2">
      <c r="A46" s="421" t="s">
        <v>270</v>
      </c>
      <c r="B46" s="402" t="s">
        <v>280</v>
      </c>
      <c r="C46" s="287"/>
    </row>
    <row r="47" spans="1:3" s="92" customFormat="1" ht="12" customHeight="1" x14ac:dyDescent="0.2">
      <c r="A47" s="422" t="s">
        <v>271</v>
      </c>
      <c r="B47" s="403" t="s">
        <v>431</v>
      </c>
      <c r="C47" s="388"/>
    </row>
    <row r="48" spans="1:3" s="92" customFormat="1" ht="12" customHeight="1" thickBot="1" x14ac:dyDescent="0.25">
      <c r="A48" s="422" t="s">
        <v>430</v>
      </c>
      <c r="B48" s="403" t="s">
        <v>281</v>
      </c>
      <c r="C48" s="388"/>
    </row>
    <row r="49" spans="1:3" s="92" customFormat="1" ht="12" customHeight="1" thickBot="1" x14ac:dyDescent="0.25">
      <c r="A49" s="32" t="s">
        <v>22</v>
      </c>
      <c r="B49" s="21" t="s">
        <v>282</v>
      </c>
      <c r="C49" s="282">
        <f>SUM(C50:C54)</f>
        <v>0</v>
      </c>
    </row>
    <row r="50" spans="1:3" s="92" customFormat="1" ht="12" customHeight="1" x14ac:dyDescent="0.2">
      <c r="A50" s="420" t="s">
        <v>93</v>
      </c>
      <c r="B50" s="401" t="s">
        <v>286</v>
      </c>
      <c r="C50" s="445"/>
    </row>
    <row r="51" spans="1:3" s="92" customFormat="1" ht="12" customHeight="1" x14ac:dyDescent="0.2">
      <c r="A51" s="421" t="s">
        <v>94</v>
      </c>
      <c r="B51" s="402" t="s">
        <v>287</v>
      </c>
      <c r="C51" s="287"/>
    </row>
    <row r="52" spans="1:3" s="92" customFormat="1" ht="12" customHeight="1" x14ac:dyDescent="0.2">
      <c r="A52" s="421" t="s">
        <v>283</v>
      </c>
      <c r="B52" s="402" t="s">
        <v>288</v>
      </c>
      <c r="C52" s="287"/>
    </row>
    <row r="53" spans="1:3" s="92" customFormat="1" ht="12" customHeight="1" x14ac:dyDescent="0.2">
      <c r="A53" s="421" t="s">
        <v>284</v>
      </c>
      <c r="B53" s="402" t="s">
        <v>289</v>
      </c>
      <c r="C53" s="287"/>
    </row>
    <row r="54" spans="1:3" s="92" customFormat="1" ht="12" customHeight="1" thickBot="1" x14ac:dyDescent="0.25">
      <c r="A54" s="422" t="s">
        <v>285</v>
      </c>
      <c r="B54" s="500" t="s">
        <v>290</v>
      </c>
      <c r="C54" s="388"/>
    </row>
    <row r="55" spans="1:3" s="92" customFormat="1" ht="12" customHeight="1" thickBot="1" x14ac:dyDescent="0.25">
      <c r="A55" s="32" t="s">
        <v>178</v>
      </c>
      <c r="B55" s="21" t="s">
        <v>291</v>
      </c>
      <c r="C55" s="282">
        <f>SUM(C56:C58)</f>
        <v>0</v>
      </c>
    </row>
    <row r="56" spans="1:3" s="92" customFormat="1" ht="12" customHeight="1" x14ac:dyDescent="0.2">
      <c r="A56" s="420" t="s">
        <v>95</v>
      </c>
      <c r="B56" s="401" t="s">
        <v>292</v>
      </c>
      <c r="C56" s="285"/>
    </row>
    <row r="57" spans="1:3" s="92" customFormat="1" ht="12" customHeight="1" x14ac:dyDescent="0.2">
      <c r="A57" s="421" t="s">
        <v>96</v>
      </c>
      <c r="B57" s="402" t="s">
        <v>421</v>
      </c>
      <c r="C57" s="284"/>
    </row>
    <row r="58" spans="1:3" s="92" customFormat="1" ht="12" customHeight="1" x14ac:dyDescent="0.2">
      <c r="A58" s="421" t="s">
        <v>295</v>
      </c>
      <c r="B58" s="402" t="s">
        <v>293</v>
      </c>
      <c r="C58" s="284"/>
    </row>
    <row r="59" spans="1:3" s="92" customFormat="1" ht="12" customHeight="1" thickBot="1" x14ac:dyDescent="0.25">
      <c r="A59" s="422" t="s">
        <v>296</v>
      </c>
      <c r="B59" s="500" t="s">
        <v>294</v>
      </c>
      <c r="C59" s="286"/>
    </row>
    <row r="60" spans="1:3" s="92" customFormat="1" ht="12" customHeight="1" thickBot="1" x14ac:dyDescent="0.25">
      <c r="A60" s="32" t="s">
        <v>24</v>
      </c>
      <c r="B60" s="277" t="s">
        <v>297</v>
      </c>
      <c r="C60" s="282">
        <f>SUM(C61:C63)</f>
        <v>0</v>
      </c>
    </row>
    <row r="61" spans="1:3" s="92" customFormat="1" ht="12" customHeight="1" x14ac:dyDescent="0.2">
      <c r="A61" s="420" t="s">
        <v>179</v>
      </c>
      <c r="B61" s="401" t="s">
        <v>299</v>
      </c>
      <c r="C61" s="287"/>
    </row>
    <row r="62" spans="1:3" s="92" customFormat="1" ht="12" customHeight="1" x14ac:dyDescent="0.2">
      <c r="A62" s="421" t="s">
        <v>180</v>
      </c>
      <c r="B62" s="402" t="s">
        <v>422</v>
      </c>
      <c r="C62" s="287"/>
    </row>
    <row r="63" spans="1:3" s="92" customFormat="1" ht="12" customHeight="1" x14ac:dyDescent="0.2">
      <c r="A63" s="421" t="s">
        <v>228</v>
      </c>
      <c r="B63" s="402" t="s">
        <v>300</v>
      </c>
      <c r="C63" s="287"/>
    </row>
    <row r="64" spans="1:3" s="92" customFormat="1" ht="12" customHeight="1" thickBot="1" x14ac:dyDescent="0.25">
      <c r="A64" s="422" t="s">
        <v>298</v>
      </c>
      <c r="B64" s="500" t="s">
        <v>301</v>
      </c>
      <c r="C64" s="287"/>
    </row>
    <row r="65" spans="1:3" s="92" customFormat="1" ht="12" customHeight="1" thickBot="1" x14ac:dyDescent="0.25">
      <c r="A65" s="32" t="s">
        <v>25</v>
      </c>
      <c r="B65" s="21" t="s">
        <v>302</v>
      </c>
      <c r="C65" s="288">
        <f>+C8+C15+C22+C29+C37+C49+C55+C60</f>
        <v>0</v>
      </c>
    </row>
    <row r="66" spans="1:3" s="92" customFormat="1" ht="12" customHeight="1" thickBot="1" x14ac:dyDescent="0.2">
      <c r="A66" s="423" t="s">
        <v>389</v>
      </c>
      <c r="B66" s="277" t="s">
        <v>304</v>
      </c>
      <c r="C66" s="282">
        <f>SUM(C67:C69)</f>
        <v>0</v>
      </c>
    </row>
    <row r="67" spans="1:3" s="92" customFormat="1" ht="12" customHeight="1" x14ac:dyDescent="0.2">
      <c r="A67" s="420" t="s">
        <v>332</v>
      </c>
      <c r="B67" s="401" t="s">
        <v>305</v>
      </c>
      <c r="C67" s="287"/>
    </row>
    <row r="68" spans="1:3" s="92" customFormat="1" ht="12" customHeight="1" x14ac:dyDescent="0.2">
      <c r="A68" s="421" t="s">
        <v>341</v>
      </c>
      <c r="B68" s="402" t="s">
        <v>306</v>
      </c>
      <c r="C68" s="287"/>
    </row>
    <row r="69" spans="1:3" s="92" customFormat="1" ht="12" customHeight="1" thickBot="1" x14ac:dyDescent="0.25">
      <c r="A69" s="422" t="s">
        <v>342</v>
      </c>
      <c r="B69" s="503" t="s">
        <v>307</v>
      </c>
      <c r="C69" s="287"/>
    </row>
    <row r="70" spans="1:3" s="92" customFormat="1" ht="12" customHeight="1" thickBot="1" x14ac:dyDescent="0.2">
      <c r="A70" s="423" t="s">
        <v>308</v>
      </c>
      <c r="B70" s="277" t="s">
        <v>309</v>
      </c>
      <c r="C70" s="282">
        <f>SUM(C71:C74)</f>
        <v>0</v>
      </c>
    </row>
    <row r="71" spans="1:3" s="92" customFormat="1" ht="12" customHeight="1" x14ac:dyDescent="0.2">
      <c r="A71" s="420" t="s">
        <v>147</v>
      </c>
      <c r="B71" s="401" t="s">
        <v>310</v>
      </c>
      <c r="C71" s="287"/>
    </row>
    <row r="72" spans="1:3" s="92" customFormat="1" ht="12" customHeight="1" x14ac:dyDescent="0.2">
      <c r="A72" s="421" t="s">
        <v>148</v>
      </c>
      <c r="B72" s="402" t="s">
        <v>565</v>
      </c>
      <c r="C72" s="287"/>
    </row>
    <row r="73" spans="1:3" s="92" customFormat="1" ht="12" customHeight="1" x14ac:dyDescent="0.2">
      <c r="A73" s="421" t="s">
        <v>333</v>
      </c>
      <c r="B73" s="402" t="s">
        <v>311</v>
      </c>
      <c r="C73" s="287"/>
    </row>
    <row r="74" spans="1:3" s="92" customFormat="1" ht="12" customHeight="1" x14ac:dyDescent="0.2">
      <c r="A74" s="421" t="s">
        <v>334</v>
      </c>
      <c r="B74" s="278" t="s">
        <v>566</v>
      </c>
      <c r="C74" s="287"/>
    </row>
    <row r="75" spans="1:3" s="92" customFormat="1" ht="12" customHeight="1" thickBot="1" x14ac:dyDescent="0.2">
      <c r="A75" s="427" t="s">
        <v>312</v>
      </c>
      <c r="B75" s="562" t="s">
        <v>313</v>
      </c>
      <c r="C75" s="470">
        <f>SUM(C76:C77)</f>
        <v>0</v>
      </c>
    </row>
    <row r="76" spans="1:3" s="92" customFormat="1" ht="12" customHeight="1" x14ac:dyDescent="0.2">
      <c r="A76" s="420" t="s">
        <v>335</v>
      </c>
      <c r="B76" s="401" t="s">
        <v>314</v>
      </c>
      <c r="C76" s="287"/>
    </row>
    <row r="77" spans="1:3" s="92" customFormat="1" ht="12" customHeight="1" thickBot="1" x14ac:dyDescent="0.25">
      <c r="A77" s="422" t="s">
        <v>336</v>
      </c>
      <c r="B77" s="403" t="s">
        <v>315</v>
      </c>
      <c r="C77" s="287"/>
    </row>
    <row r="78" spans="1:3" s="91" customFormat="1" ht="12" customHeight="1" thickBot="1" x14ac:dyDescent="0.2">
      <c r="A78" s="423" t="s">
        <v>316</v>
      </c>
      <c r="B78" s="277" t="s">
        <v>317</v>
      </c>
      <c r="C78" s="282">
        <f>SUM(C79:C81)</f>
        <v>0</v>
      </c>
    </row>
    <row r="79" spans="1:3" s="92" customFormat="1" ht="12" customHeight="1" x14ac:dyDescent="0.2">
      <c r="A79" s="420" t="s">
        <v>337</v>
      </c>
      <c r="B79" s="401" t="s">
        <v>318</v>
      </c>
      <c r="C79" s="287"/>
    </row>
    <row r="80" spans="1:3" s="92" customFormat="1" ht="12" customHeight="1" x14ac:dyDescent="0.2">
      <c r="A80" s="421" t="s">
        <v>338</v>
      </c>
      <c r="B80" s="402" t="s">
        <v>319</v>
      </c>
      <c r="C80" s="287"/>
    </row>
    <row r="81" spans="1:3" s="92" customFormat="1" ht="12" customHeight="1" thickBot="1" x14ac:dyDescent="0.25">
      <c r="A81" s="422" t="s">
        <v>339</v>
      </c>
      <c r="B81" s="403" t="s">
        <v>567</v>
      </c>
      <c r="C81" s="287"/>
    </row>
    <row r="82" spans="1:3" s="92" customFormat="1" ht="12" customHeight="1" thickBot="1" x14ac:dyDescent="0.2">
      <c r="A82" s="423" t="s">
        <v>320</v>
      </c>
      <c r="B82" s="277" t="s">
        <v>340</v>
      </c>
      <c r="C82" s="282">
        <f>SUM(C83:C86)</f>
        <v>0</v>
      </c>
    </row>
    <row r="83" spans="1:3" s="92" customFormat="1" ht="12" customHeight="1" x14ac:dyDescent="0.2">
      <c r="A83" s="424" t="s">
        <v>321</v>
      </c>
      <c r="B83" s="401" t="s">
        <v>322</v>
      </c>
      <c r="C83" s="287"/>
    </row>
    <row r="84" spans="1:3" s="92" customFormat="1" ht="12" customHeight="1" x14ac:dyDescent="0.2">
      <c r="A84" s="425" t="s">
        <v>323</v>
      </c>
      <c r="B84" s="402" t="s">
        <v>324</v>
      </c>
      <c r="C84" s="287"/>
    </row>
    <row r="85" spans="1:3" s="92" customFormat="1" ht="12" customHeight="1" x14ac:dyDescent="0.2">
      <c r="A85" s="425" t="s">
        <v>325</v>
      </c>
      <c r="B85" s="402" t="s">
        <v>326</v>
      </c>
      <c r="C85" s="287"/>
    </row>
    <row r="86" spans="1:3" s="91" customFormat="1" ht="12" customHeight="1" thickBot="1" x14ac:dyDescent="0.25">
      <c r="A86" s="426" t="s">
        <v>327</v>
      </c>
      <c r="B86" s="403" t="s">
        <v>328</v>
      </c>
      <c r="C86" s="287"/>
    </row>
    <row r="87" spans="1:3" s="91" customFormat="1" ht="12" customHeight="1" thickBot="1" x14ac:dyDescent="0.2">
      <c r="A87" s="423" t="s">
        <v>329</v>
      </c>
      <c r="B87" s="277" t="s">
        <v>470</v>
      </c>
      <c r="C87" s="446"/>
    </row>
    <row r="88" spans="1:3" s="91" customFormat="1" ht="12" customHeight="1" thickBot="1" x14ac:dyDescent="0.2">
      <c r="A88" s="423" t="s">
        <v>502</v>
      </c>
      <c r="B88" s="277" t="s">
        <v>330</v>
      </c>
      <c r="C88" s="446"/>
    </row>
    <row r="89" spans="1:3" s="91" customFormat="1" ht="12" customHeight="1" thickBot="1" x14ac:dyDescent="0.2">
      <c r="A89" s="423" t="s">
        <v>503</v>
      </c>
      <c r="B89" s="408" t="s">
        <v>473</v>
      </c>
      <c r="C89" s="288">
        <f>+C66+C70+C75+C78+C82+C88+C87</f>
        <v>0</v>
      </c>
    </row>
    <row r="90" spans="1:3" s="91" customFormat="1" ht="12" customHeight="1" thickBot="1" x14ac:dyDescent="0.2">
      <c r="A90" s="427" t="s">
        <v>504</v>
      </c>
      <c r="B90" s="409" t="s">
        <v>505</v>
      </c>
      <c r="C90" s="288">
        <f>+C65+C89</f>
        <v>0</v>
      </c>
    </row>
    <row r="91" spans="1:3" s="92" customFormat="1" ht="8.25" customHeight="1" thickBot="1" x14ac:dyDescent="0.25">
      <c r="A91" s="220"/>
      <c r="B91" s="221"/>
      <c r="C91" s="347"/>
    </row>
    <row r="92" spans="1:3" s="69" customFormat="1" ht="16.5" customHeight="1" thickBot="1" x14ac:dyDescent="0.25">
      <c r="A92" s="224"/>
      <c r="B92" s="225" t="s">
        <v>56</v>
      </c>
      <c r="C92" s="349"/>
    </row>
    <row r="93" spans="1:3" s="93" customFormat="1" ht="12" customHeight="1" thickBot="1" x14ac:dyDescent="0.25">
      <c r="A93" s="394" t="s">
        <v>17</v>
      </c>
      <c r="B93" s="28" t="s">
        <v>509</v>
      </c>
      <c r="C93" s="281">
        <f>+C94+C95+C96+C97+C98+C111</f>
        <v>0</v>
      </c>
    </row>
    <row r="94" spans="1:3" ht="12" customHeight="1" x14ac:dyDescent="0.2">
      <c r="A94" s="428" t="s">
        <v>97</v>
      </c>
      <c r="B94" s="10" t="s">
        <v>48</v>
      </c>
      <c r="C94" s="283"/>
    </row>
    <row r="95" spans="1:3" ht="12" customHeight="1" x14ac:dyDescent="0.2">
      <c r="A95" s="421" t="s">
        <v>98</v>
      </c>
      <c r="B95" s="8" t="s">
        <v>181</v>
      </c>
      <c r="C95" s="284"/>
    </row>
    <row r="96" spans="1:3" ht="12" customHeight="1" x14ac:dyDescent="0.2">
      <c r="A96" s="421" t="s">
        <v>99</v>
      </c>
      <c r="B96" s="8" t="s">
        <v>138</v>
      </c>
      <c r="C96" s="286"/>
    </row>
    <row r="97" spans="1:3" ht="12" customHeight="1" x14ac:dyDescent="0.2">
      <c r="A97" s="421" t="s">
        <v>100</v>
      </c>
      <c r="B97" s="11" t="s">
        <v>182</v>
      </c>
      <c r="C97" s="286"/>
    </row>
    <row r="98" spans="1:3" ht="12" customHeight="1" x14ac:dyDescent="0.2">
      <c r="A98" s="421" t="s">
        <v>111</v>
      </c>
      <c r="B98" s="19" t="s">
        <v>183</v>
      </c>
      <c r="C98" s="286"/>
    </row>
    <row r="99" spans="1:3" ht="12" customHeight="1" x14ac:dyDescent="0.2">
      <c r="A99" s="421" t="s">
        <v>101</v>
      </c>
      <c r="B99" s="8" t="s">
        <v>506</v>
      </c>
      <c r="C99" s="286"/>
    </row>
    <row r="100" spans="1:3" ht="12" customHeight="1" x14ac:dyDescent="0.2">
      <c r="A100" s="421" t="s">
        <v>102</v>
      </c>
      <c r="B100" s="140" t="s">
        <v>436</v>
      </c>
      <c r="C100" s="286"/>
    </row>
    <row r="101" spans="1:3" ht="12" customHeight="1" x14ac:dyDescent="0.2">
      <c r="A101" s="421" t="s">
        <v>112</v>
      </c>
      <c r="B101" s="140" t="s">
        <v>435</v>
      </c>
      <c r="C101" s="286"/>
    </row>
    <row r="102" spans="1:3" ht="12" customHeight="1" x14ac:dyDescent="0.2">
      <c r="A102" s="421" t="s">
        <v>113</v>
      </c>
      <c r="B102" s="140" t="s">
        <v>346</v>
      </c>
      <c r="C102" s="286"/>
    </row>
    <row r="103" spans="1:3" ht="12" customHeight="1" x14ac:dyDescent="0.2">
      <c r="A103" s="421" t="s">
        <v>114</v>
      </c>
      <c r="B103" s="141" t="s">
        <v>347</v>
      </c>
      <c r="C103" s="286"/>
    </row>
    <row r="104" spans="1:3" ht="12" customHeight="1" x14ac:dyDescent="0.2">
      <c r="A104" s="421" t="s">
        <v>115</v>
      </c>
      <c r="B104" s="141" t="s">
        <v>348</v>
      </c>
      <c r="C104" s="286"/>
    </row>
    <row r="105" spans="1:3" ht="12" customHeight="1" x14ac:dyDescent="0.2">
      <c r="A105" s="421" t="s">
        <v>117</v>
      </c>
      <c r="B105" s="140" t="s">
        <v>349</v>
      </c>
      <c r="C105" s="286"/>
    </row>
    <row r="106" spans="1:3" ht="12" customHeight="1" x14ac:dyDescent="0.2">
      <c r="A106" s="421" t="s">
        <v>184</v>
      </c>
      <c r="B106" s="140" t="s">
        <v>350</v>
      </c>
      <c r="C106" s="286"/>
    </row>
    <row r="107" spans="1:3" ht="12" customHeight="1" x14ac:dyDescent="0.2">
      <c r="A107" s="421" t="s">
        <v>344</v>
      </c>
      <c r="B107" s="141" t="s">
        <v>351</v>
      </c>
      <c r="C107" s="286"/>
    </row>
    <row r="108" spans="1:3" ht="12" customHeight="1" x14ac:dyDescent="0.2">
      <c r="A108" s="429" t="s">
        <v>345</v>
      </c>
      <c r="B108" s="142" t="s">
        <v>352</v>
      </c>
      <c r="C108" s="286"/>
    </row>
    <row r="109" spans="1:3" ht="12" customHeight="1" x14ac:dyDescent="0.2">
      <c r="A109" s="421" t="s">
        <v>433</v>
      </c>
      <c r="B109" s="142" t="s">
        <v>353</v>
      </c>
      <c r="C109" s="286"/>
    </row>
    <row r="110" spans="1:3" ht="12" customHeight="1" x14ac:dyDescent="0.2">
      <c r="A110" s="421" t="s">
        <v>434</v>
      </c>
      <c r="B110" s="141" t="s">
        <v>354</v>
      </c>
      <c r="C110" s="284"/>
    </row>
    <row r="111" spans="1:3" ht="12" customHeight="1" x14ac:dyDescent="0.2">
      <c r="A111" s="421" t="s">
        <v>438</v>
      </c>
      <c r="B111" s="11" t="s">
        <v>49</v>
      </c>
      <c r="C111" s="284"/>
    </row>
    <row r="112" spans="1:3" ht="12" customHeight="1" x14ac:dyDescent="0.2">
      <c r="A112" s="422" t="s">
        <v>439</v>
      </c>
      <c r="B112" s="8" t="s">
        <v>507</v>
      </c>
      <c r="C112" s="286"/>
    </row>
    <row r="113" spans="1:3" ht="12" customHeight="1" thickBot="1" x14ac:dyDescent="0.25">
      <c r="A113" s="430" t="s">
        <v>440</v>
      </c>
      <c r="B113" s="143" t="s">
        <v>508</v>
      </c>
      <c r="C113" s="290"/>
    </row>
    <row r="114" spans="1:3" ht="12" customHeight="1" thickBot="1" x14ac:dyDescent="0.25">
      <c r="A114" s="32" t="s">
        <v>18</v>
      </c>
      <c r="B114" s="27" t="s">
        <v>355</v>
      </c>
      <c r="C114" s="282">
        <f>+C115+C117+C119</f>
        <v>0</v>
      </c>
    </row>
    <row r="115" spans="1:3" ht="12" customHeight="1" x14ac:dyDescent="0.2">
      <c r="A115" s="420" t="s">
        <v>103</v>
      </c>
      <c r="B115" s="8" t="s">
        <v>227</v>
      </c>
      <c r="C115" s="285"/>
    </row>
    <row r="116" spans="1:3" ht="12" customHeight="1" x14ac:dyDescent="0.2">
      <c r="A116" s="420" t="s">
        <v>104</v>
      </c>
      <c r="B116" s="12" t="s">
        <v>359</v>
      </c>
      <c r="C116" s="285"/>
    </row>
    <row r="117" spans="1:3" ht="12" customHeight="1" x14ac:dyDescent="0.2">
      <c r="A117" s="420" t="s">
        <v>105</v>
      </c>
      <c r="B117" s="12" t="s">
        <v>185</v>
      </c>
      <c r="C117" s="284"/>
    </row>
    <row r="118" spans="1:3" ht="12" customHeight="1" x14ac:dyDescent="0.2">
      <c r="A118" s="420" t="s">
        <v>106</v>
      </c>
      <c r="B118" s="12" t="s">
        <v>360</v>
      </c>
      <c r="C118" s="249"/>
    </row>
    <row r="119" spans="1:3" ht="12" customHeight="1" x14ac:dyDescent="0.2">
      <c r="A119" s="420" t="s">
        <v>107</v>
      </c>
      <c r="B119" s="279" t="s">
        <v>229</v>
      </c>
      <c r="C119" s="249"/>
    </row>
    <row r="120" spans="1:3" ht="12" customHeight="1" x14ac:dyDescent="0.2">
      <c r="A120" s="420" t="s">
        <v>116</v>
      </c>
      <c r="B120" s="278" t="s">
        <v>423</v>
      </c>
      <c r="C120" s="249"/>
    </row>
    <row r="121" spans="1:3" ht="12" customHeight="1" x14ac:dyDescent="0.2">
      <c r="A121" s="420" t="s">
        <v>118</v>
      </c>
      <c r="B121" s="397" t="s">
        <v>365</v>
      </c>
      <c r="C121" s="249"/>
    </row>
    <row r="122" spans="1:3" ht="12" customHeight="1" x14ac:dyDescent="0.2">
      <c r="A122" s="420" t="s">
        <v>186</v>
      </c>
      <c r="B122" s="141" t="s">
        <v>348</v>
      </c>
      <c r="C122" s="249"/>
    </row>
    <row r="123" spans="1:3" ht="12" customHeight="1" x14ac:dyDescent="0.2">
      <c r="A123" s="420" t="s">
        <v>187</v>
      </c>
      <c r="B123" s="141" t="s">
        <v>364</v>
      </c>
      <c r="C123" s="249"/>
    </row>
    <row r="124" spans="1:3" ht="12" customHeight="1" x14ac:dyDescent="0.2">
      <c r="A124" s="420" t="s">
        <v>188</v>
      </c>
      <c r="B124" s="141" t="s">
        <v>363</v>
      </c>
      <c r="C124" s="249"/>
    </row>
    <row r="125" spans="1:3" ht="12" customHeight="1" x14ac:dyDescent="0.2">
      <c r="A125" s="420" t="s">
        <v>356</v>
      </c>
      <c r="B125" s="141" t="s">
        <v>351</v>
      </c>
      <c r="C125" s="249"/>
    </row>
    <row r="126" spans="1:3" ht="12" customHeight="1" x14ac:dyDescent="0.2">
      <c r="A126" s="420" t="s">
        <v>357</v>
      </c>
      <c r="B126" s="141" t="s">
        <v>362</v>
      </c>
      <c r="C126" s="249"/>
    </row>
    <row r="127" spans="1:3" ht="12" customHeight="1" thickBot="1" x14ac:dyDescent="0.25">
      <c r="A127" s="429" t="s">
        <v>358</v>
      </c>
      <c r="B127" s="141" t="s">
        <v>361</v>
      </c>
      <c r="C127" s="251"/>
    </row>
    <row r="128" spans="1:3" ht="12" customHeight="1" thickBot="1" x14ac:dyDescent="0.25">
      <c r="A128" s="32" t="s">
        <v>19</v>
      </c>
      <c r="B128" s="122" t="s">
        <v>443</v>
      </c>
      <c r="C128" s="282">
        <f>+C93+C114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282">
        <f>+C130+C131+C132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249"/>
    </row>
    <row r="131" spans="1:11" ht="12" customHeight="1" x14ac:dyDescent="0.2">
      <c r="A131" s="420" t="s">
        <v>266</v>
      </c>
      <c r="B131" s="9" t="s">
        <v>452</v>
      </c>
      <c r="C131" s="249"/>
    </row>
    <row r="132" spans="1:11" ht="12" customHeight="1" thickBot="1" x14ac:dyDescent="0.25">
      <c r="A132" s="429" t="s">
        <v>267</v>
      </c>
      <c r="B132" s="7" t="s">
        <v>511</v>
      </c>
      <c r="C132" s="249"/>
    </row>
    <row r="133" spans="1:11" ht="12" customHeight="1" thickBot="1" x14ac:dyDescent="0.25">
      <c r="A133" s="32" t="s">
        <v>21</v>
      </c>
      <c r="B133" s="122" t="s">
        <v>445</v>
      </c>
      <c r="C133" s="282">
        <f>+C134+C135+C136+C137+C138+C139</f>
        <v>0</v>
      </c>
    </row>
    <row r="134" spans="1:11" ht="12" customHeight="1" x14ac:dyDescent="0.2">
      <c r="A134" s="420" t="s">
        <v>90</v>
      </c>
      <c r="B134" s="9" t="s">
        <v>454</v>
      </c>
      <c r="C134" s="249"/>
    </row>
    <row r="135" spans="1:11" ht="12" customHeight="1" x14ac:dyDescent="0.2">
      <c r="A135" s="420" t="s">
        <v>91</v>
      </c>
      <c r="B135" s="9" t="s">
        <v>446</v>
      </c>
      <c r="C135" s="249"/>
    </row>
    <row r="136" spans="1:11" ht="12" customHeight="1" x14ac:dyDescent="0.2">
      <c r="A136" s="420" t="s">
        <v>92</v>
      </c>
      <c r="B136" s="9" t="s">
        <v>447</v>
      </c>
      <c r="C136" s="249"/>
    </row>
    <row r="137" spans="1:11" ht="12" customHeight="1" x14ac:dyDescent="0.2">
      <c r="A137" s="420" t="s">
        <v>173</v>
      </c>
      <c r="B137" s="9" t="s">
        <v>510</v>
      </c>
      <c r="C137" s="249"/>
    </row>
    <row r="138" spans="1:11" ht="12" customHeight="1" x14ac:dyDescent="0.2">
      <c r="A138" s="420" t="s">
        <v>174</v>
      </c>
      <c r="B138" s="9" t="s">
        <v>449</v>
      </c>
      <c r="C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249"/>
    </row>
    <row r="140" spans="1:11" ht="12" customHeight="1" thickBot="1" x14ac:dyDescent="0.25">
      <c r="A140" s="32" t="s">
        <v>22</v>
      </c>
      <c r="B140" s="122" t="s">
        <v>536</v>
      </c>
      <c r="C140" s="288">
        <f>+C141+C142+C144+C145+C143</f>
        <v>0</v>
      </c>
      <c r="K140" s="231"/>
    </row>
    <row r="141" spans="1:11" x14ac:dyDescent="0.2">
      <c r="A141" s="420" t="s">
        <v>93</v>
      </c>
      <c r="B141" s="9" t="s">
        <v>366</v>
      </c>
      <c r="C141" s="249"/>
    </row>
    <row r="142" spans="1:11" ht="12" customHeight="1" x14ac:dyDescent="0.2">
      <c r="A142" s="420" t="s">
        <v>94</v>
      </c>
      <c r="B142" s="9" t="s">
        <v>367</v>
      </c>
      <c r="C142" s="249"/>
    </row>
    <row r="143" spans="1:11" s="93" customFormat="1" ht="12" customHeight="1" x14ac:dyDescent="0.2">
      <c r="A143" s="420" t="s">
        <v>283</v>
      </c>
      <c r="B143" s="9" t="s">
        <v>535</v>
      </c>
      <c r="C143" s="249"/>
    </row>
    <row r="144" spans="1:11" s="93" customFormat="1" ht="12" customHeight="1" x14ac:dyDescent="0.2">
      <c r="A144" s="420" t="s">
        <v>284</v>
      </c>
      <c r="B144" s="9" t="s">
        <v>459</v>
      </c>
      <c r="C144" s="249"/>
    </row>
    <row r="145" spans="1:3" s="93" customFormat="1" ht="12" customHeight="1" thickBot="1" x14ac:dyDescent="0.25">
      <c r="A145" s="429" t="s">
        <v>285</v>
      </c>
      <c r="B145" s="7" t="s">
        <v>385</v>
      </c>
      <c r="C145" s="249"/>
    </row>
    <row r="146" spans="1:3" s="93" customFormat="1" ht="12" customHeight="1" thickBot="1" x14ac:dyDescent="0.25">
      <c r="A146" s="32" t="s">
        <v>23</v>
      </c>
      <c r="B146" s="122" t="s">
        <v>460</v>
      </c>
      <c r="C146" s="291">
        <f>+C147+C148+C149+C150+C151</f>
        <v>0</v>
      </c>
    </row>
    <row r="147" spans="1:3" s="93" customFormat="1" ht="12" customHeight="1" x14ac:dyDescent="0.2">
      <c r="A147" s="420" t="s">
        <v>95</v>
      </c>
      <c r="B147" s="9" t="s">
        <v>455</v>
      </c>
      <c r="C147" s="249"/>
    </row>
    <row r="148" spans="1:3" s="93" customFormat="1" ht="12" customHeight="1" x14ac:dyDescent="0.2">
      <c r="A148" s="420" t="s">
        <v>96</v>
      </c>
      <c r="B148" s="9" t="s">
        <v>462</v>
      </c>
      <c r="C148" s="249"/>
    </row>
    <row r="149" spans="1:3" s="93" customFormat="1" ht="12" customHeight="1" x14ac:dyDescent="0.2">
      <c r="A149" s="420" t="s">
        <v>295</v>
      </c>
      <c r="B149" s="9" t="s">
        <v>457</v>
      </c>
      <c r="C149" s="249"/>
    </row>
    <row r="150" spans="1:3" ht="12.75" customHeight="1" x14ac:dyDescent="0.2">
      <c r="A150" s="420" t="s">
        <v>296</v>
      </c>
      <c r="B150" s="9" t="s">
        <v>513</v>
      </c>
      <c r="C150" s="249"/>
    </row>
    <row r="151" spans="1:3" ht="12.75" customHeight="1" thickBot="1" x14ac:dyDescent="0.25">
      <c r="A151" s="429" t="s">
        <v>461</v>
      </c>
      <c r="B151" s="7" t="s">
        <v>464</v>
      </c>
      <c r="C151" s="251"/>
    </row>
    <row r="152" spans="1:3" ht="12.75" customHeight="1" thickBot="1" x14ac:dyDescent="0.25">
      <c r="A152" s="475" t="s">
        <v>24</v>
      </c>
      <c r="B152" s="122" t="s">
        <v>465</v>
      </c>
      <c r="C152" s="291"/>
    </row>
    <row r="153" spans="1:3" ht="12" customHeight="1" thickBot="1" x14ac:dyDescent="0.25">
      <c r="A153" s="475" t="s">
        <v>25</v>
      </c>
      <c r="B153" s="122" t="s">
        <v>466</v>
      </c>
      <c r="C153" s="291"/>
    </row>
    <row r="154" spans="1:3" ht="15.2" customHeight="1" thickBot="1" x14ac:dyDescent="0.25">
      <c r="A154" s="32" t="s">
        <v>26</v>
      </c>
      <c r="B154" s="122" t="s">
        <v>468</v>
      </c>
      <c r="C154" s="411">
        <f>+C129+C133+C140+C146+C152+C153</f>
        <v>0</v>
      </c>
    </row>
    <row r="155" spans="1:3" ht="13.5" thickBot="1" x14ac:dyDescent="0.25">
      <c r="A155" s="431" t="s">
        <v>27</v>
      </c>
      <c r="B155" s="365" t="s">
        <v>467</v>
      </c>
      <c r="C155" s="411">
        <f>+C128+C154</f>
        <v>0</v>
      </c>
    </row>
    <row r="156" spans="1:3" ht="13.5" customHeight="1" thickBot="1" x14ac:dyDescent="0.25">
      <c r="A156" s="373"/>
      <c r="B156" s="374"/>
      <c r="C156" s="607">
        <f>C90-C155</f>
        <v>0</v>
      </c>
    </row>
    <row r="157" spans="1:3" ht="14.45" customHeight="1" thickBot="1" x14ac:dyDescent="0.25">
      <c r="A157" s="229" t="s">
        <v>514</v>
      </c>
      <c r="B157" s="230"/>
      <c r="C157" s="119"/>
    </row>
    <row r="158" spans="1:3" ht="13.5" thickBot="1" x14ac:dyDescent="0.25">
      <c r="A158" s="229" t="s">
        <v>203</v>
      </c>
      <c r="B158" s="230"/>
      <c r="C158" s="119"/>
    </row>
    <row r="159" spans="1:3" x14ac:dyDescent="0.2">
      <c r="A159" s="604"/>
      <c r="B159" s="605"/>
      <c r="C159" s="606"/>
    </row>
    <row r="160" spans="1:3" x14ac:dyDescent="0.2">
      <c r="A160" s="604"/>
      <c r="B160" s="605"/>
    </row>
    <row r="161" spans="1:3" x14ac:dyDescent="0.2">
      <c r="A161" s="604"/>
      <c r="B161" s="605"/>
      <c r="C161" s="606"/>
    </row>
    <row r="162" spans="1:3" x14ac:dyDescent="0.2">
      <c r="A162" s="604"/>
      <c r="B162" s="605"/>
      <c r="C162" s="606"/>
    </row>
    <row r="163" spans="1:3" x14ac:dyDescent="0.2">
      <c r="A163" s="604"/>
      <c r="B163" s="605"/>
      <c r="C163" s="606"/>
    </row>
    <row r="164" spans="1:3" x14ac:dyDescent="0.2">
      <c r="A164" s="604"/>
      <c r="B164" s="605"/>
      <c r="C164" s="606"/>
    </row>
    <row r="165" spans="1:3" x14ac:dyDescent="0.2">
      <c r="A165" s="604"/>
      <c r="B165" s="605"/>
      <c r="C165" s="606"/>
    </row>
    <row r="166" spans="1:3" x14ac:dyDescent="0.2">
      <c r="A166" s="604"/>
      <c r="B166" s="605"/>
      <c r="C166" s="606"/>
    </row>
    <row r="167" spans="1:3" x14ac:dyDescent="0.2">
      <c r="A167" s="604"/>
      <c r="B167" s="605"/>
      <c r="C167" s="606"/>
    </row>
    <row r="168" spans="1:3" x14ac:dyDescent="0.2">
      <c r="A168" s="604"/>
      <c r="B168" s="605"/>
      <c r="C168" s="606"/>
    </row>
    <row r="169" spans="1:3" x14ac:dyDescent="0.2">
      <c r="A169" s="604"/>
      <c r="B169" s="605"/>
      <c r="C169" s="606"/>
    </row>
    <row r="170" spans="1:3" x14ac:dyDescent="0.2">
      <c r="A170" s="604"/>
      <c r="B170" s="605"/>
      <c r="C170" s="606"/>
    </row>
    <row r="171" spans="1:3" x14ac:dyDescent="0.2">
      <c r="A171" s="604"/>
      <c r="B171" s="605"/>
      <c r="C171" s="606"/>
    </row>
    <row r="172" spans="1:3" x14ac:dyDescent="0.2">
      <c r="A172" s="604"/>
      <c r="B172" s="605"/>
      <c r="C172" s="606"/>
    </row>
    <row r="173" spans="1:3" x14ac:dyDescent="0.2">
      <c r="A173" s="604"/>
      <c r="B173" s="605"/>
      <c r="C173" s="606"/>
    </row>
    <row r="174" spans="1:3" x14ac:dyDescent="0.2">
      <c r="A174" s="604"/>
      <c r="B174" s="605"/>
      <c r="C174" s="606"/>
    </row>
    <row r="175" spans="1:3" x14ac:dyDescent="0.2">
      <c r="A175" s="604"/>
      <c r="B175" s="605"/>
      <c r="C175" s="606"/>
    </row>
    <row r="176" spans="1:3" x14ac:dyDescent="0.2">
      <c r="A176" s="604"/>
      <c r="B176" s="605"/>
      <c r="C176" s="606"/>
    </row>
  </sheetData>
  <sheetProtection sheet="1" formatCells="0"/>
  <customSheetViews>
    <customSheetView guid="{9A8A2574-4E4C-4A0E-A4B4-611EAAF4A38D}" scale="120" topLeftCell="A73">
      <selection activeCell="C101" sqref="C101"/>
      <rowBreaks count="1" manualBreakCount="1"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  <rowBreaks count="1" manualBreakCount="1">
    <brk id="90" max="16383" man="1"/>
  </rowBreak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2"/>
  <sheetViews>
    <sheetView zoomScale="140" zoomScaleNormal="140" workbookViewId="0">
      <selection activeCell="F21" sqref="F21"/>
    </sheetView>
  </sheetViews>
  <sheetFormatPr defaultRowHeight="12.75" x14ac:dyDescent="0.2"/>
  <cols>
    <col min="1" max="1" width="33.6640625" customWidth="1"/>
    <col min="2" max="2" width="89.6640625" customWidth="1"/>
    <col min="3" max="3" width="30.5" customWidth="1"/>
  </cols>
  <sheetData>
    <row r="1" spans="1:3" x14ac:dyDescent="0.2">
      <c r="A1" s="821">
        <f>TARTALOMJEGYZÉK!A1</f>
        <v>2021</v>
      </c>
    </row>
    <row r="2" spans="1:3" ht="18.75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">
        <v>762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HYPERLINK(SUBSTITUTE(CELL("address",E_ALAPADATOK!A1),"'",""),SUBSTITUTE(MID(CELL("address",E_ALAPADATOK!A1),SEARCH("]",CELL("address",E_ALAPADATOK!A1),1)+1,LEN(CELL("address",E_ALAPADATOK!A1))-SEARCH("]",CELL("address",E_ALAPADATOK!A1),1)),"'",""))</f>
        <v>E_ALAPADATOK!$A$1</v>
      </c>
    </row>
    <row r="8" spans="1:3" x14ac:dyDescent="0.2">
      <c r="A8" s="575" t="s">
        <v>614</v>
      </c>
      <c r="B8" s="575" t="s">
        <v>615</v>
      </c>
      <c r="C8" s="640" t="str">
        <f ca="1">HYPERLINK(SUBSTITUTE(CELL("address",E_ÖSSZEFÜGGÉSEK!A1),"'",""),SUBSTITUTE(MID(CELL("address",E_ÖSSZEFÜGGÉSEK!A1),SEARCH("]",CELL("address",E_ÖSSZEFÜGGÉSEK!A1),1)+1,LEN(CELL("address",E_ÖSSZEFÜGGÉSEK!A1))-SEARCH("]",CELL("address",E_ÖSSZEFÜGGÉSEK!A1),1)),"'",""))</f>
        <v>E_ÖSSZEFÜGGÉSEK!$A$1</v>
      </c>
    </row>
    <row r="9" spans="1:3" x14ac:dyDescent="0.2">
      <c r="A9" s="575" t="s">
        <v>616</v>
      </c>
      <c r="B9" s="575" t="str">
        <f>LOWER('E_1.1.sz.mell.'!$A$4)</f>
        <v>2021. évi költségvetési rendelet összevont bevételeinek kiadásainak aktuális előirányzatainak alakulása</v>
      </c>
      <c r="C9" s="640" t="str">
        <f ca="1">HYPERLINK(SUBSTITUTE(CELL("address",'E_1.1.sz.mell.'!A1),"'",""),SUBSTITUTE(MID(CELL("address",'E_1.1.sz.mell.'!A1),SEARCH("]",CELL("address",'E_1.1.sz.mell.'!A1),1)+1,LEN(CELL("address",'E_1.1.sz.mell.'!A1))-SEARCH("]",CELL("address",'E_1.1.sz.mell.'!A1),1)),"'",""))</f>
        <v>E_1.1.sz.mell.!$A$1</v>
      </c>
    </row>
    <row r="10" spans="1:3" x14ac:dyDescent="0.2">
      <c r="A10" s="575" t="s">
        <v>618</v>
      </c>
      <c r="B10" s="575" t="str">
        <f>LOWER('E_1.2.sz.mell.'!$A$4)</f>
        <v>2021. évi költségvetési rendelet kötelező feladatok bevételeinek  aktuális előirányzatainak alakulása</v>
      </c>
      <c r="C10" s="640" t="str">
        <f ca="1">HYPERLINK(SUBSTITUTE(CELL("address",'E_1.2.sz.mell.'!A1),"'",""),SUBSTITUTE(MID(CELL("address",'E_1.2.sz.mell.'!A1),SEARCH("]",CELL("address",'E_1.2.sz.mell.'!A1),1)+1,LEN(CELL("address",'E_1.2.sz.mell.'!A1))-SEARCH("]",CELL("address",'E_1.2.sz.mell.'!A1),1)),"'",""))</f>
        <v>E_1.2.sz.mell.!$A$1</v>
      </c>
    </row>
    <row r="11" spans="1:3" x14ac:dyDescent="0.2">
      <c r="A11" s="575" t="s">
        <v>619</v>
      </c>
      <c r="B11" s="575" t="str">
        <f>LOWER('E_1.3.sz.mell.'!$A$4)</f>
        <v>2021. évi költségvetési rendelet önként vállalt feladatok bevételeinek  aktuális előirányzatainak alakulása</v>
      </c>
      <c r="C11" s="640" t="str">
        <f ca="1">HYPERLINK(SUBSTITUTE(CELL("address",'E_1.3.sz.mell.'!A1),"'",""),SUBSTITUTE(MID(CELL("address",'E_1.3.sz.mell.'!A1),SEARCH("]",CELL("address",'E_1.3.sz.mell.'!A1),1)+1,LEN(CELL("address",'E_1.3.sz.mell.'!A1))-SEARCH("]",CELL("address",'E_1.3.sz.mell.'!A1),1)),"'",""))</f>
        <v>E_1.3.sz.mell.!$A$1</v>
      </c>
    </row>
    <row r="12" spans="1:3" x14ac:dyDescent="0.2">
      <c r="A12" s="575" t="s">
        <v>622</v>
      </c>
      <c r="B12" s="575" t="str">
        <f>LOWER('E_1.4.sz.mell.'!$A$4)</f>
        <v>2021. évi költségvetési rendelet államigazgatási feladatok bevételeinek aktuális előirányzatainak alakulása</v>
      </c>
      <c r="C12" s="640" t="str">
        <f ca="1">HYPERLINK(SUBSTITUTE(CELL("address",'E_1.4.sz.mell.'!A1),"'",""),SUBSTITUTE(MID(CELL("address",'E_1.4.sz.mell.'!A1),SEARCH("]",CELL("address",'E_1.4.sz.mell.'!A1),1)+1,LEN(CELL("address",'E_1.4.sz.mell.'!A1))-SEARCH("]",CELL("address",'E_1.4.sz.mell.'!A1),1)),"'",""))</f>
        <v>E_1.4.sz.mell.!$A$1</v>
      </c>
    </row>
    <row r="13" spans="1:3" x14ac:dyDescent="0.2">
      <c r="A13" s="575" t="s">
        <v>624</v>
      </c>
      <c r="B13" s="575" t="s">
        <v>681</v>
      </c>
      <c r="C13" s="640" t="str">
        <f ca="1">HYPERLINK(SUBSTITUTE(CELL("address",'E_2.1.sz.mell.'!A1),"'",""),SUBSTITUTE(MID(CELL("address",'E_2.1.sz.mell.'!A1),SEARCH("]",CELL("address",'E_2.1.sz.mell.'!A1),1)+1,LEN(CELL("address",'E_2.1.sz.mell.'!A1))-SEARCH("]",CELL("address",'E_2.1.sz.mell.'!A1),1)),"'",""))</f>
        <v>E_2.1.sz.mell.!$A$1</v>
      </c>
    </row>
    <row r="14" spans="1:3" x14ac:dyDescent="0.2">
      <c r="A14" s="575" t="s">
        <v>626</v>
      </c>
      <c r="B14" s="575" t="s">
        <v>682</v>
      </c>
      <c r="C14" s="640" t="str">
        <f ca="1">HYPERLINK(SUBSTITUTE(CELL("address",'E_2.2.sz.mell.'!A1),"'",""),SUBSTITUTE(MID(CELL("address",'E_2.2.sz.mell.'!A1),SEARCH("]",CELL("address",'E_2.2.sz.mell.'!A1),1)+1,LEN(CELL("address",'E_2.2.sz.mell.'!A1))-SEARCH("]",CELL("address",'E_2.2.sz.mell.'!A1),1)),"'",""))</f>
        <v>E_2.2.sz.mell.!$A$1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HYPERLINK(SUBSTITUTE(CELL("address",E_ELLENŐRZÉS!A1),"'",""),SUBSTITUTE(MID(CELL("address",E_ELLENŐRZÉS!A1),SEARCH("]",CELL("address",E_ELLENŐRZÉS!A1),1)+1,LEN(CELL("address",E_ELLENŐRZÉS!A1))-SEARCH("]",CELL("address",E_ELLENŐRZÉS!A1),1)),"'",""))</f>
        <v>E_ELLENŐRZÉS!$A$1</v>
      </c>
    </row>
    <row r="16" spans="1:3" x14ac:dyDescent="0.2">
      <c r="A16" s="575" t="s">
        <v>630</v>
      </c>
      <c r="B16" s="575" t="s">
        <v>683</v>
      </c>
      <c r="C16" s="640" t="str">
        <f ca="1">HYPERLINK(SUBSTITUTE(CELL("address",'E_3.sz.mell.'!A1),"'",""),SUBSTITUTE(MID(CELL("address",'E_3.sz.mell.'!A1),SEARCH("]",CELL("address",'E_3.sz.mell.'!A1),1)+1,LEN(CELL("address",'E_3.sz.mell.'!A1))-SEARCH("]",CELL("address",'E_3.sz.mell.'!A1),1)),"'",""))</f>
        <v>E_3.sz.mell.!$A$1</v>
      </c>
    </row>
    <row r="17" spans="1:3" x14ac:dyDescent="0.2">
      <c r="A17" s="575" t="s">
        <v>632</v>
      </c>
      <c r="B17" s="575" t="s">
        <v>684</v>
      </c>
      <c r="C17" s="640" t="str">
        <f ca="1">HYPERLINK(SUBSTITUTE(CELL("address",'E_4.sz.mell.'!A1),"'",""),SUBSTITUTE(MID(CELL("address",'E_4.sz.mell.'!A1),SEARCH("]",CELL("address",'E_4.sz.mell.'!A1),1)+1,LEN(CELL("address",'E_4.sz.mell.'!A1))-SEARCH("]",CELL("address",'E_4.sz.mell.'!A1),1)),"'",""))</f>
        <v>E_4.sz.mell.!$A$1</v>
      </c>
    </row>
    <row r="18" spans="1:3" x14ac:dyDescent="0.2">
      <c r="A18" s="575" t="s">
        <v>685</v>
      </c>
      <c r="B18" s="575" t="s">
        <v>686</v>
      </c>
      <c r="C18" s="640" t="str">
        <f ca="1">HYPERLINK(SUBSTITUTE(CELL("address",'E_5.1.sz.mell'!A1),"'",""),SUBSTITUTE(MID(CELL("address",'E_5.1.sz.mell'!A1),SEARCH("]",CELL("address",'E_5.1.sz.mell'!A1),1)+1,LEN(CELL("address",'E_5.1.sz.mell'!A1))-SEARCH("]",CELL("address",'E_5.1.sz.mell'!A1),1)),"'",""))</f>
        <v>E_5.1.sz.mell!$A$1</v>
      </c>
    </row>
    <row r="19" spans="1:3" x14ac:dyDescent="0.2">
      <c r="A19" s="575" t="s">
        <v>687</v>
      </c>
      <c r="B19" s="575" t="s">
        <v>688</v>
      </c>
      <c r="C19" s="640" t="str">
        <f ca="1">HYPERLINK(SUBSTITUTE(CELL("address",'E_5.1.1.sz.mell'!A1),"'",""),SUBSTITUTE(MID(CELL("address",'E_5.1.1.sz.mell'!A1),SEARCH("]",CELL("address",'E_5.1.1.sz.mell'!A1),1)+1,LEN(CELL("address",'E_5.1.1.sz.mell'!A1))-SEARCH("]",CELL("address",'E_5.1.1.sz.mell'!A1),1)),"'",""))</f>
        <v>E_5.1.1.sz.mell!$A$1</v>
      </c>
    </row>
    <row r="20" spans="1:3" x14ac:dyDescent="0.2">
      <c r="A20" s="575" t="s">
        <v>689</v>
      </c>
      <c r="B20" s="575" t="s">
        <v>690</v>
      </c>
      <c r="C20" s="640" t="str">
        <f ca="1">HYPERLINK(SUBSTITUTE(CELL("address",'E_5.1.2.sz.mell'!A1),"'",""),SUBSTITUTE(MID(CELL("address",'E_5.1.2.sz.mell'!A1),SEARCH("]",CELL("address",'E_5.1.2.sz.mell'!A1),1)+1,LEN(CELL("address",'E_5.1.2.sz.mell'!A1))-SEARCH("]",CELL("address",'E_5.1.2.sz.mell'!A1),1)),"'",""))</f>
        <v>E_5.1.2.sz.mell!$A$1</v>
      </c>
    </row>
    <row r="21" spans="1:3" x14ac:dyDescent="0.2">
      <c r="A21" s="575" t="s">
        <v>691</v>
      </c>
      <c r="B21" s="575" t="s">
        <v>692</v>
      </c>
      <c r="C21" s="640" t="str">
        <f ca="1">HYPERLINK(SUBSTITUTE(CELL("address",'E_5.1.3.sz.mell'!A1),"'",""),SUBSTITUTE(MID(CELL("address",'E_5.1.3.sz.mell'!A1),SEARCH("]",CELL("address",'E_5.1.3.sz.mell'!A1),1)+1,LEN(CELL("address",'E_5.1.3.sz.mell'!A1))-SEARCH("]",CELL("address",'E_5.1.3.sz.mell'!A1),1)),"'",""))</f>
        <v>E_5.1.3.sz.mell!$A$1</v>
      </c>
    </row>
    <row r="22" spans="1:3" x14ac:dyDescent="0.2">
      <c r="A22" s="575" t="s">
        <v>693</v>
      </c>
      <c r="B22" s="575" t="str">
        <f>TARTALOMJEGYZÉK!B63</f>
        <v>……………………. Polgármesteri /Közös Önkormányzati Hivatal</v>
      </c>
      <c r="C22" s="640" t="str">
        <f ca="1">HYPERLINK(SUBSTITUTE(CELL("address",'E_5.2.sz.mell'!A1),"'",""),SUBSTITUTE(MID(CELL("address",'E_5.2.sz.mell'!A1),SEARCH("]",CELL("address",'E_5.2.sz.mell'!A1),1)+1,LEN(CELL("address",'E_5.2.sz.mell'!A1))-SEARCH("]",CELL("address",'E_5.2.sz.mell'!A1),1)),"'",""))</f>
        <v>E_5.2.sz.mell!$A$1</v>
      </c>
    </row>
    <row r="23" spans="1:3" x14ac:dyDescent="0.2">
      <c r="A23" s="575" t="s">
        <v>694</v>
      </c>
      <c r="B23" s="575" t="str">
        <f>TARTALOMJEGYZÉK!B64</f>
        <v>Mezőzombori Polgármesteri Hivatal</v>
      </c>
      <c r="C23" s="640" t="str">
        <f ca="1">HYPERLINK(SUBSTITUTE(CELL("address",'E_5.3.sz.mell'!A1),"'",""),SUBSTITUTE(MID(CELL("address",'E_5.3.sz.mell'!A1),SEARCH("]",CELL("address",'E_5.3.sz.mell'!A1),1)+1,LEN(CELL("address",'E_5.3.sz.mell'!A1))-SEARCH("]",CELL("address",'E_5.3.sz.mell'!A1),1)),"'",""))</f>
        <v>E_5.3.sz.mell!$A$1</v>
      </c>
    </row>
    <row r="24" spans="1:3" x14ac:dyDescent="0.2">
      <c r="A24" s="575" t="s">
        <v>695</v>
      </c>
      <c r="B24" s="575" t="str">
        <f>TARTALOMJEGYZÉK!B65</f>
        <v>Mezőzombori Bóbita Óvoda</v>
      </c>
      <c r="C24" s="640" t="str">
        <f ca="1">HYPERLINK(SUBSTITUTE(CELL("address",'E_5.4.sz.mell'!A1),"'",""),SUBSTITUTE(MID(CELL("address",'E_5.4.sz.mell'!A1),SEARCH("]",CELL("address",'E_5.4.sz.mell'!A1),1)+1,LEN(CELL("address",'E_5.4.sz.mell'!A1))-SEARCH("]",CELL("address",'E_5.4.sz.mell'!A1),1)),"'",""))</f>
        <v>E_5.4.sz.mell!$A$1</v>
      </c>
    </row>
    <row r="25" spans="1:3" x14ac:dyDescent="0.2">
      <c r="A25" s="575" t="s">
        <v>696</v>
      </c>
      <c r="B25" s="575" t="str">
        <f>TARTALOMJEGYZÉK!B66</f>
        <v>Kapocs Családsegítő és Gyermekjóléti Szolgálat</v>
      </c>
      <c r="C25" s="640" t="str">
        <f ca="1">HYPERLINK(SUBSTITUTE(CELL("address",'E_5.5.sz.mell'!A1),"'",""),SUBSTITUTE(MID(CELL("address",'E_5.5.sz.mell'!A1),SEARCH("]",CELL("address",'E_5.5.sz.mell'!A1),1)+1,LEN(CELL("address",'E_5.5.sz.mell'!A1))-SEARCH("]",CELL("address",'E_5.5.sz.mell'!A1),1)),"'",""))</f>
        <v>E_5.5.sz.mell!$A$1</v>
      </c>
    </row>
    <row r="26" spans="1:3" x14ac:dyDescent="0.2">
      <c r="A26" s="575" t="s">
        <v>697</v>
      </c>
      <c r="B26" s="575" t="str">
        <f>TARTALOMJEGYZÉK!B67</f>
        <v>4 kvi név</v>
      </c>
      <c r="C26" s="640" t="str">
        <f ca="1">HYPERLINK(SUBSTITUTE(CELL("address",'E_5.6.sz.mell'!A1),"'",""),SUBSTITUTE(MID(CELL("address",'E_5.6.sz.mell'!A1),SEARCH("]",CELL("address",'E_5.6.sz.mell'!A1),1)+1,LEN(CELL("address",'E_5.6.sz.mell'!A1))-SEARCH("]",CELL("address",'E_5.6.sz.mell'!A1),1)),"'",""))</f>
        <v>E_5.6.sz.mell!$A$1</v>
      </c>
    </row>
    <row r="27" spans="1:3" x14ac:dyDescent="0.2">
      <c r="A27" s="575" t="s">
        <v>698</v>
      </c>
      <c r="B27" s="575" t="str">
        <f>TARTALOMJEGYZÉK!B68</f>
        <v>5 kvi név</v>
      </c>
      <c r="C27" s="640" t="str">
        <f ca="1">HYPERLINK(SUBSTITUTE(CELL("address",'E_5.7.sz.mell'!A1),"'",""),SUBSTITUTE(MID(CELL("address",'E_5.7.sz.mell'!A1),SEARCH("]",CELL("address",'E_5.7.sz.mell'!A1),1)+1,LEN(CELL("address",'E_5.7.sz.mell'!A1))-SEARCH("]",CELL("address",'E_5.7.sz.mell'!A1),1)),"'",""))</f>
        <v>E_5.7.sz.mell!$A$1</v>
      </c>
    </row>
    <row r="28" spans="1:3" x14ac:dyDescent="0.2">
      <c r="A28" s="575" t="s">
        <v>699</v>
      </c>
      <c r="B28" s="575" t="str">
        <f>TARTALOMJEGYZÉK!B69</f>
        <v>6 kvi név</v>
      </c>
      <c r="C28" s="640" t="str">
        <f ca="1">HYPERLINK(SUBSTITUTE(CELL("address",'E_5.8.sz.mell'!A1),"'",""),SUBSTITUTE(MID(CELL("address",'E_5.8.sz.mell'!A1),SEARCH("]",CELL("address",'E_5.8.sz.mell'!A1),1)+1,LEN(CELL("address",'E_5.8.sz.mell'!A1))-SEARCH("]",CELL("address",'E_5.8.sz.mell'!A1),1)),"'",""))</f>
        <v>E_5.8.sz.mell!$A$1</v>
      </c>
    </row>
    <row r="29" spans="1:3" x14ac:dyDescent="0.2">
      <c r="A29" s="575" t="s">
        <v>700</v>
      </c>
      <c r="B29" s="575" t="str">
        <f>TARTALOMJEGYZÉK!B70</f>
        <v>7 kvi név</v>
      </c>
      <c r="C29" s="640" t="str">
        <f ca="1">HYPERLINK(SUBSTITUTE(CELL("address",'E_5.9.sz.mell'!A1),"'",""),SUBSTITUTE(MID(CELL("address",'E_5.9.sz.mell'!A1),SEARCH("]",CELL("address",'E_5.9.sz.mell'!A1),1)+1,LEN(CELL("address",'E_5.9.sz.mell'!A1))-SEARCH("]",CELL("address",'E_5.9.sz.mell'!A1),1)),"'",""))</f>
        <v>E_5.9.sz.mell!$A$1</v>
      </c>
    </row>
    <row r="30" spans="1:3" x14ac:dyDescent="0.2">
      <c r="A30" s="575" t="s">
        <v>701</v>
      </c>
      <c r="B30" s="575" t="str">
        <f>TARTALOMJEGYZÉK!B71</f>
        <v>8 kvi név</v>
      </c>
      <c r="C30" s="640" t="str">
        <f ca="1">HYPERLINK(SUBSTITUTE(CELL("address",'E_5.10.sz.mell'!A1),"'",""),SUBSTITUTE(MID(CELL("address",'E_5.10.sz.mell'!A1),SEARCH("]",CELL("address",'E_5.10.sz.mell'!A1),1)+1,LEN(CELL("address",'E_5.10.sz.mell'!A1))-SEARCH("]",CELL("address",'E_5.10.sz.mell'!A1),1)),"'",""))</f>
        <v>E_5.10.sz.mell!$A$1</v>
      </c>
    </row>
    <row r="31" spans="1:3" x14ac:dyDescent="0.2">
      <c r="A31" s="575" t="s">
        <v>702</v>
      </c>
      <c r="B31" s="575" t="str">
        <f>TARTALOMJEGYZÉK!B72</f>
        <v>9 kvi név</v>
      </c>
      <c r="C31" s="640" t="str">
        <f ca="1">HYPERLINK(SUBSTITUTE(CELL("address",'E_5.11.sz.mell'!A1),"'",""),SUBSTITUTE(MID(CELL("address",'E_5.11.sz.mell'!A1),SEARCH("]",CELL("address",'E_5.11.sz.mell'!A1),1)+1,LEN(CELL("address",'E_5.11.sz.mell'!A1))-SEARCH("]",CELL("address",'E_5.11.sz.mell'!A1),1)),"'",""))</f>
        <v>E_5.11.sz.mell!$A$1</v>
      </c>
    </row>
    <row r="32" spans="1:3" x14ac:dyDescent="0.2">
      <c r="A32" s="575" t="s">
        <v>703</v>
      </c>
      <c r="B32" s="575" t="str">
        <f>TARTALOMJEGYZÉK!B73</f>
        <v>10 kvi név</v>
      </c>
      <c r="C32" s="640" t="str">
        <f ca="1">HYPERLINK(SUBSTITUTE(CELL("address",'E_5.12.sz.mell'!A1),"'",""),SUBSTITUTE(MID(CELL("address",'E_5.12.sz.mell'!A1),SEARCH("]",CELL("address",'E_5.12.sz.mell'!A1),1)+1,LEN(CELL("address",'E_5.12.sz.mell'!A1))-SEARCH("]",CELL("address",'E_5.12.sz.mell'!A1),1)),"'",""))</f>
        <v>E_5.12.sz.mell!$A$1</v>
      </c>
    </row>
  </sheetData>
  <customSheetViews>
    <customSheetView guid="{9A8A2574-4E4C-4A0E-A4B4-611EAAF4A38D}" scale="140" fitToPage="1">
      <selection activeCell="F21" sqref="F21"/>
      <pageMargins left="0.70866141732283472" right="0.70866141732283472" top="0.74803149606299213" bottom="0.74803149606299213" header="0.31496062992125984" footer="0.31496062992125984"/>
      <pageSetup paperSize="9" scale="95" orientation="landscape" r:id="rId1"/>
    </customSheetView>
  </customSheetViews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95" orientation="landscape" r:id="rId2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>
      <selection sqref="A1:J1"/>
    </sheetView>
  </sheetViews>
  <sheetFormatPr defaultRowHeight="12.75" x14ac:dyDescent="0.2"/>
  <cols>
    <col min="1" max="1" width="35.33203125" customWidth="1"/>
    <col min="2" max="2" width="31.5" customWidth="1"/>
    <col min="3" max="3" width="1.6640625" bestFit="1" customWidth="1"/>
    <col min="4" max="4" width="6" bestFit="1" customWidth="1"/>
    <col min="5" max="5" width="1.6640625" bestFit="1" customWidth="1"/>
    <col min="7" max="7" width="1.6640625" bestFit="1" customWidth="1"/>
  </cols>
  <sheetData>
    <row r="1" spans="1:10" ht="18.75" x14ac:dyDescent="0.3">
      <c r="A1" s="2101" t="s">
        <v>579</v>
      </c>
      <c r="B1" s="2101"/>
      <c r="C1" s="2101"/>
      <c r="D1" s="2101"/>
      <c r="E1" s="2101"/>
      <c r="F1" s="2101"/>
      <c r="G1" s="2101"/>
      <c r="H1" s="2101"/>
      <c r="I1" s="2101"/>
      <c r="J1" s="2101"/>
    </row>
    <row r="3" spans="1:10" ht="15.75" x14ac:dyDescent="0.25">
      <c r="A3" s="2358" t="str">
        <f>ALAPADATOK!A3</f>
        <v>Mezőzombor Község Önkormányzata</v>
      </c>
      <c r="B3" s="2358"/>
      <c r="C3" s="2358"/>
      <c r="D3" s="2358"/>
      <c r="E3" s="2358"/>
      <c r="F3" s="2358"/>
      <c r="G3" s="2358"/>
      <c r="H3" s="2358"/>
      <c r="I3" s="2358"/>
      <c r="J3" s="2358"/>
    </row>
    <row r="6" spans="1:10" ht="15" x14ac:dyDescent="0.25">
      <c r="A6" s="565" t="s">
        <v>680</v>
      </c>
    </row>
    <row r="7" spans="1:10" x14ac:dyDescent="0.2">
      <c r="A7" s="582" t="s">
        <v>658</v>
      </c>
      <c r="B7" s="652" t="s">
        <v>657</v>
      </c>
      <c r="C7" t="s">
        <v>654</v>
      </c>
      <c r="D7" t="str">
        <f>CONCATENATE(E_TARTALOMJEGYZÉK!A1,".")</f>
        <v>2021.</v>
      </c>
      <c r="E7" t="s">
        <v>655</v>
      </c>
      <c r="F7" s="652" t="s">
        <v>657</v>
      </c>
      <c r="G7" t="s">
        <v>656</v>
      </c>
      <c r="H7" t="s">
        <v>659</v>
      </c>
    </row>
    <row r="11" spans="1:10" ht="15.75" x14ac:dyDescent="0.25">
      <c r="A11" s="2358" t="str">
        <f>ALAPADATOK!A11</f>
        <v>……………………. Polgármesteri /Közös Önkormányzati Hivatal</v>
      </c>
      <c r="B11" s="2435"/>
      <c r="C11" s="2435"/>
      <c r="D11" s="2435"/>
      <c r="E11" s="2435"/>
      <c r="F11" s="2435"/>
      <c r="G11" s="2435"/>
      <c r="H11" s="2436"/>
      <c r="I11" s="2436"/>
      <c r="J11" s="2436"/>
    </row>
    <row r="13" spans="1:10" ht="14.25" x14ac:dyDescent="0.2">
      <c r="A13" s="577" t="s">
        <v>583</v>
      </c>
      <c r="B13" s="2437" t="str">
        <f>ALAPADATOK!B13</f>
        <v>Mezőzombori Polgármesteri Hivatal</v>
      </c>
      <c r="C13" s="2437"/>
      <c r="D13" s="2437"/>
      <c r="E13" s="2437"/>
      <c r="F13" s="2437"/>
      <c r="G13" s="2437"/>
      <c r="H13" s="2437"/>
      <c r="I13" s="2437"/>
      <c r="J13" s="2437"/>
    </row>
    <row r="14" spans="1:10" ht="14.25" x14ac:dyDescent="0.2">
      <c r="B14" s="651"/>
    </row>
    <row r="15" spans="1:10" ht="14.25" x14ac:dyDescent="0.2">
      <c r="A15" s="577" t="s">
        <v>584</v>
      </c>
      <c r="B15" s="2437" t="str">
        <f>ALAPADATOK!B15</f>
        <v>Mezőzombori Bóbita Óvoda</v>
      </c>
      <c r="C15" s="2437"/>
      <c r="D15" s="2437"/>
      <c r="E15" s="2437"/>
      <c r="F15" s="2437"/>
      <c r="G15" s="2437"/>
      <c r="H15" s="2437"/>
      <c r="I15" s="2437"/>
      <c r="J15" s="2437"/>
    </row>
    <row r="16" spans="1:10" ht="14.25" x14ac:dyDescent="0.2">
      <c r="B16" s="651"/>
    </row>
    <row r="17" spans="1:10" ht="14.25" x14ac:dyDescent="0.2">
      <c r="A17" s="577" t="s">
        <v>585</v>
      </c>
      <c r="B17" s="2437" t="str">
        <f>ALAPADATOK!B17</f>
        <v>Kapocs Családsegítő és Gyermekjóléti Szolgálat</v>
      </c>
      <c r="C17" s="2437"/>
      <c r="D17" s="2437"/>
      <c r="E17" s="2437"/>
      <c r="F17" s="2437"/>
      <c r="G17" s="2437"/>
      <c r="H17" s="2437"/>
      <c r="I17" s="2437"/>
      <c r="J17" s="2437"/>
    </row>
    <row r="18" spans="1:10" ht="14.25" x14ac:dyDescent="0.2">
      <c r="B18" s="651"/>
    </row>
    <row r="19" spans="1:10" ht="14.25" x14ac:dyDescent="0.2">
      <c r="A19" s="577" t="s">
        <v>586</v>
      </c>
      <c r="B19" s="2437" t="str">
        <f>ALAPADATOK!B19</f>
        <v>4 kvi név</v>
      </c>
      <c r="C19" s="2437"/>
      <c r="D19" s="2437"/>
      <c r="E19" s="2437"/>
      <c r="F19" s="2437"/>
      <c r="G19" s="2437"/>
      <c r="H19" s="2437"/>
      <c r="I19" s="2437"/>
      <c r="J19" s="2437"/>
    </row>
    <row r="20" spans="1:10" ht="14.25" x14ac:dyDescent="0.2">
      <c r="B20" s="651"/>
    </row>
    <row r="21" spans="1:10" ht="14.25" x14ac:dyDescent="0.2">
      <c r="A21" s="577" t="s">
        <v>587</v>
      </c>
      <c r="B21" s="2437" t="str">
        <f>ALAPADATOK!B21</f>
        <v>5 kvi név</v>
      </c>
      <c r="C21" s="2437"/>
      <c r="D21" s="2437"/>
      <c r="E21" s="2437"/>
      <c r="F21" s="2437"/>
      <c r="G21" s="2437"/>
      <c r="H21" s="2437"/>
      <c r="I21" s="2437"/>
      <c r="J21" s="2437"/>
    </row>
    <row r="22" spans="1:10" ht="14.25" x14ac:dyDescent="0.2">
      <c r="B22" s="651"/>
    </row>
    <row r="23" spans="1:10" ht="14.25" x14ac:dyDescent="0.2">
      <c r="A23" s="577" t="s">
        <v>588</v>
      </c>
      <c r="B23" s="2437" t="str">
        <f>ALAPADATOK!B23</f>
        <v>6 kvi név</v>
      </c>
      <c r="C23" s="2437"/>
      <c r="D23" s="2437"/>
      <c r="E23" s="2437"/>
      <c r="F23" s="2437"/>
      <c r="G23" s="2437"/>
      <c r="H23" s="2437"/>
      <c r="I23" s="2437"/>
      <c r="J23" s="2437"/>
    </row>
    <row r="24" spans="1:10" ht="14.25" x14ac:dyDescent="0.2">
      <c r="B24" s="651"/>
    </row>
    <row r="25" spans="1:10" ht="14.25" x14ac:dyDescent="0.2">
      <c r="A25" s="577" t="s">
        <v>589</v>
      </c>
      <c r="B25" s="2437" t="str">
        <f>ALAPADATOK!B25</f>
        <v>7 kvi név</v>
      </c>
      <c r="C25" s="2437"/>
      <c r="D25" s="2437"/>
      <c r="E25" s="2437"/>
      <c r="F25" s="2437"/>
      <c r="G25" s="2437"/>
      <c r="H25" s="2437"/>
      <c r="I25" s="2437"/>
      <c r="J25" s="2437"/>
    </row>
    <row r="26" spans="1:10" ht="14.25" x14ac:dyDescent="0.2">
      <c r="B26" s="651"/>
    </row>
    <row r="27" spans="1:10" ht="14.25" x14ac:dyDescent="0.2">
      <c r="A27" s="577" t="s">
        <v>590</v>
      </c>
      <c r="B27" s="2437" t="str">
        <f>ALAPADATOK!B27</f>
        <v>8 kvi név</v>
      </c>
      <c r="C27" s="2437"/>
      <c r="D27" s="2437"/>
      <c r="E27" s="2437"/>
      <c r="F27" s="2437"/>
      <c r="G27" s="2437"/>
      <c r="H27" s="2437"/>
      <c r="I27" s="2437"/>
      <c r="J27" s="2437"/>
    </row>
    <row r="28" spans="1:10" ht="14.25" x14ac:dyDescent="0.2">
      <c r="B28" s="651"/>
    </row>
    <row r="29" spans="1:10" ht="14.25" x14ac:dyDescent="0.2">
      <c r="A29" s="577" t="s">
        <v>590</v>
      </c>
      <c r="B29" s="2437" t="str">
        <f>ALAPADATOK!B29</f>
        <v>9 kvi név</v>
      </c>
      <c r="C29" s="2437"/>
      <c r="D29" s="2437"/>
      <c r="E29" s="2437"/>
      <c r="F29" s="2437"/>
      <c r="G29" s="2437"/>
      <c r="H29" s="2437"/>
      <c r="I29" s="2437"/>
      <c r="J29" s="2437"/>
    </row>
    <row r="30" spans="1:10" ht="14.25" x14ac:dyDescent="0.2">
      <c r="B30" s="651"/>
    </row>
    <row r="31" spans="1:10" ht="14.25" x14ac:dyDescent="0.2">
      <c r="A31" s="577" t="s">
        <v>591</v>
      </c>
      <c r="B31" s="2437" t="str">
        <f>ALAPADATOK!B31</f>
        <v>10 kvi név</v>
      </c>
      <c r="C31" s="2437"/>
      <c r="D31" s="2437"/>
      <c r="E31" s="2437"/>
      <c r="F31" s="2437"/>
      <c r="G31" s="2437"/>
      <c r="H31" s="2437"/>
      <c r="I31" s="2437"/>
      <c r="J31" s="2437"/>
    </row>
    <row r="32" spans="1:10" ht="14.25" x14ac:dyDescent="0.2">
      <c r="B32" s="651"/>
    </row>
  </sheetData>
  <customSheetViews>
    <customSheetView guid="{9A8A2574-4E4C-4A0E-A4B4-611EAAF4A38D}" scale="120" fitToPage="1">
      <selection sqref="A1:J1"/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</customSheetViews>
  <mergeCells count="13">
    <mergeCell ref="B31:J31"/>
    <mergeCell ref="B17:J17"/>
    <mergeCell ref="B19:J19"/>
    <mergeCell ref="B21:J21"/>
    <mergeCell ref="B23:J23"/>
    <mergeCell ref="B25:J25"/>
    <mergeCell ref="B27:J27"/>
    <mergeCell ref="A1:J1"/>
    <mergeCell ref="A11:J11"/>
    <mergeCell ref="A3:J3"/>
    <mergeCell ref="B13:J13"/>
    <mergeCell ref="B15:J15"/>
    <mergeCell ref="B29:J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2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B41"/>
  <sheetViews>
    <sheetView zoomScale="120" zoomScaleNormal="120" workbookViewId="0">
      <selection activeCell="A6" sqref="A6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3" t="s">
        <v>763</v>
      </c>
      <c r="B1" s="201"/>
    </row>
    <row r="2" spans="1:2" x14ac:dyDescent="0.2">
      <c r="A2" s="201"/>
      <c r="B2" s="201"/>
    </row>
    <row r="3" spans="1:2" x14ac:dyDescent="0.2">
      <c r="A3" s="654"/>
      <c r="B3" s="654"/>
    </row>
    <row r="4" spans="1:2" ht="15.75" x14ac:dyDescent="0.25">
      <c r="A4" s="655"/>
      <c r="B4" s="656"/>
    </row>
    <row r="5" spans="1:2" ht="15.75" x14ac:dyDescent="0.25">
      <c r="A5" s="655"/>
      <c r="B5" s="656"/>
    </row>
    <row r="6" spans="1:2" s="145" customFormat="1" ht="15.75" x14ac:dyDescent="0.25">
      <c r="A6" s="655" t="str">
        <f>CONCATENATE(E_ALAPADATOK!D7," évi eredeti előirányzat BEVÉTELEK")</f>
        <v>2021. évi eredeti előirányzat BEVÉTELEK</v>
      </c>
      <c r="B6" s="654"/>
    </row>
    <row r="7" spans="1:2" s="145" customFormat="1" x14ac:dyDescent="0.2">
      <c r="A7" s="654"/>
      <c r="B7" s="654"/>
    </row>
    <row r="8" spans="1:2" s="145" customFormat="1" x14ac:dyDescent="0.2">
      <c r="A8" s="654"/>
      <c r="B8" s="654"/>
    </row>
    <row r="9" spans="1:2" x14ac:dyDescent="0.2">
      <c r="A9" s="654" t="s">
        <v>539</v>
      </c>
      <c r="B9" s="654" t="s">
        <v>705</v>
      </c>
    </row>
    <row r="10" spans="1:2" x14ac:dyDescent="0.2">
      <c r="A10" s="654" t="s">
        <v>706</v>
      </c>
      <c r="B10" s="654" t="s">
        <v>707</v>
      </c>
    </row>
    <row r="11" spans="1:2" x14ac:dyDescent="0.2">
      <c r="A11" s="654" t="s">
        <v>708</v>
      </c>
      <c r="B11" s="654" t="s">
        <v>709</v>
      </c>
    </row>
    <row r="12" spans="1:2" x14ac:dyDescent="0.2">
      <c r="A12" s="654"/>
      <c r="B12" s="654"/>
    </row>
    <row r="13" spans="1:2" ht="15.75" x14ac:dyDescent="0.25">
      <c r="A13" s="655" t="str">
        <f>+CONCATENATE(LEFT(A6,4),". évi előirányzat módosítások BEVÉTELEK")</f>
        <v>2021. évi előirányzat módosítások BEVÉTELEK</v>
      </c>
      <c r="B13" s="656"/>
    </row>
    <row r="14" spans="1:2" x14ac:dyDescent="0.2">
      <c r="A14" s="654"/>
      <c r="B14" s="654"/>
    </row>
    <row r="15" spans="1:2" s="145" customFormat="1" x14ac:dyDescent="0.2">
      <c r="A15" s="654" t="s">
        <v>710</v>
      </c>
      <c r="B15" s="654" t="s">
        <v>711</v>
      </c>
    </row>
    <row r="16" spans="1:2" x14ac:dyDescent="0.2">
      <c r="A16" s="654" t="s">
        <v>712</v>
      </c>
      <c r="B16" s="654" t="s">
        <v>713</v>
      </c>
    </row>
    <row r="17" spans="1:2" x14ac:dyDescent="0.2">
      <c r="A17" s="654" t="s">
        <v>714</v>
      </c>
      <c r="B17" s="654" t="s">
        <v>715</v>
      </c>
    </row>
    <row r="18" spans="1:2" x14ac:dyDescent="0.2">
      <c r="A18" s="654"/>
      <c r="B18" s="654"/>
    </row>
    <row r="19" spans="1:2" ht="14.25" x14ac:dyDescent="0.2">
      <c r="A19" s="657" t="str">
        <f>+CONCATENATE(LEFT(A6,4),". módosítás utáni módosított előrirányzatok BEVÉTELEK")</f>
        <v>2021. módosítás utáni módosított előrirányzatok BEVÉTELEK</v>
      </c>
      <c r="B19" s="656"/>
    </row>
    <row r="20" spans="1:2" x14ac:dyDescent="0.2">
      <c r="A20" s="654"/>
      <c r="B20" s="654"/>
    </row>
    <row r="21" spans="1:2" x14ac:dyDescent="0.2">
      <c r="A21" s="654" t="s">
        <v>716</v>
      </c>
      <c r="B21" s="654" t="s">
        <v>717</v>
      </c>
    </row>
    <row r="22" spans="1:2" x14ac:dyDescent="0.2">
      <c r="A22" s="654" t="s">
        <v>718</v>
      </c>
      <c r="B22" s="654" t="s">
        <v>719</v>
      </c>
    </row>
    <row r="23" spans="1:2" x14ac:dyDescent="0.2">
      <c r="A23" s="654" t="s">
        <v>720</v>
      </c>
      <c r="B23" s="654" t="s">
        <v>721</v>
      </c>
    </row>
    <row r="24" spans="1:2" x14ac:dyDescent="0.2">
      <c r="A24" s="654"/>
      <c r="B24" s="654"/>
    </row>
    <row r="25" spans="1:2" ht="15.75" x14ac:dyDescent="0.25">
      <c r="A25" s="655" t="str">
        <f>+CONCATENATE(LEFT(A6,4),". évi eredeti előirányzat KIADÁSOK")</f>
        <v>2021. évi eredeti előirányzat KIADÁSOK</v>
      </c>
      <c r="B25" s="656"/>
    </row>
    <row r="26" spans="1:2" x14ac:dyDescent="0.2">
      <c r="A26" s="654"/>
      <c r="B26" s="654"/>
    </row>
    <row r="27" spans="1:2" x14ac:dyDescent="0.2">
      <c r="A27" s="654" t="s">
        <v>722</v>
      </c>
      <c r="B27" s="654" t="s">
        <v>723</v>
      </c>
    </row>
    <row r="28" spans="1:2" x14ac:dyDescent="0.2">
      <c r="A28" s="654" t="s">
        <v>543</v>
      </c>
      <c r="B28" s="654" t="s">
        <v>724</v>
      </c>
    </row>
    <row r="29" spans="1:2" x14ac:dyDescent="0.2">
      <c r="A29" s="654" t="s">
        <v>544</v>
      </c>
      <c r="B29" s="654" t="s">
        <v>725</v>
      </c>
    </row>
    <row r="30" spans="1:2" x14ac:dyDescent="0.2">
      <c r="A30" s="654"/>
      <c r="B30" s="654"/>
    </row>
    <row r="31" spans="1:2" ht="15.75" x14ac:dyDescent="0.25">
      <c r="A31" s="655" t="str">
        <f>+CONCATENATE(LEFT(A6,4),". évi előirányzat módosítások KIADÁSOK")</f>
        <v>2021. évi előirányzat módosítások KIADÁSOK</v>
      </c>
      <c r="B31" s="656"/>
    </row>
    <row r="32" spans="1:2" x14ac:dyDescent="0.2">
      <c r="A32" s="654"/>
      <c r="B32" s="654"/>
    </row>
    <row r="33" spans="1:2" x14ac:dyDescent="0.2">
      <c r="A33" s="654" t="s">
        <v>726</v>
      </c>
      <c r="B33" s="654" t="s">
        <v>727</v>
      </c>
    </row>
    <row r="34" spans="1:2" x14ac:dyDescent="0.2">
      <c r="A34" s="654" t="s">
        <v>728</v>
      </c>
      <c r="B34" s="654" t="s">
        <v>729</v>
      </c>
    </row>
    <row r="35" spans="1:2" x14ac:dyDescent="0.2">
      <c r="A35" s="654" t="s">
        <v>730</v>
      </c>
      <c r="B35" s="654" t="s">
        <v>731</v>
      </c>
    </row>
    <row r="36" spans="1:2" x14ac:dyDescent="0.2">
      <c r="A36" s="654"/>
      <c r="B36" s="654"/>
    </row>
    <row r="37" spans="1:2" ht="15.75" x14ac:dyDescent="0.25">
      <c r="A37" s="658" t="str">
        <f>+CONCATENATE(LEFT(A6,4),". módosítás utáni módosított előirányzatok KIADÁSOK")</f>
        <v>2021. módosítás utáni módosított előirányzatok KIADÁSOK</v>
      </c>
      <c r="B37" s="656"/>
    </row>
    <row r="38" spans="1:2" x14ac:dyDescent="0.2">
      <c r="A38" s="654"/>
      <c r="B38" s="654"/>
    </row>
    <row r="39" spans="1:2" x14ac:dyDescent="0.2">
      <c r="A39" s="654" t="s">
        <v>732</v>
      </c>
      <c r="B39" s="654" t="s">
        <v>733</v>
      </c>
    </row>
    <row r="40" spans="1:2" x14ac:dyDescent="0.2">
      <c r="A40" s="654" t="s">
        <v>734</v>
      </c>
      <c r="B40" s="654" t="s">
        <v>735</v>
      </c>
    </row>
    <row r="41" spans="1:2" x14ac:dyDescent="0.2">
      <c r="A41" s="654" t="s">
        <v>736</v>
      </c>
      <c r="B41" s="654" t="s">
        <v>737</v>
      </c>
    </row>
  </sheetData>
  <sheetProtection sheet="1"/>
  <customSheetViews>
    <customSheetView guid="{9A8A2574-4E4C-4A0E-A4B4-611EAAF4A38D}" scale="120">
      <selection activeCell="A6" sqref="A6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2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M22" sqref="M22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7"/>
      <c r="B1" s="2211" t="str">
        <f>CONCATENATE("1.1. melléklet ",E_ALAPADATOK!A7," ",E_ALAPADATOK!B7," ",E_ALAPADATOK!C7," ",E_ALAPADATOK!D7," ",E_ALAPADATOK!E7," ",E_ALAPADATOK!F7," ",E_ALAPADATOK!G7," ",E_ALAPADATOK!H7)</f>
        <v>1.1. melléklet a … / 2021. ( … ) önkormányzati rendelethez</v>
      </c>
      <c r="C1" s="2212"/>
      <c r="D1" s="2212"/>
      <c r="E1" s="2212"/>
      <c r="F1" s="2212"/>
      <c r="G1" s="2212"/>
      <c r="H1" s="2212"/>
      <c r="I1" s="2212"/>
      <c r="J1" s="2212"/>
      <c r="K1" s="2212"/>
    </row>
    <row r="2" spans="1:11" x14ac:dyDescent="0.25">
      <c r="A2" s="617"/>
      <c r="B2" s="617"/>
      <c r="C2" s="621"/>
      <c r="D2" s="659"/>
      <c r="E2" s="659"/>
      <c r="F2" s="659"/>
      <c r="G2" s="659"/>
      <c r="H2" s="659"/>
      <c r="I2" s="659"/>
      <c r="J2" s="659"/>
      <c r="K2" s="659"/>
    </row>
    <row r="3" spans="1:11" x14ac:dyDescent="0.25">
      <c r="A3" s="2213" t="str">
        <f>CONCATENATE(E_ALAPADATOK!A3)</f>
        <v>Mezőzombor Község Önkormányzata</v>
      </c>
      <c r="B3" s="2213"/>
      <c r="C3" s="2214"/>
      <c r="D3" s="2213"/>
      <c r="E3" s="2213"/>
      <c r="F3" s="2213"/>
      <c r="G3" s="2213"/>
      <c r="H3" s="2213"/>
      <c r="I3" s="2213"/>
      <c r="J3" s="2213"/>
      <c r="K3" s="2213"/>
    </row>
    <row r="4" spans="1:11" x14ac:dyDescent="0.25">
      <c r="A4" s="2213" t="str">
        <f>CONCATENATE(E_ALAPADATOK!D7," ÉVI KÖLTSÉGVETÉSI RENDELET ÖSSZEVONT BEVÉTELEINEK KIADÁSAINAK AKTUÁLIS ELŐIRÁNYZATAINAK ALAKULÁSA")</f>
        <v>2021. ÉVI KÖLTSÉGVETÉSI RENDELET ÖSSZEVONT BEVÉTELEINEK KIADÁSAINAK AKTUÁLIS ELŐIRÁNYZATAINAK ALAKULÁSA</v>
      </c>
      <c r="B4" s="2213"/>
      <c r="C4" s="2214"/>
      <c r="D4" s="2213"/>
      <c r="E4" s="2213"/>
      <c r="F4" s="2213"/>
      <c r="G4" s="2213"/>
      <c r="H4" s="2213"/>
      <c r="I4" s="2213"/>
      <c r="J4" s="2213"/>
      <c r="K4" s="2213"/>
    </row>
    <row r="5" spans="1:11" x14ac:dyDescent="0.25">
      <c r="A5" s="617"/>
      <c r="B5" s="617"/>
      <c r="C5" s="621"/>
      <c r="D5" s="659"/>
      <c r="E5" s="659"/>
      <c r="F5" s="659"/>
      <c r="G5" s="659"/>
      <c r="H5" s="659"/>
      <c r="I5" s="659"/>
      <c r="J5" s="659"/>
      <c r="K5" s="659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1393"/>
      <c r="K7" s="1393" t="s">
        <v>559</v>
      </c>
    </row>
    <row r="8" spans="1:11" x14ac:dyDescent="0.25">
      <c r="A8" s="2215" t="s">
        <v>68</v>
      </c>
      <c r="B8" s="2217" t="s">
        <v>16</v>
      </c>
      <c r="C8" s="2219" t="str">
        <f>+CONCATENATE(LEFT(E_ÖSSZEFÜGGÉSEK!A6,4),". évi")</f>
        <v>2021. évi</v>
      </c>
      <c r="D8" s="2220"/>
      <c r="E8" s="2221"/>
      <c r="F8" s="2221"/>
      <c r="G8" s="2221"/>
      <c r="H8" s="2221"/>
      <c r="I8" s="2221"/>
      <c r="J8" s="2221"/>
      <c r="K8" s="2222"/>
    </row>
    <row r="9" spans="1:11" ht="48.75" thickBot="1" x14ac:dyDescent="0.3">
      <c r="A9" s="2216"/>
      <c r="B9" s="2218"/>
      <c r="C9" s="1394" t="str">
        <f>'RM_1.1.sz.mell.'!C9</f>
        <v>Eredeti
előirányzat</v>
      </c>
      <c r="D9" s="1394" t="str">
        <f>'RM_1.1.sz.mell.'!D9</f>
        <v xml:space="preserve">… . sz. módosítás </v>
      </c>
      <c r="E9" s="1394" t="str">
        <f>'RM_1.1.sz.mell.'!E9</f>
        <v xml:space="preserve">… . sz. módosítás </v>
      </c>
      <c r="F9" s="1394" t="str">
        <f>'RM_1.1.sz.mell.'!F9</f>
        <v xml:space="preserve">… . sz. módosítás </v>
      </c>
      <c r="G9" s="1394" t="str">
        <f>'RM_1.1.sz.mell.'!G9</f>
        <v xml:space="preserve">… . sz. módosítás </v>
      </c>
      <c r="H9" s="1394" t="str">
        <f>'RM_1.1.sz.mell.'!H9</f>
        <v xml:space="preserve">… . sz. módosítás </v>
      </c>
      <c r="I9" s="1394" t="str">
        <f>'RM_1.1.sz.mell.'!I9</f>
        <v xml:space="preserve">… . sz. módosítás </v>
      </c>
      <c r="J9" s="1394" t="str">
        <f>'RM_1.1.sz.mell.'!J9</f>
        <v>Módosítások összesen</v>
      </c>
      <c r="K9" s="1395" t="str">
        <f>'RM_1.1.sz.mell.'!K9</f>
        <v>….számú módosítás utáni előirányzat</v>
      </c>
    </row>
    <row r="10" spans="1:11" s="399" customFormat="1" ht="12" customHeight="1" thickBot="1" x14ac:dyDescent="0.25">
      <c r="A10" s="1183" t="s">
        <v>488</v>
      </c>
      <c r="B10" s="1184" t="s">
        <v>489</v>
      </c>
      <c r="C10" s="1228" t="str">
        <f>'RM_1.1.sz.mell.'!C10</f>
        <v>C</v>
      </c>
      <c r="D10" s="1228" t="str">
        <f>'RM_1.1.sz.mell.'!D10</f>
        <v>D</v>
      </c>
      <c r="E10" s="1228" t="str">
        <f>'RM_1.1.sz.mell.'!E10</f>
        <v>E</v>
      </c>
      <c r="F10" s="1228" t="str">
        <f>'RM_1.1.sz.mell.'!F10</f>
        <v>F</v>
      </c>
      <c r="G10" s="1228" t="str">
        <f>'RM_1.1.sz.mell.'!G10</f>
        <v>G</v>
      </c>
      <c r="H10" s="1228" t="str">
        <f>'RM_1.1.sz.mell.'!H10</f>
        <v>H</v>
      </c>
      <c r="I10" s="1228" t="str">
        <f>'RM_1.1.sz.mell.'!I10</f>
        <v>I</v>
      </c>
      <c r="J10" s="1228" t="str">
        <f>'RM_1.1.sz.mell.'!J10</f>
        <v>J=(D+…+I)</v>
      </c>
      <c r="K10" s="1250" t="s">
        <v>743</v>
      </c>
    </row>
    <row r="11" spans="1:11" s="400" customFormat="1" ht="12" customHeight="1" thickBot="1" x14ac:dyDescent="0.25">
      <c r="A11" s="1185" t="s">
        <v>17</v>
      </c>
      <c r="B11" s="1186" t="s">
        <v>249</v>
      </c>
      <c r="C11" s="382">
        <f>'RM_1.1.sz.mell.'!C11</f>
        <v>280570453</v>
      </c>
      <c r="D11" s="382">
        <f>'RM_1.1.sz.mell.'!D11</f>
        <v>0</v>
      </c>
      <c r="E11" s="382">
        <f>'RM_1.1.sz.mell.'!E11</f>
        <v>0</v>
      </c>
      <c r="F11" s="382">
        <f>'RM_1.1.sz.mell.'!F11</f>
        <v>0</v>
      </c>
      <c r="G11" s="382">
        <f>'RM_1.1.sz.mell.'!G11</f>
        <v>0</v>
      </c>
      <c r="H11" s="382">
        <f>'RM_1.1.sz.mell.'!H11</f>
        <v>0</v>
      </c>
      <c r="I11" s="382">
        <f>'RM_1.1.sz.mell.'!I11</f>
        <v>0</v>
      </c>
      <c r="J11" s="382">
        <f>'RM_1.1.sz.mell.'!J11</f>
        <v>0</v>
      </c>
      <c r="K11" s="248">
        <f>+K12+K13+K14+K15+K16+K17</f>
        <v>280570453</v>
      </c>
    </row>
    <row r="12" spans="1:11" s="400" customFormat="1" ht="12" customHeight="1" x14ac:dyDescent="0.2">
      <c r="A12" s="1187" t="s">
        <v>97</v>
      </c>
      <c r="B12" s="1188" t="s">
        <v>250</v>
      </c>
      <c r="C12" s="668">
        <f>'RM_1.1.sz.mell.'!C12</f>
        <v>90402931</v>
      </c>
      <c r="D12" s="668">
        <f>'RM_1.1.sz.mell.'!D12</f>
        <v>0</v>
      </c>
      <c r="E12" s="668">
        <f>'RM_1.1.sz.mell.'!E12</f>
        <v>0</v>
      </c>
      <c r="F12" s="668">
        <f>'RM_1.1.sz.mell.'!F12</f>
        <v>0</v>
      </c>
      <c r="G12" s="668">
        <f>'RM_1.1.sz.mell.'!G12</f>
        <v>0</v>
      </c>
      <c r="H12" s="668">
        <f>'RM_1.1.sz.mell.'!H12</f>
        <v>0</v>
      </c>
      <c r="I12" s="668">
        <f>'RM_1.1.sz.mell.'!I12</f>
        <v>0</v>
      </c>
      <c r="J12" s="668">
        <f>'RM_1.1.sz.mell.'!J12</f>
        <v>0</v>
      </c>
      <c r="K12" s="669">
        <f t="shared" ref="K12:K17" si="0">C12+J12</f>
        <v>90402931</v>
      </c>
    </row>
    <row r="13" spans="1:11" s="400" customFormat="1" ht="12" customHeight="1" x14ac:dyDescent="0.2">
      <c r="A13" s="1189" t="s">
        <v>98</v>
      </c>
      <c r="B13" s="1190" t="s">
        <v>251</v>
      </c>
      <c r="C13" s="668">
        <f>'RM_1.1.sz.mell.'!C13</f>
        <v>68183100</v>
      </c>
      <c r="D13" s="668">
        <f>'RM_1.1.sz.mell.'!D13</f>
        <v>0</v>
      </c>
      <c r="E13" s="668">
        <f>'RM_1.1.sz.mell.'!E13</f>
        <v>0</v>
      </c>
      <c r="F13" s="668">
        <f>'RM_1.1.sz.mell.'!F13</f>
        <v>0</v>
      </c>
      <c r="G13" s="668">
        <f>'RM_1.1.sz.mell.'!G13</f>
        <v>0</v>
      </c>
      <c r="H13" s="668">
        <f>'RM_1.1.sz.mell.'!H13</f>
        <v>0</v>
      </c>
      <c r="I13" s="668">
        <f>'RM_1.1.sz.mell.'!I13</f>
        <v>0</v>
      </c>
      <c r="J13" s="668">
        <f>'RM_1.1.sz.mell.'!J13</f>
        <v>0</v>
      </c>
      <c r="K13" s="669">
        <f t="shared" si="0"/>
        <v>68183100</v>
      </c>
    </row>
    <row r="14" spans="1:11" s="400" customFormat="1" ht="12" customHeight="1" x14ac:dyDescent="0.2">
      <c r="A14" s="1189" t="s">
        <v>99</v>
      </c>
      <c r="B14" s="1190" t="s">
        <v>252</v>
      </c>
      <c r="C14" s="668">
        <f>'RM_1.1.sz.mell.'!C14</f>
        <v>106735192</v>
      </c>
      <c r="D14" s="668">
        <f>'RM_1.1.sz.mell.'!D14</f>
        <v>0</v>
      </c>
      <c r="E14" s="668">
        <f>'RM_1.1.sz.mell.'!E14</f>
        <v>0</v>
      </c>
      <c r="F14" s="668">
        <f>'RM_1.1.sz.mell.'!F14</f>
        <v>0</v>
      </c>
      <c r="G14" s="668">
        <f>'RM_1.1.sz.mell.'!G14</f>
        <v>0</v>
      </c>
      <c r="H14" s="668">
        <f>'RM_1.1.sz.mell.'!H14</f>
        <v>0</v>
      </c>
      <c r="I14" s="668">
        <f>'RM_1.1.sz.mell.'!I14</f>
        <v>0</v>
      </c>
      <c r="J14" s="668">
        <f>'RM_1.1.sz.mell.'!J14</f>
        <v>0</v>
      </c>
      <c r="K14" s="669">
        <f t="shared" si="0"/>
        <v>106735192</v>
      </c>
    </row>
    <row r="15" spans="1:11" s="400" customFormat="1" ht="12" customHeight="1" x14ac:dyDescent="0.2">
      <c r="A15" s="1189" t="s">
        <v>100</v>
      </c>
      <c r="B15" s="1190" t="s">
        <v>253</v>
      </c>
      <c r="C15" s="668">
        <f>'RM_1.1.sz.mell.'!C15</f>
        <v>5249230</v>
      </c>
      <c r="D15" s="668">
        <f>'RM_1.1.sz.mell.'!D15</f>
        <v>0</v>
      </c>
      <c r="E15" s="668">
        <f>'RM_1.1.sz.mell.'!E15</f>
        <v>0</v>
      </c>
      <c r="F15" s="668">
        <f>'RM_1.1.sz.mell.'!F15</f>
        <v>0</v>
      </c>
      <c r="G15" s="668">
        <f>'RM_1.1.sz.mell.'!G15</f>
        <v>0</v>
      </c>
      <c r="H15" s="668">
        <f>'RM_1.1.sz.mell.'!H15</f>
        <v>0</v>
      </c>
      <c r="I15" s="668">
        <f>'RM_1.1.sz.mell.'!I15</f>
        <v>0</v>
      </c>
      <c r="J15" s="668">
        <f>'RM_1.1.sz.mell.'!J15</f>
        <v>0</v>
      </c>
      <c r="K15" s="669">
        <f t="shared" si="0"/>
        <v>5249230</v>
      </c>
    </row>
    <row r="16" spans="1:11" s="400" customFormat="1" ht="12" customHeight="1" x14ac:dyDescent="0.2">
      <c r="A16" s="1189" t="s">
        <v>146</v>
      </c>
      <c r="B16" s="1191" t="s">
        <v>427</v>
      </c>
      <c r="C16" s="668">
        <f>'RM_1.1.sz.mell.'!C16</f>
        <v>10000000</v>
      </c>
      <c r="D16" s="668">
        <f>'RM_1.1.sz.mell.'!D16</f>
        <v>0</v>
      </c>
      <c r="E16" s="668">
        <f>'RM_1.1.sz.mell.'!E16</f>
        <v>0</v>
      </c>
      <c r="F16" s="668">
        <f>'RM_1.1.sz.mell.'!F16</f>
        <v>0</v>
      </c>
      <c r="G16" s="668">
        <f>'RM_1.1.sz.mell.'!G16</f>
        <v>0</v>
      </c>
      <c r="H16" s="668">
        <f>'RM_1.1.sz.mell.'!H16</f>
        <v>0</v>
      </c>
      <c r="I16" s="668">
        <f>'RM_1.1.sz.mell.'!I16</f>
        <v>0</v>
      </c>
      <c r="J16" s="668">
        <f>'RM_1.1.sz.mell.'!J16</f>
        <v>0</v>
      </c>
      <c r="K16" s="669">
        <f t="shared" si="0"/>
        <v>10000000</v>
      </c>
    </row>
    <row r="17" spans="1:11" s="400" customFormat="1" ht="12" customHeight="1" thickBot="1" x14ac:dyDescent="0.25">
      <c r="A17" s="1192" t="s">
        <v>101</v>
      </c>
      <c r="B17" s="1193" t="s">
        <v>428</v>
      </c>
      <c r="C17" s="668">
        <f>'RM_1.1.sz.mell.'!C17</f>
        <v>0</v>
      </c>
      <c r="D17" s="668">
        <f>'RM_1.1.sz.mell.'!D17</f>
        <v>0</v>
      </c>
      <c r="E17" s="668">
        <f>'RM_1.1.sz.mell.'!E17</f>
        <v>0</v>
      </c>
      <c r="F17" s="668">
        <f>'RM_1.1.sz.mell.'!F17</f>
        <v>0</v>
      </c>
      <c r="G17" s="668">
        <f>'RM_1.1.sz.mell.'!G17</f>
        <v>0</v>
      </c>
      <c r="H17" s="668">
        <f>'RM_1.1.sz.mell.'!H17</f>
        <v>0</v>
      </c>
      <c r="I17" s="668">
        <f>'RM_1.1.sz.mell.'!I17</f>
        <v>0</v>
      </c>
      <c r="J17" s="668">
        <f>'RM_1.1.sz.mell.'!J17</f>
        <v>0</v>
      </c>
      <c r="K17" s="669">
        <f t="shared" si="0"/>
        <v>0</v>
      </c>
    </row>
    <row r="18" spans="1:11" s="400" customFormat="1" ht="12" customHeight="1" thickBot="1" x14ac:dyDescent="0.25">
      <c r="A18" s="1185" t="s">
        <v>18</v>
      </c>
      <c r="B18" s="1194" t="s">
        <v>254</v>
      </c>
      <c r="C18" s="382">
        <f>'RM_1.1.sz.mell.'!C18</f>
        <v>437996710</v>
      </c>
      <c r="D18" s="382">
        <f>'RM_1.1.sz.mell.'!D18</f>
        <v>0</v>
      </c>
      <c r="E18" s="382">
        <f>'RM_1.1.sz.mell.'!E18</f>
        <v>0</v>
      </c>
      <c r="F18" s="382">
        <f>'RM_1.1.sz.mell.'!F18</f>
        <v>0</v>
      </c>
      <c r="G18" s="382">
        <f>'RM_1.1.sz.mell.'!G18</f>
        <v>0</v>
      </c>
      <c r="H18" s="382">
        <f>'RM_1.1.sz.mell.'!H18</f>
        <v>0</v>
      </c>
      <c r="I18" s="382">
        <f>'RM_1.1.sz.mell.'!I18</f>
        <v>0</v>
      </c>
      <c r="J18" s="382">
        <f>'RM_1.1.sz.mell.'!J18</f>
        <v>0</v>
      </c>
      <c r="K18" s="248">
        <f>+K19+K20+K21+K22+K23</f>
        <v>437996710</v>
      </c>
    </row>
    <row r="19" spans="1:11" s="400" customFormat="1" ht="12" customHeight="1" x14ac:dyDescent="0.2">
      <c r="A19" s="1187" t="s">
        <v>103</v>
      </c>
      <c r="B19" s="1188" t="s">
        <v>255</v>
      </c>
      <c r="C19" s="668">
        <f>'RM_1.1.sz.mell.'!C19</f>
        <v>0</v>
      </c>
      <c r="D19" s="668">
        <f>'RM_1.1.sz.mell.'!D19</f>
        <v>0</v>
      </c>
      <c r="E19" s="668">
        <f>'RM_1.1.sz.mell.'!E19</f>
        <v>0</v>
      </c>
      <c r="F19" s="668">
        <f>'RM_1.1.sz.mell.'!F19</f>
        <v>0</v>
      </c>
      <c r="G19" s="668">
        <f>'RM_1.1.sz.mell.'!G19</f>
        <v>0</v>
      </c>
      <c r="H19" s="668">
        <f>'RM_1.1.sz.mell.'!H19</f>
        <v>0</v>
      </c>
      <c r="I19" s="668">
        <f>'RM_1.1.sz.mell.'!I19</f>
        <v>0</v>
      </c>
      <c r="J19" s="668">
        <f>'RM_1.1.sz.mell.'!J19</f>
        <v>0</v>
      </c>
      <c r="K19" s="669">
        <f t="shared" ref="K19:K24" si="1">C19+J19</f>
        <v>0</v>
      </c>
    </row>
    <row r="20" spans="1:11" s="400" customFormat="1" ht="12" customHeight="1" x14ac:dyDescent="0.2">
      <c r="A20" s="1189" t="s">
        <v>104</v>
      </c>
      <c r="B20" s="1190" t="s">
        <v>256</v>
      </c>
      <c r="C20" s="668">
        <f>'RM_1.1.sz.mell.'!C20</f>
        <v>0</v>
      </c>
      <c r="D20" s="668">
        <f>'RM_1.1.sz.mell.'!D20</f>
        <v>0</v>
      </c>
      <c r="E20" s="668">
        <f>'RM_1.1.sz.mell.'!E20</f>
        <v>0</v>
      </c>
      <c r="F20" s="668">
        <f>'RM_1.1.sz.mell.'!F20</f>
        <v>0</v>
      </c>
      <c r="G20" s="668">
        <f>'RM_1.1.sz.mell.'!G20</f>
        <v>0</v>
      </c>
      <c r="H20" s="668">
        <f>'RM_1.1.sz.mell.'!H20</f>
        <v>0</v>
      </c>
      <c r="I20" s="668">
        <f>'RM_1.1.sz.mell.'!I20</f>
        <v>0</v>
      </c>
      <c r="J20" s="668">
        <f>'RM_1.1.sz.mell.'!J20</f>
        <v>0</v>
      </c>
      <c r="K20" s="669">
        <f t="shared" si="1"/>
        <v>0</v>
      </c>
    </row>
    <row r="21" spans="1:11" s="400" customFormat="1" ht="12" customHeight="1" x14ac:dyDescent="0.2">
      <c r="A21" s="1189" t="s">
        <v>105</v>
      </c>
      <c r="B21" s="1190" t="s">
        <v>417</v>
      </c>
      <c r="C21" s="668">
        <f>'RM_1.1.sz.mell.'!C21</f>
        <v>0</v>
      </c>
      <c r="D21" s="668">
        <f>'RM_1.1.sz.mell.'!D21</f>
        <v>0</v>
      </c>
      <c r="E21" s="668">
        <f>'RM_1.1.sz.mell.'!E21</f>
        <v>0</v>
      </c>
      <c r="F21" s="668">
        <f>'RM_1.1.sz.mell.'!F21</f>
        <v>0</v>
      </c>
      <c r="G21" s="668">
        <f>'RM_1.1.sz.mell.'!G21</f>
        <v>0</v>
      </c>
      <c r="H21" s="668">
        <f>'RM_1.1.sz.mell.'!H21</f>
        <v>0</v>
      </c>
      <c r="I21" s="668">
        <f>'RM_1.1.sz.mell.'!I21</f>
        <v>0</v>
      </c>
      <c r="J21" s="668">
        <f>'RM_1.1.sz.mell.'!J21</f>
        <v>0</v>
      </c>
      <c r="K21" s="669">
        <f t="shared" si="1"/>
        <v>0</v>
      </c>
    </row>
    <row r="22" spans="1:11" s="400" customFormat="1" ht="12" customHeight="1" x14ac:dyDescent="0.2">
      <c r="A22" s="1189" t="s">
        <v>106</v>
      </c>
      <c r="B22" s="1190" t="s">
        <v>418</v>
      </c>
      <c r="C22" s="668">
        <f>'RM_1.1.sz.mell.'!C22</f>
        <v>0</v>
      </c>
      <c r="D22" s="668">
        <f>'RM_1.1.sz.mell.'!D22</f>
        <v>0</v>
      </c>
      <c r="E22" s="668">
        <f>'RM_1.1.sz.mell.'!E22</f>
        <v>0</v>
      </c>
      <c r="F22" s="668">
        <f>'RM_1.1.sz.mell.'!F22</f>
        <v>0</v>
      </c>
      <c r="G22" s="668">
        <f>'RM_1.1.sz.mell.'!G22</f>
        <v>0</v>
      </c>
      <c r="H22" s="668">
        <f>'RM_1.1.sz.mell.'!H22</f>
        <v>0</v>
      </c>
      <c r="I22" s="668">
        <f>'RM_1.1.sz.mell.'!I22</f>
        <v>0</v>
      </c>
      <c r="J22" s="668">
        <f>'RM_1.1.sz.mell.'!J22</f>
        <v>0</v>
      </c>
      <c r="K22" s="669">
        <f t="shared" si="1"/>
        <v>0</v>
      </c>
    </row>
    <row r="23" spans="1:11" s="400" customFormat="1" ht="12" customHeight="1" x14ac:dyDescent="0.2">
      <c r="A23" s="1189" t="s">
        <v>107</v>
      </c>
      <c r="B23" s="1190" t="s">
        <v>257</v>
      </c>
      <c r="C23" s="668">
        <f>'RM_1.1.sz.mell.'!C23</f>
        <v>437996710</v>
      </c>
      <c r="D23" s="668">
        <f>'RM_1.1.sz.mell.'!D23</f>
        <v>0</v>
      </c>
      <c r="E23" s="668">
        <f>'RM_1.1.sz.mell.'!E23</f>
        <v>0</v>
      </c>
      <c r="F23" s="668">
        <f>'RM_1.1.sz.mell.'!F23</f>
        <v>0</v>
      </c>
      <c r="G23" s="668">
        <f>'RM_1.1.sz.mell.'!G23</f>
        <v>0</v>
      </c>
      <c r="H23" s="668">
        <f>'RM_1.1.sz.mell.'!H23</f>
        <v>0</v>
      </c>
      <c r="I23" s="668">
        <f>'RM_1.1.sz.mell.'!I23</f>
        <v>0</v>
      </c>
      <c r="J23" s="668">
        <f>'RM_1.1.sz.mell.'!J23</f>
        <v>0</v>
      </c>
      <c r="K23" s="669">
        <f t="shared" si="1"/>
        <v>437996710</v>
      </c>
    </row>
    <row r="24" spans="1:11" s="400" customFormat="1" ht="12" customHeight="1" thickBot="1" x14ac:dyDescent="0.25">
      <c r="A24" s="1192" t="s">
        <v>116</v>
      </c>
      <c r="B24" s="1193" t="s">
        <v>258</v>
      </c>
      <c r="C24" s="668">
        <f>'RM_1.1.sz.mell.'!C24</f>
        <v>0</v>
      </c>
      <c r="D24" s="668">
        <f>'RM_1.1.sz.mell.'!D24</f>
        <v>0</v>
      </c>
      <c r="E24" s="668">
        <f>'RM_1.1.sz.mell.'!E24</f>
        <v>0</v>
      </c>
      <c r="F24" s="668">
        <f>'RM_1.1.sz.mell.'!F24</f>
        <v>0</v>
      </c>
      <c r="G24" s="668">
        <f>'RM_1.1.sz.mell.'!G24</f>
        <v>0</v>
      </c>
      <c r="H24" s="668">
        <f>'RM_1.1.sz.mell.'!H24</f>
        <v>0</v>
      </c>
      <c r="I24" s="668">
        <f>'RM_1.1.sz.mell.'!I24</f>
        <v>0</v>
      </c>
      <c r="J24" s="668">
        <f>'RM_1.1.sz.mell.'!J24</f>
        <v>0</v>
      </c>
      <c r="K24" s="669">
        <f t="shared" si="1"/>
        <v>0</v>
      </c>
    </row>
    <row r="25" spans="1:11" s="400" customFormat="1" ht="12" customHeight="1" thickBot="1" x14ac:dyDescent="0.25">
      <c r="A25" s="1185" t="s">
        <v>19</v>
      </c>
      <c r="B25" s="1186" t="s">
        <v>259</v>
      </c>
      <c r="C25" s="382">
        <f>'RM_1.1.sz.mell.'!C25</f>
        <v>0</v>
      </c>
      <c r="D25" s="382">
        <f>'RM_1.1.sz.mell.'!D25</f>
        <v>0</v>
      </c>
      <c r="E25" s="382">
        <f>'RM_1.1.sz.mell.'!E25</f>
        <v>0</v>
      </c>
      <c r="F25" s="382">
        <f>'RM_1.1.sz.mell.'!F25</f>
        <v>0</v>
      </c>
      <c r="G25" s="382">
        <f>'RM_1.1.sz.mell.'!G25</f>
        <v>0</v>
      </c>
      <c r="H25" s="382">
        <f>'RM_1.1.sz.mell.'!H25</f>
        <v>0</v>
      </c>
      <c r="I25" s="382">
        <f>'RM_1.1.sz.mell.'!I25</f>
        <v>0</v>
      </c>
      <c r="J25" s="382">
        <f>'RM_1.1.sz.mell.'!J25</f>
        <v>0</v>
      </c>
      <c r="K25" s="248">
        <f>+K26+K27+K28+K29+K30</f>
        <v>0</v>
      </c>
    </row>
    <row r="26" spans="1:11" s="400" customFormat="1" ht="12" customHeight="1" x14ac:dyDescent="0.2">
      <c r="A26" s="1187" t="s">
        <v>86</v>
      </c>
      <c r="B26" s="1188" t="s">
        <v>260</v>
      </c>
      <c r="C26" s="668">
        <f>'RM_1.1.sz.mell.'!C26</f>
        <v>0</v>
      </c>
      <c r="D26" s="668">
        <f>'RM_1.1.sz.mell.'!D26</f>
        <v>0</v>
      </c>
      <c r="E26" s="668">
        <f>'RM_1.1.sz.mell.'!E26</f>
        <v>0</v>
      </c>
      <c r="F26" s="668">
        <f>'RM_1.1.sz.mell.'!F26</f>
        <v>0</v>
      </c>
      <c r="G26" s="668">
        <f>'RM_1.1.sz.mell.'!G26</f>
        <v>0</v>
      </c>
      <c r="H26" s="668">
        <f>'RM_1.1.sz.mell.'!H26</f>
        <v>0</v>
      </c>
      <c r="I26" s="668">
        <f>'RM_1.1.sz.mell.'!I26</f>
        <v>0</v>
      </c>
      <c r="J26" s="668">
        <f>'RM_1.1.sz.mell.'!J26</f>
        <v>0</v>
      </c>
      <c r="K26" s="669">
        <f t="shared" ref="K26:K31" si="2">C26+J26</f>
        <v>0</v>
      </c>
    </row>
    <row r="27" spans="1:11" s="400" customFormat="1" ht="12" customHeight="1" x14ac:dyDescent="0.2">
      <c r="A27" s="1189" t="s">
        <v>87</v>
      </c>
      <c r="B27" s="1190" t="s">
        <v>261</v>
      </c>
      <c r="C27" s="668">
        <f>'RM_1.1.sz.mell.'!C27</f>
        <v>0</v>
      </c>
      <c r="D27" s="668">
        <f>'RM_1.1.sz.mell.'!D27</f>
        <v>0</v>
      </c>
      <c r="E27" s="668">
        <f>'RM_1.1.sz.mell.'!E27</f>
        <v>0</v>
      </c>
      <c r="F27" s="668">
        <f>'RM_1.1.sz.mell.'!F27</f>
        <v>0</v>
      </c>
      <c r="G27" s="668">
        <f>'RM_1.1.sz.mell.'!G27</f>
        <v>0</v>
      </c>
      <c r="H27" s="668">
        <f>'RM_1.1.sz.mell.'!H27</f>
        <v>0</v>
      </c>
      <c r="I27" s="668">
        <f>'RM_1.1.sz.mell.'!I27</f>
        <v>0</v>
      </c>
      <c r="J27" s="668">
        <f>'RM_1.1.sz.mell.'!J27</f>
        <v>0</v>
      </c>
      <c r="K27" s="669">
        <f t="shared" si="2"/>
        <v>0</v>
      </c>
    </row>
    <row r="28" spans="1:11" s="400" customFormat="1" ht="12" customHeight="1" x14ac:dyDescent="0.2">
      <c r="A28" s="1189" t="s">
        <v>88</v>
      </c>
      <c r="B28" s="1190" t="s">
        <v>419</v>
      </c>
      <c r="C28" s="668">
        <f>'RM_1.1.sz.mell.'!C28</f>
        <v>0</v>
      </c>
      <c r="D28" s="668">
        <f>'RM_1.1.sz.mell.'!D28</f>
        <v>0</v>
      </c>
      <c r="E28" s="668">
        <f>'RM_1.1.sz.mell.'!E28</f>
        <v>0</v>
      </c>
      <c r="F28" s="668">
        <f>'RM_1.1.sz.mell.'!F28</f>
        <v>0</v>
      </c>
      <c r="G28" s="668">
        <f>'RM_1.1.sz.mell.'!G28</f>
        <v>0</v>
      </c>
      <c r="H28" s="668">
        <f>'RM_1.1.sz.mell.'!H28</f>
        <v>0</v>
      </c>
      <c r="I28" s="668">
        <f>'RM_1.1.sz.mell.'!I28</f>
        <v>0</v>
      </c>
      <c r="J28" s="668">
        <f>'RM_1.1.sz.mell.'!J28</f>
        <v>0</v>
      </c>
      <c r="K28" s="669">
        <f t="shared" si="2"/>
        <v>0</v>
      </c>
    </row>
    <row r="29" spans="1:11" s="400" customFormat="1" ht="12" customHeight="1" x14ac:dyDescent="0.2">
      <c r="A29" s="1189" t="s">
        <v>89</v>
      </c>
      <c r="B29" s="1190" t="s">
        <v>420</v>
      </c>
      <c r="C29" s="668">
        <f>'RM_1.1.sz.mell.'!C29</f>
        <v>0</v>
      </c>
      <c r="D29" s="668">
        <f>'RM_1.1.sz.mell.'!D29</f>
        <v>0</v>
      </c>
      <c r="E29" s="668">
        <f>'RM_1.1.sz.mell.'!E29</f>
        <v>0</v>
      </c>
      <c r="F29" s="668">
        <f>'RM_1.1.sz.mell.'!F29</f>
        <v>0</v>
      </c>
      <c r="G29" s="668">
        <f>'RM_1.1.sz.mell.'!G29</f>
        <v>0</v>
      </c>
      <c r="H29" s="668">
        <f>'RM_1.1.sz.mell.'!H29</f>
        <v>0</v>
      </c>
      <c r="I29" s="668">
        <f>'RM_1.1.sz.mell.'!I29</f>
        <v>0</v>
      </c>
      <c r="J29" s="668">
        <f>'RM_1.1.sz.mell.'!J29</f>
        <v>0</v>
      </c>
      <c r="K29" s="669">
        <f t="shared" si="2"/>
        <v>0</v>
      </c>
    </row>
    <row r="30" spans="1:11" s="400" customFormat="1" ht="12" customHeight="1" x14ac:dyDescent="0.2">
      <c r="A30" s="1189" t="s">
        <v>169</v>
      </c>
      <c r="B30" s="1190" t="s">
        <v>262</v>
      </c>
      <c r="C30" s="668">
        <f>'RM_1.1.sz.mell.'!C30</f>
        <v>0</v>
      </c>
      <c r="D30" s="668">
        <f>'RM_1.1.sz.mell.'!D30</f>
        <v>0</v>
      </c>
      <c r="E30" s="668">
        <f>'RM_1.1.sz.mell.'!E30</f>
        <v>0</v>
      </c>
      <c r="F30" s="668">
        <f>'RM_1.1.sz.mell.'!F30</f>
        <v>0</v>
      </c>
      <c r="G30" s="668">
        <f>'RM_1.1.sz.mell.'!G30</f>
        <v>0</v>
      </c>
      <c r="H30" s="668">
        <f>'RM_1.1.sz.mell.'!H30</f>
        <v>0</v>
      </c>
      <c r="I30" s="668">
        <f>'RM_1.1.sz.mell.'!I30</f>
        <v>0</v>
      </c>
      <c r="J30" s="668">
        <f>'RM_1.1.sz.mell.'!J30</f>
        <v>0</v>
      </c>
      <c r="K30" s="669">
        <f t="shared" si="2"/>
        <v>0</v>
      </c>
    </row>
    <row r="31" spans="1:11" s="400" customFormat="1" ht="12" customHeight="1" thickBot="1" x14ac:dyDescent="0.25">
      <c r="A31" s="1192" t="s">
        <v>170</v>
      </c>
      <c r="B31" s="1195" t="s">
        <v>263</v>
      </c>
      <c r="C31" s="668">
        <f>'RM_1.1.sz.mell.'!C31</f>
        <v>0</v>
      </c>
      <c r="D31" s="668">
        <f>'RM_1.1.sz.mell.'!D31</f>
        <v>0</v>
      </c>
      <c r="E31" s="668">
        <f>'RM_1.1.sz.mell.'!E31</f>
        <v>0</v>
      </c>
      <c r="F31" s="668">
        <f>'RM_1.1.sz.mell.'!F31</f>
        <v>0</v>
      </c>
      <c r="G31" s="668">
        <f>'RM_1.1.sz.mell.'!G31</f>
        <v>0</v>
      </c>
      <c r="H31" s="668">
        <f>'RM_1.1.sz.mell.'!H31</f>
        <v>0</v>
      </c>
      <c r="I31" s="668">
        <f>'RM_1.1.sz.mell.'!I31</f>
        <v>0</v>
      </c>
      <c r="J31" s="668">
        <f>'RM_1.1.sz.mell.'!J31</f>
        <v>0</v>
      </c>
      <c r="K31" s="669">
        <f t="shared" si="2"/>
        <v>0</v>
      </c>
    </row>
    <row r="32" spans="1:11" s="400" customFormat="1" ht="12" customHeight="1" thickBot="1" x14ac:dyDescent="0.25">
      <c r="A32" s="1185" t="s">
        <v>171</v>
      </c>
      <c r="B32" s="1186" t="s">
        <v>555</v>
      </c>
      <c r="C32" s="389">
        <f>'RM_1.1.sz.mell.'!C32</f>
        <v>28950000</v>
      </c>
      <c r="D32" s="389">
        <f>'RM_1.1.sz.mell.'!D32</f>
        <v>0</v>
      </c>
      <c r="E32" s="389">
        <f>'RM_1.1.sz.mell.'!E32</f>
        <v>0</v>
      </c>
      <c r="F32" s="389">
        <f>'RM_1.1.sz.mell.'!F32</f>
        <v>0</v>
      </c>
      <c r="G32" s="389">
        <f>'RM_1.1.sz.mell.'!G32</f>
        <v>0</v>
      </c>
      <c r="H32" s="389">
        <f>'RM_1.1.sz.mell.'!H32</f>
        <v>0</v>
      </c>
      <c r="I32" s="389">
        <f>'RM_1.1.sz.mell.'!I32</f>
        <v>0</v>
      </c>
      <c r="J32" s="389">
        <f>'RM_1.1.sz.mell.'!J32</f>
        <v>0</v>
      </c>
      <c r="K32" s="432">
        <f>+K33+K34+K35+K36+K37+K38+K39</f>
        <v>28950000</v>
      </c>
    </row>
    <row r="33" spans="1:11" s="400" customFormat="1" ht="12" customHeight="1" x14ac:dyDescent="0.2">
      <c r="A33" s="1187" t="s">
        <v>265</v>
      </c>
      <c r="B33" s="1188" t="str">
        <f>'RM_1.1.sz.mell.'!B33</f>
        <v>Építményadó</v>
      </c>
      <c r="C33" s="668">
        <f>'RM_1.1.sz.mell.'!C33</f>
        <v>4100000</v>
      </c>
      <c r="D33" s="668">
        <f>'RM_1.1.sz.mell.'!D33</f>
        <v>0</v>
      </c>
      <c r="E33" s="668">
        <f>'RM_1.1.sz.mell.'!E33</f>
        <v>0</v>
      </c>
      <c r="F33" s="668">
        <f>'RM_1.1.sz.mell.'!F33</f>
        <v>0</v>
      </c>
      <c r="G33" s="668">
        <f>'RM_1.1.sz.mell.'!G33</f>
        <v>0</v>
      </c>
      <c r="H33" s="668">
        <f>'RM_1.1.sz.mell.'!H33</f>
        <v>0</v>
      </c>
      <c r="I33" s="668">
        <f>'RM_1.1.sz.mell.'!I33</f>
        <v>0</v>
      </c>
      <c r="J33" s="668">
        <f>'RM_1.1.sz.mell.'!J33</f>
        <v>0</v>
      </c>
      <c r="K33" s="669">
        <f t="shared" ref="K33:K39" si="3">C33+J33</f>
        <v>4100000</v>
      </c>
    </row>
    <row r="34" spans="1:11" s="400" customFormat="1" ht="12" customHeight="1" x14ac:dyDescent="0.2">
      <c r="A34" s="1189" t="s">
        <v>266</v>
      </c>
      <c r="B34" s="1188" t="str">
        <f>'RM_1.1.sz.mell.'!B34</f>
        <v>Idegenforgalmi adó</v>
      </c>
      <c r="C34" s="668">
        <f>'RM_1.1.sz.mell.'!C34</f>
        <v>0</v>
      </c>
      <c r="D34" s="668">
        <f>'RM_1.1.sz.mell.'!D34</f>
        <v>0</v>
      </c>
      <c r="E34" s="668">
        <f>'RM_1.1.sz.mell.'!E34</f>
        <v>0</v>
      </c>
      <c r="F34" s="668">
        <f>'RM_1.1.sz.mell.'!F34</f>
        <v>0</v>
      </c>
      <c r="G34" s="668">
        <f>'RM_1.1.sz.mell.'!G34</f>
        <v>0</v>
      </c>
      <c r="H34" s="668">
        <f>'RM_1.1.sz.mell.'!H34</f>
        <v>0</v>
      </c>
      <c r="I34" s="668">
        <f>'RM_1.1.sz.mell.'!I34</f>
        <v>0</v>
      </c>
      <c r="J34" s="668">
        <f>'RM_1.1.sz.mell.'!J34</f>
        <v>0</v>
      </c>
      <c r="K34" s="669">
        <f t="shared" si="3"/>
        <v>0</v>
      </c>
    </row>
    <row r="35" spans="1:11" s="400" customFormat="1" ht="12" customHeight="1" x14ac:dyDescent="0.2">
      <c r="A35" s="1189" t="s">
        <v>267</v>
      </c>
      <c r="B35" s="1188" t="str">
        <f>'RM_1.1.sz.mell.'!B35</f>
        <v>Iparűzési adó</v>
      </c>
      <c r="C35" s="668">
        <f>'RM_1.1.sz.mell.'!C35</f>
        <v>20000000</v>
      </c>
      <c r="D35" s="668">
        <f>'RM_1.1.sz.mell.'!D35</f>
        <v>0</v>
      </c>
      <c r="E35" s="668">
        <f>'RM_1.1.sz.mell.'!E35</f>
        <v>0</v>
      </c>
      <c r="F35" s="668">
        <f>'RM_1.1.sz.mell.'!F35</f>
        <v>0</v>
      </c>
      <c r="G35" s="668">
        <f>'RM_1.1.sz.mell.'!G35</f>
        <v>0</v>
      </c>
      <c r="H35" s="668">
        <f>'RM_1.1.sz.mell.'!H35</f>
        <v>0</v>
      </c>
      <c r="I35" s="668">
        <f>'RM_1.1.sz.mell.'!I35</f>
        <v>0</v>
      </c>
      <c r="J35" s="668">
        <f>'RM_1.1.sz.mell.'!J35</f>
        <v>0</v>
      </c>
      <c r="K35" s="669">
        <f t="shared" si="3"/>
        <v>20000000</v>
      </c>
    </row>
    <row r="36" spans="1:11" s="400" customFormat="1" ht="12" customHeight="1" x14ac:dyDescent="0.2">
      <c r="A36" s="1189" t="s">
        <v>268</v>
      </c>
      <c r="B36" s="1188" t="str">
        <f>'RM_1.1.sz.mell.'!B36</f>
        <v xml:space="preserve">Talajterhelési díj </v>
      </c>
      <c r="C36" s="668">
        <f>'RM_1.1.sz.mell.'!C36</f>
        <v>500000</v>
      </c>
      <c r="D36" s="668">
        <f>'RM_1.1.sz.mell.'!D36</f>
        <v>0</v>
      </c>
      <c r="E36" s="668">
        <f>'RM_1.1.sz.mell.'!E36</f>
        <v>0</v>
      </c>
      <c r="F36" s="668">
        <f>'RM_1.1.sz.mell.'!F36</f>
        <v>0</v>
      </c>
      <c r="G36" s="668">
        <f>'RM_1.1.sz.mell.'!G36</f>
        <v>0</v>
      </c>
      <c r="H36" s="668">
        <f>'RM_1.1.sz.mell.'!H36</f>
        <v>0</v>
      </c>
      <c r="I36" s="668">
        <f>'RM_1.1.sz.mell.'!I36</f>
        <v>0</v>
      </c>
      <c r="J36" s="668">
        <f>'RM_1.1.sz.mell.'!J36</f>
        <v>0</v>
      </c>
      <c r="K36" s="669">
        <f t="shared" si="3"/>
        <v>500000</v>
      </c>
    </row>
    <row r="37" spans="1:11" s="400" customFormat="1" ht="12" customHeight="1" x14ac:dyDescent="0.2">
      <c r="A37" s="1189" t="s">
        <v>547</v>
      </c>
      <c r="B37" s="1188" t="str">
        <f>'RM_1.1.sz.mell.'!B37</f>
        <v>Gépjárműadó</v>
      </c>
      <c r="C37" s="668">
        <f>'RM_1.1.sz.mell.'!C37</f>
        <v>0</v>
      </c>
      <c r="D37" s="668">
        <f>'RM_1.1.sz.mell.'!D37</f>
        <v>0</v>
      </c>
      <c r="E37" s="668">
        <f>'RM_1.1.sz.mell.'!E37</f>
        <v>0</v>
      </c>
      <c r="F37" s="668">
        <f>'RM_1.1.sz.mell.'!F37</f>
        <v>0</v>
      </c>
      <c r="G37" s="668">
        <f>'RM_1.1.sz.mell.'!G37</f>
        <v>0</v>
      </c>
      <c r="H37" s="668">
        <f>'RM_1.1.sz.mell.'!H37</f>
        <v>0</v>
      </c>
      <c r="I37" s="668">
        <f>'RM_1.1.sz.mell.'!I37</f>
        <v>0</v>
      </c>
      <c r="J37" s="668">
        <f>'RM_1.1.sz.mell.'!J37</f>
        <v>0</v>
      </c>
      <c r="K37" s="669">
        <f t="shared" si="3"/>
        <v>0</v>
      </c>
    </row>
    <row r="38" spans="1:11" s="400" customFormat="1" ht="12" customHeight="1" x14ac:dyDescent="0.2">
      <c r="A38" s="1189" t="s">
        <v>548</v>
      </c>
      <c r="B38" s="1188" t="str">
        <f>'RM_1.1.sz.mell.'!B38</f>
        <v>Telekadó</v>
      </c>
      <c r="C38" s="668">
        <f>'RM_1.1.sz.mell.'!C38</f>
        <v>4200000</v>
      </c>
      <c r="D38" s="668">
        <f>'RM_1.1.sz.mell.'!D38</f>
        <v>0</v>
      </c>
      <c r="E38" s="668">
        <f>'RM_1.1.sz.mell.'!E38</f>
        <v>0</v>
      </c>
      <c r="F38" s="668">
        <f>'RM_1.1.sz.mell.'!F38</f>
        <v>0</v>
      </c>
      <c r="G38" s="668">
        <f>'RM_1.1.sz.mell.'!G38</f>
        <v>0</v>
      </c>
      <c r="H38" s="668">
        <f>'RM_1.1.sz.mell.'!H38</f>
        <v>0</v>
      </c>
      <c r="I38" s="668">
        <f>'RM_1.1.sz.mell.'!I38</f>
        <v>0</v>
      </c>
      <c r="J38" s="668">
        <f>'RM_1.1.sz.mell.'!J38</f>
        <v>0</v>
      </c>
      <c r="K38" s="669">
        <f t="shared" si="3"/>
        <v>4200000</v>
      </c>
    </row>
    <row r="39" spans="1:11" s="400" customFormat="1" ht="12" customHeight="1" thickBot="1" x14ac:dyDescent="0.25">
      <c r="A39" s="1192" t="s">
        <v>549</v>
      </c>
      <c r="B39" s="1188" t="str">
        <f>'RM_1.1.sz.mell.'!B39</f>
        <v>Egyéb bírság bevételei</v>
      </c>
      <c r="C39" s="668">
        <f>'RM_1.1.sz.mell.'!C39</f>
        <v>150000</v>
      </c>
      <c r="D39" s="668">
        <f>'RM_1.1.sz.mell.'!D39</f>
        <v>0</v>
      </c>
      <c r="E39" s="668">
        <f>'RM_1.1.sz.mell.'!E39</f>
        <v>0</v>
      </c>
      <c r="F39" s="668">
        <f>'RM_1.1.sz.mell.'!F39</f>
        <v>0</v>
      </c>
      <c r="G39" s="668">
        <f>'RM_1.1.sz.mell.'!G39</f>
        <v>0</v>
      </c>
      <c r="H39" s="668">
        <f>'RM_1.1.sz.mell.'!H39</f>
        <v>0</v>
      </c>
      <c r="I39" s="668">
        <f>'RM_1.1.sz.mell.'!I39</f>
        <v>0</v>
      </c>
      <c r="J39" s="668">
        <f>'RM_1.1.sz.mell.'!J39</f>
        <v>0</v>
      </c>
      <c r="K39" s="669">
        <f t="shared" si="3"/>
        <v>150000</v>
      </c>
    </row>
    <row r="40" spans="1:11" s="400" customFormat="1" ht="12" customHeight="1" thickBot="1" x14ac:dyDescent="0.25">
      <c r="A40" s="1185" t="s">
        <v>21</v>
      </c>
      <c r="B40" s="1186" t="s">
        <v>429</v>
      </c>
      <c r="C40" s="382">
        <f>'RM_1.1.sz.mell.'!C40</f>
        <v>6400000</v>
      </c>
      <c r="D40" s="382">
        <f>'RM_1.1.sz.mell.'!D40</f>
        <v>0</v>
      </c>
      <c r="E40" s="382">
        <f>'RM_1.1.sz.mell.'!E40</f>
        <v>0</v>
      </c>
      <c r="F40" s="382">
        <f>'RM_1.1.sz.mell.'!F40</f>
        <v>0</v>
      </c>
      <c r="G40" s="382">
        <f>'RM_1.1.sz.mell.'!G40</f>
        <v>0</v>
      </c>
      <c r="H40" s="382">
        <f>'RM_1.1.sz.mell.'!H40</f>
        <v>0</v>
      </c>
      <c r="I40" s="382">
        <f>'RM_1.1.sz.mell.'!I40</f>
        <v>0</v>
      </c>
      <c r="J40" s="382">
        <f>'RM_1.1.sz.mell.'!J40</f>
        <v>0</v>
      </c>
      <c r="K40" s="248">
        <f>SUM(K41:K51)</f>
        <v>6400000</v>
      </c>
    </row>
    <row r="41" spans="1:11" s="400" customFormat="1" ht="12" customHeight="1" x14ac:dyDescent="0.2">
      <c r="A41" s="1187" t="s">
        <v>90</v>
      </c>
      <c r="B41" s="1188" t="s">
        <v>272</v>
      </c>
      <c r="C41" s="668">
        <f>'RM_1.1.sz.mell.'!C41</f>
        <v>0</v>
      </c>
      <c r="D41" s="668">
        <f>'RM_1.1.sz.mell.'!D41</f>
        <v>0</v>
      </c>
      <c r="E41" s="668">
        <f>'RM_1.1.sz.mell.'!E41</f>
        <v>0</v>
      </c>
      <c r="F41" s="668">
        <f>'RM_1.1.sz.mell.'!F41</f>
        <v>0</v>
      </c>
      <c r="G41" s="668">
        <f>'RM_1.1.sz.mell.'!G41</f>
        <v>0</v>
      </c>
      <c r="H41" s="668">
        <f>'RM_1.1.sz.mell.'!H41</f>
        <v>0</v>
      </c>
      <c r="I41" s="668">
        <f>'RM_1.1.sz.mell.'!I41</f>
        <v>0</v>
      </c>
      <c r="J41" s="668">
        <f>'RM_1.1.sz.mell.'!J41</f>
        <v>0</v>
      </c>
      <c r="K41" s="669">
        <f t="shared" ref="K41:K51" si="4">C41+J41</f>
        <v>0</v>
      </c>
    </row>
    <row r="42" spans="1:11" s="400" customFormat="1" ht="12" customHeight="1" x14ac:dyDescent="0.2">
      <c r="A42" s="1189" t="s">
        <v>91</v>
      </c>
      <c r="B42" s="1190" t="s">
        <v>273</v>
      </c>
      <c r="C42" s="668">
        <f>'RM_1.1.sz.mell.'!C42</f>
        <v>1000000</v>
      </c>
      <c r="D42" s="668">
        <f>'RM_1.1.sz.mell.'!D42</f>
        <v>0</v>
      </c>
      <c r="E42" s="668">
        <f>'RM_1.1.sz.mell.'!E42</f>
        <v>0</v>
      </c>
      <c r="F42" s="668">
        <f>'RM_1.1.sz.mell.'!F42</f>
        <v>0</v>
      </c>
      <c r="G42" s="668">
        <f>'RM_1.1.sz.mell.'!G42</f>
        <v>0</v>
      </c>
      <c r="H42" s="668">
        <f>'RM_1.1.sz.mell.'!H42</f>
        <v>0</v>
      </c>
      <c r="I42" s="668">
        <f>'RM_1.1.sz.mell.'!I42</f>
        <v>0</v>
      </c>
      <c r="J42" s="668">
        <f>'RM_1.1.sz.mell.'!J42</f>
        <v>0</v>
      </c>
      <c r="K42" s="669">
        <f t="shared" si="4"/>
        <v>1000000</v>
      </c>
    </row>
    <row r="43" spans="1:11" s="400" customFormat="1" ht="12" customHeight="1" x14ac:dyDescent="0.2">
      <c r="A43" s="1189" t="s">
        <v>92</v>
      </c>
      <c r="B43" s="1190" t="s">
        <v>274</v>
      </c>
      <c r="C43" s="668">
        <f>'RM_1.1.sz.mell.'!C43</f>
        <v>0</v>
      </c>
      <c r="D43" s="668">
        <f>'RM_1.1.sz.mell.'!D43</f>
        <v>0</v>
      </c>
      <c r="E43" s="668">
        <f>'RM_1.1.sz.mell.'!E43</f>
        <v>0</v>
      </c>
      <c r="F43" s="668">
        <f>'RM_1.1.sz.mell.'!F43</f>
        <v>0</v>
      </c>
      <c r="G43" s="668">
        <f>'RM_1.1.sz.mell.'!G43</f>
        <v>0</v>
      </c>
      <c r="H43" s="668">
        <f>'RM_1.1.sz.mell.'!H43</f>
        <v>0</v>
      </c>
      <c r="I43" s="668">
        <f>'RM_1.1.sz.mell.'!I43</f>
        <v>0</v>
      </c>
      <c r="J43" s="668">
        <f>'RM_1.1.sz.mell.'!J43</f>
        <v>0</v>
      </c>
      <c r="K43" s="669">
        <f t="shared" si="4"/>
        <v>0</v>
      </c>
    </row>
    <row r="44" spans="1:11" s="400" customFormat="1" ht="12" customHeight="1" x14ac:dyDescent="0.2">
      <c r="A44" s="1189" t="s">
        <v>173</v>
      </c>
      <c r="B44" s="1190" t="s">
        <v>275</v>
      </c>
      <c r="C44" s="668">
        <f>'RM_1.1.sz.mell.'!C44</f>
        <v>0</v>
      </c>
      <c r="D44" s="668">
        <f>'RM_1.1.sz.mell.'!D44</f>
        <v>0</v>
      </c>
      <c r="E44" s="668">
        <f>'RM_1.1.sz.mell.'!E44</f>
        <v>0</v>
      </c>
      <c r="F44" s="668">
        <f>'RM_1.1.sz.mell.'!F44</f>
        <v>0</v>
      </c>
      <c r="G44" s="668">
        <f>'RM_1.1.sz.mell.'!G44</f>
        <v>0</v>
      </c>
      <c r="H44" s="668">
        <f>'RM_1.1.sz.mell.'!H44</f>
        <v>0</v>
      </c>
      <c r="I44" s="668">
        <f>'RM_1.1.sz.mell.'!I44</f>
        <v>0</v>
      </c>
      <c r="J44" s="668">
        <f>'RM_1.1.sz.mell.'!J44</f>
        <v>0</v>
      </c>
      <c r="K44" s="669">
        <f t="shared" si="4"/>
        <v>0</v>
      </c>
    </row>
    <row r="45" spans="1:11" s="400" customFormat="1" ht="12" customHeight="1" x14ac:dyDescent="0.2">
      <c r="A45" s="1189" t="s">
        <v>174</v>
      </c>
      <c r="B45" s="1190" t="s">
        <v>276</v>
      </c>
      <c r="C45" s="668">
        <f>'RM_1.1.sz.mell.'!C45</f>
        <v>4000000</v>
      </c>
      <c r="D45" s="668">
        <f>'RM_1.1.sz.mell.'!D45</f>
        <v>0</v>
      </c>
      <c r="E45" s="668">
        <f>'RM_1.1.sz.mell.'!E45</f>
        <v>0</v>
      </c>
      <c r="F45" s="668">
        <f>'RM_1.1.sz.mell.'!F45</f>
        <v>0</v>
      </c>
      <c r="G45" s="668">
        <f>'RM_1.1.sz.mell.'!G45</f>
        <v>0</v>
      </c>
      <c r="H45" s="668">
        <f>'RM_1.1.sz.mell.'!H45</f>
        <v>0</v>
      </c>
      <c r="I45" s="668">
        <f>'RM_1.1.sz.mell.'!I45</f>
        <v>0</v>
      </c>
      <c r="J45" s="668">
        <f>'RM_1.1.sz.mell.'!J45</f>
        <v>0</v>
      </c>
      <c r="K45" s="669">
        <f t="shared" si="4"/>
        <v>4000000</v>
      </c>
    </row>
    <row r="46" spans="1:11" s="400" customFormat="1" ht="12" customHeight="1" x14ac:dyDescent="0.2">
      <c r="A46" s="1189" t="s">
        <v>175</v>
      </c>
      <c r="B46" s="1190" t="s">
        <v>277</v>
      </c>
      <c r="C46" s="668">
        <f>'RM_1.1.sz.mell.'!C46</f>
        <v>1400000</v>
      </c>
      <c r="D46" s="668">
        <f>'RM_1.1.sz.mell.'!D46</f>
        <v>0</v>
      </c>
      <c r="E46" s="668">
        <f>'RM_1.1.sz.mell.'!E46</f>
        <v>0</v>
      </c>
      <c r="F46" s="668">
        <f>'RM_1.1.sz.mell.'!F46</f>
        <v>0</v>
      </c>
      <c r="G46" s="668">
        <f>'RM_1.1.sz.mell.'!G46</f>
        <v>0</v>
      </c>
      <c r="H46" s="668">
        <f>'RM_1.1.sz.mell.'!H46</f>
        <v>0</v>
      </c>
      <c r="I46" s="668">
        <f>'RM_1.1.sz.mell.'!I46</f>
        <v>0</v>
      </c>
      <c r="J46" s="668">
        <f>'RM_1.1.sz.mell.'!J46</f>
        <v>0</v>
      </c>
      <c r="K46" s="669">
        <f t="shared" si="4"/>
        <v>1400000</v>
      </c>
    </row>
    <row r="47" spans="1:11" s="400" customFormat="1" ht="12" customHeight="1" x14ac:dyDescent="0.2">
      <c r="A47" s="1189" t="s">
        <v>176</v>
      </c>
      <c r="B47" s="1190" t="s">
        <v>278</v>
      </c>
      <c r="C47" s="668">
        <f>'RM_1.1.sz.mell.'!C47</f>
        <v>0</v>
      </c>
      <c r="D47" s="668">
        <f>'RM_1.1.sz.mell.'!D47</f>
        <v>0</v>
      </c>
      <c r="E47" s="668">
        <f>'RM_1.1.sz.mell.'!E47</f>
        <v>0</v>
      </c>
      <c r="F47" s="668">
        <f>'RM_1.1.sz.mell.'!F47</f>
        <v>0</v>
      </c>
      <c r="G47" s="668">
        <f>'RM_1.1.sz.mell.'!G47</f>
        <v>0</v>
      </c>
      <c r="H47" s="668">
        <f>'RM_1.1.sz.mell.'!H47</f>
        <v>0</v>
      </c>
      <c r="I47" s="668">
        <f>'RM_1.1.sz.mell.'!I47</f>
        <v>0</v>
      </c>
      <c r="J47" s="668">
        <f>'RM_1.1.sz.mell.'!J47</f>
        <v>0</v>
      </c>
      <c r="K47" s="669">
        <f t="shared" si="4"/>
        <v>0</v>
      </c>
    </row>
    <row r="48" spans="1:11" s="400" customFormat="1" ht="12" customHeight="1" x14ac:dyDescent="0.2">
      <c r="A48" s="1189" t="s">
        <v>177</v>
      </c>
      <c r="B48" s="1190" t="s">
        <v>554</v>
      </c>
      <c r="C48" s="668">
        <f>'RM_1.1.sz.mell.'!C48</f>
        <v>0</v>
      </c>
      <c r="D48" s="668">
        <f>'RM_1.1.sz.mell.'!D48</f>
        <v>0</v>
      </c>
      <c r="E48" s="668">
        <f>'RM_1.1.sz.mell.'!E48</f>
        <v>0</v>
      </c>
      <c r="F48" s="668">
        <f>'RM_1.1.sz.mell.'!F48</f>
        <v>0</v>
      </c>
      <c r="G48" s="668">
        <f>'RM_1.1.sz.mell.'!G48</f>
        <v>0</v>
      </c>
      <c r="H48" s="668">
        <f>'RM_1.1.sz.mell.'!H48</f>
        <v>0</v>
      </c>
      <c r="I48" s="668">
        <f>'RM_1.1.sz.mell.'!I48</f>
        <v>0</v>
      </c>
      <c r="J48" s="668">
        <f>'RM_1.1.sz.mell.'!J48</f>
        <v>0</v>
      </c>
      <c r="K48" s="669">
        <f t="shared" si="4"/>
        <v>0</v>
      </c>
    </row>
    <row r="49" spans="1:11" s="400" customFormat="1" ht="12" customHeight="1" x14ac:dyDescent="0.2">
      <c r="A49" s="1189" t="s">
        <v>270</v>
      </c>
      <c r="B49" s="1190" t="s">
        <v>280</v>
      </c>
      <c r="C49" s="668">
        <f>'RM_1.1.sz.mell.'!C49</f>
        <v>0</v>
      </c>
      <c r="D49" s="668">
        <f>'RM_1.1.sz.mell.'!D49</f>
        <v>0</v>
      </c>
      <c r="E49" s="668">
        <f>'RM_1.1.sz.mell.'!E49</f>
        <v>0</v>
      </c>
      <c r="F49" s="668">
        <f>'RM_1.1.sz.mell.'!F49</f>
        <v>0</v>
      </c>
      <c r="G49" s="668">
        <f>'RM_1.1.sz.mell.'!G49</f>
        <v>0</v>
      </c>
      <c r="H49" s="668">
        <f>'RM_1.1.sz.mell.'!H49</f>
        <v>0</v>
      </c>
      <c r="I49" s="668">
        <f>'RM_1.1.sz.mell.'!I49</f>
        <v>0</v>
      </c>
      <c r="J49" s="668">
        <f>'RM_1.1.sz.mell.'!J49</f>
        <v>0</v>
      </c>
      <c r="K49" s="669">
        <f t="shared" si="4"/>
        <v>0</v>
      </c>
    </row>
    <row r="50" spans="1:11" s="400" customFormat="1" ht="12" customHeight="1" x14ac:dyDescent="0.2">
      <c r="A50" s="1192" t="s">
        <v>271</v>
      </c>
      <c r="B50" s="1195" t="s">
        <v>431</v>
      </c>
      <c r="C50" s="668">
        <f>'RM_1.1.sz.mell.'!C50</f>
        <v>0</v>
      </c>
      <c r="D50" s="668">
        <f>'RM_1.1.sz.mell.'!D50</f>
        <v>0</v>
      </c>
      <c r="E50" s="668">
        <f>'RM_1.1.sz.mell.'!E50</f>
        <v>0</v>
      </c>
      <c r="F50" s="668">
        <f>'RM_1.1.sz.mell.'!F50</f>
        <v>0</v>
      </c>
      <c r="G50" s="668">
        <f>'RM_1.1.sz.mell.'!G50</f>
        <v>0</v>
      </c>
      <c r="H50" s="668">
        <f>'RM_1.1.sz.mell.'!H50</f>
        <v>0</v>
      </c>
      <c r="I50" s="668">
        <f>'RM_1.1.sz.mell.'!I50</f>
        <v>0</v>
      </c>
      <c r="J50" s="668">
        <f>'RM_1.1.sz.mell.'!J50</f>
        <v>0</v>
      </c>
      <c r="K50" s="669">
        <f t="shared" si="4"/>
        <v>0</v>
      </c>
    </row>
    <row r="51" spans="1:11" s="400" customFormat="1" ht="12" customHeight="1" thickBot="1" x14ac:dyDescent="0.25">
      <c r="A51" s="1196" t="s">
        <v>430</v>
      </c>
      <c r="B51" s="1197" t="s">
        <v>281</v>
      </c>
      <c r="C51" s="690">
        <f>'RM_1.1.sz.mell.'!C51</f>
        <v>0</v>
      </c>
      <c r="D51" s="690">
        <f>'RM_1.1.sz.mell.'!D51</f>
        <v>0</v>
      </c>
      <c r="E51" s="690">
        <f>'RM_1.1.sz.mell.'!E51</f>
        <v>0</v>
      </c>
      <c r="F51" s="690">
        <f>'RM_1.1.sz.mell.'!F51</f>
        <v>0</v>
      </c>
      <c r="G51" s="690">
        <f>'RM_1.1.sz.mell.'!G51</f>
        <v>0</v>
      </c>
      <c r="H51" s="690">
        <f>'RM_1.1.sz.mell.'!H51</f>
        <v>0</v>
      </c>
      <c r="I51" s="690">
        <f>'RM_1.1.sz.mell.'!I51</f>
        <v>0</v>
      </c>
      <c r="J51" s="690">
        <f>'RM_1.1.sz.mell.'!J51</f>
        <v>0</v>
      </c>
      <c r="K51" s="677">
        <f t="shared" si="4"/>
        <v>0</v>
      </c>
    </row>
    <row r="52" spans="1:11" s="400" customFormat="1" ht="12" customHeight="1" thickBot="1" x14ac:dyDescent="0.25">
      <c r="A52" s="1185" t="s">
        <v>22</v>
      </c>
      <c r="B52" s="1186" t="s">
        <v>282</v>
      </c>
      <c r="C52" s="382">
        <f>'RM_1.1.sz.mell.'!C52</f>
        <v>196170621</v>
      </c>
      <c r="D52" s="382">
        <f>'RM_1.1.sz.mell.'!D52</f>
        <v>0</v>
      </c>
      <c r="E52" s="382">
        <f>'RM_1.1.sz.mell.'!E52</f>
        <v>0</v>
      </c>
      <c r="F52" s="382">
        <f>'RM_1.1.sz.mell.'!F52</f>
        <v>0</v>
      </c>
      <c r="G52" s="382">
        <f>'RM_1.1.sz.mell.'!G52</f>
        <v>0</v>
      </c>
      <c r="H52" s="382">
        <f>'RM_1.1.sz.mell.'!H52</f>
        <v>0</v>
      </c>
      <c r="I52" s="382">
        <f>'RM_1.1.sz.mell.'!I52</f>
        <v>0</v>
      </c>
      <c r="J52" s="382">
        <f>'RM_1.1.sz.mell.'!J52</f>
        <v>0</v>
      </c>
      <c r="K52" s="248">
        <f>SUM(K53:K57)</f>
        <v>1000000</v>
      </c>
    </row>
    <row r="53" spans="1:11" s="400" customFormat="1" ht="12" customHeight="1" x14ac:dyDescent="0.2">
      <c r="A53" s="1187" t="s">
        <v>93</v>
      </c>
      <c r="B53" s="1188" t="s">
        <v>286</v>
      </c>
      <c r="C53" s="672">
        <f>'RM_1.1.sz.mell.'!C53</f>
        <v>0</v>
      </c>
      <c r="D53" s="672">
        <f>'RM_1.1.sz.mell.'!D53</f>
        <v>0</v>
      </c>
      <c r="E53" s="672">
        <f>'RM_1.1.sz.mell.'!E53</f>
        <v>0</v>
      </c>
      <c r="F53" s="672">
        <f>'RM_1.1.sz.mell.'!F53</f>
        <v>0</v>
      </c>
      <c r="G53" s="672">
        <f>'RM_1.1.sz.mell.'!G53</f>
        <v>0</v>
      </c>
      <c r="H53" s="672">
        <f>'RM_1.1.sz.mell.'!H53</f>
        <v>0</v>
      </c>
      <c r="I53" s="672">
        <f>'RM_1.1.sz.mell.'!I53</f>
        <v>0</v>
      </c>
      <c r="J53" s="672">
        <f>'RM_1.1.sz.mell.'!J53</f>
        <v>0</v>
      </c>
      <c r="K53" s="678">
        <f>C53+J53</f>
        <v>0</v>
      </c>
    </row>
    <row r="54" spans="1:11" s="400" customFormat="1" ht="12" customHeight="1" x14ac:dyDescent="0.2">
      <c r="A54" s="1189" t="s">
        <v>94</v>
      </c>
      <c r="B54" s="1190" t="s">
        <v>287</v>
      </c>
      <c r="C54" s="672">
        <f>'RM_1.1.sz.mell.'!C54</f>
        <v>0</v>
      </c>
      <c r="D54" s="672">
        <f>'RM_1.1.sz.mell.'!D54</f>
        <v>0</v>
      </c>
      <c r="E54" s="672">
        <f>'RM_1.1.sz.mell.'!E54</f>
        <v>0</v>
      </c>
      <c r="F54" s="672">
        <f>'RM_1.1.sz.mell.'!F54</f>
        <v>0</v>
      </c>
      <c r="G54" s="672">
        <f>'RM_1.1.sz.mell.'!G54</f>
        <v>0</v>
      </c>
      <c r="H54" s="672">
        <f>'RM_1.1.sz.mell.'!H54</f>
        <v>0</v>
      </c>
      <c r="I54" s="672">
        <f>'RM_1.1.sz.mell.'!I54</f>
        <v>0</v>
      </c>
      <c r="J54" s="672">
        <f>'RM_1.1.sz.mell.'!J54</f>
        <v>0</v>
      </c>
      <c r="K54" s="678">
        <f>C54+J54</f>
        <v>0</v>
      </c>
    </row>
    <row r="55" spans="1:11" s="400" customFormat="1" ht="12" customHeight="1" x14ac:dyDescent="0.2">
      <c r="A55" s="1189" t="s">
        <v>283</v>
      </c>
      <c r="B55" s="1190" t="s">
        <v>288</v>
      </c>
      <c r="C55" s="672">
        <f>'RM_1.1.sz.mell.'!C55</f>
        <v>1000000</v>
      </c>
      <c r="D55" s="672">
        <f>'RM_1.1.sz.mell.'!D55</f>
        <v>0</v>
      </c>
      <c r="E55" s="672">
        <f>'RM_1.1.sz.mell.'!E55</f>
        <v>0</v>
      </c>
      <c r="F55" s="672">
        <f>'RM_1.1.sz.mell.'!F55</f>
        <v>0</v>
      </c>
      <c r="G55" s="672">
        <f>'RM_1.1.sz.mell.'!G55</f>
        <v>0</v>
      </c>
      <c r="H55" s="672">
        <f>'RM_1.1.sz.mell.'!H55</f>
        <v>0</v>
      </c>
      <c r="I55" s="672">
        <f>'RM_1.1.sz.mell.'!I55</f>
        <v>0</v>
      </c>
      <c r="J55" s="672">
        <f>'RM_1.1.sz.mell.'!J55</f>
        <v>0</v>
      </c>
      <c r="K55" s="678">
        <f>C55+J55</f>
        <v>1000000</v>
      </c>
    </row>
    <row r="56" spans="1:11" s="400" customFormat="1" ht="12" customHeight="1" x14ac:dyDescent="0.2">
      <c r="A56" s="1189" t="s">
        <v>284</v>
      </c>
      <c r="B56" s="1190" t="s">
        <v>289</v>
      </c>
      <c r="C56" s="672">
        <f>'RM_1.1.sz.mell.'!C56</f>
        <v>0</v>
      </c>
      <c r="D56" s="672">
        <f>'RM_1.1.sz.mell.'!D56</f>
        <v>0</v>
      </c>
      <c r="E56" s="672">
        <f>'RM_1.1.sz.mell.'!E56</f>
        <v>0</v>
      </c>
      <c r="F56" s="672">
        <f>'RM_1.1.sz.mell.'!F56</f>
        <v>0</v>
      </c>
      <c r="G56" s="672">
        <f>'RM_1.1.sz.mell.'!G56</f>
        <v>0</v>
      </c>
      <c r="H56" s="672">
        <f>'RM_1.1.sz.mell.'!H56</f>
        <v>0</v>
      </c>
      <c r="I56" s="672">
        <f>'RM_1.1.sz.mell.'!I56</f>
        <v>0</v>
      </c>
      <c r="J56" s="672">
        <f>'RM_1.1.sz.mell.'!J56</f>
        <v>0</v>
      </c>
      <c r="K56" s="678">
        <f>C56+J56</f>
        <v>0</v>
      </c>
    </row>
    <row r="57" spans="1:11" s="400" customFormat="1" ht="12" customHeight="1" thickBot="1" x14ac:dyDescent="0.25">
      <c r="A57" s="1192" t="s">
        <v>285</v>
      </c>
      <c r="B57" s="1193" t="s">
        <v>290</v>
      </c>
      <c r="C57" s="672">
        <f>'RM_1.1.sz.mell.'!C57</f>
        <v>0</v>
      </c>
      <c r="D57" s="672">
        <f>'RM_1.1.sz.mell.'!D57</f>
        <v>0</v>
      </c>
      <c r="E57" s="672">
        <f>'RM_1.1.sz.mell.'!E57</f>
        <v>0</v>
      </c>
      <c r="F57" s="672">
        <f>'RM_1.1.sz.mell.'!F57</f>
        <v>0</v>
      </c>
      <c r="G57" s="672">
        <f>'RM_1.1.sz.mell.'!G57</f>
        <v>0</v>
      </c>
      <c r="H57" s="672">
        <f>'RM_1.1.sz.mell.'!H57</f>
        <v>0</v>
      </c>
      <c r="I57" s="672">
        <f>'RM_1.1.sz.mell.'!I57</f>
        <v>0</v>
      </c>
      <c r="J57" s="672">
        <f>'RM_1.1.sz.mell.'!J57</f>
        <v>0</v>
      </c>
      <c r="K57" s="678">
        <f>C57+J57</f>
        <v>0</v>
      </c>
    </row>
    <row r="58" spans="1:11" s="400" customFormat="1" ht="12" customHeight="1" thickBot="1" x14ac:dyDescent="0.25">
      <c r="A58" s="1185" t="s">
        <v>178</v>
      </c>
      <c r="B58" s="1186" t="s">
        <v>291</v>
      </c>
      <c r="C58" s="382">
        <f>'RM_1.1.sz.mell.'!C58</f>
        <v>0</v>
      </c>
      <c r="D58" s="382">
        <f>'RM_1.1.sz.mell.'!D58</f>
        <v>0</v>
      </c>
      <c r="E58" s="382">
        <f>'RM_1.1.sz.mell.'!E58</f>
        <v>0</v>
      </c>
      <c r="F58" s="382">
        <f>'RM_1.1.sz.mell.'!F58</f>
        <v>0</v>
      </c>
      <c r="G58" s="382">
        <f>'RM_1.1.sz.mell.'!G58</f>
        <v>0</v>
      </c>
      <c r="H58" s="382">
        <f>'RM_1.1.sz.mell.'!H58</f>
        <v>0</v>
      </c>
      <c r="I58" s="382">
        <f>'RM_1.1.sz.mell.'!I58</f>
        <v>0</v>
      </c>
      <c r="J58" s="382">
        <f>'RM_1.1.sz.mell.'!J58</f>
        <v>0</v>
      </c>
      <c r="K58" s="248">
        <f>SUM(K59:K61)</f>
        <v>0</v>
      </c>
    </row>
    <row r="59" spans="1:11" s="400" customFormat="1" ht="12" customHeight="1" x14ac:dyDescent="0.2">
      <c r="A59" s="1187" t="s">
        <v>95</v>
      </c>
      <c r="B59" s="1188" t="s">
        <v>292</v>
      </c>
      <c r="C59" s="668">
        <f>'RM_1.1.sz.mell.'!C59</f>
        <v>0</v>
      </c>
      <c r="D59" s="668">
        <f>'RM_1.1.sz.mell.'!D59</f>
        <v>0</v>
      </c>
      <c r="E59" s="668">
        <f>'RM_1.1.sz.mell.'!E59</f>
        <v>0</v>
      </c>
      <c r="F59" s="668">
        <f>'RM_1.1.sz.mell.'!F59</f>
        <v>0</v>
      </c>
      <c r="G59" s="668">
        <f>'RM_1.1.sz.mell.'!G59</f>
        <v>0</v>
      </c>
      <c r="H59" s="668">
        <f>'RM_1.1.sz.mell.'!H59</f>
        <v>0</v>
      </c>
      <c r="I59" s="668">
        <f>'RM_1.1.sz.mell.'!I59</f>
        <v>0</v>
      </c>
      <c r="J59" s="668">
        <f>'RM_1.1.sz.mell.'!J59</f>
        <v>0</v>
      </c>
      <c r="K59" s="669">
        <f>C59+J59</f>
        <v>0</v>
      </c>
    </row>
    <row r="60" spans="1:11" s="400" customFormat="1" ht="12" customHeight="1" x14ac:dyDescent="0.2">
      <c r="A60" s="1189" t="s">
        <v>96</v>
      </c>
      <c r="B60" s="1190" t="s">
        <v>421</v>
      </c>
      <c r="C60" s="668">
        <f>'RM_1.1.sz.mell.'!C60</f>
        <v>0</v>
      </c>
      <c r="D60" s="668">
        <f>'RM_1.1.sz.mell.'!D60</f>
        <v>0</v>
      </c>
      <c r="E60" s="668">
        <f>'RM_1.1.sz.mell.'!E60</f>
        <v>0</v>
      </c>
      <c r="F60" s="668">
        <f>'RM_1.1.sz.mell.'!F60</f>
        <v>0</v>
      </c>
      <c r="G60" s="668">
        <f>'RM_1.1.sz.mell.'!G60</f>
        <v>0</v>
      </c>
      <c r="H60" s="668">
        <f>'RM_1.1.sz.mell.'!H60</f>
        <v>0</v>
      </c>
      <c r="I60" s="668">
        <f>'RM_1.1.sz.mell.'!I60</f>
        <v>0</v>
      </c>
      <c r="J60" s="668">
        <f>'RM_1.1.sz.mell.'!J60</f>
        <v>0</v>
      </c>
      <c r="K60" s="669">
        <f>C60+J60</f>
        <v>0</v>
      </c>
    </row>
    <row r="61" spans="1:11" s="400" customFormat="1" ht="12" customHeight="1" x14ac:dyDescent="0.2">
      <c r="A61" s="1189" t="s">
        <v>295</v>
      </c>
      <c r="B61" s="1190" t="s">
        <v>293</v>
      </c>
      <c r="C61" s="668">
        <f>'RM_1.1.sz.mell.'!C61</f>
        <v>0</v>
      </c>
      <c r="D61" s="668">
        <f>'RM_1.1.sz.mell.'!D61</f>
        <v>0</v>
      </c>
      <c r="E61" s="668">
        <f>'RM_1.1.sz.mell.'!E61</f>
        <v>0</v>
      </c>
      <c r="F61" s="668">
        <f>'RM_1.1.sz.mell.'!F61</f>
        <v>0</v>
      </c>
      <c r="G61" s="668">
        <f>'RM_1.1.sz.mell.'!G61</f>
        <v>0</v>
      </c>
      <c r="H61" s="668">
        <f>'RM_1.1.sz.mell.'!H61</f>
        <v>0</v>
      </c>
      <c r="I61" s="668">
        <f>'RM_1.1.sz.mell.'!I61</f>
        <v>0</v>
      </c>
      <c r="J61" s="668">
        <f>'RM_1.1.sz.mell.'!J61</f>
        <v>0</v>
      </c>
      <c r="K61" s="669">
        <f>C61+J61</f>
        <v>0</v>
      </c>
    </row>
    <row r="62" spans="1:11" s="400" customFormat="1" ht="12" customHeight="1" thickBot="1" x14ac:dyDescent="0.25">
      <c r="A62" s="1192" t="s">
        <v>296</v>
      </c>
      <c r="B62" s="1193" t="s">
        <v>294</v>
      </c>
      <c r="C62" s="668">
        <f>'RM_1.1.sz.mell.'!C62</f>
        <v>0</v>
      </c>
      <c r="D62" s="668">
        <f>'RM_1.1.sz.mell.'!D62</f>
        <v>0</v>
      </c>
      <c r="E62" s="668">
        <f>'RM_1.1.sz.mell.'!E62</f>
        <v>0</v>
      </c>
      <c r="F62" s="668">
        <f>'RM_1.1.sz.mell.'!F62</f>
        <v>0</v>
      </c>
      <c r="G62" s="668">
        <f>'RM_1.1.sz.mell.'!G62</f>
        <v>0</v>
      </c>
      <c r="H62" s="668">
        <f>'RM_1.1.sz.mell.'!H62</f>
        <v>0</v>
      </c>
      <c r="I62" s="668">
        <f>'RM_1.1.sz.mell.'!I62</f>
        <v>0</v>
      </c>
      <c r="J62" s="668">
        <f>'RM_1.1.sz.mell.'!J62</f>
        <v>0</v>
      </c>
      <c r="K62" s="669">
        <f>C62+J62</f>
        <v>0</v>
      </c>
    </row>
    <row r="63" spans="1:11" s="400" customFormat="1" ht="12" customHeight="1" thickBot="1" x14ac:dyDescent="0.25">
      <c r="A63" s="1185" t="s">
        <v>24</v>
      </c>
      <c r="B63" s="1194" t="s">
        <v>297</v>
      </c>
      <c r="C63" s="382">
        <f>'RM_1.1.sz.mell.'!C63</f>
        <v>49575760</v>
      </c>
      <c r="D63" s="382">
        <f>'RM_1.1.sz.mell.'!D63</f>
        <v>0</v>
      </c>
      <c r="E63" s="382">
        <f>'RM_1.1.sz.mell.'!E63</f>
        <v>0</v>
      </c>
      <c r="F63" s="382">
        <f>'RM_1.1.sz.mell.'!F63</f>
        <v>0</v>
      </c>
      <c r="G63" s="382">
        <f>'RM_1.1.sz.mell.'!G63</f>
        <v>0</v>
      </c>
      <c r="H63" s="382">
        <f>'RM_1.1.sz.mell.'!H63</f>
        <v>0</v>
      </c>
      <c r="I63" s="382">
        <f>'RM_1.1.sz.mell.'!I63</f>
        <v>0</v>
      </c>
      <c r="J63" s="382">
        <f>'RM_1.1.sz.mell.'!J63</f>
        <v>0</v>
      </c>
      <c r="K63" s="248">
        <f>SUM(K64:K66)</f>
        <v>49575760</v>
      </c>
    </row>
    <row r="64" spans="1:11" s="400" customFormat="1" ht="12" customHeight="1" x14ac:dyDescent="0.2">
      <c r="A64" s="1187" t="s">
        <v>179</v>
      </c>
      <c r="B64" s="1188" t="s">
        <v>299</v>
      </c>
      <c r="C64" s="679">
        <f>'RM_1.1.sz.mell.'!C64</f>
        <v>0</v>
      </c>
      <c r="D64" s="679">
        <f>'RM_1.1.sz.mell.'!D64</f>
        <v>0</v>
      </c>
      <c r="E64" s="679">
        <f>'RM_1.1.sz.mell.'!E64</f>
        <v>0</v>
      </c>
      <c r="F64" s="679">
        <f>'RM_1.1.sz.mell.'!F64</f>
        <v>0</v>
      </c>
      <c r="G64" s="679">
        <f>'RM_1.1.sz.mell.'!G64</f>
        <v>0</v>
      </c>
      <c r="H64" s="679">
        <f>'RM_1.1.sz.mell.'!H64</f>
        <v>0</v>
      </c>
      <c r="I64" s="679">
        <f>'RM_1.1.sz.mell.'!I64</f>
        <v>0</v>
      </c>
      <c r="J64" s="679">
        <f>'RM_1.1.sz.mell.'!J64</f>
        <v>0</v>
      </c>
      <c r="K64" s="680">
        <f>C64+J64</f>
        <v>0</v>
      </c>
    </row>
    <row r="65" spans="1:11" s="400" customFormat="1" ht="12" customHeight="1" x14ac:dyDescent="0.2">
      <c r="A65" s="1189" t="s">
        <v>180</v>
      </c>
      <c r="B65" s="1190" t="s">
        <v>422</v>
      </c>
      <c r="C65" s="679">
        <f>'RM_1.1.sz.mell.'!C65</f>
        <v>0</v>
      </c>
      <c r="D65" s="679">
        <f>'RM_1.1.sz.mell.'!D65</f>
        <v>0</v>
      </c>
      <c r="E65" s="679">
        <f>'RM_1.1.sz.mell.'!E65</f>
        <v>0</v>
      </c>
      <c r="F65" s="679">
        <f>'RM_1.1.sz.mell.'!F65</f>
        <v>0</v>
      </c>
      <c r="G65" s="679">
        <f>'RM_1.1.sz.mell.'!G65</f>
        <v>0</v>
      </c>
      <c r="H65" s="679">
        <f>'RM_1.1.sz.mell.'!H65</f>
        <v>0</v>
      </c>
      <c r="I65" s="679">
        <f>'RM_1.1.sz.mell.'!I65</f>
        <v>0</v>
      </c>
      <c r="J65" s="679">
        <f>'RM_1.1.sz.mell.'!J65</f>
        <v>0</v>
      </c>
      <c r="K65" s="680">
        <f>C65+J65</f>
        <v>0</v>
      </c>
    </row>
    <row r="66" spans="1:11" s="400" customFormat="1" ht="12" customHeight="1" x14ac:dyDescent="0.2">
      <c r="A66" s="1189" t="s">
        <v>228</v>
      </c>
      <c r="B66" s="1190" t="s">
        <v>300</v>
      </c>
      <c r="C66" s="679">
        <f>'RM_1.1.sz.mell.'!C66</f>
        <v>49575760</v>
      </c>
      <c r="D66" s="679">
        <f>'RM_1.1.sz.mell.'!D66</f>
        <v>0</v>
      </c>
      <c r="E66" s="679">
        <f>'RM_1.1.sz.mell.'!E66</f>
        <v>0</v>
      </c>
      <c r="F66" s="679">
        <f>'RM_1.1.sz.mell.'!F66</f>
        <v>0</v>
      </c>
      <c r="G66" s="679">
        <f>'RM_1.1.sz.mell.'!G66</f>
        <v>0</v>
      </c>
      <c r="H66" s="679">
        <f>'RM_1.1.sz.mell.'!H66</f>
        <v>0</v>
      </c>
      <c r="I66" s="679">
        <f>'RM_1.1.sz.mell.'!I66</f>
        <v>0</v>
      </c>
      <c r="J66" s="679">
        <f>'RM_1.1.sz.mell.'!J66</f>
        <v>0</v>
      </c>
      <c r="K66" s="680">
        <f>C66+J66</f>
        <v>49575760</v>
      </c>
    </row>
    <row r="67" spans="1:11" s="400" customFormat="1" ht="12" customHeight="1" thickBot="1" x14ac:dyDescent="0.25">
      <c r="A67" s="1192" t="s">
        <v>298</v>
      </c>
      <c r="B67" s="1193" t="s">
        <v>301</v>
      </c>
      <c r="C67" s="679">
        <f>'RM_1.1.sz.mell.'!C67</f>
        <v>0</v>
      </c>
      <c r="D67" s="679">
        <f>'RM_1.1.sz.mell.'!D67</f>
        <v>0</v>
      </c>
      <c r="E67" s="679">
        <f>'RM_1.1.sz.mell.'!E67</f>
        <v>0</v>
      </c>
      <c r="F67" s="679">
        <f>'RM_1.1.sz.mell.'!F67</f>
        <v>0</v>
      </c>
      <c r="G67" s="679">
        <f>'RM_1.1.sz.mell.'!G67</f>
        <v>0</v>
      </c>
      <c r="H67" s="679">
        <f>'RM_1.1.sz.mell.'!H67</f>
        <v>0</v>
      </c>
      <c r="I67" s="679">
        <f>'RM_1.1.sz.mell.'!I67</f>
        <v>0</v>
      </c>
      <c r="J67" s="679">
        <f>'RM_1.1.sz.mell.'!J67</f>
        <v>0</v>
      </c>
      <c r="K67" s="680">
        <f>C67+J67</f>
        <v>0</v>
      </c>
    </row>
    <row r="68" spans="1:11" s="400" customFormat="1" ht="12" customHeight="1" thickBot="1" x14ac:dyDescent="0.25">
      <c r="A68" s="1198" t="s">
        <v>471</v>
      </c>
      <c r="B68" s="1186" t="s">
        <v>302</v>
      </c>
      <c r="C68" s="389">
        <f>'RM_1.1.sz.mell.'!C68</f>
        <v>999663544</v>
      </c>
      <c r="D68" s="389">
        <f>'RM_1.1.sz.mell.'!D68</f>
        <v>0</v>
      </c>
      <c r="E68" s="389">
        <f>'RM_1.1.sz.mell.'!E68</f>
        <v>0</v>
      </c>
      <c r="F68" s="389">
        <f>'RM_1.1.sz.mell.'!F68</f>
        <v>0</v>
      </c>
      <c r="G68" s="389">
        <f>'RM_1.1.sz.mell.'!G68</f>
        <v>0</v>
      </c>
      <c r="H68" s="389">
        <f>'RM_1.1.sz.mell.'!H68</f>
        <v>0</v>
      </c>
      <c r="I68" s="389">
        <f>'RM_1.1.sz.mell.'!I68</f>
        <v>0</v>
      </c>
      <c r="J68" s="389">
        <f>'RM_1.1.sz.mell.'!J68</f>
        <v>0</v>
      </c>
      <c r="K68" s="432">
        <f>+K11+K18+K25+K32+K40+K52+K58+K63</f>
        <v>804492923</v>
      </c>
    </row>
    <row r="69" spans="1:11" s="400" customFormat="1" ht="12" customHeight="1" thickBot="1" x14ac:dyDescent="0.25">
      <c r="A69" s="1199" t="s">
        <v>303</v>
      </c>
      <c r="B69" s="1194" t="s">
        <v>304</v>
      </c>
      <c r="C69" s="382">
        <f>'RM_1.1.sz.mell.'!C69</f>
        <v>17000000</v>
      </c>
      <c r="D69" s="382">
        <f>'RM_1.1.sz.mell.'!D69</f>
        <v>0</v>
      </c>
      <c r="E69" s="382">
        <f>'RM_1.1.sz.mell.'!E69</f>
        <v>0</v>
      </c>
      <c r="F69" s="382">
        <f>'RM_1.1.sz.mell.'!F69</f>
        <v>0</v>
      </c>
      <c r="G69" s="382">
        <f>'RM_1.1.sz.mell.'!G69</f>
        <v>0</v>
      </c>
      <c r="H69" s="382">
        <f>'RM_1.1.sz.mell.'!H69</f>
        <v>0</v>
      </c>
      <c r="I69" s="382">
        <f>'RM_1.1.sz.mell.'!I69</f>
        <v>0</v>
      </c>
      <c r="J69" s="382">
        <f>'RM_1.1.sz.mell.'!J69</f>
        <v>0</v>
      </c>
      <c r="K69" s="248">
        <f>SUM(K70:K72)</f>
        <v>17000000</v>
      </c>
    </row>
    <row r="70" spans="1:11" s="400" customFormat="1" ht="12" customHeight="1" x14ac:dyDescent="0.2">
      <c r="A70" s="1187" t="s">
        <v>332</v>
      </c>
      <c r="B70" s="1188" t="s">
        <v>305</v>
      </c>
      <c r="C70" s="679">
        <f>'RM_1.1.sz.mell.'!C70</f>
        <v>0</v>
      </c>
      <c r="D70" s="679">
        <f>'RM_1.1.sz.mell.'!D70</f>
        <v>0</v>
      </c>
      <c r="E70" s="679">
        <f>'RM_1.1.sz.mell.'!E70</f>
        <v>0</v>
      </c>
      <c r="F70" s="679">
        <f>'RM_1.1.sz.mell.'!F70</f>
        <v>0</v>
      </c>
      <c r="G70" s="679">
        <f>'RM_1.1.sz.mell.'!G70</f>
        <v>0</v>
      </c>
      <c r="H70" s="679">
        <f>'RM_1.1.sz.mell.'!H70</f>
        <v>0</v>
      </c>
      <c r="I70" s="679">
        <f>'RM_1.1.sz.mell.'!I70</f>
        <v>0</v>
      </c>
      <c r="J70" s="679">
        <f>'RM_1.1.sz.mell.'!J70</f>
        <v>0</v>
      </c>
      <c r="K70" s="680">
        <f>C70+J70</f>
        <v>0</v>
      </c>
    </row>
    <row r="71" spans="1:11" s="400" customFormat="1" ht="12" customHeight="1" x14ac:dyDescent="0.2">
      <c r="A71" s="1189" t="s">
        <v>341</v>
      </c>
      <c r="B71" s="1190" t="s">
        <v>306</v>
      </c>
      <c r="C71" s="679">
        <f>'RM_1.1.sz.mell.'!C71</f>
        <v>17000000</v>
      </c>
      <c r="D71" s="679">
        <f>'RM_1.1.sz.mell.'!D71</f>
        <v>0</v>
      </c>
      <c r="E71" s="679">
        <f>'RM_1.1.sz.mell.'!E71</f>
        <v>0</v>
      </c>
      <c r="F71" s="679">
        <f>'RM_1.1.sz.mell.'!F71</f>
        <v>0</v>
      </c>
      <c r="G71" s="679">
        <f>'RM_1.1.sz.mell.'!G71</f>
        <v>0</v>
      </c>
      <c r="H71" s="679">
        <f>'RM_1.1.sz.mell.'!H71</f>
        <v>0</v>
      </c>
      <c r="I71" s="679">
        <f>'RM_1.1.sz.mell.'!I71</f>
        <v>0</v>
      </c>
      <c r="J71" s="679">
        <f>'RM_1.1.sz.mell.'!J71</f>
        <v>0</v>
      </c>
      <c r="K71" s="680">
        <f>C71+J71</f>
        <v>17000000</v>
      </c>
    </row>
    <row r="72" spans="1:11" s="400" customFormat="1" ht="12" customHeight="1" thickBot="1" x14ac:dyDescent="0.25">
      <c r="A72" s="1196" t="s">
        <v>342</v>
      </c>
      <c r="B72" s="1200" t="s">
        <v>456</v>
      </c>
      <c r="C72" s="676">
        <f>'RM_1.1.sz.mell.'!C72</f>
        <v>0</v>
      </c>
      <c r="D72" s="676">
        <f>'RM_1.1.sz.mell.'!D72</f>
        <v>0</v>
      </c>
      <c r="E72" s="676">
        <f>'RM_1.1.sz.mell.'!E72</f>
        <v>0</v>
      </c>
      <c r="F72" s="676">
        <f>'RM_1.1.sz.mell.'!F72</f>
        <v>0</v>
      </c>
      <c r="G72" s="676">
        <f>'RM_1.1.sz.mell.'!G72</f>
        <v>0</v>
      </c>
      <c r="H72" s="676">
        <f>'RM_1.1.sz.mell.'!H72</f>
        <v>0</v>
      </c>
      <c r="I72" s="676">
        <f>'RM_1.1.sz.mell.'!I72</f>
        <v>0</v>
      </c>
      <c r="J72" s="676">
        <f>'RM_1.1.sz.mell.'!J72</f>
        <v>0</v>
      </c>
      <c r="K72" s="682">
        <f>C72+J72</f>
        <v>0</v>
      </c>
    </row>
    <row r="73" spans="1:11" s="400" customFormat="1" ht="12" customHeight="1" thickBot="1" x14ac:dyDescent="0.25">
      <c r="A73" s="1199" t="s">
        <v>308</v>
      </c>
      <c r="B73" s="1194" t="s">
        <v>309</v>
      </c>
      <c r="C73" s="382">
        <f>'RM_1.1.sz.mell.'!C73</f>
        <v>0</v>
      </c>
      <c r="D73" s="382">
        <f>'RM_1.1.sz.mell.'!D73</f>
        <v>0</v>
      </c>
      <c r="E73" s="382">
        <f>'RM_1.1.sz.mell.'!E73</f>
        <v>0</v>
      </c>
      <c r="F73" s="382">
        <f>'RM_1.1.sz.mell.'!F73</f>
        <v>0</v>
      </c>
      <c r="G73" s="382">
        <f>'RM_1.1.sz.mell.'!G73</f>
        <v>0</v>
      </c>
      <c r="H73" s="382">
        <f>'RM_1.1.sz.mell.'!H73</f>
        <v>0</v>
      </c>
      <c r="I73" s="382">
        <f>'RM_1.1.sz.mell.'!I73</f>
        <v>0</v>
      </c>
      <c r="J73" s="382">
        <f>'RM_1.1.sz.mell.'!J73</f>
        <v>0</v>
      </c>
      <c r="K73" s="248">
        <f>SUM(K74:K77)</f>
        <v>0</v>
      </c>
    </row>
    <row r="74" spans="1:11" s="400" customFormat="1" ht="12" customHeight="1" x14ac:dyDescent="0.2">
      <c r="A74" s="1187" t="s">
        <v>147</v>
      </c>
      <c r="B74" s="1201" t="s">
        <v>310</v>
      </c>
      <c r="C74" s="679">
        <f>'RM_1.1.sz.mell.'!C74</f>
        <v>0</v>
      </c>
      <c r="D74" s="679">
        <f>'RM_1.1.sz.mell.'!D74</f>
        <v>0</v>
      </c>
      <c r="E74" s="679">
        <f>'RM_1.1.sz.mell.'!E74</f>
        <v>0</v>
      </c>
      <c r="F74" s="679">
        <f>'RM_1.1.sz.mell.'!F74</f>
        <v>0</v>
      </c>
      <c r="G74" s="679">
        <f>'RM_1.1.sz.mell.'!G74</f>
        <v>0</v>
      </c>
      <c r="H74" s="679">
        <f>'RM_1.1.sz.mell.'!H74</f>
        <v>0</v>
      </c>
      <c r="I74" s="679">
        <f>'RM_1.1.sz.mell.'!I74</f>
        <v>0</v>
      </c>
      <c r="J74" s="679">
        <f>'RM_1.1.sz.mell.'!J74</f>
        <v>0</v>
      </c>
      <c r="K74" s="680">
        <f>C74+J74</f>
        <v>0</v>
      </c>
    </row>
    <row r="75" spans="1:11" s="400" customFormat="1" ht="12" customHeight="1" x14ac:dyDescent="0.2">
      <c r="A75" s="1189" t="s">
        <v>148</v>
      </c>
      <c r="B75" s="1201" t="s">
        <v>565</v>
      </c>
      <c r="C75" s="679">
        <f>'RM_1.1.sz.mell.'!C75</f>
        <v>0</v>
      </c>
      <c r="D75" s="679">
        <f>'RM_1.1.sz.mell.'!D75</f>
        <v>0</v>
      </c>
      <c r="E75" s="679">
        <f>'RM_1.1.sz.mell.'!E75</f>
        <v>0</v>
      </c>
      <c r="F75" s="679">
        <f>'RM_1.1.sz.mell.'!F75</f>
        <v>0</v>
      </c>
      <c r="G75" s="679">
        <f>'RM_1.1.sz.mell.'!G75</f>
        <v>0</v>
      </c>
      <c r="H75" s="679">
        <f>'RM_1.1.sz.mell.'!H75</f>
        <v>0</v>
      </c>
      <c r="I75" s="679">
        <f>'RM_1.1.sz.mell.'!I75</f>
        <v>0</v>
      </c>
      <c r="J75" s="679">
        <f>'RM_1.1.sz.mell.'!J75</f>
        <v>0</v>
      </c>
      <c r="K75" s="680">
        <f>C75+J75</f>
        <v>0</v>
      </c>
    </row>
    <row r="76" spans="1:11" s="400" customFormat="1" ht="12" customHeight="1" x14ac:dyDescent="0.2">
      <c r="A76" s="1189" t="s">
        <v>333</v>
      </c>
      <c r="B76" s="1201" t="s">
        <v>311</v>
      </c>
      <c r="C76" s="679">
        <f>'RM_1.1.sz.mell.'!C76</f>
        <v>0</v>
      </c>
      <c r="D76" s="679">
        <f>'RM_1.1.sz.mell.'!D76</f>
        <v>0</v>
      </c>
      <c r="E76" s="679">
        <f>'RM_1.1.sz.mell.'!E76</f>
        <v>0</v>
      </c>
      <c r="F76" s="679">
        <f>'RM_1.1.sz.mell.'!F76</f>
        <v>0</v>
      </c>
      <c r="G76" s="679">
        <f>'RM_1.1.sz.mell.'!G76</f>
        <v>0</v>
      </c>
      <c r="H76" s="679">
        <f>'RM_1.1.sz.mell.'!H76</f>
        <v>0</v>
      </c>
      <c r="I76" s="679">
        <f>'RM_1.1.sz.mell.'!I76</f>
        <v>0</v>
      </c>
      <c r="J76" s="679">
        <f>'RM_1.1.sz.mell.'!J76</f>
        <v>0</v>
      </c>
      <c r="K76" s="680">
        <f>C76+J76</f>
        <v>0</v>
      </c>
    </row>
    <row r="77" spans="1:11" s="400" customFormat="1" ht="12" customHeight="1" thickBot="1" x14ac:dyDescent="0.25">
      <c r="A77" s="1192" t="s">
        <v>334</v>
      </c>
      <c r="B77" s="1202" t="s">
        <v>566</v>
      </c>
      <c r="C77" s="679">
        <f>'RM_1.1.sz.mell.'!C77</f>
        <v>0</v>
      </c>
      <c r="D77" s="679">
        <f>'RM_1.1.sz.mell.'!D77</f>
        <v>0</v>
      </c>
      <c r="E77" s="679">
        <f>'RM_1.1.sz.mell.'!E77</f>
        <v>0</v>
      </c>
      <c r="F77" s="679">
        <f>'RM_1.1.sz.mell.'!F77</f>
        <v>0</v>
      </c>
      <c r="G77" s="679">
        <f>'RM_1.1.sz.mell.'!G77</f>
        <v>0</v>
      </c>
      <c r="H77" s="679">
        <f>'RM_1.1.sz.mell.'!H77</f>
        <v>0</v>
      </c>
      <c r="I77" s="679">
        <f>'RM_1.1.sz.mell.'!I77</f>
        <v>0</v>
      </c>
      <c r="J77" s="679">
        <f>'RM_1.1.sz.mell.'!J77</f>
        <v>0</v>
      </c>
      <c r="K77" s="680">
        <f>C77+J77</f>
        <v>0</v>
      </c>
    </row>
    <row r="78" spans="1:11" s="400" customFormat="1" ht="12" customHeight="1" thickBot="1" x14ac:dyDescent="0.25">
      <c r="A78" s="1199" t="s">
        <v>312</v>
      </c>
      <c r="B78" s="1194" t="s">
        <v>313</v>
      </c>
      <c r="C78" s="382">
        <f>'RM_1.1.sz.mell.'!C78</f>
        <v>351089932</v>
      </c>
      <c r="D78" s="382">
        <f>'RM_1.1.sz.mell.'!D78</f>
        <v>0</v>
      </c>
      <c r="E78" s="382">
        <f>'RM_1.1.sz.mell.'!E78</f>
        <v>0</v>
      </c>
      <c r="F78" s="382">
        <f>'RM_1.1.sz.mell.'!F78</f>
        <v>0</v>
      </c>
      <c r="G78" s="382">
        <f>'RM_1.1.sz.mell.'!G78</f>
        <v>0</v>
      </c>
      <c r="H78" s="382">
        <f>'RM_1.1.sz.mell.'!H78</f>
        <v>0</v>
      </c>
      <c r="I78" s="382">
        <f>'RM_1.1.sz.mell.'!I78</f>
        <v>0</v>
      </c>
      <c r="J78" s="382">
        <f>'RM_1.1.sz.mell.'!J78</f>
        <v>0</v>
      </c>
      <c r="K78" s="248">
        <f>SUM(K79:K80)</f>
        <v>351089932</v>
      </c>
    </row>
    <row r="79" spans="1:11" s="400" customFormat="1" ht="12" customHeight="1" x14ac:dyDescent="0.2">
      <c r="A79" s="1187" t="s">
        <v>335</v>
      </c>
      <c r="B79" s="1188" t="s">
        <v>314</v>
      </c>
      <c r="C79" s="679">
        <f>'RM_1.1.sz.mell.'!C79</f>
        <v>351089932</v>
      </c>
      <c r="D79" s="679">
        <f>'RM_1.1.sz.mell.'!D79</f>
        <v>0</v>
      </c>
      <c r="E79" s="679">
        <f>'RM_1.1.sz.mell.'!E79</f>
        <v>0</v>
      </c>
      <c r="F79" s="679">
        <f>'RM_1.1.sz.mell.'!F79</f>
        <v>0</v>
      </c>
      <c r="G79" s="679">
        <f>'RM_1.1.sz.mell.'!G79</f>
        <v>0</v>
      </c>
      <c r="H79" s="679">
        <f>'RM_1.1.sz.mell.'!H79</f>
        <v>0</v>
      </c>
      <c r="I79" s="679">
        <f>'RM_1.1.sz.mell.'!I79</f>
        <v>0</v>
      </c>
      <c r="J79" s="679">
        <f>'RM_1.1.sz.mell.'!J79</f>
        <v>0</v>
      </c>
      <c r="K79" s="680">
        <f>C79+J79</f>
        <v>351089932</v>
      </c>
    </row>
    <row r="80" spans="1:11" s="400" customFormat="1" ht="12" customHeight="1" thickBot="1" x14ac:dyDescent="0.25">
      <c r="A80" s="1192" t="s">
        <v>336</v>
      </c>
      <c r="B80" s="1193" t="s">
        <v>315</v>
      </c>
      <c r="C80" s="679">
        <f>'RM_1.1.sz.mell.'!C80</f>
        <v>0</v>
      </c>
      <c r="D80" s="679">
        <f>'RM_1.1.sz.mell.'!D80</f>
        <v>0</v>
      </c>
      <c r="E80" s="679">
        <f>'RM_1.1.sz.mell.'!E80</f>
        <v>0</v>
      </c>
      <c r="F80" s="679">
        <f>'RM_1.1.sz.mell.'!F80</f>
        <v>0</v>
      </c>
      <c r="G80" s="679">
        <f>'RM_1.1.sz.mell.'!G80</f>
        <v>0</v>
      </c>
      <c r="H80" s="679">
        <f>'RM_1.1.sz.mell.'!H80</f>
        <v>0</v>
      </c>
      <c r="I80" s="679">
        <f>'RM_1.1.sz.mell.'!I80</f>
        <v>0</v>
      </c>
      <c r="J80" s="679">
        <f>'RM_1.1.sz.mell.'!J80</f>
        <v>0</v>
      </c>
      <c r="K80" s="680">
        <f>C80+J80</f>
        <v>0</v>
      </c>
    </row>
    <row r="81" spans="1:11" s="400" customFormat="1" ht="12" customHeight="1" thickBot="1" x14ac:dyDescent="0.25">
      <c r="A81" s="1199" t="s">
        <v>316</v>
      </c>
      <c r="B81" s="1194" t="s">
        <v>317</v>
      </c>
      <c r="C81" s="382">
        <f>'RM_1.1.sz.mell.'!C81</f>
        <v>0</v>
      </c>
      <c r="D81" s="382">
        <f>'RM_1.1.sz.mell.'!D81</f>
        <v>0</v>
      </c>
      <c r="E81" s="382">
        <f>'RM_1.1.sz.mell.'!E81</f>
        <v>0</v>
      </c>
      <c r="F81" s="382">
        <f>'RM_1.1.sz.mell.'!F81</f>
        <v>0</v>
      </c>
      <c r="G81" s="382">
        <f>'RM_1.1.sz.mell.'!G81</f>
        <v>0</v>
      </c>
      <c r="H81" s="382">
        <f>'RM_1.1.sz.mell.'!H81</f>
        <v>0</v>
      </c>
      <c r="I81" s="382">
        <f>'RM_1.1.sz.mell.'!I81</f>
        <v>0</v>
      </c>
      <c r="J81" s="382">
        <f>'RM_1.1.sz.mell.'!J81</f>
        <v>0</v>
      </c>
      <c r="K81" s="248">
        <f>SUM(K82:K84)</f>
        <v>0</v>
      </c>
    </row>
    <row r="82" spans="1:11" s="400" customFormat="1" ht="12" customHeight="1" x14ac:dyDescent="0.2">
      <c r="A82" s="1187" t="s">
        <v>337</v>
      </c>
      <c r="B82" s="1188" t="s">
        <v>318</v>
      </c>
      <c r="C82" s="679">
        <f>'RM_1.1.sz.mell.'!C82</f>
        <v>0</v>
      </c>
      <c r="D82" s="679">
        <f>'RM_1.1.sz.mell.'!D82</f>
        <v>0</v>
      </c>
      <c r="E82" s="679">
        <f>'RM_1.1.sz.mell.'!E82</f>
        <v>0</v>
      </c>
      <c r="F82" s="679">
        <f>'RM_1.1.sz.mell.'!F82</f>
        <v>0</v>
      </c>
      <c r="G82" s="679">
        <f>'RM_1.1.sz.mell.'!G82</f>
        <v>0</v>
      </c>
      <c r="H82" s="679">
        <f>'RM_1.1.sz.mell.'!H82</f>
        <v>0</v>
      </c>
      <c r="I82" s="679">
        <f>'RM_1.1.sz.mell.'!I82</f>
        <v>0</v>
      </c>
      <c r="J82" s="679">
        <f>'RM_1.1.sz.mell.'!J82</f>
        <v>0</v>
      </c>
      <c r="K82" s="680">
        <f>C82+J82</f>
        <v>0</v>
      </c>
    </row>
    <row r="83" spans="1:11" s="400" customFormat="1" ht="12" customHeight="1" x14ac:dyDescent="0.2">
      <c r="A83" s="1189" t="s">
        <v>338</v>
      </c>
      <c r="B83" s="1190" t="s">
        <v>319</v>
      </c>
      <c r="C83" s="679">
        <f>'RM_1.1.sz.mell.'!C83</f>
        <v>0</v>
      </c>
      <c r="D83" s="679">
        <f>'RM_1.1.sz.mell.'!D83</f>
        <v>0</v>
      </c>
      <c r="E83" s="679">
        <f>'RM_1.1.sz.mell.'!E83</f>
        <v>0</v>
      </c>
      <c r="F83" s="679">
        <f>'RM_1.1.sz.mell.'!F83</f>
        <v>0</v>
      </c>
      <c r="G83" s="679">
        <f>'RM_1.1.sz.mell.'!G83</f>
        <v>0</v>
      </c>
      <c r="H83" s="679">
        <f>'RM_1.1.sz.mell.'!H83</f>
        <v>0</v>
      </c>
      <c r="I83" s="679">
        <f>'RM_1.1.sz.mell.'!I83</f>
        <v>0</v>
      </c>
      <c r="J83" s="679">
        <f>'RM_1.1.sz.mell.'!J83</f>
        <v>0</v>
      </c>
      <c r="K83" s="680">
        <f>C83+J83</f>
        <v>0</v>
      </c>
    </row>
    <row r="84" spans="1:11" s="400" customFormat="1" ht="12" customHeight="1" thickBot="1" x14ac:dyDescent="0.25">
      <c r="A84" s="1192" t="s">
        <v>339</v>
      </c>
      <c r="B84" s="1193" t="s">
        <v>744</v>
      </c>
      <c r="C84" s="679">
        <f>'RM_1.1.sz.mell.'!C84</f>
        <v>0</v>
      </c>
      <c r="D84" s="679">
        <f>'RM_1.1.sz.mell.'!D84</f>
        <v>0</v>
      </c>
      <c r="E84" s="679">
        <f>'RM_1.1.sz.mell.'!E84</f>
        <v>0</v>
      </c>
      <c r="F84" s="679">
        <f>'RM_1.1.sz.mell.'!F84</f>
        <v>0</v>
      </c>
      <c r="G84" s="679">
        <f>'RM_1.1.sz.mell.'!G84</f>
        <v>0</v>
      </c>
      <c r="H84" s="679">
        <f>'RM_1.1.sz.mell.'!H84</f>
        <v>0</v>
      </c>
      <c r="I84" s="679">
        <f>'RM_1.1.sz.mell.'!I84</f>
        <v>0</v>
      </c>
      <c r="J84" s="679">
        <f>'RM_1.1.sz.mell.'!J84</f>
        <v>0</v>
      </c>
      <c r="K84" s="680">
        <f>C84+J84</f>
        <v>0</v>
      </c>
    </row>
    <row r="85" spans="1:11" s="400" customFormat="1" ht="12" customHeight="1" thickBot="1" x14ac:dyDescent="0.25">
      <c r="A85" s="1199" t="s">
        <v>320</v>
      </c>
      <c r="B85" s="1194" t="s">
        <v>340</v>
      </c>
      <c r="C85" s="382">
        <f>'RM_1.1.sz.mell.'!C85</f>
        <v>0</v>
      </c>
      <c r="D85" s="382">
        <f>'RM_1.1.sz.mell.'!D85</f>
        <v>0</v>
      </c>
      <c r="E85" s="382">
        <f>'RM_1.1.sz.mell.'!E85</f>
        <v>0</v>
      </c>
      <c r="F85" s="382">
        <f>'RM_1.1.sz.mell.'!F85</f>
        <v>0</v>
      </c>
      <c r="G85" s="382">
        <f>'RM_1.1.sz.mell.'!G85</f>
        <v>0</v>
      </c>
      <c r="H85" s="382">
        <f>'RM_1.1.sz.mell.'!H85</f>
        <v>0</v>
      </c>
      <c r="I85" s="382">
        <f>'RM_1.1.sz.mell.'!I85</f>
        <v>0</v>
      </c>
      <c r="J85" s="382">
        <f>'RM_1.1.sz.mell.'!J85</f>
        <v>0</v>
      </c>
      <c r="K85" s="248">
        <f>SUM(K86:K89)</f>
        <v>0</v>
      </c>
    </row>
    <row r="86" spans="1:11" s="400" customFormat="1" ht="12" customHeight="1" x14ac:dyDescent="0.2">
      <c r="A86" s="1203" t="s">
        <v>321</v>
      </c>
      <c r="B86" s="1188" t="s">
        <v>322</v>
      </c>
      <c r="C86" s="679">
        <f>'RM_1.1.sz.mell.'!C86</f>
        <v>0</v>
      </c>
      <c r="D86" s="679">
        <f>'RM_1.1.sz.mell.'!D86</f>
        <v>0</v>
      </c>
      <c r="E86" s="679">
        <f>'RM_1.1.sz.mell.'!E86</f>
        <v>0</v>
      </c>
      <c r="F86" s="679">
        <f>'RM_1.1.sz.mell.'!F86</f>
        <v>0</v>
      </c>
      <c r="G86" s="679">
        <f>'RM_1.1.sz.mell.'!G86</f>
        <v>0</v>
      </c>
      <c r="H86" s="679">
        <f>'RM_1.1.sz.mell.'!H86</f>
        <v>0</v>
      </c>
      <c r="I86" s="679">
        <f>'RM_1.1.sz.mell.'!I86</f>
        <v>0</v>
      </c>
      <c r="J86" s="679">
        <f>'RM_1.1.sz.mell.'!J86</f>
        <v>0</v>
      </c>
      <c r="K86" s="680">
        <f t="shared" ref="K86:K91" si="5">C86+J86</f>
        <v>0</v>
      </c>
    </row>
    <row r="87" spans="1:11" s="400" customFormat="1" ht="12" customHeight="1" x14ac:dyDescent="0.2">
      <c r="A87" s="1204" t="s">
        <v>323</v>
      </c>
      <c r="B87" s="1190" t="s">
        <v>324</v>
      </c>
      <c r="C87" s="679">
        <f>'RM_1.1.sz.mell.'!C87</f>
        <v>0</v>
      </c>
      <c r="D87" s="679">
        <f>'RM_1.1.sz.mell.'!D87</f>
        <v>0</v>
      </c>
      <c r="E87" s="679">
        <f>'RM_1.1.sz.mell.'!E87</f>
        <v>0</v>
      </c>
      <c r="F87" s="679">
        <f>'RM_1.1.sz.mell.'!F87</f>
        <v>0</v>
      </c>
      <c r="G87" s="679">
        <f>'RM_1.1.sz.mell.'!G87</f>
        <v>0</v>
      </c>
      <c r="H87" s="679">
        <f>'RM_1.1.sz.mell.'!H87</f>
        <v>0</v>
      </c>
      <c r="I87" s="679">
        <f>'RM_1.1.sz.mell.'!I87</f>
        <v>0</v>
      </c>
      <c r="J87" s="679">
        <f>'RM_1.1.sz.mell.'!J87</f>
        <v>0</v>
      </c>
      <c r="K87" s="680">
        <f t="shared" si="5"/>
        <v>0</v>
      </c>
    </row>
    <row r="88" spans="1:11" s="400" customFormat="1" ht="12" customHeight="1" x14ac:dyDescent="0.2">
      <c r="A88" s="1204" t="s">
        <v>325</v>
      </c>
      <c r="B88" s="1190" t="s">
        <v>326</v>
      </c>
      <c r="C88" s="679">
        <f>'RM_1.1.sz.mell.'!C88</f>
        <v>0</v>
      </c>
      <c r="D88" s="679">
        <f>'RM_1.1.sz.mell.'!D88</f>
        <v>0</v>
      </c>
      <c r="E88" s="679">
        <f>'RM_1.1.sz.mell.'!E88</f>
        <v>0</v>
      </c>
      <c r="F88" s="679">
        <f>'RM_1.1.sz.mell.'!F88</f>
        <v>0</v>
      </c>
      <c r="G88" s="679">
        <f>'RM_1.1.sz.mell.'!G88</f>
        <v>0</v>
      </c>
      <c r="H88" s="679">
        <f>'RM_1.1.sz.mell.'!H88</f>
        <v>0</v>
      </c>
      <c r="I88" s="679">
        <f>'RM_1.1.sz.mell.'!I88</f>
        <v>0</v>
      </c>
      <c r="J88" s="679">
        <f>'RM_1.1.sz.mell.'!J88</f>
        <v>0</v>
      </c>
      <c r="K88" s="680">
        <f t="shared" si="5"/>
        <v>0</v>
      </c>
    </row>
    <row r="89" spans="1:11" s="400" customFormat="1" ht="12" customHeight="1" thickBot="1" x14ac:dyDescent="0.25">
      <c r="A89" s="1205" t="s">
        <v>327</v>
      </c>
      <c r="B89" s="1193" t="s">
        <v>328</v>
      </c>
      <c r="C89" s="679">
        <f>'RM_1.1.sz.mell.'!C89</f>
        <v>0</v>
      </c>
      <c r="D89" s="679">
        <f>'RM_1.1.sz.mell.'!D89</f>
        <v>0</v>
      </c>
      <c r="E89" s="679">
        <f>'RM_1.1.sz.mell.'!E89</f>
        <v>0</v>
      </c>
      <c r="F89" s="679">
        <f>'RM_1.1.sz.mell.'!F89</f>
        <v>0</v>
      </c>
      <c r="G89" s="679">
        <f>'RM_1.1.sz.mell.'!G89</f>
        <v>0</v>
      </c>
      <c r="H89" s="679">
        <f>'RM_1.1.sz.mell.'!H89</f>
        <v>0</v>
      </c>
      <c r="I89" s="679">
        <f>'RM_1.1.sz.mell.'!I89</f>
        <v>0</v>
      </c>
      <c r="J89" s="679">
        <f>'RM_1.1.sz.mell.'!J89</f>
        <v>0</v>
      </c>
      <c r="K89" s="680">
        <f t="shared" si="5"/>
        <v>0</v>
      </c>
    </row>
    <row r="90" spans="1:11" s="400" customFormat="1" ht="12" customHeight="1" thickBot="1" x14ac:dyDescent="0.25">
      <c r="A90" s="1199" t="s">
        <v>329</v>
      </c>
      <c r="B90" s="1194" t="s">
        <v>470</v>
      </c>
      <c r="C90" s="382">
        <f>'RM_1.1.sz.mell.'!C90</f>
        <v>0</v>
      </c>
      <c r="D90" s="382">
        <f>'RM_1.1.sz.mell.'!D90</f>
        <v>0</v>
      </c>
      <c r="E90" s="382">
        <f>'RM_1.1.sz.mell.'!E90</f>
        <v>0</v>
      </c>
      <c r="F90" s="382">
        <f>'RM_1.1.sz.mell.'!F90</f>
        <v>0</v>
      </c>
      <c r="G90" s="382">
        <f>'RM_1.1.sz.mell.'!G90</f>
        <v>0</v>
      </c>
      <c r="H90" s="382">
        <f>'RM_1.1.sz.mell.'!H90</f>
        <v>0</v>
      </c>
      <c r="I90" s="382">
        <f>'RM_1.1.sz.mell.'!I90</f>
        <v>0</v>
      </c>
      <c r="J90" s="382">
        <f>'RM_1.1.sz.mell.'!J90</f>
        <v>0</v>
      </c>
      <c r="K90" s="248">
        <f t="shared" si="5"/>
        <v>0</v>
      </c>
    </row>
    <row r="91" spans="1:11" s="400" customFormat="1" ht="13.5" customHeight="1" thickBot="1" x14ac:dyDescent="0.25">
      <c r="A91" s="1199" t="s">
        <v>331</v>
      </c>
      <c r="B91" s="1194" t="s">
        <v>330</v>
      </c>
      <c r="C91" s="382">
        <f>'RM_1.1.sz.mell.'!C91</f>
        <v>0</v>
      </c>
      <c r="D91" s="382">
        <f>'RM_1.1.sz.mell.'!D91</f>
        <v>0</v>
      </c>
      <c r="E91" s="382">
        <f>'RM_1.1.sz.mell.'!E91</f>
        <v>0</v>
      </c>
      <c r="F91" s="382">
        <f>'RM_1.1.sz.mell.'!F91</f>
        <v>0</v>
      </c>
      <c r="G91" s="382">
        <f>'RM_1.1.sz.mell.'!G91</f>
        <v>0</v>
      </c>
      <c r="H91" s="382">
        <f>'RM_1.1.sz.mell.'!H91</f>
        <v>0</v>
      </c>
      <c r="I91" s="382">
        <f>'RM_1.1.sz.mell.'!I91</f>
        <v>0</v>
      </c>
      <c r="J91" s="382">
        <f>'RM_1.1.sz.mell.'!J91</f>
        <v>0</v>
      </c>
      <c r="K91" s="248">
        <f t="shared" si="5"/>
        <v>0</v>
      </c>
    </row>
    <row r="92" spans="1:11" s="400" customFormat="1" ht="15.75" customHeight="1" thickBot="1" x14ac:dyDescent="0.25">
      <c r="A92" s="1199" t="s">
        <v>343</v>
      </c>
      <c r="B92" s="1194" t="s">
        <v>473</v>
      </c>
      <c r="C92" s="389">
        <f>'RM_1.1.sz.mell.'!C92</f>
        <v>368089932</v>
      </c>
      <c r="D92" s="389">
        <f>'RM_1.1.sz.mell.'!D92</f>
        <v>0</v>
      </c>
      <c r="E92" s="389">
        <f>'RM_1.1.sz.mell.'!E92</f>
        <v>0</v>
      </c>
      <c r="F92" s="389">
        <f>'RM_1.1.sz.mell.'!F92</f>
        <v>0</v>
      </c>
      <c r="G92" s="389">
        <f>'RM_1.1.sz.mell.'!G92</f>
        <v>0</v>
      </c>
      <c r="H92" s="389">
        <f>'RM_1.1.sz.mell.'!H92</f>
        <v>0</v>
      </c>
      <c r="I92" s="389">
        <f>'RM_1.1.sz.mell.'!I92</f>
        <v>0</v>
      </c>
      <c r="J92" s="389">
        <f>'RM_1.1.sz.mell.'!J92</f>
        <v>0</v>
      </c>
      <c r="K92" s="432">
        <f>+K69+K73+K78+K81+K85+K91+K90</f>
        <v>368089932</v>
      </c>
    </row>
    <row r="93" spans="1:11" s="400" customFormat="1" ht="25.5" customHeight="1" thickBot="1" x14ac:dyDescent="0.25">
      <c r="A93" s="1206" t="s">
        <v>472</v>
      </c>
      <c r="B93" s="1207" t="s">
        <v>474</v>
      </c>
      <c r="C93" s="389">
        <f>'RM_1.1.sz.mell.'!C93</f>
        <v>1367753476</v>
      </c>
      <c r="D93" s="389">
        <f>'RM_1.1.sz.mell.'!D93</f>
        <v>0</v>
      </c>
      <c r="E93" s="389">
        <f>'RM_1.1.sz.mell.'!E93</f>
        <v>0</v>
      </c>
      <c r="F93" s="389">
        <f>'RM_1.1.sz.mell.'!F93</f>
        <v>0</v>
      </c>
      <c r="G93" s="389">
        <f>'RM_1.1.sz.mell.'!G93</f>
        <v>0</v>
      </c>
      <c r="H93" s="389">
        <f>'RM_1.1.sz.mell.'!H93</f>
        <v>0</v>
      </c>
      <c r="I93" s="389">
        <f>'RM_1.1.sz.mell.'!I93</f>
        <v>0</v>
      </c>
      <c r="J93" s="389">
        <f>'RM_1.1.sz.mell.'!J93</f>
        <v>0</v>
      </c>
      <c r="K93" s="432">
        <f>+K68+K92</f>
        <v>1172582855</v>
      </c>
    </row>
    <row r="94" spans="1:11" s="400" customFormat="1" ht="30.75" customHeight="1" x14ac:dyDescent="0.2">
      <c r="A94" s="1208"/>
      <c r="B94" s="1209"/>
      <c r="C94" s="289"/>
      <c r="D94" s="1210"/>
      <c r="E94" s="1210"/>
      <c r="F94" s="1210"/>
      <c r="G94" s="1210"/>
      <c r="H94" s="1210"/>
      <c r="I94" s="1210"/>
      <c r="J94" s="1210"/>
      <c r="K94" s="1210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410" customFormat="1" ht="16.5" customHeight="1" thickBot="1" x14ac:dyDescent="0.3">
      <c r="A96" s="2106" t="s">
        <v>151</v>
      </c>
      <c r="B96" s="2106"/>
      <c r="C96" s="1211"/>
      <c r="D96" s="1212"/>
      <c r="E96" s="1212"/>
      <c r="F96" s="1212"/>
      <c r="G96" s="1212"/>
      <c r="H96" s="1212"/>
      <c r="I96" s="1212"/>
      <c r="J96" s="1212"/>
      <c r="K96" s="1211" t="str">
        <f>K7</f>
        <v>Forintban!</v>
      </c>
    </row>
    <row r="97" spans="1:11" x14ac:dyDescent="0.25">
      <c r="A97" s="2215" t="s">
        <v>68</v>
      </c>
      <c r="B97" s="2217" t="s">
        <v>745</v>
      </c>
      <c r="C97" s="2219" t="str">
        <f>+CONCATENATE(LEFT(E_ÖSSZEFÜGGÉSEK!A6,4),". évi")</f>
        <v>2021. évi</v>
      </c>
      <c r="D97" s="2220"/>
      <c r="E97" s="2221"/>
      <c r="F97" s="2221"/>
      <c r="G97" s="2221"/>
      <c r="H97" s="2221"/>
      <c r="I97" s="2221"/>
      <c r="J97" s="2221"/>
      <c r="K97" s="2222"/>
    </row>
    <row r="98" spans="1:11" ht="48.75" thickBot="1" x14ac:dyDescent="0.3">
      <c r="A98" s="2216"/>
      <c r="B98" s="2438"/>
      <c r="C98" s="1394" t="str">
        <f>'RM_1.1.sz.mell.'!C98</f>
        <v>Eredeti
előirányzat</v>
      </c>
      <c r="D98" s="1394" t="str">
        <f>'RM_1.1.sz.mell.'!D98</f>
        <v xml:space="preserve">… . sz. módosítás </v>
      </c>
      <c r="E98" s="1394" t="str">
        <f>'RM_1.1.sz.mell.'!E98</f>
        <v xml:space="preserve">… . sz. módosítás </v>
      </c>
      <c r="F98" s="1394" t="str">
        <f>'RM_1.1.sz.mell.'!F98</f>
        <v xml:space="preserve">… . sz. módosítás </v>
      </c>
      <c r="G98" s="1394" t="str">
        <f>'RM_1.1.sz.mell.'!G98</f>
        <v xml:space="preserve">… . sz. módosítás </v>
      </c>
      <c r="H98" s="1394" t="str">
        <f>'RM_1.1.sz.mell.'!H98</f>
        <v xml:space="preserve">… . sz. módosítás </v>
      </c>
      <c r="I98" s="1394" t="str">
        <f>'RM_1.1.sz.mell.'!I98</f>
        <v xml:space="preserve">… . sz. módosítás </v>
      </c>
      <c r="J98" s="1394" t="str">
        <f>'RM_1.1.sz.mell.'!J98</f>
        <v>Módosítások összesen</v>
      </c>
      <c r="K98" s="1395" t="str">
        <f>'RM_1.1.sz.mell.'!K98</f>
        <v>….számú módosítás utáni előirányzat</v>
      </c>
    </row>
    <row r="99" spans="1:11" s="399" customFormat="1" ht="12" customHeight="1" thickBot="1" x14ac:dyDescent="0.25">
      <c r="A99" s="1213" t="s">
        <v>488</v>
      </c>
      <c r="B99" s="1229" t="s">
        <v>489</v>
      </c>
      <c r="C99" s="1228" t="str">
        <f>'RM_1.1.sz.mell.'!C99</f>
        <v>C</v>
      </c>
      <c r="D99" s="1228" t="str">
        <f>'RM_1.1.sz.mell.'!D99</f>
        <v>D</v>
      </c>
      <c r="E99" s="1228" t="str">
        <f>'RM_1.1.sz.mell.'!E99</f>
        <v>E</v>
      </c>
      <c r="F99" s="1228" t="str">
        <f>'RM_1.1.sz.mell.'!F99</f>
        <v>F</v>
      </c>
      <c r="G99" s="1228" t="str">
        <f>'RM_1.1.sz.mell.'!G99</f>
        <v>G</v>
      </c>
      <c r="H99" s="1228" t="str">
        <f>'RM_1.1.sz.mell.'!H99</f>
        <v>H</v>
      </c>
      <c r="I99" s="1228" t="str">
        <f>'RM_1.1.sz.mell.'!I99</f>
        <v>I</v>
      </c>
      <c r="J99" s="1228" t="str">
        <f>'RM_1.1.sz.mell.'!J99</f>
        <v>J=(D+…+I)</v>
      </c>
      <c r="K99" s="667" t="str">
        <f>'RM_1.1.sz.mell.'!K99</f>
        <v>K=(C+J)</v>
      </c>
    </row>
    <row r="100" spans="1:11" ht="12" customHeight="1" thickBot="1" x14ac:dyDescent="0.3">
      <c r="A100" s="1214" t="s">
        <v>17</v>
      </c>
      <c r="B100" s="1230" t="s">
        <v>432</v>
      </c>
      <c r="C100" s="381">
        <f>'RM_1.1.sz.mell.'!C100</f>
        <v>743094345</v>
      </c>
      <c r="D100" s="381">
        <f>'RM_1.1.sz.mell.'!D100</f>
        <v>0</v>
      </c>
      <c r="E100" s="381">
        <f>'RM_1.1.sz.mell.'!E100</f>
        <v>0</v>
      </c>
      <c r="F100" s="381">
        <f>'RM_1.1.sz.mell.'!F100</f>
        <v>0</v>
      </c>
      <c r="G100" s="381">
        <f>'RM_1.1.sz.mell.'!G100</f>
        <v>0</v>
      </c>
      <c r="H100" s="381">
        <f>'RM_1.1.sz.mell.'!H100</f>
        <v>0</v>
      </c>
      <c r="I100" s="381">
        <f>'RM_1.1.sz.mell.'!I100</f>
        <v>0</v>
      </c>
      <c r="J100" s="381">
        <f>'RM_1.1.sz.mell.'!J100</f>
        <v>0</v>
      </c>
      <c r="K100" s="281">
        <f>'RM_1.1.sz.mell.'!K100</f>
        <v>743094345</v>
      </c>
    </row>
    <row r="101" spans="1:11" ht="12" customHeight="1" x14ac:dyDescent="0.25">
      <c r="A101" s="1216" t="s">
        <v>97</v>
      </c>
      <c r="B101" s="1231" t="s">
        <v>48</v>
      </c>
      <c r="C101" s="684">
        <f>'RM_1.1.sz.mell.'!C101</f>
        <v>300245105</v>
      </c>
      <c r="D101" s="684">
        <f>'RM_1.1.sz.mell.'!D101</f>
        <v>0</v>
      </c>
      <c r="E101" s="684">
        <f>'RM_1.1.sz.mell.'!E101</f>
        <v>0</v>
      </c>
      <c r="F101" s="684">
        <f>'RM_1.1.sz.mell.'!F101</f>
        <v>0</v>
      </c>
      <c r="G101" s="684">
        <f>'RM_1.1.sz.mell.'!G101</f>
        <v>0</v>
      </c>
      <c r="H101" s="684">
        <f>'RM_1.1.sz.mell.'!H101</f>
        <v>0</v>
      </c>
      <c r="I101" s="684">
        <f>'RM_1.1.sz.mell.'!I101</f>
        <v>0</v>
      </c>
      <c r="J101" s="684">
        <f>'RM_1.1.sz.mell.'!J101</f>
        <v>0</v>
      </c>
      <c r="K101" s="766">
        <f>'RM_1.1.sz.mell.'!K101</f>
        <v>300245105</v>
      </c>
    </row>
    <row r="102" spans="1:11" ht="12" customHeight="1" x14ac:dyDescent="0.25">
      <c r="A102" s="1189" t="s">
        <v>98</v>
      </c>
      <c r="B102" s="1232" t="s">
        <v>181</v>
      </c>
      <c r="C102" s="686">
        <f>'RM_1.1.sz.mell.'!C102</f>
        <v>46537992</v>
      </c>
      <c r="D102" s="686">
        <f>'RM_1.1.sz.mell.'!D102</f>
        <v>0</v>
      </c>
      <c r="E102" s="686">
        <f>'RM_1.1.sz.mell.'!E102</f>
        <v>0</v>
      </c>
      <c r="F102" s="686">
        <f>'RM_1.1.sz.mell.'!F102</f>
        <v>0</v>
      </c>
      <c r="G102" s="686">
        <f>'RM_1.1.sz.mell.'!G102</f>
        <v>0</v>
      </c>
      <c r="H102" s="686">
        <f>'RM_1.1.sz.mell.'!H102</f>
        <v>0</v>
      </c>
      <c r="I102" s="686">
        <f>'RM_1.1.sz.mell.'!I102</f>
        <v>0</v>
      </c>
      <c r="J102" s="686">
        <f>'RM_1.1.sz.mell.'!J102</f>
        <v>0</v>
      </c>
      <c r="K102" s="752">
        <f>'RM_1.1.sz.mell.'!K102</f>
        <v>46537992</v>
      </c>
    </row>
    <row r="103" spans="1:11" ht="12" customHeight="1" x14ac:dyDescent="0.25">
      <c r="A103" s="1189" t="s">
        <v>99</v>
      </c>
      <c r="B103" s="1232" t="s">
        <v>138</v>
      </c>
      <c r="C103" s="688">
        <f>'RM_1.1.sz.mell.'!C103</f>
        <v>179640627</v>
      </c>
      <c r="D103" s="688">
        <f>'RM_1.1.sz.mell.'!D103</f>
        <v>0</v>
      </c>
      <c r="E103" s="688">
        <f>'RM_1.1.sz.mell.'!E103</f>
        <v>0</v>
      </c>
      <c r="F103" s="688">
        <f>'RM_1.1.sz.mell.'!F103</f>
        <v>0</v>
      </c>
      <c r="G103" s="688">
        <f>'RM_1.1.sz.mell.'!G103</f>
        <v>0</v>
      </c>
      <c r="H103" s="688">
        <f>'RM_1.1.sz.mell.'!H103</f>
        <v>0</v>
      </c>
      <c r="I103" s="688">
        <f>'RM_1.1.sz.mell.'!I103</f>
        <v>0</v>
      </c>
      <c r="J103" s="688">
        <f>'RM_1.1.sz.mell.'!J103</f>
        <v>0</v>
      </c>
      <c r="K103" s="753">
        <f>'RM_1.1.sz.mell.'!K103</f>
        <v>179640627</v>
      </c>
    </row>
    <row r="104" spans="1:11" ht="12" customHeight="1" x14ac:dyDescent="0.25">
      <c r="A104" s="1189" t="s">
        <v>100</v>
      </c>
      <c r="B104" s="1233" t="s">
        <v>182</v>
      </c>
      <c r="C104" s="688">
        <f>'RM_1.1.sz.mell.'!C104</f>
        <v>17000000</v>
      </c>
      <c r="D104" s="688">
        <f>'RM_1.1.sz.mell.'!D104</f>
        <v>0</v>
      </c>
      <c r="E104" s="688">
        <f>'RM_1.1.sz.mell.'!E104</f>
        <v>0</v>
      </c>
      <c r="F104" s="688">
        <f>'RM_1.1.sz.mell.'!F104</f>
        <v>0</v>
      </c>
      <c r="G104" s="688">
        <f>'RM_1.1.sz.mell.'!G104</f>
        <v>0</v>
      </c>
      <c r="H104" s="688">
        <f>'RM_1.1.sz.mell.'!H104</f>
        <v>0</v>
      </c>
      <c r="I104" s="688">
        <f>'RM_1.1.sz.mell.'!I104</f>
        <v>0</v>
      </c>
      <c r="J104" s="688">
        <f>'RM_1.1.sz.mell.'!J104</f>
        <v>0</v>
      </c>
      <c r="K104" s="753">
        <f>'RM_1.1.sz.mell.'!K104</f>
        <v>17000000</v>
      </c>
    </row>
    <row r="105" spans="1:11" ht="12" customHeight="1" x14ac:dyDescent="0.25">
      <c r="A105" s="1189" t="s">
        <v>111</v>
      </c>
      <c r="B105" s="1218" t="s">
        <v>183</v>
      </c>
      <c r="C105" s="688">
        <f>'RM_1.1.sz.mell.'!C105</f>
        <v>199670621</v>
      </c>
      <c r="D105" s="688">
        <f>'RM_1.1.sz.mell.'!D105</f>
        <v>0</v>
      </c>
      <c r="E105" s="688">
        <f>'RM_1.1.sz.mell.'!E105</f>
        <v>0</v>
      </c>
      <c r="F105" s="688">
        <f>'RM_1.1.sz.mell.'!F105</f>
        <v>0</v>
      </c>
      <c r="G105" s="688">
        <f>'RM_1.1.sz.mell.'!G105</f>
        <v>0</v>
      </c>
      <c r="H105" s="688">
        <f>'RM_1.1.sz.mell.'!H105</f>
        <v>0</v>
      </c>
      <c r="I105" s="688">
        <f>'RM_1.1.sz.mell.'!I105</f>
        <v>0</v>
      </c>
      <c r="J105" s="688">
        <f>'RM_1.1.sz.mell.'!J105</f>
        <v>0</v>
      </c>
      <c r="K105" s="753">
        <f>'RM_1.1.sz.mell.'!K105</f>
        <v>199670621</v>
      </c>
    </row>
    <row r="106" spans="1:11" ht="12" customHeight="1" x14ac:dyDescent="0.25">
      <c r="A106" s="1189" t="s">
        <v>101</v>
      </c>
      <c r="B106" s="1232" t="s">
        <v>437</v>
      </c>
      <c r="C106" s="688">
        <f>'RM_1.1.sz.mell.'!C106</f>
        <v>0</v>
      </c>
      <c r="D106" s="688">
        <f>'RM_1.1.sz.mell.'!D106</f>
        <v>0</v>
      </c>
      <c r="E106" s="688">
        <f>'RM_1.1.sz.mell.'!E106</f>
        <v>0</v>
      </c>
      <c r="F106" s="688">
        <f>'RM_1.1.sz.mell.'!F106</f>
        <v>0</v>
      </c>
      <c r="G106" s="688">
        <f>'RM_1.1.sz.mell.'!G106</f>
        <v>0</v>
      </c>
      <c r="H106" s="688">
        <f>'RM_1.1.sz.mell.'!H106</f>
        <v>0</v>
      </c>
      <c r="I106" s="688">
        <f>'RM_1.1.sz.mell.'!I106</f>
        <v>0</v>
      </c>
      <c r="J106" s="688">
        <f>'RM_1.1.sz.mell.'!J106</f>
        <v>0</v>
      </c>
      <c r="K106" s="753">
        <f>'RM_1.1.sz.mell.'!K106</f>
        <v>0</v>
      </c>
    </row>
    <row r="107" spans="1:11" ht="12" customHeight="1" x14ac:dyDescent="0.25">
      <c r="A107" s="1189" t="s">
        <v>102</v>
      </c>
      <c r="B107" s="1234" t="s">
        <v>436</v>
      </c>
      <c r="C107" s="688">
        <f>'RM_1.1.sz.mell.'!C107</f>
        <v>0</v>
      </c>
      <c r="D107" s="688">
        <f>'RM_1.1.sz.mell.'!D107</f>
        <v>0</v>
      </c>
      <c r="E107" s="688">
        <f>'RM_1.1.sz.mell.'!E107</f>
        <v>0</v>
      </c>
      <c r="F107" s="688">
        <f>'RM_1.1.sz.mell.'!F107</f>
        <v>0</v>
      </c>
      <c r="G107" s="688">
        <f>'RM_1.1.sz.mell.'!G107</f>
        <v>0</v>
      </c>
      <c r="H107" s="688">
        <f>'RM_1.1.sz.mell.'!H107</f>
        <v>0</v>
      </c>
      <c r="I107" s="688">
        <f>'RM_1.1.sz.mell.'!I107</f>
        <v>0</v>
      </c>
      <c r="J107" s="688">
        <f>'RM_1.1.sz.mell.'!J107</f>
        <v>0</v>
      </c>
      <c r="K107" s="753">
        <f>'RM_1.1.sz.mell.'!K107</f>
        <v>0</v>
      </c>
    </row>
    <row r="108" spans="1:11" ht="12" customHeight="1" x14ac:dyDescent="0.25">
      <c r="A108" s="1189" t="s">
        <v>112</v>
      </c>
      <c r="B108" s="1234" t="s">
        <v>435</v>
      </c>
      <c r="C108" s="688">
        <f>'RM_1.1.sz.mell.'!C108</f>
        <v>0</v>
      </c>
      <c r="D108" s="688">
        <f>'RM_1.1.sz.mell.'!D108</f>
        <v>0</v>
      </c>
      <c r="E108" s="688">
        <f>'RM_1.1.sz.mell.'!E108</f>
        <v>0</v>
      </c>
      <c r="F108" s="688">
        <f>'RM_1.1.sz.mell.'!F108</f>
        <v>0</v>
      </c>
      <c r="G108" s="688">
        <f>'RM_1.1.sz.mell.'!G108</f>
        <v>0</v>
      </c>
      <c r="H108" s="688">
        <f>'RM_1.1.sz.mell.'!H108</f>
        <v>0</v>
      </c>
      <c r="I108" s="688">
        <f>'RM_1.1.sz.mell.'!I108</f>
        <v>0</v>
      </c>
      <c r="J108" s="688">
        <f>'RM_1.1.sz.mell.'!J108</f>
        <v>0</v>
      </c>
      <c r="K108" s="753">
        <f>'RM_1.1.sz.mell.'!K108</f>
        <v>0</v>
      </c>
    </row>
    <row r="109" spans="1:11" ht="12" customHeight="1" x14ac:dyDescent="0.25">
      <c r="A109" s="1189" t="s">
        <v>113</v>
      </c>
      <c r="B109" s="1235" t="s">
        <v>346</v>
      </c>
      <c r="C109" s="688">
        <f>'RM_1.1.sz.mell.'!C109</f>
        <v>0</v>
      </c>
      <c r="D109" s="688">
        <f>'RM_1.1.sz.mell.'!D109</f>
        <v>0</v>
      </c>
      <c r="E109" s="688">
        <f>'RM_1.1.sz.mell.'!E109</f>
        <v>0</v>
      </c>
      <c r="F109" s="688">
        <f>'RM_1.1.sz.mell.'!F109</f>
        <v>0</v>
      </c>
      <c r="G109" s="688">
        <f>'RM_1.1.sz.mell.'!G109</f>
        <v>0</v>
      </c>
      <c r="H109" s="688">
        <f>'RM_1.1.sz.mell.'!H109</f>
        <v>0</v>
      </c>
      <c r="I109" s="688">
        <f>'RM_1.1.sz.mell.'!I109</f>
        <v>0</v>
      </c>
      <c r="J109" s="688">
        <f>'RM_1.1.sz.mell.'!J109</f>
        <v>0</v>
      </c>
      <c r="K109" s="753">
        <f>'RM_1.1.sz.mell.'!K109</f>
        <v>0</v>
      </c>
    </row>
    <row r="110" spans="1:11" ht="12" customHeight="1" x14ac:dyDescent="0.25">
      <c r="A110" s="1189" t="s">
        <v>114</v>
      </c>
      <c r="B110" s="1236" t="s">
        <v>347</v>
      </c>
      <c r="C110" s="688">
        <f>'RM_1.1.sz.mell.'!C110</f>
        <v>0</v>
      </c>
      <c r="D110" s="688">
        <f>'RM_1.1.sz.mell.'!D110</f>
        <v>0</v>
      </c>
      <c r="E110" s="688">
        <f>'RM_1.1.sz.mell.'!E110</f>
        <v>0</v>
      </c>
      <c r="F110" s="688">
        <f>'RM_1.1.sz.mell.'!F110</f>
        <v>0</v>
      </c>
      <c r="G110" s="688">
        <f>'RM_1.1.sz.mell.'!G110</f>
        <v>0</v>
      </c>
      <c r="H110" s="688">
        <f>'RM_1.1.sz.mell.'!H110</f>
        <v>0</v>
      </c>
      <c r="I110" s="688">
        <f>'RM_1.1.sz.mell.'!I110</f>
        <v>0</v>
      </c>
      <c r="J110" s="688">
        <f>'RM_1.1.sz.mell.'!J110</f>
        <v>0</v>
      </c>
      <c r="K110" s="753">
        <f>'RM_1.1.sz.mell.'!K110</f>
        <v>0</v>
      </c>
    </row>
    <row r="111" spans="1:11" ht="12" customHeight="1" x14ac:dyDescent="0.25">
      <c r="A111" s="1189" t="s">
        <v>115</v>
      </c>
      <c r="B111" s="1236" t="s">
        <v>348</v>
      </c>
      <c r="C111" s="688">
        <f>'RM_1.1.sz.mell.'!C111</f>
        <v>0</v>
      </c>
      <c r="D111" s="688">
        <f>'RM_1.1.sz.mell.'!D111</f>
        <v>0</v>
      </c>
      <c r="E111" s="688">
        <f>'RM_1.1.sz.mell.'!E111</f>
        <v>0</v>
      </c>
      <c r="F111" s="688">
        <f>'RM_1.1.sz.mell.'!F111</f>
        <v>0</v>
      </c>
      <c r="G111" s="688">
        <f>'RM_1.1.sz.mell.'!G111</f>
        <v>0</v>
      </c>
      <c r="H111" s="688">
        <f>'RM_1.1.sz.mell.'!H111</f>
        <v>0</v>
      </c>
      <c r="I111" s="688">
        <f>'RM_1.1.sz.mell.'!I111</f>
        <v>0</v>
      </c>
      <c r="J111" s="688">
        <f>'RM_1.1.sz.mell.'!J111</f>
        <v>0</v>
      </c>
      <c r="K111" s="753">
        <f>'RM_1.1.sz.mell.'!K111</f>
        <v>0</v>
      </c>
    </row>
    <row r="112" spans="1:11" ht="12" customHeight="1" x14ac:dyDescent="0.25">
      <c r="A112" s="1189" t="s">
        <v>117</v>
      </c>
      <c r="B112" s="1235" t="s">
        <v>349</v>
      </c>
      <c r="C112" s="688">
        <f>'RM_1.1.sz.mell.'!C112</f>
        <v>0</v>
      </c>
      <c r="D112" s="688">
        <f>'RM_1.1.sz.mell.'!D112</f>
        <v>0</v>
      </c>
      <c r="E112" s="688">
        <f>'RM_1.1.sz.mell.'!E112</f>
        <v>0</v>
      </c>
      <c r="F112" s="688">
        <f>'RM_1.1.sz.mell.'!F112</f>
        <v>0</v>
      </c>
      <c r="G112" s="688">
        <f>'RM_1.1.sz.mell.'!G112</f>
        <v>0</v>
      </c>
      <c r="H112" s="688">
        <f>'RM_1.1.sz.mell.'!H112</f>
        <v>0</v>
      </c>
      <c r="I112" s="688">
        <f>'RM_1.1.sz.mell.'!I112</f>
        <v>0</v>
      </c>
      <c r="J112" s="688">
        <f>'RM_1.1.sz.mell.'!J112</f>
        <v>0</v>
      </c>
      <c r="K112" s="753">
        <f>'RM_1.1.sz.mell.'!K112</f>
        <v>0</v>
      </c>
    </row>
    <row r="113" spans="1:11" ht="12" customHeight="1" x14ac:dyDescent="0.25">
      <c r="A113" s="1189" t="s">
        <v>184</v>
      </c>
      <c r="B113" s="1235" t="s">
        <v>350</v>
      </c>
      <c r="C113" s="688">
        <f>'RM_1.1.sz.mell.'!C113</f>
        <v>0</v>
      </c>
      <c r="D113" s="688">
        <f>'RM_1.1.sz.mell.'!D113</f>
        <v>0</v>
      </c>
      <c r="E113" s="688">
        <f>'RM_1.1.sz.mell.'!E113</f>
        <v>0</v>
      </c>
      <c r="F113" s="688">
        <f>'RM_1.1.sz.mell.'!F113</f>
        <v>0</v>
      </c>
      <c r="G113" s="688">
        <f>'RM_1.1.sz.mell.'!G113</f>
        <v>0</v>
      </c>
      <c r="H113" s="688">
        <f>'RM_1.1.sz.mell.'!H113</f>
        <v>0</v>
      </c>
      <c r="I113" s="688">
        <f>'RM_1.1.sz.mell.'!I113</f>
        <v>0</v>
      </c>
      <c r="J113" s="688">
        <f>'RM_1.1.sz.mell.'!J113</f>
        <v>0</v>
      </c>
      <c r="K113" s="753">
        <f>'RM_1.1.sz.mell.'!K113</f>
        <v>0</v>
      </c>
    </row>
    <row r="114" spans="1:11" ht="12" customHeight="1" x14ac:dyDescent="0.25">
      <c r="A114" s="1189" t="s">
        <v>344</v>
      </c>
      <c r="B114" s="1236" t="s">
        <v>351</v>
      </c>
      <c r="C114" s="688">
        <f>'RM_1.1.sz.mell.'!C114</f>
        <v>0</v>
      </c>
      <c r="D114" s="688">
        <f>'RM_1.1.sz.mell.'!D114</f>
        <v>0</v>
      </c>
      <c r="E114" s="688">
        <f>'RM_1.1.sz.mell.'!E114</f>
        <v>0</v>
      </c>
      <c r="F114" s="688">
        <f>'RM_1.1.sz.mell.'!F114</f>
        <v>0</v>
      </c>
      <c r="G114" s="688">
        <f>'RM_1.1.sz.mell.'!G114</f>
        <v>0</v>
      </c>
      <c r="H114" s="688">
        <f>'RM_1.1.sz.mell.'!H114</f>
        <v>0</v>
      </c>
      <c r="I114" s="688">
        <f>'RM_1.1.sz.mell.'!I114</f>
        <v>0</v>
      </c>
      <c r="J114" s="688">
        <f>'RM_1.1.sz.mell.'!J114</f>
        <v>0</v>
      </c>
      <c r="K114" s="753">
        <f>'RM_1.1.sz.mell.'!K114</f>
        <v>0</v>
      </c>
    </row>
    <row r="115" spans="1:11" ht="12" customHeight="1" x14ac:dyDescent="0.25">
      <c r="A115" s="1222" t="s">
        <v>345</v>
      </c>
      <c r="B115" s="1234" t="s">
        <v>352</v>
      </c>
      <c r="C115" s="688">
        <f>'RM_1.1.sz.mell.'!C115</f>
        <v>0</v>
      </c>
      <c r="D115" s="688">
        <f>'RM_1.1.sz.mell.'!D115</f>
        <v>0</v>
      </c>
      <c r="E115" s="688">
        <f>'RM_1.1.sz.mell.'!E115</f>
        <v>0</v>
      </c>
      <c r="F115" s="688">
        <f>'RM_1.1.sz.mell.'!F115</f>
        <v>0</v>
      </c>
      <c r="G115" s="688">
        <f>'RM_1.1.sz.mell.'!G115</f>
        <v>0</v>
      </c>
      <c r="H115" s="688">
        <f>'RM_1.1.sz.mell.'!H115</f>
        <v>0</v>
      </c>
      <c r="I115" s="688">
        <f>'RM_1.1.sz.mell.'!I115</f>
        <v>0</v>
      </c>
      <c r="J115" s="688">
        <f>'RM_1.1.sz.mell.'!J115</f>
        <v>0</v>
      </c>
      <c r="K115" s="753">
        <f>'RM_1.1.sz.mell.'!K115</f>
        <v>0</v>
      </c>
    </row>
    <row r="116" spans="1:11" ht="12" customHeight="1" x14ac:dyDescent="0.25">
      <c r="A116" s="1189" t="s">
        <v>433</v>
      </c>
      <c r="B116" s="1234" t="s">
        <v>353</v>
      </c>
      <c r="C116" s="688">
        <f>'RM_1.1.sz.mell.'!C116</f>
        <v>0</v>
      </c>
      <c r="D116" s="688">
        <f>'RM_1.1.sz.mell.'!D116</f>
        <v>0</v>
      </c>
      <c r="E116" s="688">
        <f>'RM_1.1.sz.mell.'!E116</f>
        <v>0</v>
      </c>
      <c r="F116" s="688">
        <f>'RM_1.1.sz.mell.'!F116</f>
        <v>0</v>
      </c>
      <c r="G116" s="688">
        <f>'RM_1.1.sz.mell.'!G116</f>
        <v>0</v>
      </c>
      <c r="H116" s="688">
        <f>'RM_1.1.sz.mell.'!H116</f>
        <v>0</v>
      </c>
      <c r="I116" s="688">
        <f>'RM_1.1.sz.mell.'!I116</f>
        <v>0</v>
      </c>
      <c r="J116" s="688">
        <f>'RM_1.1.sz.mell.'!J116</f>
        <v>0</v>
      </c>
      <c r="K116" s="753">
        <f>'RM_1.1.sz.mell.'!K116</f>
        <v>0</v>
      </c>
    </row>
    <row r="117" spans="1:11" ht="12" customHeight="1" x14ac:dyDescent="0.25">
      <c r="A117" s="1192" t="s">
        <v>434</v>
      </c>
      <c r="B117" s="1234" t="s">
        <v>354</v>
      </c>
      <c r="C117" s="688">
        <f>'RM_1.1.sz.mell.'!C117</f>
        <v>0</v>
      </c>
      <c r="D117" s="688">
        <f>'RM_1.1.sz.mell.'!D117</f>
        <v>0</v>
      </c>
      <c r="E117" s="688">
        <f>'RM_1.1.sz.mell.'!E117</f>
        <v>0</v>
      </c>
      <c r="F117" s="688">
        <f>'RM_1.1.sz.mell.'!F117</f>
        <v>0</v>
      </c>
      <c r="G117" s="688">
        <f>'RM_1.1.sz.mell.'!G117</f>
        <v>0</v>
      </c>
      <c r="H117" s="688">
        <f>'RM_1.1.sz.mell.'!H117</f>
        <v>0</v>
      </c>
      <c r="I117" s="688">
        <f>'RM_1.1.sz.mell.'!I117</f>
        <v>0</v>
      </c>
      <c r="J117" s="688">
        <f>'RM_1.1.sz.mell.'!J117</f>
        <v>0</v>
      </c>
      <c r="K117" s="753">
        <f>'RM_1.1.sz.mell.'!K117</f>
        <v>0</v>
      </c>
    </row>
    <row r="118" spans="1:11" ht="12" customHeight="1" x14ac:dyDescent="0.25">
      <c r="A118" s="1189" t="s">
        <v>438</v>
      </c>
      <c r="B118" s="1233" t="s">
        <v>49</v>
      </c>
      <c r="C118" s="686">
        <f>'RM_1.1.sz.mell.'!C118</f>
        <v>0</v>
      </c>
      <c r="D118" s="686">
        <f>'RM_1.1.sz.mell.'!D118</f>
        <v>0</v>
      </c>
      <c r="E118" s="686">
        <f>'RM_1.1.sz.mell.'!E118</f>
        <v>0</v>
      </c>
      <c r="F118" s="686">
        <f>'RM_1.1.sz.mell.'!F118</f>
        <v>0</v>
      </c>
      <c r="G118" s="686">
        <f>'RM_1.1.sz.mell.'!G118</f>
        <v>0</v>
      </c>
      <c r="H118" s="686">
        <f>'RM_1.1.sz.mell.'!H118</f>
        <v>0</v>
      </c>
      <c r="I118" s="686">
        <f>'RM_1.1.sz.mell.'!I118</f>
        <v>0</v>
      </c>
      <c r="J118" s="686">
        <f>'RM_1.1.sz.mell.'!J118</f>
        <v>0</v>
      </c>
      <c r="K118" s="752">
        <f>'RM_1.1.sz.mell.'!K118</f>
        <v>0</v>
      </c>
    </row>
    <row r="119" spans="1:11" ht="12" customHeight="1" x14ac:dyDescent="0.25">
      <c r="A119" s="1189" t="s">
        <v>439</v>
      </c>
      <c r="B119" s="1232" t="s">
        <v>441</v>
      </c>
      <c r="C119" s="686">
        <f>'RM_1.1.sz.mell.'!C119</f>
        <v>0</v>
      </c>
      <c r="D119" s="686">
        <f>'RM_1.1.sz.mell.'!D119</f>
        <v>0</v>
      </c>
      <c r="E119" s="686">
        <f>'RM_1.1.sz.mell.'!E119</f>
        <v>0</v>
      </c>
      <c r="F119" s="686">
        <f>'RM_1.1.sz.mell.'!F119</f>
        <v>0</v>
      </c>
      <c r="G119" s="686">
        <f>'RM_1.1.sz.mell.'!G119</f>
        <v>0</v>
      </c>
      <c r="H119" s="686">
        <f>'RM_1.1.sz.mell.'!H119</f>
        <v>0</v>
      </c>
      <c r="I119" s="686">
        <f>'RM_1.1.sz.mell.'!I119</f>
        <v>0</v>
      </c>
      <c r="J119" s="686">
        <f>'RM_1.1.sz.mell.'!J119</f>
        <v>0</v>
      </c>
      <c r="K119" s="752">
        <f>'RM_1.1.sz.mell.'!K119</f>
        <v>0</v>
      </c>
    </row>
    <row r="120" spans="1:11" ht="12" customHeight="1" thickBot="1" x14ac:dyDescent="0.3">
      <c r="A120" s="1196" t="s">
        <v>440</v>
      </c>
      <c r="B120" s="1237" t="s">
        <v>442</v>
      </c>
      <c r="C120" s="690">
        <f>'RM_1.1.sz.mell.'!C120</f>
        <v>0</v>
      </c>
      <c r="D120" s="690">
        <f>'RM_1.1.sz.mell.'!D120</f>
        <v>0</v>
      </c>
      <c r="E120" s="690">
        <f>'RM_1.1.sz.mell.'!E120</f>
        <v>0</v>
      </c>
      <c r="F120" s="690">
        <f>'RM_1.1.sz.mell.'!F120</f>
        <v>0</v>
      </c>
      <c r="G120" s="690">
        <f>'RM_1.1.sz.mell.'!G120</f>
        <v>0</v>
      </c>
      <c r="H120" s="690">
        <f>'RM_1.1.sz.mell.'!H120</f>
        <v>0</v>
      </c>
      <c r="I120" s="690">
        <f>'RM_1.1.sz.mell.'!I120</f>
        <v>0</v>
      </c>
      <c r="J120" s="690">
        <f>'RM_1.1.sz.mell.'!J120</f>
        <v>0</v>
      </c>
      <c r="K120" s="767">
        <f>'RM_1.1.sz.mell.'!K120</f>
        <v>0</v>
      </c>
    </row>
    <row r="121" spans="1:11" ht="12" customHeight="1" thickBot="1" x14ac:dyDescent="0.3">
      <c r="A121" s="1223" t="s">
        <v>18</v>
      </c>
      <c r="B121" s="1238" t="s">
        <v>355</v>
      </c>
      <c r="C121" s="485">
        <f>'RM_1.1.sz.mell.'!C121</f>
        <v>596836313</v>
      </c>
      <c r="D121" s="485">
        <f>'RM_1.1.sz.mell.'!D121</f>
        <v>0</v>
      </c>
      <c r="E121" s="485">
        <f>'RM_1.1.sz.mell.'!E121</f>
        <v>0</v>
      </c>
      <c r="F121" s="485">
        <f>'RM_1.1.sz.mell.'!F121</f>
        <v>0</v>
      </c>
      <c r="G121" s="485">
        <f>'RM_1.1.sz.mell.'!G121</f>
        <v>0</v>
      </c>
      <c r="H121" s="485">
        <f>'RM_1.1.sz.mell.'!H121</f>
        <v>0</v>
      </c>
      <c r="I121" s="485">
        <f>'RM_1.1.sz.mell.'!I121</f>
        <v>0</v>
      </c>
      <c r="J121" s="485">
        <f>'RM_1.1.sz.mell.'!J121</f>
        <v>0</v>
      </c>
      <c r="K121" s="470">
        <f>'RM_1.1.sz.mell.'!K121</f>
        <v>596836313</v>
      </c>
    </row>
    <row r="122" spans="1:11" ht="12" customHeight="1" x14ac:dyDescent="0.25">
      <c r="A122" s="1187" t="s">
        <v>103</v>
      </c>
      <c r="B122" s="1232" t="s">
        <v>227</v>
      </c>
      <c r="C122" s="668">
        <f>'RM_1.1.sz.mell.'!C122</f>
        <v>429646847</v>
      </c>
      <c r="D122" s="668">
        <f>'RM_1.1.sz.mell.'!D122</f>
        <v>0</v>
      </c>
      <c r="E122" s="668">
        <f>'RM_1.1.sz.mell.'!E122</f>
        <v>0</v>
      </c>
      <c r="F122" s="668">
        <f>'RM_1.1.sz.mell.'!F122</f>
        <v>0</v>
      </c>
      <c r="G122" s="668">
        <f>'RM_1.1.sz.mell.'!G122</f>
        <v>0</v>
      </c>
      <c r="H122" s="668">
        <f>'RM_1.1.sz.mell.'!H122</f>
        <v>0</v>
      </c>
      <c r="I122" s="668">
        <f>'RM_1.1.sz.mell.'!I122</f>
        <v>0</v>
      </c>
      <c r="J122" s="668">
        <f>'RM_1.1.sz.mell.'!J122</f>
        <v>0</v>
      </c>
      <c r="K122" s="396">
        <f>'RM_1.1.sz.mell.'!K122</f>
        <v>429646847</v>
      </c>
    </row>
    <row r="123" spans="1:11" ht="12" customHeight="1" x14ac:dyDescent="0.25">
      <c r="A123" s="1187" t="s">
        <v>104</v>
      </c>
      <c r="B123" s="1239" t="s">
        <v>359</v>
      </c>
      <c r="C123" s="668">
        <f>'RM_1.1.sz.mell.'!C123</f>
        <v>0</v>
      </c>
      <c r="D123" s="668">
        <f>'RM_1.1.sz.mell.'!D123</f>
        <v>0</v>
      </c>
      <c r="E123" s="668">
        <f>'RM_1.1.sz.mell.'!E123</f>
        <v>0</v>
      </c>
      <c r="F123" s="668">
        <f>'RM_1.1.sz.mell.'!F123</f>
        <v>0</v>
      </c>
      <c r="G123" s="668">
        <f>'RM_1.1.sz.mell.'!G123</f>
        <v>0</v>
      </c>
      <c r="H123" s="668">
        <f>'RM_1.1.sz.mell.'!H123</f>
        <v>0</v>
      </c>
      <c r="I123" s="668">
        <f>'RM_1.1.sz.mell.'!I123</f>
        <v>0</v>
      </c>
      <c r="J123" s="668">
        <f>'RM_1.1.sz.mell.'!J123</f>
        <v>0</v>
      </c>
      <c r="K123" s="396">
        <f>'RM_1.1.sz.mell.'!K123</f>
        <v>0</v>
      </c>
    </row>
    <row r="124" spans="1:11" ht="12" customHeight="1" x14ac:dyDescent="0.25">
      <c r="A124" s="1187" t="s">
        <v>105</v>
      </c>
      <c r="B124" s="1239" t="s">
        <v>185</v>
      </c>
      <c r="C124" s="686">
        <f>'RM_1.1.sz.mell.'!C124</f>
        <v>117613706</v>
      </c>
      <c r="D124" s="686">
        <f>'RM_1.1.sz.mell.'!D124</f>
        <v>0</v>
      </c>
      <c r="E124" s="686">
        <f>'RM_1.1.sz.mell.'!E124</f>
        <v>0</v>
      </c>
      <c r="F124" s="686">
        <f>'RM_1.1.sz.mell.'!F124</f>
        <v>0</v>
      </c>
      <c r="G124" s="686">
        <f>'RM_1.1.sz.mell.'!G124</f>
        <v>0</v>
      </c>
      <c r="H124" s="686">
        <f>'RM_1.1.sz.mell.'!H124</f>
        <v>0</v>
      </c>
      <c r="I124" s="686">
        <f>'RM_1.1.sz.mell.'!I124</f>
        <v>0</v>
      </c>
      <c r="J124" s="686">
        <f>'RM_1.1.sz.mell.'!J124</f>
        <v>0</v>
      </c>
      <c r="K124" s="752">
        <f>'RM_1.1.sz.mell.'!K124</f>
        <v>117613706</v>
      </c>
    </row>
    <row r="125" spans="1:11" ht="12" customHeight="1" x14ac:dyDescent="0.25">
      <c r="A125" s="1187" t="s">
        <v>106</v>
      </c>
      <c r="B125" s="1239" t="s">
        <v>360</v>
      </c>
      <c r="C125" s="686">
        <f>'RM_1.1.sz.mell.'!C125</f>
        <v>0</v>
      </c>
      <c r="D125" s="686">
        <f>'RM_1.1.sz.mell.'!D125</f>
        <v>0</v>
      </c>
      <c r="E125" s="686">
        <f>'RM_1.1.sz.mell.'!E125</f>
        <v>0</v>
      </c>
      <c r="F125" s="686">
        <f>'RM_1.1.sz.mell.'!F125</f>
        <v>0</v>
      </c>
      <c r="G125" s="686">
        <f>'RM_1.1.sz.mell.'!G125</f>
        <v>0</v>
      </c>
      <c r="H125" s="686">
        <f>'RM_1.1.sz.mell.'!H125</f>
        <v>0</v>
      </c>
      <c r="I125" s="686">
        <f>'RM_1.1.sz.mell.'!I125</f>
        <v>0</v>
      </c>
      <c r="J125" s="686">
        <f>'RM_1.1.sz.mell.'!J125</f>
        <v>0</v>
      </c>
      <c r="K125" s="752">
        <f>'RM_1.1.sz.mell.'!K125</f>
        <v>0</v>
      </c>
    </row>
    <row r="126" spans="1:11" ht="12" customHeight="1" x14ac:dyDescent="0.25">
      <c r="A126" s="1187" t="s">
        <v>107</v>
      </c>
      <c r="B126" s="1240" t="s">
        <v>229</v>
      </c>
      <c r="C126" s="686">
        <f>'RM_1.1.sz.mell.'!C126</f>
        <v>49575760</v>
      </c>
      <c r="D126" s="686">
        <f>'RM_1.1.sz.mell.'!D126</f>
        <v>0</v>
      </c>
      <c r="E126" s="686">
        <f>'RM_1.1.sz.mell.'!E126</f>
        <v>0</v>
      </c>
      <c r="F126" s="686">
        <f>'RM_1.1.sz.mell.'!F126</f>
        <v>0</v>
      </c>
      <c r="G126" s="686">
        <f>'RM_1.1.sz.mell.'!G126</f>
        <v>0</v>
      </c>
      <c r="H126" s="686">
        <f>'RM_1.1.sz.mell.'!H126</f>
        <v>0</v>
      </c>
      <c r="I126" s="686">
        <f>'RM_1.1.sz.mell.'!I126</f>
        <v>0</v>
      </c>
      <c r="J126" s="686">
        <f>'RM_1.1.sz.mell.'!J126</f>
        <v>0</v>
      </c>
      <c r="K126" s="752">
        <f>'RM_1.1.sz.mell.'!K126</f>
        <v>49575760</v>
      </c>
    </row>
    <row r="127" spans="1:11" ht="12" customHeight="1" x14ac:dyDescent="0.25">
      <c r="A127" s="1187" t="s">
        <v>116</v>
      </c>
      <c r="B127" s="1241" t="s">
        <v>423</v>
      </c>
      <c r="C127" s="686">
        <f>'RM_1.1.sz.mell.'!C127</f>
        <v>0</v>
      </c>
      <c r="D127" s="686">
        <f>'RM_1.1.sz.mell.'!D127</f>
        <v>0</v>
      </c>
      <c r="E127" s="686">
        <f>'RM_1.1.sz.mell.'!E127</f>
        <v>0</v>
      </c>
      <c r="F127" s="686">
        <f>'RM_1.1.sz.mell.'!F127</f>
        <v>0</v>
      </c>
      <c r="G127" s="686">
        <f>'RM_1.1.sz.mell.'!G127</f>
        <v>0</v>
      </c>
      <c r="H127" s="686">
        <f>'RM_1.1.sz.mell.'!H127</f>
        <v>0</v>
      </c>
      <c r="I127" s="686">
        <f>'RM_1.1.sz.mell.'!I127</f>
        <v>0</v>
      </c>
      <c r="J127" s="686">
        <f>'RM_1.1.sz.mell.'!J127</f>
        <v>0</v>
      </c>
      <c r="K127" s="752">
        <f>'RM_1.1.sz.mell.'!K127</f>
        <v>0</v>
      </c>
    </row>
    <row r="128" spans="1:11" ht="12" customHeight="1" x14ac:dyDescent="0.25">
      <c r="A128" s="1187" t="s">
        <v>118</v>
      </c>
      <c r="B128" s="1242" t="s">
        <v>365</v>
      </c>
      <c r="C128" s="686">
        <f>'RM_1.1.sz.mell.'!C128</f>
        <v>0</v>
      </c>
      <c r="D128" s="686">
        <f>'RM_1.1.sz.mell.'!D128</f>
        <v>0</v>
      </c>
      <c r="E128" s="686">
        <f>'RM_1.1.sz.mell.'!E128</f>
        <v>0</v>
      </c>
      <c r="F128" s="686">
        <f>'RM_1.1.sz.mell.'!F128</f>
        <v>0</v>
      </c>
      <c r="G128" s="686">
        <f>'RM_1.1.sz.mell.'!G128</f>
        <v>0</v>
      </c>
      <c r="H128" s="686">
        <f>'RM_1.1.sz.mell.'!H128</f>
        <v>0</v>
      </c>
      <c r="I128" s="686">
        <f>'RM_1.1.sz.mell.'!I128</f>
        <v>0</v>
      </c>
      <c r="J128" s="686">
        <f>'RM_1.1.sz.mell.'!J128</f>
        <v>0</v>
      </c>
      <c r="K128" s="752">
        <f>'RM_1.1.sz.mell.'!K128</f>
        <v>0</v>
      </c>
    </row>
    <row r="129" spans="1:11" ht="22.5" x14ac:dyDescent="0.25">
      <c r="A129" s="1187" t="s">
        <v>186</v>
      </c>
      <c r="B129" s="1236" t="s">
        <v>348</v>
      </c>
      <c r="C129" s="686">
        <f>'RM_1.1.sz.mell.'!C129</f>
        <v>0</v>
      </c>
      <c r="D129" s="686">
        <f>'RM_1.1.sz.mell.'!D129</f>
        <v>0</v>
      </c>
      <c r="E129" s="686">
        <f>'RM_1.1.sz.mell.'!E129</f>
        <v>0</v>
      </c>
      <c r="F129" s="686">
        <f>'RM_1.1.sz.mell.'!F129</f>
        <v>0</v>
      </c>
      <c r="G129" s="686">
        <f>'RM_1.1.sz.mell.'!G129</f>
        <v>0</v>
      </c>
      <c r="H129" s="686">
        <f>'RM_1.1.sz.mell.'!H129</f>
        <v>0</v>
      </c>
      <c r="I129" s="686">
        <f>'RM_1.1.sz.mell.'!I129</f>
        <v>0</v>
      </c>
      <c r="J129" s="686">
        <f>'RM_1.1.sz.mell.'!J129</f>
        <v>0</v>
      </c>
      <c r="K129" s="752">
        <f>'RM_1.1.sz.mell.'!K129</f>
        <v>0</v>
      </c>
    </row>
    <row r="130" spans="1:11" ht="12" customHeight="1" x14ac:dyDescent="0.25">
      <c r="A130" s="1187" t="s">
        <v>187</v>
      </c>
      <c r="B130" s="1236" t="s">
        <v>364</v>
      </c>
      <c r="C130" s="686">
        <f>'RM_1.1.sz.mell.'!C130</f>
        <v>0</v>
      </c>
      <c r="D130" s="686">
        <f>'RM_1.1.sz.mell.'!D130</f>
        <v>0</v>
      </c>
      <c r="E130" s="686">
        <f>'RM_1.1.sz.mell.'!E130</f>
        <v>0</v>
      </c>
      <c r="F130" s="686">
        <f>'RM_1.1.sz.mell.'!F130</f>
        <v>0</v>
      </c>
      <c r="G130" s="686">
        <f>'RM_1.1.sz.mell.'!G130</f>
        <v>0</v>
      </c>
      <c r="H130" s="686">
        <f>'RM_1.1.sz.mell.'!H130</f>
        <v>0</v>
      </c>
      <c r="I130" s="686">
        <f>'RM_1.1.sz.mell.'!I130</f>
        <v>0</v>
      </c>
      <c r="J130" s="686">
        <f>'RM_1.1.sz.mell.'!J130</f>
        <v>0</v>
      </c>
      <c r="K130" s="752">
        <f>'RM_1.1.sz.mell.'!K130</f>
        <v>0</v>
      </c>
    </row>
    <row r="131" spans="1:11" ht="12" customHeight="1" x14ac:dyDescent="0.25">
      <c r="A131" s="1187" t="s">
        <v>188</v>
      </c>
      <c r="B131" s="1236" t="s">
        <v>363</v>
      </c>
      <c r="C131" s="686">
        <f>'RM_1.1.sz.mell.'!C131</f>
        <v>0</v>
      </c>
      <c r="D131" s="686">
        <f>'RM_1.1.sz.mell.'!D131</f>
        <v>0</v>
      </c>
      <c r="E131" s="686">
        <f>'RM_1.1.sz.mell.'!E131</f>
        <v>0</v>
      </c>
      <c r="F131" s="686">
        <f>'RM_1.1.sz.mell.'!F131</f>
        <v>0</v>
      </c>
      <c r="G131" s="686">
        <f>'RM_1.1.sz.mell.'!G131</f>
        <v>0</v>
      </c>
      <c r="H131" s="686">
        <f>'RM_1.1.sz.mell.'!H131</f>
        <v>0</v>
      </c>
      <c r="I131" s="686">
        <f>'RM_1.1.sz.mell.'!I131</f>
        <v>0</v>
      </c>
      <c r="J131" s="686">
        <f>'RM_1.1.sz.mell.'!J131</f>
        <v>0</v>
      </c>
      <c r="K131" s="752">
        <f>'RM_1.1.sz.mell.'!K131</f>
        <v>0</v>
      </c>
    </row>
    <row r="132" spans="1:11" ht="12" customHeight="1" x14ac:dyDescent="0.25">
      <c r="A132" s="1187" t="s">
        <v>356</v>
      </c>
      <c r="B132" s="1236" t="s">
        <v>351</v>
      </c>
      <c r="C132" s="686">
        <f>'RM_1.1.sz.mell.'!C132</f>
        <v>0</v>
      </c>
      <c r="D132" s="686">
        <f>'RM_1.1.sz.mell.'!D132</f>
        <v>0</v>
      </c>
      <c r="E132" s="686">
        <f>'RM_1.1.sz.mell.'!E132</f>
        <v>0</v>
      </c>
      <c r="F132" s="686">
        <f>'RM_1.1.sz.mell.'!F132</f>
        <v>0</v>
      </c>
      <c r="G132" s="686">
        <f>'RM_1.1.sz.mell.'!G132</f>
        <v>0</v>
      </c>
      <c r="H132" s="686">
        <f>'RM_1.1.sz.mell.'!H132</f>
        <v>0</v>
      </c>
      <c r="I132" s="686">
        <f>'RM_1.1.sz.mell.'!I132</f>
        <v>0</v>
      </c>
      <c r="J132" s="686">
        <f>'RM_1.1.sz.mell.'!J132</f>
        <v>0</v>
      </c>
      <c r="K132" s="752">
        <f>'RM_1.1.sz.mell.'!K132</f>
        <v>0</v>
      </c>
    </row>
    <row r="133" spans="1:11" ht="12" customHeight="1" x14ac:dyDescent="0.25">
      <c r="A133" s="1187" t="s">
        <v>357</v>
      </c>
      <c r="B133" s="1236" t="s">
        <v>362</v>
      </c>
      <c r="C133" s="686">
        <f>'RM_1.1.sz.mell.'!C133</f>
        <v>0</v>
      </c>
      <c r="D133" s="686">
        <f>'RM_1.1.sz.mell.'!D133</f>
        <v>0</v>
      </c>
      <c r="E133" s="686">
        <f>'RM_1.1.sz.mell.'!E133</f>
        <v>0</v>
      </c>
      <c r="F133" s="686">
        <f>'RM_1.1.sz.mell.'!F133</f>
        <v>0</v>
      </c>
      <c r="G133" s="686">
        <f>'RM_1.1.sz.mell.'!G133</f>
        <v>0</v>
      </c>
      <c r="H133" s="686">
        <f>'RM_1.1.sz.mell.'!H133</f>
        <v>0</v>
      </c>
      <c r="I133" s="686">
        <f>'RM_1.1.sz.mell.'!I133</f>
        <v>0</v>
      </c>
      <c r="J133" s="686">
        <f>'RM_1.1.sz.mell.'!J133</f>
        <v>0</v>
      </c>
      <c r="K133" s="752">
        <f>'RM_1.1.sz.mell.'!K133</f>
        <v>0</v>
      </c>
    </row>
    <row r="134" spans="1:11" ht="23.25" thickBot="1" x14ac:dyDescent="0.3">
      <c r="A134" s="1222" t="s">
        <v>358</v>
      </c>
      <c r="B134" s="1236" t="s">
        <v>361</v>
      </c>
      <c r="C134" s="688">
        <f>'RM_1.1.sz.mell.'!C134</f>
        <v>0</v>
      </c>
      <c r="D134" s="688">
        <f>'RM_1.1.sz.mell.'!D134</f>
        <v>0</v>
      </c>
      <c r="E134" s="688">
        <f>'RM_1.1.sz.mell.'!E134</f>
        <v>0</v>
      </c>
      <c r="F134" s="688">
        <f>'RM_1.1.sz.mell.'!F134</f>
        <v>0</v>
      </c>
      <c r="G134" s="688">
        <f>'RM_1.1.sz.mell.'!G134</f>
        <v>0</v>
      </c>
      <c r="H134" s="688">
        <f>'RM_1.1.sz.mell.'!H134</f>
        <v>0</v>
      </c>
      <c r="I134" s="688">
        <f>'RM_1.1.sz.mell.'!I134</f>
        <v>0</v>
      </c>
      <c r="J134" s="688">
        <f>'RM_1.1.sz.mell.'!J134</f>
        <v>0</v>
      </c>
      <c r="K134" s="753">
        <f>'RM_1.1.sz.mell.'!K134</f>
        <v>0</v>
      </c>
    </row>
    <row r="135" spans="1:11" ht="12" customHeight="1" thickBot="1" x14ac:dyDescent="0.3">
      <c r="A135" s="1185" t="s">
        <v>19</v>
      </c>
      <c r="B135" s="1243" t="s">
        <v>443</v>
      </c>
      <c r="C135" s="382">
        <f>'RM_1.1.sz.mell.'!C135</f>
        <v>1339930658</v>
      </c>
      <c r="D135" s="382">
        <f>'RM_1.1.sz.mell.'!D135</f>
        <v>0</v>
      </c>
      <c r="E135" s="382">
        <f>'RM_1.1.sz.mell.'!E135</f>
        <v>0</v>
      </c>
      <c r="F135" s="382">
        <f>'RM_1.1.sz.mell.'!F135</f>
        <v>0</v>
      </c>
      <c r="G135" s="382">
        <f>'RM_1.1.sz.mell.'!G135</f>
        <v>0</v>
      </c>
      <c r="H135" s="382">
        <f>'RM_1.1.sz.mell.'!H135</f>
        <v>0</v>
      </c>
      <c r="I135" s="382">
        <f>'RM_1.1.sz.mell.'!I135</f>
        <v>0</v>
      </c>
      <c r="J135" s="382">
        <f>'RM_1.1.sz.mell.'!J135</f>
        <v>0</v>
      </c>
      <c r="K135" s="282">
        <f>'RM_1.1.sz.mell.'!K135</f>
        <v>1339930658</v>
      </c>
    </row>
    <row r="136" spans="1:11" ht="12" customHeight="1" thickBot="1" x14ac:dyDescent="0.3">
      <c r="A136" s="1185" t="s">
        <v>20</v>
      </c>
      <c r="B136" s="1243" t="s">
        <v>746</v>
      </c>
      <c r="C136" s="382">
        <f>'RM_1.1.sz.mell.'!C136</f>
        <v>17000000</v>
      </c>
      <c r="D136" s="382">
        <f>'RM_1.1.sz.mell.'!D136</f>
        <v>0</v>
      </c>
      <c r="E136" s="382">
        <f>'RM_1.1.sz.mell.'!E136</f>
        <v>0</v>
      </c>
      <c r="F136" s="382">
        <f>'RM_1.1.sz.mell.'!F136</f>
        <v>0</v>
      </c>
      <c r="G136" s="382">
        <f>'RM_1.1.sz.mell.'!G136</f>
        <v>0</v>
      </c>
      <c r="H136" s="382">
        <f>'RM_1.1.sz.mell.'!H136</f>
        <v>0</v>
      </c>
      <c r="I136" s="382">
        <f>'RM_1.1.sz.mell.'!I136</f>
        <v>0</v>
      </c>
      <c r="J136" s="382">
        <f>'RM_1.1.sz.mell.'!J136</f>
        <v>0</v>
      </c>
      <c r="K136" s="282">
        <f>'RM_1.1.sz.mell.'!K136</f>
        <v>17000000</v>
      </c>
    </row>
    <row r="137" spans="1:11" ht="12" customHeight="1" x14ac:dyDescent="0.25">
      <c r="A137" s="1187" t="s">
        <v>265</v>
      </c>
      <c r="B137" s="1239" t="s">
        <v>451</v>
      </c>
      <c r="C137" s="686">
        <f>'RM_1.1.sz.mell.'!C137</f>
        <v>0</v>
      </c>
      <c r="D137" s="686">
        <f>'RM_1.1.sz.mell.'!D137</f>
        <v>0</v>
      </c>
      <c r="E137" s="686">
        <f>'RM_1.1.sz.mell.'!E137</f>
        <v>0</v>
      </c>
      <c r="F137" s="686">
        <f>'RM_1.1.sz.mell.'!F137</f>
        <v>0</v>
      </c>
      <c r="G137" s="686">
        <f>'RM_1.1.sz.mell.'!G137</f>
        <v>0</v>
      </c>
      <c r="H137" s="686">
        <f>'RM_1.1.sz.mell.'!H137</f>
        <v>0</v>
      </c>
      <c r="I137" s="686">
        <f>'RM_1.1.sz.mell.'!I137</f>
        <v>0</v>
      </c>
      <c r="J137" s="686">
        <f>'RM_1.1.sz.mell.'!J137</f>
        <v>0</v>
      </c>
      <c r="K137" s="752">
        <f>'RM_1.1.sz.mell.'!K137</f>
        <v>0</v>
      </c>
    </row>
    <row r="138" spans="1:11" ht="12" customHeight="1" x14ac:dyDescent="0.25">
      <c r="A138" s="1187" t="s">
        <v>266</v>
      </c>
      <c r="B138" s="1239" t="s">
        <v>452</v>
      </c>
      <c r="C138" s="686">
        <f>'RM_1.1.sz.mell.'!C138</f>
        <v>17000000</v>
      </c>
      <c r="D138" s="686">
        <f>'RM_1.1.sz.mell.'!D138</f>
        <v>0</v>
      </c>
      <c r="E138" s="686">
        <f>'RM_1.1.sz.mell.'!E138</f>
        <v>0</v>
      </c>
      <c r="F138" s="686">
        <f>'RM_1.1.sz.mell.'!F138</f>
        <v>0</v>
      </c>
      <c r="G138" s="686">
        <f>'RM_1.1.sz.mell.'!G138</f>
        <v>0</v>
      </c>
      <c r="H138" s="686">
        <f>'RM_1.1.sz.mell.'!H138</f>
        <v>0</v>
      </c>
      <c r="I138" s="686">
        <f>'RM_1.1.sz.mell.'!I138</f>
        <v>0</v>
      </c>
      <c r="J138" s="686">
        <f>'RM_1.1.sz.mell.'!J138</f>
        <v>0</v>
      </c>
      <c r="K138" s="752">
        <f>'RM_1.1.sz.mell.'!K138</f>
        <v>17000000</v>
      </c>
    </row>
    <row r="139" spans="1:11" ht="12" customHeight="1" thickBot="1" x14ac:dyDescent="0.3">
      <c r="A139" s="1222" t="s">
        <v>267</v>
      </c>
      <c r="B139" s="1239" t="s">
        <v>453</v>
      </c>
      <c r="C139" s="686">
        <f>'RM_1.1.sz.mell.'!C139</f>
        <v>0</v>
      </c>
      <c r="D139" s="686">
        <f>'RM_1.1.sz.mell.'!D139</f>
        <v>0</v>
      </c>
      <c r="E139" s="686">
        <f>'RM_1.1.sz.mell.'!E139</f>
        <v>0</v>
      </c>
      <c r="F139" s="686">
        <f>'RM_1.1.sz.mell.'!F139</f>
        <v>0</v>
      </c>
      <c r="G139" s="686">
        <f>'RM_1.1.sz.mell.'!G139</f>
        <v>0</v>
      </c>
      <c r="H139" s="686">
        <f>'RM_1.1.sz.mell.'!H139</f>
        <v>0</v>
      </c>
      <c r="I139" s="686">
        <f>'RM_1.1.sz.mell.'!I139</f>
        <v>0</v>
      </c>
      <c r="J139" s="686">
        <f>'RM_1.1.sz.mell.'!J139</f>
        <v>0</v>
      </c>
      <c r="K139" s="752">
        <f>'RM_1.1.sz.mell.'!K139</f>
        <v>0</v>
      </c>
    </row>
    <row r="140" spans="1:11" ht="12" customHeight="1" thickBot="1" x14ac:dyDescent="0.3">
      <c r="A140" s="1185" t="s">
        <v>21</v>
      </c>
      <c r="B140" s="1243" t="s">
        <v>445</v>
      </c>
      <c r="C140" s="382">
        <f>'RM_1.1.sz.mell.'!C140</f>
        <v>0</v>
      </c>
      <c r="D140" s="382">
        <f>'RM_1.1.sz.mell.'!D140</f>
        <v>0</v>
      </c>
      <c r="E140" s="382">
        <f>'RM_1.1.sz.mell.'!E140</f>
        <v>0</v>
      </c>
      <c r="F140" s="382">
        <f>'RM_1.1.sz.mell.'!F140</f>
        <v>0</v>
      </c>
      <c r="G140" s="382">
        <f>'RM_1.1.sz.mell.'!G140</f>
        <v>0</v>
      </c>
      <c r="H140" s="382">
        <f>'RM_1.1.sz.mell.'!H140</f>
        <v>0</v>
      </c>
      <c r="I140" s="382">
        <f>'RM_1.1.sz.mell.'!I140</f>
        <v>0</v>
      </c>
      <c r="J140" s="382">
        <f>'RM_1.1.sz.mell.'!J140</f>
        <v>0</v>
      </c>
      <c r="K140" s="282">
        <f>'RM_1.1.sz.mell.'!K140</f>
        <v>0</v>
      </c>
    </row>
    <row r="141" spans="1:11" ht="12" customHeight="1" x14ac:dyDescent="0.25">
      <c r="A141" s="1187" t="s">
        <v>90</v>
      </c>
      <c r="B141" s="1244" t="s">
        <v>454</v>
      </c>
      <c r="C141" s="686">
        <f>'RM_1.1.sz.mell.'!C141</f>
        <v>0</v>
      </c>
      <c r="D141" s="686">
        <f>'RM_1.1.sz.mell.'!D141</f>
        <v>0</v>
      </c>
      <c r="E141" s="686">
        <f>'RM_1.1.sz.mell.'!E141</f>
        <v>0</v>
      </c>
      <c r="F141" s="686">
        <f>'RM_1.1.sz.mell.'!F141</f>
        <v>0</v>
      </c>
      <c r="G141" s="686">
        <f>'RM_1.1.sz.mell.'!G141</f>
        <v>0</v>
      </c>
      <c r="H141" s="686">
        <f>'RM_1.1.sz.mell.'!H141</f>
        <v>0</v>
      </c>
      <c r="I141" s="686">
        <f>'RM_1.1.sz.mell.'!I141</f>
        <v>0</v>
      </c>
      <c r="J141" s="686">
        <f>'RM_1.1.sz.mell.'!J141</f>
        <v>0</v>
      </c>
      <c r="K141" s="752">
        <f>'RM_1.1.sz.mell.'!K141</f>
        <v>0</v>
      </c>
    </row>
    <row r="142" spans="1:11" ht="12" customHeight="1" x14ac:dyDescent="0.25">
      <c r="A142" s="1187" t="s">
        <v>91</v>
      </c>
      <c r="B142" s="1244" t="s">
        <v>446</v>
      </c>
      <c r="C142" s="686">
        <f>'RM_1.1.sz.mell.'!C142</f>
        <v>0</v>
      </c>
      <c r="D142" s="686">
        <f>'RM_1.1.sz.mell.'!D142</f>
        <v>0</v>
      </c>
      <c r="E142" s="686">
        <f>'RM_1.1.sz.mell.'!E142</f>
        <v>0</v>
      </c>
      <c r="F142" s="686">
        <f>'RM_1.1.sz.mell.'!F142</f>
        <v>0</v>
      </c>
      <c r="G142" s="686">
        <f>'RM_1.1.sz.mell.'!G142</f>
        <v>0</v>
      </c>
      <c r="H142" s="686">
        <f>'RM_1.1.sz.mell.'!H142</f>
        <v>0</v>
      </c>
      <c r="I142" s="686">
        <f>'RM_1.1.sz.mell.'!I142</f>
        <v>0</v>
      </c>
      <c r="J142" s="686">
        <f>'RM_1.1.sz.mell.'!J142</f>
        <v>0</v>
      </c>
      <c r="K142" s="752">
        <f>'RM_1.1.sz.mell.'!K142</f>
        <v>0</v>
      </c>
    </row>
    <row r="143" spans="1:11" ht="12" customHeight="1" x14ac:dyDescent="0.25">
      <c r="A143" s="1187" t="s">
        <v>92</v>
      </c>
      <c r="B143" s="1244" t="s">
        <v>447</v>
      </c>
      <c r="C143" s="686">
        <f>'RM_1.1.sz.mell.'!C143</f>
        <v>0</v>
      </c>
      <c r="D143" s="686">
        <f>'RM_1.1.sz.mell.'!D143</f>
        <v>0</v>
      </c>
      <c r="E143" s="686">
        <f>'RM_1.1.sz.mell.'!E143</f>
        <v>0</v>
      </c>
      <c r="F143" s="686">
        <f>'RM_1.1.sz.mell.'!F143</f>
        <v>0</v>
      </c>
      <c r="G143" s="686">
        <f>'RM_1.1.sz.mell.'!G143</f>
        <v>0</v>
      </c>
      <c r="H143" s="686">
        <f>'RM_1.1.sz.mell.'!H143</f>
        <v>0</v>
      </c>
      <c r="I143" s="686">
        <f>'RM_1.1.sz.mell.'!I143</f>
        <v>0</v>
      </c>
      <c r="J143" s="686">
        <f>'RM_1.1.sz.mell.'!J143</f>
        <v>0</v>
      </c>
      <c r="K143" s="752">
        <f>'RM_1.1.sz.mell.'!K143</f>
        <v>0</v>
      </c>
    </row>
    <row r="144" spans="1:11" ht="12" customHeight="1" x14ac:dyDescent="0.25">
      <c r="A144" s="1187" t="s">
        <v>173</v>
      </c>
      <c r="B144" s="1244" t="s">
        <v>448</v>
      </c>
      <c r="C144" s="686">
        <f>'RM_1.1.sz.mell.'!C144</f>
        <v>0</v>
      </c>
      <c r="D144" s="686">
        <f>'RM_1.1.sz.mell.'!D144</f>
        <v>0</v>
      </c>
      <c r="E144" s="686">
        <f>'RM_1.1.sz.mell.'!E144</f>
        <v>0</v>
      </c>
      <c r="F144" s="686">
        <f>'RM_1.1.sz.mell.'!F144</f>
        <v>0</v>
      </c>
      <c r="G144" s="686">
        <f>'RM_1.1.sz.mell.'!G144</f>
        <v>0</v>
      </c>
      <c r="H144" s="686">
        <f>'RM_1.1.sz.mell.'!H144</f>
        <v>0</v>
      </c>
      <c r="I144" s="686">
        <f>'RM_1.1.sz.mell.'!I144</f>
        <v>0</v>
      </c>
      <c r="J144" s="686">
        <f>'RM_1.1.sz.mell.'!J144</f>
        <v>0</v>
      </c>
      <c r="K144" s="752">
        <f>'RM_1.1.sz.mell.'!K144</f>
        <v>0</v>
      </c>
    </row>
    <row r="145" spans="1:15" ht="12" customHeight="1" x14ac:dyDescent="0.25">
      <c r="A145" s="1187" t="s">
        <v>174</v>
      </c>
      <c r="B145" s="1244" t="s">
        <v>449</v>
      </c>
      <c r="C145" s="686">
        <f>'RM_1.1.sz.mell.'!C145</f>
        <v>0</v>
      </c>
      <c r="D145" s="686">
        <f>'RM_1.1.sz.mell.'!D145</f>
        <v>0</v>
      </c>
      <c r="E145" s="686">
        <f>'RM_1.1.sz.mell.'!E145</f>
        <v>0</v>
      </c>
      <c r="F145" s="686">
        <f>'RM_1.1.sz.mell.'!F145</f>
        <v>0</v>
      </c>
      <c r="G145" s="686">
        <f>'RM_1.1.sz.mell.'!G145</f>
        <v>0</v>
      </c>
      <c r="H145" s="686">
        <f>'RM_1.1.sz.mell.'!H145</f>
        <v>0</v>
      </c>
      <c r="I145" s="686">
        <f>'RM_1.1.sz.mell.'!I145</f>
        <v>0</v>
      </c>
      <c r="J145" s="686">
        <f>'RM_1.1.sz.mell.'!J145</f>
        <v>0</v>
      </c>
      <c r="K145" s="752">
        <f>'RM_1.1.sz.mell.'!K145</f>
        <v>0</v>
      </c>
    </row>
    <row r="146" spans="1:15" ht="12" customHeight="1" thickBot="1" x14ac:dyDescent="0.3">
      <c r="A146" s="1222" t="s">
        <v>175</v>
      </c>
      <c r="B146" s="1244" t="s">
        <v>450</v>
      </c>
      <c r="C146" s="686">
        <f>'RM_1.1.sz.mell.'!C146</f>
        <v>0</v>
      </c>
      <c r="D146" s="686">
        <f>'RM_1.1.sz.mell.'!D146</f>
        <v>0</v>
      </c>
      <c r="E146" s="686">
        <f>'RM_1.1.sz.mell.'!E146</f>
        <v>0</v>
      </c>
      <c r="F146" s="686">
        <f>'RM_1.1.sz.mell.'!F146</f>
        <v>0</v>
      </c>
      <c r="G146" s="686">
        <f>'RM_1.1.sz.mell.'!G146</f>
        <v>0</v>
      </c>
      <c r="H146" s="686">
        <f>'RM_1.1.sz.mell.'!H146</f>
        <v>0</v>
      </c>
      <c r="I146" s="686">
        <f>'RM_1.1.sz.mell.'!I146</f>
        <v>0</v>
      </c>
      <c r="J146" s="686">
        <f>'RM_1.1.sz.mell.'!J146</f>
        <v>0</v>
      </c>
      <c r="K146" s="752">
        <f>'RM_1.1.sz.mell.'!K146</f>
        <v>0</v>
      </c>
    </row>
    <row r="147" spans="1:15" ht="12" customHeight="1" thickBot="1" x14ac:dyDescent="0.3">
      <c r="A147" s="1185" t="s">
        <v>22</v>
      </c>
      <c r="B147" s="1243" t="s">
        <v>458</v>
      </c>
      <c r="C147" s="389">
        <f>'RM_1.1.sz.mell.'!C147</f>
        <v>10822818</v>
      </c>
      <c r="D147" s="389">
        <f>'RM_1.1.sz.mell.'!D147</f>
        <v>0</v>
      </c>
      <c r="E147" s="389">
        <f>'RM_1.1.sz.mell.'!E147</f>
        <v>0</v>
      </c>
      <c r="F147" s="389">
        <f>'RM_1.1.sz.mell.'!F147</f>
        <v>0</v>
      </c>
      <c r="G147" s="389">
        <f>'RM_1.1.sz.mell.'!G147</f>
        <v>0</v>
      </c>
      <c r="H147" s="389">
        <f>'RM_1.1.sz.mell.'!H147</f>
        <v>0</v>
      </c>
      <c r="I147" s="389">
        <f>'RM_1.1.sz.mell.'!I147</f>
        <v>0</v>
      </c>
      <c r="J147" s="389">
        <f>'RM_1.1.sz.mell.'!J147</f>
        <v>0</v>
      </c>
      <c r="K147" s="288">
        <f>'RM_1.1.sz.mell.'!K147</f>
        <v>10822818</v>
      </c>
    </row>
    <row r="148" spans="1:15" ht="12" customHeight="1" x14ac:dyDescent="0.25">
      <c r="A148" s="1187" t="s">
        <v>93</v>
      </c>
      <c r="B148" s="1244" t="s">
        <v>366</v>
      </c>
      <c r="C148" s="686">
        <f>'RM_1.1.sz.mell.'!C148</f>
        <v>0</v>
      </c>
      <c r="D148" s="686">
        <f>'RM_1.1.sz.mell.'!D148</f>
        <v>0</v>
      </c>
      <c r="E148" s="686">
        <f>'RM_1.1.sz.mell.'!E148</f>
        <v>0</v>
      </c>
      <c r="F148" s="686">
        <f>'RM_1.1.sz.mell.'!F148</f>
        <v>0</v>
      </c>
      <c r="G148" s="686">
        <f>'RM_1.1.sz.mell.'!G148</f>
        <v>0</v>
      </c>
      <c r="H148" s="686">
        <f>'RM_1.1.sz.mell.'!H148</f>
        <v>0</v>
      </c>
      <c r="I148" s="686">
        <f>'RM_1.1.sz.mell.'!I148</f>
        <v>0</v>
      </c>
      <c r="J148" s="686">
        <f>'RM_1.1.sz.mell.'!J148</f>
        <v>0</v>
      </c>
      <c r="K148" s="752">
        <f>'RM_1.1.sz.mell.'!K148</f>
        <v>0</v>
      </c>
    </row>
    <row r="149" spans="1:15" ht="12" customHeight="1" x14ac:dyDescent="0.25">
      <c r="A149" s="1187" t="s">
        <v>94</v>
      </c>
      <c r="B149" s="1244" t="s">
        <v>367</v>
      </c>
      <c r="C149" s="686">
        <f>'RM_1.1.sz.mell.'!C149</f>
        <v>10822818</v>
      </c>
      <c r="D149" s="686">
        <f>'RM_1.1.sz.mell.'!D149</f>
        <v>0</v>
      </c>
      <c r="E149" s="686">
        <f>'RM_1.1.sz.mell.'!E149</f>
        <v>0</v>
      </c>
      <c r="F149" s="686">
        <f>'RM_1.1.sz.mell.'!F149</f>
        <v>0</v>
      </c>
      <c r="G149" s="686">
        <f>'RM_1.1.sz.mell.'!G149</f>
        <v>0</v>
      </c>
      <c r="H149" s="686">
        <f>'RM_1.1.sz.mell.'!H149</f>
        <v>0</v>
      </c>
      <c r="I149" s="686">
        <f>'RM_1.1.sz.mell.'!I149</f>
        <v>0</v>
      </c>
      <c r="J149" s="686">
        <f>'RM_1.1.sz.mell.'!J149</f>
        <v>0</v>
      </c>
      <c r="K149" s="752">
        <f>'RM_1.1.sz.mell.'!K149</f>
        <v>10822818</v>
      </c>
    </row>
    <row r="150" spans="1:15" ht="12" customHeight="1" x14ac:dyDescent="0.25">
      <c r="A150" s="1187" t="s">
        <v>283</v>
      </c>
      <c r="B150" s="1244" t="s">
        <v>459</v>
      </c>
      <c r="C150" s="686">
        <f>'RM_1.1.sz.mell.'!C150</f>
        <v>0</v>
      </c>
      <c r="D150" s="686">
        <f>'RM_1.1.sz.mell.'!D150</f>
        <v>0</v>
      </c>
      <c r="E150" s="686">
        <f>'RM_1.1.sz.mell.'!E150</f>
        <v>0</v>
      </c>
      <c r="F150" s="686">
        <f>'RM_1.1.sz.mell.'!F150</f>
        <v>0</v>
      </c>
      <c r="G150" s="686">
        <f>'RM_1.1.sz.mell.'!G150</f>
        <v>0</v>
      </c>
      <c r="H150" s="686">
        <f>'RM_1.1.sz.mell.'!H150</f>
        <v>0</v>
      </c>
      <c r="I150" s="686">
        <f>'RM_1.1.sz.mell.'!I150</f>
        <v>0</v>
      </c>
      <c r="J150" s="686">
        <f>'RM_1.1.sz.mell.'!J150</f>
        <v>0</v>
      </c>
      <c r="K150" s="752">
        <f>'RM_1.1.sz.mell.'!K150</f>
        <v>0</v>
      </c>
    </row>
    <row r="151" spans="1:15" ht="12" customHeight="1" thickBot="1" x14ac:dyDescent="0.3">
      <c r="A151" s="1222" t="s">
        <v>284</v>
      </c>
      <c r="B151" s="1245" t="s">
        <v>385</v>
      </c>
      <c r="C151" s="686">
        <f>'RM_1.1.sz.mell.'!C151</f>
        <v>0</v>
      </c>
      <c r="D151" s="686">
        <f>'RM_1.1.sz.mell.'!D151</f>
        <v>0</v>
      </c>
      <c r="E151" s="686">
        <f>'RM_1.1.sz.mell.'!E151</f>
        <v>0</v>
      </c>
      <c r="F151" s="686">
        <f>'RM_1.1.sz.mell.'!F151</f>
        <v>0</v>
      </c>
      <c r="G151" s="686">
        <f>'RM_1.1.sz.mell.'!G151</f>
        <v>0</v>
      </c>
      <c r="H151" s="686">
        <f>'RM_1.1.sz.mell.'!H151</f>
        <v>0</v>
      </c>
      <c r="I151" s="686">
        <f>'RM_1.1.sz.mell.'!I151</f>
        <v>0</v>
      </c>
      <c r="J151" s="686">
        <f>'RM_1.1.sz.mell.'!J151</f>
        <v>0</v>
      </c>
      <c r="K151" s="752">
        <f>'RM_1.1.sz.mell.'!K151</f>
        <v>0</v>
      </c>
    </row>
    <row r="152" spans="1:15" ht="12" customHeight="1" thickBot="1" x14ac:dyDescent="0.3">
      <c r="A152" s="1185" t="s">
        <v>23</v>
      </c>
      <c r="B152" s="1243" t="s">
        <v>460</v>
      </c>
      <c r="C152" s="486">
        <f>'RM_1.1.sz.mell.'!C152</f>
        <v>0</v>
      </c>
      <c r="D152" s="486">
        <f>'RM_1.1.sz.mell.'!D152</f>
        <v>0</v>
      </c>
      <c r="E152" s="486">
        <f>'RM_1.1.sz.mell.'!E152</f>
        <v>0</v>
      </c>
      <c r="F152" s="486">
        <f>'RM_1.1.sz.mell.'!F152</f>
        <v>0</v>
      </c>
      <c r="G152" s="486">
        <f>'RM_1.1.sz.mell.'!G152</f>
        <v>0</v>
      </c>
      <c r="H152" s="486">
        <f>'RM_1.1.sz.mell.'!H152</f>
        <v>0</v>
      </c>
      <c r="I152" s="486">
        <f>'RM_1.1.sz.mell.'!I152</f>
        <v>0</v>
      </c>
      <c r="J152" s="486">
        <f>'RM_1.1.sz.mell.'!J152</f>
        <v>0</v>
      </c>
      <c r="K152" s="291">
        <f>'RM_1.1.sz.mell.'!K152</f>
        <v>0</v>
      </c>
    </row>
    <row r="153" spans="1:15" ht="12" customHeight="1" x14ac:dyDescent="0.25">
      <c r="A153" s="1187" t="s">
        <v>95</v>
      </c>
      <c r="B153" s="1244" t="s">
        <v>455</v>
      </c>
      <c r="C153" s="686">
        <f>'RM_1.1.sz.mell.'!C153</f>
        <v>0</v>
      </c>
      <c r="D153" s="686">
        <f>'RM_1.1.sz.mell.'!D153</f>
        <v>0</v>
      </c>
      <c r="E153" s="686">
        <f>'RM_1.1.sz.mell.'!E153</f>
        <v>0</v>
      </c>
      <c r="F153" s="686">
        <f>'RM_1.1.sz.mell.'!F153</f>
        <v>0</v>
      </c>
      <c r="G153" s="686">
        <f>'RM_1.1.sz.mell.'!G153</f>
        <v>0</v>
      </c>
      <c r="H153" s="686">
        <f>'RM_1.1.sz.mell.'!H153</f>
        <v>0</v>
      </c>
      <c r="I153" s="686">
        <f>'RM_1.1.sz.mell.'!I153</f>
        <v>0</v>
      </c>
      <c r="J153" s="686">
        <f>'RM_1.1.sz.mell.'!J153</f>
        <v>0</v>
      </c>
      <c r="K153" s="752">
        <f>'RM_1.1.sz.mell.'!K153</f>
        <v>0</v>
      </c>
    </row>
    <row r="154" spans="1:15" ht="12" customHeight="1" x14ac:dyDescent="0.25">
      <c r="A154" s="1187" t="s">
        <v>96</v>
      </c>
      <c r="B154" s="1244" t="s">
        <v>462</v>
      </c>
      <c r="C154" s="686">
        <f>'RM_1.1.sz.mell.'!C154</f>
        <v>0</v>
      </c>
      <c r="D154" s="686">
        <f>'RM_1.1.sz.mell.'!D154</f>
        <v>0</v>
      </c>
      <c r="E154" s="686">
        <f>'RM_1.1.sz.mell.'!E154</f>
        <v>0</v>
      </c>
      <c r="F154" s="686">
        <f>'RM_1.1.sz.mell.'!F154</f>
        <v>0</v>
      </c>
      <c r="G154" s="686">
        <f>'RM_1.1.sz.mell.'!G154</f>
        <v>0</v>
      </c>
      <c r="H154" s="686">
        <f>'RM_1.1.sz.mell.'!H154</f>
        <v>0</v>
      </c>
      <c r="I154" s="686">
        <f>'RM_1.1.sz.mell.'!I154</f>
        <v>0</v>
      </c>
      <c r="J154" s="686">
        <f>'RM_1.1.sz.mell.'!J154</f>
        <v>0</v>
      </c>
      <c r="K154" s="752">
        <f>'RM_1.1.sz.mell.'!K154</f>
        <v>0</v>
      </c>
    </row>
    <row r="155" spans="1:15" ht="12" customHeight="1" x14ac:dyDescent="0.25">
      <c r="A155" s="1187" t="s">
        <v>295</v>
      </c>
      <c r="B155" s="1244" t="s">
        <v>457</v>
      </c>
      <c r="C155" s="686">
        <f>'RM_1.1.sz.mell.'!C155</f>
        <v>0</v>
      </c>
      <c r="D155" s="686">
        <f>'RM_1.1.sz.mell.'!D155</f>
        <v>0</v>
      </c>
      <c r="E155" s="686">
        <f>'RM_1.1.sz.mell.'!E155</f>
        <v>0</v>
      </c>
      <c r="F155" s="686">
        <f>'RM_1.1.sz.mell.'!F155</f>
        <v>0</v>
      </c>
      <c r="G155" s="686">
        <f>'RM_1.1.sz.mell.'!G155</f>
        <v>0</v>
      </c>
      <c r="H155" s="686">
        <f>'RM_1.1.sz.mell.'!H155</f>
        <v>0</v>
      </c>
      <c r="I155" s="686">
        <f>'RM_1.1.sz.mell.'!I155</f>
        <v>0</v>
      </c>
      <c r="J155" s="686">
        <f>'RM_1.1.sz.mell.'!J155</f>
        <v>0</v>
      </c>
      <c r="K155" s="752">
        <f>'RM_1.1.sz.mell.'!K155</f>
        <v>0</v>
      </c>
    </row>
    <row r="156" spans="1:15" ht="12" customHeight="1" x14ac:dyDescent="0.25">
      <c r="A156" s="1187" t="s">
        <v>296</v>
      </c>
      <c r="B156" s="1244" t="s">
        <v>463</v>
      </c>
      <c r="C156" s="686">
        <f>'RM_1.1.sz.mell.'!C156</f>
        <v>0</v>
      </c>
      <c r="D156" s="686">
        <f>'RM_1.1.sz.mell.'!D156</f>
        <v>0</v>
      </c>
      <c r="E156" s="686">
        <f>'RM_1.1.sz.mell.'!E156</f>
        <v>0</v>
      </c>
      <c r="F156" s="686">
        <f>'RM_1.1.sz.mell.'!F156</f>
        <v>0</v>
      </c>
      <c r="G156" s="686">
        <f>'RM_1.1.sz.mell.'!G156</f>
        <v>0</v>
      </c>
      <c r="H156" s="686">
        <f>'RM_1.1.sz.mell.'!H156</f>
        <v>0</v>
      </c>
      <c r="I156" s="686">
        <f>'RM_1.1.sz.mell.'!I156</f>
        <v>0</v>
      </c>
      <c r="J156" s="686">
        <f>'RM_1.1.sz.mell.'!J156</f>
        <v>0</v>
      </c>
      <c r="K156" s="752">
        <f>'RM_1.1.sz.mell.'!K156</f>
        <v>0</v>
      </c>
    </row>
    <row r="157" spans="1:15" ht="12" customHeight="1" thickBot="1" x14ac:dyDescent="0.3">
      <c r="A157" s="1187" t="s">
        <v>461</v>
      </c>
      <c r="B157" s="1244" t="s">
        <v>464</v>
      </c>
      <c r="C157" s="688">
        <f>'RM_1.1.sz.mell.'!C157</f>
        <v>0</v>
      </c>
      <c r="D157" s="688">
        <f>'RM_1.1.sz.mell.'!D157</f>
        <v>0</v>
      </c>
      <c r="E157" s="688">
        <f>'RM_1.1.sz.mell.'!E157</f>
        <v>0</v>
      </c>
      <c r="F157" s="688">
        <f>'RM_1.1.sz.mell.'!F157</f>
        <v>0</v>
      </c>
      <c r="G157" s="688">
        <f>'RM_1.1.sz.mell.'!G157</f>
        <v>0</v>
      </c>
      <c r="H157" s="688">
        <f>'RM_1.1.sz.mell.'!H157</f>
        <v>0</v>
      </c>
      <c r="I157" s="688">
        <f>'RM_1.1.sz.mell.'!I157</f>
        <v>0</v>
      </c>
      <c r="J157" s="688">
        <f>'RM_1.1.sz.mell.'!J157</f>
        <v>0</v>
      </c>
      <c r="K157" s="753">
        <f>'RM_1.1.sz.mell.'!K157</f>
        <v>0</v>
      </c>
    </row>
    <row r="158" spans="1:15" ht="12" customHeight="1" thickBot="1" x14ac:dyDescent="0.3">
      <c r="A158" s="1185" t="s">
        <v>24</v>
      </c>
      <c r="B158" s="1243" t="s">
        <v>465</v>
      </c>
      <c r="C158" s="1247">
        <f>'RM_1.1.sz.mell.'!C158</f>
        <v>0</v>
      </c>
      <c r="D158" s="1247">
        <f>'RM_1.1.sz.mell.'!D158</f>
        <v>0</v>
      </c>
      <c r="E158" s="1247">
        <f>'RM_1.1.sz.mell.'!E158</f>
        <v>0</v>
      </c>
      <c r="F158" s="1247">
        <f>'RM_1.1.sz.mell.'!F158</f>
        <v>0</v>
      </c>
      <c r="G158" s="1247">
        <f>'RM_1.1.sz.mell.'!G158</f>
        <v>0</v>
      </c>
      <c r="H158" s="1247">
        <f>'RM_1.1.sz.mell.'!H158</f>
        <v>0</v>
      </c>
      <c r="I158" s="1247">
        <f>'RM_1.1.sz.mell.'!I158</f>
        <v>0</v>
      </c>
      <c r="J158" s="1247">
        <f>'RM_1.1.sz.mell.'!J158</f>
        <v>0</v>
      </c>
      <c r="K158" s="1248">
        <f>'RM_1.1.sz.mell.'!K158</f>
        <v>0</v>
      </c>
    </row>
    <row r="159" spans="1:15" ht="12" customHeight="1" thickBot="1" x14ac:dyDescent="0.3">
      <c r="A159" s="1185" t="s">
        <v>25</v>
      </c>
      <c r="B159" s="1243" t="s">
        <v>466</v>
      </c>
      <c r="C159" s="668">
        <f>'RM_1.1.sz.mell.'!C159</f>
        <v>0</v>
      </c>
      <c r="D159" s="668">
        <f>'RM_1.1.sz.mell.'!D159</f>
        <v>0</v>
      </c>
      <c r="E159" s="668">
        <f>'RM_1.1.sz.mell.'!E159</f>
        <v>0</v>
      </c>
      <c r="F159" s="668">
        <f>'RM_1.1.sz.mell.'!F159</f>
        <v>0</v>
      </c>
      <c r="G159" s="668">
        <f>'RM_1.1.sz.mell.'!G159</f>
        <v>0</v>
      </c>
      <c r="H159" s="668">
        <f>'RM_1.1.sz.mell.'!H159</f>
        <v>0</v>
      </c>
      <c r="I159" s="668">
        <f>'RM_1.1.sz.mell.'!I159</f>
        <v>0</v>
      </c>
      <c r="J159" s="668">
        <f>'RM_1.1.sz.mell.'!J159</f>
        <v>0</v>
      </c>
      <c r="K159" s="396">
        <f>'RM_1.1.sz.mell.'!K159</f>
        <v>0</v>
      </c>
    </row>
    <row r="160" spans="1:15" ht="15.2" customHeight="1" thickBot="1" x14ac:dyDescent="0.3">
      <c r="A160" s="1185" t="s">
        <v>26</v>
      </c>
      <c r="B160" s="1243" t="s">
        <v>468</v>
      </c>
      <c r="C160" s="488">
        <f>'RM_1.1.sz.mell.'!C160</f>
        <v>27822818</v>
      </c>
      <c r="D160" s="488">
        <f>'RM_1.1.sz.mell.'!D160</f>
        <v>0</v>
      </c>
      <c r="E160" s="488">
        <f>'RM_1.1.sz.mell.'!E160</f>
        <v>0</v>
      </c>
      <c r="F160" s="488">
        <f>'RM_1.1.sz.mell.'!F160</f>
        <v>0</v>
      </c>
      <c r="G160" s="488">
        <f>'RM_1.1.sz.mell.'!G160</f>
        <v>0</v>
      </c>
      <c r="H160" s="488">
        <f>'RM_1.1.sz.mell.'!H160</f>
        <v>0</v>
      </c>
      <c r="I160" s="488">
        <f>'RM_1.1.sz.mell.'!I160</f>
        <v>0</v>
      </c>
      <c r="J160" s="488">
        <f>'RM_1.1.sz.mell.'!J160</f>
        <v>0</v>
      </c>
      <c r="K160" s="411">
        <f>'RM_1.1.sz.mell.'!K160</f>
        <v>27822818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1225" t="s">
        <v>27</v>
      </c>
      <c r="B161" s="1246" t="s">
        <v>467</v>
      </c>
      <c r="C161" s="488">
        <f>'RM_1.1.sz.mell.'!C161</f>
        <v>1367753476</v>
      </c>
      <c r="D161" s="488">
        <f>'RM_1.1.sz.mell.'!D161</f>
        <v>0</v>
      </c>
      <c r="E161" s="488">
        <f>'RM_1.1.sz.mell.'!E161</f>
        <v>0</v>
      </c>
      <c r="F161" s="488">
        <f>'RM_1.1.sz.mell.'!F161</f>
        <v>0</v>
      </c>
      <c r="G161" s="488">
        <f>'RM_1.1.sz.mell.'!G161</f>
        <v>0</v>
      </c>
      <c r="H161" s="488">
        <f>'RM_1.1.sz.mell.'!H161</f>
        <v>0</v>
      </c>
      <c r="I161" s="488">
        <f>'RM_1.1.sz.mell.'!I161</f>
        <v>0</v>
      </c>
      <c r="J161" s="488">
        <f>'RM_1.1.sz.mell.'!J161</f>
        <v>0</v>
      </c>
      <c r="K161" s="411">
        <f>'RM_1.1.sz.mell.'!K161</f>
        <v>1367753476</v>
      </c>
    </row>
    <row r="162" spans="1:11" x14ac:dyDescent="0.25">
      <c r="C162" s="650">
        <f>'RM_1.1.sz.mell.'!C162</f>
        <v>0</v>
      </c>
      <c r="D162" s="650">
        <f>'RM_1.1.sz.mell.'!D162</f>
        <v>0</v>
      </c>
      <c r="E162" s="650">
        <f>'RM_1.1.sz.mell.'!E162</f>
        <v>0</v>
      </c>
      <c r="F162" s="650">
        <f>'RM_1.1.sz.mell.'!F162</f>
        <v>0</v>
      </c>
      <c r="G162" s="650">
        <f>'RM_1.1.sz.mell.'!G162</f>
        <v>0</v>
      </c>
      <c r="H162" s="650">
        <f>'RM_1.1.sz.mell.'!H162</f>
        <v>0</v>
      </c>
      <c r="I162" s="650">
        <f>'RM_1.1.sz.mell.'!I162</f>
        <v>0</v>
      </c>
      <c r="J162" s="650">
        <f>'RM_1.1.sz.mell.'!J162</f>
        <v>0</v>
      </c>
      <c r="K162" s="650">
        <f>'RM_1.1.sz.mell.'!K162</f>
        <v>-195170621</v>
      </c>
    </row>
    <row r="163" spans="1:11" x14ac:dyDescent="0.25">
      <c r="A163" s="2210" t="s">
        <v>368</v>
      </c>
      <c r="B163" s="2210"/>
      <c r="C163" s="2210"/>
      <c r="D163" s="2210"/>
      <c r="E163" s="2210"/>
      <c r="F163" s="2210"/>
      <c r="G163" s="2210"/>
      <c r="H163" s="2210"/>
      <c r="I163" s="2210"/>
      <c r="J163" s="2210"/>
      <c r="K163" s="2210"/>
    </row>
    <row r="164" spans="1:11" ht="15.2" customHeight="1" thickBot="1" x14ac:dyDescent="0.3">
      <c r="A164" s="2108" t="s">
        <v>152</v>
      </c>
      <c r="B164" s="2108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 t="shared" ref="D165:K165" si="6">+D68-D135</f>
        <v>0</v>
      </c>
      <c r="E165" s="382">
        <f t="shared" si="6"/>
        <v>0</v>
      </c>
      <c r="F165" s="382">
        <f t="shared" si="6"/>
        <v>0</v>
      </c>
      <c r="G165" s="382">
        <f t="shared" si="6"/>
        <v>0</v>
      </c>
      <c r="H165" s="382">
        <f t="shared" si="6"/>
        <v>0</v>
      </c>
      <c r="I165" s="382">
        <f>+I68-I135</f>
        <v>0</v>
      </c>
      <c r="J165" s="382">
        <f t="shared" si="6"/>
        <v>0</v>
      </c>
      <c r="K165" s="248">
        <f t="shared" si="6"/>
        <v>-535437735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 t="shared" ref="D166:K166" si="7">+D92-D160</f>
        <v>0</v>
      </c>
      <c r="E166" s="382">
        <f t="shared" si="7"/>
        <v>0</v>
      </c>
      <c r="F166" s="382">
        <f t="shared" si="7"/>
        <v>0</v>
      </c>
      <c r="G166" s="382">
        <f t="shared" si="7"/>
        <v>0</v>
      </c>
      <c r="H166" s="382">
        <f t="shared" si="7"/>
        <v>0</v>
      </c>
      <c r="I166" s="382">
        <f t="shared" si="7"/>
        <v>0</v>
      </c>
      <c r="J166" s="382">
        <f t="shared" si="7"/>
        <v>0</v>
      </c>
      <c r="K166" s="248">
        <f t="shared" si="7"/>
        <v>340267114</v>
      </c>
    </row>
  </sheetData>
  <sheetProtection sheet="1"/>
  <customSheetViews>
    <customSheetView guid="{9A8A2574-4E4C-4A0E-A4B4-611EAAF4A38D}" scale="120">
      <selection activeCell="M22" sqref="M22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2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76"/>
  <sheetViews>
    <sheetView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7.5" style="1249" customWidth="1"/>
    <col min="2" max="2" width="59.6640625" style="1249" customWidth="1"/>
    <col min="3" max="3" width="14.83203125" style="1259" customWidth="1"/>
    <col min="4" max="11" width="14.83203125" style="1252" customWidth="1"/>
    <col min="12" max="16384" width="9.33203125" style="1252"/>
  </cols>
  <sheetData>
    <row r="1" spans="1:11" x14ac:dyDescent="0.25">
      <c r="A1" s="1251"/>
      <c r="B1" s="2224" t="str">
        <f>CONCATENATE("1.2. melléklet ",E_ALAPADATOK!A7," ",E_ALAPADATOK!B7," ",E_ALAPADATOK!C7," ",E_ALAPADATOK!D7," ",E_ALAPADATOK!E7," ",E_ALAPADATOK!F7," ",E_ALAPADATOK!G7," ",E_ALAPADATOK!H7)</f>
        <v>1.2. melléklet a … / 2021. ( … ) önkormányzati rendelethez</v>
      </c>
      <c r="C1" s="2225"/>
      <c r="D1" s="2225"/>
      <c r="E1" s="2225"/>
      <c r="F1" s="2225"/>
      <c r="G1" s="2225"/>
      <c r="H1" s="2225"/>
      <c r="I1" s="2225"/>
      <c r="J1" s="2225"/>
      <c r="K1" s="2225"/>
    </row>
    <row r="2" spans="1:11" x14ac:dyDescent="0.25">
      <c r="A2" s="1251"/>
      <c r="B2" s="1251"/>
      <c r="C2" s="1253"/>
      <c r="D2" s="1254"/>
      <c r="E2" s="1254"/>
      <c r="F2" s="1254"/>
      <c r="G2" s="1254"/>
      <c r="H2" s="1254"/>
      <c r="I2" s="1254"/>
      <c r="J2" s="1254"/>
      <c r="K2" s="1254"/>
    </row>
    <row r="3" spans="1:11" x14ac:dyDescent="0.25">
      <c r="A3" s="2226" t="str">
        <f>CONCATENATE(E_ALAPADATOK!A3)</f>
        <v>Mezőzombor Község Önkormányzata</v>
      </c>
      <c r="B3" s="2226"/>
      <c r="C3" s="2227"/>
      <c r="D3" s="2226"/>
      <c r="E3" s="2226"/>
      <c r="F3" s="2226"/>
      <c r="G3" s="2226"/>
      <c r="H3" s="2226"/>
      <c r="I3" s="2226"/>
      <c r="J3" s="2226"/>
      <c r="K3" s="2226"/>
    </row>
    <row r="4" spans="1:11" x14ac:dyDescent="0.25">
      <c r="A4" s="2226" t="str">
        <f>CONCATENATE(E_ALAPADATOK!D7," ÉVI KÖLTSÉGVETÉSI RENDELET KÖTELEZŐ FELADATOK BEVÉTELEINEK  AKTUÁLIS ELŐIRÁNYZATAINAK ALAKULÁSA")</f>
        <v>2021. ÉVI KÖLTSÉGVETÉSI RENDELET KÖTELEZŐ FELADATOK BEVÉTELEINEK  AKTUÁLIS ELŐIRÁNYZATAINAK ALAKULÁSA</v>
      </c>
      <c r="B4" s="2226"/>
      <c r="C4" s="2227"/>
      <c r="D4" s="2226"/>
      <c r="E4" s="2226"/>
      <c r="F4" s="2226"/>
      <c r="G4" s="2226"/>
      <c r="H4" s="2226"/>
      <c r="I4" s="2226"/>
      <c r="J4" s="2226"/>
      <c r="K4" s="2226"/>
    </row>
    <row r="5" spans="1:11" x14ac:dyDescent="0.25">
      <c r="A5" s="1251"/>
      <c r="B5" s="1251"/>
      <c r="C5" s="1253"/>
      <c r="D5" s="1254"/>
      <c r="E5" s="1254"/>
      <c r="F5" s="1254"/>
      <c r="G5" s="1254"/>
      <c r="H5" s="1254"/>
      <c r="I5" s="1254"/>
      <c r="J5" s="1254"/>
      <c r="K5" s="1254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1396"/>
      <c r="K7" s="1396" t="s">
        <v>559</v>
      </c>
    </row>
    <row r="8" spans="1:11" x14ac:dyDescent="0.25">
      <c r="A8" s="2215" t="s">
        <v>68</v>
      </c>
      <c r="B8" s="2217" t="s">
        <v>16</v>
      </c>
      <c r="C8" s="2219" t="str">
        <f>+CONCATENATE(LEFT(E_ÖSSZEFÜGGÉSEK!A6,4),". évi")</f>
        <v>2021. évi</v>
      </c>
      <c r="D8" s="2220"/>
      <c r="E8" s="2221"/>
      <c r="F8" s="2221"/>
      <c r="G8" s="2221"/>
      <c r="H8" s="2221"/>
      <c r="I8" s="2221"/>
      <c r="J8" s="2221"/>
      <c r="K8" s="2222"/>
    </row>
    <row r="9" spans="1:11" ht="48.75" thickBot="1" x14ac:dyDescent="0.3">
      <c r="A9" s="2216"/>
      <c r="B9" s="2218"/>
      <c r="C9" s="1397" t="str">
        <f>'RM_1.2.sz.mell.'!C9</f>
        <v>Eredeti
előirányzat</v>
      </c>
      <c r="D9" s="1397" t="str">
        <f>'RM_1.2.sz.mell.'!D9</f>
        <v xml:space="preserve">… . sz. módosítás </v>
      </c>
      <c r="E9" s="1397" t="str">
        <f>'RM_1.2.sz.mell.'!E9</f>
        <v xml:space="preserve">… . sz. módosítás </v>
      </c>
      <c r="F9" s="1397" t="str">
        <f>'RM_1.2.sz.mell.'!F9</f>
        <v xml:space="preserve">… . sz. módosítás </v>
      </c>
      <c r="G9" s="1397" t="str">
        <f>'RM_1.2.sz.mell.'!G9</f>
        <v xml:space="preserve">… . sz. módosítás </v>
      </c>
      <c r="H9" s="1397" t="str">
        <f>'RM_1.2.sz.mell.'!H9</f>
        <v xml:space="preserve">… . sz. módosítás </v>
      </c>
      <c r="I9" s="1397" t="str">
        <f>'RM_1.2.sz.mell.'!I9</f>
        <v xml:space="preserve">… . sz. módosítás </v>
      </c>
      <c r="J9" s="1397" t="str">
        <f>'RM_1.2.sz.mell.'!J9</f>
        <v>Módosítások összesen</v>
      </c>
      <c r="K9" s="1398" t="str">
        <f>'RM_1.2.sz.mell.'!K9</f>
        <v>….számú módosítás utáni előirányzat</v>
      </c>
    </row>
    <row r="10" spans="1:11" s="1256" customFormat="1" ht="12" customHeight="1" thickBot="1" x14ac:dyDescent="0.25">
      <c r="A10" s="1183" t="s">
        <v>488</v>
      </c>
      <c r="B10" s="1184" t="s">
        <v>489</v>
      </c>
      <c r="C10" s="1228" t="str">
        <f>'RM_1.2.sz.mell.'!C10</f>
        <v>C</v>
      </c>
      <c r="D10" s="1228" t="str">
        <f>'RM_1.2.sz.mell.'!D10</f>
        <v>D</v>
      </c>
      <c r="E10" s="1228" t="str">
        <f>'RM_1.2.sz.mell.'!E10</f>
        <v>E</v>
      </c>
      <c r="F10" s="1228" t="str">
        <f>'RM_1.2.sz.mell.'!F10</f>
        <v>F</v>
      </c>
      <c r="G10" s="1228" t="str">
        <f>'RM_1.2.sz.mell.'!G10</f>
        <v>G</v>
      </c>
      <c r="H10" s="1228" t="str">
        <f>'RM_1.2.sz.mell.'!H10</f>
        <v>H</v>
      </c>
      <c r="I10" s="1228" t="str">
        <f>'RM_1.2.sz.mell.'!I10</f>
        <v>I</v>
      </c>
      <c r="J10" s="1228" t="str">
        <f>'RM_1.2.sz.mell.'!J10</f>
        <v>J=(D+…+I)</v>
      </c>
      <c r="K10" s="1250" t="s">
        <v>743</v>
      </c>
    </row>
    <row r="11" spans="1:11" s="1210" customFormat="1" ht="12" customHeight="1" thickBot="1" x14ac:dyDescent="0.25">
      <c r="A11" s="1185" t="s">
        <v>17</v>
      </c>
      <c r="B11" s="1186" t="s">
        <v>249</v>
      </c>
      <c r="C11" s="382">
        <f>'RM_1.2.sz.mell.'!C11</f>
        <v>280570453</v>
      </c>
      <c r="D11" s="382">
        <f>'RM_1.2.sz.mell.'!D11</f>
        <v>0</v>
      </c>
      <c r="E11" s="382">
        <f>'RM_1.2.sz.mell.'!E11</f>
        <v>0</v>
      </c>
      <c r="F11" s="382">
        <f>'RM_1.2.sz.mell.'!F11</f>
        <v>0</v>
      </c>
      <c r="G11" s="382">
        <f>'RM_1.2.sz.mell.'!G11</f>
        <v>0</v>
      </c>
      <c r="H11" s="382">
        <f>'RM_1.2.sz.mell.'!H11</f>
        <v>0</v>
      </c>
      <c r="I11" s="382">
        <f>'RM_1.2.sz.mell.'!I11</f>
        <v>0</v>
      </c>
      <c r="J11" s="382">
        <f>'RM_1.2.sz.mell.'!J11</f>
        <v>0</v>
      </c>
      <c r="K11" s="248">
        <f>+K12+K13+K14+K15+K16+K17</f>
        <v>280570453</v>
      </c>
    </row>
    <row r="12" spans="1:11" s="1210" customFormat="1" ht="12" customHeight="1" x14ac:dyDescent="0.2">
      <c r="A12" s="1187" t="s">
        <v>97</v>
      </c>
      <c r="B12" s="1188" t="s">
        <v>250</v>
      </c>
      <c r="C12" s="668">
        <f>'RM_1.2.sz.mell.'!C12</f>
        <v>90402931</v>
      </c>
      <c r="D12" s="668">
        <f>'RM_1.2.sz.mell.'!D12</f>
        <v>0</v>
      </c>
      <c r="E12" s="668">
        <f>'RM_1.2.sz.mell.'!E12</f>
        <v>0</v>
      </c>
      <c r="F12" s="668">
        <f>'RM_1.2.sz.mell.'!F12</f>
        <v>0</v>
      </c>
      <c r="G12" s="668">
        <f>'RM_1.2.sz.mell.'!G12</f>
        <v>0</v>
      </c>
      <c r="H12" s="668">
        <f>'RM_1.2.sz.mell.'!H12</f>
        <v>0</v>
      </c>
      <c r="I12" s="668">
        <f>'RM_1.2.sz.mell.'!I12</f>
        <v>0</v>
      </c>
      <c r="J12" s="668">
        <f>'RM_1.2.sz.mell.'!J12</f>
        <v>0</v>
      </c>
      <c r="K12" s="669">
        <f t="shared" ref="K12:K17" si="0">C12+J12</f>
        <v>90402931</v>
      </c>
    </row>
    <row r="13" spans="1:11" s="1210" customFormat="1" ht="12" customHeight="1" x14ac:dyDescent="0.2">
      <c r="A13" s="1189" t="s">
        <v>98</v>
      </c>
      <c r="B13" s="1190" t="s">
        <v>251</v>
      </c>
      <c r="C13" s="668">
        <f>'RM_1.2.sz.mell.'!C13</f>
        <v>68183100</v>
      </c>
      <c r="D13" s="668">
        <f>'RM_1.2.sz.mell.'!D13</f>
        <v>0</v>
      </c>
      <c r="E13" s="668">
        <f>'RM_1.2.sz.mell.'!E13</f>
        <v>0</v>
      </c>
      <c r="F13" s="668">
        <f>'RM_1.2.sz.mell.'!F13</f>
        <v>0</v>
      </c>
      <c r="G13" s="668">
        <f>'RM_1.2.sz.mell.'!G13</f>
        <v>0</v>
      </c>
      <c r="H13" s="668">
        <f>'RM_1.2.sz.mell.'!H13</f>
        <v>0</v>
      </c>
      <c r="I13" s="668">
        <f>'RM_1.2.sz.mell.'!I13</f>
        <v>0</v>
      </c>
      <c r="J13" s="668">
        <f>'RM_1.2.sz.mell.'!J13</f>
        <v>0</v>
      </c>
      <c r="K13" s="669">
        <f t="shared" si="0"/>
        <v>68183100</v>
      </c>
    </row>
    <row r="14" spans="1:11" s="1210" customFormat="1" ht="12" customHeight="1" x14ac:dyDescent="0.2">
      <c r="A14" s="1189" t="s">
        <v>99</v>
      </c>
      <c r="B14" s="1190" t="s">
        <v>252</v>
      </c>
      <c r="C14" s="668">
        <f>'RM_1.2.sz.mell.'!C14</f>
        <v>106735192</v>
      </c>
      <c r="D14" s="668">
        <f>'RM_1.2.sz.mell.'!D14</f>
        <v>0</v>
      </c>
      <c r="E14" s="668">
        <f>'RM_1.2.sz.mell.'!E14</f>
        <v>0</v>
      </c>
      <c r="F14" s="668">
        <f>'RM_1.2.sz.mell.'!F14</f>
        <v>0</v>
      </c>
      <c r="G14" s="668">
        <f>'RM_1.2.sz.mell.'!G14</f>
        <v>0</v>
      </c>
      <c r="H14" s="668">
        <f>'RM_1.2.sz.mell.'!H14</f>
        <v>0</v>
      </c>
      <c r="I14" s="668">
        <f>'RM_1.2.sz.mell.'!I14</f>
        <v>0</v>
      </c>
      <c r="J14" s="668">
        <f>'RM_1.2.sz.mell.'!J14</f>
        <v>0</v>
      </c>
      <c r="K14" s="669">
        <f t="shared" si="0"/>
        <v>106735192</v>
      </c>
    </row>
    <row r="15" spans="1:11" s="1210" customFormat="1" ht="12" customHeight="1" x14ac:dyDescent="0.2">
      <c r="A15" s="1189" t="s">
        <v>100</v>
      </c>
      <c r="B15" s="1190" t="s">
        <v>253</v>
      </c>
      <c r="C15" s="668">
        <f>'RM_1.2.sz.mell.'!C15</f>
        <v>5249230</v>
      </c>
      <c r="D15" s="668">
        <f>'RM_1.2.sz.mell.'!D15</f>
        <v>0</v>
      </c>
      <c r="E15" s="668">
        <f>'RM_1.2.sz.mell.'!E15</f>
        <v>0</v>
      </c>
      <c r="F15" s="668">
        <f>'RM_1.2.sz.mell.'!F15</f>
        <v>0</v>
      </c>
      <c r="G15" s="668">
        <f>'RM_1.2.sz.mell.'!G15</f>
        <v>0</v>
      </c>
      <c r="H15" s="668">
        <f>'RM_1.2.sz.mell.'!H15</f>
        <v>0</v>
      </c>
      <c r="I15" s="668">
        <f>'RM_1.2.sz.mell.'!I15</f>
        <v>0</v>
      </c>
      <c r="J15" s="668">
        <f>'RM_1.2.sz.mell.'!J15</f>
        <v>0</v>
      </c>
      <c r="K15" s="669">
        <f t="shared" si="0"/>
        <v>5249230</v>
      </c>
    </row>
    <row r="16" spans="1:11" s="1210" customFormat="1" ht="12" customHeight="1" x14ac:dyDescent="0.2">
      <c r="A16" s="1189" t="s">
        <v>146</v>
      </c>
      <c r="B16" s="1191" t="s">
        <v>427</v>
      </c>
      <c r="C16" s="668">
        <f>'RM_1.2.sz.mell.'!C16</f>
        <v>10000000</v>
      </c>
      <c r="D16" s="668">
        <f>'RM_1.2.sz.mell.'!D16</f>
        <v>0</v>
      </c>
      <c r="E16" s="668">
        <f>'RM_1.2.sz.mell.'!E16</f>
        <v>0</v>
      </c>
      <c r="F16" s="668">
        <f>'RM_1.2.sz.mell.'!F16</f>
        <v>0</v>
      </c>
      <c r="G16" s="668">
        <f>'RM_1.2.sz.mell.'!G16</f>
        <v>0</v>
      </c>
      <c r="H16" s="668">
        <f>'RM_1.2.sz.mell.'!H16</f>
        <v>0</v>
      </c>
      <c r="I16" s="668">
        <f>'RM_1.2.sz.mell.'!I16</f>
        <v>0</v>
      </c>
      <c r="J16" s="668">
        <f>'RM_1.2.sz.mell.'!J16</f>
        <v>0</v>
      </c>
      <c r="K16" s="669">
        <f t="shared" si="0"/>
        <v>10000000</v>
      </c>
    </row>
    <row r="17" spans="1:11" s="1210" customFormat="1" ht="12" customHeight="1" thickBot="1" x14ac:dyDescent="0.25">
      <c r="A17" s="1192" t="s">
        <v>101</v>
      </c>
      <c r="B17" s="1193" t="s">
        <v>428</v>
      </c>
      <c r="C17" s="668">
        <f>'RM_1.2.sz.mell.'!C17</f>
        <v>0</v>
      </c>
      <c r="D17" s="668">
        <f>'RM_1.2.sz.mell.'!D17</f>
        <v>0</v>
      </c>
      <c r="E17" s="668">
        <f>'RM_1.2.sz.mell.'!E17</f>
        <v>0</v>
      </c>
      <c r="F17" s="668">
        <f>'RM_1.2.sz.mell.'!F17</f>
        <v>0</v>
      </c>
      <c r="G17" s="668">
        <f>'RM_1.2.sz.mell.'!G17</f>
        <v>0</v>
      </c>
      <c r="H17" s="668">
        <f>'RM_1.2.sz.mell.'!H17</f>
        <v>0</v>
      </c>
      <c r="I17" s="668">
        <f>'RM_1.2.sz.mell.'!I17</f>
        <v>0</v>
      </c>
      <c r="J17" s="668">
        <f>'RM_1.2.sz.mell.'!J17</f>
        <v>0</v>
      </c>
      <c r="K17" s="669">
        <f t="shared" si="0"/>
        <v>0</v>
      </c>
    </row>
    <row r="18" spans="1:11" s="1210" customFormat="1" ht="12" customHeight="1" thickBot="1" x14ac:dyDescent="0.25">
      <c r="A18" s="1185" t="s">
        <v>18</v>
      </c>
      <c r="B18" s="1194" t="s">
        <v>254</v>
      </c>
      <c r="C18" s="382">
        <f>'RM_1.2.sz.mell.'!C18</f>
        <v>437996710</v>
      </c>
      <c r="D18" s="382">
        <f>'RM_1.2.sz.mell.'!D18</f>
        <v>0</v>
      </c>
      <c r="E18" s="382">
        <f>'RM_1.2.sz.mell.'!E18</f>
        <v>0</v>
      </c>
      <c r="F18" s="382">
        <f>'RM_1.2.sz.mell.'!F18</f>
        <v>0</v>
      </c>
      <c r="G18" s="382">
        <f>'RM_1.2.sz.mell.'!G18</f>
        <v>0</v>
      </c>
      <c r="H18" s="382">
        <f>'RM_1.2.sz.mell.'!H18</f>
        <v>0</v>
      </c>
      <c r="I18" s="382">
        <f>'RM_1.2.sz.mell.'!I18</f>
        <v>0</v>
      </c>
      <c r="J18" s="382">
        <f>'RM_1.2.sz.mell.'!J18</f>
        <v>0</v>
      </c>
      <c r="K18" s="248">
        <f>+K19+K20+K21+K22+K23</f>
        <v>437996710</v>
      </c>
    </row>
    <row r="19" spans="1:11" s="1210" customFormat="1" ht="12" customHeight="1" x14ac:dyDescent="0.2">
      <c r="A19" s="1187" t="s">
        <v>103</v>
      </c>
      <c r="B19" s="1188" t="s">
        <v>255</v>
      </c>
      <c r="C19" s="668">
        <f>'RM_1.2.sz.mell.'!C19</f>
        <v>0</v>
      </c>
      <c r="D19" s="668">
        <f>'RM_1.2.sz.mell.'!D19</f>
        <v>0</v>
      </c>
      <c r="E19" s="668">
        <f>'RM_1.2.sz.mell.'!E19</f>
        <v>0</v>
      </c>
      <c r="F19" s="668">
        <f>'RM_1.2.sz.mell.'!F19</f>
        <v>0</v>
      </c>
      <c r="G19" s="668">
        <f>'RM_1.2.sz.mell.'!G19</f>
        <v>0</v>
      </c>
      <c r="H19" s="668">
        <f>'RM_1.2.sz.mell.'!H19</f>
        <v>0</v>
      </c>
      <c r="I19" s="668">
        <f>'RM_1.2.sz.mell.'!I19</f>
        <v>0</v>
      </c>
      <c r="J19" s="668">
        <f>'RM_1.2.sz.mell.'!J19</f>
        <v>0</v>
      </c>
      <c r="K19" s="669">
        <f t="shared" ref="K19:K24" si="1">C19+J19</f>
        <v>0</v>
      </c>
    </row>
    <row r="20" spans="1:11" s="1210" customFormat="1" ht="12" customHeight="1" x14ac:dyDescent="0.2">
      <c r="A20" s="1189" t="s">
        <v>104</v>
      </c>
      <c r="B20" s="1190" t="s">
        <v>256</v>
      </c>
      <c r="C20" s="668">
        <f>'RM_1.2.sz.mell.'!C20</f>
        <v>0</v>
      </c>
      <c r="D20" s="668">
        <f>'RM_1.2.sz.mell.'!D20</f>
        <v>0</v>
      </c>
      <c r="E20" s="668">
        <f>'RM_1.2.sz.mell.'!E20</f>
        <v>0</v>
      </c>
      <c r="F20" s="668">
        <f>'RM_1.2.sz.mell.'!F20</f>
        <v>0</v>
      </c>
      <c r="G20" s="668">
        <f>'RM_1.2.sz.mell.'!G20</f>
        <v>0</v>
      </c>
      <c r="H20" s="668">
        <f>'RM_1.2.sz.mell.'!H20</f>
        <v>0</v>
      </c>
      <c r="I20" s="668">
        <f>'RM_1.2.sz.mell.'!I20</f>
        <v>0</v>
      </c>
      <c r="J20" s="668">
        <f>'RM_1.2.sz.mell.'!J20</f>
        <v>0</v>
      </c>
      <c r="K20" s="669">
        <f t="shared" si="1"/>
        <v>0</v>
      </c>
    </row>
    <row r="21" spans="1:11" s="1210" customFormat="1" ht="12" customHeight="1" x14ac:dyDescent="0.2">
      <c r="A21" s="1189" t="s">
        <v>105</v>
      </c>
      <c r="B21" s="1190" t="s">
        <v>417</v>
      </c>
      <c r="C21" s="668">
        <f>'RM_1.2.sz.mell.'!C21</f>
        <v>0</v>
      </c>
      <c r="D21" s="668">
        <f>'RM_1.2.sz.mell.'!D21</f>
        <v>0</v>
      </c>
      <c r="E21" s="668">
        <f>'RM_1.2.sz.mell.'!E21</f>
        <v>0</v>
      </c>
      <c r="F21" s="668">
        <f>'RM_1.2.sz.mell.'!F21</f>
        <v>0</v>
      </c>
      <c r="G21" s="668">
        <f>'RM_1.2.sz.mell.'!G21</f>
        <v>0</v>
      </c>
      <c r="H21" s="668">
        <f>'RM_1.2.sz.mell.'!H21</f>
        <v>0</v>
      </c>
      <c r="I21" s="668">
        <f>'RM_1.2.sz.mell.'!I21</f>
        <v>0</v>
      </c>
      <c r="J21" s="668">
        <f>'RM_1.2.sz.mell.'!J21</f>
        <v>0</v>
      </c>
      <c r="K21" s="669">
        <f t="shared" si="1"/>
        <v>0</v>
      </c>
    </row>
    <row r="22" spans="1:11" s="1210" customFormat="1" ht="12" customHeight="1" x14ac:dyDescent="0.2">
      <c r="A22" s="1189" t="s">
        <v>106</v>
      </c>
      <c r="B22" s="1190" t="s">
        <v>418</v>
      </c>
      <c r="C22" s="668">
        <f>'RM_1.2.sz.mell.'!C22</f>
        <v>0</v>
      </c>
      <c r="D22" s="668">
        <f>'RM_1.2.sz.mell.'!D22</f>
        <v>0</v>
      </c>
      <c r="E22" s="668">
        <f>'RM_1.2.sz.mell.'!E22</f>
        <v>0</v>
      </c>
      <c r="F22" s="668">
        <f>'RM_1.2.sz.mell.'!F22</f>
        <v>0</v>
      </c>
      <c r="G22" s="668">
        <f>'RM_1.2.sz.mell.'!G22</f>
        <v>0</v>
      </c>
      <c r="H22" s="668">
        <f>'RM_1.2.sz.mell.'!H22</f>
        <v>0</v>
      </c>
      <c r="I22" s="668">
        <f>'RM_1.2.sz.mell.'!I22</f>
        <v>0</v>
      </c>
      <c r="J22" s="668">
        <f>'RM_1.2.sz.mell.'!J22</f>
        <v>0</v>
      </c>
      <c r="K22" s="669">
        <f t="shared" si="1"/>
        <v>0</v>
      </c>
    </row>
    <row r="23" spans="1:11" s="1210" customFormat="1" ht="12" customHeight="1" x14ac:dyDescent="0.2">
      <c r="A23" s="1189" t="s">
        <v>107</v>
      </c>
      <c r="B23" s="1190" t="s">
        <v>257</v>
      </c>
      <c r="C23" s="668">
        <f>'RM_1.2.sz.mell.'!C23</f>
        <v>437996710</v>
      </c>
      <c r="D23" s="668">
        <f>'RM_1.2.sz.mell.'!D23</f>
        <v>0</v>
      </c>
      <c r="E23" s="668">
        <f>'RM_1.2.sz.mell.'!E23</f>
        <v>0</v>
      </c>
      <c r="F23" s="668">
        <f>'RM_1.2.sz.mell.'!F23</f>
        <v>0</v>
      </c>
      <c r="G23" s="668">
        <f>'RM_1.2.sz.mell.'!G23</f>
        <v>0</v>
      </c>
      <c r="H23" s="668">
        <f>'RM_1.2.sz.mell.'!H23</f>
        <v>0</v>
      </c>
      <c r="I23" s="668">
        <f>'RM_1.2.sz.mell.'!I23</f>
        <v>0</v>
      </c>
      <c r="J23" s="668">
        <f>'RM_1.2.sz.mell.'!J23</f>
        <v>0</v>
      </c>
      <c r="K23" s="669">
        <f t="shared" si="1"/>
        <v>437996710</v>
      </c>
    </row>
    <row r="24" spans="1:11" s="1210" customFormat="1" ht="12" customHeight="1" thickBot="1" x14ac:dyDescent="0.25">
      <c r="A24" s="1192" t="s">
        <v>116</v>
      </c>
      <c r="B24" s="1193" t="s">
        <v>258</v>
      </c>
      <c r="C24" s="668">
        <f>'RM_1.2.sz.mell.'!C24</f>
        <v>0</v>
      </c>
      <c r="D24" s="668">
        <f>'RM_1.2.sz.mell.'!D24</f>
        <v>0</v>
      </c>
      <c r="E24" s="668">
        <f>'RM_1.2.sz.mell.'!E24</f>
        <v>0</v>
      </c>
      <c r="F24" s="668">
        <f>'RM_1.2.sz.mell.'!F24</f>
        <v>0</v>
      </c>
      <c r="G24" s="668">
        <f>'RM_1.2.sz.mell.'!G24</f>
        <v>0</v>
      </c>
      <c r="H24" s="668">
        <f>'RM_1.2.sz.mell.'!H24</f>
        <v>0</v>
      </c>
      <c r="I24" s="668">
        <f>'RM_1.2.sz.mell.'!I24</f>
        <v>0</v>
      </c>
      <c r="J24" s="668">
        <f>'RM_1.2.sz.mell.'!J24</f>
        <v>0</v>
      </c>
      <c r="K24" s="669">
        <f t="shared" si="1"/>
        <v>0</v>
      </c>
    </row>
    <row r="25" spans="1:11" s="1210" customFormat="1" ht="12" customHeight="1" thickBot="1" x14ac:dyDescent="0.25">
      <c r="A25" s="1185" t="s">
        <v>19</v>
      </c>
      <c r="B25" s="1186" t="s">
        <v>259</v>
      </c>
      <c r="C25" s="382">
        <f>'RM_1.2.sz.mell.'!C25</f>
        <v>0</v>
      </c>
      <c r="D25" s="382">
        <f>'RM_1.2.sz.mell.'!D25</f>
        <v>0</v>
      </c>
      <c r="E25" s="382">
        <f>'RM_1.2.sz.mell.'!E25</f>
        <v>0</v>
      </c>
      <c r="F25" s="382">
        <f>'RM_1.2.sz.mell.'!F25</f>
        <v>0</v>
      </c>
      <c r="G25" s="382">
        <f>'RM_1.2.sz.mell.'!G25</f>
        <v>0</v>
      </c>
      <c r="H25" s="382">
        <f>'RM_1.2.sz.mell.'!H25</f>
        <v>0</v>
      </c>
      <c r="I25" s="382">
        <f>'RM_1.2.sz.mell.'!I25</f>
        <v>0</v>
      </c>
      <c r="J25" s="382">
        <f>'RM_1.2.sz.mell.'!J25</f>
        <v>0</v>
      </c>
      <c r="K25" s="248">
        <f>+K26+K27+K28+K29+K30</f>
        <v>0</v>
      </c>
    </row>
    <row r="26" spans="1:11" s="1210" customFormat="1" ht="12" customHeight="1" x14ac:dyDescent="0.2">
      <c r="A26" s="1187" t="s">
        <v>86</v>
      </c>
      <c r="B26" s="1188" t="s">
        <v>260</v>
      </c>
      <c r="C26" s="668">
        <f>'RM_1.2.sz.mell.'!C26</f>
        <v>0</v>
      </c>
      <c r="D26" s="668">
        <f>'RM_1.2.sz.mell.'!D26</f>
        <v>0</v>
      </c>
      <c r="E26" s="668">
        <f>'RM_1.2.sz.mell.'!E26</f>
        <v>0</v>
      </c>
      <c r="F26" s="668">
        <f>'RM_1.2.sz.mell.'!F26</f>
        <v>0</v>
      </c>
      <c r="G26" s="668">
        <f>'RM_1.2.sz.mell.'!G26</f>
        <v>0</v>
      </c>
      <c r="H26" s="668">
        <f>'RM_1.2.sz.mell.'!H26</f>
        <v>0</v>
      </c>
      <c r="I26" s="668">
        <f>'RM_1.2.sz.mell.'!I26</f>
        <v>0</v>
      </c>
      <c r="J26" s="668">
        <f>'RM_1.2.sz.mell.'!J26</f>
        <v>0</v>
      </c>
      <c r="K26" s="669">
        <f t="shared" ref="K26:K31" si="2">C26+J26</f>
        <v>0</v>
      </c>
    </row>
    <row r="27" spans="1:11" s="1210" customFormat="1" ht="12" customHeight="1" x14ac:dyDescent="0.2">
      <c r="A27" s="1189" t="s">
        <v>87</v>
      </c>
      <c r="B27" s="1190" t="s">
        <v>261</v>
      </c>
      <c r="C27" s="668">
        <f>'RM_1.2.sz.mell.'!C27</f>
        <v>0</v>
      </c>
      <c r="D27" s="668">
        <f>'RM_1.2.sz.mell.'!D27</f>
        <v>0</v>
      </c>
      <c r="E27" s="668">
        <f>'RM_1.2.sz.mell.'!E27</f>
        <v>0</v>
      </c>
      <c r="F27" s="668">
        <f>'RM_1.2.sz.mell.'!F27</f>
        <v>0</v>
      </c>
      <c r="G27" s="668">
        <f>'RM_1.2.sz.mell.'!G27</f>
        <v>0</v>
      </c>
      <c r="H27" s="668">
        <f>'RM_1.2.sz.mell.'!H27</f>
        <v>0</v>
      </c>
      <c r="I27" s="668">
        <f>'RM_1.2.sz.mell.'!I27</f>
        <v>0</v>
      </c>
      <c r="J27" s="668">
        <f>'RM_1.2.sz.mell.'!J27</f>
        <v>0</v>
      </c>
      <c r="K27" s="669">
        <f t="shared" si="2"/>
        <v>0</v>
      </c>
    </row>
    <row r="28" spans="1:11" s="1210" customFormat="1" ht="12" customHeight="1" x14ac:dyDescent="0.2">
      <c r="A28" s="1189" t="s">
        <v>88</v>
      </c>
      <c r="B28" s="1190" t="s">
        <v>419</v>
      </c>
      <c r="C28" s="668">
        <f>'RM_1.2.sz.mell.'!C28</f>
        <v>0</v>
      </c>
      <c r="D28" s="668">
        <f>'RM_1.2.sz.mell.'!D28</f>
        <v>0</v>
      </c>
      <c r="E28" s="668">
        <f>'RM_1.2.sz.mell.'!E28</f>
        <v>0</v>
      </c>
      <c r="F28" s="668">
        <f>'RM_1.2.sz.mell.'!F28</f>
        <v>0</v>
      </c>
      <c r="G28" s="668">
        <f>'RM_1.2.sz.mell.'!G28</f>
        <v>0</v>
      </c>
      <c r="H28" s="668">
        <f>'RM_1.2.sz.mell.'!H28</f>
        <v>0</v>
      </c>
      <c r="I28" s="668">
        <f>'RM_1.2.sz.mell.'!I28</f>
        <v>0</v>
      </c>
      <c r="J28" s="668">
        <f>'RM_1.2.sz.mell.'!J28</f>
        <v>0</v>
      </c>
      <c r="K28" s="669">
        <f t="shared" si="2"/>
        <v>0</v>
      </c>
    </row>
    <row r="29" spans="1:11" s="1210" customFormat="1" ht="12" customHeight="1" x14ac:dyDescent="0.2">
      <c r="A29" s="1189" t="s">
        <v>89</v>
      </c>
      <c r="B29" s="1190" t="s">
        <v>420</v>
      </c>
      <c r="C29" s="668">
        <f>'RM_1.2.sz.mell.'!C29</f>
        <v>0</v>
      </c>
      <c r="D29" s="668">
        <f>'RM_1.2.sz.mell.'!D29</f>
        <v>0</v>
      </c>
      <c r="E29" s="668">
        <f>'RM_1.2.sz.mell.'!E29</f>
        <v>0</v>
      </c>
      <c r="F29" s="668">
        <f>'RM_1.2.sz.mell.'!F29</f>
        <v>0</v>
      </c>
      <c r="G29" s="668">
        <f>'RM_1.2.sz.mell.'!G29</f>
        <v>0</v>
      </c>
      <c r="H29" s="668">
        <f>'RM_1.2.sz.mell.'!H29</f>
        <v>0</v>
      </c>
      <c r="I29" s="668">
        <f>'RM_1.2.sz.mell.'!I29</f>
        <v>0</v>
      </c>
      <c r="J29" s="668">
        <f>'RM_1.2.sz.mell.'!J29</f>
        <v>0</v>
      </c>
      <c r="K29" s="669">
        <f t="shared" si="2"/>
        <v>0</v>
      </c>
    </row>
    <row r="30" spans="1:11" s="1210" customFormat="1" ht="12" customHeight="1" x14ac:dyDescent="0.2">
      <c r="A30" s="1189" t="s">
        <v>169</v>
      </c>
      <c r="B30" s="1190" t="s">
        <v>262</v>
      </c>
      <c r="C30" s="668">
        <f>'RM_1.2.sz.mell.'!C30</f>
        <v>0</v>
      </c>
      <c r="D30" s="668">
        <f>'RM_1.2.sz.mell.'!D30</f>
        <v>0</v>
      </c>
      <c r="E30" s="668">
        <f>'RM_1.2.sz.mell.'!E30</f>
        <v>0</v>
      </c>
      <c r="F30" s="668">
        <f>'RM_1.2.sz.mell.'!F30</f>
        <v>0</v>
      </c>
      <c r="G30" s="668">
        <f>'RM_1.2.sz.mell.'!G30</f>
        <v>0</v>
      </c>
      <c r="H30" s="668">
        <f>'RM_1.2.sz.mell.'!H30</f>
        <v>0</v>
      </c>
      <c r="I30" s="668">
        <f>'RM_1.2.sz.mell.'!I30</f>
        <v>0</v>
      </c>
      <c r="J30" s="668">
        <f>'RM_1.2.sz.mell.'!J30</f>
        <v>0</v>
      </c>
      <c r="K30" s="669">
        <f t="shared" si="2"/>
        <v>0</v>
      </c>
    </row>
    <row r="31" spans="1:11" s="1210" customFormat="1" ht="12" customHeight="1" thickBot="1" x14ac:dyDescent="0.25">
      <c r="A31" s="1192" t="s">
        <v>170</v>
      </c>
      <c r="B31" s="1195" t="s">
        <v>263</v>
      </c>
      <c r="C31" s="668">
        <f>'RM_1.2.sz.mell.'!C31</f>
        <v>0</v>
      </c>
      <c r="D31" s="668">
        <f>'RM_1.2.sz.mell.'!D31</f>
        <v>0</v>
      </c>
      <c r="E31" s="668">
        <f>'RM_1.2.sz.mell.'!E31</f>
        <v>0</v>
      </c>
      <c r="F31" s="668">
        <f>'RM_1.2.sz.mell.'!F31</f>
        <v>0</v>
      </c>
      <c r="G31" s="668">
        <f>'RM_1.2.sz.mell.'!G31</f>
        <v>0</v>
      </c>
      <c r="H31" s="668">
        <f>'RM_1.2.sz.mell.'!H31</f>
        <v>0</v>
      </c>
      <c r="I31" s="668">
        <f>'RM_1.2.sz.mell.'!I31</f>
        <v>0</v>
      </c>
      <c r="J31" s="668">
        <f>'RM_1.2.sz.mell.'!J31</f>
        <v>0</v>
      </c>
      <c r="K31" s="669">
        <f t="shared" si="2"/>
        <v>0</v>
      </c>
    </row>
    <row r="32" spans="1:11" s="1210" customFormat="1" ht="12" customHeight="1" thickBot="1" x14ac:dyDescent="0.25">
      <c r="A32" s="1185" t="s">
        <v>171</v>
      </c>
      <c r="B32" s="1186" t="s">
        <v>555</v>
      </c>
      <c r="C32" s="389">
        <f>'RM_1.2.sz.mell.'!C32</f>
        <v>28950000</v>
      </c>
      <c r="D32" s="389">
        <f>'RM_1.2.sz.mell.'!D32</f>
        <v>0</v>
      </c>
      <c r="E32" s="389">
        <f>'RM_1.2.sz.mell.'!E32</f>
        <v>0</v>
      </c>
      <c r="F32" s="389">
        <f>'RM_1.2.sz.mell.'!F32</f>
        <v>0</v>
      </c>
      <c r="G32" s="389">
        <f>'RM_1.2.sz.mell.'!G32</f>
        <v>0</v>
      </c>
      <c r="H32" s="389">
        <f>'RM_1.2.sz.mell.'!H32</f>
        <v>0</v>
      </c>
      <c r="I32" s="389">
        <f>'RM_1.2.sz.mell.'!I32</f>
        <v>0</v>
      </c>
      <c r="J32" s="389">
        <f>'RM_1.2.sz.mell.'!J32</f>
        <v>0</v>
      </c>
      <c r="K32" s="432">
        <f>+K33+K34+K35+K36+K37+K38+K39</f>
        <v>28950000</v>
      </c>
    </row>
    <row r="33" spans="1:11" s="1210" customFormat="1" ht="12" customHeight="1" x14ac:dyDescent="0.2">
      <c r="A33" s="1187" t="s">
        <v>265</v>
      </c>
      <c r="B33" s="1188" t="str">
        <f>'E_1.1.sz.mell.'!B33</f>
        <v>Építményadó</v>
      </c>
      <c r="C33" s="668">
        <f>'RM_1.2.sz.mell.'!C33</f>
        <v>4100000</v>
      </c>
      <c r="D33" s="668">
        <f>'RM_1.2.sz.mell.'!D33</f>
        <v>0</v>
      </c>
      <c r="E33" s="668">
        <f>'RM_1.2.sz.mell.'!E33</f>
        <v>0</v>
      </c>
      <c r="F33" s="668">
        <f>'RM_1.2.sz.mell.'!F33</f>
        <v>0</v>
      </c>
      <c r="G33" s="668">
        <f>'RM_1.2.sz.mell.'!G33</f>
        <v>0</v>
      </c>
      <c r="H33" s="668">
        <f>'RM_1.2.sz.mell.'!H33</f>
        <v>0</v>
      </c>
      <c r="I33" s="668">
        <f>'RM_1.2.sz.mell.'!I33</f>
        <v>0</v>
      </c>
      <c r="J33" s="668">
        <f>'RM_1.2.sz.mell.'!J33</f>
        <v>0</v>
      </c>
      <c r="K33" s="669">
        <f t="shared" ref="K33:K39" si="3">C33+J33</f>
        <v>4100000</v>
      </c>
    </row>
    <row r="34" spans="1:11" s="1210" customFormat="1" ht="12" customHeight="1" x14ac:dyDescent="0.2">
      <c r="A34" s="1189" t="s">
        <v>266</v>
      </c>
      <c r="B34" s="1188" t="str">
        <f>'E_1.1.sz.mell.'!B34</f>
        <v>Idegenforgalmi adó</v>
      </c>
      <c r="C34" s="668">
        <f>'RM_1.2.sz.mell.'!C34</f>
        <v>0</v>
      </c>
      <c r="D34" s="668">
        <f>'RM_1.2.sz.mell.'!D34</f>
        <v>0</v>
      </c>
      <c r="E34" s="668">
        <f>'RM_1.2.sz.mell.'!E34</f>
        <v>0</v>
      </c>
      <c r="F34" s="668">
        <f>'RM_1.2.sz.mell.'!F34</f>
        <v>0</v>
      </c>
      <c r="G34" s="668">
        <f>'RM_1.2.sz.mell.'!G34</f>
        <v>0</v>
      </c>
      <c r="H34" s="668">
        <f>'RM_1.2.sz.mell.'!H34</f>
        <v>0</v>
      </c>
      <c r="I34" s="668">
        <f>'RM_1.2.sz.mell.'!I34</f>
        <v>0</v>
      </c>
      <c r="J34" s="668">
        <f>'RM_1.2.sz.mell.'!J34</f>
        <v>0</v>
      </c>
      <c r="K34" s="669">
        <f t="shared" si="3"/>
        <v>0</v>
      </c>
    </row>
    <row r="35" spans="1:11" s="1210" customFormat="1" ht="12" customHeight="1" x14ac:dyDescent="0.2">
      <c r="A35" s="1189" t="s">
        <v>267</v>
      </c>
      <c r="B35" s="1188" t="str">
        <f>'E_1.1.sz.mell.'!B35</f>
        <v>Iparűzési adó</v>
      </c>
      <c r="C35" s="668">
        <f>'RM_1.2.sz.mell.'!C35</f>
        <v>20000000</v>
      </c>
      <c r="D35" s="668">
        <f>'RM_1.2.sz.mell.'!D35</f>
        <v>0</v>
      </c>
      <c r="E35" s="668">
        <f>'RM_1.2.sz.mell.'!E35</f>
        <v>0</v>
      </c>
      <c r="F35" s="668">
        <f>'RM_1.2.sz.mell.'!F35</f>
        <v>0</v>
      </c>
      <c r="G35" s="668">
        <f>'RM_1.2.sz.mell.'!G35</f>
        <v>0</v>
      </c>
      <c r="H35" s="668">
        <f>'RM_1.2.sz.mell.'!H35</f>
        <v>0</v>
      </c>
      <c r="I35" s="668">
        <f>'RM_1.2.sz.mell.'!I35</f>
        <v>0</v>
      </c>
      <c r="J35" s="668">
        <f>'RM_1.2.sz.mell.'!J35</f>
        <v>0</v>
      </c>
      <c r="K35" s="669">
        <f t="shared" si="3"/>
        <v>20000000</v>
      </c>
    </row>
    <row r="36" spans="1:11" s="1210" customFormat="1" ht="12" customHeight="1" x14ac:dyDescent="0.2">
      <c r="A36" s="1189" t="s">
        <v>268</v>
      </c>
      <c r="B36" s="1188" t="str">
        <f>'E_1.1.sz.mell.'!B36</f>
        <v xml:space="preserve">Talajterhelési díj </v>
      </c>
      <c r="C36" s="668">
        <f>'RM_1.2.sz.mell.'!C36</f>
        <v>500000</v>
      </c>
      <c r="D36" s="668">
        <f>'RM_1.2.sz.mell.'!D36</f>
        <v>0</v>
      </c>
      <c r="E36" s="668">
        <f>'RM_1.2.sz.mell.'!E36</f>
        <v>0</v>
      </c>
      <c r="F36" s="668">
        <f>'RM_1.2.sz.mell.'!F36</f>
        <v>0</v>
      </c>
      <c r="G36" s="668">
        <f>'RM_1.2.sz.mell.'!G36</f>
        <v>0</v>
      </c>
      <c r="H36" s="668">
        <f>'RM_1.2.sz.mell.'!H36</f>
        <v>0</v>
      </c>
      <c r="I36" s="668">
        <f>'RM_1.2.sz.mell.'!I36</f>
        <v>0</v>
      </c>
      <c r="J36" s="668">
        <f>'RM_1.2.sz.mell.'!J36</f>
        <v>0</v>
      </c>
      <c r="K36" s="669">
        <f t="shared" si="3"/>
        <v>500000</v>
      </c>
    </row>
    <row r="37" spans="1:11" s="1210" customFormat="1" ht="12" customHeight="1" x14ac:dyDescent="0.2">
      <c r="A37" s="1189" t="s">
        <v>547</v>
      </c>
      <c r="B37" s="1188" t="str">
        <f>'E_1.1.sz.mell.'!B37</f>
        <v>Gépjárműadó</v>
      </c>
      <c r="C37" s="668">
        <f>'RM_1.2.sz.mell.'!C37</f>
        <v>0</v>
      </c>
      <c r="D37" s="668">
        <f>'RM_1.2.sz.mell.'!D37</f>
        <v>0</v>
      </c>
      <c r="E37" s="668">
        <f>'RM_1.2.sz.mell.'!E37</f>
        <v>0</v>
      </c>
      <c r="F37" s="668">
        <f>'RM_1.2.sz.mell.'!F37</f>
        <v>0</v>
      </c>
      <c r="G37" s="668">
        <f>'RM_1.2.sz.mell.'!G37</f>
        <v>0</v>
      </c>
      <c r="H37" s="668">
        <f>'RM_1.2.sz.mell.'!H37</f>
        <v>0</v>
      </c>
      <c r="I37" s="668">
        <f>'RM_1.2.sz.mell.'!I37</f>
        <v>0</v>
      </c>
      <c r="J37" s="668">
        <f>'RM_1.2.sz.mell.'!J37</f>
        <v>0</v>
      </c>
      <c r="K37" s="669">
        <f t="shared" si="3"/>
        <v>0</v>
      </c>
    </row>
    <row r="38" spans="1:11" s="1210" customFormat="1" ht="12" customHeight="1" x14ac:dyDescent="0.2">
      <c r="A38" s="1189" t="s">
        <v>548</v>
      </c>
      <c r="B38" s="1188" t="str">
        <f>'E_1.1.sz.mell.'!B38</f>
        <v>Telekadó</v>
      </c>
      <c r="C38" s="668">
        <f>'RM_1.2.sz.mell.'!C38</f>
        <v>4200000</v>
      </c>
      <c r="D38" s="668">
        <f>'RM_1.2.sz.mell.'!D38</f>
        <v>0</v>
      </c>
      <c r="E38" s="668">
        <f>'RM_1.2.sz.mell.'!E38</f>
        <v>0</v>
      </c>
      <c r="F38" s="668">
        <f>'RM_1.2.sz.mell.'!F38</f>
        <v>0</v>
      </c>
      <c r="G38" s="668">
        <f>'RM_1.2.sz.mell.'!G38</f>
        <v>0</v>
      </c>
      <c r="H38" s="668">
        <f>'RM_1.2.sz.mell.'!H38</f>
        <v>0</v>
      </c>
      <c r="I38" s="668">
        <f>'RM_1.2.sz.mell.'!I38</f>
        <v>0</v>
      </c>
      <c r="J38" s="668">
        <f>'RM_1.2.sz.mell.'!J38</f>
        <v>0</v>
      </c>
      <c r="K38" s="669">
        <f t="shared" si="3"/>
        <v>4200000</v>
      </c>
    </row>
    <row r="39" spans="1:11" s="1210" customFormat="1" ht="12" customHeight="1" thickBot="1" x14ac:dyDescent="0.25">
      <c r="A39" s="1192" t="s">
        <v>549</v>
      </c>
      <c r="B39" s="1188" t="str">
        <f>'E_1.1.sz.mell.'!B39</f>
        <v>Egyéb bírság bevételei</v>
      </c>
      <c r="C39" s="668">
        <f>'RM_1.2.sz.mell.'!C39</f>
        <v>150000</v>
      </c>
      <c r="D39" s="668">
        <f>'RM_1.2.sz.mell.'!D39</f>
        <v>0</v>
      </c>
      <c r="E39" s="668">
        <f>'RM_1.2.sz.mell.'!E39</f>
        <v>0</v>
      </c>
      <c r="F39" s="668">
        <f>'RM_1.2.sz.mell.'!F39</f>
        <v>0</v>
      </c>
      <c r="G39" s="668">
        <f>'RM_1.2.sz.mell.'!G39</f>
        <v>0</v>
      </c>
      <c r="H39" s="668">
        <f>'RM_1.2.sz.mell.'!H39</f>
        <v>0</v>
      </c>
      <c r="I39" s="668">
        <f>'RM_1.2.sz.mell.'!I39</f>
        <v>0</v>
      </c>
      <c r="J39" s="668">
        <f>'RM_1.2.sz.mell.'!J39</f>
        <v>0</v>
      </c>
      <c r="K39" s="669">
        <f t="shared" si="3"/>
        <v>150000</v>
      </c>
    </row>
    <row r="40" spans="1:11" s="1210" customFormat="1" ht="12" customHeight="1" thickBot="1" x14ac:dyDescent="0.25">
      <c r="A40" s="1185" t="s">
        <v>21</v>
      </c>
      <c r="B40" s="1186" t="s">
        <v>429</v>
      </c>
      <c r="C40" s="382">
        <f>'RM_1.2.sz.mell.'!C40</f>
        <v>6400000</v>
      </c>
      <c r="D40" s="382">
        <f>'RM_1.2.sz.mell.'!D40</f>
        <v>0</v>
      </c>
      <c r="E40" s="382">
        <f>'RM_1.2.sz.mell.'!E40</f>
        <v>0</v>
      </c>
      <c r="F40" s="382">
        <f>'RM_1.2.sz.mell.'!F40</f>
        <v>0</v>
      </c>
      <c r="G40" s="382">
        <f>'RM_1.2.sz.mell.'!G40</f>
        <v>0</v>
      </c>
      <c r="H40" s="382">
        <f>'RM_1.2.sz.mell.'!H40</f>
        <v>0</v>
      </c>
      <c r="I40" s="382">
        <f>'RM_1.2.sz.mell.'!I40</f>
        <v>0</v>
      </c>
      <c r="J40" s="382">
        <f>'RM_1.2.sz.mell.'!J40</f>
        <v>0</v>
      </c>
      <c r="K40" s="248">
        <f>SUM(K41:K51)</f>
        <v>6400000</v>
      </c>
    </row>
    <row r="41" spans="1:11" s="1210" customFormat="1" ht="12" customHeight="1" x14ac:dyDescent="0.2">
      <c r="A41" s="1187" t="s">
        <v>90</v>
      </c>
      <c r="B41" s="1188" t="s">
        <v>272</v>
      </c>
      <c r="C41" s="668">
        <f>'RM_1.2.sz.mell.'!C41</f>
        <v>0</v>
      </c>
      <c r="D41" s="668">
        <f>'RM_1.2.sz.mell.'!D41</f>
        <v>0</v>
      </c>
      <c r="E41" s="668">
        <f>'RM_1.2.sz.mell.'!E41</f>
        <v>0</v>
      </c>
      <c r="F41" s="668">
        <f>'RM_1.2.sz.mell.'!F41</f>
        <v>0</v>
      </c>
      <c r="G41" s="668">
        <f>'RM_1.2.sz.mell.'!G41</f>
        <v>0</v>
      </c>
      <c r="H41" s="668">
        <f>'RM_1.2.sz.mell.'!H41</f>
        <v>0</v>
      </c>
      <c r="I41" s="668">
        <f>'RM_1.2.sz.mell.'!I41</f>
        <v>0</v>
      </c>
      <c r="J41" s="668">
        <f>'RM_1.2.sz.mell.'!J41</f>
        <v>0</v>
      </c>
      <c r="K41" s="669">
        <f t="shared" ref="K41:K51" si="4">C41+J41</f>
        <v>0</v>
      </c>
    </row>
    <row r="42" spans="1:11" s="1210" customFormat="1" ht="12" customHeight="1" x14ac:dyDescent="0.2">
      <c r="A42" s="1189" t="s">
        <v>91</v>
      </c>
      <c r="B42" s="1190" t="s">
        <v>273</v>
      </c>
      <c r="C42" s="668">
        <f>'RM_1.2.sz.mell.'!C42</f>
        <v>1000000</v>
      </c>
      <c r="D42" s="668">
        <f>'RM_1.2.sz.mell.'!D42</f>
        <v>0</v>
      </c>
      <c r="E42" s="668">
        <f>'RM_1.2.sz.mell.'!E42</f>
        <v>0</v>
      </c>
      <c r="F42" s="668">
        <f>'RM_1.2.sz.mell.'!F42</f>
        <v>0</v>
      </c>
      <c r="G42" s="668">
        <f>'RM_1.2.sz.mell.'!G42</f>
        <v>0</v>
      </c>
      <c r="H42" s="668">
        <f>'RM_1.2.sz.mell.'!H42</f>
        <v>0</v>
      </c>
      <c r="I42" s="668">
        <f>'RM_1.2.sz.mell.'!I42</f>
        <v>0</v>
      </c>
      <c r="J42" s="668">
        <f>'RM_1.2.sz.mell.'!J42</f>
        <v>0</v>
      </c>
      <c r="K42" s="669">
        <f t="shared" si="4"/>
        <v>1000000</v>
      </c>
    </row>
    <row r="43" spans="1:11" s="1210" customFormat="1" ht="12" customHeight="1" x14ac:dyDescent="0.2">
      <c r="A43" s="1189" t="s">
        <v>92</v>
      </c>
      <c r="B43" s="1190" t="s">
        <v>274</v>
      </c>
      <c r="C43" s="668">
        <f>'RM_1.2.sz.mell.'!C43</f>
        <v>0</v>
      </c>
      <c r="D43" s="668">
        <f>'RM_1.2.sz.mell.'!D43</f>
        <v>0</v>
      </c>
      <c r="E43" s="668">
        <f>'RM_1.2.sz.mell.'!E43</f>
        <v>0</v>
      </c>
      <c r="F43" s="668">
        <f>'RM_1.2.sz.mell.'!F43</f>
        <v>0</v>
      </c>
      <c r="G43" s="668">
        <f>'RM_1.2.sz.mell.'!G43</f>
        <v>0</v>
      </c>
      <c r="H43" s="668">
        <f>'RM_1.2.sz.mell.'!H43</f>
        <v>0</v>
      </c>
      <c r="I43" s="668">
        <f>'RM_1.2.sz.mell.'!I43</f>
        <v>0</v>
      </c>
      <c r="J43" s="668">
        <f>'RM_1.2.sz.mell.'!J43</f>
        <v>0</v>
      </c>
      <c r="K43" s="669">
        <f t="shared" si="4"/>
        <v>0</v>
      </c>
    </row>
    <row r="44" spans="1:11" s="1210" customFormat="1" ht="12" customHeight="1" x14ac:dyDescent="0.2">
      <c r="A44" s="1189" t="s">
        <v>173</v>
      </c>
      <c r="B44" s="1190" t="s">
        <v>275</v>
      </c>
      <c r="C44" s="668">
        <f>'RM_1.2.sz.mell.'!C44</f>
        <v>0</v>
      </c>
      <c r="D44" s="668">
        <f>'RM_1.2.sz.mell.'!D44</f>
        <v>0</v>
      </c>
      <c r="E44" s="668">
        <f>'RM_1.2.sz.mell.'!E44</f>
        <v>0</v>
      </c>
      <c r="F44" s="668">
        <f>'RM_1.2.sz.mell.'!F44</f>
        <v>0</v>
      </c>
      <c r="G44" s="668">
        <f>'RM_1.2.sz.mell.'!G44</f>
        <v>0</v>
      </c>
      <c r="H44" s="668">
        <f>'RM_1.2.sz.mell.'!H44</f>
        <v>0</v>
      </c>
      <c r="I44" s="668">
        <f>'RM_1.2.sz.mell.'!I44</f>
        <v>0</v>
      </c>
      <c r="J44" s="668">
        <f>'RM_1.2.sz.mell.'!J44</f>
        <v>0</v>
      </c>
      <c r="K44" s="669">
        <f t="shared" si="4"/>
        <v>0</v>
      </c>
    </row>
    <row r="45" spans="1:11" s="1210" customFormat="1" ht="12" customHeight="1" x14ac:dyDescent="0.2">
      <c r="A45" s="1189" t="s">
        <v>174</v>
      </c>
      <c r="B45" s="1190" t="s">
        <v>276</v>
      </c>
      <c r="C45" s="668">
        <f>'RM_1.2.sz.mell.'!C45</f>
        <v>4000000</v>
      </c>
      <c r="D45" s="668">
        <f>'RM_1.2.sz.mell.'!D45</f>
        <v>0</v>
      </c>
      <c r="E45" s="668">
        <f>'RM_1.2.sz.mell.'!E45</f>
        <v>0</v>
      </c>
      <c r="F45" s="668">
        <f>'RM_1.2.sz.mell.'!F45</f>
        <v>0</v>
      </c>
      <c r="G45" s="668">
        <f>'RM_1.2.sz.mell.'!G45</f>
        <v>0</v>
      </c>
      <c r="H45" s="668">
        <f>'RM_1.2.sz.mell.'!H45</f>
        <v>0</v>
      </c>
      <c r="I45" s="668">
        <f>'RM_1.2.sz.mell.'!I45</f>
        <v>0</v>
      </c>
      <c r="J45" s="668">
        <f>'RM_1.2.sz.mell.'!J45</f>
        <v>0</v>
      </c>
      <c r="K45" s="669">
        <f t="shared" si="4"/>
        <v>4000000</v>
      </c>
    </row>
    <row r="46" spans="1:11" s="1210" customFormat="1" ht="12" customHeight="1" x14ac:dyDescent="0.2">
      <c r="A46" s="1189" t="s">
        <v>175</v>
      </c>
      <c r="B46" s="1190" t="s">
        <v>277</v>
      </c>
      <c r="C46" s="668">
        <f>'RM_1.2.sz.mell.'!C46</f>
        <v>1400000</v>
      </c>
      <c r="D46" s="668">
        <f>'RM_1.2.sz.mell.'!D46</f>
        <v>0</v>
      </c>
      <c r="E46" s="668">
        <f>'RM_1.2.sz.mell.'!E46</f>
        <v>0</v>
      </c>
      <c r="F46" s="668">
        <f>'RM_1.2.sz.mell.'!F46</f>
        <v>0</v>
      </c>
      <c r="G46" s="668">
        <f>'RM_1.2.sz.mell.'!G46</f>
        <v>0</v>
      </c>
      <c r="H46" s="668">
        <f>'RM_1.2.sz.mell.'!H46</f>
        <v>0</v>
      </c>
      <c r="I46" s="668">
        <f>'RM_1.2.sz.mell.'!I46</f>
        <v>0</v>
      </c>
      <c r="J46" s="668">
        <f>'RM_1.2.sz.mell.'!J46</f>
        <v>0</v>
      </c>
      <c r="K46" s="669">
        <f t="shared" si="4"/>
        <v>1400000</v>
      </c>
    </row>
    <row r="47" spans="1:11" s="1210" customFormat="1" ht="12" customHeight="1" x14ac:dyDescent="0.2">
      <c r="A47" s="1189" t="s">
        <v>176</v>
      </c>
      <c r="B47" s="1190" t="s">
        <v>278</v>
      </c>
      <c r="C47" s="668">
        <f>'RM_1.2.sz.mell.'!C47</f>
        <v>0</v>
      </c>
      <c r="D47" s="668">
        <f>'RM_1.2.sz.mell.'!D47</f>
        <v>0</v>
      </c>
      <c r="E47" s="668">
        <f>'RM_1.2.sz.mell.'!E47</f>
        <v>0</v>
      </c>
      <c r="F47" s="668">
        <f>'RM_1.2.sz.mell.'!F47</f>
        <v>0</v>
      </c>
      <c r="G47" s="668">
        <f>'RM_1.2.sz.mell.'!G47</f>
        <v>0</v>
      </c>
      <c r="H47" s="668">
        <f>'RM_1.2.sz.mell.'!H47</f>
        <v>0</v>
      </c>
      <c r="I47" s="668">
        <f>'RM_1.2.sz.mell.'!I47</f>
        <v>0</v>
      </c>
      <c r="J47" s="668">
        <f>'RM_1.2.sz.mell.'!J47</f>
        <v>0</v>
      </c>
      <c r="K47" s="669">
        <f t="shared" si="4"/>
        <v>0</v>
      </c>
    </row>
    <row r="48" spans="1:11" s="1210" customFormat="1" ht="12" customHeight="1" x14ac:dyDescent="0.2">
      <c r="A48" s="1189" t="s">
        <v>177</v>
      </c>
      <c r="B48" s="1190" t="s">
        <v>554</v>
      </c>
      <c r="C48" s="668">
        <f>'RM_1.2.sz.mell.'!C48</f>
        <v>0</v>
      </c>
      <c r="D48" s="668">
        <f>'RM_1.2.sz.mell.'!D48</f>
        <v>0</v>
      </c>
      <c r="E48" s="668">
        <f>'RM_1.2.sz.mell.'!E48</f>
        <v>0</v>
      </c>
      <c r="F48" s="668">
        <f>'RM_1.2.sz.mell.'!F48</f>
        <v>0</v>
      </c>
      <c r="G48" s="668">
        <f>'RM_1.2.sz.mell.'!G48</f>
        <v>0</v>
      </c>
      <c r="H48" s="668">
        <f>'RM_1.2.sz.mell.'!H48</f>
        <v>0</v>
      </c>
      <c r="I48" s="668">
        <f>'RM_1.2.sz.mell.'!I48</f>
        <v>0</v>
      </c>
      <c r="J48" s="668">
        <f>'RM_1.2.sz.mell.'!J48</f>
        <v>0</v>
      </c>
      <c r="K48" s="669">
        <f t="shared" si="4"/>
        <v>0</v>
      </c>
    </row>
    <row r="49" spans="1:11" s="1210" customFormat="1" ht="12" customHeight="1" x14ac:dyDescent="0.2">
      <c r="A49" s="1189" t="s">
        <v>270</v>
      </c>
      <c r="B49" s="1190" t="s">
        <v>280</v>
      </c>
      <c r="C49" s="668">
        <f>'RM_1.2.sz.mell.'!C49</f>
        <v>0</v>
      </c>
      <c r="D49" s="668">
        <f>'RM_1.2.sz.mell.'!D49</f>
        <v>0</v>
      </c>
      <c r="E49" s="668">
        <f>'RM_1.2.sz.mell.'!E49</f>
        <v>0</v>
      </c>
      <c r="F49" s="668">
        <f>'RM_1.2.sz.mell.'!F49</f>
        <v>0</v>
      </c>
      <c r="G49" s="668">
        <f>'RM_1.2.sz.mell.'!G49</f>
        <v>0</v>
      </c>
      <c r="H49" s="668">
        <f>'RM_1.2.sz.mell.'!H49</f>
        <v>0</v>
      </c>
      <c r="I49" s="668">
        <f>'RM_1.2.sz.mell.'!I49</f>
        <v>0</v>
      </c>
      <c r="J49" s="668">
        <f>'RM_1.2.sz.mell.'!J49</f>
        <v>0</v>
      </c>
      <c r="K49" s="669">
        <f t="shared" si="4"/>
        <v>0</v>
      </c>
    </row>
    <row r="50" spans="1:11" s="1210" customFormat="1" ht="12" customHeight="1" x14ac:dyDescent="0.2">
      <c r="A50" s="1192" t="s">
        <v>271</v>
      </c>
      <c r="B50" s="1195" t="s">
        <v>431</v>
      </c>
      <c r="C50" s="668">
        <f>'RM_1.2.sz.mell.'!C50</f>
        <v>0</v>
      </c>
      <c r="D50" s="668">
        <f>'RM_1.2.sz.mell.'!D50</f>
        <v>0</v>
      </c>
      <c r="E50" s="668">
        <f>'RM_1.2.sz.mell.'!E50</f>
        <v>0</v>
      </c>
      <c r="F50" s="668">
        <f>'RM_1.2.sz.mell.'!F50</f>
        <v>0</v>
      </c>
      <c r="G50" s="668">
        <f>'RM_1.2.sz.mell.'!G50</f>
        <v>0</v>
      </c>
      <c r="H50" s="668">
        <f>'RM_1.2.sz.mell.'!H50</f>
        <v>0</v>
      </c>
      <c r="I50" s="668">
        <f>'RM_1.2.sz.mell.'!I50</f>
        <v>0</v>
      </c>
      <c r="J50" s="668">
        <f>'RM_1.2.sz.mell.'!J50</f>
        <v>0</v>
      </c>
      <c r="K50" s="669">
        <f t="shared" si="4"/>
        <v>0</v>
      </c>
    </row>
    <row r="51" spans="1:11" s="1210" customFormat="1" ht="12" customHeight="1" thickBot="1" x14ac:dyDescent="0.25">
      <c r="A51" s="1196" t="s">
        <v>430</v>
      </c>
      <c r="B51" s="1197" t="s">
        <v>281</v>
      </c>
      <c r="C51" s="690">
        <f>'RM_1.2.sz.mell.'!C51</f>
        <v>0</v>
      </c>
      <c r="D51" s="690">
        <f>'RM_1.2.sz.mell.'!D51</f>
        <v>0</v>
      </c>
      <c r="E51" s="690">
        <f>'RM_1.2.sz.mell.'!E51</f>
        <v>0</v>
      </c>
      <c r="F51" s="690">
        <f>'RM_1.2.sz.mell.'!F51</f>
        <v>0</v>
      </c>
      <c r="G51" s="690">
        <f>'RM_1.2.sz.mell.'!G51</f>
        <v>0</v>
      </c>
      <c r="H51" s="690">
        <f>'RM_1.2.sz.mell.'!H51</f>
        <v>0</v>
      </c>
      <c r="I51" s="690">
        <f>'RM_1.2.sz.mell.'!I51</f>
        <v>0</v>
      </c>
      <c r="J51" s="690">
        <f>'RM_1.2.sz.mell.'!J51</f>
        <v>0</v>
      </c>
      <c r="K51" s="677">
        <f t="shared" si="4"/>
        <v>0</v>
      </c>
    </row>
    <row r="52" spans="1:11" s="1210" customFormat="1" ht="12" customHeight="1" thickBot="1" x14ac:dyDescent="0.25">
      <c r="A52" s="1185" t="s">
        <v>22</v>
      </c>
      <c r="B52" s="1186" t="s">
        <v>282</v>
      </c>
      <c r="C52" s="382">
        <f>'RM_1.2.sz.mell.'!C52</f>
        <v>196170621</v>
      </c>
      <c r="D52" s="382">
        <f>'RM_1.2.sz.mell.'!D52</f>
        <v>0</v>
      </c>
      <c r="E52" s="382">
        <f>'RM_1.2.sz.mell.'!E52</f>
        <v>0</v>
      </c>
      <c r="F52" s="382">
        <f>'RM_1.2.sz.mell.'!F52</f>
        <v>0</v>
      </c>
      <c r="G52" s="382">
        <f>'RM_1.2.sz.mell.'!G52</f>
        <v>0</v>
      </c>
      <c r="H52" s="382">
        <f>'RM_1.2.sz.mell.'!H52</f>
        <v>0</v>
      </c>
      <c r="I52" s="382">
        <f>'RM_1.2.sz.mell.'!I52</f>
        <v>0</v>
      </c>
      <c r="J52" s="382">
        <f>'RM_1.2.sz.mell.'!J52</f>
        <v>0</v>
      </c>
      <c r="K52" s="248">
        <f>SUM(K53:K57)</f>
        <v>1000000</v>
      </c>
    </row>
    <row r="53" spans="1:11" s="1210" customFormat="1" ht="12" customHeight="1" x14ac:dyDescent="0.2">
      <c r="A53" s="1187" t="s">
        <v>93</v>
      </c>
      <c r="B53" s="1188" t="s">
        <v>286</v>
      </c>
      <c r="C53" s="672">
        <f>'RM_1.2.sz.mell.'!C53</f>
        <v>0</v>
      </c>
      <c r="D53" s="672">
        <f>'RM_1.2.sz.mell.'!D53</f>
        <v>0</v>
      </c>
      <c r="E53" s="672">
        <f>'RM_1.2.sz.mell.'!E53</f>
        <v>0</v>
      </c>
      <c r="F53" s="672">
        <f>'RM_1.2.sz.mell.'!F53</f>
        <v>0</v>
      </c>
      <c r="G53" s="672">
        <f>'RM_1.2.sz.mell.'!G53</f>
        <v>0</v>
      </c>
      <c r="H53" s="672">
        <f>'RM_1.2.sz.mell.'!H53</f>
        <v>0</v>
      </c>
      <c r="I53" s="672">
        <f>'RM_1.2.sz.mell.'!I53</f>
        <v>0</v>
      </c>
      <c r="J53" s="672">
        <f>'RM_1.2.sz.mell.'!J53</f>
        <v>0</v>
      </c>
      <c r="K53" s="678">
        <f>C53+J53</f>
        <v>0</v>
      </c>
    </row>
    <row r="54" spans="1:11" s="1210" customFormat="1" ht="12" customHeight="1" x14ac:dyDescent="0.2">
      <c r="A54" s="1189" t="s">
        <v>94</v>
      </c>
      <c r="B54" s="1190" t="s">
        <v>287</v>
      </c>
      <c r="C54" s="672">
        <f>'RM_1.2.sz.mell.'!C54</f>
        <v>0</v>
      </c>
      <c r="D54" s="672">
        <f>'RM_1.2.sz.mell.'!D54</f>
        <v>0</v>
      </c>
      <c r="E54" s="672">
        <f>'RM_1.2.sz.mell.'!E54</f>
        <v>0</v>
      </c>
      <c r="F54" s="672">
        <f>'RM_1.2.sz.mell.'!F54</f>
        <v>0</v>
      </c>
      <c r="G54" s="672">
        <f>'RM_1.2.sz.mell.'!G54</f>
        <v>0</v>
      </c>
      <c r="H54" s="672">
        <f>'RM_1.2.sz.mell.'!H54</f>
        <v>0</v>
      </c>
      <c r="I54" s="672">
        <f>'RM_1.2.sz.mell.'!I54</f>
        <v>0</v>
      </c>
      <c r="J54" s="672">
        <f>'RM_1.2.sz.mell.'!J54</f>
        <v>0</v>
      </c>
      <c r="K54" s="678">
        <f>C54+J54</f>
        <v>0</v>
      </c>
    </row>
    <row r="55" spans="1:11" s="1210" customFormat="1" ht="12" customHeight="1" x14ac:dyDescent="0.2">
      <c r="A55" s="1189" t="s">
        <v>283</v>
      </c>
      <c r="B55" s="1190" t="s">
        <v>288</v>
      </c>
      <c r="C55" s="672">
        <f>'RM_1.2.sz.mell.'!C55</f>
        <v>1000000</v>
      </c>
      <c r="D55" s="672">
        <f>'RM_1.2.sz.mell.'!D55</f>
        <v>0</v>
      </c>
      <c r="E55" s="672">
        <f>'RM_1.2.sz.mell.'!E55</f>
        <v>0</v>
      </c>
      <c r="F55" s="672">
        <f>'RM_1.2.sz.mell.'!F55</f>
        <v>0</v>
      </c>
      <c r="G55" s="672">
        <f>'RM_1.2.sz.mell.'!G55</f>
        <v>0</v>
      </c>
      <c r="H55" s="672">
        <f>'RM_1.2.sz.mell.'!H55</f>
        <v>0</v>
      </c>
      <c r="I55" s="672">
        <f>'RM_1.2.sz.mell.'!I55</f>
        <v>0</v>
      </c>
      <c r="J55" s="672">
        <f>'RM_1.2.sz.mell.'!J55</f>
        <v>0</v>
      </c>
      <c r="K55" s="678">
        <f>C55+J55</f>
        <v>1000000</v>
      </c>
    </row>
    <row r="56" spans="1:11" s="1210" customFormat="1" ht="12" customHeight="1" x14ac:dyDescent="0.2">
      <c r="A56" s="1189" t="s">
        <v>284</v>
      </c>
      <c r="B56" s="1190" t="s">
        <v>289</v>
      </c>
      <c r="C56" s="672">
        <f>'RM_1.2.sz.mell.'!C56</f>
        <v>0</v>
      </c>
      <c r="D56" s="672">
        <f>'RM_1.2.sz.mell.'!D56</f>
        <v>0</v>
      </c>
      <c r="E56" s="672">
        <f>'RM_1.2.sz.mell.'!E56</f>
        <v>0</v>
      </c>
      <c r="F56" s="672">
        <f>'RM_1.2.sz.mell.'!F56</f>
        <v>0</v>
      </c>
      <c r="G56" s="672">
        <f>'RM_1.2.sz.mell.'!G56</f>
        <v>0</v>
      </c>
      <c r="H56" s="672">
        <f>'RM_1.2.sz.mell.'!H56</f>
        <v>0</v>
      </c>
      <c r="I56" s="672">
        <f>'RM_1.2.sz.mell.'!I56</f>
        <v>0</v>
      </c>
      <c r="J56" s="672">
        <f>'RM_1.2.sz.mell.'!J56</f>
        <v>0</v>
      </c>
      <c r="K56" s="678">
        <f>C56+J56</f>
        <v>0</v>
      </c>
    </row>
    <row r="57" spans="1:11" s="1210" customFormat="1" ht="12" customHeight="1" thickBot="1" x14ac:dyDescent="0.25">
      <c r="A57" s="1192" t="s">
        <v>285</v>
      </c>
      <c r="B57" s="1193" t="s">
        <v>290</v>
      </c>
      <c r="C57" s="672">
        <f>'RM_1.2.sz.mell.'!C57</f>
        <v>0</v>
      </c>
      <c r="D57" s="672">
        <f>'RM_1.2.sz.mell.'!D57</f>
        <v>0</v>
      </c>
      <c r="E57" s="672">
        <f>'RM_1.2.sz.mell.'!E57</f>
        <v>0</v>
      </c>
      <c r="F57" s="672">
        <f>'RM_1.2.sz.mell.'!F57</f>
        <v>0</v>
      </c>
      <c r="G57" s="672">
        <f>'RM_1.2.sz.mell.'!G57</f>
        <v>0</v>
      </c>
      <c r="H57" s="672">
        <f>'RM_1.2.sz.mell.'!H57</f>
        <v>0</v>
      </c>
      <c r="I57" s="672">
        <f>'RM_1.2.sz.mell.'!I57</f>
        <v>0</v>
      </c>
      <c r="J57" s="672">
        <f>'RM_1.2.sz.mell.'!J57</f>
        <v>0</v>
      </c>
      <c r="K57" s="678">
        <f>C57+J57</f>
        <v>0</v>
      </c>
    </row>
    <row r="58" spans="1:11" s="1210" customFormat="1" ht="12" customHeight="1" thickBot="1" x14ac:dyDescent="0.25">
      <c r="A58" s="1185" t="s">
        <v>178</v>
      </c>
      <c r="B58" s="1186" t="s">
        <v>291</v>
      </c>
      <c r="C58" s="382">
        <f>'RM_1.2.sz.mell.'!C58</f>
        <v>0</v>
      </c>
      <c r="D58" s="382">
        <f>'RM_1.2.sz.mell.'!D58</f>
        <v>0</v>
      </c>
      <c r="E58" s="382">
        <f>'RM_1.2.sz.mell.'!E58</f>
        <v>0</v>
      </c>
      <c r="F58" s="382">
        <f>'RM_1.2.sz.mell.'!F58</f>
        <v>0</v>
      </c>
      <c r="G58" s="382">
        <f>'RM_1.2.sz.mell.'!G58</f>
        <v>0</v>
      </c>
      <c r="H58" s="382">
        <f>'RM_1.2.sz.mell.'!H58</f>
        <v>0</v>
      </c>
      <c r="I58" s="382">
        <f>'RM_1.2.sz.mell.'!I58</f>
        <v>0</v>
      </c>
      <c r="J58" s="382">
        <f>'RM_1.2.sz.mell.'!J58</f>
        <v>0</v>
      </c>
      <c r="K58" s="248">
        <f>SUM(K59:K61)</f>
        <v>0</v>
      </c>
    </row>
    <row r="59" spans="1:11" s="1210" customFormat="1" ht="12" customHeight="1" x14ac:dyDescent="0.2">
      <c r="A59" s="1187" t="s">
        <v>95</v>
      </c>
      <c r="B59" s="1188" t="s">
        <v>292</v>
      </c>
      <c r="C59" s="668">
        <f>'RM_1.2.sz.mell.'!C59</f>
        <v>0</v>
      </c>
      <c r="D59" s="668">
        <f>'RM_1.2.sz.mell.'!D59</f>
        <v>0</v>
      </c>
      <c r="E59" s="668">
        <f>'RM_1.2.sz.mell.'!E59</f>
        <v>0</v>
      </c>
      <c r="F59" s="668">
        <f>'RM_1.2.sz.mell.'!F59</f>
        <v>0</v>
      </c>
      <c r="G59" s="668">
        <f>'RM_1.2.sz.mell.'!G59</f>
        <v>0</v>
      </c>
      <c r="H59" s="668">
        <f>'RM_1.2.sz.mell.'!H59</f>
        <v>0</v>
      </c>
      <c r="I59" s="668">
        <f>'RM_1.2.sz.mell.'!I59</f>
        <v>0</v>
      </c>
      <c r="J59" s="668">
        <f>'RM_1.2.sz.mell.'!J59</f>
        <v>0</v>
      </c>
      <c r="K59" s="669">
        <f>C59+J59</f>
        <v>0</v>
      </c>
    </row>
    <row r="60" spans="1:11" s="1210" customFormat="1" ht="12" customHeight="1" x14ac:dyDescent="0.2">
      <c r="A60" s="1189" t="s">
        <v>96</v>
      </c>
      <c r="B60" s="1190" t="s">
        <v>421</v>
      </c>
      <c r="C60" s="668">
        <f>'RM_1.2.sz.mell.'!C60</f>
        <v>0</v>
      </c>
      <c r="D60" s="668">
        <f>'RM_1.2.sz.mell.'!D60</f>
        <v>0</v>
      </c>
      <c r="E60" s="668">
        <f>'RM_1.2.sz.mell.'!E60</f>
        <v>0</v>
      </c>
      <c r="F60" s="668">
        <f>'RM_1.2.sz.mell.'!F60</f>
        <v>0</v>
      </c>
      <c r="G60" s="668">
        <f>'RM_1.2.sz.mell.'!G60</f>
        <v>0</v>
      </c>
      <c r="H60" s="668">
        <f>'RM_1.2.sz.mell.'!H60</f>
        <v>0</v>
      </c>
      <c r="I60" s="668">
        <f>'RM_1.2.sz.mell.'!I60</f>
        <v>0</v>
      </c>
      <c r="J60" s="668">
        <f>'RM_1.2.sz.mell.'!J60</f>
        <v>0</v>
      </c>
      <c r="K60" s="669">
        <f>C60+J60</f>
        <v>0</v>
      </c>
    </row>
    <row r="61" spans="1:11" s="1210" customFormat="1" ht="12" customHeight="1" x14ac:dyDescent="0.2">
      <c r="A61" s="1189" t="s">
        <v>295</v>
      </c>
      <c r="B61" s="1190" t="s">
        <v>293</v>
      </c>
      <c r="C61" s="668">
        <f>'RM_1.2.sz.mell.'!C61</f>
        <v>0</v>
      </c>
      <c r="D61" s="668">
        <f>'RM_1.2.sz.mell.'!D61</f>
        <v>0</v>
      </c>
      <c r="E61" s="668">
        <f>'RM_1.2.sz.mell.'!E61</f>
        <v>0</v>
      </c>
      <c r="F61" s="668">
        <f>'RM_1.2.sz.mell.'!F61</f>
        <v>0</v>
      </c>
      <c r="G61" s="668">
        <f>'RM_1.2.sz.mell.'!G61</f>
        <v>0</v>
      </c>
      <c r="H61" s="668">
        <f>'RM_1.2.sz.mell.'!H61</f>
        <v>0</v>
      </c>
      <c r="I61" s="668">
        <f>'RM_1.2.sz.mell.'!I61</f>
        <v>0</v>
      </c>
      <c r="J61" s="668">
        <f>'RM_1.2.sz.mell.'!J61</f>
        <v>0</v>
      </c>
      <c r="K61" s="669">
        <f>C61+J61</f>
        <v>0</v>
      </c>
    </row>
    <row r="62" spans="1:11" s="1210" customFormat="1" ht="12" customHeight="1" thickBot="1" x14ac:dyDescent="0.25">
      <c r="A62" s="1192" t="s">
        <v>296</v>
      </c>
      <c r="B62" s="1193" t="s">
        <v>294</v>
      </c>
      <c r="C62" s="668">
        <f>'RM_1.2.sz.mell.'!C62</f>
        <v>0</v>
      </c>
      <c r="D62" s="668">
        <f>'RM_1.2.sz.mell.'!D62</f>
        <v>0</v>
      </c>
      <c r="E62" s="668">
        <f>'RM_1.2.sz.mell.'!E62</f>
        <v>0</v>
      </c>
      <c r="F62" s="668">
        <f>'RM_1.2.sz.mell.'!F62</f>
        <v>0</v>
      </c>
      <c r="G62" s="668">
        <f>'RM_1.2.sz.mell.'!G62</f>
        <v>0</v>
      </c>
      <c r="H62" s="668">
        <f>'RM_1.2.sz.mell.'!H62</f>
        <v>0</v>
      </c>
      <c r="I62" s="668">
        <f>'RM_1.2.sz.mell.'!I62</f>
        <v>0</v>
      </c>
      <c r="J62" s="668">
        <f>'RM_1.2.sz.mell.'!J62</f>
        <v>0</v>
      </c>
      <c r="K62" s="669">
        <f>C62+J62</f>
        <v>0</v>
      </c>
    </row>
    <row r="63" spans="1:11" s="1210" customFormat="1" ht="12" customHeight="1" thickBot="1" x14ac:dyDescent="0.25">
      <c r="A63" s="1185" t="s">
        <v>24</v>
      </c>
      <c r="B63" s="1194" t="s">
        <v>297</v>
      </c>
      <c r="C63" s="382">
        <f>'RM_1.2.sz.mell.'!C63</f>
        <v>49575760</v>
      </c>
      <c r="D63" s="382">
        <f>'RM_1.2.sz.mell.'!D63</f>
        <v>0</v>
      </c>
      <c r="E63" s="382">
        <f>'RM_1.2.sz.mell.'!E63</f>
        <v>0</v>
      </c>
      <c r="F63" s="382">
        <f>'RM_1.2.sz.mell.'!F63</f>
        <v>0</v>
      </c>
      <c r="G63" s="382">
        <f>'RM_1.2.sz.mell.'!G63</f>
        <v>0</v>
      </c>
      <c r="H63" s="382">
        <f>'RM_1.2.sz.mell.'!H63</f>
        <v>0</v>
      </c>
      <c r="I63" s="382">
        <f>'RM_1.2.sz.mell.'!I63</f>
        <v>0</v>
      </c>
      <c r="J63" s="382">
        <f>'RM_1.2.sz.mell.'!J63</f>
        <v>0</v>
      </c>
      <c r="K63" s="248">
        <f>SUM(K64:K66)</f>
        <v>49575760</v>
      </c>
    </row>
    <row r="64" spans="1:11" s="1210" customFormat="1" ht="12" customHeight="1" x14ac:dyDescent="0.2">
      <c r="A64" s="1187" t="s">
        <v>179</v>
      </c>
      <c r="B64" s="1188" t="s">
        <v>299</v>
      </c>
      <c r="C64" s="679">
        <f>'RM_1.2.sz.mell.'!C64</f>
        <v>0</v>
      </c>
      <c r="D64" s="679">
        <f>'RM_1.2.sz.mell.'!D64</f>
        <v>0</v>
      </c>
      <c r="E64" s="679">
        <f>'RM_1.2.sz.mell.'!E64</f>
        <v>0</v>
      </c>
      <c r="F64" s="679">
        <f>'RM_1.2.sz.mell.'!F64</f>
        <v>0</v>
      </c>
      <c r="G64" s="679">
        <f>'RM_1.2.sz.mell.'!G64</f>
        <v>0</v>
      </c>
      <c r="H64" s="679">
        <f>'RM_1.2.sz.mell.'!H64</f>
        <v>0</v>
      </c>
      <c r="I64" s="679">
        <f>'RM_1.2.sz.mell.'!I64</f>
        <v>0</v>
      </c>
      <c r="J64" s="679">
        <f>'RM_1.2.sz.mell.'!J64</f>
        <v>0</v>
      </c>
      <c r="K64" s="680">
        <f>C64+J64</f>
        <v>0</v>
      </c>
    </row>
    <row r="65" spans="1:11" s="1210" customFormat="1" ht="12" customHeight="1" x14ac:dyDescent="0.2">
      <c r="A65" s="1189" t="s">
        <v>180</v>
      </c>
      <c r="B65" s="1190" t="s">
        <v>422</v>
      </c>
      <c r="C65" s="679">
        <f>'RM_1.2.sz.mell.'!C65</f>
        <v>0</v>
      </c>
      <c r="D65" s="679">
        <f>'RM_1.2.sz.mell.'!D65</f>
        <v>0</v>
      </c>
      <c r="E65" s="679">
        <f>'RM_1.2.sz.mell.'!E65</f>
        <v>0</v>
      </c>
      <c r="F65" s="679">
        <f>'RM_1.2.sz.mell.'!F65</f>
        <v>0</v>
      </c>
      <c r="G65" s="679">
        <f>'RM_1.2.sz.mell.'!G65</f>
        <v>0</v>
      </c>
      <c r="H65" s="679">
        <f>'RM_1.2.sz.mell.'!H65</f>
        <v>0</v>
      </c>
      <c r="I65" s="679">
        <f>'RM_1.2.sz.mell.'!I65</f>
        <v>0</v>
      </c>
      <c r="J65" s="679">
        <f>'RM_1.2.sz.mell.'!J65</f>
        <v>0</v>
      </c>
      <c r="K65" s="680">
        <f>C65+J65</f>
        <v>0</v>
      </c>
    </row>
    <row r="66" spans="1:11" s="1210" customFormat="1" ht="12" customHeight="1" x14ac:dyDescent="0.2">
      <c r="A66" s="1189" t="s">
        <v>228</v>
      </c>
      <c r="B66" s="1190" t="s">
        <v>300</v>
      </c>
      <c r="C66" s="679">
        <f>'RM_1.2.sz.mell.'!C66</f>
        <v>49575760</v>
      </c>
      <c r="D66" s="679">
        <f>'RM_1.2.sz.mell.'!D66</f>
        <v>0</v>
      </c>
      <c r="E66" s="679">
        <f>'RM_1.2.sz.mell.'!E66</f>
        <v>0</v>
      </c>
      <c r="F66" s="679">
        <f>'RM_1.2.sz.mell.'!F66</f>
        <v>0</v>
      </c>
      <c r="G66" s="679">
        <f>'RM_1.2.sz.mell.'!G66</f>
        <v>0</v>
      </c>
      <c r="H66" s="679">
        <f>'RM_1.2.sz.mell.'!H66</f>
        <v>0</v>
      </c>
      <c r="I66" s="679">
        <f>'RM_1.2.sz.mell.'!I66</f>
        <v>0</v>
      </c>
      <c r="J66" s="679">
        <f>'RM_1.2.sz.mell.'!J66</f>
        <v>0</v>
      </c>
      <c r="K66" s="680">
        <f>C66+J66</f>
        <v>49575760</v>
      </c>
    </row>
    <row r="67" spans="1:11" s="1210" customFormat="1" ht="12" customHeight="1" thickBot="1" x14ac:dyDescent="0.25">
      <c r="A67" s="1192" t="s">
        <v>298</v>
      </c>
      <c r="B67" s="1193" t="s">
        <v>301</v>
      </c>
      <c r="C67" s="679">
        <f>'RM_1.2.sz.mell.'!C67</f>
        <v>0</v>
      </c>
      <c r="D67" s="679">
        <f>'RM_1.2.sz.mell.'!D67</f>
        <v>0</v>
      </c>
      <c r="E67" s="679">
        <f>'RM_1.2.sz.mell.'!E67</f>
        <v>0</v>
      </c>
      <c r="F67" s="679">
        <f>'RM_1.2.sz.mell.'!F67</f>
        <v>0</v>
      </c>
      <c r="G67" s="679">
        <f>'RM_1.2.sz.mell.'!G67</f>
        <v>0</v>
      </c>
      <c r="H67" s="679">
        <f>'RM_1.2.sz.mell.'!H67</f>
        <v>0</v>
      </c>
      <c r="I67" s="679">
        <f>'RM_1.2.sz.mell.'!I67</f>
        <v>0</v>
      </c>
      <c r="J67" s="679">
        <f>'RM_1.2.sz.mell.'!J67</f>
        <v>0</v>
      </c>
      <c r="K67" s="680">
        <f>C67+J67</f>
        <v>0</v>
      </c>
    </row>
    <row r="68" spans="1:11" s="1210" customFormat="1" ht="12" customHeight="1" thickBot="1" x14ac:dyDescent="0.25">
      <c r="A68" s="1198" t="s">
        <v>471</v>
      </c>
      <c r="B68" s="1186" t="s">
        <v>302</v>
      </c>
      <c r="C68" s="389">
        <f>'RM_1.2.sz.mell.'!C68</f>
        <v>999663544</v>
      </c>
      <c r="D68" s="389">
        <f>'RM_1.2.sz.mell.'!D68</f>
        <v>0</v>
      </c>
      <c r="E68" s="389">
        <f>'RM_1.2.sz.mell.'!E68</f>
        <v>0</v>
      </c>
      <c r="F68" s="389">
        <f>'RM_1.2.sz.mell.'!F68</f>
        <v>0</v>
      </c>
      <c r="G68" s="389">
        <f>'RM_1.2.sz.mell.'!G68</f>
        <v>0</v>
      </c>
      <c r="H68" s="389">
        <f>'RM_1.2.sz.mell.'!H68</f>
        <v>0</v>
      </c>
      <c r="I68" s="389">
        <f>'RM_1.2.sz.mell.'!I68</f>
        <v>0</v>
      </c>
      <c r="J68" s="389">
        <f>'RM_1.2.sz.mell.'!J68</f>
        <v>0</v>
      </c>
      <c r="K68" s="432">
        <f>+K11+K18+K25+K32+K40+K52+K58+K63</f>
        <v>804492923</v>
      </c>
    </row>
    <row r="69" spans="1:11" s="1210" customFormat="1" ht="12" customHeight="1" thickBot="1" x14ac:dyDescent="0.25">
      <c r="A69" s="1199" t="s">
        <v>303</v>
      </c>
      <c r="B69" s="1194" t="s">
        <v>304</v>
      </c>
      <c r="C69" s="382">
        <f>'RM_1.2.sz.mell.'!C69</f>
        <v>17000000</v>
      </c>
      <c r="D69" s="382">
        <f>'RM_1.2.sz.mell.'!D69</f>
        <v>0</v>
      </c>
      <c r="E69" s="382">
        <f>'RM_1.2.sz.mell.'!E69</f>
        <v>0</v>
      </c>
      <c r="F69" s="382">
        <f>'RM_1.2.sz.mell.'!F69</f>
        <v>0</v>
      </c>
      <c r="G69" s="382">
        <f>'RM_1.2.sz.mell.'!G69</f>
        <v>0</v>
      </c>
      <c r="H69" s="382">
        <f>'RM_1.2.sz.mell.'!H69</f>
        <v>0</v>
      </c>
      <c r="I69" s="382">
        <f>'RM_1.2.sz.mell.'!I69</f>
        <v>0</v>
      </c>
      <c r="J69" s="382">
        <f>'RM_1.2.sz.mell.'!J69</f>
        <v>0</v>
      </c>
      <c r="K69" s="248">
        <f>SUM(K70:K72)</f>
        <v>17000000</v>
      </c>
    </row>
    <row r="70" spans="1:11" s="1210" customFormat="1" ht="12" customHeight="1" x14ac:dyDescent="0.2">
      <c r="A70" s="1187" t="s">
        <v>332</v>
      </c>
      <c r="B70" s="1188" t="s">
        <v>305</v>
      </c>
      <c r="C70" s="679">
        <f>'RM_1.2.sz.mell.'!C70</f>
        <v>0</v>
      </c>
      <c r="D70" s="679">
        <f>'RM_1.2.sz.mell.'!D70</f>
        <v>0</v>
      </c>
      <c r="E70" s="679">
        <f>'RM_1.2.sz.mell.'!E70</f>
        <v>0</v>
      </c>
      <c r="F70" s="679">
        <f>'RM_1.2.sz.mell.'!F70</f>
        <v>0</v>
      </c>
      <c r="G70" s="679">
        <f>'RM_1.2.sz.mell.'!G70</f>
        <v>0</v>
      </c>
      <c r="H70" s="679">
        <f>'RM_1.2.sz.mell.'!H70</f>
        <v>0</v>
      </c>
      <c r="I70" s="679">
        <f>'RM_1.2.sz.mell.'!I70</f>
        <v>0</v>
      </c>
      <c r="J70" s="679">
        <f>'RM_1.2.sz.mell.'!J70</f>
        <v>0</v>
      </c>
      <c r="K70" s="680">
        <f>C70+J70</f>
        <v>0</v>
      </c>
    </row>
    <row r="71" spans="1:11" s="1210" customFormat="1" ht="12" customHeight="1" x14ac:dyDescent="0.2">
      <c r="A71" s="1189" t="s">
        <v>341</v>
      </c>
      <c r="B71" s="1190" t="s">
        <v>306</v>
      </c>
      <c r="C71" s="679">
        <f>'RM_1.2.sz.mell.'!C71</f>
        <v>17000000</v>
      </c>
      <c r="D71" s="679">
        <f>'RM_1.2.sz.mell.'!D71</f>
        <v>0</v>
      </c>
      <c r="E71" s="679">
        <f>'RM_1.2.sz.mell.'!E71</f>
        <v>0</v>
      </c>
      <c r="F71" s="679">
        <f>'RM_1.2.sz.mell.'!F71</f>
        <v>0</v>
      </c>
      <c r="G71" s="679">
        <f>'RM_1.2.sz.mell.'!G71</f>
        <v>0</v>
      </c>
      <c r="H71" s="679">
        <f>'RM_1.2.sz.mell.'!H71</f>
        <v>0</v>
      </c>
      <c r="I71" s="679">
        <f>'RM_1.2.sz.mell.'!I71</f>
        <v>0</v>
      </c>
      <c r="J71" s="679">
        <f>'RM_1.2.sz.mell.'!J71</f>
        <v>0</v>
      </c>
      <c r="K71" s="680">
        <f>C71+J71</f>
        <v>17000000</v>
      </c>
    </row>
    <row r="72" spans="1:11" s="1210" customFormat="1" ht="12" customHeight="1" thickBot="1" x14ac:dyDescent="0.25">
      <c r="A72" s="1196" t="s">
        <v>342</v>
      </c>
      <c r="B72" s="1200" t="s">
        <v>456</v>
      </c>
      <c r="C72" s="676">
        <f>'RM_1.2.sz.mell.'!C72</f>
        <v>0</v>
      </c>
      <c r="D72" s="676">
        <f>'RM_1.2.sz.mell.'!D72</f>
        <v>0</v>
      </c>
      <c r="E72" s="676">
        <f>'RM_1.2.sz.mell.'!E72</f>
        <v>0</v>
      </c>
      <c r="F72" s="676">
        <f>'RM_1.2.sz.mell.'!F72</f>
        <v>0</v>
      </c>
      <c r="G72" s="676">
        <f>'RM_1.2.sz.mell.'!G72</f>
        <v>0</v>
      </c>
      <c r="H72" s="676">
        <f>'RM_1.2.sz.mell.'!H72</f>
        <v>0</v>
      </c>
      <c r="I72" s="676">
        <f>'RM_1.2.sz.mell.'!I72</f>
        <v>0</v>
      </c>
      <c r="J72" s="676">
        <f>'RM_1.2.sz.mell.'!J72</f>
        <v>0</v>
      </c>
      <c r="K72" s="682">
        <f>C72+J72</f>
        <v>0</v>
      </c>
    </row>
    <row r="73" spans="1:11" s="1210" customFormat="1" ht="12" customHeight="1" thickBot="1" x14ac:dyDescent="0.25">
      <c r="A73" s="1199" t="s">
        <v>308</v>
      </c>
      <c r="B73" s="1194" t="s">
        <v>309</v>
      </c>
      <c r="C73" s="382">
        <f>'RM_1.2.sz.mell.'!C73</f>
        <v>0</v>
      </c>
      <c r="D73" s="382">
        <f>'RM_1.2.sz.mell.'!D73</f>
        <v>0</v>
      </c>
      <c r="E73" s="382">
        <f>'RM_1.2.sz.mell.'!E73</f>
        <v>0</v>
      </c>
      <c r="F73" s="382">
        <f>'RM_1.2.sz.mell.'!F73</f>
        <v>0</v>
      </c>
      <c r="G73" s="382">
        <f>'RM_1.2.sz.mell.'!G73</f>
        <v>0</v>
      </c>
      <c r="H73" s="382">
        <f>'RM_1.2.sz.mell.'!H73</f>
        <v>0</v>
      </c>
      <c r="I73" s="382">
        <f>'RM_1.2.sz.mell.'!I73</f>
        <v>0</v>
      </c>
      <c r="J73" s="382">
        <f>'RM_1.2.sz.mell.'!J73</f>
        <v>0</v>
      </c>
      <c r="K73" s="248">
        <f>SUM(K74:K77)</f>
        <v>0</v>
      </c>
    </row>
    <row r="74" spans="1:11" s="1210" customFormat="1" ht="12" customHeight="1" x14ac:dyDescent="0.2">
      <c r="A74" s="1187" t="s">
        <v>147</v>
      </c>
      <c r="B74" s="1201" t="s">
        <v>310</v>
      </c>
      <c r="C74" s="679">
        <f>'RM_1.2.sz.mell.'!C74</f>
        <v>0</v>
      </c>
      <c r="D74" s="679">
        <f>'RM_1.2.sz.mell.'!D74</f>
        <v>0</v>
      </c>
      <c r="E74" s="679">
        <f>'RM_1.2.sz.mell.'!E74</f>
        <v>0</v>
      </c>
      <c r="F74" s="679">
        <f>'RM_1.2.sz.mell.'!F74</f>
        <v>0</v>
      </c>
      <c r="G74" s="679">
        <f>'RM_1.2.sz.mell.'!G74</f>
        <v>0</v>
      </c>
      <c r="H74" s="679">
        <f>'RM_1.2.sz.mell.'!H74</f>
        <v>0</v>
      </c>
      <c r="I74" s="679">
        <f>'RM_1.2.sz.mell.'!I74</f>
        <v>0</v>
      </c>
      <c r="J74" s="679">
        <f>'RM_1.2.sz.mell.'!J74</f>
        <v>0</v>
      </c>
      <c r="K74" s="680">
        <f>C74+J74</f>
        <v>0</v>
      </c>
    </row>
    <row r="75" spans="1:11" s="1210" customFormat="1" ht="12" customHeight="1" x14ac:dyDescent="0.2">
      <c r="A75" s="1189" t="s">
        <v>148</v>
      </c>
      <c r="B75" s="1201" t="s">
        <v>565</v>
      </c>
      <c r="C75" s="679">
        <f>'RM_1.2.sz.mell.'!C75</f>
        <v>0</v>
      </c>
      <c r="D75" s="679">
        <f>'RM_1.2.sz.mell.'!D75</f>
        <v>0</v>
      </c>
      <c r="E75" s="679">
        <f>'RM_1.2.sz.mell.'!E75</f>
        <v>0</v>
      </c>
      <c r="F75" s="679">
        <f>'RM_1.2.sz.mell.'!F75</f>
        <v>0</v>
      </c>
      <c r="G75" s="679">
        <f>'RM_1.2.sz.mell.'!G75</f>
        <v>0</v>
      </c>
      <c r="H75" s="679">
        <f>'RM_1.2.sz.mell.'!H75</f>
        <v>0</v>
      </c>
      <c r="I75" s="679">
        <f>'RM_1.2.sz.mell.'!I75</f>
        <v>0</v>
      </c>
      <c r="J75" s="679">
        <f>'RM_1.2.sz.mell.'!J75</f>
        <v>0</v>
      </c>
      <c r="K75" s="680">
        <f>C75+J75</f>
        <v>0</v>
      </c>
    </row>
    <row r="76" spans="1:11" s="1210" customFormat="1" ht="12" customHeight="1" x14ac:dyDescent="0.2">
      <c r="A76" s="1189" t="s">
        <v>333</v>
      </c>
      <c r="B76" s="1201" t="s">
        <v>311</v>
      </c>
      <c r="C76" s="679">
        <f>'RM_1.2.sz.mell.'!C76</f>
        <v>0</v>
      </c>
      <c r="D76" s="679">
        <f>'RM_1.2.sz.mell.'!D76</f>
        <v>0</v>
      </c>
      <c r="E76" s="679">
        <f>'RM_1.2.sz.mell.'!E76</f>
        <v>0</v>
      </c>
      <c r="F76" s="679">
        <f>'RM_1.2.sz.mell.'!F76</f>
        <v>0</v>
      </c>
      <c r="G76" s="679">
        <f>'RM_1.2.sz.mell.'!G76</f>
        <v>0</v>
      </c>
      <c r="H76" s="679">
        <f>'RM_1.2.sz.mell.'!H76</f>
        <v>0</v>
      </c>
      <c r="I76" s="679">
        <f>'RM_1.2.sz.mell.'!I76</f>
        <v>0</v>
      </c>
      <c r="J76" s="679">
        <f>'RM_1.2.sz.mell.'!J76</f>
        <v>0</v>
      </c>
      <c r="K76" s="680">
        <f>C76+J76</f>
        <v>0</v>
      </c>
    </row>
    <row r="77" spans="1:11" s="1210" customFormat="1" ht="12" customHeight="1" thickBot="1" x14ac:dyDescent="0.25">
      <c r="A77" s="1192" t="s">
        <v>334</v>
      </c>
      <c r="B77" s="1202" t="s">
        <v>566</v>
      </c>
      <c r="C77" s="679">
        <f>'RM_1.2.sz.mell.'!C77</f>
        <v>0</v>
      </c>
      <c r="D77" s="679">
        <f>'RM_1.2.sz.mell.'!D77</f>
        <v>0</v>
      </c>
      <c r="E77" s="679">
        <f>'RM_1.2.sz.mell.'!E77</f>
        <v>0</v>
      </c>
      <c r="F77" s="679">
        <f>'RM_1.2.sz.mell.'!F77</f>
        <v>0</v>
      </c>
      <c r="G77" s="679">
        <f>'RM_1.2.sz.mell.'!G77</f>
        <v>0</v>
      </c>
      <c r="H77" s="679">
        <f>'RM_1.2.sz.mell.'!H77</f>
        <v>0</v>
      </c>
      <c r="I77" s="679">
        <f>'RM_1.2.sz.mell.'!I77</f>
        <v>0</v>
      </c>
      <c r="J77" s="679">
        <f>'RM_1.2.sz.mell.'!J77</f>
        <v>0</v>
      </c>
      <c r="K77" s="680">
        <f>C77+J77</f>
        <v>0</v>
      </c>
    </row>
    <row r="78" spans="1:11" s="1210" customFormat="1" ht="12" customHeight="1" thickBot="1" x14ac:dyDescent="0.25">
      <c r="A78" s="1199" t="s">
        <v>312</v>
      </c>
      <c r="B78" s="1194" t="s">
        <v>313</v>
      </c>
      <c r="C78" s="382">
        <f>'RM_1.2.sz.mell.'!C78</f>
        <v>351089932</v>
      </c>
      <c r="D78" s="382">
        <f>'RM_1.2.sz.mell.'!D78</f>
        <v>0</v>
      </c>
      <c r="E78" s="382">
        <f>'RM_1.2.sz.mell.'!E78</f>
        <v>0</v>
      </c>
      <c r="F78" s="382">
        <f>'RM_1.2.sz.mell.'!F78</f>
        <v>0</v>
      </c>
      <c r="G78" s="382">
        <f>'RM_1.2.sz.mell.'!G78</f>
        <v>0</v>
      </c>
      <c r="H78" s="382">
        <f>'RM_1.2.sz.mell.'!H78</f>
        <v>0</v>
      </c>
      <c r="I78" s="382">
        <f>'RM_1.2.sz.mell.'!I78</f>
        <v>0</v>
      </c>
      <c r="J78" s="382">
        <f>'RM_1.2.sz.mell.'!J78</f>
        <v>0</v>
      </c>
      <c r="K78" s="248">
        <f>SUM(K79:K80)</f>
        <v>351089932</v>
      </c>
    </row>
    <row r="79" spans="1:11" s="1210" customFormat="1" ht="12" customHeight="1" x14ac:dyDescent="0.2">
      <c r="A79" s="1187" t="s">
        <v>335</v>
      </c>
      <c r="B79" s="1188" t="s">
        <v>314</v>
      </c>
      <c r="C79" s="679">
        <f>'RM_1.2.sz.mell.'!C79</f>
        <v>351089932</v>
      </c>
      <c r="D79" s="679">
        <f>'RM_1.2.sz.mell.'!D79</f>
        <v>0</v>
      </c>
      <c r="E79" s="679">
        <f>'RM_1.2.sz.mell.'!E79</f>
        <v>0</v>
      </c>
      <c r="F79" s="679">
        <f>'RM_1.2.sz.mell.'!F79</f>
        <v>0</v>
      </c>
      <c r="G79" s="679">
        <f>'RM_1.2.sz.mell.'!G79</f>
        <v>0</v>
      </c>
      <c r="H79" s="679">
        <f>'RM_1.2.sz.mell.'!H79</f>
        <v>0</v>
      </c>
      <c r="I79" s="679">
        <f>'RM_1.2.sz.mell.'!I79</f>
        <v>0</v>
      </c>
      <c r="J79" s="679">
        <f>'RM_1.2.sz.mell.'!J79</f>
        <v>0</v>
      </c>
      <c r="K79" s="680">
        <f>C79+J79</f>
        <v>351089932</v>
      </c>
    </row>
    <row r="80" spans="1:11" s="1210" customFormat="1" ht="12" customHeight="1" thickBot="1" x14ac:dyDescent="0.25">
      <c r="A80" s="1192" t="s">
        <v>336</v>
      </c>
      <c r="B80" s="1193" t="s">
        <v>315</v>
      </c>
      <c r="C80" s="679">
        <f>'RM_1.2.sz.mell.'!C80</f>
        <v>0</v>
      </c>
      <c r="D80" s="679">
        <f>'RM_1.2.sz.mell.'!D80</f>
        <v>0</v>
      </c>
      <c r="E80" s="679">
        <f>'RM_1.2.sz.mell.'!E80</f>
        <v>0</v>
      </c>
      <c r="F80" s="679">
        <f>'RM_1.2.sz.mell.'!F80</f>
        <v>0</v>
      </c>
      <c r="G80" s="679">
        <f>'RM_1.2.sz.mell.'!G80</f>
        <v>0</v>
      </c>
      <c r="H80" s="679">
        <f>'RM_1.2.sz.mell.'!H80</f>
        <v>0</v>
      </c>
      <c r="I80" s="679">
        <f>'RM_1.2.sz.mell.'!I80</f>
        <v>0</v>
      </c>
      <c r="J80" s="679">
        <f>'RM_1.2.sz.mell.'!J80</f>
        <v>0</v>
      </c>
      <c r="K80" s="680">
        <f>C80+J80</f>
        <v>0</v>
      </c>
    </row>
    <row r="81" spans="1:11" s="1210" customFormat="1" ht="12" customHeight="1" thickBot="1" x14ac:dyDescent="0.25">
      <c r="A81" s="1199" t="s">
        <v>316</v>
      </c>
      <c r="B81" s="1194" t="s">
        <v>317</v>
      </c>
      <c r="C81" s="382">
        <f>'RM_1.2.sz.mell.'!C81</f>
        <v>0</v>
      </c>
      <c r="D81" s="382">
        <f>'RM_1.2.sz.mell.'!D81</f>
        <v>0</v>
      </c>
      <c r="E81" s="382">
        <f>'RM_1.2.sz.mell.'!E81</f>
        <v>0</v>
      </c>
      <c r="F81" s="382">
        <f>'RM_1.2.sz.mell.'!F81</f>
        <v>0</v>
      </c>
      <c r="G81" s="382">
        <f>'RM_1.2.sz.mell.'!G81</f>
        <v>0</v>
      </c>
      <c r="H81" s="382">
        <f>'RM_1.2.sz.mell.'!H81</f>
        <v>0</v>
      </c>
      <c r="I81" s="382">
        <f>'RM_1.2.sz.mell.'!I81</f>
        <v>0</v>
      </c>
      <c r="J81" s="382">
        <f>'RM_1.2.sz.mell.'!J81</f>
        <v>0</v>
      </c>
      <c r="K81" s="248">
        <f>SUM(K82:K84)</f>
        <v>0</v>
      </c>
    </row>
    <row r="82" spans="1:11" s="1210" customFormat="1" ht="12" customHeight="1" x14ac:dyDescent="0.2">
      <c r="A82" s="1187" t="s">
        <v>337</v>
      </c>
      <c r="B82" s="1188" t="s">
        <v>318</v>
      </c>
      <c r="C82" s="679">
        <f>'RM_1.2.sz.mell.'!C82</f>
        <v>0</v>
      </c>
      <c r="D82" s="679">
        <f>'RM_1.2.sz.mell.'!D82</f>
        <v>0</v>
      </c>
      <c r="E82" s="679">
        <f>'RM_1.2.sz.mell.'!E82</f>
        <v>0</v>
      </c>
      <c r="F82" s="679">
        <f>'RM_1.2.sz.mell.'!F82</f>
        <v>0</v>
      </c>
      <c r="G82" s="679">
        <f>'RM_1.2.sz.mell.'!G82</f>
        <v>0</v>
      </c>
      <c r="H82" s="679">
        <f>'RM_1.2.sz.mell.'!H82</f>
        <v>0</v>
      </c>
      <c r="I82" s="679">
        <f>'RM_1.2.sz.mell.'!I82</f>
        <v>0</v>
      </c>
      <c r="J82" s="679">
        <f>'RM_1.2.sz.mell.'!J82</f>
        <v>0</v>
      </c>
      <c r="K82" s="680">
        <f>C82+J82</f>
        <v>0</v>
      </c>
    </row>
    <row r="83" spans="1:11" s="1210" customFormat="1" ht="12" customHeight="1" x14ac:dyDescent="0.2">
      <c r="A83" s="1189" t="s">
        <v>338</v>
      </c>
      <c r="B83" s="1190" t="s">
        <v>319</v>
      </c>
      <c r="C83" s="679">
        <f>'RM_1.2.sz.mell.'!C83</f>
        <v>0</v>
      </c>
      <c r="D83" s="679">
        <f>'RM_1.2.sz.mell.'!D83</f>
        <v>0</v>
      </c>
      <c r="E83" s="679">
        <f>'RM_1.2.sz.mell.'!E83</f>
        <v>0</v>
      </c>
      <c r="F83" s="679">
        <f>'RM_1.2.sz.mell.'!F83</f>
        <v>0</v>
      </c>
      <c r="G83" s="679">
        <f>'RM_1.2.sz.mell.'!G83</f>
        <v>0</v>
      </c>
      <c r="H83" s="679">
        <f>'RM_1.2.sz.mell.'!H83</f>
        <v>0</v>
      </c>
      <c r="I83" s="679">
        <f>'RM_1.2.sz.mell.'!I83</f>
        <v>0</v>
      </c>
      <c r="J83" s="679">
        <f>'RM_1.2.sz.mell.'!J83</f>
        <v>0</v>
      </c>
      <c r="K83" s="680">
        <f>C83+J83</f>
        <v>0</v>
      </c>
    </row>
    <row r="84" spans="1:11" s="1210" customFormat="1" ht="12" customHeight="1" thickBot="1" x14ac:dyDescent="0.25">
      <c r="A84" s="1192" t="s">
        <v>339</v>
      </c>
      <c r="B84" s="1193" t="s">
        <v>744</v>
      </c>
      <c r="C84" s="679">
        <f>'RM_1.2.sz.mell.'!C84</f>
        <v>0</v>
      </c>
      <c r="D84" s="679">
        <f>'RM_1.2.sz.mell.'!D84</f>
        <v>0</v>
      </c>
      <c r="E84" s="679">
        <f>'RM_1.2.sz.mell.'!E84</f>
        <v>0</v>
      </c>
      <c r="F84" s="679">
        <f>'RM_1.2.sz.mell.'!F84</f>
        <v>0</v>
      </c>
      <c r="G84" s="679">
        <f>'RM_1.2.sz.mell.'!G84</f>
        <v>0</v>
      </c>
      <c r="H84" s="679">
        <f>'RM_1.2.sz.mell.'!H84</f>
        <v>0</v>
      </c>
      <c r="I84" s="679">
        <f>'RM_1.2.sz.mell.'!I84</f>
        <v>0</v>
      </c>
      <c r="J84" s="679">
        <f>'RM_1.2.sz.mell.'!J84</f>
        <v>0</v>
      </c>
      <c r="K84" s="680">
        <f>C84+J84</f>
        <v>0</v>
      </c>
    </row>
    <row r="85" spans="1:11" s="1210" customFormat="1" ht="12" customHeight="1" thickBot="1" x14ac:dyDescent="0.25">
      <c r="A85" s="1199" t="s">
        <v>320</v>
      </c>
      <c r="B85" s="1194" t="s">
        <v>340</v>
      </c>
      <c r="C85" s="382">
        <f>'RM_1.2.sz.mell.'!C85</f>
        <v>0</v>
      </c>
      <c r="D85" s="382">
        <f>'RM_1.2.sz.mell.'!D85</f>
        <v>0</v>
      </c>
      <c r="E85" s="382">
        <f>'RM_1.2.sz.mell.'!E85</f>
        <v>0</v>
      </c>
      <c r="F85" s="382">
        <f>'RM_1.2.sz.mell.'!F85</f>
        <v>0</v>
      </c>
      <c r="G85" s="382">
        <f>'RM_1.2.sz.mell.'!G85</f>
        <v>0</v>
      </c>
      <c r="H85" s="382">
        <f>'RM_1.2.sz.mell.'!H85</f>
        <v>0</v>
      </c>
      <c r="I85" s="382">
        <f>'RM_1.2.sz.mell.'!I85</f>
        <v>0</v>
      </c>
      <c r="J85" s="382">
        <f>'RM_1.2.sz.mell.'!J85</f>
        <v>0</v>
      </c>
      <c r="K85" s="248">
        <f>SUM(K86:K89)</f>
        <v>0</v>
      </c>
    </row>
    <row r="86" spans="1:11" s="1210" customFormat="1" ht="12" customHeight="1" x14ac:dyDescent="0.2">
      <c r="A86" s="1203" t="s">
        <v>321</v>
      </c>
      <c r="B86" s="1188" t="s">
        <v>322</v>
      </c>
      <c r="C86" s="679">
        <f>'RM_1.2.sz.mell.'!C86</f>
        <v>0</v>
      </c>
      <c r="D86" s="679">
        <f>'RM_1.2.sz.mell.'!D86</f>
        <v>0</v>
      </c>
      <c r="E86" s="679">
        <f>'RM_1.2.sz.mell.'!E86</f>
        <v>0</v>
      </c>
      <c r="F86" s="679">
        <f>'RM_1.2.sz.mell.'!F86</f>
        <v>0</v>
      </c>
      <c r="G86" s="679">
        <f>'RM_1.2.sz.mell.'!G86</f>
        <v>0</v>
      </c>
      <c r="H86" s="679">
        <f>'RM_1.2.sz.mell.'!H86</f>
        <v>0</v>
      </c>
      <c r="I86" s="679">
        <f>'RM_1.2.sz.mell.'!I86</f>
        <v>0</v>
      </c>
      <c r="J86" s="679">
        <f>'RM_1.2.sz.mell.'!J86</f>
        <v>0</v>
      </c>
      <c r="K86" s="680">
        <f t="shared" ref="K86:K91" si="5">C86+J86</f>
        <v>0</v>
      </c>
    </row>
    <row r="87" spans="1:11" s="1210" customFormat="1" ht="12" customHeight="1" x14ac:dyDescent="0.2">
      <c r="A87" s="1204" t="s">
        <v>323</v>
      </c>
      <c r="B87" s="1190" t="s">
        <v>324</v>
      </c>
      <c r="C87" s="679">
        <f>'RM_1.2.sz.mell.'!C87</f>
        <v>0</v>
      </c>
      <c r="D87" s="679">
        <f>'RM_1.2.sz.mell.'!D87</f>
        <v>0</v>
      </c>
      <c r="E87" s="679">
        <f>'RM_1.2.sz.mell.'!E87</f>
        <v>0</v>
      </c>
      <c r="F87" s="679">
        <f>'RM_1.2.sz.mell.'!F87</f>
        <v>0</v>
      </c>
      <c r="G87" s="679">
        <f>'RM_1.2.sz.mell.'!G87</f>
        <v>0</v>
      </c>
      <c r="H87" s="679">
        <f>'RM_1.2.sz.mell.'!H87</f>
        <v>0</v>
      </c>
      <c r="I87" s="679">
        <f>'RM_1.2.sz.mell.'!I87</f>
        <v>0</v>
      </c>
      <c r="J87" s="679">
        <f>'RM_1.2.sz.mell.'!J87</f>
        <v>0</v>
      </c>
      <c r="K87" s="680">
        <f t="shared" si="5"/>
        <v>0</v>
      </c>
    </row>
    <row r="88" spans="1:11" s="1210" customFormat="1" ht="12" customHeight="1" x14ac:dyDescent="0.2">
      <c r="A88" s="1204" t="s">
        <v>325</v>
      </c>
      <c r="B88" s="1190" t="s">
        <v>326</v>
      </c>
      <c r="C88" s="679">
        <f>'RM_1.2.sz.mell.'!C88</f>
        <v>0</v>
      </c>
      <c r="D88" s="679">
        <f>'RM_1.2.sz.mell.'!D88</f>
        <v>0</v>
      </c>
      <c r="E88" s="679">
        <f>'RM_1.2.sz.mell.'!E88</f>
        <v>0</v>
      </c>
      <c r="F88" s="679">
        <f>'RM_1.2.sz.mell.'!F88</f>
        <v>0</v>
      </c>
      <c r="G88" s="679">
        <f>'RM_1.2.sz.mell.'!G88</f>
        <v>0</v>
      </c>
      <c r="H88" s="679">
        <f>'RM_1.2.sz.mell.'!H88</f>
        <v>0</v>
      </c>
      <c r="I88" s="679">
        <f>'RM_1.2.sz.mell.'!I88</f>
        <v>0</v>
      </c>
      <c r="J88" s="679">
        <f>'RM_1.2.sz.mell.'!J88</f>
        <v>0</v>
      </c>
      <c r="K88" s="680">
        <f t="shared" si="5"/>
        <v>0</v>
      </c>
    </row>
    <row r="89" spans="1:11" s="1210" customFormat="1" ht="12" customHeight="1" thickBot="1" x14ac:dyDescent="0.25">
      <c r="A89" s="1205" t="s">
        <v>327</v>
      </c>
      <c r="B89" s="1193" t="s">
        <v>328</v>
      </c>
      <c r="C89" s="679">
        <f>'RM_1.2.sz.mell.'!C89</f>
        <v>0</v>
      </c>
      <c r="D89" s="679">
        <f>'RM_1.2.sz.mell.'!D89</f>
        <v>0</v>
      </c>
      <c r="E89" s="679">
        <f>'RM_1.2.sz.mell.'!E89</f>
        <v>0</v>
      </c>
      <c r="F89" s="679">
        <f>'RM_1.2.sz.mell.'!F89</f>
        <v>0</v>
      </c>
      <c r="G89" s="679">
        <f>'RM_1.2.sz.mell.'!G89</f>
        <v>0</v>
      </c>
      <c r="H89" s="679">
        <f>'RM_1.2.sz.mell.'!H89</f>
        <v>0</v>
      </c>
      <c r="I89" s="679">
        <f>'RM_1.2.sz.mell.'!I89</f>
        <v>0</v>
      </c>
      <c r="J89" s="679">
        <f>'RM_1.2.sz.mell.'!J89</f>
        <v>0</v>
      </c>
      <c r="K89" s="680">
        <f t="shared" si="5"/>
        <v>0</v>
      </c>
    </row>
    <row r="90" spans="1:11" s="1210" customFormat="1" ht="12" customHeight="1" thickBot="1" x14ac:dyDescent="0.25">
      <c r="A90" s="1199" t="s">
        <v>329</v>
      </c>
      <c r="B90" s="1194" t="s">
        <v>470</v>
      </c>
      <c r="C90" s="382">
        <f>'RM_1.2.sz.mell.'!C90</f>
        <v>0</v>
      </c>
      <c r="D90" s="382">
        <f>'RM_1.2.sz.mell.'!D90</f>
        <v>0</v>
      </c>
      <c r="E90" s="382">
        <f>'RM_1.2.sz.mell.'!E90</f>
        <v>0</v>
      </c>
      <c r="F90" s="382">
        <f>'RM_1.2.sz.mell.'!F90</f>
        <v>0</v>
      </c>
      <c r="G90" s="382">
        <f>'RM_1.2.sz.mell.'!G90</f>
        <v>0</v>
      </c>
      <c r="H90" s="382">
        <f>'RM_1.2.sz.mell.'!H90</f>
        <v>0</v>
      </c>
      <c r="I90" s="382">
        <f>'RM_1.2.sz.mell.'!I90</f>
        <v>0</v>
      </c>
      <c r="J90" s="382">
        <f>'RM_1.2.sz.mell.'!J90</f>
        <v>0</v>
      </c>
      <c r="K90" s="248">
        <f t="shared" si="5"/>
        <v>0</v>
      </c>
    </row>
    <row r="91" spans="1:11" s="1210" customFormat="1" ht="13.5" customHeight="1" thickBot="1" x14ac:dyDescent="0.25">
      <c r="A91" s="1199" t="s">
        <v>331</v>
      </c>
      <c r="B91" s="1194" t="s">
        <v>330</v>
      </c>
      <c r="C91" s="382">
        <f>'RM_1.2.sz.mell.'!C91</f>
        <v>0</v>
      </c>
      <c r="D91" s="382">
        <f>'RM_1.2.sz.mell.'!D91</f>
        <v>0</v>
      </c>
      <c r="E91" s="382">
        <f>'RM_1.2.sz.mell.'!E91</f>
        <v>0</v>
      </c>
      <c r="F91" s="382">
        <f>'RM_1.2.sz.mell.'!F91</f>
        <v>0</v>
      </c>
      <c r="G91" s="382">
        <f>'RM_1.2.sz.mell.'!G91</f>
        <v>0</v>
      </c>
      <c r="H91" s="382">
        <f>'RM_1.2.sz.mell.'!H91</f>
        <v>0</v>
      </c>
      <c r="I91" s="382">
        <f>'RM_1.2.sz.mell.'!I91</f>
        <v>0</v>
      </c>
      <c r="J91" s="382">
        <f>'RM_1.2.sz.mell.'!J91</f>
        <v>0</v>
      </c>
      <c r="K91" s="248">
        <f t="shared" si="5"/>
        <v>0</v>
      </c>
    </row>
    <row r="92" spans="1:11" s="1210" customFormat="1" ht="15.75" customHeight="1" thickBot="1" x14ac:dyDescent="0.25">
      <c r="A92" s="1199" t="s">
        <v>343</v>
      </c>
      <c r="B92" s="1194" t="s">
        <v>473</v>
      </c>
      <c r="C92" s="389">
        <f>'RM_1.2.sz.mell.'!C92</f>
        <v>368089932</v>
      </c>
      <c r="D92" s="389">
        <f>'RM_1.2.sz.mell.'!D92</f>
        <v>0</v>
      </c>
      <c r="E92" s="389">
        <f>'RM_1.2.sz.mell.'!E92</f>
        <v>0</v>
      </c>
      <c r="F92" s="389">
        <f>'RM_1.2.sz.mell.'!F92</f>
        <v>0</v>
      </c>
      <c r="G92" s="389">
        <f>'RM_1.2.sz.mell.'!G92</f>
        <v>0</v>
      </c>
      <c r="H92" s="389">
        <f>'RM_1.2.sz.mell.'!H92</f>
        <v>0</v>
      </c>
      <c r="I92" s="389">
        <f>'RM_1.2.sz.mell.'!I92</f>
        <v>0</v>
      </c>
      <c r="J92" s="389">
        <f>'RM_1.2.sz.mell.'!J92</f>
        <v>0</v>
      </c>
      <c r="K92" s="432">
        <f>+K69+K73+K78+K81+K85+K91+K90</f>
        <v>368089932</v>
      </c>
    </row>
    <row r="93" spans="1:11" s="1210" customFormat="1" ht="25.5" customHeight="1" thickBot="1" x14ac:dyDescent="0.25">
      <c r="A93" s="1206" t="s">
        <v>472</v>
      </c>
      <c r="B93" s="1207" t="s">
        <v>474</v>
      </c>
      <c r="C93" s="389">
        <f>'RM_1.2.sz.mell.'!C93</f>
        <v>1367753476</v>
      </c>
      <c r="D93" s="389">
        <f>'RM_1.2.sz.mell.'!D93</f>
        <v>0</v>
      </c>
      <c r="E93" s="389">
        <f>'RM_1.2.sz.mell.'!E93</f>
        <v>0</v>
      </c>
      <c r="F93" s="389">
        <f>'RM_1.2.sz.mell.'!F93</f>
        <v>0</v>
      </c>
      <c r="G93" s="389">
        <f>'RM_1.2.sz.mell.'!G93</f>
        <v>0</v>
      </c>
      <c r="H93" s="389">
        <f>'RM_1.2.sz.mell.'!H93</f>
        <v>0</v>
      </c>
      <c r="I93" s="389">
        <f>'RM_1.2.sz.mell.'!I93</f>
        <v>0</v>
      </c>
      <c r="J93" s="389">
        <f>'RM_1.2.sz.mell.'!J93</f>
        <v>0</v>
      </c>
      <c r="K93" s="432">
        <f>+K68+K92</f>
        <v>1172582855</v>
      </c>
    </row>
    <row r="94" spans="1:11" s="1210" customFormat="1" ht="30.75" customHeight="1" x14ac:dyDescent="0.2">
      <c r="A94" s="1208"/>
      <c r="B94" s="1209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1212" customFormat="1" ht="16.5" customHeight="1" thickBot="1" x14ac:dyDescent="0.3">
      <c r="A96" s="2106" t="s">
        <v>151</v>
      </c>
      <c r="B96" s="2106"/>
      <c r="C96" s="1211"/>
      <c r="K96" s="1211" t="str">
        <f>K7</f>
        <v>Forintban!</v>
      </c>
    </row>
    <row r="97" spans="1:11" x14ac:dyDescent="0.25">
      <c r="A97" s="2215" t="s">
        <v>68</v>
      </c>
      <c r="B97" s="2217" t="s">
        <v>745</v>
      </c>
      <c r="C97" s="2219" t="str">
        <f>+CONCATENATE(LEFT(E_ÖSSZEFÜGGÉSEK!A6,4),". évi")</f>
        <v>2021. évi</v>
      </c>
      <c r="D97" s="2220"/>
      <c r="E97" s="2221"/>
      <c r="F97" s="2221"/>
      <c r="G97" s="2221"/>
      <c r="H97" s="2221"/>
      <c r="I97" s="2221"/>
      <c r="J97" s="2221"/>
      <c r="K97" s="2222"/>
    </row>
    <row r="98" spans="1:11" ht="48.75" thickBot="1" x14ac:dyDescent="0.3">
      <c r="A98" s="2216"/>
      <c r="B98" s="2438"/>
      <c r="C98" s="1394" t="str">
        <f>'RM_1.2.sz.mell.'!C98</f>
        <v>Eredeti
előirányzat</v>
      </c>
      <c r="D98" s="1394" t="str">
        <f>'RM_1.2.sz.mell.'!D98</f>
        <v xml:space="preserve">… . sz. módosítás </v>
      </c>
      <c r="E98" s="1394" t="str">
        <f>'RM_1.2.sz.mell.'!E98</f>
        <v xml:space="preserve">… . sz. módosítás </v>
      </c>
      <c r="F98" s="1394" t="str">
        <f>'RM_1.2.sz.mell.'!F98</f>
        <v xml:space="preserve">… . sz. módosítás </v>
      </c>
      <c r="G98" s="1394" t="str">
        <f>'RM_1.2.sz.mell.'!G98</f>
        <v xml:space="preserve">… . sz. módosítás </v>
      </c>
      <c r="H98" s="1394" t="str">
        <f>'RM_1.2.sz.mell.'!H98</f>
        <v xml:space="preserve">… . sz. módosítás </v>
      </c>
      <c r="I98" s="1394" t="str">
        <f>'RM_1.2.sz.mell.'!I98</f>
        <v xml:space="preserve">… . sz. módosítás </v>
      </c>
      <c r="J98" s="1394" t="str">
        <f>'RM_1.2.sz.mell.'!J98</f>
        <v>Módosítások összesen</v>
      </c>
      <c r="K98" s="1395" t="str">
        <f>'RM_1.2.sz.mell.'!K98</f>
        <v>….számú módosítás utáni előirányzat</v>
      </c>
    </row>
    <row r="99" spans="1:11" s="1256" customFormat="1" ht="12" customHeight="1" thickBot="1" x14ac:dyDescent="0.25">
      <c r="A99" s="1213" t="s">
        <v>488</v>
      </c>
      <c r="B99" s="1229" t="s">
        <v>489</v>
      </c>
      <c r="C99" s="1228" t="str">
        <f>'RM_1.2.sz.mell.'!C99</f>
        <v>C</v>
      </c>
      <c r="D99" s="1228" t="str">
        <f>'RM_1.2.sz.mell.'!D99</f>
        <v>D</v>
      </c>
      <c r="E99" s="1228" t="str">
        <f>'RM_1.2.sz.mell.'!E99</f>
        <v>E</v>
      </c>
      <c r="F99" s="1228" t="str">
        <f>'RM_1.2.sz.mell.'!F99</f>
        <v>F</v>
      </c>
      <c r="G99" s="1228" t="str">
        <f>'RM_1.2.sz.mell.'!G99</f>
        <v>G</v>
      </c>
      <c r="H99" s="1228" t="str">
        <f>'RM_1.2.sz.mell.'!H99</f>
        <v>H</v>
      </c>
      <c r="I99" s="1228" t="str">
        <f>'RM_1.2.sz.mell.'!I99</f>
        <v>I</v>
      </c>
      <c r="J99" s="1228" t="str">
        <f>'RM_1.2.sz.mell.'!J99</f>
        <v>J=(D+…+I)</v>
      </c>
      <c r="K99" s="1250" t="s">
        <v>743</v>
      </c>
    </row>
    <row r="100" spans="1:11" ht="12" customHeight="1" thickBot="1" x14ac:dyDescent="0.3">
      <c r="A100" s="1214" t="s">
        <v>17</v>
      </c>
      <c r="B100" s="1230" t="s">
        <v>432</v>
      </c>
      <c r="C100" s="381">
        <f>'RM_1.2.sz.mell.'!C100</f>
        <v>743094345</v>
      </c>
      <c r="D100" s="381">
        <f>'RM_1.2.sz.mell.'!D100</f>
        <v>0</v>
      </c>
      <c r="E100" s="381">
        <f>'RM_1.2.sz.mell.'!E100</f>
        <v>0</v>
      </c>
      <c r="F100" s="381">
        <f>'RM_1.2.sz.mell.'!F100</f>
        <v>0</v>
      </c>
      <c r="G100" s="381">
        <f>'RM_1.2.sz.mell.'!G100</f>
        <v>0</v>
      </c>
      <c r="H100" s="381">
        <f>'RM_1.2.sz.mell.'!H100</f>
        <v>0</v>
      </c>
      <c r="I100" s="381">
        <f>'RM_1.2.sz.mell.'!I100</f>
        <v>0</v>
      </c>
      <c r="J100" s="381">
        <f>'RM_1.2.sz.mell.'!J100</f>
        <v>0</v>
      </c>
      <c r="K100" s="476">
        <f>K101+K102+K103+K104+K105+K118</f>
        <v>743094345</v>
      </c>
    </row>
    <row r="101" spans="1:11" ht="12" customHeight="1" x14ac:dyDescent="0.25">
      <c r="A101" s="1216" t="s">
        <v>97</v>
      </c>
      <c r="B101" s="1231" t="s">
        <v>48</v>
      </c>
      <c r="C101" s="684">
        <f>'RM_1.2.sz.mell.'!C101</f>
        <v>300245105</v>
      </c>
      <c r="D101" s="684">
        <f>'RM_1.2.sz.mell.'!D101</f>
        <v>0</v>
      </c>
      <c r="E101" s="684">
        <f>'RM_1.2.sz.mell.'!E101</f>
        <v>0</v>
      </c>
      <c r="F101" s="684">
        <f>'RM_1.2.sz.mell.'!F101</f>
        <v>0</v>
      </c>
      <c r="G101" s="684">
        <f>'RM_1.2.sz.mell.'!G101</f>
        <v>0</v>
      </c>
      <c r="H101" s="684">
        <f>'RM_1.2.sz.mell.'!H101</f>
        <v>0</v>
      </c>
      <c r="I101" s="684">
        <f>'RM_1.2.sz.mell.'!I101</f>
        <v>0</v>
      </c>
      <c r="J101" s="684">
        <f>'RM_1.2.sz.mell.'!J101</f>
        <v>0</v>
      </c>
      <c r="K101" s="685">
        <f t="shared" ref="K101:K120" si="6">C101+J101</f>
        <v>300245105</v>
      </c>
    </row>
    <row r="102" spans="1:11" ht="12" customHeight="1" x14ac:dyDescent="0.25">
      <c r="A102" s="1189" t="s">
        <v>98</v>
      </c>
      <c r="B102" s="1232" t="s">
        <v>181</v>
      </c>
      <c r="C102" s="686">
        <f>'RM_1.2.sz.mell.'!C102</f>
        <v>46537992</v>
      </c>
      <c r="D102" s="686">
        <f>'RM_1.2.sz.mell.'!D102</f>
        <v>0</v>
      </c>
      <c r="E102" s="686">
        <f>'RM_1.2.sz.mell.'!E102</f>
        <v>0</v>
      </c>
      <c r="F102" s="686">
        <f>'RM_1.2.sz.mell.'!F102</f>
        <v>0</v>
      </c>
      <c r="G102" s="686">
        <f>'RM_1.2.sz.mell.'!G102</f>
        <v>0</v>
      </c>
      <c r="H102" s="686">
        <f>'RM_1.2.sz.mell.'!H102</f>
        <v>0</v>
      </c>
      <c r="I102" s="686">
        <f>'RM_1.2.sz.mell.'!I102</f>
        <v>0</v>
      </c>
      <c r="J102" s="686">
        <f>'RM_1.2.sz.mell.'!J102</f>
        <v>0</v>
      </c>
      <c r="K102" s="687">
        <f t="shared" si="6"/>
        <v>46537992</v>
      </c>
    </row>
    <row r="103" spans="1:11" ht="12" customHeight="1" x14ac:dyDescent="0.25">
      <c r="A103" s="1189" t="s">
        <v>99</v>
      </c>
      <c r="B103" s="1232" t="s">
        <v>138</v>
      </c>
      <c r="C103" s="688">
        <f>'RM_1.2.sz.mell.'!C103</f>
        <v>179640627</v>
      </c>
      <c r="D103" s="688">
        <f>'RM_1.2.sz.mell.'!D103</f>
        <v>0</v>
      </c>
      <c r="E103" s="688">
        <f>'RM_1.2.sz.mell.'!E103</f>
        <v>0</v>
      </c>
      <c r="F103" s="688">
        <f>'RM_1.2.sz.mell.'!F103</f>
        <v>0</v>
      </c>
      <c r="G103" s="688">
        <f>'RM_1.2.sz.mell.'!G103</f>
        <v>0</v>
      </c>
      <c r="H103" s="688">
        <f>'RM_1.2.sz.mell.'!H103</f>
        <v>0</v>
      </c>
      <c r="I103" s="688">
        <f>'RM_1.2.sz.mell.'!I103</f>
        <v>0</v>
      </c>
      <c r="J103" s="688">
        <f>'RM_1.2.sz.mell.'!J103</f>
        <v>0</v>
      </c>
      <c r="K103" s="689">
        <f t="shared" si="6"/>
        <v>179640627</v>
      </c>
    </row>
    <row r="104" spans="1:11" ht="12" customHeight="1" x14ac:dyDescent="0.25">
      <c r="A104" s="1189" t="s">
        <v>100</v>
      </c>
      <c r="B104" s="1233" t="s">
        <v>182</v>
      </c>
      <c r="C104" s="688">
        <f>'RM_1.2.sz.mell.'!C104</f>
        <v>17000000</v>
      </c>
      <c r="D104" s="688">
        <f>'RM_1.2.sz.mell.'!D104</f>
        <v>0</v>
      </c>
      <c r="E104" s="688">
        <f>'RM_1.2.sz.mell.'!E104</f>
        <v>0</v>
      </c>
      <c r="F104" s="688">
        <f>'RM_1.2.sz.mell.'!F104</f>
        <v>0</v>
      </c>
      <c r="G104" s="688">
        <f>'RM_1.2.sz.mell.'!G104</f>
        <v>0</v>
      </c>
      <c r="H104" s="688">
        <f>'RM_1.2.sz.mell.'!H104</f>
        <v>0</v>
      </c>
      <c r="I104" s="688">
        <f>'RM_1.2.sz.mell.'!I104</f>
        <v>0</v>
      </c>
      <c r="J104" s="688">
        <f>'RM_1.2.sz.mell.'!J104</f>
        <v>0</v>
      </c>
      <c r="K104" s="689">
        <f t="shared" si="6"/>
        <v>17000000</v>
      </c>
    </row>
    <row r="105" spans="1:11" ht="12" customHeight="1" x14ac:dyDescent="0.25">
      <c r="A105" s="1189" t="s">
        <v>111</v>
      </c>
      <c r="B105" s="1218" t="s">
        <v>183</v>
      </c>
      <c r="C105" s="688">
        <f>'RM_1.2.sz.mell.'!C105</f>
        <v>199670621</v>
      </c>
      <c r="D105" s="688">
        <f>'RM_1.2.sz.mell.'!D105</f>
        <v>0</v>
      </c>
      <c r="E105" s="688">
        <f>'RM_1.2.sz.mell.'!E105</f>
        <v>0</v>
      </c>
      <c r="F105" s="688">
        <f>'RM_1.2.sz.mell.'!F105</f>
        <v>0</v>
      </c>
      <c r="G105" s="688">
        <f>'RM_1.2.sz.mell.'!G105</f>
        <v>0</v>
      </c>
      <c r="H105" s="688">
        <f>'RM_1.2.sz.mell.'!H105</f>
        <v>0</v>
      </c>
      <c r="I105" s="688">
        <f>'RM_1.2.sz.mell.'!I105</f>
        <v>0</v>
      </c>
      <c r="J105" s="688">
        <f>'RM_1.2.sz.mell.'!J105</f>
        <v>0</v>
      </c>
      <c r="K105" s="689">
        <f t="shared" si="6"/>
        <v>199670621</v>
      </c>
    </row>
    <row r="106" spans="1:11" ht="12" customHeight="1" x14ac:dyDescent="0.25">
      <c r="A106" s="1189" t="s">
        <v>101</v>
      </c>
      <c r="B106" s="1232" t="s">
        <v>437</v>
      </c>
      <c r="C106" s="688">
        <f>'RM_1.2.sz.mell.'!C106</f>
        <v>0</v>
      </c>
      <c r="D106" s="688">
        <f>'RM_1.2.sz.mell.'!D106</f>
        <v>0</v>
      </c>
      <c r="E106" s="688">
        <f>'RM_1.2.sz.mell.'!E106</f>
        <v>0</v>
      </c>
      <c r="F106" s="688">
        <f>'RM_1.2.sz.mell.'!F106</f>
        <v>0</v>
      </c>
      <c r="G106" s="688">
        <f>'RM_1.2.sz.mell.'!G106</f>
        <v>0</v>
      </c>
      <c r="H106" s="688">
        <f>'RM_1.2.sz.mell.'!H106</f>
        <v>0</v>
      </c>
      <c r="I106" s="688">
        <f>'RM_1.2.sz.mell.'!I106</f>
        <v>0</v>
      </c>
      <c r="J106" s="688">
        <f>'RM_1.2.sz.mell.'!J106</f>
        <v>0</v>
      </c>
      <c r="K106" s="689">
        <f t="shared" si="6"/>
        <v>0</v>
      </c>
    </row>
    <row r="107" spans="1:11" ht="12" customHeight="1" x14ac:dyDescent="0.25">
      <c r="A107" s="1189" t="s">
        <v>102</v>
      </c>
      <c r="B107" s="1234" t="s">
        <v>436</v>
      </c>
      <c r="C107" s="688">
        <f>'RM_1.2.sz.mell.'!C107</f>
        <v>0</v>
      </c>
      <c r="D107" s="688">
        <f>'RM_1.2.sz.mell.'!D107</f>
        <v>0</v>
      </c>
      <c r="E107" s="688">
        <f>'RM_1.2.sz.mell.'!E107</f>
        <v>0</v>
      </c>
      <c r="F107" s="688">
        <f>'RM_1.2.sz.mell.'!F107</f>
        <v>0</v>
      </c>
      <c r="G107" s="688">
        <f>'RM_1.2.sz.mell.'!G107</f>
        <v>0</v>
      </c>
      <c r="H107" s="688">
        <f>'RM_1.2.sz.mell.'!H107</f>
        <v>0</v>
      </c>
      <c r="I107" s="688">
        <f>'RM_1.2.sz.mell.'!I107</f>
        <v>0</v>
      </c>
      <c r="J107" s="688">
        <f>'RM_1.2.sz.mell.'!J107</f>
        <v>0</v>
      </c>
      <c r="K107" s="689">
        <f t="shared" si="6"/>
        <v>0</v>
      </c>
    </row>
    <row r="108" spans="1:11" ht="12" customHeight="1" x14ac:dyDescent="0.25">
      <c r="A108" s="1189" t="s">
        <v>112</v>
      </c>
      <c r="B108" s="1234" t="s">
        <v>435</v>
      </c>
      <c r="C108" s="688">
        <f>'RM_1.2.sz.mell.'!C108</f>
        <v>0</v>
      </c>
      <c r="D108" s="688">
        <f>'RM_1.2.sz.mell.'!D108</f>
        <v>0</v>
      </c>
      <c r="E108" s="688">
        <f>'RM_1.2.sz.mell.'!E108</f>
        <v>0</v>
      </c>
      <c r="F108" s="688">
        <f>'RM_1.2.sz.mell.'!F108</f>
        <v>0</v>
      </c>
      <c r="G108" s="688">
        <f>'RM_1.2.sz.mell.'!G108</f>
        <v>0</v>
      </c>
      <c r="H108" s="688">
        <f>'RM_1.2.sz.mell.'!H108</f>
        <v>0</v>
      </c>
      <c r="I108" s="688">
        <f>'RM_1.2.sz.mell.'!I108</f>
        <v>0</v>
      </c>
      <c r="J108" s="688">
        <f>'RM_1.2.sz.mell.'!J108</f>
        <v>0</v>
      </c>
      <c r="K108" s="689">
        <f t="shared" si="6"/>
        <v>0</v>
      </c>
    </row>
    <row r="109" spans="1:11" ht="12" customHeight="1" x14ac:dyDescent="0.25">
      <c r="A109" s="1189" t="s">
        <v>113</v>
      </c>
      <c r="B109" s="1235" t="s">
        <v>346</v>
      </c>
      <c r="C109" s="688">
        <f>'RM_1.2.sz.mell.'!C109</f>
        <v>0</v>
      </c>
      <c r="D109" s="688">
        <f>'RM_1.2.sz.mell.'!D109</f>
        <v>0</v>
      </c>
      <c r="E109" s="688">
        <f>'RM_1.2.sz.mell.'!E109</f>
        <v>0</v>
      </c>
      <c r="F109" s="688">
        <f>'RM_1.2.sz.mell.'!F109</f>
        <v>0</v>
      </c>
      <c r="G109" s="688">
        <f>'RM_1.2.sz.mell.'!G109</f>
        <v>0</v>
      </c>
      <c r="H109" s="688">
        <f>'RM_1.2.sz.mell.'!H109</f>
        <v>0</v>
      </c>
      <c r="I109" s="688">
        <f>'RM_1.2.sz.mell.'!I109</f>
        <v>0</v>
      </c>
      <c r="J109" s="688">
        <f>'RM_1.2.sz.mell.'!J109</f>
        <v>0</v>
      </c>
      <c r="K109" s="689">
        <f t="shared" si="6"/>
        <v>0</v>
      </c>
    </row>
    <row r="110" spans="1:11" ht="12" customHeight="1" x14ac:dyDescent="0.25">
      <c r="A110" s="1189" t="s">
        <v>114</v>
      </c>
      <c r="B110" s="1236" t="s">
        <v>347</v>
      </c>
      <c r="C110" s="688">
        <f>'RM_1.2.sz.mell.'!C110</f>
        <v>0</v>
      </c>
      <c r="D110" s="688">
        <f>'RM_1.2.sz.mell.'!D110</f>
        <v>0</v>
      </c>
      <c r="E110" s="688">
        <f>'RM_1.2.sz.mell.'!E110</f>
        <v>0</v>
      </c>
      <c r="F110" s="688">
        <f>'RM_1.2.sz.mell.'!F110</f>
        <v>0</v>
      </c>
      <c r="G110" s="688">
        <f>'RM_1.2.sz.mell.'!G110</f>
        <v>0</v>
      </c>
      <c r="H110" s="688">
        <f>'RM_1.2.sz.mell.'!H110</f>
        <v>0</v>
      </c>
      <c r="I110" s="688">
        <f>'RM_1.2.sz.mell.'!I110</f>
        <v>0</v>
      </c>
      <c r="J110" s="688">
        <f>'RM_1.2.sz.mell.'!J110</f>
        <v>0</v>
      </c>
      <c r="K110" s="689">
        <f t="shared" si="6"/>
        <v>0</v>
      </c>
    </row>
    <row r="111" spans="1:11" ht="12" customHeight="1" x14ac:dyDescent="0.25">
      <c r="A111" s="1189" t="s">
        <v>115</v>
      </c>
      <c r="B111" s="1236" t="s">
        <v>348</v>
      </c>
      <c r="C111" s="688">
        <f>'RM_1.2.sz.mell.'!C111</f>
        <v>0</v>
      </c>
      <c r="D111" s="688">
        <f>'RM_1.2.sz.mell.'!D111</f>
        <v>0</v>
      </c>
      <c r="E111" s="688">
        <f>'RM_1.2.sz.mell.'!E111</f>
        <v>0</v>
      </c>
      <c r="F111" s="688">
        <f>'RM_1.2.sz.mell.'!F111</f>
        <v>0</v>
      </c>
      <c r="G111" s="688">
        <f>'RM_1.2.sz.mell.'!G111</f>
        <v>0</v>
      </c>
      <c r="H111" s="688">
        <f>'RM_1.2.sz.mell.'!H111</f>
        <v>0</v>
      </c>
      <c r="I111" s="688">
        <f>'RM_1.2.sz.mell.'!I111</f>
        <v>0</v>
      </c>
      <c r="J111" s="688">
        <f>'RM_1.2.sz.mell.'!J111</f>
        <v>0</v>
      </c>
      <c r="K111" s="689">
        <f t="shared" si="6"/>
        <v>0</v>
      </c>
    </row>
    <row r="112" spans="1:11" ht="12" customHeight="1" x14ac:dyDescent="0.25">
      <c r="A112" s="1189" t="s">
        <v>117</v>
      </c>
      <c r="B112" s="1235" t="s">
        <v>349</v>
      </c>
      <c r="C112" s="688">
        <f>'RM_1.2.sz.mell.'!C112</f>
        <v>0</v>
      </c>
      <c r="D112" s="688">
        <f>'RM_1.2.sz.mell.'!D112</f>
        <v>0</v>
      </c>
      <c r="E112" s="688">
        <f>'RM_1.2.sz.mell.'!E112</f>
        <v>0</v>
      </c>
      <c r="F112" s="688">
        <f>'RM_1.2.sz.mell.'!F112</f>
        <v>0</v>
      </c>
      <c r="G112" s="688">
        <f>'RM_1.2.sz.mell.'!G112</f>
        <v>0</v>
      </c>
      <c r="H112" s="688">
        <f>'RM_1.2.sz.mell.'!H112</f>
        <v>0</v>
      </c>
      <c r="I112" s="688">
        <f>'RM_1.2.sz.mell.'!I112</f>
        <v>0</v>
      </c>
      <c r="J112" s="688">
        <f>'RM_1.2.sz.mell.'!J112</f>
        <v>0</v>
      </c>
      <c r="K112" s="689">
        <f t="shared" si="6"/>
        <v>0</v>
      </c>
    </row>
    <row r="113" spans="1:11" ht="12" customHeight="1" x14ac:dyDescent="0.25">
      <c r="A113" s="1189" t="s">
        <v>184</v>
      </c>
      <c r="B113" s="1235" t="s">
        <v>350</v>
      </c>
      <c r="C113" s="688">
        <f>'RM_1.2.sz.mell.'!C113</f>
        <v>0</v>
      </c>
      <c r="D113" s="688">
        <f>'RM_1.2.sz.mell.'!D113</f>
        <v>0</v>
      </c>
      <c r="E113" s="688">
        <f>'RM_1.2.sz.mell.'!E113</f>
        <v>0</v>
      </c>
      <c r="F113" s="688">
        <f>'RM_1.2.sz.mell.'!F113</f>
        <v>0</v>
      </c>
      <c r="G113" s="688">
        <f>'RM_1.2.sz.mell.'!G113</f>
        <v>0</v>
      </c>
      <c r="H113" s="688">
        <f>'RM_1.2.sz.mell.'!H113</f>
        <v>0</v>
      </c>
      <c r="I113" s="688">
        <f>'RM_1.2.sz.mell.'!I113</f>
        <v>0</v>
      </c>
      <c r="J113" s="688">
        <f>'RM_1.2.sz.mell.'!J113</f>
        <v>0</v>
      </c>
      <c r="K113" s="689">
        <f t="shared" si="6"/>
        <v>0</v>
      </c>
    </row>
    <row r="114" spans="1:11" ht="12" customHeight="1" x14ac:dyDescent="0.25">
      <c r="A114" s="1189" t="s">
        <v>344</v>
      </c>
      <c r="B114" s="1236" t="s">
        <v>351</v>
      </c>
      <c r="C114" s="688">
        <f>'RM_1.2.sz.mell.'!C114</f>
        <v>0</v>
      </c>
      <c r="D114" s="688">
        <f>'RM_1.2.sz.mell.'!D114</f>
        <v>0</v>
      </c>
      <c r="E114" s="688">
        <f>'RM_1.2.sz.mell.'!E114</f>
        <v>0</v>
      </c>
      <c r="F114" s="688">
        <f>'RM_1.2.sz.mell.'!F114</f>
        <v>0</v>
      </c>
      <c r="G114" s="688">
        <f>'RM_1.2.sz.mell.'!G114</f>
        <v>0</v>
      </c>
      <c r="H114" s="688">
        <f>'RM_1.2.sz.mell.'!H114</f>
        <v>0</v>
      </c>
      <c r="I114" s="688">
        <f>'RM_1.2.sz.mell.'!I114</f>
        <v>0</v>
      </c>
      <c r="J114" s="688">
        <f>'RM_1.2.sz.mell.'!J114</f>
        <v>0</v>
      </c>
      <c r="K114" s="689">
        <f t="shared" si="6"/>
        <v>0</v>
      </c>
    </row>
    <row r="115" spans="1:11" ht="12" customHeight="1" x14ac:dyDescent="0.25">
      <c r="A115" s="1222" t="s">
        <v>345</v>
      </c>
      <c r="B115" s="1234" t="s">
        <v>352</v>
      </c>
      <c r="C115" s="688">
        <f>'RM_1.2.sz.mell.'!C115</f>
        <v>0</v>
      </c>
      <c r="D115" s="688">
        <f>'RM_1.2.sz.mell.'!D115</f>
        <v>0</v>
      </c>
      <c r="E115" s="688">
        <f>'RM_1.2.sz.mell.'!E115</f>
        <v>0</v>
      </c>
      <c r="F115" s="688">
        <f>'RM_1.2.sz.mell.'!F115</f>
        <v>0</v>
      </c>
      <c r="G115" s="688">
        <f>'RM_1.2.sz.mell.'!G115</f>
        <v>0</v>
      </c>
      <c r="H115" s="688">
        <f>'RM_1.2.sz.mell.'!H115</f>
        <v>0</v>
      </c>
      <c r="I115" s="688">
        <f>'RM_1.2.sz.mell.'!I115</f>
        <v>0</v>
      </c>
      <c r="J115" s="688">
        <f>'RM_1.2.sz.mell.'!J115</f>
        <v>0</v>
      </c>
      <c r="K115" s="689">
        <f t="shared" si="6"/>
        <v>0</v>
      </c>
    </row>
    <row r="116" spans="1:11" ht="12" customHeight="1" x14ac:dyDescent="0.25">
      <c r="A116" s="1189" t="s">
        <v>433</v>
      </c>
      <c r="B116" s="1234" t="s">
        <v>353</v>
      </c>
      <c r="C116" s="688">
        <f>'RM_1.2.sz.mell.'!C116</f>
        <v>0</v>
      </c>
      <c r="D116" s="688">
        <f>'RM_1.2.sz.mell.'!D116</f>
        <v>0</v>
      </c>
      <c r="E116" s="688">
        <f>'RM_1.2.sz.mell.'!E116</f>
        <v>0</v>
      </c>
      <c r="F116" s="688">
        <f>'RM_1.2.sz.mell.'!F116</f>
        <v>0</v>
      </c>
      <c r="G116" s="688">
        <f>'RM_1.2.sz.mell.'!G116</f>
        <v>0</v>
      </c>
      <c r="H116" s="688">
        <f>'RM_1.2.sz.mell.'!H116</f>
        <v>0</v>
      </c>
      <c r="I116" s="688">
        <f>'RM_1.2.sz.mell.'!I116</f>
        <v>0</v>
      </c>
      <c r="J116" s="688">
        <f>'RM_1.2.sz.mell.'!J116</f>
        <v>0</v>
      </c>
      <c r="K116" s="689">
        <f t="shared" si="6"/>
        <v>0</v>
      </c>
    </row>
    <row r="117" spans="1:11" ht="12" customHeight="1" x14ac:dyDescent="0.25">
      <c r="A117" s="1192" t="s">
        <v>434</v>
      </c>
      <c r="B117" s="1234" t="s">
        <v>354</v>
      </c>
      <c r="C117" s="688">
        <f>'RM_1.2.sz.mell.'!C117</f>
        <v>0</v>
      </c>
      <c r="D117" s="688">
        <f>'RM_1.2.sz.mell.'!D117</f>
        <v>0</v>
      </c>
      <c r="E117" s="688">
        <f>'RM_1.2.sz.mell.'!E117</f>
        <v>0</v>
      </c>
      <c r="F117" s="688">
        <f>'RM_1.2.sz.mell.'!F117</f>
        <v>0</v>
      </c>
      <c r="G117" s="688">
        <f>'RM_1.2.sz.mell.'!G117</f>
        <v>0</v>
      </c>
      <c r="H117" s="688">
        <f>'RM_1.2.sz.mell.'!H117</f>
        <v>0</v>
      </c>
      <c r="I117" s="688">
        <f>'RM_1.2.sz.mell.'!I117</f>
        <v>0</v>
      </c>
      <c r="J117" s="688">
        <f>'RM_1.2.sz.mell.'!J117</f>
        <v>0</v>
      </c>
      <c r="K117" s="689">
        <f t="shared" si="6"/>
        <v>0</v>
      </c>
    </row>
    <row r="118" spans="1:11" ht="12" customHeight="1" x14ac:dyDescent="0.25">
      <c r="A118" s="1189" t="s">
        <v>438</v>
      </c>
      <c r="B118" s="1233" t="s">
        <v>49</v>
      </c>
      <c r="C118" s="686">
        <f>'RM_1.2.sz.mell.'!C118</f>
        <v>0</v>
      </c>
      <c r="D118" s="686">
        <f>'RM_1.2.sz.mell.'!D118</f>
        <v>0</v>
      </c>
      <c r="E118" s="686">
        <f>'RM_1.2.sz.mell.'!E118</f>
        <v>0</v>
      </c>
      <c r="F118" s="686">
        <f>'RM_1.2.sz.mell.'!F118</f>
        <v>0</v>
      </c>
      <c r="G118" s="686">
        <f>'RM_1.2.sz.mell.'!G118</f>
        <v>0</v>
      </c>
      <c r="H118" s="686">
        <f>'RM_1.2.sz.mell.'!H118</f>
        <v>0</v>
      </c>
      <c r="I118" s="686">
        <f>'RM_1.2.sz.mell.'!I118</f>
        <v>0</v>
      </c>
      <c r="J118" s="686">
        <f>'RM_1.2.sz.mell.'!J118</f>
        <v>0</v>
      </c>
      <c r="K118" s="687">
        <f t="shared" si="6"/>
        <v>0</v>
      </c>
    </row>
    <row r="119" spans="1:11" ht="12" customHeight="1" x14ac:dyDescent="0.25">
      <c r="A119" s="1189" t="s">
        <v>439</v>
      </c>
      <c r="B119" s="1232" t="s">
        <v>441</v>
      </c>
      <c r="C119" s="686">
        <f>'RM_1.2.sz.mell.'!C119</f>
        <v>0</v>
      </c>
      <c r="D119" s="686">
        <f>'RM_1.2.sz.mell.'!D119</f>
        <v>0</v>
      </c>
      <c r="E119" s="686">
        <f>'RM_1.2.sz.mell.'!E119</f>
        <v>0</v>
      </c>
      <c r="F119" s="686">
        <f>'RM_1.2.sz.mell.'!F119</f>
        <v>0</v>
      </c>
      <c r="G119" s="686">
        <f>'RM_1.2.sz.mell.'!G119</f>
        <v>0</v>
      </c>
      <c r="H119" s="686">
        <f>'RM_1.2.sz.mell.'!H119</f>
        <v>0</v>
      </c>
      <c r="I119" s="686">
        <f>'RM_1.2.sz.mell.'!I119</f>
        <v>0</v>
      </c>
      <c r="J119" s="686">
        <f>'RM_1.2.sz.mell.'!J119</f>
        <v>0</v>
      </c>
      <c r="K119" s="687">
        <f t="shared" si="6"/>
        <v>0</v>
      </c>
    </row>
    <row r="120" spans="1:11" ht="12" customHeight="1" thickBot="1" x14ac:dyDescent="0.3">
      <c r="A120" s="1196" t="s">
        <v>440</v>
      </c>
      <c r="B120" s="1237" t="s">
        <v>442</v>
      </c>
      <c r="C120" s="690">
        <f>'RM_1.2.sz.mell.'!C120</f>
        <v>0</v>
      </c>
      <c r="D120" s="690">
        <f>'RM_1.2.sz.mell.'!D120</f>
        <v>0</v>
      </c>
      <c r="E120" s="690">
        <f>'RM_1.2.sz.mell.'!E120</f>
        <v>0</v>
      </c>
      <c r="F120" s="690">
        <f>'RM_1.2.sz.mell.'!F120</f>
        <v>0</v>
      </c>
      <c r="G120" s="690">
        <f>'RM_1.2.sz.mell.'!G120</f>
        <v>0</v>
      </c>
      <c r="H120" s="690">
        <f>'RM_1.2.sz.mell.'!H120</f>
        <v>0</v>
      </c>
      <c r="I120" s="690">
        <f>'RM_1.2.sz.mell.'!I120</f>
        <v>0</v>
      </c>
      <c r="J120" s="690">
        <f>'RM_1.2.sz.mell.'!J120</f>
        <v>0</v>
      </c>
      <c r="K120" s="677">
        <f t="shared" si="6"/>
        <v>0</v>
      </c>
    </row>
    <row r="121" spans="1:11" ht="12" customHeight="1" thickBot="1" x14ac:dyDescent="0.3">
      <c r="A121" s="1223" t="s">
        <v>18</v>
      </c>
      <c r="B121" s="1238" t="s">
        <v>355</v>
      </c>
      <c r="C121" s="485">
        <f>'RM_1.2.sz.mell.'!C121</f>
        <v>596836313</v>
      </c>
      <c r="D121" s="485">
        <f>'RM_1.2.sz.mell.'!D121</f>
        <v>0</v>
      </c>
      <c r="E121" s="485">
        <f>'RM_1.2.sz.mell.'!E121</f>
        <v>0</v>
      </c>
      <c r="F121" s="485">
        <f>'RM_1.2.sz.mell.'!F121</f>
        <v>0</v>
      </c>
      <c r="G121" s="485">
        <f>'RM_1.2.sz.mell.'!G121</f>
        <v>0</v>
      </c>
      <c r="H121" s="485">
        <f>'RM_1.2.sz.mell.'!H121</f>
        <v>0</v>
      </c>
      <c r="I121" s="485">
        <f>'RM_1.2.sz.mell.'!I121</f>
        <v>0</v>
      </c>
      <c r="J121" s="485">
        <f>'RM_1.2.sz.mell.'!J121</f>
        <v>0</v>
      </c>
      <c r="K121" s="479">
        <f>+K122+K124+K126</f>
        <v>596836313</v>
      </c>
    </row>
    <row r="122" spans="1:11" ht="12" customHeight="1" x14ac:dyDescent="0.25">
      <c r="A122" s="1187" t="s">
        <v>103</v>
      </c>
      <c r="B122" s="1232" t="s">
        <v>227</v>
      </c>
      <c r="C122" s="668">
        <f>'RM_1.2.sz.mell.'!C122</f>
        <v>429646847</v>
      </c>
      <c r="D122" s="668">
        <f>'RM_1.2.sz.mell.'!D122</f>
        <v>0</v>
      </c>
      <c r="E122" s="668">
        <f>'RM_1.2.sz.mell.'!E122</f>
        <v>0</v>
      </c>
      <c r="F122" s="668">
        <f>'RM_1.2.sz.mell.'!F122</f>
        <v>0</v>
      </c>
      <c r="G122" s="668">
        <f>'RM_1.2.sz.mell.'!G122</f>
        <v>0</v>
      </c>
      <c r="H122" s="668">
        <f>'RM_1.2.sz.mell.'!H122</f>
        <v>0</v>
      </c>
      <c r="I122" s="668">
        <f>'RM_1.2.sz.mell.'!I122</f>
        <v>0</v>
      </c>
      <c r="J122" s="668">
        <f>'RM_1.2.sz.mell.'!J122</f>
        <v>0</v>
      </c>
      <c r="K122" s="669">
        <f t="shared" ref="K122:K134" si="7">C122+J122</f>
        <v>429646847</v>
      </c>
    </row>
    <row r="123" spans="1:11" ht="12" customHeight="1" x14ac:dyDescent="0.25">
      <c r="A123" s="1187" t="s">
        <v>104</v>
      </c>
      <c r="B123" s="1239" t="s">
        <v>359</v>
      </c>
      <c r="C123" s="668">
        <f>'RM_1.2.sz.mell.'!C123</f>
        <v>0</v>
      </c>
      <c r="D123" s="668">
        <f>'RM_1.2.sz.mell.'!D123</f>
        <v>0</v>
      </c>
      <c r="E123" s="668">
        <f>'RM_1.2.sz.mell.'!E123</f>
        <v>0</v>
      </c>
      <c r="F123" s="668">
        <f>'RM_1.2.sz.mell.'!F123</f>
        <v>0</v>
      </c>
      <c r="G123" s="668">
        <f>'RM_1.2.sz.mell.'!G123</f>
        <v>0</v>
      </c>
      <c r="H123" s="668">
        <f>'RM_1.2.sz.mell.'!H123</f>
        <v>0</v>
      </c>
      <c r="I123" s="668">
        <f>'RM_1.2.sz.mell.'!I123</f>
        <v>0</v>
      </c>
      <c r="J123" s="668">
        <f>'RM_1.2.sz.mell.'!J123</f>
        <v>0</v>
      </c>
      <c r="K123" s="669">
        <f t="shared" si="7"/>
        <v>0</v>
      </c>
    </row>
    <row r="124" spans="1:11" ht="12" customHeight="1" x14ac:dyDescent="0.25">
      <c r="A124" s="1187" t="s">
        <v>105</v>
      </c>
      <c r="B124" s="1239" t="s">
        <v>185</v>
      </c>
      <c r="C124" s="686">
        <f>'RM_1.2.sz.mell.'!C124</f>
        <v>117613706</v>
      </c>
      <c r="D124" s="686">
        <f>'RM_1.2.sz.mell.'!D124</f>
        <v>0</v>
      </c>
      <c r="E124" s="686">
        <f>'RM_1.2.sz.mell.'!E124</f>
        <v>0</v>
      </c>
      <c r="F124" s="686">
        <f>'RM_1.2.sz.mell.'!F124</f>
        <v>0</v>
      </c>
      <c r="G124" s="686">
        <f>'RM_1.2.sz.mell.'!G124</f>
        <v>0</v>
      </c>
      <c r="H124" s="686">
        <f>'RM_1.2.sz.mell.'!H124</f>
        <v>0</v>
      </c>
      <c r="I124" s="686">
        <f>'RM_1.2.sz.mell.'!I124</f>
        <v>0</v>
      </c>
      <c r="J124" s="686">
        <f>'RM_1.2.sz.mell.'!J124</f>
        <v>0</v>
      </c>
      <c r="K124" s="687">
        <f t="shared" si="7"/>
        <v>117613706</v>
      </c>
    </row>
    <row r="125" spans="1:11" ht="12" customHeight="1" x14ac:dyDescent="0.25">
      <c r="A125" s="1187" t="s">
        <v>106</v>
      </c>
      <c r="B125" s="1239" t="s">
        <v>360</v>
      </c>
      <c r="C125" s="686">
        <f>'RM_1.2.sz.mell.'!C125</f>
        <v>0</v>
      </c>
      <c r="D125" s="686">
        <f>'RM_1.2.sz.mell.'!D125</f>
        <v>0</v>
      </c>
      <c r="E125" s="686">
        <f>'RM_1.2.sz.mell.'!E125</f>
        <v>0</v>
      </c>
      <c r="F125" s="686">
        <f>'RM_1.2.sz.mell.'!F125</f>
        <v>0</v>
      </c>
      <c r="G125" s="686">
        <f>'RM_1.2.sz.mell.'!G125</f>
        <v>0</v>
      </c>
      <c r="H125" s="686">
        <f>'RM_1.2.sz.mell.'!H125</f>
        <v>0</v>
      </c>
      <c r="I125" s="686">
        <f>'RM_1.2.sz.mell.'!I125</f>
        <v>0</v>
      </c>
      <c r="J125" s="686">
        <f>'RM_1.2.sz.mell.'!J125</f>
        <v>0</v>
      </c>
      <c r="K125" s="687">
        <f t="shared" si="7"/>
        <v>0</v>
      </c>
    </row>
    <row r="126" spans="1:11" ht="12" customHeight="1" x14ac:dyDescent="0.25">
      <c r="A126" s="1187" t="s">
        <v>107</v>
      </c>
      <c r="B126" s="1240" t="s">
        <v>229</v>
      </c>
      <c r="C126" s="686">
        <f>'RM_1.2.sz.mell.'!C126</f>
        <v>49575760</v>
      </c>
      <c r="D126" s="686">
        <f>'RM_1.2.sz.mell.'!D126</f>
        <v>0</v>
      </c>
      <c r="E126" s="686">
        <f>'RM_1.2.sz.mell.'!E126</f>
        <v>0</v>
      </c>
      <c r="F126" s="686">
        <f>'RM_1.2.sz.mell.'!F126</f>
        <v>0</v>
      </c>
      <c r="G126" s="686">
        <f>'RM_1.2.sz.mell.'!G126</f>
        <v>0</v>
      </c>
      <c r="H126" s="686">
        <f>'RM_1.2.sz.mell.'!H126</f>
        <v>0</v>
      </c>
      <c r="I126" s="686">
        <f>'RM_1.2.sz.mell.'!I126</f>
        <v>0</v>
      </c>
      <c r="J126" s="686">
        <f>'RM_1.2.sz.mell.'!J126</f>
        <v>0</v>
      </c>
      <c r="K126" s="687">
        <f t="shared" si="7"/>
        <v>49575760</v>
      </c>
    </row>
    <row r="127" spans="1:11" ht="12" customHeight="1" x14ac:dyDescent="0.25">
      <c r="A127" s="1187" t="s">
        <v>116</v>
      </c>
      <c r="B127" s="1241" t="s">
        <v>423</v>
      </c>
      <c r="C127" s="686">
        <f>'RM_1.2.sz.mell.'!C127</f>
        <v>0</v>
      </c>
      <c r="D127" s="686">
        <f>'RM_1.2.sz.mell.'!D127</f>
        <v>0</v>
      </c>
      <c r="E127" s="686">
        <f>'RM_1.2.sz.mell.'!E127</f>
        <v>0</v>
      </c>
      <c r="F127" s="686">
        <f>'RM_1.2.sz.mell.'!F127</f>
        <v>0</v>
      </c>
      <c r="G127" s="686">
        <f>'RM_1.2.sz.mell.'!G127</f>
        <v>0</v>
      </c>
      <c r="H127" s="686">
        <f>'RM_1.2.sz.mell.'!H127</f>
        <v>0</v>
      </c>
      <c r="I127" s="686">
        <f>'RM_1.2.sz.mell.'!I127</f>
        <v>0</v>
      </c>
      <c r="J127" s="686">
        <f>'RM_1.2.sz.mell.'!J127</f>
        <v>0</v>
      </c>
      <c r="K127" s="687">
        <f t="shared" si="7"/>
        <v>0</v>
      </c>
    </row>
    <row r="128" spans="1:11" ht="12" customHeight="1" x14ac:dyDescent="0.25">
      <c r="A128" s="1187" t="s">
        <v>118</v>
      </c>
      <c r="B128" s="1242" t="s">
        <v>365</v>
      </c>
      <c r="C128" s="686">
        <f>'RM_1.2.sz.mell.'!C128</f>
        <v>0</v>
      </c>
      <c r="D128" s="686">
        <f>'RM_1.2.sz.mell.'!D128</f>
        <v>0</v>
      </c>
      <c r="E128" s="686">
        <f>'RM_1.2.sz.mell.'!E128</f>
        <v>0</v>
      </c>
      <c r="F128" s="686">
        <f>'RM_1.2.sz.mell.'!F128</f>
        <v>0</v>
      </c>
      <c r="G128" s="686">
        <f>'RM_1.2.sz.mell.'!G128</f>
        <v>0</v>
      </c>
      <c r="H128" s="686">
        <f>'RM_1.2.sz.mell.'!H128</f>
        <v>0</v>
      </c>
      <c r="I128" s="686">
        <f>'RM_1.2.sz.mell.'!I128</f>
        <v>0</v>
      </c>
      <c r="J128" s="686">
        <f>'RM_1.2.sz.mell.'!J128</f>
        <v>0</v>
      </c>
      <c r="K128" s="687">
        <f t="shared" si="7"/>
        <v>0</v>
      </c>
    </row>
    <row r="129" spans="1:11" ht="22.5" x14ac:dyDescent="0.25">
      <c r="A129" s="1187" t="s">
        <v>186</v>
      </c>
      <c r="B129" s="1236" t="s">
        <v>348</v>
      </c>
      <c r="C129" s="686">
        <f>'RM_1.2.sz.mell.'!C129</f>
        <v>0</v>
      </c>
      <c r="D129" s="686">
        <f>'RM_1.2.sz.mell.'!D129</f>
        <v>0</v>
      </c>
      <c r="E129" s="686">
        <f>'RM_1.2.sz.mell.'!E129</f>
        <v>0</v>
      </c>
      <c r="F129" s="686">
        <f>'RM_1.2.sz.mell.'!F129</f>
        <v>0</v>
      </c>
      <c r="G129" s="686">
        <f>'RM_1.2.sz.mell.'!G129</f>
        <v>0</v>
      </c>
      <c r="H129" s="686">
        <f>'RM_1.2.sz.mell.'!H129</f>
        <v>0</v>
      </c>
      <c r="I129" s="686">
        <f>'RM_1.2.sz.mell.'!I129</f>
        <v>0</v>
      </c>
      <c r="J129" s="686">
        <f>'RM_1.2.sz.mell.'!J129</f>
        <v>0</v>
      </c>
      <c r="K129" s="687">
        <f t="shared" si="7"/>
        <v>0</v>
      </c>
    </row>
    <row r="130" spans="1:11" ht="12" customHeight="1" x14ac:dyDescent="0.25">
      <c r="A130" s="1187" t="s">
        <v>187</v>
      </c>
      <c r="B130" s="1236" t="s">
        <v>364</v>
      </c>
      <c r="C130" s="686">
        <f>'RM_1.2.sz.mell.'!C130</f>
        <v>0</v>
      </c>
      <c r="D130" s="686">
        <f>'RM_1.2.sz.mell.'!D130</f>
        <v>0</v>
      </c>
      <c r="E130" s="686">
        <f>'RM_1.2.sz.mell.'!E130</f>
        <v>0</v>
      </c>
      <c r="F130" s="686">
        <f>'RM_1.2.sz.mell.'!F130</f>
        <v>0</v>
      </c>
      <c r="G130" s="686">
        <f>'RM_1.2.sz.mell.'!G130</f>
        <v>0</v>
      </c>
      <c r="H130" s="686">
        <f>'RM_1.2.sz.mell.'!H130</f>
        <v>0</v>
      </c>
      <c r="I130" s="686">
        <f>'RM_1.2.sz.mell.'!I130</f>
        <v>0</v>
      </c>
      <c r="J130" s="686">
        <f>'RM_1.2.sz.mell.'!J130</f>
        <v>0</v>
      </c>
      <c r="K130" s="687">
        <f t="shared" si="7"/>
        <v>0</v>
      </c>
    </row>
    <row r="131" spans="1:11" ht="12" customHeight="1" x14ac:dyDescent="0.25">
      <c r="A131" s="1187" t="s">
        <v>188</v>
      </c>
      <c r="B131" s="1236" t="s">
        <v>363</v>
      </c>
      <c r="C131" s="686">
        <f>'RM_1.2.sz.mell.'!C131</f>
        <v>0</v>
      </c>
      <c r="D131" s="686">
        <f>'RM_1.2.sz.mell.'!D131</f>
        <v>0</v>
      </c>
      <c r="E131" s="686">
        <f>'RM_1.2.sz.mell.'!E131</f>
        <v>0</v>
      </c>
      <c r="F131" s="686">
        <f>'RM_1.2.sz.mell.'!F131</f>
        <v>0</v>
      </c>
      <c r="G131" s="686">
        <f>'RM_1.2.sz.mell.'!G131</f>
        <v>0</v>
      </c>
      <c r="H131" s="686">
        <f>'RM_1.2.sz.mell.'!H131</f>
        <v>0</v>
      </c>
      <c r="I131" s="686">
        <f>'RM_1.2.sz.mell.'!I131</f>
        <v>0</v>
      </c>
      <c r="J131" s="686">
        <f>'RM_1.2.sz.mell.'!J131</f>
        <v>0</v>
      </c>
      <c r="K131" s="687">
        <f t="shared" si="7"/>
        <v>0</v>
      </c>
    </row>
    <row r="132" spans="1:11" ht="12" customHeight="1" x14ac:dyDescent="0.25">
      <c r="A132" s="1187" t="s">
        <v>356</v>
      </c>
      <c r="B132" s="1236" t="s">
        <v>351</v>
      </c>
      <c r="C132" s="686">
        <f>'RM_1.2.sz.mell.'!C132</f>
        <v>0</v>
      </c>
      <c r="D132" s="686">
        <f>'RM_1.2.sz.mell.'!D132</f>
        <v>0</v>
      </c>
      <c r="E132" s="686">
        <f>'RM_1.2.sz.mell.'!E132</f>
        <v>0</v>
      </c>
      <c r="F132" s="686">
        <f>'RM_1.2.sz.mell.'!F132</f>
        <v>0</v>
      </c>
      <c r="G132" s="686">
        <f>'RM_1.2.sz.mell.'!G132</f>
        <v>0</v>
      </c>
      <c r="H132" s="686">
        <f>'RM_1.2.sz.mell.'!H132</f>
        <v>0</v>
      </c>
      <c r="I132" s="686">
        <f>'RM_1.2.sz.mell.'!I132</f>
        <v>0</v>
      </c>
      <c r="J132" s="686">
        <f>'RM_1.2.sz.mell.'!J132</f>
        <v>0</v>
      </c>
      <c r="K132" s="687">
        <f t="shared" si="7"/>
        <v>0</v>
      </c>
    </row>
    <row r="133" spans="1:11" ht="12" customHeight="1" x14ac:dyDescent="0.25">
      <c r="A133" s="1187" t="s">
        <v>357</v>
      </c>
      <c r="B133" s="1236" t="s">
        <v>362</v>
      </c>
      <c r="C133" s="686">
        <f>'RM_1.2.sz.mell.'!C133</f>
        <v>0</v>
      </c>
      <c r="D133" s="686">
        <f>'RM_1.2.sz.mell.'!D133</f>
        <v>0</v>
      </c>
      <c r="E133" s="686">
        <f>'RM_1.2.sz.mell.'!E133</f>
        <v>0</v>
      </c>
      <c r="F133" s="686">
        <f>'RM_1.2.sz.mell.'!F133</f>
        <v>0</v>
      </c>
      <c r="G133" s="686">
        <f>'RM_1.2.sz.mell.'!G133</f>
        <v>0</v>
      </c>
      <c r="H133" s="686">
        <f>'RM_1.2.sz.mell.'!H133</f>
        <v>0</v>
      </c>
      <c r="I133" s="686">
        <f>'RM_1.2.sz.mell.'!I133</f>
        <v>0</v>
      </c>
      <c r="J133" s="686">
        <f>'RM_1.2.sz.mell.'!J133</f>
        <v>0</v>
      </c>
      <c r="K133" s="687">
        <f t="shared" si="7"/>
        <v>0</v>
      </c>
    </row>
    <row r="134" spans="1:11" ht="23.25" thickBot="1" x14ac:dyDescent="0.3">
      <c r="A134" s="1222" t="s">
        <v>358</v>
      </c>
      <c r="B134" s="1236" t="s">
        <v>361</v>
      </c>
      <c r="C134" s="688">
        <f>'RM_1.2.sz.mell.'!C134</f>
        <v>0</v>
      </c>
      <c r="D134" s="688">
        <f>'RM_1.2.sz.mell.'!D134</f>
        <v>0</v>
      </c>
      <c r="E134" s="688">
        <f>'RM_1.2.sz.mell.'!E134</f>
        <v>0</v>
      </c>
      <c r="F134" s="688">
        <f>'RM_1.2.sz.mell.'!F134</f>
        <v>0</v>
      </c>
      <c r="G134" s="688">
        <f>'RM_1.2.sz.mell.'!G134</f>
        <v>0</v>
      </c>
      <c r="H134" s="688">
        <f>'RM_1.2.sz.mell.'!H134</f>
        <v>0</v>
      </c>
      <c r="I134" s="688">
        <f>'RM_1.2.sz.mell.'!I134</f>
        <v>0</v>
      </c>
      <c r="J134" s="688">
        <f>'RM_1.2.sz.mell.'!J134</f>
        <v>0</v>
      </c>
      <c r="K134" s="689">
        <f t="shared" si="7"/>
        <v>0</v>
      </c>
    </row>
    <row r="135" spans="1:11" ht="12" customHeight="1" thickBot="1" x14ac:dyDescent="0.3">
      <c r="A135" s="1185" t="s">
        <v>19</v>
      </c>
      <c r="B135" s="1243" t="s">
        <v>443</v>
      </c>
      <c r="C135" s="382">
        <f>'RM_1.2.sz.mell.'!C135</f>
        <v>1339930658</v>
      </c>
      <c r="D135" s="382">
        <f>'RM_1.2.sz.mell.'!D135</f>
        <v>0</v>
      </c>
      <c r="E135" s="382">
        <f>'RM_1.2.sz.mell.'!E135</f>
        <v>0</v>
      </c>
      <c r="F135" s="382">
        <f>'RM_1.2.sz.mell.'!F135</f>
        <v>0</v>
      </c>
      <c r="G135" s="382">
        <f>'RM_1.2.sz.mell.'!G135</f>
        <v>0</v>
      </c>
      <c r="H135" s="382">
        <f>'RM_1.2.sz.mell.'!H135</f>
        <v>0</v>
      </c>
      <c r="I135" s="382">
        <f>'RM_1.2.sz.mell.'!I135</f>
        <v>0</v>
      </c>
      <c r="J135" s="382">
        <f>'RM_1.2.sz.mell.'!J135</f>
        <v>0</v>
      </c>
      <c r="K135" s="248">
        <f>+K100+K121</f>
        <v>1339930658</v>
      </c>
    </row>
    <row r="136" spans="1:11" ht="12" customHeight="1" thickBot="1" x14ac:dyDescent="0.3">
      <c r="A136" s="1185" t="s">
        <v>20</v>
      </c>
      <c r="B136" s="1243" t="s">
        <v>746</v>
      </c>
      <c r="C136" s="382">
        <f>'RM_1.2.sz.mell.'!C136</f>
        <v>17000000</v>
      </c>
      <c r="D136" s="382">
        <f>'RM_1.2.sz.mell.'!D136</f>
        <v>0</v>
      </c>
      <c r="E136" s="382">
        <f>'RM_1.2.sz.mell.'!E136</f>
        <v>0</v>
      </c>
      <c r="F136" s="382">
        <f>'RM_1.2.sz.mell.'!F136</f>
        <v>0</v>
      </c>
      <c r="G136" s="382">
        <f>'RM_1.2.sz.mell.'!G136</f>
        <v>0</v>
      </c>
      <c r="H136" s="382">
        <f>'RM_1.2.sz.mell.'!H136</f>
        <v>0</v>
      </c>
      <c r="I136" s="382">
        <f>'RM_1.2.sz.mell.'!I136</f>
        <v>0</v>
      </c>
      <c r="J136" s="382">
        <f>'RM_1.2.sz.mell.'!J136</f>
        <v>0</v>
      </c>
      <c r="K136" s="248">
        <f>+K137+K138+K139</f>
        <v>17000000</v>
      </c>
    </row>
    <row r="137" spans="1:11" ht="12" customHeight="1" x14ac:dyDescent="0.25">
      <c r="A137" s="1187" t="s">
        <v>265</v>
      </c>
      <c r="B137" s="1239" t="s">
        <v>451</v>
      </c>
      <c r="C137" s="686">
        <f>'RM_1.2.sz.mell.'!C137</f>
        <v>0</v>
      </c>
      <c r="D137" s="686">
        <f>'RM_1.2.sz.mell.'!D137</f>
        <v>0</v>
      </c>
      <c r="E137" s="686">
        <f>'RM_1.2.sz.mell.'!E137</f>
        <v>0</v>
      </c>
      <c r="F137" s="686">
        <f>'RM_1.2.sz.mell.'!F137</f>
        <v>0</v>
      </c>
      <c r="G137" s="686">
        <f>'RM_1.2.sz.mell.'!G137</f>
        <v>0</v>
      </c>
      <c r="H137" s="686">
        <f>'RM_1.2.sz.mell.'!H137</f>
        <v>0</v>
      </c>
      <c r="I137" s="686">
        <f>'RM_1.2.sz.mell.'!I137</f>
        <v>0</v>
      </c>
      <c r="J137" s="686">
        <f>'RM_1.2.sz.mell.'!J137</f>
        <v>0</v>
      </c>
      <c r="K137" s="687">
        <f>C137+J137</f>
        <v>0</v>
      </c>
    </row>
    <row r="138" spans="1:11" ht="12" customHeight="1" x14ac:dyDescent="0.25">
      <c r="A138" s="1187" t="s">
        <v>266</v>
      </c>
      <c r="B138" s="1239" t="s">
        <v>452</v>
      </c>
      <c r="C138" s="686">
        <f>'RM_1.2.sz.mell.'!C138</f>
        <v>17000000</v>
      </c>
      <c r="D138" s="686">
        <f>'RM_1.2.sz.mell.'!D138</f>
        <v>0</v>
      </c>
      <c r="E138" s="686">
        <f>'RM_1.2.sz.mell.'!E138</f>
        <v>0</v>
      </c>
      <c r="F138" s="686">
        <f>'RM_1.2.sz.mell.'!F138</f>
        <v>0</v>
      </c>
      <c r="G138" s="686">
        <f>'RM_1.2.sz.mell.'!G138</f>
        <v>0</v>
      </c>
      <c r="H138" s="686">
        <f>'RM_1.2.sz.mell.'!H138</f>
        <v>0</v>
      </c>
      <c r="I138" s="686">
        <f>'RM_1.2.sz.mell.'!I138</f>
        <v>0</v>
      </c>
      <c r="J138" s="686">
        <f>'RM_1.2.sz.mell.'!J138</f>
        <v>0</v>
      </c>
      <c r="K138" s="687">
        <f>C138+J138</f>
        <v>17000000</v>
      </c>
    </row>
    <row r="139" spans="1:11" ht="12" customHeight="1" thickBot="1" x14ac:dyDescent="0.3">
      <c r="A139" s="1222" t="s">
        <v>267</v>
      </c>
      <c r="B139" s="1239" t="s">
        <v>453</v>
      </c>
      <c r="C139" s="686">
        <f>'RM_1.2.sz.mell.'!C139</f>
        <v>0</v>
      </c>
      <c r="D139" s="686">
        <f>'RM_1.2.sz.mell.'!D139</f>
        <v>0</v>
      </c>
      <c r="E139" s="686">
        <f>'RM_1.2.sz.mell.'!E139</f>
        <v>0</v>
      </c>
      <c r="F139" s="686">
        <f>'RM_1.2.sz.mell.'!F139</f>
        <v>0</v>
      </c>
      <c r="G139" s="686">
        <f>'RM_1.2.sz.mell.'!G139</f>
        <v>0</v>
      </c>
      <c r="H139" s="686">
        <f>'RM_1.2.sz.mell.'!H139</f>
        <v>0</v>
      </c>
      <c r="I139" s="686">
        <f>'RM_1.2.sz.mell.'!I139</f>
        <v>0</v>
      </c>
      <c r="J139" s="686">
        <f>'RM_1.2.sz.mell.'!J139</f>
        <v>0</v>
      </c>
      <c r="K139" s="687">
        <f>C139+J139</f>
        <v>0</v>
      </c>
    </row>
    <row r="140" spans="1:11" ht="12" customHeight="1" thickBot="1" x14ac:dyDescent="0.3">
      <c r="A140" s="1185" t="s">
        <v>21</v>
      </c>
      <c r="B140" s="1243" t="s">
        <v>445</v>
      </c>
      <c r="C140" s="382">
        <f>'RM_1.2.sz.mell.'!C140</f>
        <v>0</v>
      </c>
      <c r="D140" s="382">
        <f>'RM_1.2.sz.mell.'!D140</f>
        <v>0</v>
      </c>
      <c r="E140" s="382">
        <f>'RM_1.2.sz.mell.'!E140</f>
        <v>0</v>
      </c>
      <c r="F140" s="382">
        <f>'RM_1.2.sz.mell.'!F140</f>
        <v>0</v>
      </c>
      <c r="G140" s="382">
        <f>'RM_1.2.sz.mell.'!G140</f>
        <v>0</v>
      </c>
      <c r="H140" s="382">
        <f>'RM_1.2.sz.mell.'!H140</f>
        <v>0</v>
      </c>
      <c r="I140" s="382">
        <f>'RM_1.2.sz.mell.'!I140</f>
        <v>0</v>
      </c>
      <c r="J140" s="382">
        <f>'RM_1.2.sz.mell.'!J140</f>
        <v>0</v>
      </c>
      <c r="K140" s="248">
        <f>SUM(K141:K146)</f>
        <v>0</v>
      </c>
    </row>
    <row r="141" spans="1:11" ht="12" customHeight="1" x14ac:dyDescent="0.25">
      <c r="A141" s="1187" t="s">
        <v>90</v>
      </c>
      <c r="B141" s="1244" t="s">
        <v>454</v>
      </c>
      <c r="C141" s="686">
        <f>'RM_1.2.sz.mell.'!C141</f>
        <v>0</v>
      </c>
      <c r="D141" s="686">
        <f>'RM_1.2.sz.mell.'!D141</f>
        <v>0</v>
      </c>
      <c r="E141" s="686">
        <f>'RM_1.2.sz.mell.'!E141</f>
        <v>0</v>
      </c>
      <c r="F141" s="686">
        <f>'RM_1.2.sz.mell.'!F141</f>
        <v>0</v>
      </c>
      <c r="G141" s="686">
        <f>'RM_1.2.sz.mell.'!G141</f>
        <v>0</v>
      </c>
      <c r="H141" s="686">
        <f>'RM_1.2.sz.mell.'!H141</f>
        <v>0</v>
      </c>
      <c r="I141" s="686">
        <f>'RM_1.2.sz.mell.'!I141</f>
        <v>0</v>
      </c>
      <c r="J141" s="686">
        <f>'RM_1.2.sz.mell.'!J141</f>
        <v>0</v>
      </c>
      <c r="K141" s="687">
        <f t="shared" ref="K141:K146" si="8">C141+J141</f>
        <v>0</v>
      </c>
    </row>
    <row r="142" spans="1:11" ht="12" customHeight="1" x14ac:dyDescent="0.25">
      <c r="A142" s="1187" t="s">
        <v>91</v>
      </c>
      <c r="B142" s="1244" t="s">
        <v>446</v>
      </c>
      <c r="C142" s="686">
        <f>'RM_1.2.sz.mell.'!C142</f>
        <v>0</v>
      </c>
      <c r="D142" s="686">
        <f>'RM_1.2.sz.mell.'!D142</f>
        <v>0</v>
      </c>
      <c r="E142" s="686">
        <f>'RM_1.2.sz.mell.'!E142</f>
        <v>0</v>
      </c>
      <c r="F142" s="686">
        <f>'RM_1.2.sz.mell.'!F142</f>
        <v>0</v>
      </c>
      <c r="G142" s="686">
        <f>'RM_1.2.sz.mell.'!G142</f>
        <v>0</v>
      </c>
      <c r="H142" s="686">
        <f>'RM_1.2.sz.mell.'!H142</f>
        <v>0</v>
      </c>
      <c r="I142" s="686">
        <f>'RM_1.2.sz.mell.'!I142</f>
        <v>0</v>
      </c>
      <c r="J142" s="686">
        <f>'RM_1.2.sz.mell.'!J142</f>
        <v>0</v>
      </c>
      <c r="K142" s="687">
        <f t="shared" si="8"/>
        <v>0</v>
      </c>
    </row>
    <row r="143" spans="1:11" ht="12" customHeight="1" x14ac:dyDescent="0.25">
      <c r="A143" s="1187" t="s">
        <v>92</v>
      </c>
      <c r="B143" s="1244" t="s">
        <v>447</v>
      </c>
      <c r="C143" s="686">
        <f>'RM_1.2.sz.mell.'!C143</f>
        <v>0</v>
      </c>
      <c r="D143" s="686">
        <f>'RM_1.2.sz.mell.'!D143</f>
        <v>0</v>
      </c>
      <c r="E143" s="686">
        <f>'RM_1.2.sz.mell.'!E143</f>
        <v>0</v>
      </c>
      <c r="F143" s="686">
        <f>'RM_1.2.sz.mell.'!F143</f>
        <v>0</v>
      </c>
      <c r="G143" s="686">
        <f>'RM_1.2.sz.mell.'!G143</f>
        <v>0</v>
      </c>
      <c r="H143" s="686">
        <f>'RM_1.2.sz.mell.'!H143</f>
        <v>0</v>
      </c>
      <c r="I143" s="686">
        <f>'RM_1.2.sz.mell.'!I143</f>
        <v>0</v>
      </c>
      <c r="J143" s="686">
        <f>'RM_1.2.sz.mell.'!J143</f>
        <v>0</v>
      </c>
      <c r="K143" s="687">
        <f t="shared" si="8"/>
        <v>0</v>
      </c>
    </row>
    <row r="144" spans="1:11" ht="12" customHeight="1" x14ac:dyDescent="0.25">
      <c r="A144" s="1187" t="s">
        <v>173</v>
      </c>
      <c r="B144" s="1244" t="s">
        <v>448</v>
      </c>
      <c r="C144" s="686">
        <f>'RM_1.2.sz.mell.'!C144</f>
        <v>0</v>
      </c>
      <c r="D144" s="686">
        <f>'RM_1.2.sz.mell.'!D144</f>
        <v>0</v>
      </c>
      <c r="E144" s="686">
        <f>'RM_1.2.sz.mell.'!E144</f>
        <v>0</v>
      </c>
      <c r="F144" s="686">
        <f>'RM_1.2.sz.mell.'!F144</f>
        <v>0</v>
      </c>
      <c r="G144" s="686">
        <f>'RM_1.2.sz.mell.'!G144</f>
        <v>0</v>
      </c>
      <c r="H144" s="686">
        <f>'RM_1.2.sz.mell.'!H144</f>
        <v>0</v>
      </c>
      <c r="I144" s="686">
        <f>'RM_1.2.sz.mell.'!I144</f>
        <v>0</v>
      </c>
      <c r="J144" s="686">
        <f>'RM_1.2.sz.mell.'!J144</f>
        <v>0</v>
      </c>
      <c r="K144" s="687">
        <f t="shared" si="8"/>
        <v>0</v>
      </c>
    </row>
    <row r="145" spans="1:15" ht="12" customHeight="1" x14ac:dyDescent="0.25">
      <c r="A145" s="1187" t="s">
        <v>174</v>
      </c>
      <c r="B145" s="1244" t="s">
        <v>449</v>
      </c>
      <c r="C145" s="686">
        <f>'RM_1.2.sz.mell.'!C145</f>
        <v>0</v>
      </c>
      <c r="D145" s="686">
        <f>'RM_1.2.sz.mell.'!D145</f>
        <v>0</v>
      </c>
      <c r="E145" s="686">
        <f>'RM_1.2.sz.mell.'!E145</f>
        <v>0</v>
      </c>
      <c r="F145" s="686">
        <f>'RM_1.2.sz.mell.'!F145</f>
        <v>0</v>
      </c>
      <c r="G145" s="686">
        <f>'RM_1.2.sz.mell.'!G145</f>
        <v>0</v>
      </c>
      <c r="H145" s="686">
        <f>'RM_1.2.sz.mell.'!H145</f>
        <v>0</v>
      </c>
      <c r="I145" s="686">
        <f>'RM_1.2.sz.mell.'!I145</f>
        <v>0</v>
      </c>
      <c r="J145" s="686">
        <f>'RM_1.2.sz.mell.'!J145</f>
        <v>0</v>
      </c>
      <c r="K145" s="687">
        <f t="shared" si="8"/>
        <v>0</v>
      </c>
    </row>
    <row r="146" spans="1:15" ht="12" customHeight="1" thickBot="1" x14ac:dyDescent="0.3">
      <c r="A146" s="1222" t="s">
        <v>175</v>
      </c>
      <c r="B146" s="1244" t="s">
        <v>450</v>
      </c>
      <c r="C146" s="686">
        <f>'RM_1.2.sz.mell.'!C146</f>
        <v>0</v>
      </c>
      <c r="D146" s="686">
        <f>'RM_1.2.sz.mell.'!D146</f>
        <v>0</v>
      </c>
      <c r="E146" s="686">
        <f>'RM_1.2.sz.mell.'!E146</f>
        <v>0</v>
      </c>
      <c r="F146" s="686">
        <f>'RM_1.2.sz.mell.'!F146</f>
        <v>0</v>
      </c>
      <c r="G146" s="686">
        <f>'RM_1.2.sz.mell.'!G146</f>
        <v>0</v>
      </c>
      <c r="H146" s="686">
        <f>'RM_1.2.sz.mell.'!H146</f>
        <v>0</v>
      </c>
      <c r="I146" s="686">
        <f>'RM_1.2.sz.mell.'!I146</f>
        <v>0</v>
      </c>
      <c r="J146" s="686">
        <f>'RM_1.2.sz.mell.'!J146</f>
        <v>0</v>
      </c>
      <c r="K146" s="687">
        <f t="shared" si="8"/>
        <v>0</v>
      </c>
    </row>
    <row r="147" spans="1:15" ht="12" customHeight="1" thickBot="1" x14ac:dyDescent="0.3">
      <c r="A147" s="1185" t="s">
        <v>22</v>
      </c>
      <c r="B147" s="1243" t="s">
        <v>458</v>
      </c>
      <c r="C147" s="389">
        <f>'RM_1.2.sz.mell.'!C147</f>
        <v>10822818</v>
      </c>
      <c r="D147" s="389">
        <f>'RM_1.2.sz.mell.'!D147</f>
        <v>0</v>
      </c>
      <c r="E147" s="389">
        <f>'RM_1.2.sz.mell.'!E147</f>
        <v>0</v>
      </c>
      <c r="F147" s="389">
        <f>'RM_1.2.sz.mell.'!F147</f>
        <v>0</v>
      </c>
      <c r="G147" s="389">
        <f>'RM_1.2.sz.mell.'!G147</f>
        <v>0</v>
      </c>
      <c r="H147" s="389">
        <f>'RM_1.2.sz.mell.'!H147</f>
        <v>0</v>
      </c>
      <c r="I147" s="389">
        <f>'RM_1.2.sz.mell.'!I147</f>
        <v>0</v>
      </c>
      <c r="J147" s="389">
        <f>'RM_1.2.sz.mell.'!J147</f>
        <v>0</v>
      </c>
      <c r="K147" s="432">
        <f>+K148+K149+K150+K151</f>
        <v>10822818</v>
      </c>
    </row>
    <row r="148" spans="1:15" ht="12" customHeight="1" x14ac:dyDescent="0.25">
      <c r="A148" s="1187" t="s">
        <v>93</v>
      </c>
      <c r="B148" s="1244" t="s">
        <v>366</v>
      </c>
      <c r="C148" s="686">
        <f>'RM_1.2.sz.mell.'!C148</f>
        <v>0</v>
      </c>
      <c r="D148" s="686">
        <f>'RM_1.2.sz.mell.'!D148</f>
        <v>0</v>
      </c>
      <c r="E148" s="686">
        <f>'RM_1.2.sz.mell.'!E148</f>
        <v>0</v>
      </c>
      <c r="F148" s="686">
        <f>'RM_1.2.sz.mell.'!F148</f>
        <v>0</v>
      </c>
      <c r="G148" s="686">
        <f>'RM_1.2.sz.mell.'!G148</f>
        <v>0</v>
      </c>
      <c r="H148" s="686">
        <f>'RM_1.2.sz.mell.'!H148</f>
        <v>0</v>
      </c>
      <c r="I148" s="686">
        <f>'RM_1.2.sz.mell.'!I148</f>
        <v>0</v>
      </c>
      <c r="J148" s="686">
        <f>'RM_1.2.sz.mell.'!J148</f>
        <v>0</v>
      </c>
      <c r="K148" s="687">
        <f>C148+J148</f>
        <v>0</v>
      </c>
    </row>
    <row r="149" spans="1:15" ht="12" customHeight="1" x14ac:dyDescent="0.25">
      <c r="A149" s="1187" t="s">
        <v>94</v>
      </c>
      <c r="B149" s="1244" t="s">
        <v>367</v>
      </c>
      <c r="C149" s="686">
        <f>'RM_1.2.sz.mell.'!C149</f>
        <v>10822818</v>
      </c>
      <c r="D149" s="686">
        <f>'RM_1.2.sz.mell.'!D149</f>
        <v>0</v>
      </c>
      <c r="E149" s="686">
        <f>'RM_1.2.sz.mell.'!E149</f>
        <v>0</v>
      </c>
      <c r="F149" s="686">
        <f>'RM_1.2.sz.mell.'!F149</f>
        <v>0</v>
      </c>
      <c r="G149" s="686">
        <f>'RM_1.2.sz.mell.'!G149</f>
        <v>0</v>
      </c>
      <c r="H149" s="686">
        <f>'RM_1.2.sz.mell.'!H149</f>
        <v>0</v>
      </c>
      <c r="I149" s="686">
        <f>'RM_1.2.sz.mell.'!I149</f>
        <v>0</v>
      </c>
      <c r="J149" s="686">
        <f>'RM_1.2.sz.mell.'!J149</f>
        <v>0</v>
      </c>
      <c r="K149" s="687">
        <f>C149+J149</f>
        <v>10822818</v>
      </c>
    </row>
    <row r="150" spans="1:15" ht="12" customHeight="1" x14ac:dyDescent="0.25">
      <c r="A150" s="1187" t="s">
        <v>283</v>
      </c>
      <c r="B150" s="1244" t="s">
        <v>459</v>
      </c>
      <c r="C150" s="686">
        <f>'RM_1.2.sz.mell.'!C150</f>
        <v>0</v>
      </c>
      <c r="D150" s="686">
        <f>'RM_1.2.sz.mell.'!D150</f>
        <v>0</v>
      </c>
      <c r="E150" s="686">
        <f>'RM_1.2.sz.mell.'!E150</f>
        <v>0</v>
      </c>
      <c r="F150" s="686">
        <f>'RM_1.2.sz.mell.'!F150</f>
        <v>0</v>
      </c>
      <c r="G150" s="686">
        <f>'RM_1.2.sz.mell.'!G150</f>
        <v>0</v>
      </c>
      <c r="H150" s="686">
        <f>'RM_1.2.sz.mell.'!H150</f>
        <v>0</v>
      </c>
      <c r="I150" s="686">
        <f>'RM_1.2.sz.mell.'!I150</f>
        <v>0</v>
      </c>
      <c r="J150" s="686">
        <f>'RM_1.2.sz.mell.'!J150</f>
        <v>0</v>
      </c>
      <c r="K150" s="687">
        <f>C150+J150</f>
        <v>0</v>
      </c>
    </row>
    <row r="151" spans="1:15" ht="12" customHeight="1" thickBot="1" x14ac:dyDescent="0.3">
      <c r="A151" s="1222" t="s">
        <v>284</v>
      </c>
      <c r="B151" s="1245" t="s">
        <v>385</v>
      </c>
      <c r="C151" s="686">
        <f>'RM_1.2.sz.mell.'!C151</f>
        <v>0</v>
      </c>
      <c r="D151" s="686">
        <f>'RM_1.2.sz.mell.'!D151</f>
        <v>0</v>
      </c>
      <c r="E151" s="686">
        <f>'RM_1.2.sz.mell.'!E151</f>
        <v>0</v>
      </c>
      <c r="F151" s="686">
        <f>'RM_1.2.sz.mell.'!F151</f>
        <v>0</v>
      </c>
      <c r="G151" s="686">
        <f>'RM_1.2.sz.mell.'!G151</f>
        <v>0</v>
      </c>
      <c r="H151" s="686">
        <f>'RM_1.2.sz.mell.'!H151</f>
        <v>0</v>
      </c>
      <c r="I151" s="686">
        <f>'RM_1.2.sz.mell.'!I151</f>
        <v>0</v>
      </c>
      <c r="J151" s="686">
        <f>'RM_1.2.sz.mell.'!J151</f>
        <v>0</v>
      </c>
      <c r="K151" s="687">
        <f>C151+J151</f>
        <v>0</v>
      </c>
    </row>
    <row r="152" spans="1:15" ht="12" customHeight="1" thickBot="1" x14ac:dyDescent="0.3">
      <c r="A152" s="1185" t="s">
        <v>23</v>
      </c>
      <c r="B152" s="1243" t="s">
        <v>460</v>
      </c>
      <c r="C152" s="486">
        <f>'RM_1.2.sz.mell.'!C152</f>
        <v>0</v>
      </c>
      <c r="D152" s="486">
        <f>'RM_1.2.sz.mell.'!D152</f>
        <v>0</v>
      </c>
      <c r="E152" s="486">
        <f>'RM_1.2.sz.mell.'!E152</f>
        <v>0</v>
      </c>
      <c r="F152" s="486">
        <f>'RM_1.2.sz.mell.'!F152</f>
        <v>0</v>
      </c>
      <c r="G152" s="486">
        <f>'RM_1.2.sz.mell.'!G152</f>
        <v>0</v>
      </c>
      <c r="H152" s="486">
        <f>'RM_1.2.sz.mell.'!H152</f>
        <v>0</v>
      </c>
      <c r="I152" s="486">
        <f>'RM_1.2.sz.mell.'!I152</f>
        <v>0</v>
      </c>
      <c r="J152" s="486">
        <f>'RM_1.2.sz.mell.'!J152</f>
        <v>0</v>
      </c>
      <c r="K152" s="480">
        <f>SUM(K153:K157)</f>
        <v>0</v>
      </c>
    </row>
    <row r="153" spans="1:15" ht="12" customHeight="1" x14ac:dyDescent="0.25">
      <c r="A153" s="1187" t="s">
        <v>95</v>
      </c>
      <c r="B153" s="1244" t="s">
        <v>455</v>
      </c>
      <c r="C153" s="686">
        <f>'RM_1.2.sz.mell.'!C153</f>
        <v>0</v>
      </c>
      <c r="D153" s="686">
        <f>'RM_1.2.sz.mell.'!D153</f>
        <v>0</v>
      </c>
      <c r="E153" s="686">
        <f>'RM_1.2.sz.mell.'!E153</f>
        <v>0</v>
      </c>
      <c r="F153" s="686">
        <f>'RM_1.2.sz.mell.'!F153</f>
        <v>0</v>
      </c>
      <c r="G153" s="686">
        <f>'RM_1.2.sz.mell.'!G153</f>
        <v>0</v>
      </c>
      <c r="H153" s="686">
        <f>'RM_1.2.sz.mell.'!H153</f>
        <v>0</v>
      </c>
      <c r="I153" s="686">
        <f>'RM_1.2.sz.mell.'!I153</f>
        <v>0</v>
      </c>
      <c r="J153" s="686">
        <f>'RM_1.2.sz.mell.'!J153</f>
        <v>0</v>
      </c>
      <c r="K153" s="687">
        <f t="shared" ref="K153:K159" si="9">C153+J153</f>
        <v>0</v>
      </c>
    </row>
    <row r="154" spans="1:15" ht="12" customHeight="1" x14ac:dyDescent="0.25">
      <c r="A154" s="1187" t="s">
        <v>96</v>
      </c>
      <c r="B154" s="1244" t="s">
        <v>462</v>
      </c>
      <c r="C154" s="686">
        <f>'RM_1.2.sz.mell.'!C154</f>
        <v>0</v>
      </c>
      <c r="D154" s="686">
        <f>'RM_1.2.sz.mell.'!D154</f>
        <v>0</v>
      </c>
      <c r="E154" s="686">
        <f>'RM_1.2.sz.mell.'!E154</f>
        <v>0</v>
      </c>
      <c r="F154" s="686">
        <f>'RM_1.2.sz.mell.'!F154</f>
        <v>0</v>
      </c>
      <c r="G154" s="686">
        <f>'RM_1.2.sz.mell.'!G154</f>
        <v>0</v>
      </c>
      <c r="H154" s="686">
        <f>'RM_1.2.sz.mell.'!H154</f>
        <v>0</v>
      </c>
      <c r="I154" s="686">
        <f>'RM_1.2.sz.mell.'!I154</f>
        <v>0</v>
      </c>
      <c r="J154" s="686">
        <f>'RM_1.2.sz.mell.'!J154</f>
        <v>0</v>
      </c>
      <c r="K154" s="687">
        <f t="shared" si="9"/>
        <v>0</v>
      </c>
    </row>
    <row r="155" spans="1:15" ht="12" customHeight="1" x14ac:dyDescent="0.25">
      <c r="A155" s="1187" t="s">
        <v>295</v>
      </c>
      <c r="B155" s="1244" t="s">
        <v>457</v>
      </c>
      <c r="C155" s="686">
        <f>'RM_1.2.sz.mell.'!C155</f>
        <v>0</v>
      </c>
      <c r="D155" s="686">
        <f>'RM_1.2.sz.mell.'!D155</f>
        <v>0</v>
      </c>
      <c r="E155" s="686">
        <f>'RM_1.2.sz.mell.'!E155</f>
        <v>0</v>
      </c>
      <c r="F155" s="686">
        <f>'RM_1.2.sz.mell.'!F155</f>
        <v>0</v>
      </c>
      <c r="G155" s="686">
        <f>'RM_1.2.sz.mell.'!G155</f>
        <v>0</v>
      </c>
      <c r="H155" s="686">
        <f>'RM_1.2.sz.mell.'!H155</f>
        <v>0</v>
      </c>
      <c r="I155" s="686">
        <f>'RM_1.2.sz.mell.'!I155</f>
        <v>0</v>
      </c>
      <c r="J155" s="686">
        <f>'RM_1.2.sz.mell.'!J155</f>
        <v>0</v>
      </c>
      <c r="K155" s="687">
        <f t="shared" si="9"/>
        <v>0</v>
      </c>
    </row>
    <row r="156" spans="1:15" ht="12" customHeight="1" x14ac:dyDescent="0.25">
      <c r="A156" s="1187" t="s">
        <v>296</v>
      </c>
      <c r="B156" s="1244" t="s">
        <v>463</v>
      </c>
      <c r="C156" s="686">
        <f>'RM_1.2.sz.mell.'!C156</f>
        <v>0</v>
      </c>
      <c r="D156" s="686">
        <f>'RM_1.2.sz.mell.'!D156</f>
        <v>0</v>
      </c>
      <c r="E156" s="686">
        <f>'RM_1.2.sz.mell.'!E156</f>
        <v>0</v>
      </c>
      <c r="F156" s="686">
        <f>'RM_1.2.sz.mell.'!F156</f>
        <v>0</v>
      </c>
      <c r="G156" s="686">
        <f>'RM_1.2.sz.mell.'!G156</f>
        <v>0</v>
      </c>
      <c r="H156" s="686">
        <f>'RM_1.2.sz.mell.'!H156</f>
        <v>0</v>
      </c>
      <c r="I156" s="686">
        <f>'RM_1.2.sz.mell.'!I156</f>
        <v>0</v>
      </c>
      <c r="J156" s="686">
        <f>'RM_1.2.sz.mell.'!J156</f>
        <v>0</v>
      </c>
      <c r="K156" s="687">
        <f t="shared" si="9"/>
        <v>0</v>
      </c>
    </row>
    <row r="157" spans="1:15" ht="12" customHeight="1" thickBot="1" x14ac:dyDescent="0.3">
      <c r="A157" s="1187" t="s">
        <v>461</v>
      </c>
      <c r="B157" s="1244" t="s">
        <v>464</v>
      </c>
      <c r="C157" s="688">
        <f>'RM_1.2.sz.mell.'!C157</f>
        <v>0</v>
      </c>
      <c r="D157" s="688">
        <f>'RM_1.2.sz.mell.'!D157</f>
        <v>0</v>
      </c>
      <c r="E157" s="688">
        <f>'RM_1.2.sz.mell.'!E157</f>
        <v>0</v>
      </c>
      <c r="F157" s="688">
        <f>'RM_1.2.sz.mell.'!F157</f>
        <v>0</v>
      </c>
      <c r="G157" s="688">
        <f>'RM_1.2.sz.mell.'!G157</f>
        <v>0</v>
      </c>
      <c r="H157" s="688">
        <f>'RM_1.2.sz.mell.'!H157</f>
        <v>0</v>
      </c>
      <c r="I157" s="688">
        <f>'RM_1.2.sz.mell.'!I157</f>
        <v>0</v>
      </c>
      <c r="J157" s="688">
        <f>'RM_1.2.sz.mell.'!J157</f>
        <v>0</v>
      </c>
      <c r="K157" s="689">
        <f t="shared" si="9"/>
        <v>0</v>
      </c>
    </row>
    <row r="158" spans="1:15" ht="12" customHeight="1" thickBot="1" x14ac:dyDescent="0.3">
      <c r="A158" s="1185" t="s">
        <v>24</v>
      </c>
      <c r="B158" s="1243" t="s">
        <v>465</v>
      </c>
      <c r="C158" s="1247">
        <f>'RM_1.2.sz.mell.'!C158</f>
        <v>0</v>
      </c>
      <c r="D158" s="1247">
        <f>'RM_1.2.sz.mell.'!D158</f>
        <v>0</v>
      </c>
      <c r="E158" s="1247">
        <f>'RM_1.2.sz.mell.'!E158</f>
        <v>0</v>
      </c>
      <c r="F158" s="1247">
        <f>'RM_1.2.sz.mell.'!F158</f>
        <v>0</v>
      </c>
      <c r="G158" s="1247">
        <f>'RM_1.2.sz.mell.'!G158</f>
        <v>0</v>
      </c>
      <c r="H158" s="1247">
        <f>'RM_1.2.sz.mell.'!H158</f>
        <v>0</v>
      </c>
      <c r="I158" s="1247">
        <f>'RM_1.2.sz.mell.'!I158</f>
        <v>0</v>
      </c>
      <c r="J158" s="1247">
        <f>'RM_1.2.sz.mell.'!J158</f>
        <v>0</v>
      </c>
      <c r="K158" s="698">
        <f t="shared" si="9"/>
        <v>0</v>
      </c>
    </row>
    <row r="159" spans="1:15" ht="12" customHeight="1" thickBot="1" x14ac:dyDescent="0.3">
      <c r="A159" s="1185" t="s">
        <v>25</v>
      </c>
      <c r="B159" s="1243" t="s">
        <v>466</v>
      </c>
      <c r="C159" s="668">
        <f>'RM_1.2.sz.mell.'!C159</f>
        <v>0</v>
      </c>
      <c r="D159" s="668">
        <f>'RM_1.2.sz.mell.'!D159</f>
        <v>0</v>
      </c>
      <c r="E159" s="668">
        <f>'RM_1.2.sz.mell.'!E159</f>
        <v>0</v>
      </c>
      <c r="F159" s="668">
        <f>'RM_1.2.sz.mell.'!F159</f>
        <v>0</v>
      </c>
      <c r="G159" s="668">
        <f>'RM_1.2.sz.mell.'!G159</f>
        <v>0</v>
      </c>
      <c r="H159" s="668">
        <f>'RM_1.2.sz.mell.'!H159</f>
        <v>0</v>
      </c>
      <c r="I159" s="668">
        <f>'RM_1.2.sz.mell.'!I159</f>
        <v>0</v>
      </c>
      <c r="J159" s="668">
        <f>'RM_1.2.sz.mell.'!J159</f>
        <v>0</v>
      </c>
      <c r="K159" s="669">
        <f t="shared" si="9"/>
        <v>0</v>
      </c>
    </row>
    <row r="160" spans="1:15" ht="15.2" customHeight="1" thickBot="1" x14ac:dyDescent="0.3">
      <c r="A160" s="1185" t="s">
        <v>26</v>
      </c>
      <c r="B160" s="1243" t="s">
        <v>468</v>
      </c>
      <c r="C160" s="488">
        <f>'RM_1.2.sz.mell.'!C160</f>
        <v>27822818</v>
      </c>
      <c r="D160" s="488">
        <f>'RM_1.2.sz.mell.'!D160</f>
        <v>0</v>
      </c>
      <c r="E160" s="488">
        <f>'RM_1.2.sz.mell.'!E160</f>
        <v>0</v>
      </c>
      <c r="F160" s="488">
        <f>'RM_1.2.sz.mell.'!F160</f>
        <v>0</v>
      </c>
      <c r="G160" s="488">
        <f>'RM_1.2.sz.mell.'!G160</f>
        <v>0</v>
      </c>
      <c r="H160" s="488">
        <f>'RM_1.2.sz.mell.'!H160</f>
        <v>0</v>
      </c>
      <c r="I160" s="488">
        <f>'RM_1.2.sz.mell.'!I160</f>
        <v>0</v>
      </c>
      <c r="J160" s="488">
        <f>'RM_1.2.sz.mell.'!J160</f>
        <v>0</v>
      </c>
      <c r="K160" s="482">
        <f>+K136+K140+K147+K152+K158+K159</f>
        <v>27822818</v>
      </c>
      <c r="L160" s="1257"/>
      <c r="M160" s="1258"/>
      <c r="N160" s="1258"/>
      <c r="O160" s="1258"/>
    </row>
    <row r="161" spans="1:13" s="1210" customFormat="1" ht="12.95" customHeight="1" thickBot="1" x14ac:dyDescent="0.25">
      <c r="A161" s="1225" t="s">
        <v>27</v>
      </c>
      <c r="B161" s="1246" t="s">
        <v>467</v>
      </c>
      <c r="C161" s="488">
        <f>'RM_1.2.sz.mell.'!C161</f>
        <v>1367753476</v>
      </c>
      <c r="D161" s="488">
        <f>'RM_1.2.sz.mell.'!D161</f>
        <v>0</v>
      </c>
      <c r="E161" s="488">
        <f>'RM_1.2.sz.mell.'!E161</f>
        <v>0</v>
      </c>
      <c r="F161" s="488">
        <f>'RM_1.2.sz.mell.'!F161</f>
        <v>0</v>
      </c>
      <c r="G161" s="488">
        <f>'RM_1.2.sz.mell.'!G161</f>
        <v>0</v>
      </c>
      <c r="H161" s="488">
        <f>'RM_1.2.sz.mell.'!H161</f>
        <v>0</v>
      </c>
      <c r="I161" s="488">
        <f>'RM_1.2.sz.mell.'!I161</f>
        <v>0</v>
      </c>
      <c r="J161" s="488">
        <f>'RM_1.2.sz.mell.'!J161</f>
        <v>0</v>
      </c>
      <c r="K161" s="482">
        <f>+K135+K160</f>
        <v>1367753476</v>
      </c>
    </row>
    <row r="162" spans="1:13" x14ac:dyDescent="0.25">
      <c r="A162" s="650"/>
      <c r="B162" s="650"/>
      <c r="C162" s="650">
        <f>'RM_1.2.sz.mell.'!C162</f>
        <v>0</v>
      </c>
      <c r="D162" s="650">
        <f>'RM_1.2.sz.mell.'!D162</f>
        <v>0</v>
      </c>
      <c r="E162" s="650">
        <f>'RM_1.2.sz.mell.'!E162</f>
        <v>0</v>
      </c>
      <c r="F162" s="650">
        <f>'RM_1.2.sz.mell.'!F162</f>
        <v>0</v>
      </c>
      <c r="G162" s="650">
        <f>'RM_1.2.sz.mell.'!G162</f>
        <v>0</v>
      </c>
      <c r="H162" s="650">
        <f>'RM_1.2.sz.mell.'!H162</f>
        <v>0</v>
      </c>
      <c r="I162" s="650">
        <f>'RM_1.2.sz.mell.'!I162</f>
        <v>0</v>
      </c>
      <c r="J162" s="650">
        <f>'RM_1.2.sz.mell.'!J162</f>
        <v>0</v>
      </c>
      <c r="K162" s="650">
        <f>+K93-K161</f>
        <v>-195170621</v>
      </c>
    </row>
    <row r="163" spans="1:13" x14ac:dyDescent="0.25">
      <c r="A163" s="2223" t="s">
        <v>368</v>
      </c>
      <c r="B163" s="2223"/>
      <c r="C163" s="2223"/>
      <c r="D163" s="2223"/>
      <c r="E163" s="2223"/>
      <c r="F163" s="2223"/>
      <c r="G163" s="2223"/>
      <c r="H163" s="2223"/>
      <c r="I163" s="2223"/>
      <c r="J163" s="2223"/>
      <c r="K163" s="2223"/>
    </row>
    <row r="164" spans="1:13" ht="15.2" customHeight="1" thickBot="1" x14ac:dyDescent="0.3">
      <c r="A164" s="2108" t="s">
        <v>152</v>
      </c>
      <c r="B164" s="2108"/>
      <c r="C164" s="1260"/>
      <c r="K164" s="1260" t="str">
        <f>K96</f>
        <v>Forintban!</v>
      </c>
    </row>
    <row r="165" spans="1:13" ht="25.5" customHeight="1" thickBot="1" x14ac:dyDescent="0.3">
      <c r="A165" s="1185">
        <v>1</v>
      </c>
      <c r="B165" s="1261" t="s">
        <v>469</v>
      </c>
      <c r="C165" s="705">
        <f>+C68-C135</f>
        <v>-340267114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-535437735</v>
      </c>
    </row>
    <row r="166" spans="1:13" ht="32.450000000000003" customHeight="1" thickBot="1" x14ac:dyDescent="0.3">
      <c r="A166" s="1185" t="s">
        <v>18</v>
      </c>
      <c r="B166" s="1261" t="s">
        <v>475</v>
      </c>
      <c r="C166" s="382">
        <f>+C92-C160</f>
        <v>340267114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340267114</v>
      </c>
    </row>
    <row r="176" spans="1:13" x14ac:dyDescent="0.25">
      <c r="M176" s="1252" t="s">
        <v>1049</v>
      </c>
    </row>
  </sheetData>
  <sheetProtection sheet="1"/>
  <customSheetViews>
    <customSheetView guid="{9A8A2574-4E4C-4A0E-A4B4-611EAAF4A38D}" scale="120">
      <selection activeCell="B33" sqref="B33:B39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2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7.5" style="1249" customWidth="1"/>
    <col min="2" max="2" width="59.6640625" style="1249" customWidth="1"/>
    <col min="3" max="3" width="14.83203125" style="1259" customWidth="1"/>
    <col min="4" max="11" width="14.83203125" style="1252" customWidth="1"/>
    <col min="12" max="16384" width="9.33203125" style="1252"/>
  </cols>
  <sheetData>
    <row r="1" spans="1:11" x14ac:dyDescent="0.25">
      <c r="A1" s="1251"/>
      <c r="B1" s="2224" t="str">
        <f>CONCATENATE("1.3. melléklet ",E_ALAPADATOK!A7," ",E_ALAPADATOK!B7," ",E_ALAPADATOK!C7," ",E_ALAPADATOK!D7," ",E_ALAPADATOK!E7," ",E_ALAPADATOK!F7," ",E_ALAPADATOK!G7," ",E_ALAPADATOK!H7)</f>
        <v>1.3. melléklet a … / 2021. ( … ) önkormányzati rendelethez</v>
      </c>
      <c r="C1" s="2225"/>
      <c r="D1" s="2225"/>
      <c r="E1" s="2225"/>
      <c r="F1" s="2225"/>
      <c r="G1" s="2225"/>
      <c r="H1" s="2225"/>
      <c r="I1" s="2225"/>
      <c r="J1" s="2225"/>
      <c r="K1" s="2225"/>
    </row>
    <row r="2" spans="1:11" x14ac:dyDescent="0.25">
      <c r="A2" s="1251"/>
      <c r="B2" s="1251"/>
      <c r="C2" s="1253"/>
      <c r="D2" s="1254"/>
      <c r="E2" s="1254"/>
      <c r="F2" s="1254"/>
      <c r="G2" s="1254"/>
      <c r="H2" s="1254"/>
      <c r="I2" s="1254"/>
      <c r="J2" s="1254"/>
      <c r="K2" s="1254"/>
    </row>
    <row r="3" spans="1:11" x14ac:dyDescent="0.25">
      <c r="A3" s="2226" t="str">
        <f>CONCATENATE(E_ALAPADATOK!A3)</f>
        <v>Mezőzombor Község Önkormányzata</v>
      </c>
      <c r="B3" s="2226"/>
      <c r="C3" s="2227"/>
      <c r="D3" s="2226"/>
      <c r="E3" s="2226"/>
      <c r="F3" s="2226"/>
      <c r="G3" s="2226"/>
      <c r="H3" s="2226"/>
      <c r="I3" s="2226"/>
      <c r="J3" s="2226"/>
      <c r="K3" s="2226"/>
    </row>
    <row r="4" spans="1:11" x14ac:dyDescent="0.25">
      <c r="A4" s="2226" t="str">
        <f>CONCATENATE(E_ALAPADATOK!D7," ÉVI KÖLTSÉGVETÉSI RENDELET ÖNKÉNT VÁLLALT FELADATOK BEVÉTELEINEK  AKTUÁLIS ELŐIRÁNYZATAINAK ALAKULÁSA")</f>
        <v>2021. ÉVI KÖLTSÉGVETÉSI RENDELET ÖNKÉNT VÁLLALT FELADATOK BEVÉTELEINEK  AKTUÁLIS ELŐIRÁNYZATAINAK ALAKULÁSA</v>
      </c>
      <c r="B4" s="2226"/>
      <c r="C4" s="2227"/>
      <c r="D4" s="2226"/>
      <c r="E4" s="2226"/>
      <c r="F4" s="2226"/>
      <c r="G4" s="2226"/>
      <c r="H4" s="2226"/>
      <c r="I4" s="2226"/>
      <c r="J4" s="2226"/>
      <c r="K4" s="2226"/>
    </row>
    <row r="5" spans="1:11" x14ac:dyDescent="0.25">
      <c r="A5" s="1251"/>
      <c r="B5" s="1251"/>
      <c r="C5" s="1253"/>
      <c r="D5" s="1254"/>
      <c r="E5" s="1254"/>
      <c r="F5" s="1254"/>
      <c r="G5" s="1254"/>
      <c r="H5" s="1254"/>
      <c r="I5" s="1254"/>
      <c r="J5" s="1254"/>
      <c r="K5" s="1254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1396"/>
      <c r="K7" s="1396" t="s">
        <v>559</v>
      </c>
    </row>
    <row r="8" spans="1:11" x14ac:dyDescent="0.25">
      <c r="A8" s="2215" t="s">
        <v>68</v>
      </c>
      <c r="B8" s="2217" t="s">
        <v>16</v>
      </c>
      <c r="C8" s="2219" t="str">
        <f>+CONCATENATE(LEFT(E_ÖSSZEFÜGGÉSEK!A6,4),". évi")</f>
        <v>2021. évi</v>
      </c>
      <c r="D8" s="2220"/>
      <c r="E8" s="2221"/>
      <c r="F8" s="2221"/>
      <c r="G8" s="2221"/>
      <c r="H8" s="2221"/>
      <c r="I8" s="2221"/>
      <c r="J8" s="2221"/>
      <c r="K8" s="2222"/>
    </row>
    <row r="9" spans="1:11" ht="48.75" thickBot="1" x14ac:dyDescent="0.3">
      <c r="A9" s="2216"/>
      <c r="B9" s="2218"/>
      <c r="C9" s="1394" t="str">
        <f>'RM_1.3.sz.mell.'!C9</f>
        <v>Eredeti
előirányzat</v>
      </c>
      <c r="D9" s="1394" t="str">
        <f>'RM_1.3.sz.mell.'!D9</f>
        <v xml:space="preserve">… . sz. módosítás </v>
      </c>
      <c r="E9" s="1394" t="str">
        <f>'RM_1.3.sz.mell.'!E9</f>
        <v xml:space="preserve">… . sz. módosítás </v>
      </c>
      <c r="F9" s="1394" t="str">
        <f>'RM_1.3.sz.mell.'!F9</f>
        <v xml:space="preserve">… . sz. módosítás </v>
      </c>
      <c r="G9" s="1394" t="str">
        <f>'RM_1.3.sz.mell.'!G9</f>
        <v xml:space="preserve">… . sz. módosítás </v>
      </c>
      <c r="H9" s="1394" t="str">
        <f>'RM_1.3.sz.mell.'!H9</f>
        <v xml:space="preserve">… . sz. módosítás </v>
      </c>
      <c r="I9" s="1394" t="str">
        <f>'RM_1.3.sz.mell.'!I9</f>
        <v xml:space="preserve">… . sz. módosítás </v>
      </c>
      <c r="J9" s="1394" t="str">
        <f>'RM_1.3.sz.mell.'!J9</f>
        <v>Módosítások összesen</v>
      </c>
      <c r="K9" s="1395" t="str">
        <f>'RM_1.3.sz.mell.'!K9</f>
        <v>….számú módosítás utáni előirányzat</v>
      </c>
    </row>
    <row r="10" spans="1:11" s="1256" customFormat="1" ht="12" customHeight="1" thickBot="1" x14ac:dyDescent="0.25">
      <c r="A10" s="1183" t="s">
        <v>488</v>
      </c>
      <c r="B10" s="1184" t="s">
        <v>489</v>
      </c>
      <c r="C10" s="1228" t="str">
        <f>'RM_1.3.sz.mell.'!C10</f>
        <v>C</v>
      </c>
      <c r="D10" s="1228" t="str">
        <f>'RM_1.3.sz.mell.'!D10</f>
        <v>D</v>
      </c>
      <c r="E10" s="1228" t="str">
        <f>'RM_1.3.sz.mell.'!E10</f>
        <v>E</v>
      </c>
      <c r="F10" s="1228" t="str">
        <f>'RM_1.3.sz.mell.'!F10</f>
        <v>F</v>
      </c>
      <c r="G10" s="1228" t="str">
        <f>'RM_1.3.sz.mell.'!G10</f>
        <v>G</v>
      </c>
      <c r="H10" s="1228" t="str">
        <f>'RM_1.3.sz.mell.'!H10</f>
        <v>H</v>
      </c>
      <c r="I10" s="1228" t="str">
        <f>'RM_1.3.sz.mell.'!I10</f>
        <v>I</v>
      </c>
      <c r="J10" s="1228" t="str">
        <f>'RM_1.3.sz.mell.'!J10</f>
        <v>J=(D+…+I)</v>
      </c>
      <c r="K10" s="1250" t="s">
        <v>743</v>
      </c>
    </row>
    <row r="11" spans="1:11" s="1210" customFormat="1" ht="12" customHeight="1" thickBot="1" x14ac:dyDescent="0.25">
      <c r="A11" s="1185" t="s">
        <v>17</v>
      </c>
      <c r="B11" s="1186" t="s">
        <v>249</v>
      </c>
      <c r="C11" s="382">
        <f>'RM_1.3.sz.mell.'!C11</f>
        <v>9099230</v>
      </c>
      <c r="D11" s="382">
        <f>'RM_1.3.sz.mell.'!D11</f>
        <v>0</v>
      </c>
      <c r="E11" s="382">
        <f>'RM_1.3.sz.mell.'!E11</f>
        <v>0</v>
      </c>
      <c r="F11" s="382">
        <f>'RM_1.3.sz.mell.'!F11</f>
        <v>0</v>
      </c>
      <c r="G11" s="382">
        <f>'RM_1.3.sz.mell.'!G11</f>
        <v>0</v>
      </c>
      <c r="H11" s="382">
        <f>'RM_1.3.sz.mell.'!H11</f>
        <v>0</v>
      </c>
      <c r="I11" s="382">
        <f>'RM_1.3.sz.mell.'!I11</f>
        <v>0</v>
      </c>
      <c r="J11" s="382">
        <f>'RM_1.3.sz.mell.'!J11</f>
        <v>0</v>
      </c>
      <c r="K11" s="248">
        <f>+K12+K13+K14+K15+K16+K17</f>
        <v>9099230</v>
      </c>
    </row>
    <row r="12" spans="1:11" s="1210" customFormat="1" ht="12" customHeight="1" x14ac:dyDescent="0.2">
      <c r="A12" s="1187" t="s">
        <v>97</v>
      </c>
      <c r="B12" s="1188" t="s">
        <v>250</v>
      </c>
      <c r="C12" s="668">
        <f>'RM_1.3.sz.mell.'!C12</f>
        <v>0</v>
      </c>
      <c r="D12" s="668">
        <f>'RM_1.3.sz.mell.'!D12</f>
        <v>0</v>
      </c>
      <c r="E12" s="668">
        <f>'RM_1.3.sz.mell.'!E12</f>
        <v>0</v>
      </c>
      <c r="F12" s="668">
        <f>'RM_1.3.sz.mell.'!F12</f>
        <v>0</v>
      </c>
      <c r="G12" s="668">
        <f>'RM_1.3.sz.mell.'!G12</f>
        <v>0</v>
      </c>
      <c r="H12" s="668">
        <f>'RM_1.3.sz.mell.'!H12</f>
        <v>0</v>
      </c>
      <c r="I12" s="668">
        <f>'RM_1.3.sz.mell.'!I12</f>
        <v>0</v>
      </c>
      <c r="J12" s="668">
        <f>'RM_1.3.sz.mell.'!J12</f>
        <v>0</v>
      </c>
      <c r="K12" s="669">
        <f t="shared" ref="K12:K17" si="0">C12+J12</f>
        <v>0</v>
      </c>
    </row>
    <row r="13" spans="1:11" s="1210" customFormat="1" ht="12" customHeight="1" x14ac:dyDescent="0.2">
      <c r="A13" s="1189" t="s">
        <v>98</v>
      </c>
      <c r="B13" s="1190" t="s">
        <v>251</v>
      </c>
      <c r="C13" s="668">
        <f>'RM_1.3.sz.mell.'!C13</f>
        <v>0</v>
      </c>
      <c r="D13" s="668">
        <f>'RM_1.3.sz.mell.'!D13</f>
        <v>0</v>
      </c>
      <c r="E13" s="668">
        <f>'RM_1.3.sz.mell.'!E13</f>
        <v>0</v>
      </c>
      <c r="F13" s="668">
        <f>'RM_1.3.sz.mell.'!F13</f>
        <v>0</v>
      </c>
      <c r="G13" s="668">
        <f>'RM_1.3.sz.mell.'!G13</f>
        <v>0</v>
      </c>
      <c r="H13" s="668">
        <f>'RM_1.3.sz.mell.'!H13</f>
        <v>0</v>
      </c>
      <c r="I13" s="668">
        <f>'RM_1.3.sz.mell.'!I13</f>
        <v>0</v>
      </c>
      <c r="J13" s="668">
        <f>'RM_1.3.sz.mell.'!J13</f>
        <v>0</v>
      </c>
      <c r="K13" s="669">
        <f t="shared" si="0"/>
        <v>0</v>
      </c>
    </row>
    <row r="14" spans="1:11" s="1210" customFormat="1" ht="12" customHeight="1" x14ac:dyDescent="0.2">
      <c r="A14" s="1189" t="s">
        <v>99</v>
      </c>
      <c r="B14" s="1190" t="s">
        <v>252</v>
      </c>
      <c r="C14" s="668">
        <f>'RM_1.3.sz.mell.'!C14</f>
        <v>0</v>
      </c>
      <c r="D14" s="668">
        <f>'RM_1.3.sz.mell.'!D14</f>
        <v>0</v>
      </c>
      <c r="E14" s="668">
        <f>'RM_1.3.sz.mell.'!E14</f>
        <v>0</v>
      </c>
      <c r="F14" s="668">
        <f>'RM_1.3.sz.mell.'!F14</f>
        <v>0</v>
      </c>
      <c r="G14" s="668">
        <f>'RM_1.3.sz.mell.'!G14</f>
        <v>0</v>
      </c>
      <c r="H14" s="668">
        <f>'RM_1.3.sz.mell.'!H14</f>
        <v>0</v>
      </c>
      <c r="I14" s="668">
        <f>'RM_1.3.sz.mell.'!I14</f>
        <v>0</v>
      </c>
      <c r="J14" s="668">
        <f>'RM_1.3.sz.mell.'!J14</f>
        <v>0</v>
      </c>
      <c r="K14" s="669">
        <f t="shared" si="0"/>
        <v>0</v>
      </c>
    </row>
    <row r="15" spans="1:11" s="1210" customFormat="1" ht="12" customHeight="1" x14ac:dyDescent="0.2">
      <c r="A15" s="1189" t="s">
        <v>100</v>
      </c>
      <c r="B15" s="1190" t="s">
        <v>253</v>
      </c>
      <c r="C15" s="668">
        <f>'RM_1.3.sz.mell.'!C15</f>
        <v>9099230</v>
      </c>
      <c r="D15" s="668">
        <f>'RM_1.3.sz.mell.'!D15</f>
        <v>0</v>
      </c>
      <c r="E15" s="668">
        <f>'RM_1.3.sz.mell.'!E15</f>
        <v>0</v>
      </c>
      <c r="F15" s="668">
        <f>'RM_1.3.sz.mell.'!F15</f>
        <v>0</v>
      </c>
      <c r="G15" s="668">
        <f>'RM_1.3.sz.mell.'!G15</f>
        <v>0</v>
      </c>
      <c r="H15" s="668">
        <f>'RM_1.3.sz.mell.'!H15</f>
        <v>0</v>
      </c>
      <c r="I15" s="668">
        <f>'RM_1.3.sz.mell.'!I15</f>
        <v>0</v>
      </c>
      <c r="J15" s="668">
        <f>'RM_1.3.sz.mell.'!J15</f>
        <v>0</v>
      </c>
      <c r="K15" s="669">
        <f t="shared" si="0"/>
        <v>9099230</v>
      </c>
    </row>
    <row r="16" spans="1:11" s="1210" customFormat="1" ht="12" customHeight="1" x14ac:dyDescent="0.2">
      <c r="A16" s="1189" t="s">
        <v>146</v>
      </c>
      <c r="B16" s="1191" t="s">
        <v>427</v>
      </c>
      <c r="C16" s="668">
        <f>'RM_1.3.sz.mell.'!C16</f>
        <v>0</v>
      </c>
      <c r="D16" s="668">
        <f>'RM_1.3.sz.mell.'!D16</f>
        <v>0</v>
      </c>
      <c r="E16" s="668">
        <f>'RM_1.3.sz.mell.'!E16</f>
        <v>0</v>
      </c>
      <c r="F16" s="668">
        <f>'RM_1.3.sz.mell.'!F16</f>
        <v>0</v>
      </c>
      <c r="G16" s="668">
        <f>'RM_1.3.sz.mell.'!G16</f>
        <v>0</v>
      </c>
      <c r="H16" s="668">
        <f>'RM_1.3.sz.mell.'!H16</f>
        <v>0</v>
      </c>
      <c r="I16" s="668">
        <f>'RM_1.3.sz.mell.'!I16</f>
        <v>0</v>
      </c>
      <c r="J16" s="668">
        <f>'RM_1.3.sz.mell.'!J16</f>
        <v>0</v>
      </c>
      <c r="K16" s="669">
        <f t="shared" si="0"/>
        <v>0</v>
      </c>
    </row>
    <row r="17" spans="1:11" s="1210" customFormat="1" ht="12" customHeight="1" thickBot="1" x14ac:dyDescent="0.25">
      <c r="A17" s="1192" t="s">
        <v>101</v>
      </c>
      <c r="B17" s="1193" t="s">
        <v>428</v>
      </c>
      <c r="C17" s="668">
        <f>'RM_1.3.sz.mell.'!C17</f>
        <v>0</v>
      </c>
      <c r="D17" s="668">
        <f>'RM_1.3.sz.mell.'!D17</f>
        <v>0</v>
      </c>
      <c r="E17" s="668">
        <f>'RM_1.3.sz.mell.'!E17</f>
        <v>0</v>
      </c>
      <c r="F17" s="668">
        <f>'RM_1.3.sz.mell.'!F17</f>
        <v>0</v>
      </c>
      <c r="G17" s="668">
        <f>'RM_1.3.sz.mell.'!G17</f>
        <v>0</v>
      </c>
      <c r="H17" s="668">
        <f>'RM_1.3.sz.mell.'!H17</f>
        <v>0</v>
      </c>
      <c r="I17" s="668">
        <f>'RM_1.3.sz.mell.'!I17</f>
        <v>0</v>
      </c>
      <c r="J17" s="668">
        <f>'RM_1.3.sz.mell.'!J17</f>
        <v>0</v>
      </c>
      <c r="K17" s="669">
        <f t="shared" si="0"/>
        <v>0</v>
      </c>
    </row>
    <row r="18" spans="1:11" s="1210" customFormat="1" ht="12" customHeight="1" thickBot="1" x14ac:dyDescent="0.25">
      <c r="A18" s="1185" t="s">
        <v>18</v>
      </c>
      <c r="B18" s="1194" t="s">
        <v>254</v>
      </c>
      <c r="C18" s="382">
        <f>'RM_1.3.sz.mell.'!C18</f>
        <v>0</v>
      </c>
      <c r="D18" s="382">
        <f>'RM_1.3.sz.mell.'!D18</f>
        <v>0</v>
      </c>
      <c r="E18" s="382">
        <f>'RM_1.3.sz.mell.'!E18</f>
        <v>0</v>
      </c>
      <c r="F18" s="382">
        <f>'RM_1.3.sz.mell.'!F18</f>
        <v>0</v>
      </c>
      <c r="G18" s="382">
        <f>'RM_1.3.sz.mell.'!G18</f>
        <v>0</v>
      </c>
      <c r="H18" s="382">
        <f>'RM_1.3.sz.mell.'!H18</f>
        <v>0</v>
      </c>
      <c r="I18" s="382">
        <f>'RM_1.3.sz.mell.'!I18</f>
        <v>0</v>
      </c>
      <c r="J18" s="382">
        <f>'RM_1.3.sz.mell.'!J18</f>
        <v>0</v>
      </c>
      <c r="K18" s="248">
        <f>+K19+K20+K21+K22+K23</f>
        <v>0</v>
      </c>
    </row>
    <row r="19" spans="1:11" s="1210" customFormat="1" ht="12" customHeight="1" x14ac:dyDescent="0.2">
      <c r="A19" s="1187" t="s">
        <v>103</v>
      </c>
      <c r="B19" s="1188" t="s">
        <v>255</v>
      </c>
      <c r="C19" s="668">
        <f>'RM_1.3.sz.mell.'!C19</f>
        <v>0</v>
      </c>
      <c r="D19" s="668">
        <f>'RM_1.3.sz.mell.'!D19</f>
        <v>0</v>
      </c>
      <c r="E19" s="668">
        <f>'RM_1.3.sz.mell.'!E19</f>
        <v>0</v>
      </c>
      <c r="F19" s="668">
        <f>'RM_1.3.sz.mell.'!F19</f>
        <v>0</v>
      </c>
      <c r="G19" s="668">
        <f>'RM_1.3.sz.mell.'!G19</f>
        <v>0</v>
      </c>
      <c r="H19" s="668">
        <f>'RM_1.3.sz.mell.'!H19</f>
        <v>0</v>
      </c>
      <c r="I19" s="668">
        <f>'RM_1.3.sz.mell.'!I19</f>
        <v>0</v>
      </c>
      <c r="J19" s="668">
        <f>'RM_1.3.sz.mell.'!J19</f>
        <v>0</v>
      </c>
      <c r="K19" s="669">
        <f t="shared" ref="K19:K24" si="1">C19+J19</f>
        <v>0</v>
      </c>
    </row>
    <row r="20" spans="1:11" s="1210" customFormat="1" ht="12" customHeight="1" x14ac:dyDescent="0.2">
      <c r="A20" s="1189" t="s">
        <v>104</v>
      </c>
      <c r="B20" s="1190" t="s">
        <v>256</v>
      </c>
      <c r="C20" s="668">
        <f>'RM_1.3.sz.mell.'!C20</f>
        <v>0</v>
      </c>
      <c r="D20" s="668">
        <f>'RM_1.3.sz.mell.'!D20</f>
        <v>0</v>
      </c>
      <c r="E20" s="668">
        <f>'RM_1.3.sz.mell.'!E20</f>
        <v>0</v>
      </c>
      <c r="F20" s="668">
        <f>'RM_1.3.sz.mell.'!F20</f>
        <v>0</v>
      </c>
      <c r="G20" s="668">
        <f>'RM_1.3.sz.mell.'!G20</f>
        <v>0</v>
      </c>
      <c r="H20" s="668">
        <f>'RM_1.3.sz.mell.'!H20</f>
        <v>0</v>
      </c>
      <c r="I20" s="668">
        <f>'RM_1.3.sz.mell.'!I20</f>
        <v>0</v>
      </c>
      <c r="J20" s="668">
        <f>'RM_1.3.sz.mell.'!J20</f>
        <v>0</v>
      </c>
      <c r="K20" s="669">
        <f t="shared" si="1"/>
        <v>0</v>
      </c>
    </row>
    <row r="21" spans="1:11" s="1210" customFormat="1" ht="12" customHeight="1" x14ac:dyDescent="0.2">
      <c r="A21" s="1189" t="s">
        <v>105</v>
      </c>
      <c r="B21" s="1190" t="s">
        <v>417</v>
      </c>
      <c r="C21" s="668">
        <f>'RM_1.3.sz.mell.'!C21</f>
        <v>0</v>
      </c>
      <c r="D21" s="668">
        <f>'RM_1.3.sz.mell.'!D21</f>
        <v>0</v>
      </c>
      <c r="E21" s="668">
        <f>'RM_1.3.sz.mell.'!E21</f>
        <v>0</v>
      </c>
      <c r="F21" s="668">
        <f>'RM_1.3.sz.mell.'!F21</f>
        <v>0</v>
      </c>
      <c r="G21" s="668">
        <f>'RM_1.3.sz.mell.'!G21</f>
        <v>0</v>
      </c>
      <c r="H21" s="668">
        <f>'RM_1.3.sz.mell.'!H21</f>
        <v>0</v>
      </c>
      <c r="I21" s="668">
        <f>'RM_1.3.sz.mell.'!I21</f>
        <v>0</v>
      </c>
      <c r="J21" s="668">
        <f>'RM_1.3.sz.mell.'!J21</f>
        <v>0</v>
      </c>
      <c r="K21" s="669">
        <f t="shared" si="1"/>
        <v>0</v>
      </c>
    </row>
    <row r="22" spans="1:11" s="1210" customFormat="1" ht="12" customHeight="1" x14ac:dyDescent="0.2">
      <c r="A22" s="1189" t="s">
        <v>106</v>
      </c>
      <c r="B22" s="1190" t="s">
        <v>418</v>
      </c>
      <c r="C22" s="668">
        <f>'RM_1.3.sz.mell.'!C22</f>
        <v>0</v>
      </c>
      <c r="D22" s="668">
        <f>'RM_1.3.sz.mell.'!D22</f>
        <v>0</v>
      </c>
      <c r="E22" s="668">
        <f>'RM_1.3.sz.mell.'!E22</f>
        <v>0</v>
      </c>
      <c r="F22" s="668">
        <f>'RM_1.3.sz.mell.'!F22</f>
        <v>0</v>
      </c>
      <c r="G22" s="668">
        <f>'RM_1.3.sz.mell.'!G22</f>
        <v>0</v>
      </c>
      <c r="H22" s="668">
        <f>'RM_1.3.sz.mell.'!H22</f>
        <v>0</v>
      </c>
      <c r="I22" s="668">
        <f>'RM_1.3.sz.mell.'!I22</f>
        <v>0</v>
      </c>
      <c r="J22" s="668">
        <f>'RM_1.3.sz.mell.'!J22</f>
        <v>0</v>
      </c>
      <c r="K22" s="669">
        <f t="shared" si="1"/>
        <v>0</v>
      </c>
    </row>
    <row r="23" spans="1:11" s="1210" customFormat="1" ht="12" customHeight="1" x14ac:dyDescent="0.2">
      <c r="A23" s="1189" t="s">
        <v>107</v>
      </c>
      <c r="B23" s="1190" t="s">
        <v>257</v>
      </c>
      <c r="C23" s="668">
        <f>'RM_1.3.sz.mell.'!C23</f>
        <v>0</v>
      </c>
      <c r="D23" s="668">
        <f>'RM_1.3.sz.mell.'!D23</f>
        <v>0</v>
      </c>
      <c r="E23" s="668">
        <f>'RM_1.3.sz.mell.'!E23</f>
        <v>0</v>
      </c>
      <c r="F23" s="668">
        <f>'RM_1.3.sz.mell.'!F23</f>
        <v>0</v>
      </c>
      <c r="G23" s="668">
        <f>'RM_1.3.sz.mell.'!G23</f>
        <v>0</v>
      </c>
      <c r="H23" s="668">
        <f>'RM_1.3.sz.mell.'!H23</f>
        <v>0</v>
      </c>
      <c r="I23" s="668">
        <f>'RM_1.3.sz.mell.'!I23</f>
        <v>0</v>
      </c>
      <c r="J23" s="668">
        <f>'RM_1.3.sz.mell.'!J23</f>
        <v>0</v>
      </c>
      <c r="K23" s="669">
        <f t="shared" si="1"/>
        <v>0</v>
      </c>
    </row>
    <row r="24" spans="1:11" s="1210" customFormat="1" ht="12" customHeight="1" thickBot="1" x14ac:dyDescent="0.25">
      <c r="A24" s="1192" t="s">
        <v>116</v>
      </c>
      <c r="B24" s="1193" t="s">
        <v>258</v>
      </c>
      <c r="C24" s="668">
        <f>'RM_1.3.sz.mell.'!C24</f>
        <v>0</v>
      </c>
      <c r="D24" s="668">
        <f>'RM_1.3.sz.mell.'!D24</f>
        <v>0</v>
      </c>
      <c r="E24" s="668">
        <f>'RM_1.3.sz.mell.'!E24</f>
        <v>0</v>
      </c>
      <c r="F24" s="668">
        <f>'RM_1.3.sz.mell.'!F24</f>
        <v>0</v>
      </c>
      <c r="G24" s="668">
        <f>'RM_1.3.sz.mell.'!G24</f>
        <v>0</v>
      </c>
      <c r="H24" s="668">
        <f>'RM_1.3.sz.mell.'!H24</f>
        <v>0</v>
      </c>
      <c r="I24" s="668">
        <f>'RM_1.3.sz.mell.'!I24</f>
        <v>0</v>
      </c>
      <c r="J24" s="668">
        <f>'RM_1.3.sz.mell.'!J24</f>
        <v>0</v>
      </c>
      <c r="K24" s="669">
        <f t="shared" si="1"/>
        <v>0</v>
      </c>
    </row>
    <row r="25" spans="1:11" s="1210" customFormat="1" ht="12" customHeight="1" thickBot="1" x14ac:dyDescent="0.25">
      <c r="A25" s="1185" t="s">
        <v>19</v>
      </c>
      <c r="B25" s="1186" t="s">
        <v>259</v>
      </c>
      <c r="C25" s="382">
        <f>'RM_1.3.sz.mell.'!C25</f>
        <v>0</v>
      </c>
      <c r="D25" s="382">
        <f>'RM_1.3.sz.mell.'!D25</f>
        <v>0</v>
      </c>
      <c r="E25" s="382">
        <f>'RM_1.3.sz.mell.'!E25</f>
        <v>0</v>
      </c>
      <c r="F25" s="382">
        <f>'RM_1.3.sz.mell.'!F25</f>
        <v>0</v>
      </c>
      <c r="G25" s="382">
        <f>'RM_1.3.sz.mell.'!G25</f>
        <v>0</v>
      </c>
      <c r="H25" s="382">
        <f>'RM_1.3.sz.mell.'!H25</f>
        <v>0</v>
      </c>
      <c r="I25" s="382">
        <f>'RM_1.3.sz.mell.'!I25</f>
        <v>0</v>
      </c>
      <c r="J25" s="382">
        <f>'RM_1.3.sz.mell.'!J25</f>
        <v>0</v>
      </c>
      <c r="K25" s="248">
        <f>+K26+K27+K28+K29+K30</f>
        <v>0</v>
      </c>
    </row>
    <row r="26" spans="1:11" s="1210" customFormat="1" ht="12" customHeight="1" x14ac:dyDescent="0.2">
      <c r="A26" s="1187" t="s">
        <v>86</v>
      </c>
      <c r="B26" s="1188" t="s">
        <v>260</v>
      </c>
      <c r="C26" s="668">
        <f>'RM_1.3.sz.mell.'!C26</f>
        <v>0</v>
      </c>
      <c r="D26" s="668">
        <f>'RM_1.3.sz.mell.'!D26</f>
        <v>0</v>
      </c>
      <c r="E26" s="668">
        <f>'RM_1.3.sz.mell.'!E26</f>
        <v>0</v>
      </c>
      <c r="F26" s="668">
        <f>'RM_1.3.sz.mell.'!F26</f>
        <v>0</v>
      </c>
      <c r="G26" s="668">
        <f>'RM_1.3.sz.mell.'!G26</f>
        <v>0</v>
      </c>
      <c r="H26" s="668">
        <f>'RM_1.3.sz.mell.'!H26</f>
        <v>0</v>
      </c>
      <c r="I26" s="668">
        <f>'RM_1.3.sz.mell.'!I26</f>
        <v>0</v>
      </c>
      <c r="J26" s="668">
        <f>'RM_1.3.sz.mell.'!J26</f>
        <v>0</v>
      </c>
      <c r="K26" s="669">
        <f t="shared" ref="K26:K31" si="2">C26+J26</f>
        <v>0</v>
      </c>
    </row>
    <row r="27" spans="1:11" s="1210" customFormat="1" ht="12" customHeight="1" x14ac:dyDescent="0.2">
      <c r="A27" s="1189" t="s">
        <v>87</v>
      </c>
      <c r="B27" s="1190" t="s">
        <v>261</v>
      </c>
      <c r="C27" s="668">
        <f>'RM_1.3.sz.mell.'!C27</f>
        <v>0</v>
      </c>
      <c r="D27" s="668">
        <f>'RM_1.3.sz.mell.'!D27</f>
        <v>0</v>
      </c>
      <c r="E27" s="668">
        <f>'RM_1.3.sz.mell.'!E27</f>
        <v>0</v>
      </c>
      <c r="F27" s="668">
        <f>'RM_1.3.sz.mell.'!F27</f>
        <v>0</v>
      </c>
      <c r="G27" s="668">
        <f>'RM_1.3.sz.mell.'!G27</f>
        <v>0</v>
      </c>
      <c r="H27" s="668">
        <f>'RM_1.3.sz.mell.'!H27</f>
        <v>0</v>
      </c>
      <c r="I27" s="668">
        <f>'RM_1.3.sz.mell.'!I27</f>
        <v>0</v>
      </c>
      <c r="J27" s="668">
        <f>'RM_1.3.sz.mell.'!J27</f>
        <v>0</v>
      </c>
      <c r="K27" s="669">
        <f t="shared" si="2"/>
        <v>0</v>
      </c>
    </row>
    <row r="28" spans="1:11" s="1210" customFormat="1" ht="12" customHeight="1" x14ac:dyDescent="0.2">
      <c r="A28" s="1189" t="s">
        <v>88</v>
      </c>
      <c r="B28" s="1190" t="s">
        <v>419</v>
      </c>
      <c r="C28" s="668">
        <f>'RM_1.3.sz.mell.'!C28</f>
        <v>0</v>
      </c>
      <c r="D28" s="668">
        <f>'RM_1.3.sz.mell.'!D28</f>
        <v>0</v>
      </c>
      <c r="E28" s="668">
        <f>'RM_1.3.sz.mell.'!E28</f>
        <v>0</v>
      </c>
      <c r="F28" s="668">
        <f>'RM_1.3.sz.mell.'!F28</f>
        <v>0</v>
      </c>
      <c r="G28" s="668">
        <f>'RM_1.3.sz.mell.'!G28</f>
        <v>0</v>
      </c>
      <c r="H28" s="668">
        <f>'RM_1.3.sz.mell.'!H28</f>
        <v>0</v>
      </c>
      <c r="I28" s="668">
        <f>'RM_1.3.sz.mell.'!I28</f>
        <v>0</v>
      </c>
      <c r="J28" s="668">
        <f>'RM_1.3.sz.mell.'!J28</f>
        <v>0</v>
      </c>
      <c r="K28" s="669">
        <f t="shared" si="2"/>
        <v>0</v>
      </c>
    </row>
    <row r="29" spans="1:11" s="1210" customFormat="1" ht="12" customHeight="1" x14ac:dyDescent="0.2">
      <c r="A29" s="1189" t="s">
        <v>89</v>
      </c>
      <c r="B29" s="1190" t="s">
        <v>420</v>
      </c>
      <c r="C29" s="668">
        <f>'RM_1.3.sz.mell.'!C29</f>
        <v>0</v>
      </c>
      <c r="D29" s="668">
        <f>'RM_1.3.sz.mell.'!D29</f>
        <v>0</v>
      </c>
      <c r="E29" s="668">
        <f>'RM_1.3.sz.mell.'!E29</f>
        <v>0</v>
      </c>
      <c r="F29" s="668">
        <f>'RM_1.3.sz.mell.'!F29</f>
        <v>0</v>
      </c>
      <c r="G29" s="668">
        <f>'RM_1.3.sz.mell.'!G29</f>
        <v>0</v>
      </c>
      <c r="H29" s="668">
        <f>'RM_1.3.sz.mell.'!H29</f>
        <v>0</v>
      </c>
      <c r="I29" s="668">
        <f>'RM_1.3.sz.mell.'!I29</f>
        <v>0</v>
      </c>
      <c r="J29" s="668">
        <f>'RM_1.3.sz.mell.'!J29</f>
        <v>0</v>
      </c>
      <c r="K29" s="669">
        <f t="shared" si="2"/>
        <v>0</v>
      </c>
    </row>
    <row r="30" spans="1:11" s="1210" customFormat="1" ht="12" customHeight="1" x14ac:dyDescent="0.2">
      <c r="A30" s="1189" t="s">
        <v>169</v>
      </c>
      <c r="B30" s="1190" t="s">
        <v>262</v>
      </c>
      <c r="C30" s="668">
        <f>'RM_1.3.sz.mell.'!C30</f>
        <v>0</v>
      </c>
      <c r="D30" s="668">
        <f>'RM_1.3.sz.mell.'!D30</f>
        <v>0</v>
      </c>
      <c r="E30" s="668">
        <f>'RM_1.3.sz.mell.'!E30</f>
        <v>0</v>
      </c>
      <c r="F30" s="668">
        <f>'RM_1.3.sz.mell.'!F30</f>
        <v>0</v>
      </c>
      <c r="G30" s="668">
        <f>'RM_1.3.sz.mell.'!G30</f>
        <v>0</v>
      </c>
      <c r="H30" s="668">
        <f>'RM_1.3.sz.mell.'!H30</f>
        <v>0</v>
      </c>
      <c r="I30" s="668">
        <f>'RM_1.3.sz.mell.'!I30</f>
        <v>0</v>
      </c>
      <c r="J30" s="668">
        <f>'RM_1.3.sz.mell.'!J30</f>
        <v>0</v>
      </c>
      <c r="K30" s="669">
        <f t="shared" si="2"/>
        <v>0</v>
      </c>
    </row>
    <row r="31" spans="1:11" s="1210" customFormat="1" ht="12" customHeight="1" thickBot="1" x14ac:dyDescent="0.25">
      <c r="A31" s="1192" t="s">
        <v>170</v>
      </c>
      <c r="B31" s="1195" t="s">
        <v>263</v>
      </c>
      <c r="C31" s="668">
        <f>'RM_1.3.sz.mell.'!C31</f>
        <v>0</v>
      </c>
      <c r="D31" s="668">
        <f>'RM_1.3.sz.mell.'!D31</f>
        <v>0</v>
      </c>
      <c r="E31" s="668">
        <f>'RM_1.3.sz.mell.'!E31</f>
        <v>0</v>
      </c>
      <c r="F31" s="668">
        <f>'RM_1.3.sz.mell.'!F31</f>
        <v>0</v>
      </c>
      <c r="G31" s="668">
        <f>'RM_1.3.sz.mell.'!G31</f>
        <v>0</v>
      </c>
      <c r="H31" s="668">
        <f>'RM_1.3.sz.mell.'!H31</f>
        <v>0</v>
      </c>
      <c r="I31" s="668">
        <f>'RM_1.3.sz.mell.'!I31</f>
        <v>0</v>
      </c>
      <c r="J31" s="668">
        <f>'RM_1.3.sz.mell.'!J31</f>
        <v>0</v>
      </c>
      <c r="K31" s="669">
        <f t="shared" si="2"/>
        <v>0</v>
      </c>
    </row>
    <row r="32" spans="1:11" s="1210" customFormat="1" ht="12" customHeight="1" thickBot="1" x14ac:dyDescent="0.25">
      <c r="A32" s="1185" t="s">
        <v>171</v>
      </c>
      <c r="B32" s="1186" t="s">
        <v>555</v>
      </c>
      <c r="C32" s="389">
        <f>'RM_1.3.sz.mell.'!C32</f>
        <v>0</v>
      </c>
      <c r="D32" s="389">
        <f>'RM_1.3.sz.mell.'!D32</f>
        <v>0</v>
      </c>
      <c r="E32" s="389">
        <f>'RM_1.3.sz.mell.'!E32</f>
        <v>0</v>
      </c>
      <c r="F32" s="389">
        <f>'RM_1.3.sz.mell.'!F32</f>
        <v>0</v>
      </c>
      <c r="G32" s="389">
        <f>'RM_1.3.sz.mell.'!G32</f>
        <v>0</v>
      </c>
      <c r="H32" s="389">
        <f>'RM_1.3.sz.mell.'!H32</f>
        <v>0</v>
      </c>
      <c r="I32" s="389">
        <f>'RM_1.3.sz.mell.'!I32</f>
        <v>0</v>
      </c>
      <c r="J32" s="389">
        <f>'RM_1.3.sz.mell.'!J32</f>
        <v>0</v>
      </c>
      <c r="K32" s="432">
        <f>+K33+K34+K35+K36+K37+K38+K39</f>
        <v>0</v>
      </c>
    </row>
    <row r="33" spans="1:11" s="1210" customFormat="1" ht="12" customHeight="1" x14ac:dyDescent="0.2">
      <c r="A33" s="1187" t="s">
        <v>265</v>
      </c>
      <c r="B33" s="1188" t="str">
        <f>'E_1.1.sz.mell.'!B33</f>
        <v>Építményadó</v>
      </c>
      <c r="C33" s="668">
        <f>'RM_1.3.sz.mell.'!C33</f>
        <v>0</v>
      </c>
      <c r="D33" s="668">
        <f>'RM_1.3.sz.mell.'!D33</f>
        <v>0</v>
      </c>
      <c r="E33" s="668">
        <f>'RM_1.3.sz.mell.'!E33</f>
        <v>0</v>
      </c>
      <c r="F33" s="668">
        <f>'RM_1.3.sz.mell.'!F33</f>
        <v>0</v>
      </c>
      <c r="G33" s="668">
        <f>'RM_1.3.sz.mell.'!G33</f>
        <v>0</v>
      </c>
      <c r="H33" s="668">
        <f>'RM_1.3.sz.mell.'!H33</f>
        <v>0</v>
      </c>
      <c r="I33" s="668">
        <f>'RM_1.3.sz.mell.'!I33</f>
        <v>0</v>
      </c>
      <c r="J33" s="668">
        <f>'RM_1.3.sz.mell.'!J33</f>
        <v>0</v>
      </c>
      <c r="K33" s="669">
        <f t="shared" ref="K33:K39" si="3">C33+J33</f>
        <v>0</v>
      </c>
    </row>
    <row r="34" spans="1:11" s="1210" customFormat="1" ht="12" customHeight="1" x14ac:dyDescent="0.2">
      <c r="A34" s="1189" t="s">
        <v>266</v>
      </c>
      <c r="B34" s="1188" t="str">
        <f>'E_1.1.sz.mell.'!B34</f>
        <v>Idegenforgalmi adó</v>
      </c>
      <c r="C34" s="668">
        <f>'RM_1.3.sz.mell.'!C34</f>
        <v>0</v>
      </c>
      <c r="D34" s="668">
        <f>'RM_1.3.sz.mell.'!D34</f>
        <v>0</v>
      </c>
      <c r="E34" s="668">
        <f>'RM_1.3.sz.mell.'!E34</f>
        <v>0</v>
      </c>
      <c r="F34" s="668">
        <f>'RM_1.3.sz.mell.'!F34</f>
        <v>0</v>
      </c>
      <c r="G34" s="668">
        <f>'RM_1.3.sz.mell.'!G34</f>
        <v>0</v>
      </c>
      <c r="H34" s="668">
        <f>'RM_1.3.sz.mell.'!H34</f>
        <v>0</v>
      </c>
      <c r="I34" s="668">
        <f>'RM_1.3.sz.mell.'!I34</f>
        <v>0</v>
      </c>
      <c r="J34" s="668">
        <f>'RM_1.3.sz.mell.'!J34</f>
        <v>0</v>
      </c>
      <c r="K34" s="669">
        <f t="shared" si="3"/>
        <v>0</v>
      </c>
    </row>
    <row r="35" spans="1:11" s="1210" customFormat="1" ht="12" customHeight="1" x14ac:dyDescent="0.2">
      <c r="A35" s="1189" t="s">
        <v>267</v>
      </c>
      <c r="B35" s="1188" t="str">
        <f>'E_1.1.sz.mell.'!B35</f>
        <v>Iparűzési adó</v>
      </c>
      <c r="C35" s="668">
        <f>'RM_1.3.sz.mell.'!C35</f>
        <v>0</v>
      </c>
      <c r="D35" s="668">
        <f>'RM_1.3.sz.mell.'!D35</f>
        <v>0</v>
      </c>
      <c r="E35" s="668">
        <f>'RM_1.3.sz.mell.'!E35</f>
        <v>0</v>
      </c>
      <c r="F35" s="668">
        <f>'RM_1.3.sz.mell.'!F35</f>
        <v>0</v>
      </c>
      <c r="G35" s="668">
        <f>'RM_1.3.sz.mell.'!G35</f>
        <v>0</v>
      </c>
      <c r="H35" s="668">
        <f>'RM_1.3.sz.mell.'!H35</f>
        <v>0</v>
      </c>
      <c r="I35" s="668">
        <f>'RM_1.3.sz.mell.'!I35</f>
        <v>0</v>
      </c>
      <c r="J35" s="668">
        <f>'RM_1.3.sz.mell.'!J35</f>
        <v>0</v>
      </c>
      <c r="K35" s="669">
        <f t="shared" si="3"/>
        <v>0</v>
      </c>
    </row>
    <row r="36" spans="1:11" s="1210" customFormat="1" ht="12" customHeight="1" x14ac:dyDescent="0.2">
      <c r="A36" s="1189" t="s">
        <v>268</v>
      </c>
      <c r="B36" s="1188" t="str">
        <f>'E_1.1.sz.mell.'!B36</f>
        <v xml:space="preserve">Talajterhelési díj </v>
      </c>
      <c r="C36" s="668">
        <f>'RM_1.3.sz.mell.'!C36</f>
        <v>0</v>
      </c>
      <c r="D36" s="668">
        <f>'RM_1.3.sz.mell.'!D36</f>
        <v>0</v>
      </c>
      <c r="E36" s="668">
        <f>'RM_1.3.sz.mell.'!E36</f>
        <v>0</v>
      </c>
      <c r="F36" s="668">
        <f>'RM_1.3.sz.mell.'!F36</f>
        <v>0</v>
      </c>
      <c r="G36" s="668">
        <f>'RM_1.3.sz.mell.'!G36</f>
        <v>0</v>
      </c>
      <c r="H36" s="668">
        <f>'RM_1.3.sz.mell.'!H36</f>
        <v>0</v>
      </c>
      <c r="I36" s="668">
        <f>'RM_1.3.sz.mell.'!I36</f>
        <v>0</v>
      </c>
      <c r="J36" s="668">
        <f>'RM_1.3.sz.mell.'!J36</f>
        <v>0</v>
      </c>
      <c r="K36" s="669">
        <f t="shared" si="3"/>
        <v>0</v>
      </c>
    </row>
    <row r="37" spans="1:11" s="1210" customFormat="1" ht="12" customHeight="1" x14ac:dyDescent="0.2">
      <c r="A37" s="1189" t="s">
        <v>547</v>
      </c>
      <c r="B37" s="1188" t="str">
        <f>'E_1.1.sz.mell.'!B37</f>
        <v>Gépjárműadó</v>
      </c>
      <c r="C37" s="668">
        <f>'RM_1.3.sz.mell.'!C37</f>
        <v>0</v>
      </c>
      <c r="D37" s="668">
        <f>'RM_1.3.sz.mell.'!D37</f>
        <v>0</v>
      </c>
      <c r="E37" s="668">
        <f>'RM_1.3.sz.mell.'!E37</f>
        <v>0</v>
      </c>
      <c r="F37" s="668">
        <f>'RM_1.3.sz.mell.'!F37</f>
        <v>0</v>
      </c>
      <c r="G37" s="668">
        <f>'RM_1.3.sz.mell.'!G37</f>
        <v>0</v>
      </c>
      <c r="H37" s="668">
        <f>'RM_1.3.sz.mell.'!H37</f>
        <v>0</v>
      </c>
      <c r="I37" s="668">
        <f>'RM_1.3.sz.mell.'!I37</f>
        <v>0</v>
      </c>
      <c r="J37" s="668">
        <f>'RM_1.3.sz.mell.'!J37</f>
        <v>0</v>
      </c>
      <c r="K37" s="669">
        <f t="shared" si="3"/>
        <v>0</v>
      </c>
    </row>
    <row r="38" spans="1:11" s="1210" customFormat="1" ht="12" customHeight="1" x14ac:dyDescent="0.2">
      <c r="A38" s="1189" t="s">
        <v>548</v>
      </c>
      <c r="B38" s="1188" t="str">
        <f>'E_1.1.sz.mell.'!B38</f>
        <v>Telekadó</v>
      </c>
      <c r="C38" s="668">
        <f>'RM_1.3.sz.mell.'!C38</f>
        <v>0</v>
      </c>
      <c r="D38" s="668">
        <f>'RM_1.3.sz.mell.'!D38</f>
        <v>0</v>
      </c>
      <c r="E38" s="668">
        <f>'RM_1.3.sz.mell.'!E38</f>
        <v>0</v>
      </c>
      <c r="F38" s="668">
        <f>'RM_1.3.sz.mell.'!F38</f>
        <v>0</v>
      </c>
      <c r="G38" s="668">
        <f>'RM_1.3.sz.mell.'!G38</f>
        <v>0</v>
      </c>
      <c r="H38" s="668">
        <f>'RM_1.3.sz.mell.'!H38</f>
        <v>0</v>
      </c>
      <c r="I38" s="668">
        <f>'RM_1.3.sz.mell.'!I38</f>
        <v>0</v>
      </c>
      <c r="J38" s="668">
        <f>'RM_1.3.sz.mell.'!J38</f>
        <v>0</v>
      </c>
      <c r="K38" s="669">
        <f t="shared" si="3"/>
        <v>0</v>
      </c>
    </row>
    <row r="39" spans="1:11" s="1210" customFormat="1" ht="12" customHeight="1" thickBot="1" x14ac:dyDescent="0.25">
      <c r="A39" s="1192" t="s">
        <v>549</v>
      </c>
      <c r="B39" s="1188" t="str">
        <f>'E_1.1.sz.mell.'!B39</f>
        <v>Egyéb bírság bevételei</v>
      </c>
      <c r="C39" s="668">
        <f>'RM_1.3.sz.mell.'!C39</f>
        <v>0</v>
      </c>
      <c r="D39" s="668">
        <f>'RM_1.3.sz.mell.'!D39</f>
        <v>0</v>
      </c>
      <c r="E39" s="668">
        <f>'RM_1.3.sz.mell.'!E39</f>
        <v>0</v>
      </c>
      <c r="F39" s="668">
        <f>'RM_1.3.sz.mell.'!F39</f>
        <v>0</v>
      </c>
      <c r="G39" s="668">
        <f>'RM_1.3.sz.mell.'!G39</f>
        <v>0</v>
      </c>
      <c r="H39" s="668">
        <f>'RM_1.3.sz.mell.'!H39</f>
        <v>0</v>
      </c>
      <c r="I39" s="668">
        <f>'RM_1.3.sz.mell.'!I39</f>
        <v>0</v>
      </c>
      <c r="J39" s="668">
        <f>'RM_1.3.sz.mell.'!J39</f>
        <v>0</v>
      </c>
      <c r="K39" s="669">
        <f t="shared" si="3"/>
        <v>0</v>
      </c>
    </row>
    <row r="40" spans="1:11" s="1210" customFormat="1" ht="12" customHeight="1" thickBot="1" x14ac:dyDescent="0.25">
      <c r="A40" s="1185" t="s">
        <v>21</v>
      </c>
      <c r="B40" s="1186" t="s">
        <v>429</v>
      </c>
      <c r="C40" s="382">
        <f>'RM_1.3.sz.mell.'!C40</f>
        <v>0</v>
      </c>
      <c r="D40" s="382">
        <f>'RM_1.3.sz.mell.'!D40</f>
        <v>0</v>
      </c>
      <c r="E40" s="382">
        <f>'RM_1.3.sz.mell.'!E40</f>
        <v>0</v>
      </c>
      <c r="F40" s="382">
        <f>'RM_1.3.sz.mell.'!F40</f>
        <v>0</v>
      </c>
      <c r="G40" s="382">
        <f>'RM_1.3.sz.mell.'!G40</f>
        <v>0</v>
      </c>
      <c r="H40" s="382">
        <f>'RM_1.3.sz.mell.'!H40</f>
        <v>0</v>
      </c>
      <c r="I40" s="382">
        <f>'RM_1.3.sz.mell.'!I40</f>
        <v>0</v>
      </c>
      <c r="J40" s="382">
        <f>'RM_1.3.sz.mell.'!J40</f>
        <v>0</v>
      </c>
      <c r="K40" s="248">
        <f>SUM(K41:K51)</f>
        <v>0</v>
      </c>
    </row>
    <row r="41" spans="1:11" s="1210" customFormat="1" ht="12" customHeight="1" x14ac:dyDescent="0.2">
      <c r="A41" s="1187" t="s">
        <v>90</v>
      </c>
      <c r="B41" s="1188" t="s">
        <v>272</v>
      </c>
      <c r="C41" s="668">
        <f>'RM_1.3.sz.mell.'!C41</f>
        <v>0</v>
      </c>
      <c r="D41" s="668">
        <f>'RM_1.3.sz.mell.'!D41</f>
        <v>0</v>
      </c>
      <c r="E41" s="668">
        <f>'RM_1.3.sz.mell.'!E41</f>
        <v>0</v>
      </c>
      <c r="F41" s="668">
        <f>'RM_1.3.sz.mell.'!F41</f>
        <v>0</v>
      </c>
      <c r="G41" s="668">
        <f>'RM_1.3.sz.mell.'!G41</f>
        <v>0</v>
      </c>
      <c r="H41" s="668">
        <f>'RM_1.3.sz.mell.'!H41</f>
        <v>0</v>
      </c>
      <c r="I41" s="668">
        <f>'RM_1.3.sz.mell.'!I41</f>
        <v>0</v>
      </c>
      <c r="J41" s="668">
        <f>'RM_1.3.sz.mell.'!J41</f>
        <v>0</v>
      </c>
      <c r="K41" s="669">
        <f t="shared" ref="K41:K51" si="4">C41+J41</f>
        <v>0</v>
      </c>
    </row>
    <row r="42" spans="1:11" s="1210" customFormat="1" ht="12" customHeight="1" x14ac:dyDescent="0.2">
      <c r="A42" s="1189" t="s">
        <v>91</v>
      </c>
      <c r="B42" s="1190" t="s">
        <v>273</v>
      </c>
      <c r="C42" s="668">
        <f>'RM_1.3.sz.mell.'!C42</f>
        <v>0</v>
      </c>
      <c r="D42" s="668">
        <f>'RM_1.3.sz.mell.'!D42</f>
        <v>0</v>
      </c>
      <c r="E42" s="668">
        <f>'RM_1.3.sz.mell.'!E42</f>
        <v>0</v>
      </c>
      <c r="F42" s="668">
        <f>'RM_1.3.sz.mell.'!F42</f>
        <v>0</v>
      </c>
      <c r="G42" s="668">
        <f>'RM_1.3.sz.mell.'!G42</f>
        <v>0</v>
      </c>
      <c r="H42" s="668">
        <f>'RM_1.3.sz.mell.'!H42</f>
        <v>0</v>
      </c>
      <c r="I42" s="668">
        <f>'RM_1.3.sz.mell.'!I42</f>
        <v>0</v>
      </c>
      <c r="J42" s="668">
        <f>'RM_1.3.sz.mell.'!J42</f>
        <v>0</v>
      </c>
      <c r="K42" s="669">
        <f t="shared" si="4"/>
        <v>0</v>
      </c>
    </row>
    <row r="43" spans="1:11" s="1210" customFormat="1" ht="12" customHeight="1" x14ac:dyDescent="0.2">
      <c r="A43" s="1189" t="s">
        <v>92</v>
      </c>
      <c r="B43" s="1190" t="s">
        <v>274</v>
      </c>
      <c r="C43" s="668">
        <f>'RM_1.3.sz.mell.'!C43</f>
        <v>0</v>
      </c>
      <c r="D43" s="668">
        <f>'RM_1.3.sz.mell.'!D43</f>
        <v>0</v>
      </c>
      <c r="E43" s="668">
        <f>'RM_1.3.sz.mell.'!E43</f>
        <v>0</v>
      </c>
      <c r="F43" s="668">
        <f>'RM_1.3.sz.mell.'!F43</f>
        <v>0</v>
      </c>
      <c r="G43" s="668">
        <f>'RM_1.3.sz.mell.'!G43</f>
        <v>0</v>
      </c>
      <c r="H43" s="668">
        <f>'RM_1.3.sz.mell.'!H43</f>
        <v>0</v>
      </c>
      <c r="I43" s="668">
        <f>'RM_1.3.sz.mell.'!I43</f>
        <v>0</v>
      </c>
      <c r="J43" s="668">
        <f>'RM_1.3.sz.mell.'!J43</f>
        <v>0</v>
      </c>
      <c r="K43" s="669">
        <f t="shared" si="4"/>
        <v>0</v>
      </c>
    </row>
    <row r="44" spans="1:11" s="1210" customFormat="1" ht="12" customHeight="1" x14ac:dyDescent="0.2">
      <c r="A44" s="1189" t="s">
        <v>173</v>
      </c>
      <c r="B44" s="1190" t="s">
        <v>275</v>
      </c>
      <c r="C44" s="668">
        <f>'RM_1.3.sz.mell.'!C44</f>
        <v>0</v>
      </c>
      <c r="D44" s="668">
        <f>'RM_1.3.sz.mell.'!D44</f>
        <v>0</v>
      </c>
      <c r="E44" s="668">
        <f>'RM_1.3.sz.mell.'!E44</f>
        <v>0</v>
      </c>
      <c r="F44" s="668">
        <f>'RM_1.3.sz.mell.'!F44</f>
        <v>0</v>
      </c>
      <c r="G44" s="668">
        <f>'RM_1.3.sz.mell.'!G44</f>
        <v>0</v>
      </c>
      <c r="H44" s="668">
        <f>'RM_1.3.sz.mell.'!H44</f>
        <v>0</v>
      </c>
      <c r="I44" s="668">
        <f>'RM_1.3.sz.mell.'!I44</f>
        <v>0</v>
      </c>
      <c r="J44" s="668">
        <f>'RM_1.3.sz.mell.'!J44</f>
        <v>0</v>
      </c>
      <c r="K44" s="669">
        <f t="shared" si="4"/>
        <v>0</v>
      </c>
    </row>
    <row r="45" spans="1:11" s="1210" customFormat="1" ht="12" customHeight="1" x14ac:dyDescent="0.2">
      <c r="A45" s="1189" t="s">
        <v>174</v>
      </c>
      <c r="B45" s="1190" t="s">
        <v>276</v>
      </c>
      <c r="C45" s="668">
        <f>'RM_1.3.sz.mell.'!C45</f>
        <v>0</v>
      </c>
      <c r="D45" s="668">
        <f>'RM_1.3.sz.mell.'!D45</f>
        <v>0</v>
      </c>
      <c r="E45" s="668">
        <f>'RM_1.3.sz.mell.'!E45</f>
        <v>0</v>
      </c>
      <c r="F45" s="668">
        <f>'RM_1.3.sz.mell.'!F45</f>
        <v>0</v>
      </c>
      <c r="G45" s="668">
        <f>'RM_1.3.sz.mell.'!G45</f>
        <v>0</v>
      </c>
      <c r="H45" s="668">
        <f>'RM_1.3.sz.mell.'!H45</f>
        <v>0</v>
      </c>
      <c r="I45" s="668">
        <f>'RM_1.3.sz.mell.'!I45</f>
        <v>0</v>
      </c>
      <c r="J45" s="668">
        <f>'RM_1.3.sz.mell.'!J45</f>
        <v>0</v>
      </c>
      <c r="K45" s="669">
        <f t="shared" si="4"/>
        <v>0</v>
      </c>
    </row>
    <row r="46" spans="1:11" s="1210" customFormat="1" ht="12" customHeight="1" x14ac:dyDescent="0.2">
      <c r="A46" s="1189" t="s">
        <v>175</v>
      </c>
      <c r="B46" s="1190" t="s">
        <v>277</v>
      </c>
      <c r="C46" s="668">
        <f>'RM_1.3.sz.mell.'!C46</f>
        <v>0</v>
      </c>
      <c r="D46" s="668">
        <f>'RM_1.3.sz.mell.'!D46</f>
        <v>0</v>
      </c>
      <c r="E46" s="668">
        <f>'RM_1.3.sz.mell.'!E46</f>
        <v>0</v>
      </c>
      <c r="F46" s="668">
        <f>'RM_1.3.sz.mell.'!F46</f>
        <v>0</v>
      </c>
      <c r="G46" s="668">
        <f>'RM_1.3.sz.mell.'!G46</f>
        <v>0</v>
      </c>
      <c r="H46" s="668">
        <f>'RM_1.3.sz.mell.'!H46</f>
        <v>0</v>
      </c>
      <c r="I46" s="668">
        <f>'RM_1.3.sz.mell.'!I46</f>
        <v>0</v>
      </c>
      <c r="J46" s="668">
        <f>'RM_1.3.sz.mell.'!J46</f>
        <v>0</v>
      </c>
      <c r="K46" s="669">
        <f t="shared" si="4"/>
        <v>0</v>
      </c>
    </row>
    <row r="47" spans="1:11" s="1210" customFormat="1" ht="12" customHeight="1" x14ac:dyDescent="0.2">
      <c r="A47" s="1189" t="s">
        <v>176</v>
      </c>
      <c r="B47" s="1190" t="s">
        <v>278</v>
      </c>
      <c r="C47" s="668">
        <f>'RM_1.3.sz.mell.'!C47</f>
        <v>0</v>
      </c>
      <c r="D47" s="668">
        <f>'RM_1.3.sz.mell.'!D47</f>
        <v>0</v>
      </c>
      <c r="E47" s="668">
        <f>'RM_1.3.sz.mell.'!E47</f>
        <v>0</v>
      </c>
      <c r="F47" s="668">
        <f>'RM_1.3.sz.mell.'!F47</f>
        <v>0</v>
      </c>
      <c r="G47" s="668">
        <f>'RM_1.3.sz.mell.'!G47</f>
        <v>0</v>
      </c>
      <c r="H47" s="668">
        <f>'RM_1.3.sz.mell.'!H47</f>
        <v>0</v>
      </c>
      <c r="I47" s="668">
        <f>'RM_1.3.sz.mell.'!I47</f>
        <v>0</v>
      </c>
      <c r="J47" s="668">
        <f>'RM_1.3.sz.mell.'!J47</f>
        <v>0</v>
      </c>
      <c r="K47" s="669">
        <f t="shared" si="4"/>
        <v>0</v>
      </c>
    </row>
    <row r="48" spans="1:11" s="1210" customFormat="1" ht="12" customHeight="1" x14ac:dyDescent="0.2">
      <c r="A48" s="1189" t="s">
        <v>177</v>
      </c>
      <c r="B48" s="1190" t="s">
        <v>554</v>
      </c>
      <c r="C48" s="668">
        <f>'RM_1.3.sz.mell.'!C48</f>
        <v>0</v>
      </c>
      <c r="D48" s="668">
        <f>'RM_1.3.sz.mell.'!D48</f>
        <v>0</v>
      </c>
      <c r="E48" s="668">
        <f>'RM_1.3.sz.mell.'!E48</f>
        <v>0</v>
      </c>
      <c r="F48" s="668">
        <f>'RM_1.3.sz.mell.'!F48</f>
        <v>0</v>
      </c>
      <c r="G48" s="668">
        <f>'RM_1.3.sz.mell.'!G48</f>
        <v>0</v>
      </c>
      <c r="H48" s="668">
        <f>'RM_1.3.sz.mell.'!H48</f>
        <v>0</v>
      </c>
      <c r="I48" s="668">
        <f>'RM_1.3.sz.mell.'!I48</f>
        <v>0</v>
      </c>
      <c r="J48" s="668">
        <f>'RM_1.3.sz.mell.'!J48</f>
        <v>0</v>
      </c>
      <c r="K48" s="669">
        <f t="shared" si="4"/>
        <v>0</v>
      </c>
    </row>
    <row r="49" spans="1:11" s="1210" customFormat="1" ht="12" customHeight="1" x14ac:dyDescent="0.2">
      <c r="A49" s="1189" t="s">
        <v>270</v>
      </c>
      <c r="B49" s="1190" t="s">
        <v>280</v>
      </c>
      <c r="C49" s="668">
        <f>'RM_1.3.sz.mell.'!C49</f>
        <v>0</v>
      </c>
      <c r="D49" s="668">
        <f>'RM_1.3.sz.mell.'!D49</f>
        <v>0</v>
      </c>
      <c r="E49" s="668">
        <f>'RM_1.3.sz.mell.'!E49</f>
        <v>0</v>
      </c>
      <c r="F49" s="668">
        <f>'RM_1.3.sz.mell.'!F49</f>
        <v>0</v>
      </c>
      <c r="G49" s="668">
        <f>'RM_1.3.sz.mell.'!G49</f>
        <v>0</v>
      </c>
      <c r="H49" s="668">
        <f>'RM_1.3.sz.mell.'!H49</f>
        <v>0</v>
      </c>
      <c r="I49" s="668">
        <f>'RM_1.3.sz.mell.'!I49</f>
        <v>0</v>
      </c>
      <c r="J49" s="668">
        <f>'RM_1.3.sz.mell.'!J49</f>
        <v>0</v>
      </c>
      <c r="K49" s="669">
        <f t="shared" si="4"/>
        <v>0</v>
      </c>
    </row>
    <row r="50" spans="1:11" s="1210" customFormat="1" ht="12" customHeight="1" x14ac:dyDescent="0.2">
      <c r="A50" s="1192" t="s">
        <v>271</v>
      </c>
      <c r="B50" s="1195" t="s">
        <v>431</v>
      </c>
      <c r="C50" s="668">
        <f>'RM_1.3.sz.mell.'!C50</f>
        <v>0</v>
      </c>
      <c r="D50" s="668">
        <f>'RM_1.3.sz.mell.'!D50</f>
        <v>0</v>
      </c>
      <c r="E50" s="668">
        <f>'RM_1.3.sz.mell.'!E50</f>
        <v>0</v>
      </c>
      <c r="F50" s="668">
        <f>'RM_1.3.sz.mell.'!F50</f>
        <v>0</v>
      </c>
      <c r="G50" s="668">
        <f>'RM_1.3.sz.mell.'!G50</f>
        <v>0</v>
      </c>
      <c r="H50" s="668">
        <f>'RM_1.3.sz.mell.'!H50</f>
        <v>0</v>
      </c>
      <c r="I50" s="668">
        <f>'RM_1.3.sz.mell.'!I50</f>
        <v>0</v>
      </c>
      <c r="J50" s="668">
        <f>'RM_1.3.sz.mell.'!J50</f>
        <v>0</v>
      </c>
      <c r="K50" s="669">
        <f t="shared" si="4"/>
        <v>0</v>
      </c>
    </row>
    <row r="51" spans="1:11" s="1210" customFormat="1" ht="12" customHeight="1" thickBot="1" x14ac:dyDescent="0.25">
      <c r="A51" s="1196" t="s">
        <v>430</v>
      </c>
      <c r="B51" s="1197" t="s">
        <v>281</v>
      </c>
      <c r="C51" s="690">
        <f>'RM_1.3.sz.mell.'!C51</f>
        <v>0</v>
      </c>
      <c r="D51" s="690">
        <f>'RM_1.3.sz.mell.'!D51</f>
        <v>0</v>
      </c>
      <c r="E51" s="690">
        <f>'RM_1.3.sz.mell.'!E51</f>
        <v>0</v>
      </c>
      <c r="F51" s="690">
        <f>'RM_1.3.sz.mell.'!F51</f>
        <v>0</v>
      </c>
      <c r="G51" s="690">
        <f>'RM_1.3.sz.mell.'!G51</f>
        <v>0</v>
      </c>
      <c r="H51" s="690">
        <f>'RM_1.3.sz.mell.'!H51</f>
        <v>0</v>
      </c>
      <c r="I51" s="690">
        <f>'RM_1.3.sz.mell.'!I51</f>
        <v>0</v>
      </c>
      <c r="J51" s="690">
        <f>'RM_1.3.sz.mell.'!J51</f>
        <v>0</v>
      </c>
      <c r="K51" s="677">
        <f t="shared" si="4"/>
        <v>0</v>
      </c>
    </row>
    <row r="52" spans="1:11" s="1210" customFormat="1" ht="12" customHeight="1" thickBot="1" x14ac:dyDescent="0.25">
      <c r="A52" s="1185" t="s">
        <v>22</v>
      </c>
      <c r="B52" s="1186" t="s">
        <v>282</v>
      </c>
      <c r="C52" s="382">
        <f>'RM_1.3.sz.mell.'!C52</f>
        <v>0</v>
      </c>
      <c r="D52" s="382">
        <f>'RM_1.3.sz.mell.'!D52</f>
        <v>0</v>
      </c>
      <c r="E52" s="382">
        <f>'RM_1.3.sz.mell.'!E52</f>
        <v>0</v>
      </c>
      <c r="F52" s="382">
        <f>'RM_1.3.sz.mell.'!F52</f>
        <v>0</v>
      </c>
      <c r="G52" s="382">
        <f>'RM_1.3.sz.mell.'!G52</f>
        <v>0</v>
      </c>
      <c r="H52" s="382">
        <f>'RM_1.3.sz.mell.'!H52</f>
        <v>0</v>
      </c>
      <c r="I52" s="382">
        <f>'RM_1.3.sz.mell.'!I52</f>
        <v>0</v>
      </c>
      <c r="J52" s="382">
        <f>'RM_1.3.sz.mell.'!J52</f>
        <v>0</v>
      </c>
      <c r="K52" s="248">
        <f>SUM(K53:K57)</f>
        <v>0</v>
      </c>
    </row>
    <row r="53" spans="1:11" s="1210" customFormat="1" ht="12" customHeight="1" x14ac:dyDescent="0.2">
      <c r="A53" s="1187" t="s">
        <v>93</v>
      </c>
      <c r="B53" s="1188" t="s">
        <v>286</v>
      </c>
      <c r="C53" s="672">
        <f>'RM_1.3.sz.mell.'!C53</f>
        <v>0</v>
      </c>
      <c r="D53" s="672">
        <f>'RM_1.3.sz.mell.'!D53</f>
        <v>0</v>
      </c>
      <c r="E53" s="672">
        <f>'RM_1.3.sz.mell.'!E53</f>
        <v>0</v>
      </c>
      <c r="F53" s="672">
        <f>'RM_1.3.sz.mell.'!F53</f>
        <v>0</v>
      </c>
      <c r="G53" s="672">
        <f>'RM_1.3.sz.mell.'!G53</f>
        <v>0</v>
      </c>
      <c r="H53" s="672">
        <f>'RM_1.3.sz.mell.'!H53</f>
        <v>0</v>
      </c>
      <c r="I53" s="672">
        <f>'RM_1.3.sz.mell.'!I53</f>
        <v>0</v>
      </c>
      <c r="J53" s="672">
        <f>'RM_1.3.sz.mell.'!J53</f>
        <v>0</v>
      </c>
      <c r="K53" s="678">
        <f>C53+J53</f>
        <v>0</v>
      </c>
    </row>
    <row r="54" spans="1:11" s="1210" customFormat="1" ht="12" customHeight="1" x14ac:dyDescent="0.2">
      <c r="A54" s="1189" t="s">
        <v>94</v>
      </c>
      <c r="B54" s="1190" t="s">
        <v>287</v>
      </c>
      <c r="C54" s="672">
        <f>'RM_1.3.sz.mell.'!C54</f>
        <v>0</v>
      </c>
      <c r="D54" s="672">
        <f>'RM_1.3.sz.mell.'!D54</f>
        <v>0</v>
      </c>
      <c r="E54" s="672">
        <f>'RM_1.3.sz.mell.'!E54</f>
        <v>0</v>
      </c>
      <c r="F54" s="672">
        <f>'RM_1.3.sz.mell.'!F54</f>
        <v>0</v>
      </c>
      <c r="G54" s="672">
        <f>'RM_1.3.sz.mell.'!G54</f>
        <v>0</v>
      </c>
      <c r="H54" s="672">
        <f>'RM_1.3.sz.mell.'!H54</f>
        <v>0</v>
      </c>
      <c r="I54" s="672">
        <f>'RM_1.3.sz.mell.'!I54</f>
        <v>0</v>
      </c>
      <c r="J54" s="672">
        <f>'RM_1.3.sz.mell.'!J54</f>
        <v>0</v>
      </c>
      <c r="K54" s="678">
        <f>C54+J54</f>
        <v>0</v>
      </c>
    </row>
    <row r="55" spans="1:11" s="1210" customFormat="1" ht="12" customHeight="1" x14ac:dyDescent="0.2">
      <c r="A55" s="1189" t="s">
        <v>283</v>
      </c>
      <c r="B55" s="1190" t="s">
        <v>288</v>
      </c>
      <c r="C55" s="672">
        <f>'RM_1.3.sz.mell.'!C55</f>
        <v>0</v>
      </c>
      <c r="D55" s="672">
        <f>'RM_1.3.sz.mell.'!D55</f>
        <v>0</v>
      </c>
      <c r="E55" s="672">
        <f>'RM_1.3.sz.mell.'!E55</f>
        <v>0</v>
      </c>
      <c r="F55" s="672">
        <f>'RM_1.3.sz.mell.'!F55</f>
        <v>0</v>
      </c>
      <c r="G55" s="672">
        <f>'RM_1.3.sz.mell.'!G55</f>
        <v>0</v>
      </c>
      <c r="H55" s="672">
        <f>'RM_1.3.sz.mell.'!H55</f>
        <v>0</v>
      </c>
      <c r="I55" s="672">
        <f>'RM_1.3.sz.mell.'!I55</f>
        <v>0</v>
      </c>
      <c r="J55" s="672">
        <f>'RM_1.3.sz.mell.'!J55</f>
        <v>0</v>
      </c>
      <c r="K55" s="678">
        <f>C55+J55</f>
        <v>0</v>
      </c>
    </row>
    <row r="56" spans="1:11" s="1210" customFormat="1" ht="12" customHeight="1" x14ac:dyDescent="0.2">
      <c r="A56" s="1189" t="s">
        <v>284</v>
      </c>
      <c r="B56" s="1190" t="s">
        <v>289</v>
      </c>
      <c r="C56" s="672">
        <f>'RM_1.3.sz.mell.'!C56</f>
        <v>0</v>
      </c>
      <c r="D56" s="672">
        <f>'RM_1.3.sz.mell.'!D56</f>
        <v>0</v>
      </c>
      <c r="E56" s="672">
        <f>'RM_1.3.sz.mell.'!E56</f>
        <v>0</v>
      </c>
      <c r="F56" s="672">
        <f>'RM_1.3.sz.mell.'!F56</f>
        <v>0</v>
      </c>
      <c r="G56" s="672">
        <f>'RM_1.3.sz.mell.'!G56</f>
        <v>0</v>
      </c>
      <c r="H56" s="672">
        <f>'RM_1.3.sz.mell.'!H56</f>
        <v>0</v>
      </c>
      <c r="I56" s="672">
        <f>'RM_1.3.sz.mell.'!I56</f>
        <v>0</v>
      </c>
      <c r="J56" s="672">
        <f>'RM_1.3.sz.mell.'!J56</f>
        <v>0</v>
      </c>
      <c r="K56" s="678">
        <f>C56+J56</f>
        <v>0</v>
      </c>
    </row>
    <row r="57" spans="1:11" s="1210" customFormat="1" ht="12" customHeight="1" thickBot="1" x14ac:dyDescent="0.25">
      <c r="A57" s="1192" t="s">
        <v>285</v>
      </c>
      <c r="B57" s="1193" t="s">
        <v>290</v>
      </c>
      <c r="C57" s="672">
        <f>'RM_1.3.sz.mell.'!C57</f>
        <v>0</v>
      </c>
      <c r="D57" s="672">
        <f>'RM_1.3.sz.mell.'!D57</f>
        <v>0</v>
      </c>
      <c r="E57" s="672">
        <f>'RM_1.3.sz.mell.'!E57</f>
        <v>0</v>
      </c>
      <c r="F57" s="672">
        <f>'RM_1.3.sz.mell.'!F57</f>
        <v>0</v>
      </c>
      <c r="G57" s="672">
        <f>'RM_1.3.sz.mell.'!G57</f>
        <v>0</v>
      </c>
      <c r="H57" s="672">
        <f>'RM_1.3.sz.mell.'!H57</f>
        <v>0</v>
      </c>
      <c r="I57" s="672">
        <f>'RM_1.3.sz.mell.'!I57</f>
        <v>0</v>
      </c>
      <c r="J57" s="672">
        <f>'RM_1.3.sz.mell.'!J57</f>
        <v>0</v>
      </c>
      <c r="K57" s="678">
        <f>C57+J57</f>
        <v>0</v>
      </c>
    </row>
    <row r="58" spans="1:11" s="1210" customFormat="1" ht="12" customHeight="1" thickBot="1" x14ac:dyDescent="0.25">
      <c r="A58" s="1185" t="s">
        <v>178</v>
      </c>
      <c r="B58" s="1186" t="s">
        <v>291</v>
      </c>
      <c r="C58" s="382">
        <f>'RM_1.3.sz.mell.'!C58</f>
        <v>0</v>
      </c>
      <c r="D58" s="382">
        <f>'RM_1.3.sz.mell.'!D58</f>
        <v>0</v>
      </c>
      <c r="E58" s="382">
        <f>'RM_1.3.sz.mell.'!E58</f>
        <v>0</v>
      </c>
      <c r="F58" s="382">
        <f>'RM_1.3.sz.mell.'!F58</f>
        <v>0</v>
      </c>
      <c r="G58" s="382">
        <f>'RM_1.3.sz.mell.'!G58</f>
        <v>0</v>
      </c>
      <c r="H58" s="382">
        <f>'RM_1.3.sz.mell.'!H58</f>
        <v>0</v>
      </c>
      <c r="I58" s="382">
        <f>'RM_1.3.sz.mell.'!I58</f>
        <v>0</v>
      </c>
      <c r="J58" s="382">
        <f>'RM_1.3.sz.mell.'!J58</f>
        <v>0</v>
      </c>
      <c r="K58" s="248">
        <f>SUM(K59:K61)</f>
        <v>0</v>
      </c>
    </row>
    <row r="59" spans="1:11" s="1210" customFormat="1" ht="12" customHeight="1" x14ac:dyDescent="0.2">
      <c r="A59" s="1187" t="s">
        <v>95</v>
      </c>
      <c r="B59" s="1188" t="s">
        <v>292</v>
      </c>
      <c r="C59" s="668">
        <f>'RM_1.3.sz.mell.'!C59</f>
        <v>0</v>
      </c>
      <c r="D59" s="668">
        <f>'RM_1.3.sz.mell.'!D59</f>
        <v>0</v>
      </c>
      <c r="E59" s="668">
        <f>'RM_1.3.sz.mell.'!E59</f>
        <v>0</v>
      </c>
      <c r="F59" s="668">
        <f>'RM_1.3.sz.mell.'!F59</f>
        <v>0</v>
      </c>
      <c r="G59" s="668">
        <f>'RM_1.3.sz.mell.'!G59</f>
        <v>0</v>
      </c>
      <c r="H59" s="668">
        <f>'RM_1.3.sz.mell.'!H59</f>
        <v>0</v>
      </c>
      <c r="I59" s="668">
        <f>'RM_1.3.sz.mell.'!I59</f>
        <v>0</v>
      </c>
      <c r="J59" s="668">
        <f>'RM_1.3.sz.mell.'!J59</f>
        <v>0</v>
      </c>
      <c r="K59" s="669">
        <f>C59+J59</f>
        <v>0</v>
      </c>
    </row>
    <row r="60" spans="1:11" s="1210" customFormat="1" ht="12" customHeight="1" x14ac:dyDescent="0.2">
      <c r="A60" s="1189" t="s">
        <v>96</v>
      </c>
      <c r="B60" s="1190" t="s">
        <v>421</v>
      </c>
      <c r="C60" s="668">
        <f>'RM_1.3.sz.mell.'!C60</f>
        <v>0</v>
      </c>
      <c r="D60" s="668">
        <f>'RM_1.3.sz.mell.'!D60</f>
        <v>0</v>
      </c>
      <c r="E60" s="668">
        <f>'RM_1.3.sz.mell.'!E60</f>
        <v>0</v>
      </c>
      <c r="F60" s="668">
        <f>'RM_1.3.sz.mell.'!F60</f>
        <v>0</v>
      </c>
      <c r="G60" s="668">
        <f>'RM_1.3.sz.mell.'!G60</f>
        <v>0</v>
      </c>
      <c r="H60" s="668">
        <f>'RM_1.3.sz.mell.'!H60</f>
        <v>0</v>
      </c>
      <c r="I60" s="668">
        <f>'RM_1.3.sz.mell.'!I60</f>
        <v>0</v>
      </c>
      <c r="J60" s="668">
        <f>'RM_1.3.sz.mell.'!J60</f>
        <v>0</v>
      </c>
      <c r="K60" s="669">
        <f>C60+J60</f>
        <v>0</v>
      </c>
    </row>
    <row r="61" spans="1:11" s="1210" customFormat="1" ht="12" customHeight="1" x14ac:dyDescent="0.2">
      <c r="A61" s="1189" t="s">
        <v>295</v>
      </c>
      <c r="B61" s="1190" t="s">
        <v>293</v>
      </c>
      <c r="C61" s="668">
        <f>'RM_1.3.sz.mell.'!C61</f>
        <v>0</v>
      </c>
      <c r="D61" s="668">
        <f>'RM_1.3.sz.mell.'!D61</f>
        <v>0</v>
      </c>
      <c r="E61" s="668">
        <f>'RM_1.3.sz.mell.'!E61</f>
        <v>0</v>
      </c>
      <c r="F61" s="668">
        <f>'RM_1.3.sz.mell.'!F61</f>
        <v>0</v>
      </c>
      <c r="G61" s="668">
        <f>'RM_1.3.sz.mell.'!G61</f>
        <v>0</v>
      </c>
      <c r="H61" s="668">
        <f>'RM_1.3.sz.mell.'!H61</f>
        <v>0</v>
      </c>
      <c r="I61" s="668">
        <f>'RM_1.3.sz.mell.'!I61</f>
        <v>0</v>
      </c>
      <c r="J61" s="668">
        <f>'RM_1.3.sz.mell.'!J61</f>
        <v>0</v>
      </c>
      <c r="K61" s="669">
        <f>C61+J61</f>
        <v>0</v>
      </c>
    </row>
    <row r="62" spans="1:11" s="1210" customFormat="1" ht="12" customHeight="1" thickBot="1" x14ac:dyDescent="0.25">
      <c r="A62" s="1192" t="s">
        <v>296</v>
      </c>
      <c r="B62" s="1193" t="s">
        <v>294</v>
      </c>
      <c r="C62" s="668">
        <f>'RM_1.3.sz.mell.'!C62</f>
        <v>0</v>
      </c>
      <c r="D62" s="668">
        <f>'RM_1.3.sz.mell.'!D62</f>
        <v>0</v>
      </c>
      <c r="E62" s="668">
        <f>'RM_1.3.sz.mell.'!E62</f>
        <v>0</v>
      </c>
      <c r="F62" s="668">
        <f>'RM_1.3.sz.mell.'!F62</f>
        <v>0</v>
      </c>
      <c r="G62" s="668">
        <f>'RM_1.3.sz.mell.'!G62</f>
        <v>0</v>
      </c>
      <c r="H62" s="668">
        <f>'RM_1.3.sz.mell.'!H62</f>
        <v>0</v>
      </c>
      <c r="I62" s="668">
        <f>'RM_1.3.sz.mell.'!I62</f>
        <v>0</v>
      </c>
      <c r="J62" s="668">
        <f>'RM_1.3.sz.mell.'!J62</f>
        <v>0</v>
      </c>
      <c r="K62" s="669">
        <f>C62+J62</f>
        <v>0</v>
      </c>
    </row>
    <row r="63" spans="1:11" s="1210" customFormat="1" ht="12" customHeight="1" thickBot="1" x14ac:dyDescent="0.25">
      <c r="A63" s="1185" t="s">
        <v>24</v>
      </c>
      <c r="B63" s="1194" t="s">
        <v>297</v>
      </c>
      <c r="C63" s="382">
        <f>'RM_1.3.sz.mell.'!C63</f>
        <v>0</v>
      </c>
      <c r="D63" s="382">
        <f>'RM_1.3.sz.mell.'!D63</f>
        <v>0</v>
      </c>
      <c r="E63" s="382">
        <f>'RM_1.3.sz.mell.'!E63</f>
        <v>0</v>
      </c>
      <c r="F63" s="382">
        <f>'RM_1.3.sz.mell.'!F63</f>
        <v>0</v>
      </c>
      <c r="G63" s="382">
        <f>'RM_1.3.sz.mell.'!G63</f>
        <v>0</v>
      </c>
      <c r="H63" s="382">
        <f>'RM_1.3.sz.mell.'!H63</f>
        <v>0</v>
      </c>
      <c r="I63" s="382">
        <f>'RM_1.3.sz.mell.'!I63</f>
        <v>0</v>
      </c>
      <c r="J63" s="382">
        <f>'RM_1.3.sz.mell.'!J63</f>
        <v>0</v>
      </c>
      <c r="K63" s="248">
        <f>SUM(K64:K66)</f>
        <v>0</v>
      </c>
    </row>
    <row r="64" spans="1:11" s="1210" customFormat="1" ht="12" customHeight="1" x14ac:dyDescent="0.2">
      <c r="A64" s="1187" t="s">
        <v>179</v>
      </c>
      <c r="B64" s="1188" t="s">
        <v>299</v>
      </c>
      <c r="C64" s="679">
        <f>'RM_1.3.sz.mell.'!C64</f>
        <v>0</v>
      </c>
      <c r="D64" s="679">
        <f>'RM_1.3.sz.mell.'!D64</f>
        <v>0</v>
      </c>
      <c r="E64" s="679">
        <f>'RM_1.3.sz.mell.'!E64</f>
        <v>0</v>
      </c>
      <c r="F64" s="679">
        <f>'RM_1.3.sz.mell.'!F64</f>
        <v>0</v>
      </c>
      <c r="G64" s="679">
        <f>'RM_1.3.sz.mell.'!G64</f>
        <v>0</v>
      </c>
      <c r="H64" s="679">
        <f>'RM_1.3.sz.mell.'!H64</f>
        <v>0</v>
      </c>
      <c r="I64" s="679">
        <f>'RM_1.3.sz.mell.'!I64</f>
        <v>0</v>
      </c>
      <c r="J64" s="679">
        <f>'RM_1.3.sz.mell.'!J64</f>
        <v>0</v>
      </c>
      <c r="K64" s="680">
        <f>C64+J64</f>
        <v>0</v>
      </c>
    </row>
    <row r="65" spans="1:11" s="1210" customFormat="1" ht="12" customHeight="1" x14ac:dyDescent="0.2">
      <c r="A65" s="1189" t="s">
        <v>180</v>
      </c>
      <c r="B65" s="1190" t="s">
        <v>422</v>
      </c>
      <c r="C65" s="679">
        <f>'RM_1.3.sz.mell.'!C65</f>
        <v>0</v>
      </c>
      <c r="D65" s="679">
        <f>'RM_1.3.sz.mell.'!D65</f>
        <v>0</v>
      </c>
      <c r="E65" s="679">
        <f>'RM_1.3.sz.mell.'!E65</f>
        <v>0</v>
      </c>
      <c r="F65" s="679">
        <f>'RM_1.3.sz.mell.'!F65</f>
        <v>0</v>
      </c>
      <c r="G65" s="679">
        <f>'RM_1.3.sz.mell.'!G65</f>
        <v>0</v>
      </c>
      <c r="H65" s="679">
        <f>'RM_1.3.sz.mell.'!H65</f>
        <v>0</v>
      </c>
      <c r="I65" s="679">
        <f>'RM_1.3.sz.mell.'!I65</f>
        <v>0</v>
      </c>
      <c r="J65" s="679">
        <f>'RM_1.3.sz.mell.'!J65</f>
        <v>0</v>
      </c>
      <c r="K65" s="680">
        <f>C65+J65</f>
        <v>0</v>
      </c>
    </row>
    <row r="66" spans="1:11" s="1210" customFormat="1" ht="12" customHeight="1" x14ac:dyDescent="0.2">
      <c r="A66" s="1189" t="s">
        <v>228</v>
      </c>
      <c r="B66" s="1190" t="s">
        <v>300</v>
      </c>
      <c r="C66" s="679">
        <f>'RM_1.3.sz.mell.'!C66</f>
        <v>0</v>
      </c>
      <c r="D66" s="679">
        <f>'RM_1.3.sz.mell.'!D66</f>
        <v>0</v>
      </c>
      <c r="E66" s="679">
        <f>'RM_1.3.sz.mell.'!E66</f>
        <v>0</v>
      </c>
      <c r="F66" s="679">
        <f>'RM_1.3.sz.mell.'!F66</f>
        <v>0</v>
      </c>
      <c r="G66" s="679">
        <f>'RM_1.3.sz.mell.'!G66</f>
        <v>0</v>
      </c>
      <c r="H66" s="679">
        <f>'RM_1.3.sz.mell.'!H66</f>
        <v>0</v>
      </c>
      <c r="I66" s="679">
        <f>'RM_1.3.sz.mell.'!I66</f>
        <v>0</v>
      </c>
      <c r="J66" s="679">
        <f>'RM_1.3.sz.mell.'!J66</f>
        <v>0</v>
      </c>
      <c r="K66" s="680">
        <f>C66+J66</f>
        <v>0</v>
      </c>
    </row>
    <row r="67" spans="1:11" s="1210" customFormat="1" ht="12" customHeight="1" thickBot="1" x14ac:dyDescent="0.25">
      <c r="A67" s="1192" t="s">
        <v>298</v>
      </c>
      <c r="B67" s="1193" t="s">
        <v>301</v>
      </c>
      <c r="C67" s="679">
        <f>'RM_1.3.sz.mell.'!C67</f>
        <v>0</v>
      </c>
      <c r="D67" s="679">
        <f>'RM_1.3.sz.mell.'!D67</f>
        <v>0</v>
      </c>
      <c r="E67" s="679">
        <f>'RM_1.3.sz.mell.'!E67</f>
        <v>0</v>
      </c>
      <c r="F67" s="679">
        <f>'RM_1.3.sz.mell.'!F67</f>
        <v>0</v>
      </c>
      <c r="G67" s="679">
        <f>'RM_1.3.sz.mell.'!G67</f>
        <v>0</v>
      </c>
      <c r="H67" s="679">
        <f>'RM_1.3.sz.mell.'!H67</f>
        <v>0</v>
      </c>
      <c r="I67" s="679">
        <f>'RM_1.3.sz.mell.'!I67</f>
        <v>0</v>
      </c>
      <c r="J67" s="679">
        <f>'RM_1.3.sz.mell.'!J67</f>
        <v>0</v>
      </c>
      <c r="K67" s="680">
        <f>C67+J67</f>
        <v>0</v>
      </c>
    </row>
    <row r="68" spans="1:11" s="1210" customFormat="1" ht="12" customHeight="1" thickBot="1" x14ac:dyDescent="0.25">
      <c r="A68" s="1198" t="s">
        <v>471</v>
      </c>
      <c r="B68" s="1186" t="s">
        <v>302</v>
      </c>
      <c r="C68" s="389">
        <f>'RM_1.3.sz.mell.'!C68</f>
        <v>9099230</v>
      </c>
      <c r="D68" s="389">
        <f>'RM_1.3.sz.mell.'!D68</f>
        <v>0</v>
      </c>
      <c r="E68" s="389">
        <f>'RM_1.3.sz.mell.'!E68</f>
        <v>0</v>
      </c>
      <c r="F68" s="389">
        <f>'RM_1.3.sz.mell.'!F68</f>
        <v>0</v>
      </c>
      <c r="G68" s="389">
        <f>'RM_1.3.sz.mell.'!G68</f>
        <v>0</v>
      </c>
      <c r="H68" s="389">
        <f>'RM_1.3.sz.mell.'!H68</f>
        <v>0</v>
      </c>
      <c r="I68" s="389">
        <f>'RM_1.3.sz.mell.'!I68</f>
        <v>0</v>
      </c>
      <c r="J68" s="389">
        <f>'RM_1.3.sz.mell.'!J68</f>
        <v>0</v>
      </c>
      <c r="K68" s="432">
        <f>+K11+K18+K25+K32+K40+K52+K58+K63</f>
        <v>9099230</v>
      </c>
    </row>
    <row r="69" spans="1:11" s="1210" customFormat="1" ht="12" customHeight="1" thickBot="1" x14ac:dyDescent="0.25">
      <c r="A69" s="1199" t="s">
        <v>303</v>
      </c>
      <c r="B69" s="1194" t="s">
        <v>304</v>
      </c>
      <c r="C69" s="382">
        <f>'RM_1.3.sz.mell.'!C69</f>
        <v>0</v>
      </c>
      <c r="D69" s="382">
        <f>'RM_1.3.sz.mell.'!D69</f>
        <v>0</v>
      </c>
      <c r="E69" s="382">
        <f>'RM_1.3.sz.mell.'!E69</f>
        <v>0</v>
      </c>
      <c r="F69" s="382">
        <f>'RM_1.3.sz.mell.'!F69</f>
        <v>0</v>
      </c>
      <c r="G69" s="382">
        <f>'RM_1.3.sz.mell.'!G69</f>
        <v>0</v>
      </c>
      <c r="H69" s="382">
        <f>'RM_1.3.sz.mell.'!H69</f>
        <v>0</v>
      </c>
      <c r="I69" s="382">
        <f>'RM_1.3.sz.mell.'!I69</f>
        <v>0</v>
      </c>
      <c r="J69" s="382">
        <f>'RM_1.3.sz.mell.'!J69</f>
        <v>0</v>
      </c>
      <c r="K69" s="248">
        <f>SUM(K70:K72)</f>
        <v>0</v>
      </c>
    </row>
    <row r="70" spans="1:11" s="1210" customFormat="1" ht="12" customHeight="1" x14ac:dyDescent="0.2">
      <c r="A70" s="1187" t="s">
        <v>332</v>
      </c>
      <c r="B70" s="1188" t="s">
        <v>305</v>
      </c>
      <c r="C70" s="679">
        <f>'RM_1.3.sz.mell.'!C70</f>
        <v>0</v>
      </c>
      <c r="D70" s="679">
        <f>'RM_1.3.sz.mell.'!D70</f>
        <v>0</v>
      </c>
      <c r="E70" s="679">
        <f>'RM_1.3.sz.mell.'!E70</f>
        <v>0</v>
      </c>
      <c r="F70" s="679">
        <f>'RM_1.3.sz.mell.'!F70</f>
        <v>0</v>
      </c>
      <c r="G70" s="679">
        <f>'RM_1.3.sz.mell.'!G70</f>
        <v>0</v>
      </c>
      <c r="H70" s="679">
        <f>'RM_1.3.sz.mell.'!H70</f>
        <v>0</v>
      </c>
      <c r="I70" s="679">
        <f>'RM_1.3.sz.mell.'!I70</f>
        <v>0</v>
      </c>
      <c r="J70" s="679">
        <f>'RM_1.3.sz.mell.'!J70</f>
        <v>0</v>
      </c>
      <c r="K70" s="680">
        <f>C70+J70</f>
        <v>0</v>
      </c>
    </row>
    <row r="71" spans="1:11" s="1210" customFormat="1" ht="12" customHeight="1" x14ac:dyDescent="0.2">
      <c r="A71" s="1189" t="s">
        <v>341</v>
      </c>
      <c r="B71" s="1190" t="s">
        <v>306</v>
      </c>
      <c r="C71" s="679">
        <f>'RM_1.3.sz.mell.'!C71</f>
        <v>0</v>
      </c>
      <c r="D71" s="679">
        <f>'RM_1.3.sz.mell.'!D71</f>
        <v>0</v>
      </c>
      <c r="E71" s="679">
        <f>'RM_1.3.sz.mell.'!E71</f>
        <v>0</v>
      </c>
      <c r="F71" s="679">
        <f>'RM_1.3.sz.mell.'!F71</f>
        <v>0</v>
      </c>
      <c r="G71" s="679">
        <f>'RM_1.3.sz.mell.'!G71</f>
        <v>0</v>
      </c>
      <c r="H71" s="679">
        <f>'RM_1.3.sz.mell.'!H71</f>
        <v>0</v>
      </c>
      <c r="I71" s="679">
        <f>'RM_1.3.sz.mell.'!I71</f>
        <v>0</v>
      </c>
      <c r="J71" s="679">
        <f>'RM_1.3.sz.mell.'!J71</f>
        <v>0</v>
      </c>
      <c r="K71" s="680">
        <f>C71+J71</f>
        <v>0</v>
      </c>
    </row>
    <row r="72" spans="1:11" s="1210" customFormat="1" ht="12" customHeight="1" thickBot="1" x14ac:dyDescent="0.25">
      <c r="A72" s="1196" t="s">
        <v>342</v>
      </c>
      <c r="B72" s="1200" t="s">
        <v>456</v>
      </c>
      <c r="C72" s="676">
        <f>'RM_1.3.sz.mell.'!C72</f>
        <v>0</v>
      </c>
      <c r="D72" s="676">
        <f>'RM_1.3.sz.mell.'!D72</f>
        <v>0</v>
      </c>
      <c r="E72" s="676">
        <f>'RM_1.3.sz.mell.'!E72</f>
        <v>0</v>
      </c>
      <c r="F72" s="676">
        <f>'RM_1.3.sz.mell.'!F72</f>
        <v>0</v>
      </c>
      <c r="G72" s="676">
        <f>'RM_1.3.sz.mell.'!G72</f>
        <v>0</v>
      </c>
      <c r="H72" s="676">
        <f>'RM_1.3.sz.mell.'!H72</f>
        <v>0</v>
      </c>
      <c r="I72" s="676">
        <f>'RM_1.3.sz.mell.'!I72</f>
        <v>0</v>
      </c>
      <c r="J72" s="676">
        <f>'RM_1.3.sz.mell.'!J72</f>
        <v>0</v>
      </c>
      <c r="K72" s="682">
        <f>C72+J72</f>
        <v>0</v>
      </c>
    </row>
    <row r="73" spans="1:11" s="1210" customFormat="1" ht="12" customHeight="1" thickBot="1" x14ac:dyDescent="0.25">
      <c r="A73" s="1199" t="s">
        <v>308</v>
      </c>
      <c r="B73" s="1194" t="s">
        <v>309</v>
      </c>
      <c r="C73" s="382">
        <f>'RM_1.3.sz.mell.'!C73</f>
        <v>0</v>
      </c>
      <c r="D73" s="382">
        <f>'RM_1.3.sz.mell.'!D73</f>
        <v>0</v>
      </c>
      <c r="E73" s="382">
        <f>'RM_1.3.sz.mell.'!E73</f>
        <v>0</v>
      </c>
      <c r="F73" s="382">
        <f>'RM_1.3.sz.mell.'!F73</f>
        <v>0</v>
      </c>
      <c r="G73" s="382">
        <f>'RM_1.3.sz.mell.'!G73</f>
        <v>0</v>
      </c>
      <c r="H73" s="382">
        <f>'RM_1.3.sz.mell.'!H73</f>
        <v>0</v>
      </c>
      <c r="I73" s="382">
        <f>'RM_1.3.sz.mell.'!I73</f>
        <v>0</v>
      </c>
      <c r="J73" s="382">
        <f>'RM_1.3.sz.mell.'!J73</f>
        <v>0</v>
      </c>
      <c r="K73" s="248">
        <f>SUM(K74:K77)</f>
        <v>0</v>
      </c>
    </row>
    <row r="74" spans="1:11" s="1210" customFormat="1" ht="12" customHeight="1" x14ac:dyDescent="0.2">
      <c r="A74" s="1187" t="s">
        <v>147</v>
      </c>
      <c r="B74" s="1201" t="s">
        <v>310</v>
      </c>
      <c r="C74" s="679">
        <f>'RM_1.3.sz.mell.'!C74</f>
        <v>0</v>
      </c>
      <c r="D74" s="679">
        <f>'RM_1.3.sz.mell.'!D74</f>
        <v>0</v>
      </c>
      <c r="E74" s="679">
        <f>'RM_1.3.sz.mell.'!E74</f>
        <v>0</v>
      </c>
      <c r="F74" s="679">
        <f>'RM_1.3.sz.mell.'!F74</f>
        <v>0</v>
      </c>
      <c r="G74" s="679">
        <f>'RM_1.3.sz.mell.'!G74</f>
        <v>0</v>
      </c>
      <c r="H74" s="679">
        <f>'RM_1.3.sz.mell.'!H74</f>
        <v>0</v>
      </c>
      <c r="I74" s="679">
        <f>'RM_1.3.sz.mell.'!I74</f>
        <v>0</v>
      </c>
      <c r="J74" s="679">
        <f>'RM_1.3.sz.mell.'!J74</f>
        <v>0</v>
      </c>
      <c r="K74" s="680">
        <f>C74+J74</f>
        <v>0</v>
      </c>
    </row>
    <row r="75" spans="1:11" s="1210" customFormat="1" ht="12" customHeight="1" x14ac:dyDescent="0.2">
      <c r="A75" s="1189" t="s">
        <v>148</v>
      </c>
      <c r="B75" s="1201" t="s">
        <v>565</v>
      </c>
      <c r="C75" s="679">
        <f>'RM_1.3.sz.mell.'!C75</f>
        <v>0</v>
      </c>
      <c r="D75" s="679">
        <f>'RM_1.3.sz.mell.'!D75</f>
        <v>0</v>
      </c>
      <c r="E75" s="679">
        <f>'RM_1.3.sz.mell.'!E75</f>
        <v>0</v>
      </c>
      <c r="F75" s="679">
        <f>'RM_1.3.sz.mell.'!F75</f>
        <v>0</v>
      </c>
      <c r="G75" s="679">
        <f>'RM_1.3.sz.mell.'!G75</f>
        <v>0</v>
      </c>
      <c r="H75" s="679">
        <f>'RM_1.3.sz.mell.'!H75</f>
        <v>0</v>
      </c>
      <c r="I75" s="679">
        <f>'RM_1.3.sz.mell.'!I75</f>
        <v>0</v>
      </c>
      <c r="J75" s="679">
        <f>'RM_1.3.sz.mell.'!J75</f>
        <v>0</v>
      </c>
      <c r="K75" s="680">
        <f>C75+J75</f>
        <v>0</v>
      </c>
    </row>
    <row r="76" spans="1:11" s="1210" customFormat="1" ht="12" customHeight="1" x14ac:dyDescent="0.2">
      <c r="A76" s="1189" t="s">
        <v>333</v>
      </c>
      <c r="B76" s="1201" t="s">
        <v>311</v>
      </c>
      <c r="C76" s="679">
        <f>'RM_1.3.sz.mell.'!C76</f>
        <v>0</v>
      </c>
      <c r="D76" s="679">
        <f>'RM_1.3.sz.mell.'!D76</f>
        <v>0</v>
      </c>
      <c r="E76" s="679">
        <f>'RM_1.3.sz.mell.'!E76</f>
        <v>0</v>
      </c>
      <c r="F76" s="679">
        <f>'RM_1.3.sz.mell.'!F76</f>
        <v>0</v>
      </c>
      <c r="G76" s="679">
        <f>'RM_1.3.sz.mell.'!G76</f>
        <v>0</v>
      </c>
      <c r="H76" s="679">
        <f>'RM_1.3.sz.mell.'!H76</f>
        <v>0</v>
      </c>
      <c r="I76" s="679">
        <f>'RM_1.3.sz.mell.'!I76</f>
        <v>0</v>
      </c>
      <c r="J76" s="679">
        <f>'RM_1.3.sz.mell.'!J76</f>
        <v>0</v>
      </c>
      <c r="K76" s="680">
        <f>C76+J76</f>
        <v>0</v>
      </c>
    </row>
    <row r="77" spans="1:11" s="1210" customFormat="1" ht="12" customHeight="1" thickBot="1" x14ac:dyDescent="0.25">
      <c r="A77" s="1192" t="s">
        <v>334</v>
      </c>
      <c r="B77" s="1202" t="s">
        <v>566</v>
      </c>
      <c r="C77" s="679">
        <f>'RM_1.3.sz.mell.'!C77</f>
        <v>0</v>
      </c>
      <c r="D77" s="679">
        <f>'RM_1.3.sz.mell.'!D77</f>
        <v>0</v>
      </c>
      <c r="E77" s="679">
        <f>'RM_1.3.sz.mell.'!E77</f>
        <v>0</v>
      </c>
      <c r="F77" s="679">
        <f>'RM_1.3.sz.mell.'!F77</f>
        <v>0</v>
      </c>
      <c r="G77" s="679">
        <f>'RM_1.3.sz.mell.'!G77</f>
        <v>0</v>
      </c>
      <c r="H77" s="679">
        <f>'RM_1.3.sz.mell.'!H77</f>
        <v>0</v>
      </c>
      <c r="I77" s="679">
        <f>'RM_1.3.sz.mell.'!I77</f>
        <v>0</v>
      </c>
      <c r="J77" s="679">
        <f>'RM_1.3.sz.mell.'!J77</f>
        <v>0</v>
      </c>
      <c r="K77" s="680">
        <f>C77+J77</f>
        <v>0</v>
      </c>
    </row>
    <row r="78" spans="1:11" s="1210" customFormat="1" ht="12" customHeight="1" thickBot="1" x14ac:dyDescent="0.25">
      <c r="A78" s="1199" t="s">
        <v>312</v>
      </c>
      <c r="B78" s="1194" t="s">
        <v>313</v>
      </c>
      <c r="C78" s="382">
        <f>'RM_1.3.sz.mell.'!C78</f>
        <v>0</v>
      </c>
      <c r="D78" s="382">
        <f>'RM_1.3.sz.mell.'!D78</f>
        <v>0</v>
      </c>
      <c r="E78" s="382">
        <f>'RM_1.3.sz.mell.'!E78</f>
        <v>0</v>
      </c>
      <c r="F78" s="382">
        <f>'RM_1.3.sz.mell.'!F78</f>
        <v>0</v>
      </c>
      <c r="G78" s="382">
        <f>'RM_1.3.sz.mell.'!G78</f>
        <v>0</v>
      </c>
      <c r="H78" s="382">
        <f>'RM_1.3.sz.mell.'!H78</f>
        <v>0</v>
      </c>
      <c r="I78" s="382">
        <f>'RM_1.3.sz.mell.'!I78</f>
        <v>0</v>
      </c>
      <c r="J78" s="382">
        <f>'RM_1.3.sz.mell.'!J78</f>
        <v>0</v>
      </c>
      <c r="K78" s="248">
        <f>SUM(K79:K80)</f>
        <v>0</v>
      </c>
    </row>
    <row r="79" spans="1:11" s="1210" customFormat="1" ht="12" customHeight="1" x14ac:dyDescent="0.2">
      <c r="A79" s="1187" t="s">
        <v>335</v>
      </c>
      <c r="B79" s="1188" t="s">
        <v>314</v>
      </c>
      <c r="C79" s="679">
        <f>'RM_1.3.sz.mell.'!C79</f>
        <v>0</v>
      </c>
      <c r="D79" s="679">
        <f>'RM_1.3.sz.mell.'!D79</f>
        <v>0</v>
      </c>
      <c r="E79" s="679">
        <f>'RM_1.3.sz.mell.'!E79</f>
        <v>0</v>
      </c>
      <c r="F79" s="679">
        <f>'RM_1.3.sz.mell.'!F79</f>
        <v>0</v>
      </c>
      <c r="G79" s="679">
        <f>'RM_1.3.sz.mell.'!G79</f>
        <v>0</v>
      </c>
      <c r="H79" s="679">
        <f>'RM_1.3.sz.mell.'!H79</f>
        <v>0</v>
      </c>
      <c r="I79" s="679">
        <f>'RM_1.3.sz.mell.'!I79</f>
        <v>0</v>
      </c>
      <c r="J79" s="679">
        <f>'RM_1.3.sz.mell.'!J79</f>
        <v>0</v>
      </c>
      <c r="K79" s="680">
        <f>C79+J79</f>
        <v>0</v>
      </c>
    </row>
    <row r="80" spans="1:11" s="1210" customFormat="1" ht="12" customHeight="1" thickBot="1" x14ac:dyDescent="0.25">
      <c r="A80" s="1192" t="s">
        <v>336</v>
      </c>
      <c r="B80" s="1193" t="s">
        <v>315</v>
      </c>
      <c r="C80" s="679">
        <f>'RM_1.3.sz.mell.'!C80</f>
        <v>0</v>
      </c>
      <c r="D80" s="679">
        <f>'RM_1.3.sz.mell.'!D80</f>
        <v>0</v>
      </c>
      <c r="E80" s="679">
        <f>'RM_1.3.sz.mell.'!E80</f>
        <v>0</v>
      </c>
      <c r="F80" s="679">
        <f>'RM_1.3.sz.mell.'!F80</f>
        <v>0</v>
      </c>
      <c r="G80" s="679">
        <f>'RM_1.3.sz.mell.'!G80</f>
        <v>0</v>
      </c>
      <c r="H80" s="679">
        <f>'RM_1.3.sz.mell.'!H80</f>
        <v>0</v>
      </c>
      <c r="I80" s="679">
        <f>'RM_1.3.sz.mell.'!I80</f>
        <v>0</v>
      </c>
      <c r="J80" s="679">
        <f>'RM_1.3.sz.mell.'!J80</f>
        <v>0</v>
      </c>
      <c r="K80" s="680">
        <f>C80+J80</f>
        <v>0</v>
      </c>
    </row>
    <row r="81" spans="1:11" s="1210" customFormat="1" ht="12" customHeight="1" thickBot="1" x14ac:dyDescent="0.25">
      <c r="A81" s="1199" t="s">
        <v>316</v>
      </c>
      <c r="B81" s="1194" t="s">
        <v>317</v>
      </c>
      <c r="C81" s="382">
        <f>'RM_1.3.sz.mell.'!C81</f>
        <v>0</v>
      </c>
      <c r="D81" s="382">
        <f>'RM_1.3.sz.mell.'!D81</f>
        <v>0</v>
      </c>
      <c r="E81" s="382">
        <f>'RM_1.3.sz.mell.'!E81</f>
        <v>0</v>
      </c>
      <c r="F81" s="382">
        <f>'RM_1.3.sz.mell.'!F81</f>
        <v>0</v>
      </c>
      <c r="G81" s="382">
        <f>'RM_1.3.sz.mell.'!G81</f>
        <v>0</v>
      </c>
      <c r="H81" s="382">
        <f>'RM_1.3.sz.mell.'!H81</f>
        <v>0</v>
      </c>
      <c r="I81" s="382">
        <f>'RM_1.3.sz.mell.'!I81</f>
        <v>0</v>
      </c>
      <c r="J81" s="382">
        <f>'RM_1.3.sz.mell.'!J81</f>
        <v>0</v>
      </c>
      <c r="K81" s="248">
        <f>SUM(K82:K84)</f>
        <v>0</v>
      </c>
    </row>
    <row r="82" spans="1:11" s="1210" customFormat="1" ht="12" customHeight="1" x14ac:dyDescent="0.2">
      <c r="A82" s="1187" t="s">
        <v>337</v>
      </c>
      <c r="B82" s="1188" t="s">
        <v>318</v>
      </c>
      <c r="C82" s="679">
        <f>'RM_1.3.sz.mell.'!C82</f>
        <v>0</v>
      </c>
      <c r="D82" s="679">
        <f>'RM_1.3.sz.mell.'!D82</f>
        <v>0</v>
      </c>
      <c r="E82" s="679">
        <f>'RM_1.3.sz.mell.'!E82</f>
        <v>0</v>
      </c>
      <c r="F82" s="679">
        <f>'RM_1.3.sz.mell.'!F82</f>
        <v>0</v>
      </c>
      <c r="G82" s="679">
        <f>'RM_1.3.sz.mell.'!G82</f>
        <v>0</v>
      </c>
      <c r="H82" s="679">
        <f>'RM_1.3.sz.mell.'!H82</f>
        <v>0</v>
      </c>
      <c r="I82" s="679">
        <f>'RM_1.3.sz.mell.'!I82</f>
        <v>0</v>
      </c>
      <c r="J82" s="679">
        <f>'RM_1.3.sz.mell.'!J82</f>
        <v>0</v>
      </c>
      <c r="K82" s="680">
        <f>C82+J82</f>
        <v>0</v>
      </c>
    </row>
    <row r="83" spans="1:11" s="1210" customFormat="1" ht="12" customHeight="1" x14ac:dyDescent="0.2">
      <c r="A83" s="1189" t="s">
        <v>338</v>
      </c>
      <c r="B83" s="1190" t="s">
        <v>319</v>
      </c>
      <c r="C83" s="679">
        <f>'RM_1.3.sz.mell.'!C83</f>
        <v>0</v>
      </c>
      <c r="D83" s="679">
        <f>'RM_1.3.sz.mell.'!D83</f>
        <v>0</v>
      </c>
      <c r="E83" s="679">
        <f>'RM_1.3.sz.mell.'!E83</f>
        <v>0</v>
      </c>
      <c r="F83" s="679">
        <f>'RM_1.3.sz.mell.'!F83</f>
        <v>0</v>
      </c>
      <c r="G83" s="679">
        <f>'RM_1.3.sz.mell.'!G83</f>
        <v>0</v>
      </c>
      <c r="H83" s="679">
        <f>'RM_1.3.sz.mell.'!H83</f>
        <v>0</v>
      </c>
      <c r="I83" s="679">
        <f>'RM_1.3.sz.mell.'!I83</f>
        <v>0</v>
      </c>
      <c r="J83" s="679">
        <f>'RM_1.3.sz.mell.'!J83</f>
        <v>0</v>
      </c>
      <c r="K83" s="680">
        <f>C83+J83</f>
        <v>0</v>
      </c>
    </row>
    <row r="84" spans="1:11" s="1210" customFormat="1" ht="12" customHeight="1" thickBot="1" x14ac:dyDescent="0.25">
      <c r="A84" s="1192" t="s">
        <v>339</v>
      </c>
      <c r="B84" s="1193" t="s">
        <v>744</v>
      </c>
      <c r="C84" s="679">
        <f>'RM_1.3.sz.mell.'!C84</f>
        <v>0</v>
      </c>
      <c r="D84" s="679">
        <f>'RM_1.3.sz.mell.'!D84</f>
        <v>0</v>
      </c>
      <c r="E84" s="679">
        <f>'RM_1.3.sz.mell.'!E84</f>
        <v>0</v>
      </c>
      <c r="F84" s="679">
        <f>'RM_1.3.sz.mell.'!F84</f>
        <v>0</v>
      </c>
      <c r="G84" s="679">
        <f>'RM_1.3.sz.mell.'!G84</f>
        <v>0</v>
      </c>
      <c r="H84" s="679">
        <f>'RM_1.3.sz.mell.'!H84</f>
        <v>0</v>
      </c>
      <c r="I84" s="679">
        <f>'RM_1.3.sz.mell.'!I84</f>
        <v>0</v>
      </c>
      <c r="J84" s="679">
        <f>'RM_1.3.sz.mell.'!J84</f>
        <v>0</v>
      </c>
      <c r="K84" s="680">
        <f>C84+J84</f>
        <v>0</v>
      </c>
    </row>
    <row r="85" spans="1:11" s="1210" customFormat="1" ht="12" customHeight="1" thickBot="1" x14ac:dyDescent="0.25">
      <c r="A85" s="1199" t="s">
        <v>320</v>
      </c>
      <c r="B85" s="1194" t="s">
        <v>340</v>
      </c>
      <c r="C85" s="382">
        <f>'RM_1.3.sz.mell.'!C85</f>
        <v>0</v>
      </c>
      <c r="D85" s="382">
        <f>'RM_1.3.sz.mell.'!D85</f>
        <v>0</v>
      </c>
      <c r="E85" s="382">
        <f>'RM_1.3.sz.mell.'!E85</f>
        <v>0</v>
      </c>
      <c r="F85" s="382">
        <f>'RM_1.3.sz.mell.'!F85</f>
        <v>0</v>
      </c>
      <c r="G85" s="382">
        <f>'RM_1.3.sz.mell.'!G85</f>
        <v>0</v>
      </c>
      <c r="H85" s="382">
        <f>'RM_1.3.sz.mell.'!H85</f>
        <v>0</v>
      </c>
      <c r="I85" s="382">
        <f>'RM_1.3.sz.mell.'!I85</f>
        <v>0</v>
      </c>
      <c r="J85" s="382">
        <f>'RM_1.3.sz.mell.'!J85</f>
        <v>0</v>
      </c>
      <c r="K85" s="248">
        <f>SUM(K86:K89)</f>
        <v>0</v>
      </c>
    </row>
    <row r="86" spans="1:11" s="1210" customFormat="1" ht="12" customHeight="1" x14ac:dyDescent="0.2">
      <c r="A86" s="1203" t="s">
        <v>321</v>
      </c>
      <c r="B86" s="1188" t="s">
        <v>322</v>
      </c>
      <c r="C86" s="679">
        <f>'RM_1.3.sz.mell.'!C86</f>
        <v>0</v>
      </c>
      <c r="D86" s="679">
        <f>'RM_1.3.sz.mell.'!D86</f>
        <v>0</v>
      </c>
      <c r="E86" s="679">
        <f>'RM_1.3.sz.mell.'!E86</f>
        <v>0</v>
      </c>
      <c r="F86" s="679">
        <f>'RM_1.3.sz.mell.'!F86</f>
        <v>0</v>
      </c>
      <c r="G86" s="679">
        <f>'RM_1.3.sz.mell.'!G86</f>
        <v>0</v>
      </c>
      <c r="H86" s="679">
        <f>'RM_1.3.sz.mell.'!H86</f>
        <v>0</v>
      </c>
      <c r="I86" s="679">
        <f>'RM_1.3.sz.mell.'!I86</f>
        <v>0</v>
      </c>
      <c r="J86" s="679">
        <f>'RM_1.3.sz.mell.'!J86</f>
        <v>0</v>
      </c>
      <c r="K86" s="680">
        <f t="shared" ref="K86:K91" si="5">C86+J86</f>
        <v>0</v>
      </c>
    </row>
    <row r="87" spans="1:11" s="1210" customFormat="1" ht="12" customHeight="1" x14ac:dyDescent="0.2">
      <c r="A87" s="1204" t="s">
        <v>323</v>
      </c>
      <c r="B87" s="1190" t="s">
        <v>324</v>
      </c>
      <c r="C87" s="679">
        <f>'RM_1.3.sz.mell.'!C87</f>
        <v>0</v>
      </c>
      <c r="D87" s="679">
        <f>'RM_1.3.sz.mell.'!D87</f>
        <v>0</v>
      </c>
      <c r="E87" s="679">
        <f>'RM_1.3.sz.mell.'!E87</f>
        <v>0</v>
      </c>
      <c r="F87" s="679">
        <f>'RM_1.3.sz.mell.'!F87</f>
        <v>0</v>
      </c>
      <c r="G87" s="679">
        <f>'RM_1.3.sz.mell.'!G87</f>
        <v>0</v>
      </c>
      <c r="H87" s="679">
        <f>'RM_1.3.sz.mell.'!H87</f>
        <v>0</v>
      </c>
      <c r="I87" s="679">
        <f>'RM_1.3.sz.mell.'!I87</f>
        <v>0</v>
      </c>
      <c r="J87" s="679">
        <f>'RM_1.3.sz.mell.'!J87</f>
        <v>0</v>
      </c>
      <c r="K87" s="680">
        <f t="shared" si="5"/>
        <v>0</v>
      </c>
    </row>
    <row r="88" spans="1:11" s="1210" customFormat="1" ht="12" customHeight="1" x14ac:dyDescent="0.2">
      <c r="A88" s="1204" t="s">
        <v>325</v>
      </c>
      <c r="B88" s="1190" t="s">
        <v>326</v>
      </c>
      <c r="C88" s="679">
        <f>'RM_1.3.sz.mell.'!C88</f>
        <v>0</v>
      </c>
      <c r="D88" s="679">
        <f>'RM_1.3.sz.mell.'!D88</f>
        <v>0</v>
      </c>
      <c r="E88" s="679">
        <f>'RM_1.3.sz.mell.'!E88</f>
        <v>0</v>
      </c>
      <c r="F88" s="679">
        <f>'RM_1.3.sz.mell.'!F88</f>
        <v>0</v>
      </c>
      <c r="G88" s="679">
        <f>'RM_1.3.sz.mell.'!G88</f>
        <v>0</v>
      </c>
      <c r="H88" s="679">
        <f>'RM_1.3.sz.mell.'!H88</f>
        <v>0</v>
      </c>
      <c r="I88" s="679">
        <f>'RM_1.3.sz.mell.'!I88</f>
        <v>0</v>
      </c>
      <c r="J88" s="679">
        <f>'RM_1.3.sz.mell.'!J88</f>
        <v>0</v>
      </c>
      <c r="K88" s="680">
        <f t="shared" si="5"/>
        <v>0</v>
      </c>
    </row>
    <row r="89" spans="1:11" s="1210" customFormat="1" ht="12" customHeight="1" thickBot="1" x14ac:dyDescent="0.25">
      <c r="A89" s="1205" t="s">
        <v>327</v>
      </c>
      <c r="B89" s="1193" t="s">
        <v>328</v>
      </c>
      <c r="C89" s="679">
        <f>'RM_1.3.sz.mell.'!C89</f>
        <v>0</v>
      </c>
      <c r="D89" s="679">
        <f>'RM_1.3.sz.mell.'!D89</f>
        <v>0</v>
      </c>
      <c r="E89" s="679">
        <f>'RM_1.3.sz.mell.'!E89</f>
        <v>0</v>
      </c>
      <c r="F89" s="679">
        <f>'RM_1.3.sz.mell.'!F89</f>
        <v>0</v>
      </c>
      <c r="G89" s="679">
        <f>'RM_1.3.sz.mell.'!G89</f>
        <v>0</v>
      </c>
      <c r="H89" s="679">
        <f>'RM_1.3.sz.mell.'!H89</f>
        <v>0</v>
      </c>
      <c r="I89" s="679">
        <f>'RM_1.3.sz.mell.'!I89</f>
        <v>0</v>
      </c>
      <c r="J89" s="679">
        <f>'RM_1.3.sz.mell.'!J89</f>
        <v>0</v>
      </c>
      <c r="K89" s="680">
        <f t="shared" si="5"/>
        <v>0</v>
      </c>
    </row>
    <row r="90" spans="1:11" s="1210" customFormat="1" ht="12" customHeight="1" thickBot="1" x14ac:dyDescent="0.25">
      <c r="A90" s="1199" t="s">
        <v>329</v>
      </c>
      <c r="B90" s="1194" t="s">
        <v>470</v>
      </c>
      <c r="C90" s="382">
        <f>'RM_1.3.sz.mell.'!C90</f>
        <v>0</v>
      </c>
      <c r="D90" s="382">
        <f>'RM_1.3.sz.mell.'!D90</f>
        <v>0</v>
      </c>
      <c r="E90" s="382">
        <f>'RM_1.3.sz.mell.'!E90</f>
        <v>0</v>
      </c>
      <c r="F90" s="382">
        <f>'RM_1.3.sz.mell.'!F90</f>
        <v>0</v>
      </c>
      <c r="G90" s="382">
        <f>'RM_1.3.sz.mell.'!G90</f>
        <v>0</v>
      </c>
      <c r="H90" s="382">
        <f>'RM_1.3.sz.mell.'!H90</f>
        <v>0</v>
      </c>
      <c r="I90" s="382">
        <f>'RM_1.3.sz.mell.'!I90</f>
        <v>0</v>
      </c>
      <c r="J90" s="382">
        <f>'RM_1.3.sz.mell.'!J90</f>
        <v>0</v>
      </c>
      <c r="K90" s="248">
        <f t="shared" si="5"/>
        <v>0</v>
      </c>
    </row>
    <row r="91" spans="1:11" s="1210" customFormat="1" ht="13.5" customHeight="1" thickBot="1" x14ac:dyDescent="0.25">
      <c r="A91" s="1199" t="s">
        <v>331</v>
      </c>
      <c r="B91" s="1194" t="s">
        <v>330</v>
      </c>
      <c r="C91" s="382">
        <f>'RM_1.3.sz.mell.'!C91</f>
        <v>0</v>
      </c>
      <c r="D91" s="382">
        <f>'RM_1.3.sz.mell.'!D91</f>
        <v>0</v>
      </c>
      <c r="E91" s="382">
        <f>'RM_1.3.sz.mell.'!E91</f>
        <v>0</v>
      </c>
      <c r="F91" s="382">
        <f>'RM_1.3.sz.mell.'!F91</f>
        <v>0</v>
      </c>
      <c r="G91" s="382">
        <f>'RM_1.3.sz.mell.'!G91</f>
        <v>0</v>
      </c>
      <c r="H91" s="382">
        <f>'RM_1.3.sz.mell.'!H91</f>
        <v>0</v>
      </c>
      <c r="I91" s="382">
        <f>'RM_1.3.sz.mell.'!I91</f>
        <v>0</v>
      </c>
      <c r="J91" s="382">
        <f>'RM_1.3.sz.mell.'!J91</f>
        <v>0</v>
      </c>
      <c r="K91" s="248">
        <f t="shared" si="5"/>
        <v>0</v>
      </c>
    </row>
    <row r="92" spans="1:11" s="1210" customFormat="1" ht="15.75" customHeight="1" thickBot="1" x14ac:dyDescent="0.25">
      <c r="A92" s="1262" t="s">
        <v>343</v>
      </c>
      <c r="B92" s="1263" t="s">
        <v>473</v>
      </c>
      <c r="C92" s="389">
        <f>'RM_1.3.sz.mell.'!C92</f>
        <v>0</v>
      </c>
      <c r="D92" s="389">
        <f>'RM_1.3.sz.mell.'!D92</f>
        <v>0</v>
      </c>
      <c r="E92" s="389">
        <f>'RM_1.3.sz.mell.'!E92</f>
        <v>0</v>
      </c>
      <c r="F92" s="389">
        <f>'RM_1.3.sz.mell.'!F92</f>
        <v>0</v>
      </c>
      <c r="G92" s="389">
        <f>'RM_1.3.sz.mell.'!G92</f>
        <v>0</v>
      </c>
      <c r="H92" s="389">
        <f>'RM_1.3.sz.mell.'!H92</f>
        <v>0</v>
      </c>
      <c r="I92" s="389">
        <f>'RM_1.3.sz.mell.'!I92</f>
        <v>0</v>
      </c>
      <c r="J92" s="389">
        <f>'RM_1.3.sz.mell.'!J92</f>
        <v>0</v>
      </c>
      <c r="K92" s="432">
        <f>+K69+K73+K78+K81+K85+K91+K90</f>
        <v>0</v>
      </c>
    </row>
    <row r="93" spans="1:11" s="1210" customFormat="1" ht="25.5" customHeight="1" thickBot="1" x14ac:dyDescent="0.25">
      <c r="A93" s="1199" t="s">
        <v>472</v>
      </c>
      <c r="B93" s="1194" t="s">
        <v>474</v>
      </c>
      <c r="C93" s="389">
        <f>'RM_1.3.sz.mell.'!C93</f>
        <v>9099230</v>
      </c>
      <c r="D93" s="389">
        <f>'RM_1.3.sz.mell.'!D93</f>
        <v>0</v>
      </c>
      <c r="E93" s="389">
        <f>'RM_1.3.sz.mell.'!E93</f>
        <v>0</v>
      </c>
      <c r="F93" s="389">
        <f>'RM_1.3.sz.mell.'!F93</f>
        <v>0</v>
      </c>
      <c r="G93" s="389">
        <f>'RM_1.3.sz.mell.'!G93</f>
        <v>0</v>
      </c>
      <c r="H93" s="389">
        <f>'RM_1.3.sz.mell.'!H93</f>
        <v>0</v>
      </c>
      <c r="I93" s="389">
        <f>'RM_1.3.sz.mell.'!I93</f>
        <v>0</v>
      </c>
      <c r="J93" s="389">
        <f>'RM_1.3.sz.mell.'!J93</f>
        <v>0</v>
      </c>
      <c r="K93" s="432">
        <f>+K68+K92</f>
        <v>9099230</v>
      </c>
    </row>
    <row r="94" spans="1:11" s="1210" customFormat="1" ht="30.75" customHeight="1" x14ac:dyDescent="0.2">
      <c r="A94" s="1208"/>
      <c r="B94" s="1209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1212" customFormat="1" ht="16.5" customHeight="1" thickBot="1" x14ac:dyDescent="0.3">
      <c r="A96" s="2106" t="s">
        <v>151</v>
      </c>
      <c r="B96" s="2106"/>
      <c r="C96" s="1211"/>
      <c r="K96" s="1211" t="str">
        <f>K7</f>
        <v>Forintban!</v>
      </c>
    </row>
    <row r="97" spans="1:11" x14ac:dyDescent="0.25">
      <c r="A97" s="2215" t="s">
        <v>68</v>
      </c>
      <c r="B97" s="2217" t="s">
        <v>745</v>
      </c>
      <c r="C97" s="2219" t="str">
        <f>+CONCATENATE(LEFT(E_ÖSSZEFÜGGÉSEK!A6,4),". évi")</f>
        <v>2021. évi</v>
      </c>
      <c r="D97" s="2220"/>
      <c r="E97" s="2221"/>
      <c r="F97" s="2221"/>
      <c r="G97" s="2221"/>
      <c r="H97" s="2221"/>
      <c r="I97" s="2221"/>
      <c r="J97" s="2221"/>
      <c r="K97" s="2222"/>
    </row>
    <row r="98" spans="1:11" ht="48.75" thickBot="1" x14ac:dyDescent="0.3">
      <c r="A98" s="2216"/>
      <c r="B98" s="2438"/>
      <c r="C98" s="1394" t="str">
        <f>'RM_1.3.sz.mell.'!C98</f>
        <v>Eredeti
előirányzat</v>
      </c>
      <c r="D98" s="1394" t="str">
        <f>'RM_1.3.sz.mell.'!D98</f>
        <v xml:space="preserve">… . sz. módosítás </v>
      </c>
      <c r="E98" s="1394" t="str">
        <f>'RM_1.3.sz.mell.'!E98</f>
        <v xml:space="preserve">… . sz. módosítás </v>
      </c>
      <c r="F98" s="1394" t="str">
        <f>'RM_1.3.sz.mell.'!F98</f>
        <v xml:space="preserve">… . sz. módosítás </v>
      </c>
      <c r="G98" s="1394" t="str">
        <f>'RM_1.3.sz.mell.'!G98</f>
        <v xml:space="preserve">… . sz. módosítás </v>
      </c>
      <c r="H98" s="1394" t="str">
        <f>'RM_1.3.sz.mell.'!H98</f>
        <v xml:space="preserve">… . sz. módosítás </v>
      </c>
      <c r="I98" s="1394" t="str">
        <f>'RM_1.3.sz.mell.'!I98</f>
        <v xml:space="preserve">… . sz. módosítás </v>
      </c>
      <c r="J98" s="1394" t="str">
        <f>'RM_1.3.sz.mell.'!J98</f>
        <v>Módosítások összesen</v>
      </c>
      <c r="K98" s="1395" t="str">
        <f>'RM_1.3.sz.mell.'!K98</f>
        <v>….számú módosítás utáni előirányzat</v>
      </c>
    </row>
    <row r="99" spans="1:11" s="1256" customFormat="1" ht="12" customHeight="1" thickBot="1" x14ac:dyDescent="0.25">
      <c r="A99" s="1213" t="s">
        <v>488</v>
      </c>
      <c r="B99" s="1229" t="s">
        <v>489</v>
      </c>
      <c r="C99" s="1228" t="str">
        <f>'RM_1.3.sz.mell.'!C99</f>
        <v>C</v>
      </c>
      <c r="D99" s="1228" t="str">
        <f>'RM_1.3.sz.mell.'!D99</f>
        <v>D</v>
      </c>
      <c r="E99" s="1228" t="str">
        <f>'RM_1.3.sz.mell.'!E99</f>
        <v>E</v>
      </c>
      <c r="F99" s="1228" t="str">
        <f>'RM_1.3.sz.mell.'!F99</f>
        <v>F</v>
      </c>
      <c r="G99" s="1228" t="str">
        <f>'RM_1.3.sz.mell.'!G99</f>
        <v>G</v>
      </c>
      <c r="H99" s="1228" t="str">
        <f>'RM_1.3.sz.mell.'!H99</f>
        <v>H</v>
      </c>
      <c r="I99" s="1228" t="str">
        <f>'RM_1.3.sz.mell.'!I99</f>
        <v>I</v>
      </c>
      <c r="J99" s="1228" t="str">
        <f>'RM_1.3.sz.mell.'!J99</f>
        <v>J=(D+…+I)</v>
      </c>
      <c r="K99" s="1250" t="s">
        <v>743</v>
      </c>
    </row>
    <row r="100" spans="1:11" ht="12" customHeight="1" thickBot="1" x14ac:dyDescent="0.3">
      <c r="A100" s="1214" t="s">
        <v>17</v>
      </c>
      <c r="B100" s="1230" t="s">
        <v>432</v>
      </c>
      <c r="C100" s="381">
        <f>'RM_1.3.sz.mell.'!C100</f>
        <v>9099230</v>
      </c>
      <c r="D100" s="381">
        <f>'RM_1.3.sz.mell.'!D100</f>
        <v>0</v>
      </c>
      <c r="E100" s="381">
        <f>'RM_1.3.sz.mell.'!E100</f>
        <v>0</v>
      </c>
      <c r="F100" s="381">
        <f>'RM_1.3.sz.mell.'!F100</f>
        <v>0</v>
      </c>
      <c r="G100" s="381">
        <f>'RM_1.3.sz.mell.'!G100</f>
        <v>0</v>
      </c>
      <c r="H100" s="381">
        <f>'RM_1.3.sz.mell.'!H100</f>
        <v>0</v>
      </c>
      <c r="I100" s="381">
        <f>'RM_1.3.sz.mell.'!I100</f>
        <v>0</v>
      </c>
      <c r="J100" s="381">
        <f>'RM_1.3.sz.mell.'!J100</f>
        <v>0</v>
      </c>
      <c r="K100" s="476">
        <f>K101+K102+K103+K104+K105+K118</f>
        <v>9099230</v>
      </c>
    </row>
    <row r="101" spans="1:11" ht="12" customHeight="1" x14ac:dyDescent="0.25">
      <c r="A101" s="1216" t="s">
        <v>97</v>
      </c>
      <c r="B101" s="1231" t="s">
        <v>48</v>
      </c>
      <c r="C101" s="684">
        <f>'RM_1.3.sz.mell.'!C101</f>
        <v>5735200</v>
      </c>
      <c r="D101" s="684">
        <f>'RM_1.3.sz.mell.'!D101</f>
        <v>0</v>
      </c>
      <c r="E101" s="684">
        <f>'RM_1.3.sz.mell.'!E101</f>
        <v>0</v>
      </c>
      <c r="F101" s="684">
        <f>'RM_1.3.sz.mell.'!F101</f>
        <v>0</v>
      </c>
      <c r="G101" s="684">
        <f>'RM_1.3.sz.mell.'!G101</f>
        <v>0</v>
      </c>
      <c r="H101" s="684">
        <f>'RM_1.3.sz.mell.'!H101</f>
        <v>0</v>
      </c>
      <c r="I101" s="684">
        <f>'RM_1.3.sz.mell.'!I101</f>
        <v>0</v>
      </c>
      <c r="J101" s="684">
        <f>'RM_1.3.sz.mell.'!J101</f>
        <v>0</v>
      </c>
      <c r="K101" s="685">
        <f t="shared" ref="K101:K120" si="6">C101+J101</f>
        <v>5735200</v>
      </c>
    </row>
    <row r="102" spans="1:11" ht="12" customHeight="1" x14ac:dyDescent="0.25">
      <c r="A102" s="1189" t="s">
        <v>98</v>
      </c>
      <c r="B102" s="1232" t="s">
        <v>181</v>
      </c>
      <c r="C102" s="686">
        <f>'RM_1.3.sz.mell.'!C102</f>
        <v>895656</v>
      </c>
      <c r="D102" s="686">
        <f>'RM_1.3.sz.mell.'!D102</f>
        <v>0</v>
      </c>
      <c r="E102" s="686">
        <f>'RM_1.3.sz.mell.'!E102</f>
        <v>0</v>
      </c>
      <c r="F102" s="686">
        <f>'RM_1.3.sz.mell.'!F102</f>
        <v>0</v>
      </c>
      <c r="G102" s="686">
        <f>'RM_1.3.sz.mell.'!G102</f>
        <v>0</v>
      </c>
      <c r="H102" s="686">
        <f>'RM_1.3.sz.mell.'!H102</f>
        <v>0</v>
      </c>
      <c r="I102" s="686">
        <f>'RM_1.3.sz.mell.'!I102</f>
        <v>0</v>
      </c>
      <c r="J102" s="686">
        <f>'RM_1.3.sz.mell.'!J102</f>
        <v>0</v>
      </c>
      <c r="K102" s="687">
        <f t="shared" si="6"/>
        <v>895656</v>
      </c>
    </row>
    <row r="103" spans="1:11" ht="12" customHeight="1" x14ac:dyDescent="0.25">
      <c r="A103" s="1189" t="s">
        <v>99</v>
      </c>
      <c r="B103" s="1232" t="s">
        <v>138</v>
      </c>
      <c r="C103" s="688">
        <f>'RM_1.3.sz.mell.'!C103</f>
        <v>2468374</v>
      </c>
      <c r="D103" s="688">
        <f>'RM_1.3.sz.mell.'!D103</f>
        <v>0</v>
      </c>
      <c r="E103" s="688">
        <f>'RM_1.3.sz.mell.'!E103</f>
        <v>0</v>
      </c>
      <c r="F103" s="688">
        <f>'RM_1.3.sz.mell.'!F103</f>
        <v>0</v>
      </c>
      <c r="G103" s="688">
        <f>'RM_1.3.sz.mell.'!G103</f>
        <v>0</v>
      </c>
      <c r="H103" s="688">
        <f>'RM_1.3.sz.mell.'!H103</f>
        <v>0</v>
      </c>
      <c r="I103" s="688">
        <f>'RM_1.3.sz.mell.'!I103</f>
        <v>0</v>
      </c>
      <c r="J103" s="688">
        <f>'RM_1.3.sz.mell.'!J103</f>
        <v>0</v>
      </c>
      <c r="K103" s="689">
        <f t="shared" si="6"/>
        <v>2468374</v>
      </c>
    </row>
    <row r="104" spans="1:11" ht="12" customHeight="1" x14ac:dyDescent="0.25">
      <c r="A104" s="1189" t="s">
        <v>100</v>
      </c>
      <c r="B104" s="1233" t="s">
        <v>182</v>
      </c>
      <c r="C104" s="688">
        <f>'RM_1.3.sz.mell.'!C104</f>
        <v>0</v>
      </c>
      <c r="D104" s="688">
        <f>'RM_1.3.sz.mell.'!D104</f>
        <v>0</v>
      </c>
      <c r="E104" s="688">
        <f>'RM_1.3.sz.mell.'!E104</f>
        <v>0</v>
      </c>
      <c r="F104" s="688">
        <f>'RM_1.3.sz.mell.'!F104</f>
        <v>0</v>
      </c>
      <c r="G104" s="688">
        <f>'RM_1.3.sz.mell.'!G104</f>
        <v>0</v>
      </c>
      <c r="H104" s="688">
        <f>'RM_1.3.sz.mell.'!H104</f>
        <v>0</v>
      </c>
      <c r="I104" s="688">
        <f>'RM_1.3.sz.mell.'!I104</f>
        <v>0</v>
      </c>
      <c r="J104" s="688">
        <f>'RM_1.3.sz.mell.'!J104</f>
        <v>0</v>
      </c>
      <c r="K104" s="689">
        <f t="shared" si="6"/>
        <v>0</v>
      </c>
    </row>
    <row r="105" spans="1:11" ht="12" customHeight="1" x14ac:dyDescent="0.25">
      <c r="A105" s="1189" t="s">
        <v>111</v>
      </c>
      <c r="B105" s="1218" t="s">
        <v>183</v>
      </c>
      <c r="C105" s="688">
        <f>'RM_1.3.sz.mell.'!C105</f>
        <v>0</v>
      </c>
      <c r="D105" s="688">
        <f>'RM_1.3.sz.mell.'!D105</f>
        <v>0</v>
      </c>
      <c r="E105" s="688">
        <f>'RM_1.3.sz.mell.'!E105</f>
        <v>0</v>
      </c>
      <c r="F105" s="688">
        <f>'RM_1.3.sz.mell.'!F105</f>
        <v>0</v>
      </c>
      <c r="G105" s="688">
        <f>'RM_1.3.sz.mell.'!G105</f>
        <v>0</v>
      </c>
      <c r="H105" s="688">
        <f>'RM_1.3.sz.mell.'!H105</f>
        <v>0</v>
      </c>
      <c r="I105" s="688">
        <f>'RM_1.3.sz.mell.'!I105</f>
        <v>0</v>
      </c>
      <c r="J105" s="688">
        <f>'RM_1.3.sz.mell.'!J105</f>
        <v>0</v>
      </c>
      <c r="K105" s="689">
        <f t="shared" si="6"/>
        <v>0</v>
      </c>
    </row>
    <row r="106" spans="1:11" ht="12" customHeight="1" x14ac:dyDescent="0.25">
      <c r="A106" s="1189" t="s">
        <v>101</v>
      </c>
      <c r="B106" s="1232" t="s">
        <v>437</v>
      </c>
      <c r="C106" s="688">
        <f>'RM_1.3.sz.mell.'!C106</f>
        <v>0</v>
      </c>
      <c r="D106" s="688">
        <f>'RM_1.3.sz.mell.'!D106</f>
        <v>0</v>
      </c>
      <c r="E106" s="688">
        <f>'RM_1.3.sz.mell.'!E106</f>
        <v>0</v>
      </c>
      <c r="F106" s="688">
        <f>'RM_1.3.sz.mell.'!F106</f>
        <v>0</v>
      </c>
      <c r="G106" s="688">
        <f>'RM_1.3.sz.mell.'!G106</f>
        <v>0</v>
      </c>
      <c r="H106" s="688">
        <f>'RM_1.3.sz.mell.'!H106</f>
        <v>0</v>
      </c>
      <c r="I106" s="688">
        <f>'RM_1.3.sz.mell.'!I106</f>
        <v>0</v>
      </c>
      <c r="J106" s="688">
        <f>'RM_1.3.sz.mell.'!J106</f>
        <v>0</v>
      </c>
      <c r="K106" s="689">
        <f t="shared" si="6"/>
        <v>0</v>
      </c>
    </row>
    <row r="107" spans="1:11" ht="12" customHeight="1" x14ac:dyDescent="0.25">
      <c r="A107" s="1189" t="s">
        <v>102</v>
      </c>
      <c r="B107" s="1234" t="s">
        <v>436</v>
      </c>
      <c r="C107" s="688">
        <f>'RM_1.3.sz.mell.'!C107</f>
        <v>0</v>
      </c>
      <c r="D107" s="688">
        <f>'RM_1.3.sz.mell.'!D107</f>
        <v>0</v>
      </c>
      <c r="E107" s="688">
        <f>'RM_1.3.sz.mell.'!E107</f>
        <v>0</v>
      </c>
      <c r="F107" s="688">
        <f>'RM_1.3.sz.mell.'!F107</f>
        <v>0</v>
      </c>
      <c r="G107" s="688">
        <f>'RM_1.3.sz.mell.'!G107</f>
        <v>0</v>
      </c>
      <c r="H107" s="688">
        <f>'RM_1.3.sz.mell.'!H107</f>
        <v>0</v>
      </c>
      <c r="I107" s="688">
        <f>'RM_1.3.sz.mell.'!I107</f>
        <v>0</v>
      </c>
      <c r="J107" s="688">
        <f>'RM_1.3.sz.mell.'!J107</f>
        <v>0</v>
      </c>
      <c r="K107" s="689">
        <f t="shared" si="6"/>
        <v>0</v>
      </c>
    </row>
    <row r="108" spans="1:11" ht="12" customHeight="1" x14ac:dyDescent="0.25">
      <c r="A108" s="1189" t="s">
        <v>112</v>
      </c>
      <c r="B108" s="1234" t="s">
        <v>435</v>
      </c>
      <c r="C108" s="688">
        <f>'RM_1.3.sz.mell.'!C108</f>
        <v>0</v>
      </c>
      <c r="D108" s="688">
        <f>'RM_1.3.sz.mell.'!D108</f>
        <v>0</v>
      </c>
      <c r="E108" s="688">
        <f>'RM_1.3.sz.mell.'!E108</f>
        <v>0</v>
      </c>
      <c r="F108" s="688">
        <f>'RM_1.3.sz.mell.'!F108</f>
        <v>0</v>
      </c>
      <c r="G108" s="688">
        <f>'RM_1.3.sz.mell.'!G108</f>
        <v>0</v>
      </c>
      <c r="H108" s="688">
        <f>'RM_1.3.sz.mell.'!H108</f>
        <v>0</v>
      </c>
      <c r="I108" s="688">
        <f>'RM_1.3.sz.mell.'!I108</f>
        <v>0</v>
      </c>
      <c r="J108" s="688">
        <f>'RM_1.3.sz.mell.'!J108</f>
        <v>0</v>
      </c>
      <c r="K108" s="689">
        <f t="shared" si="6"/>
        <v>0</v>
      </c>
    </row>
    <row r="109" spans="1:11" ht="12" customHeight="1" x14ac:dyDescent="0.25">
      <c r="A109" s="1189" t="s">
        <v>113</v>
      </c>
      <c r="B109" s="1235" t="s">
        <v>346</v>
      </c>
      <c r="C109" s="688">
        <f>'RM_1.3.sz.mell.'!C109</f>
        <v>0</v>
      </c>
      <c r="D109" s="688">
        <f>'RM_1.3.sz.mell.'!D109</f>
        <v>0</v>
      </c>
      <c r="E109" s="688">
        <f>'RM_1.3.sz.mell.'!E109</f>
        <v>0</v>
      </c>
      <c r="F109" s="688">
        <f>'RM_1.3.sz.mell.'!F109</f>
        <v>0</v>
      </c>
      <c r="G109" s="688">
        <f>'RM_1.3.sz.mell.'!G109</f>
        <v>0</v>
      </c>
      <c r="H109" s="688">
        <f>'RM_1.3.sz.mell.'!H109</f>
        <v>0</v>
      </c>
      <c r="I109" s="688">
        <f>'RM_1.3.sz.mell.'!I109</f>
        <v>0</v>
      </c>
      <c r="J109" s="688">
        <f>'RM_1.3.sz.mell.'!J109</f>
        <v>0</v>
      </c>
      <c r="K109" s="689">
        <f t="shared" si="6"/>
        <v>0</v>
      </c>
    </row>
    <row r="110" spans="1:11" ht="12" customHeight="1" x14ac:dyDescent="0.25">
      <c r="A110" s="1189" t="s">
        <v>114</v>
      </c>
      <c r="B110" s="1236" t="s">
        <v>347</v>
      </c>
      <c r="C110" s="688">
        <f>'RM_1.3.sz.mell.'!C110</f>
        <v>0</v>
      </c>
      <c r="D110" s="688">
        <f>'RM_1.3.sz.mell.'!D110</f>
        <v>0</v>
      </c>
      <c r="E110" s="688">
        <f>'RM_1.3.sz.mell.'!E110</f>
        <v>0</v>
      </c>
      <c r="F110" s="688">
        <f>'RM_1.3.sz.mell.'!F110</f>
        <v>0</v>
      </c>
      <c r="G110" s="688">
        <f>'RM_1.3.sz.mell.'!G110</f>
        <v>0</v>
      </c>
      <c r="H110" s="688">
        <f>'RM_1.3.sz.mell.'!H110</f>
        <v>0</v>
      </c>
      <c r="I110" s="688">
        <f>'RM_1.3.sz.mell.'!I110</f>
        <v>0</v>
      </c>
      <c r="J110" s="688">
        <f>'RM_1.3.sz.mell.'!J110</f>
        <v>0</v>
      </c>
      <c r="K110" s="689">
        <f t="shared" si="6"/>
        <v>0</v>
      </c>
    </row>
    <row r="111" spans="1:11" ht="12" customHeight="1" x14ac:dyDescent="0.25">
      <c r="A111" s="1189" t="s">
        <v>115</v>
      </c>
      <c r="B111" s="1236" t="s">
        <v>348</v>
      </c>
      <c r="C111" s="688">
        <f>'RM_1.3.sz.mell.'!C111</f>
        <v>0</v>
      </c>
      <c r="D111" s="688">
        <f>'RM_1.3.sz.mell.'!D111</f>
        <v>0</v>
      </c>
      <c r="E111" s="688">
        <f>'RM_1.3.sz.mell.'!E111</f>
        <v>0</v>
      </c>
      <c r="F111" s="688">
        <f>'RM_1.3.sz.mell.'!F111</f>
        <v>0</v>
      </c>
      <c r="G111" s="688">
        <f>'RM_1.3.sz.mell.'!G111</f>
        <v>0</v>
      </c>
      <c r="H111" s="688">
        <f>'RM_1.3.sz.mell.'!H111</f>
        <v>0</v>
      </c>
      <c r="I111" s="688">
        <f>'RM_1.3.sz.mell.'!I111</f>
        <v>0</v>
      </c>
      <c r="J111" s="688">
        <f>'RM_1.3.sz.mell.'!J111</f>
        <v>0</v>
      </c>
      <c r="K111" s="689">
        <f t="shared" si="6"/>
        <v>0</v>
      </c>
    </row>
    <row r="112" spans="1:11" ht="12" customHeight="1" x14ac:dyDescent="0.25">
      <c r="A112" s="1189" t="s">
        <v>117</v>
      </c>
      <c r="B112" s="1235" t="s">
        <v>349</v>
      </c>
      <c r="C112" s="688">
        <f>'RM_1.3.sz.mell.'!C112</f>
        <v>0</v>
      </c>
      <c r="D112" s="688">
        <f>'RM_1.3.sz.mell.'!D112</f>
        <v>0</v>
      </c>
      <c r="E112" s="688">
        <f>'RM_1.3.sz.mell.'!E112</f>
        <v>0</v>
      </c>
      <c r="F112" s="688">
        <f>'RM_1.3.sz.mell.'!F112</f>
        <v>0</v>
      </c>
      <c r="G112" s="688">
        <f>'RM_1.3.sz.mell.'!G112</f>
        <v>0</v>
      </c>
      <c r="H112" s="688">
        <f>'RM_1.3.sz.mell.'!H112</f>
        <v>0</v>
      </c>
      <c r="I112" s="688">
        <f>'RM_1.3.sz.mell.'!I112</f>
        <v>0</v>
      </c>
      <c r="J112" s="688">
        <f>'RM_1.3.sz.mell.'!J112</f>
        <v>0</v>
      </c>
      <c r="K112" s="689">
        <f t="shared" si="6"/>
        <v>0</v>
      </c>
    </row>
    <row r="113" spans="1:11" ht="12" customHeight="1" x14ac:dyDescent="0.25">
      <c r="A113" s="1189" t="s">
        <v>184</v>
      </c>
      <c r="B113" s="1235" t="s">
        <v>350</v>
      </c>
      <c r="C113" s="688">
        <f>'RM_1.3.sz.mell.'!C113</f>
        <v>0</v>
      </c>
      <c r="D113" s="688">
        <f>'RM_1.3.sz.mell.'!D113</f>
        <v>0</v>
      </c>
      <c r="E113" s="688">
        <f>'RM_1.3.sz.mell.'!E113</f>
        <v>0</v>
      </c>
      <c r="F113" s="688">
        <f>'RM_1.3.sz.mell.'!F113</f>
        <v>0</v>
      </c>
      <c r="G113" s="688">
        <f>'RM_1.3.sz.mell.'!G113</f>
        <v>0</v>
      </c>
      <c r="H113" s="688">
        <f>'RM_1.3.sz.mell.'!H113</f>
        <v>0</v>
      </c>
      <c r="I113" s="688">
        <f>'RM_1.3.sz.mell.'!I113</f>
        <v>0</v>
      </c>
      <c r="J113" s="688">
        <f>'RM_1.3.sz.mell.'!J113</f>
        <v>0</v>
      </c>
      <c r="K113" s="689">
        <f t="shared" si="6"/>
        <v>0</v>
      </c>
    </row>
    <row r="114" spans="1:11" ht="12" customHeight="1" x14ac:dyDescent="0.25">
      <c r="A114" s="1189" t="s">
        <v>344</v>
      </c>
      <c r="B114" s="1236" t="s">
        <v>351</v>
      </c>
      <c r="C114" s="688">
        <f>'RM_1.3.sz.mell.'!C114</f>
        <v>0</v>
      </c>
      <c r="D114" s="688">
        <f>'RM_1.3.sz.mell.'!D114</f>
        <v>0</v>
      </c>
      <c r="E114" s="688">
        <f>'RM_1.3.sz.mell.'!E114</f>
        <v>0</v>
      </c>
      <c r="F114" s="688">
        <f>'RM_1.3.sz.mell.'!F114</f>
        <v>0</v>
      </c>
      <c r="G114" s="688">
        <f>'RM_1.3.sz.mell.'!G114</f>
        <v>0</v>
      </c>
      <c r="H114" s="688">
        <f>'RM_1.3.sz.mell.'!H114</f>
        <v>0</v>
      </c>
      <c r="I114" s="688">
        <f>'RM_1.3.sz.mell.'!I114</f>
        <v>0</v>
      </c>
      <c r="J114" s="688">
        <f>'RM_1.3.sz.mell.'!J114</f>
        <v>0</v>
      </c>
      <c r="K114" s="689">
        <f t="shared" si="6"/>
        <v>0</v>
      </c>
    </row>
    <row r="115" spans="1:11" ht="12" customHeight="1" x14ac:dyDescent="0.25">
      <c r="A115" s="1222" t="s">
        <v>345</v>
      </c>
      <c r="B115" s="1234" t="s">
        <v>352</v>
      </c>
      <c r="C115" s="688">
        <f>'RM_1.3.sz.mell.'!C115</f>
        <v>0</v>
      </c>
      <c r="D115" s="688">
        <f>'RM_1.3.sz.mell.'!D115</f>
        <v>0</v>
      </c>
      <c r="E115" s="688">
        <f>'RM_1.3.sz.mell.'!E115</f>
        <v>0</v>
      </c>
      <c r="F115" s="688">
        <f>'RM_1.3.sz.mell.'!F115</f>
        <v>0</v>
      </c>
      <c r="G115" s="688">
        <f>'RM_1.3.sz.mell.'!G115</f>
        <v>0</v>
      </c>
      <c r="H115" s="688">
        <f>'RM_1.3.sz.mell.'!H115</f>
        <v>0</v>
      </c>
      <c r="I115" s="688">
        <f>'RM_1.3.sz.mell.'!I115</f>
        <v>0</v>
      </c>
      <c r="J115" s="688">
        <f>'RM_1.3.sz.mell.'!J115</f>
        <v>0</v>
      </c>
      <c r="K115" s="689">
        <f t="shared" si="6"/>
        <v>0</v>
      </c>
    </row>
    <row r="116" spans="1:11" ht="12" customHeight="1" x14ac:dyDescent="0.25">
      <c r="A116" s="1189" t="s">
        <v>433</v>
      </c>
      <c r="B116" s="1234" t="s">
        <v>353</v>
      </c>
      <c r="C116" s="688">
        <f>'RM_1.3.sz.mell.'!C116</f>
        <v>0</v>
      </c>
      <c r="D116" s="688">
        <f>'RM_1.3.sz.mell.'!D116</f>
        <v>0</v>
      </c>
      <c r="E116" s="688">
        <f>'RM_1.3.sz.mell.'!E116</f>
        <v>0</v>
      </c>
      <c r="F116" s="688">
        <f>'RM_1.3.sz.mell.'!F116</f>
        <v>0</v>
      </c>
      <c r="G116" s="688">
        <f>'RM_1.3.sz.mell.'!G116</f>
        <v>0</v>
      </c>
      <c r="H116" s="688">
        <f>'RM_1.3.sz.mell.'!H116</f>
        <v>0</v>
      </c>
      <c r="I116" s="688">
        <f>'RM_1.3.sz.mell.'!I116</f>
        <v>0</v>
      </c>
      <c r="J116" s="688">
        <f>'RM_1.3.sz.mell.'!J116</f>
        <v>0</v>
      </c>
      <c r="K116" s="689">
        <f t="shared" si="6"/>
        <v>0</v>
      </c>
    </row>
    <row r="117" spans="1:11" ht="12" customHeight="1" x14ac:dyDescent="0.25">
      <c r="A117" s="1192" t="s">
        <v>434</v>
      </c>
      <c r="B117" s="1234" t="s">
        <v>354</v>
      </c>
      <c r="C117" s="688">
        <f>'RM_1.3.sz.mell.'!C117</f>
        <v>0</v>
      </c>
      <c r="D117" s="688">
        <f>'RM_1.3.sz.mell.'!D117</f>
        <v>0</v>
      </c>
      <c r="E117" s="688">
        <f>'RM_1.3.sz.mell.'!E117</f>
        <v>0</v>
      </c>
      <c r="F117" s="688">
        <f>'RM_1.3.sz.mell.'!F117</f>
        <v>0</v>
      </c>
      <c r="G117" s="688">
        <f>'RM_1.3.sz.mell.'!G117</f>
        <v>0</v>
      </c>
      <c r="H117" s="688">
        <f>'RM_1.3.sz.mell.'!H117</f>
        <v>0</v>
      </c>
      <c r="I117" s="688">
        <f>'RM_1.3.sz.mell.'!I117</f>
        <v>0</v>
      </c>
      <c r="J117" s="688">
        <f>'RM_1.3.sz.mell.'!J117</f>
        <v>0</v>
      </c>
      <c r="K117" s="689">
        <f t="shared" si="6"/>
        <v>0</v>
      </c>
    </row>
    <row r="118" spans="1:11" ht="12" customHeight="1" x14ac:dyDescent="0.25">
      <c r="A118" s="1189" t="s">
        <v>438</v>
      </c>
      <c r="B118" s="1233" t="s">
        <v>49</v>
      </c>
      <c r="C118" s="686">
        <f>'RM_1.3.sz.mell.'!C118</f>
        <v>0</v>
      </c>
      <c r="D118" s="686">
        <f>'RM_1.3.sz.mell.'!D118</f>
        <v>0</v>
      </c>
      <c r="E118" s="686">
        <f>'RM_1.3.sz.mell.'!E118</f>
        <v>0</v>
      </c>
      <c r="F118" s="686">
        <f>'RM_1.3.sz.mell.'!F118</f>
        <v>0</v>
      </c>
      <c r="G118" s="686">
        <f>'RM_1.3.sz.mell.'!G118</f>
        <v>0</v>
      </c>
      <c r="H118" s="686">
        <f>'RM_1.3.sz.mell.'!H118</f>
        <v>0</v>
      </c>
      <c r="I118" s="686">
        <f>'RM_1.3.sz.mell.'!I118</f>
        <v>0</v>
      </c>
      <c r="J118" s="686">
        <f>'RM_1.3.sz.mell.'!J118</f>
        <v>0</v>
      </c>
      <c r="K118" s="687">
        <f t="shared" si="6"/>
        <v>0</v>
      </c>
    </row>
    <row r="119" spans="1:11" ht="12" customHeight="1" x14ac:dyDescent="0.25">
      <c r="A119" s="1189" t="s">
        <v>439</v>
      </c>
      <c r="B119" s="1232" t="s">
        <v>441</v>
      </c>
      <c r="C119" s="686">
        <f>'RM_1.3.sz.mell.'!C119</f>
        <v>0</v>
      </c>
      <c r="D119" s="686">
        <f>'RM_1.3.sz.mell.'!D119</f>
        <v>0</v>
      </c>
      <c r="E119" s="686">
        <f>'RM_1.3.sz.mell.'!E119</f>
        <v>0</v>
      </c>
      <c r="F119" s="686">
        <f>'RM_1.3.sz.mell.'!F119</f>
        <v>0</v>
      </c>
      <c r="G119" s="686">
        <f>'RM_1.3.sz.mell.'!G119</f>
        <v>0</v>
      </c>
      <c r="H119" s="686">
        <f>'RM_1.3.sz.mell.'!H119</f>
        <v>0</v>
      </c>
      <c r="I119" s="686">
        <f>'RM_1.3.sz.mell.'!I119</f>
        <v>0</v>
      </c>
      <c r="J119" s="686">
        <f>'RM_1.3.sz.mell.'!J119</f>
        <v>0</v>
      </c>
      <c r="K119" s="687">
        <f t="shared" si="6"/>
        <v>0</v>
      </c>
    </row>
    <row r="120" spans="1:11" ht="12" customHeight="1" thickBot="1" x14ac:dyDescent="0.3">
      <c r="A120" s="1196" t="s">
        <v>440</v>
      </c>
      <c r="B120" s="1237" t="s">
        <v>442</v>
      </c>
      <c r="C120" s="690">
        <f>'RM_1.3.sz.mell.'!C120</f>
        <v>0</v>
      </c>
      <c r="D120" s="690">
        <f>'RM_1.3.sz.mell.'!D120</f>
        <v>0</v>
      </c>
      <c r="E120" s="690">
        <f>'RM_1.3.sz.mell.'!E120</f>
        <v>0</v>
      </c>
      <c r="F120" s="690">
        <f>'RM_1.3.sz.mell.'!F120</f>
        <v>0</v>
      </c>
      <c r="G120" s="690">
        <f>'RM_1.3.sz.mell.'!G120</f>
        <v>0</v>
      </c>
      <c r="H120" s="690">
        <f>'RM_1.3.sz.mell.'!H120</f>
        <v>0</v>
      </c>
      <c r="I120" s="690">
        <f>'RM_1.3.sz.mell.'!I120</f>
        <v>0</v>
      </c>
      <c r="J120" s="690">
        <f>'RM_1.3.sz.mell.'!J120</f>
        <v>0</v>
      </c>
      <c r="K120" s="677">
        <f t="shared" si="6"/>
        <v>0</v>
      </c>
    </row>
    <row r="121" spans="1:11" ht="12" customHeight="1" thickBot="1" x14ac:dyDescent="0.3">
      <c r="A121" s="1223" t="s">
        <v>18</v>
      </c>
      <c r="B121" s="1238" t="s">
        <v>355</v>
      </c>
      <c r="C121" s="485">
        <f>'RM_1.3.sz.mell.'!C121</f>
        <v>0</v>
      </c>
      <c r="D121" s="485">
        <f>'RM_1.3.sz.mell.'!D121</f>
        <v>0</v>
      </c>
      <c r="E121" s="485">
        <f>'RM_1.3.sz.mell.'!E121</f>
        <v>0</v>
      </c>
      <c r="F121" s="485">
        <f>'RM_1.3.sz.mell.'!F121</f>
        <v>0</v>
      </c>
      <c r="G121" s="485">
        <f>'RM_1.3.sz.mell.'!G121</f>
        <v>0</v>
      </c>
      <c r="H121" s="485">
        <f>'RM_1.3.sz.mell.'!H121</f>
        <v>0</v>
      </c>
      <c r="I121" s="485">
        <f>'RM_1.3.sz.mell.'!I121</f>
        <v>0</v>
      </c>
      <c r="J121" s="485">
        <f>'RM_1.3.sz.mell.'!J121</f>
        <v>0</v>
      </c>
      <c r="K121" s="479">
        <f>+K122+K124+K126</f>
        <v>0</v>
      </c>
    </row>
    <row r="122" spans="1:11" ht="12" customHeight="1" x14ac:dyDescent="0.25">
      <c r="A122" s="1187" t="s">
        <v>103</v>
      </c>
      <c r="B122" s="1232" t="s">
        <v>227</v>
      </c>
      <c r="C122" s="668">
        <f>'RM_1.3.sz.mell.'!C122</f>
        <v>0</v>
      </c>
      <c r="D122" s="668">
        <f>'RM_1.3.sz.mell.'!D122</f>
        <v>0</v>
      </c>
      <c r="E122" s="668">
        <f>'RM_1.3.sz.mell.'!E122</f>
        <v>0</v>
      </c>
      <c r="F122" s="668">
        <f>'RM_1.3.sz.mell.'!F122</f>
        <v>0</v>
      </c>
      <c r="G122" s="668">
        <f>'RM_1.3.sz.mell.'!G122</f>
        <v>0</v>
      </c>
      <c r="H122" s="668">
        <f>'RM_1.3.sz.mell.'!H122</f>
        <v>0</v>
      </c>
      <c r="I122" s="668">
        <f>'RM_1.3.sz.mell.'!I122</f>
        <v>0</v>
      </c>
      <c r="J122" s="668">
        <f>'RM_1.3.sz.mell.'!J122</f>
        <v>0</v>
      </c>
      <c r="K122" s="669">
        <f t="shared" ref="K122:K134" si="7">C122+J122</f>
        <v>0</v>
      </c>
    </row>
    <row r="123" spans="1:11" ht="12" customHeight="1" x14ac:dyDescent="0.25">
      <c r="A123" s="1187" t="s">
        <v>104</v>
      </c>
      <c r="B123" s="1239" t="s">
        <v>359</v>
      </c>
      <c r="C123" s="668">
        <f>'RM_1.3.sz.mell.'!C123</f>
        <v>0</v>
      </c>
      <c r="D123" s="668">
        <f>'RM_1.3.sz.mell.'!D123</f>
        <v>0</v>
      </c>
      <c r="E123" s="668">
        <f>'RM_1.3.sz.mell.'!E123</f>
        <v>0</v>
      </c>
      <c r="F123" s="668">
        <f>'RM_1.3.sz.mell.'!F123</f>
        <v>0</v>
      </c>
      <c r="G123" s="668">
        <f>'RM_1.3.sz.mell.'!G123</f>
        <v>0</v>
      </c>
      <c r="H123" s="668">
        <f>'RM_1.3.sz.mell.'!H123</f>
        <v>0</v>
      </c>
      <c r="I123" s="668">
        <f>'RM_1.3.sz.mell.'!I123</f>
        <v>0</v>
      </c>
      <c r="J123" s="668">
        <f>'RM_1.3.sz.mell.'!J123</f>
        <v>0</v>
      </c>
      <c r="K123" s="669">
        <f t="shared" si="7"/>
        <v>0</v>
      </c>
    </row>
    <row r="124" spans="1:11" ht="12" customHeight="1" x14ac:dyDescent="0.25">
      <c r="A124" s="1187" t="s">
        <v>105</v>
      </c>
      <c r="B124" s="1239" t="s">
        <v>185</v>
      </c>
      <c r="C124" s="686">
        <f>'RM_1.3.sz.mell.'!C124</f>
        <v>0</v>
      </c>
      <c r="D124" s="686">
        <f>'RM_1.3.sz.mell.'!D124</f>
        <v>0</v>
      </c>
      <c r="E124" s="686">
        <f>'RM_1.3.sz.mell.'!E124</f>
        <v>0</v>
      </c>
      <c r="F124" s="686">
        <f>'RM_1.3.sz.mell.'!F124</f>
        <v>0</v>
      </c>
      <c r="G124" s="686">
        <f>'RM_1.3.sz.mell.'!G124</f>
        <v>0</v>
      </c>
      <c r="H124" s="686">
        <f>'RM_1.3.sz.mell.'!H124</f>
        <v>0</v>
      </c>
      <c r="I124" s="686">
        <f>'RM_1.3.sz.mell.'!I124</f>
        <v>0</v>
      </c>
      <c r="J124" s="686">
        <f>'RM_1.3.sz.mell.'!J124</f>
        <v>0</v>
      </c>
      <c r="K124" s="687">
        <f t="shared" si="7"/>
        <v>0</v>
      </c>
    </row>
    <row r="125" spans="1:11" ht="12" customHeight="1" x14ac:dyDescent="0.25">
      <c r="A125" s="1187" t="s">
        <v>106</v>
      </c>
      <c r="B125" s="1239" t="s">
        <v>360</v>
      </c>
      <c r="C125" s="686">
        <f>'RM_1.3.sz.mell.'!C125</f>
        <v>0</v>
      </c>
      <c r="D125" s="686">
        <f>'RM_1.3.sz.mell.'!D125</f>
        <v>0</v>
      </c>
      <c r="E125" s="686">
        <f>'RM_1.3.sz.mell.'!E125</f>
        <v>0</v>
      </c>
      <c r="F125" s="686">
        <f>'RM_1.3.sz.mell.'!F125</f>
        <v>0</v>
      </c>
      <c r="G125" s="686">
        <f>'RM_1.3.sz.mell.'!G125</f>
        <v>0</v>
      </c>
      <c r="H125" s="686">
        <f>'RM_1.3.sz.mell.'!H125</f>
        <v>0</v>
      </c>
      <c r="I125" s="686">
        <f>'RM_1.3.sz.mell.'!I125</f>
        <v>0</v>
      </c>
      <c r="J125" s="686">
        <f>'RM_1.3.sz.mell.'!J125</f>
        <v>0</v>
      </c>
      <c r="K125" s="687">
        <f t="shared" si="7"/>
        <v>0</v>
      </c>
    </row>
    <row r="126" spans="1:11" ht="12" customHeight="1" x14ac:dyDescent="0.25">
      <c r="A126" s="1187" t="s">
        <v>107</v>
      </c>
      <c r="B126" s="1240" t="s">
        <v>229</v>
      </c>
      <c r="C126" s="686">
        <f>'RM_1.3.sz.mell.'!C126</f>
        <v>0</v>
      </c>
      <c r="D126" s="686">
        <f>'RM_1.3.sz.mell.'!D126</f>
        <v>0</v>
      </c>
      <c r="E126" s="686">
        <f>'RM_1.3.sz.mell.'!E126</f>
        <v>0</v>
      </c>
      <c r="F126" s="686">
        <f>'RM_1.3.sz.mell.'!F126</f>
        <v>0</v>
      </c>
      <c r="G126" s="686">
        <f>'RM_1.3.sz.mell.'!G126</f>
        <v>0</v>
      </c>
      <c r="H126" s="686">
        <f>'RM_1.3.sz.mell.'!H126</f>
        <v>0</v>
      </c>
      <c r="I126" s="686">
        <f>'RM_1.3.sz.mell.'!I126</f>
        <v>0</v>
      </c>
      <c r="J126" s="686">
        <f>'RM_1.3.sz.mell.'!J126</f>
        <v>0</v>
      </c>
      <c r="K126" s="687">
        <f t="shared" si="7"/>
        <v>0</v>
      </c>
    </row>
    <row r="127" spans="1:11" ht="12" customHeight="1" x14ac:dyDescent="0.25">
      <c r="A127" s="1187" t="s">
        <v>116</v>
      </c>
      <c r="B127" s="1241" t="s">
        <v>423</v>
      </c>
      <c r="C127" s="686">
        <f>'RM_1.3.sz.mell.'!C127</f>
        <v>0</v>
      </c>
      <c r="D127" s="686">
        <f>'RM_1.3.sz.mell.'!D127</f>
        <v>0</v>
      </c>
      <c r="E127" s="686">
        <f>'RM_1.3.sz.mell.'!E127</f>
        <v>0</v>
      </c>
      <c r="F127" s="686">
        <f>'RM_1.3.sz.mell.'!F127</f>
        <v>0</v>
      </c>
      <c r="G127" s="686">
        <f>'RM_1.3.sz.mell.'!G127</f>
        <v>0</v>
      </c>
      <c r="H127" s="686">
        <f>'RM_1.3.sz.mell.'!H127</f>
        <v>0</v>
      </c>
      <c r="I127" s="686">
        <f>'RM_1.3.sz.mell.'!I127</f>
        <v>0</v>
      </c>
      <c r="J127" s="686">
        <f>'RM_1.3.sz.mell.'!J127</f>
        <v>0</v>
      </c>
      <c r="K127" s="687">
        <f t="shared" si="7"/>
        <v>0</v>
      </c>
    </row>
    <row r="128" spans="1:11" ht="12" customHeight="1" x14ac:dyDescent="0.25">
      <c r="A128" s="1187" t="s">
        <v>118</v>
      </c>
      <c r="B128" s="1242" t="s">
        <v>365</v>
      </c>
      <c r="C128" s="686">
        <f>'RM_1.3.sz.mell.'!C128</f>
        <v>0</v>
      </c>
      <c r="D128" s="686">
        <f>'RM_1.3.sz.mell.'!D128</f>
        <v>0</v>
      </c>
      <c r="E128" s="686">
        <f>'RM_1.3.sz.mell.'!E128</f>
        <v>0</v>
      </c>
      <c r="F128" s="686">
        <f>'RM_1.3.sz.mell.'!F128</f>
        <v>0</v>
      </c>
      <c r="G128" s="686">
        <f>'RM_1.3.sz.mell.'!G128</f>
        <v>0</v>
      </c>
      <c r="H128" s="686">
        <f>'RM_1.3.sz.mell.'!H128</f>
        <v>0</v>
      </c>
      <c r="I128" s="686">
        <f>'RM_1.3.sz.mell.'!I128</f>
        <v>0</v>
      </c>
      <c r="J128" s="686">
        <f>'RM_1.3.sz.mell.'!J128</f>
        <v>0</v>
      </c>
      <c r="K128" s="687">
        <f t="shared" si="7"/>
        <v>0</v>
      </c>
    </row>
    <row r="129" spans="1:11" ht="22.5" x14ac:dyDescent="0.25">
      <c r="A129" s="1187" t="s">
        <v>186</v>
      </c>
      <c r="B129" s="1236" t="s">
        <v>348</v>
      </c>
      <c r="C129" s="686">
        <f>'RM_1.3.sz.mell.'!C129</f>
        <v>0</v>
      </c>
      <c r="D129" s="686">
        <f>'RM_1.3.sz.mell.'!D129</f>
        <v>0</v>
      </c>
      <c r="E129" s="686">
        <f>'RM_1.3.sz.mell.'!E129</f>
        <v>0</v>
      </c>
      <c r="F129" s="686">
        <f>'RM_1.3.sz.mell.'!F129</f>
        <v>0</v>
      </c>
      <c r="G129" s="686">
        <f>'RM_1.3.sz.mell.'!G129</f>
        <v>0</v>
      </c>
      <c r="H129" s="686">
        <f>'RM_1.3.sz.mell.'!H129</f>
        <v>0</v>
      </c>
      <c r="I129" s="686">
        <f>'RM_1.3.sz.mell.'!I129</f>
        <v>0</v>
      </c>
      <c r="J129" s="686">
        <f>'RM_1.3.sz.mell.'!J129</f>
        <v>0</v>
      </c>
      <c r="K129" s="687">
        <f t="shared" si="7"/>
        <v>0</v>
      </c>
    </row>
    <row r="130" spans="1:11" ht="12" customHeight="1" x14ac:dyDescent="0.25">
      <c r="A130" s="1187" t="s">
        <v>187</v>
      </c>
      <c r="B130" s="1236" t="s">
        <v>364</v>
      </c>
      <c r="C130" s="686">
        <f>'RM_1.3.sz.mell.'!C130</f>
        <v>0</v>
      </c>
      <c r="D130" s="686">
        <f>'RM_1.3.sz.mell.'!D130</f>
        <v>0</v>
      </c>
      <c r="E130" s="686">
        <f>'RM_1.3.sz.mell.'!E130</f>
        <v>0</v>
      </c>
      <c r="F130" s="686">
        <f>'RM_1.3.sz.mell.'!F130</f>
        <v>0</v>
      </c>
      <c r="G130" s="686">
        <f>'RM_1.3.sz.mell.'!G130</f>
        <v>0</v>
      </c>
      <c r="H130" s="686">
        <f>'RM_1.3.sz.mell.'!H130</f>
        <v>0</v>
      </c>
      <c r="I130" s="686">
        <f>'RM_1.3.sz.mell.'!I130</f>
        <v>0</v>
      </c>
      <c r="J130" s="686">
        <f>'RM_1.3.sz.mell.'!J130</f>
        <v>0</v>
      </c>
      <c r="K130" s="687">
        <f t="shared" si="7"/>
        <v>0</v>
      </c>
    </row>
    <row r="131" spans="1:11" ht="12" customHeight="1" x14ac:dyDescent="0.25">
      <c r="A131" s="1187" t="s">
        <v>188</v>
      </c>
      <c r="B131" s="1236" t="s">
        <v>363</v>
      </c>
      <c r="C131" s="686">
        <f>'RM_1.3.sz.mell.'!C131</f>
        <v>0</v>
      </c>
      <c r="D131" s="686">
        <f>'RM_1.3.sz.mell.'!D131</f>
        <v>0</v>
      </c>
      <c r="E131" s="686">
        <f>'RM_1.3.sz.mell.'!E131</f>
        <v>0</v>
      </c>
      <c r="F131" s="686">
        <f>'RM_1.3.sz.mell.'!F131</f>
        <v>0</v>
      </c>
      <c r="G131" s="686">
        <f>'RM_1.3.sz.mell.'!G131</f>
        <v>0</v>
      </c>
      <c r="H131" s="686">
        <f>'RM_1.3.sz.mell.'!H131</f>
        <v>0</v>
      </c>
      <c r="I131" s="686">
        <f>'RM_1.3.sz.mell.'!I131</f>
        <v>0</v>
      </c>
      <c r="J131" s="686">
        <f>'RM_1.3.sz.mell.'!J131</f>
        <v>0</v>
      </c>
      <c r="K131" s="687">
        <f t="shared" si="7"/>
        <v>0</v>
      </c>
    </row>
    <row r="132" spans="1:11" ht="12" customHeight="1" x14ac:dyDescent="0.25">
      <c r="A132" s="1187" t="s">
        <v>356</v>
      </c>
      <c r="B132" s="1236" t="s">
        <v>351</v>
      </c>
      <c r="C132" s="686">
        <f>'RM_1.3.sz.mell.'!C132</f>
        <v>0</v>
      </c>
      <c r="D132" s="686">
        <f>'RM_1.3.sz.mell.'!D132</f>
        <v>0</v>
      </c>
      <c r="E132" s="686">
        <f>'RM_1.3.sz.mell.'!E132</f>
        <v>0</v>
      </c>
      <c r="F132" s="686">
        <f>'RM_1.3.sz.mell.'!F132</f>
        <v>0</v>
      </c>
      <c r="G132" s="686">
        <f>'RM_1.3.sz.mell.'!G132</f>
        <v>0</v>
      </c>
      <c r="H132" s="686">
        <f>'RM_1.3.sz.mell.'!H132</f>
        <v>0</v>
      </c>
      <c r="I132" s="686">
        <f>'RM_1.3.sz.mell.'!I132</f>
        <v>0</v>
      </c>
      <c r="J132" s="686">
        <f>'RM_1.3.sz.mell.'!J132</f>
        <v>0</v>
      </c>
      <c r="K132" s="687">
        <f t="shared" si="7"/>
        <v>0</v>
      </c>
    </row>
    <row r="133" spans="1:11" ht="12" customHeight="1" x14ac:dyDescent="0.25">
      <c r="A133" s="1187" t="s">
        <v>357</v>
      </c>
      <c r="B133" s="1236" t="s">
        <v>362</v>
      </c>
      <c r="C133" s="686">
        <f>'RM_1.3.sz.mell.'!C133</f>
        <v>0</v>
      </c>
      <c r="D133" s="686">
        <f>'RM_1.3.sz.mell.'!D133</f>
        <v>0</v>
      </c>
      <c r="E133" s="686">
        <f>'RM_1.3.sz.mell.'!E133</f>
        <v>0</v>
      </c>
      <c r="F133" s="686">
        <f>'RM_1.3.sz.mell.'!F133</f>
        <v>0</v>
      </c>
      <c r="G133" s="686">
        <f>'RM_1.3.sz.mell.'!G133</f>
        <v>0</v>
      </c>
      <c r="H133" s="686">
        <f>'RM_1.3.sz.mell.'!H133</f>
        <v>0</v>
      </c>
      <c r="I133" s="686">
        <f>'RM_1.3.sz.mell.'!I133</f>
        <v>0</v>
      </c>
      <c r="J133" s="686">
        <f>'RM_1.3.sz.mell.'!J133</f>
        <v>0</v>
      </c>
      <c r="K133" s="687">
        <f t="shared" si="7"/>
        <v>0</v>
      </c>
    </row>
    <row r="134" spans="1:11" ht="23.25" thickBot="1" x14ac:dyDescent="0.3">
      <c r="A134" s="1222" t="s">
        <v>358</v>
      </c>
      <c r="B134" s="1236" t="s">
        <v>361</v>
      </c>
      <c r="C134" s="688">
        <f>'RM_1.3.sz.mell.'!C134</f>
        <v>0</v>
      </c>
      <c r="D134" s="688">
        <f>'RM_1.3.sz.mell.'!D134</f>
        <v>0</v>
      </c>
      <c r="E134" s="688">
        <f>'RM_1.3.sz.mell.'!E134</f>
        <v>0</v>
      </c>
      <c r="F134" s="688">
        <f>'RM_1.3.sz.mell.'!F134</f>
        <v>0</v>
      </c>
      <c r="G134" s="688">
        <f>'RM_1.3.sz.mell.'!G134</f>
        <v>0</v>
      </c>
      <c r="H134" s="688">
        <f>'RM_1.3.sz.mell.'!H134</f>
        <v>0</v>
      </c>
      <c r="I134" s="688">
        <f>'RM_1.3.sz.mell.'!I134</f>
        <v>0</v>
      </c>
      <c r="J134" s="688">
        <f>'RM_1.3.sz.mell.'!J134</f>
        <v>0</v>
      </c>
      <c r="K134" s="689">
        <f t="shared" si="7"/>
        <v>0</v>
      </c>
    </row>
    <row r="135" spans="1:11" ht="12" customHeight="1" thickBot="1" x14ac:dyDescent="0.3">
      <c r="A135" s="1185" t="s">
        <v>19</v>
      </c>
      <c r="B135" s="1243" t="s">
        <v>443</v>
      </c>
      <c r="C135" s="382">
        <f>'RM_1.3.sz.mell.'!C135</f>
        <v>9099230</v>
      </c>
      <c r="D135" s="382">
        <f>'RM_1.3.sz.mell.'!D135</f>
        <v>0</v>
      </c>
      <c r="E135" s="382">
        <f>'RM_1.3.sz.mell.'!E135</f>
        <v>0</v>
      </c>
      <c r="F135" s="382">
        <f>'RM_1.3.sz.mell.'!F135</f>
        <v>0</v>
      </c>
      <c r="G135" s="382">
        <f>'RM_1.3.sz.mell.'!G135</f>
        <v>0</v>
      </c>
      <c r="H135" s="382">
        <f>'RM_1.3.sz.mell.'!H135</f>
        <v>0</v>
      </c>
      <c r="I135" s="382">
        <f>'RM_1.3.sz.mell.'!I135</f>
        <v>0</v>
      </c>
      <c r="J135" s="382">
        <f>'RM_1.3.sz.mell.'!J135</f>
        <v>0</v>
      </c>
      <c r="K135" s="248">
        <f>+K100+K121</f>
        <v>9099230</v>
      </c>
    </row>
    <row r="136" spans="1:11" ht="12" customHeight="1" thickBot="1" x14ac:dyDescent="0.3">
      <c r="A136" s="1185" t="s">
        <v>20</v>
      </c>
      <c r="B136" s="1243" t="s">
        <v>746</v>
      </c>
      <c r="C136" s="382">
        <f>'RM_1.3.sz.mell.'!C136</f>
        <v>0</v>
      </c>
      <c r="D136" s="382">
        <f>'RM_1.3.sz.mell.'!D136</f>
        <v>0</v>
      </c>
      <c r="E136" s="382">
        <f>'RM_1.3.sz.mell.'!E136</f>
        <v>0</v>
      </c>
      <c r="F136" s="382">
        <f>'RM_1.3.sz.mell.'!F136</f>
        <v>0</v>
      </c>
      <c r="G136" s="382">
        <f>'RM_1.3.sz.mell.'!G136</f>
        <v>0</v>
      </c>
      <c r="H136" s="382">
        <f>'RM_1.3.sz.mell.'!H136</f>
        <v>0</v>
      </c>
      <c r="I136" s="382">
        <f>'RM_1.3.sz.mell.'!I136</f>
        <v>0</v>
      </c>
      <c r="J136" s="382">
        <f>'RM_1.3.sz.mell.'!J136</f>
        <v>0</v>
      </c>
      <c r="K136" s="248">
        <f>+K137+K138+K139</f>
        <v>0</v>
      </c>
    </row>
    <row r="137" spans="1:11" ht="12" customHeight="1" x14ac:dyDescent="0.25">
      <c r="A137" s="1187" t="s">
        <v>265</v>
      </c>
      <c r="B137" s="1239" t="s">
        <v>451</v>
      </c>
      <c r="C137" s="686">
        <f>'RM_1.3.sz.mell.'!C137</f>
        <v>0</v>
      </c>
      <c r="D137" s="686">
        <f>'RM_1.3.sz.mell.'!D137</f>
        <v>0</v>
      </c>
      <c r="E137" s="686">
        <f>'RM_1.3.sz.mell.'!E137</f>
        <v>0</v>
      </c>
      <c r="F137" s="686">
        <f>'RM_1.3.sz.mell.'!F137</f>
        <v>0</v>
      </c>
      <c r="G137" s="686">
        <f>'RM_1.3.sz.mell.'!G137</f>
        <v>0</v>
      </c>
      <c r="H137" s="686">
        <f>'RM_1.3.sz.mell.'!H137</f>
        <v>0</v>
      </c>
      <c r="I137" s="686">
        <f>'RM_1.3.sz.mell.'!I137</f>
        <v>0</v>
      </c>
      <c r="J137" s="686">
        <f>'RM_1.3.sz.mell.'!J137</f>
        <v>0</v>
      </c>
      <c r="K137" s="687">
        <f>C137+J137</f>
        <v>0</v>
      </c>
    </row>
    <row r="138" spans="1:11" ht="12" customHeight="1" x14ac:dyDescent="0.25">
      <c r="A138" s="1187" t="s">
        <v>266</v>
      </c>
      <c r="B138" s="1239" t="s">
        <v>452</v>
      </c>
      <c r="C138" s="686">
        <f>'RM_1.3.sz.mell.'!C138</f>
        <v>0</v>
      </c>
      <c r="D138" s="686">
        <f>'RM_1.3.sz.mell.'!D138</f>
        <v>0</v>
      </c>
      <c r="E138" s="686">
        <f>'RM_1.3.sz.mell.'!E138</f>
        <v>0</v>
      </c>
      <c r="F138" s="686">
        <f>'RM_1.3.sz.mell.'!F138</f>
        <v>0</v>
      </c>
      <c r="G138" s="686">
        <f>'RM_1.3.sz.mell.'!G138</f>
        <v>0</v>
      </c>
      <c r="H138" s="686">
        <f>'RM_1.3.sz.mell.'!H138</f>
        <v>0</v>
      </c>
      <c r="I138" s="686">
        <f>'RM_1.3.sz.mell.'!I138</f>
        <v>0</v>
      </c>
      <c r="J138" s="686">
        <f>'RM_1.3.sz.mell.'!J138</f>
        <v>0</v>
      </c>
      <c r="K138" s="687">
        <f>C138+J138</f>
        <v>0</v>
      </c>
    </row>
    <row r="139" spans="1:11" ht="12" customHeight="1" thickBot="1" x14ac:dyDescent="0.3">
      <c r="A139" s="1222" t="s">
        <v>267</v>
      </c>
      <c r="B139" s="1239" t="s">
        <v>453</v>
      </c>
      <c r="C139" s="686">
        <f>'RM_1.3.sz.mell.'!C139</f>
        <v>0</v>
      </c>
      <c r="D139" s="686">
        <f>'RM_1.3.sz.mell.'!D139</f>
        <v>0</v>
      </c>
      <c r="E139" s="686">
        <f>'RM_1.3.sz.mell.'!E139</f>
        <v>0</v>
      </c>
      <c r="F139" s="686">
        <f>'RM_1.3.sz.mell.'!F139</f>
        <v>0</v>
      </c>
      <c r="G139" s="686">
        <f>'RM_1.3.sz.mell.'!G139</f>
        <v>0</v>
      </c>
      <c r="H139" s="686">
        <f>'RM_1.3.sz.mell.'!H139</f>
        <v>0</v>
      </c>
      <c r="I139" s="686">
        <f>'RM_1.3.sz.mell.'!I139</f>
        <v>0</v>
      </c>
      <c r="J139" s="686">
        <f>'RM_1.3.sz.mell.'!J139</f>
        <v>0</v>
      </c>
      <c r="K139" s="687">
        <f>C139+J139</f>
        <v>0</v>
      </c>
    </row>
    <row r="140" spans="1:11" ht="12" customHeight="1" thickBot="1" x14ac:dyDescent="0.3">
      <c r="A140" s="1185" t="s">
        <v>21</v>
      </c>
      <c r="B140" s="1243" t="s">
        <v>445</v>
      </c>
      <c r="C140" s="382">
        <f>'RM_1.3.sz.mell.'!C140</f>
        <v>0</v>
      </c>
      <c r="D140" s="382">
        <f>'RM_1.3.sz.mell.'!D140</f>
        <v>0</v>
      </c>
      <c r="E140" s="382">
        <f>'RM_1.3.sz.mell.'!E140</f>
        <v>0</v>
      </c>
      <c r="F140" s="382">
        <f>'RM_1.3.sz.mell.'!F140</f>
        <v>0</v>
      </c>
      <c r="G140" s="382">
        <f>'RM_1.3.sz.mell.'!G140</f>
        <v>0</v>
      </c>
      <c r="H140" s="382">
        <f>'RM_1.3.sz.mell.'!H140</f>
        <v>0</v>
      </c>
      <c r="I140" s="382">
        <f>'RM_1.3.sz.mell.'!I140</f>
        <v>0</v>
      </c>
      <c r="J140" s="382">
        <f>'RM_1.3.sz.mell.'!J140</f>
        <v>0</v>
      </c>
      <c r="K140" s="248">
        <f>SUM(K141:K146)</f>
        <v>0</v>
      </c>
    </row>
    <row r="141" spans="1:11" ht="12" customHeight="1" x14ac:dyDescent="0.25">
      <c r="A141" s="1187" t="s">
        <v>90</v>
      </c>
      <c r="B141" s="1244" t="s">
        <v>454</v>
      </c>
      <c r="C141" s="686">
        <f>'RM_1.3.sz.mell.'!C141</f>
        <v>0</v>
      </c>
      <c r="D141" s="686">
        <f>'RM_1.3.sz.mell.'!D141</f>
        <v>0</v>
      </c>
      <c r="E141" s="686">
        <f>'RM_1.3.sz.mell.'!E141</f>
        <v>0</v>
      </c>
      <c r="F141" s="686">
        <f>'RM_1.3.sz.mell.'!F141</f>
        <v>0</v>
      </c>
      <c r="G141" s="686">
        <f>'RM_1.3.sz.mell.'!G141</f>
        <v>0</v>
      </c>
      <c r="H141" s="686">
        <f>'RM_1.3.sz.mell.'!H141</f>
        <v>0</v>
      </c>
      <c r="I141" s="686">
        <f>'RM_1.3.sz.mell.'!I141</f>
        <v>0</v>
      </c>
      <c r="J141" s="686">
        <f>'RM_1.3.sz.mell.'!J141</f>
        <v>0</v>
      </c>
      <c r="K141" s="687">
        <f t="shared" ref="K141:K146" si="8">C141+J141</f>
        <v>0</v>
      </c>
    </row>
    <row r="142" spans="1:11" ht="12" customHeight="1" x14ac:dyDescent="0.25">
      <c r="A142" s="1187" t="s">
        <v>91</v>
      </c>
      <c r="B142" s="1244" t="s">
        <v>446</v>
      </c>
      <c r="C142" s="686">
        <f>'RM_1.3.sz.mell.'!C142</f>
        <v>0</v>
      </c>
      <c r="D142" s="686">
        <f>'RM_1.3.sz.mell.'!D142</f>
        <v>0</v>
      </c>
      <c r="E142" s="686">
        <f>'RM_1.3.sz.mell.'!E142</f>
        <v>0</v>
      </c>
      <c r="F142" s="686">
        <f>'RM_1.3.sz.mell.'!F142</f>
        <v>0</v>
      </c>
      <c r="G142" s="686">
        <f>'RM_1.3.sz.mell.'!G142</f>
        <v>0</v>
      </c>
      <c r="H142" s="686">
        <f>'RM_1.3.sz.mell.'!H142</f>
        <v>0</v>
      </c>
      <c r="I142" s="686">
        <f>'RM_1.3.sz.mell.'!I142</f>
        <v>0</v>
      </c>
      <c r="J142" s="686">
        <f>'RM_1.3.sz.mell.'!J142</f>
        <v>0</v>
      </c>
      <c r="K142" s="687">
        <f t="shared" si="8"/>
        <v>0</v>
      </c>
    </row>
    <row r="143" spans="1:11" ht="12" customHeight="1" x14ac:dyDescent="0.25">
      <c r="A143" s="1187" t="s">
        <v>92</v>
      </c>
      <c r="B143" s="1244" t="s">
        <v>447</v>
      </c>
      <c r="C143" s="686">
        <f>'RM_1.3.sz.mell.'!C143</f>
        <v>0</v>
      </c>
      <c r="D143" s="686">
        <f>'RM_1.3.sz.mell.'!D143</f>
        <v>0</v>
      </c>
      <c r="E143" s="686">
        <f>'RM_1.3.sz.mell.'!E143</f>
        <v>0</v>
      </c>
      <c r="F143" s="686">
        <f>'RM_1.3.sz.mell.'!F143</f>
        <v>0</v>
      </c>
      <c r="G143" s="686">
        <f>'RM_1.3.sz.mell.'!G143</f>
        <v>0</v>
      </c>
      <c r="H143" s="686">
        <f>'RM_1.3.sz.mell.'!H143</f>
        <v>0</v>
      </c>
      <c r="I143" s="686">
        <f>'RM_1.3.sz.mell.'!I143</f>
        <v>0</v>
      </c>
      <c r="J143" s="686">
        <f>'RM_1.3.sz.mell.'!J143</f>
        <v>0</v>
      </c>
      <c r="K143" s="687">
        <f t="shared" si="8"/>
        <v>0</v>
      </c>
    </row>
    <row r="144" spans="1:11" ht="12" customHeight="1" x14ac:dyDescent="0.25">
      <c r="A144" s="1187" t="s">
        <v>173</v>
      </c>
      <c r="B144" s="1244" t="s">
        <v>448</v>
      </c>
      <c r="C144" s="686">
        <f>'RM_1.3.sz.mell.'!C144</f>
        <v>0</v>
      </c>
      <c r="D144" s="686">
        <f>'RM_1.3.sz.mell.'!D144</f>
        <v>0</v>
      </c>
      <c r="E144" s="686">
        <f>'RM_1.3.sz.mell.'!E144</f>
        <v>0</v>
      </c>
      <c r="F144" s="686">
        <f>'RM_1.3.sz.mell.'!F144</f>
        <v>0</v>
      </c>
      <c r="G144" s="686">
        <f>'RM_1.3.sz.mell.'!G144</f>
        <v>0</v>
      </c>
      <c r="H144" s="686">
        <f>'RM_1.3.sz.mell.'!H144</f>
        <v>0</v>
      </c>
      <c r="I144" s="686">
        <f>'RM_1.3.sz.mell.'!I144</f>
        <v>0</v>
      </c>
      <c r="J144" s="686">
        <f>'RM_1.3.sz.mell.'!J144</f>
        <v>0</v>
      </c>
      <c r="K144" s="687">
        <f t="shared" si="8"/>
        <v>0</v>
      </c>
    </row>
    <row r="145" spans="1:15" ht="12" customHeight="1" x14ac:dyDescent="0.25">
      <c r="A145" s="1187" t="s">
        <v>174</v>
      </c>
      <c r="B145" s="1244" t="s">
        <v>449</v>
      </c>
      <c r="C145" s="686">
        <f>'RM_1.3.sz.mell.'!C145</f>
        <v>0</v>
      </c>
      <c r="D145" s="686">
        <f>'RM_1.3.sz.mell.'!D145</f>
        <v>0</v>
      </c>
      <c r="E145" s="686">
        <f>'RM_1.3.sz.mell.'!E145</f>
        <v>0</v>
      </c>
      <c r="F145" s="686">
        <f>'RM_1.3.sz.mell.'!F145</f>
        <v>0</v>
      </c>
      <c r="G145" s="686">
        <f>'RM_1.3.sz.mell.'!G145</f>
        <v>0</v>
      </c>
      <c r="H145" s="686">
        <f>'RM_1.3.sz.mell.'!H145</f>
        <v>0</v>
      </c>
      <c r="I145" s="686">
        <f>'RM_1.3.sz.mell.'!I145</f>
        <v>0</v>
      </c>
      <c r="J145" s="686">
        <f>'RM_1.3.sz.mell.'!J145</f>
        <v>0</v>
      </c>
      <c r="K145" s="687">
        <f t="shared" si="8"/>
        <v>0</v>
      </c>
    </row>
    <row r="146" spans="1:15" ht="12" customHeight="1" thickBot="1" x14ac:dyDescent="0.3">
      <c r="A146" s="1222" t="s">
        <v>175</v>
      </c>
      <c r="B146" s="1244" t="s">
        <v>450</v>
      </c>
      <c r="C146" s="686">
        <f>'RM_1.3.sz.mell.'!C146</f>
        <v>0</v>
      </c>
      <c r="D146" s="686">
        <f>'RM_1.3.sz.mell.'!D146</f>
        <v>0</v>
      </c>
      <c r="E146" s="686">
        <f>'RM_1.3.sz.mell.'!E146</f>
        <v>0</v>
      </c>
      <c r="F146" s="686">
        <f>'RM_1.3.sz.mell.'!F146</f>
        <v>0</v>
      </c>
      <c r="G146" s="686">
        <f>'RM_1.3.sz.mell.'!G146</f>
        <v>0</v>
      </c>
      <c r="H146" s="686">
        <f>'RM_1.3.sz.mell.'!H146</f>
        <v>0</v>
      </c>
      <c r="I146" s="686">
        <f>'RM_1.3.sz.mell.'!I146</f>
        <v>0</v>
      </c>
      <c r="J146" s="686">
        <f>'RM_1.3.sz.mell.'!J146</f>
        <v>0</v>
      </c>
      <c r="K146" s="687">
        <f t="shared" si="8"/>
        <v>0</v>
      </c>
    </row>
    <row r="147" spans="1:15" ht="12" customHeight="1" thickBot="1" x14ac:dyDescent="0.3">
      <c r="A147" s="1185" t="s">
        <v>22</v>
      </c>
      <c r="B147" s="1243" t="s">
        <v>458</v>
      </c>
      <c r="C147" s="389">
        <f>'RM_1.3.sz.mell.'!C147</f>
        <v>0</v>
      </c>
      <c r="D147" s="389">
        <f>'RM_1.3.sz.mell.'!D147</f>
        <v>0</v>
      </c>
      <c r="E147" s="389">
        <f>'RM_1.3.sz.mell.'!E147</f>
        <v>0</v>
      </c>
      <c r="F147" s="389">
        <f>'RM_1.3.sz.mell.'!F147</f>
        <v>0</v>
      </c>
      <c r="G147" s="389">
        <f>'RM_1.3.sz.mell.'!G147</f>
        <v>0</v>
      </c>
      <c r="H147" s="389">
        <f>'RM_1.3.sz.mell.'!H147</f>
        <v>0</v>
      </c>
      <c r="I147" s="389">
        <f>'RM_1.3.sz.mell.'!I147</f>
        <v>0</v>
      </c>
      <c r="J147" s="389">
        <f>'RM_1.3.sz.mell.'!J147</f>
        <v>0</v>
      </c>
      <c r="K147" s="432">
        <f>+K148+K149+K150+K151</f>
        <v>0</v>
      </c>
    </row>
    <row r="148" spans="1:15" ht="12" customHeight="1" x14ac:dyDescent="0.25">
      <c r="A148" s="1187" t="s">
        <v>93</v>
      </c>
      <c r="B148" s="1244" t="s">
        <v>366</v>
      </c>
      <c r="C148" s="686">
        <f>'RM_1.3.sz.mell.'!C148</f>
        <v>0</v>
      </c>
      <c r="D148" s="686">
        <f>'RM_1.3.sz.mell.'!D148</f>
        <v>0</v>
      </c>
      <c r="E148" s="686">
        <f>'RM_1.3.sz.mell.'!E148</f>
        <v>0</v>
      </c>
      <c r="F148" s="686">
        <f>'RM_1.3.sz.mell.'!F148</f>
        <v>0</v>
      </c>
      <c r="G148" s="686">
        <f>'RM_1.3.sz.mell.'!G148</f>
        <v>0</v>
      </c>
      <c r="H148" s="686">
        <f>'RM_1.3.sz.mell.'!H148</f>
        <v>0</v>
      </c>
      <c r="I148" s="686">
        <f>'RM_1.3.sz.mell.'!I148</f>
        <v>0</v>
      </c>
      <c r="J148" s="686">
        <f>'RM_1.3.sz.mell.'!J148</f>
        <v>0</v>
      </c>
      <c r="K148" s="687">
        <f>C148+J148</f>
        <v>0</v>
      </c>
    </row>
    <row r="149" spans="1:15" ht="12" customHeight="1" x14ac:dyDescent="0.25">
      <c r="A149" s="1187" t="s">
        <v>94</v>
      </c>
      <c r="B149" s="1244" t="s">
        <v>367</v>
      </c>
      <c r="C149" s="686">
        <f>'RM_1.3.sz.mell.'!C149</f>
        <v>0</v>
      </c>
      <c r="D149" s="686">
        <f>'RM_1.3.sz.mell.'!D149</f>
        <v>0</v>
      </c>
      <c r="E149" s="686">
        <f>'RM_1.3.sz.mell.'!E149</f>
        <v>0</v>
      </c>
      <c r="F149" s="686">
        <f>'RM_1.3.sz.mell.'!F149</f>
        <v>0</v>
      </c>
      <c r="G149" s="686">
        <f>'RM_1.3.sz.mell.'!G149</f>
        <v>0</v>
      </c>
      <c r="H149" s="686">
        <f>'RM_1.3.sz.mell.'!H149</f>
        <v>0</v>
      </c>
      <c r="I149" s="686">
        <f>'RM_1.3.sz.mell.'!I149</f>
        <v>0</v>
      </c>
      <c r="J149" s="686">
        <f>'RM_1.3.sz.mell.'!J149</f>
        <v>0</v>
      </c>
      <c r="K149" s="687">
        <f>C149+J149</f>
        <v>0</v>
      </c>
    </row>
    <row r="150" spans="1:15" ht="12" customHeight="1" x14ac:dyDescent="0.25">
      <c r="A150" s="1187" t="s">
        <v>283</v>
      </c>
      <c r="B150" s="1244" t="s">
        <v>459</v>
      </c>
      <c r="C150" s="686">
        <f>'RM_1.3.sz.mell.'!C150</f>
        <v>0</v>
      </c>
      <c r="D150" s="686">
        <f>'RM_1.3.sz.mell.'!D150</f>
        <v>0</v>
      </c>
      <c r="E150" s="686">
        <f>'RM_1.3.sz.mell.'!E150</f>
        <v>0</v>
      </c>
      <c r="F150" s="686">
        <f>'RM_1.3.sz.mell.'!F150</f>
        <v>0</v>
      </c>
      <c r="G150" s="686">
        <f>'RM_1.3.sz.mell.'!G150</f>
        <v>0</v>
      </c>
      <c r="H150" s="686">
        <f>'RM_1.3.sz.mell.'!H150</f>
        <v>0</v>
      </c>
      <c r="I150" s="686">
        <f>'RM_1.3.sz.mell.'!I150</f>
        <v>0</v>
      </c>
      <c r="J150" s="686">
        <f>'RM_1.3.sz.mell.'!J150</f>
        <v>0</v>
      </c>
      <c r="K150" s="687">
        <f>C150+J150</f>
        <v>0</v>
      </c>
    </row>
    <row r="151" spans="1:15" ht="12" customHeight="1" thickBot="1" x14ac:dyDescent="0.3">
      <c r="A151" s="1222" t="s">
        <v>284</v>
      </c>
      <c r="B151" s="1245" t="s">
        <v>385</v>
      </c>
      <c r="C151" s="686">
        <f>'RM_1.3.sz.mell.'!C151</f>
        <v>0</v>
      </c>
      <c r="D151" s="686">
        <f>'RM_1.3.sz.mell.'!D151</f>
        <v>0</v>
      </c>
      <c r="E151" s="686">
        <f>'RM_1.3.sz.mell.'!E151</f>
        <v>0</v>
      </c>
      <c r="F151" s="686">
        <f>'RM_1.3.sz.mell.'!F151</f>
        <v>0</v>
      </c>
      <c r="G151" s="686">
        <f>'RM_1.3.sz.mell.'!G151</f>
        <v>0</v>
      </c>
      <c r="H151" s="686">
        <f>'RM_1.3.sz.mell.'!H151</f>
        <v>0</v>
      </c>
      <c r="I151" s="686">
        <f>'RM_1.3.sz.mell.'!I151</f>
        <v>0</v>
      </c>
      <c r="J151" s="686">
        <f>'RM_1.3.sz.mell.'!J151</f>
        <v>0</v>
      </c>
      <c r="K151" s="687">
        <f>C151+J151</f>
        <v>0</v>
      </c>
    </row>
    <row r="152" spans="1:15" ht="12" customHeight="1" thickBot="1" x14ac:dyDescent="0.3">
      <c r="A152" s="1185" t="s">
        <v>23</v>
      </c>
      <c r="B152" s="1243" t="s">
        <v>460</v>
      </c>
      <c r="C152" s="486">
        <f>'RM_1.3.sz.mell.'!C152</f>
        <v>0</v>
      </c>
      <c r="D152" s="486">
        <f>'RM_1.3.sz.mell.'!D152</f>
        <v>0</v>
      </c>
      <c r="E152" s="486">
        <f>'RM_1.3.sz.mell.'!E152</f>
        <v>0</v>
      </c>
      <c r="F152" s="486">
        <f>'RM_1.3.sz.mell.'!F152</f>
        <v>0</v>
      </c>
      <c r="G152" s="486">
        <f>'RM_1.3.sz.mell.'!G152</f>
        <v>0</v>
      </c>
      <c r="H152" s="486">
        <f>'RM_1.3.sz.mell.'!H152</f>
        <v>0</v>
      </c>
      <c r="I152" s="486">
        <f>'RM_1.3.sz.mell.'!I152</f>
        <v>0</v>
      </c>
      <c r="J152" s="486">
        <f>'RM_1.3.sz.mell.'!J152</f>
        <v>0</v>
      </c>
      <c r="K152" s="480">
        <f>SUM(K153:K157)</f>
        <v>0</v>
      </c>
    </row>
    <row r="153" spans="1:15" ht="12" customHeight="1" x14ac:dyDescent="0.25">
      <c r="A153" s="1187" t="s">
        <v>95</v>
      </c>
      <c r="B153" s="1244" t="s">
        <v>455</v>
      </c>
      <c r="C153" s="686">
        <f>'RM_1.3.sz.mell.'!C153</f>
        <v>0</v>
      </c>
      <c r="D153" s="686">
        <f>'RM_1.3.sz.mell.'!D153</f>
        <v>0</v>
      </c>
      <c r="E153" s="686">
        <f>'RM_1.3.sz.mell.'!E153</f>
        <v>0</v>
      </c>
      <c r="F153" s="686">
        <f>'RM_1.3.sz.mell.'!F153</f>
        <v>0</v>
      </c>
      <c r="G153" s="686">
        <f>'RM_1.3.sz.mell.'!G153</f>
        <v>0</v>
      </c>
      <c r="H153" s="686">
        <f>'RM_1.3.sz.mell.'!H153</f>
        <v>0</v>
      </c>
      <c r="I153" s="686">
        <f>'RM_1.3.sz.mell.'!I153</f>
        <v>0</v>
      </c>
      <c r="J153" s="686">
        <f>'RM_1.3.sz.mell.'!J153</f>
        <v>0</v>
      </c>
      <c r="K153" s="687">
        <f t="shared" ref="K153:K159" si="9">C153+J153</f>
        <v>0</v>
      </c>
    </row>
    <row r="154" spans="1:15" ht="12" customHeight="1" x14ac:dyDescent="0.25">
      <c r="A154" s="1187" t="s">
        <v>96</v>
      </c>
      <c r="B154" s="1244" t="s">
        <v>462</v>
      </c>
      <c r="C154" s="686">
        <f>'RM_1.3.sz.mell.'!C154</f>
        <v>0</v>
      </c>
      <c r="D154" s="686">
        <f>'RM_1.3.sz.mell.'!D154</f>
        <v>0</v>
      </c>
      <c r="E154" s="686">
        <f>'RM_1.3.sz.mell.'!E154</f>
        <v>0</v>
      </c>
      <c r="F154" s="686">
        <f>'RM_1.3.sz.mell.'!F154</f>
        <v>0</v>
      </c>
      <c r="G154" s="686">
        <f>'RM_1.3.sz.mell.'!G154</f>
        <v>0</v>
      </c>
      <c r="H154" s="686">
        <f>'RM_1.3.sz.mell.'!H154</f>
        <v>0</v>
      </c>
      <c r="I154" s="686">
        <f>'RM_1.3.sz.mell.'!I154</f>
        <v>0</v>
      </c>
      <c r="J154" s="686">
        <f>'RM_1.3.sz.mell.'!J154</f>
        <v>0</v>
      </c>
      <c r="K154" s="687">
        <f t="shared" si="9"/>
        <v>0</v>
      </c>
    </row>
    <row r="155" spans="1:15" ht="12" customHeight="1" x14ac:dyDescent="0.25">
      <c r="A155" s="1187" t="s">
        <v>295</v>
      </c>
      <c r="B155" s="1244" t="s">
        <v>457</v>
      </c>
      <c r="C155" s="686">
        <f>'RM_1.3.sz.mell.'!C155</f>
        <v>0</v>
      </c>
      <c r="D155" s="686">
        <f>'RM_1.3.sz.mell.'!D155</f>
        <v>0</v>
      </c>
      <c r="E155" s="686">
        <f>'RM_1.3.sz.mell.'!E155</f>
        <v>0</v>
      </c>
      <c r="F155" s="686">
        <f>'RM_1.3.sz.mell.'!F155</f>
        <v>0</v>
      </c>
      <c r="G155" s="686">
        <f>'RM_1.3.sz.mell.'!G155</f>
        <v>0</v>
      </c>
      <c r="H155" s="686">
        <f>'RM_1.3.sz.mell.'!H155</f>
        <v>0</v>
      </c>
      <c r="I155" s="686">
        <f>'RM_1.3.sz.mell.'!I155</f>
        <v>0</v>
      </c>
      <c r="J155" s="686">
        <f>'RM_1.3.sz.mell.'!J155</f>
        <v>0</v>
      </c>
      <c r="K155" s="687">
        <f t="shared" si="9"/>
        <v>0</v>
      </c>
    </row>
    <row r="156" spans="1:15" ht="12" customHeight="1" x14ac:dyDescent="0.25">
      <c r="A156" s="1187" t="s">
        <v>296</v>
      </c>
      <c r="B156" s="1244" t="s">
        <v>463</v>
      </c>
      <c r="C156" s="686">
        <f>'RM_1.3.sz.mell.'!C156</f>
        <v>0</v>
      </c>
      <c r="D156" s="686">
        <f>'RM_1.3.sz.mell.'!D156</f>
        <v>0</v>
      </c>
      <c r="E156" s="686">
        <f>'RM_1.3.sz.mell.'!E156</f>
        <v>0</v>
      </c>
      <c r="F156" s="686">
        <f>'RM_1.3.sz.mell.'!F156</f>
        <v>0</v>
      </c>
      <c r="G156" s="686">
        <f>'RM_1.3.sz.mell.'!G156</f>
        <v>0</v>
      </c>
      <c r="H156" s="686">
        <f>'RM_1.3.sz.mell.'!H156</f>
        <v>0</v>
      </c>
      <c r="I156" s="686">
        <f>'RM_1.3.sz.mell.'!I156</f>
        <v>0</v>
      </c>
      <c r="J156" s="686">
        <f>'RM_1.3.sz.mell.'!J156</f>
        <v>0</v>
      </c>
      <c r="K156" s="687">
        <f t="shared" si="9"/>
        <v>0</v>
      </c>
    </row>
    <row r="157" spans="1:15" ht="12" customHeight="1" thickBot="1" x14ac:dyDescent="0.3">
      <c r="A157" s="1187" t="s">
        <v>461</v>
      </c>
      <c r="B157" s="1244" t="s">
        <v>464</v>
      </c>
      <c r="C157" s="688">
        <f>'RM_1.3.sz.mell.'!C157</f>
        <v>0</v>
      </c>
      <c r="D157" s="688">
        <f>'RM_1.3.sz.mell.'!D157</f>
        <v>0</v>
      </c>
      <c r="E157" s="688">
        <f>'RM_1.3.sz.mell.'!E157</f>
        <v>0</v>
      </c>
      <c r="F157" s="688">
        <f>'RM_1.3.sz.mell.'!F157</f>
        <v>0</v>
      </c>
      <c r="G157" s="688">
        <f>'RM_1.3.sz.mell.'!G157</f>
        <v>0</v>
      </c>
      <c r="H157" s="688">
        <f>'RM_1.3.sz.mell.'!H157</f>
        <v>0</v>
      </c>
      <c r="I157" s="688">
        <f>'RM_1.3.sz.mell.'!I157</f>
        <v>0</v>
      </c>
      <c r="J157" s="688">
        <f>'RM_1.3.sz.mell.'!J157</f>
        <v>0</v>
      </c>
      <c r="K157" s="689">
        <f t="shared" si="9"/>
        <v>0</v>
      </c>
    </row>
    <row r="158" spans="1:15" ht="12" customHeight="1" thickBot="1" x14ac:dyDescent="0.3">
      <c r="A158" s="1185" t="s">
        <v>24</v>
      </c>
      <c r="B158" s="1243" t="s">
        <v>465</v>
      </c>
      <c r="C158" s="1247">
        <f>'RM_1.3.sz.mell.'!C158</f>
        <v>0</v>
      </c>
      <c r="D158" s="1247">
        <f>'RM_1.3.sz.mell.'!D158</f>
        <v>0</v>
      </c>
      <c r="E158" s="1247">
        <f>'RM_1.3.sz.mell.'!E158</f>
        <v>0</v>
      </c>
      <c r="F158" s="1247">
        <f>'RM_1.3.sz.mell.'!F158</f>
        <v>0</v>
      </c>
      <c r="G158" s="1247">
        <f>'RM_1.3.sz.mell.'!G158</f>
        <v>0</v>
      </c>
      <c r="H158" s="1247">
        <f>'RM_1.3.sz.mell.'!H158</f>
        <v>0</v>
      </c>
      <c r="I158" s="1247">
        <f>'RM_1.3.sz.mell.'!I158</f>
        <v>0</v>
      </c>
      <c r="J158" s="1247">
        <f>'RM_1.3.sz.mell.'!J158</f>
        <v>0</v>
      </c>
      <c r="K158" s="698">
        <f t="shared" si="9"/>
        <v>0</v>
      </c>
    </row>
    <row r="159" spans="1:15" ht="12" customHeight="1" thickBot="1" x14ac:dyDescent="0.3">
      <c r="A159" s="1185" t="s">
        <v>25</v>
      </c>
      <c r="B159" s="1243" t="s">
        <v>466</v>
      </c>
      <c r="C159" s="668">
        <f>'RM_1.3.sz.mell.'!C159</f>
        <v>0</v>
      </c>
      <c r="D159" s="668">
        <f>'RM_1.3.sz.mell.'!D159</f>
        <v>0</v>
      </c>
      <c r="E159" s="668">
        <f>'RM_1.3.sz.mell.'!E159</f>
        <v>0</v>
      </c>
      <c r="F159" s="668">
        <f>'RM_1.3.sz.mell.'!F159</f>
        <v>0</v>
      </c>
      <c r="G159" s="668">
        <f>'RM_1.3.sz.mell.'!G159</f>
        <v>0</v>
      </c>
      <c r="H159" s="668">
        <f>'RM_1.3.sz.mell.'!H159</f>
        <v>0</v>
      </c>
      <c r="I159" s="668">
        <f>'RM_1.3.sz.mell.'!I159</f>
        <v>0</v>
      </c>
      <c r="J159" s="668">
        <f>'RM_1.3.sz.mell.'!J159</f>
        <v>0</v>
      </c>
      <c r="K159" s="669">
        <f t="shared" si="9"/>
        <v>0</v>
      </c>
    </row>
    <row r="160" spans="1:15" ht="15.2" customHeight="1" thickBot="1" x14ac:dyDescent="0.3">
      <c r="A160" s="1185" t="s">
        <v>26</v>
      </c>
      <c r="B160" s="1243" t="s">
        <v>468</v>
      </c>
      <c r="C160" s="488">
        <f>'RM_1.3.sz.mell.'!C160</f>
        <v>0</v>
      </c>
      <c r="D160" s="488">
        <f>'RM_1.3.sz.mell.'!D160</f>
        <v>0</v>
      </c>
      <c r="E160" s="488">
        <f>'RM_1.3.sz.mell.'!E160</f>
        <v>0</v>
      </c>
      <c r="F160" s="488">
        <f>'RM_1.3.sz.mell.'!F160</f>
        <v>0</v>
      </c>
      <c r="G160" s="488">
        <f>'RM_1.3.sz.mell.'!G160</f>
        <v>0</v>
      </c>
      <c r="H160" s="488">
        <f>'RM_1.3.sz.mell.'!H160</f>
        <v>0</v>
      </c>
      <c r="I160" s="488">
        <f>'RM_1.3.sz.mell.'!I160</f>
        <v>0</v>
      </c>
      <c r="J160" s="488">
        <f>'RM_1.3.sz.mell.'!J160</f>
        <v>0</v>
      </c>
      <c r="K160" s="482">
        <f>+K136+K140+K147+K152+K158+K159</f>
        <v>0</v>
      </c>
      <c r="L160" s="1257"/>
      <c r="M160" s="1258"/>
      <c r="N160" s="1258"/>
      <c r="O160" s="1258"/>
    </row>
    <row r="161" spans="1:11" s="1210" customFormat="1" ht="12.95" customHeight="1" thickBot="1" x14ac:dyDescent="0.25">
      <c r="A161" s="1225" t="s">
        <v>27</v>
      </c>
      <c r="B161" s="1246" t="s">
        <v>467</v>
      </c>
      <c r="C161" s="488">
        <f>'RM_1.3.sz.mell.'!C161</f>
        <v>9099230</v>
      </c>
      <c r="D161" s="488">
        <f>'RM_1.3.sz.mell.'!D161</f>
        <v>0</v>
      </c>
      <c r="E161" s="488">
        <f>'RM_1.3.sz.mell.'!E161</f>
        <v>0</v>
      </c>
      <c r="F161" s="488">
        <f>'RM_1.3.sz.mell.'!F161</f>
        <v>0</v>
      </c>
      <c r="G161" s="488">
        <f>'RM_1.3.sz.mell.'!G161</f>
        <v>0</v>
      </c>
      <c r="H161" s="488">
        <f>'RM_1.3.sz.mell.'!H161</f>
        <v>0</v>
      </c>
      <c r="I161" s="488">
        <f>'RM_1.3.sz.mell.'!I161</f>
        <v>0</v>
      </c>
      <c r="J161" s="488">
        <f>'RM_1.3.sz.mell.'!J161</f>
        <v>0</v>
      </c>
      <c r="K161" s="482">
        <f>+K135+K160</f>
        <v>9099230</v>
      </c>
    </row>
    <row r="162" spans="1:11" s="650" customFormat="1" x14ac:dyDescent="0.25">
      <c r="C162" s="650">
        <f>'RM_1.3.sz.mell.'!C162</f>
        <v>0</v>
      </c>
      <c r="D162" s="650">
        <f>'RM_1.3.sz.mell.'!D162</f>
        <v>0</v>
      </c>
      <c r="E162" s="650">
        <f>'RM_1.3.sz.mell.'!E162</f>
        <v>0</v>
      </c>
      <c r="F162" s="650">
        <f>'RM_1.3.sz.mell.'!F162</f>
        <v>0</v>
      </c>
      <c r="G162" s="650">
        <f>'RM_1.3.sz.mell.'!G162</f>
        <v>0</v>
      </c>
      <c r="H162" s="650">
        <f>'RM_1.3.sz.mell.'!H162</f>
        <v>0</v>
      </c>
      <c r="I162" s="650">
        <f>'RM_1.3.sz.mell.'!I162</f>
        <v>0</v>
      </c>
      <c r="J162" s="650">
        <f>'RM_1.3.sz.mell.'!J162</f>
        <v>0</v>
      </c>
      <c r="K162" s="650">
        <f>'RM_1.3.sz.mell.'!K162</f>
        <v>0</v>
      </c>
    </row>
    <row r="163" spans="1:11" x14ac:dyDescent="0.25">
      <c r="A163" s="2223" t="s">
        <v>368</v>
      </c>
      <c r="B163" s="2223"/>
      <c r="C163" s="2223"/>
      <c r="D163" s="2223"/>
      <c r="E163" s="2223"/>
      <c r="F163" s="2223"/>
      <c r="G163" s="2223"/>
      <c r="H163" s="2223"/>
      <c r="I163" s="2223"/>
      <c r="J163" s="2223"/>
      <c r="K163" s="2223"/>
    </row>
    <row r="164" spans="1:11" ht="15.2" customHeight="1" thickBot="1" x14ac:dyDescent="0.3">
      <c r="A164" s="2108" t="s">
        <v>152</v>
      </c>
      <c r="B164" s="2108"/>
      <c r="C164" s="1260"/>
      <c r="K164" s="1260" t="str">
        <f>K96</f>
        <v>Forintban!</v>
      </c>
    </row>
    <row r="165" spans="1:11" ht="25.5" customHeight="1" thickBot="1" x14ac:dyDescent="0.3">
      <c r="A165" s="1185">
        <v>1</v>
      </c>
      <c r="B165" s="1261" t="s">
        <v>469</v>
      </c>
      <c r="C165" s="705">
        <f>+C68-C135</f>
        <v>0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0</v>
      </c>
    </row>
    <row r="166" spans="1:11" ht="32.450000000000003" customHeight="1" thickBot="1" x14ac:dyDescent="0.3">
      <c r="A166" s="1185" t="s">
        <v>18</v>
      </c>
      <c r="B166" s="1261" t="s">
        <v>475</v>
      </c>
      <c r="C166" s="382">
        <f>+C92-C160</f>
        <v>0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0</v>
      </c>
    </row>
  </sheetData>
  <sheetProtection sheet="1"/>
  <customSheetViews>
    <customSheetView guid="{9A8A2574-4E4C-4A0E-A4B4-611EAAF4A38D}" scale="120">
      <selection activeCell="B33" sqref="B33:B39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2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O166"/>
  <sheetViews>
    <sheetView topLeftCell="A73" zoomScale="120" zoomScaleNormal="120" zoomScaleSheetLayoutView="100" workbookViewId="0">
      <selection activeCell="J12" sqref="J12"/>
    </sheetView>
  </sheetViews>
  <sheetFormatPr defaultRowHeight="15.75" x14ac:dyDescent="0.25"/>
  <cols>
    <col min="1" max="1" width="7.5" style="1249" customWidth="1"/>
    <col min="2" max="2" width="59.6640625" style="1249" customWidth="1"/>
    <col min="3" max="3" width="14.83203125" style="1259" customWidth="1"/>
    <col min="4" max="11" width="14.83203125" style="1252" customWidth="1"/>
    <col min="12" max="16384" width="9.33203125" style="1252"/>
  </cols>
  <sheetData>
    <row r="1" spans="1:11" x14ac:dyDescent="0.25">
      <c r="A1" s="1251"/>
      <c r="B1" s="2224" t="str">
        <f>CONCATENATE("1.4. melléklet ",E_ALAPADATOK!A7," ",E_ALAPADATOK!B7," ",E_ALAPADATOK!C7," ",E_ALAPADATOK!D7," ",E_ALAPADATOK!E7," ",E_ALAPADATOK!F7," ",E_ALAPADATOK!G7," ",E_ALAPADATOK!H7)</f>
        <v>1.4. melléklet a … / 2021. ( … ) önkormányzati rendelethez</v>
      </c>
      <c r="C1" s="2225"/>
      <c r="D1" s="2225"/>
      <c r="E1" s="2225"/>
      <c r="F1" s="2225"/>
      <c r="G1" s="2225"/>
      <c r="H1" s="2225"/>
      <c r="I1" s="2225"/>
      <c r="J1" s="2225"/>
      <c r="K1" s="2225"/>
    </row>
    <row r="2" spans="1:11" x14ac:dyDescent="0.25">
      <c r="A2" s="1251"/>
      <c r="B2" s="1251"/>
      <c r="C2" s="1253"/>
      <c r="D2" s="1254"/>
      <c r="E2" s="1254"/>
      <c r="F2" s="1254"/>
      <c r="G2" s="1254"/>
      <c r="H2" s="1254"/>
      <c r="I2" s="1254"/>
      <c r="J2" s="1254"/>
      <c r="K2" s="1254"/>
    </row>
    <row r="3" spans="1:11" x14ac:dyDescent="0.25">
      <c r="A3" s="2226" t="str">
        <f>CONCATENATE(E_ALAPADATOK!A3)</f>
        <v>Mezőzombor Község Önkormányzata</v>
      </c>
      <c r="B3" s="2226"/>
      <c r="C3" s="2227"/>
      <c r="D3" s="2226"/>
      <c r="E3" s="2226"/>
      <c r="F3" s="2226"/>
      <c r="G3" s="2226"/>
      <c r="H3" s="2226"/>
      <c r="I3" s="2226"/>
      <c r="J3" s="2226"/>
      <c r="K3" s="2226"/>
    </row>
    <row r="4" spans="1:11" x14ac:dyDescent="0.25">
      <c r="A4" s="2226" t="str">
        <f>CONCATENATE(E_ALAPADATOK!D7," ÉVI KÖLTSÉGVETÉSI RENDELET ÁLLAMIGAZGATÁSI FELADATOK BEVÉTELEINEK AKTUÁLIS ELŐIRÁNYZATAINAK ALAKULÁSA")</f>
        <v>2021. ÉVI KÖLTSÉGVETÉSI RENDELET ÁLLAMIGAZGATÁSI FELADATOK BEVÉTELEINEK AKTUÁLIS ELŐIRÁNYZATAINAK ALAKULÁSA</v>
      </c>
      <c r="B4" s="2226"/>
      <c r="C4" s="2227"/>
      <c r="D4" s="2226"/>
      <c r="E4" s="2226"/>
      <c r="F4" s="2226"/>
      <c r="G4" s="2226"/>
      <c r="H4" s="2226"/>
      <c r="I4" s="2226"/>
      <c r="J4" s="2226"/>
      <c r="K4" s="2226"/>
    </row>
    <row r="5" spans="1:11" x14ac:dyDescent="0.25">
      <c r="A5" s="1251"/>
      <c r="B5" s="1251"/>
      <c r="C5" s="1253"/>
      <c r="D5" s="1254"/>
      <c r="E5" s="1254"/>
      <c r="F5" s="1254"/>
      <c r="G5" s="1254"/>
      <c r="H5" s="1254"/>
      <c r="I5" s="1254"/>
      <c r="J5" s="1254"/>
      <c r="K5" s="1254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1396"/>
      <c r="K7" s="1396" t="s">
        <v>559</v>
      </c>
    </row>
    <row r="8" spans="1:11" x14ac:dyDescent="0.25">
      <c r="A8" s="2215" t="s">
        <v>68</v>
      </c>
      <c r="B8" s="2217" t="s">
        <v>16</v>
      </c>
      <c r="C8" s="2219" t="str">
        <f>+CONCATENATE(LEFT(E_ÖSSZEFÜGGÉSEK!A6,4),". évi")</f>
        <v>2021. évi</v>
      </c>
      <c r="D8" s="2220"/>
      <c r="E8" s="2221"/>
      <c r="F8" s="2221"/>
      <c r="G8" s="2221"/>
      <c r="H8" s="2221"/>
      <c r="I8" s="2221"/>
      <c r="J8" s="2221"/>
      <c r="K8" s="2222"/>
    </row>
    <row r="9" spans="1:11" ht="48.75" thickBot="1" x14ac:dyDescent="0.3">
      <c r="A9" s="2216"/>
      <c r="B9" s="2218"/>
      <c r="C9" s="1394" t="str">
        <f>'RM_1.4.sz.mell.'!C9</f>
        <v>Eredeti
előirányzat</v>
      </c>
      <c r="D9" s="1394" t="str">
        <f>'RM_1.4.sz.mell.'!D9</f>
        <v xml:space="preserve">… . sz. módosítás </v>
      </c>
      <c r="E9" s="1394" t="str">
        <f>'RM_1.4.sz.mell.'!E9</f>
        <v xml:space="preserve">… . sz. módosítás </v>
      </c>
      <c r="F9" s="1394" t="str">
        <f>'RM_1.4.sz.mell.'!F9</f>
        <v xml:space="preserve">… . sz. módosítás </v>
      </c>
      <c r="G9" s="1394" t="str">
        <f>'RM_1.4.sz.mell.'!G9</f>
        <v xml:space="preserve">… . sz. módosítás </v>
      </c>
      <c r="H9" s="1394" t="str">
        <f>'RM_1.4.sz.mell.'!H9</f>
        <v xml:space="preserve">… . sz. módosítás </v>
      </c>
      <c r="I9" s="1394" t="str">
        <f>'RM_1.4.sz.mell.'!I9</f>
        <v xml:space="preserve">… . sz. módosítás </v>
      </c>
      <c r="J9" s="1394" t="str">
        <f>'RM_1.4.sz.mell.'!J9</f>
        <v>Módosítások összesen</v>
      </c>
      <c r="K9" s="1395" t="str">
        <f>'RM_1.4.sz.mell.'!K9</f>
        <v>….számú módosítás utáni előirányzat</v>
      </c>
    </row>
    <row r="10" spans="1:11" s="1256" customFormat="1" ht="12" customHeight="1" thickBot="1" x14ac:dyDescent="0.25">
      <c r="A10" s="1183" t="s">
        <v>488</v>
      </c>
      <c r="B10" s="1184" t="s">
        <v>489</v>
      </c>
      <c r="C10" s="1228" t="str">
        <f>'RM_1.4.sz.mell.'!C10</f>
        <v>C</v>
      </c>
      <c r="D10" s="1228" t="str">
        <f>'RM_1.4.sz.mell.'!D10</f>
        <v>D</v>
      </c>
      <c r="E10" s="1228" t="str">
        <f>'RM_1.4.sz.mell.'!E10</f>
        <v>E</v>
      </c>
      <c r="F10" s="1228" t="str">
        <f>'RM_1.4.sz.mell.'!F10</f>
        <v>F</v>
      </c>
      <c r="G10" s="1228" t="str">
        <f>'RM_1.4.sz.mell.'!G10</f>
        <v>G</v>
      </c>
      <c r="H10" s="1228" t="str">
        <f>'RM_1.4.sz.mell.'!H10</f>
        <v>H</v>
      </c>
      <c r="I10" s="1228" t="str">
        <f>'RM_1.4.sz.mell.'!I10</f>
        <v>I</v>
      </c>
      <c r="J10" s="1228" t="str">
        <f>'RM_1.4.sz.mell.'!J10</f>
        <v>J=(D+…+I)</v>
      </c>
      <c r="K10" s="1250" t="s">
        <v>743</v>
      </c>
    </row>
    <row r="11" spans="1:11" s="1210" customFormat="1" ht="12" customHeight="1" thickBot="1" x14ac:dyDescent="0.25">
      <c r="A11" s="1185" t="s">
        <v>17</v>
      </c>
      <c r="B11" s="1186" t="s">
        <v>249</v>
      </c>
      <c r="C11" s="382">
        <f>'RM_1.4.sz.mell.'!C11</f>
        <v>54478389</v>
      </c>
      <c r="D11" s="382">
        <f>'RM_1.4.sz.mell.'!D11</f>
        <v>0</v>
      </c>
      <c r="E11" s="382">
        <f>'RM_1.4.sz.mell.'!E11</f>
        <v>0</v>
      </c>
      <c r="F11" s="382">
        <f>'RM_1.4.sz.mell.'!F11</f>
        <v>0</v>
      </c>
      <c r="G11" s="382">
        <f>'RM_1.4.sz.mell.'!G11</f>
        <v>0</v>
      </c>
      <c r="H11" s="382">
        <f>'RM_1.4.sz.mell.'!H11</f>
        <v>0</v>
      </c>
      <c r="I11" s="382">
        <f>'RM_1.4.sz.mell.'!I11</f>
        <v>0</v>
      </c>
      <c r="J11" s="382">
        <f>'RM_1.4.sz.mell.'!J11</f>
        <v>0</v>
      </c>
      <c r="K11" s="248">
        <f>+K12+K13+K14+K15+K16+K17</f>
        <v>54478389</v>
      </c>
    </row>
    <row r="12" spans="1:11" s="1210" customFormat="1" ht="12" customHeight="1" x14ac:dyDescent="0.2">
      <c r="A12" s="1187" t="s">
        <v>97</v>
      </c>
      <c r="B12" s="1188" t="s">
        <v>250</v>
      </c>
      <c r="C12" s="668">
        <f>'RM_1.4.sz.mell.'!C12</f>
        <v>54478389</v>
      </c>
      <c r="D12" s="668">
        <f>'RM_1.4.sz.mell.'!D12</f>
        <v>0</v>
      </c>
      <c r="E12" s="668">
        <f>'RM_1.4.sz.mell.'!E12</f>
        <v>0</v>
      </c>
      <c r="F12" s="668">
        <f>'RM_1.4.sz.mell.'!F12</f>
        <v>0</v>
      </c>
      <c r="G12" s="668">
        <f>'RM_1.4.sz.mell.'!G12</f>
        <v>0</v>
      </c>
      <c r="H12" s="668">
        <f>'RM_1.4.sz.mell.'!H12</f>
        <v>0</v>
      </c>
      <c r="I12" s="668">
        <f>'RM_1.4.sz.mell.'!I12</f>
        <v>0</v>
      </c>
      <c r="J12" s="668">
        <f>'RM_1.4.sz.mell.'!J12</f>
        <v>0</v>
      </c>
      <c r="K12" s="669">
        <f t="shared" ref="K12:K17" si="0">C12+J12</f>
        <v>54478389</v>
      </c>
    </row>
    <row r="13" spans="1:11" s="1210" customFormat="1" ht="12" customHeight="1" x14ac:dyDescent="0.2">
      <c r="A13" s="1189" t="s">
        <v>98</v>
      </c>
      <c r="B13" s="1190" t="s">
        <v>251</v>
      </c>
      <c r="C13" s="668">
        <f>'RM_1.4.sz.mell.'!C13</f>
        <v>0</v>
      </c>
      <c r="D13" s="668">
        <f>'RM_1.4.sz.mell.'!D13</f>
        <v>0</v>
      </c>
      <c r="E13" s="668">
        <f>'RM_1.4.sz.mell.'!E13</f>
        <v>0</v>
      </c>
      <c r="F13" s="668">
        <f>'RM_1.4.sz.mell.'!F13</f>
        <v>0</v>
      </c>
      <c r="G13" s="668">
        <f>'RM_1.4.sz.mell.'!G13</f>
        <v>0</v>
      </c>
      <c r="H13" s="668">
        <f>'RM_1.4.sz.mell.'!H13</f>
        <v>0</v>
      </c>
      <c r="I13" s="668">
        <f>'RM_1.4.sz.mell.'!I13</f>
        <v>0</v>
      </c>
      <c r="J13" s="668">
        <f>'RM_1.4.sz.mell.'!J13</f>
        <v>0</v>
      </c>
      <c r="K13" s="669">
        <f t="shared" si="0"/>
        <v>0</v>
      </c>
    </row>
    <row r="14" spans="1:11" s="1210" customFormat="1" ht="12" customHeight="1" x14ac:dyDescent="0.2">
      <c r="A14" s="1189" t="s">
        <v>99</v>
      </c>
      <c r="B14" s="1190" t="s">
        <v>252</v>
      </c>
      <c r="C14" s="668">
        <f>'RM_1.4.sz.mell.'!C14</f>
        <v>0</v>
      </c>
      <c r="D14" s="668">
        <f>'RM_1.4.sz.mell.'!D14</f>
        <v>0</v>
      </c>
      <c r="E14" s="668">
        <f>'RM_1.4.sz.mell.'!E14</f>
        <v>0</v>
      </c>
      <c r="F14" s="668">
        <f>'RM_1.4.sz.mell.'!F14</f>
        <v>0</v>
      </c>
      <c r="G14" s="668">
        <f>'RM_1.4.sz.mell.'!G14</f>
        <v>0</v>
      </c>
      <c r="H14" s="668">
        <f>'RM_1.4.sz.mell.'!H14</f>
        <v>0</v>
      </c>
      <c r="I14" s="668">
        <f>'RM_1.4.sz.mell.'!I14</f>
        <v>0</v>
      </c>
      <c r="J14" s="668">
        <f>'RM_1.4.sz.mell.'!J14</f>
        <v>0</v>
      </c>
      <c r="K14" s="669">
        <f t="shared" si="0"/>
        <v>0</v>
      </c>
    </row>
    <row r="15" spans="1:11" s="1210" customFormat="1" ht="12" customHeight="1" x14ac:dyDescent="0.2">
      <c r="A15" s="1189" t="s">
        <v>100</v>
      </c>
      <c r="B15" s="1190" t="s">
        <v>253</v>
      </c>
      <c r="C15" s="668">
        <f>'RM_1.4.sz.mell.'!C15</f>
        <v>0</v>
      </c>
      <c r="D15" s="668">
        <f>'RM_1.4.sz.mell.'!D15</f>
        <v>0</v>
      </c>
      <c r="E15" s="668">
        <f>'RM_1.4.sz.mell.'!E15</f>
        <v>0</v>
      </c>
      <c r="F15" s="668">
        <f>'RM_1.4.sz.mell.'!F15</f>
        <v>0</v>
      </c>
      <c r="G15" s="668">
        <f>'RM_1.4.sz.mell.'!G15</f>
        <v>0</v>
      </c>
      <c r="H15" s="668">
        <f>'RM_1.4.sz.mell.'!H15</f>
        <v>0</v>
      </c>
      <c r="I15" s="668">
        <f>'RM_1.4.sz.mell.'!I15</f>
        <v>0</v>
      </c>
      <c r="J15" s="668">
        <f>'RM_1.4.sz.mell.'!J15</f>
        <v>0</v>
      </c>
      <c r="K15" s="669">
        <f t="shared" si="0"/>
        <v>0</v>
      </c>
    </row>
    <row r="16" spans="1:11" s="1210" customFormat="1" ht="12" customHeight="1" x14ac:dyDescent="0.2">
      <c r="A16" s="1189" t="s">
        <v>146</v>
      </c>
      <c r="B16" s="1191" t="s">
        <v>427</v>
      </c>
      <c r="C16" s="668">
        <f>'RM_1.4.sz.mell.'!C16</f>
        <v>0</v>
      </c>
      <c r="D16" s="668">
        <f>'RM_1.4.sz.mell.'!D16</f>
        <v>0</v>
      </c>
      <c r="E16" s="668">
        <f>'RM_1.4.sz.mell.'!E16</f>
        <v>0</v>
      </c>
      <c r="F16" s="668">
        <f>'RM_1.4.sz.mell.'!F16</f>
        <v>0</v>
      </c>
      <c r="G16" s="668">
        <f>'RM_1.4.sz.mell.'!G16</f>
        <v>0</v>
      </c>
      <c r="H16" s="668">
        <f>'RM_1.4.sz.mell.'!H16</f>
        <v>0</v>
      </c>
      <c r="I16" s="668">
        <f>'RM_1.4.sz.mell.'!I16</f>
        <v>0</v>
      </c>
      <c r="J16" s="668">
        <f>'RM_1.4.sz.mell.'!J16</f>
        <v>0</v>
      </c>
      <c r="K16" s="669">
        <f t="shared" si="0"/>
        <v>0</v>
      </c>
    </row>
    <row r="17" spans="1:11" s="1210" customFormat="1" ht="12" customHeight="1" thickBot="1" x14ac:dyDescent="0.25">
      <c r="A17" s="1192" t="s">
        <v>101</v>
      </c>
      <c r="B17" s="1193" t="s">
        <v>428</v>
      </c>
      <c r="C17" s="668">
        <f>'RM_1.4.sz.mell.'!C17</f>
        <v>0</v>
      </c>
      <c r="D17" s="668">
        <f>'RM_1.4.sz.mell.'!D17</f>
        <v>0</v>
      </c>
      <c r="E17" s="668">
        <f>'RM_1.4.sz.mell.'!E17</f>
        <v>0</v>
      </c>
      <c r="F17" s="668">
        <f>'RM_1.4.sz.mell.'!F17</f>
        <v>0</v>
      </c>
      <c r="G17" s="668">
        <f>'RM_1.4.sz.mell.'!G17</f>
        <v>0</v>
      </c>
      <c r="H17" s="668">
        <f>'RM_1.4.sz.mell.'!H17</f>
        <v>0</v>
      </c>
      <c r="I17" s="668">
        <f>'RM_1.4.sz.mell.'!I17</f>
        <v>0</v>
      </c>
      <c r="J17" s="668">
        <f>'RM_1.4.sz.mell.'!J17</f>
        <v>0</v>
      </c>
      <c r="K17" s="669">
        <f t="shared" si="0"/>
        <v>0</v>
      </c>
    </row>
    <row r="18" spans="1:11" s="1210" customFormat="1" ht="12" customHeight="1" thickBot="1" x14ac:dyDescent="0.25">
      <c r="A18" s="1185" t="s">
        <v>18</v>
      </c>
      <c r="B18" s="1194" t="s">
        <v>254</v>
      </c>
      <c r="C18" s="382">
        <f>'RM_1.4.sz.mell.'!C18</f>
        <v>0</v>
      </c>
      <c r="D18" s="382">
        <f>'RM_1.4.sz.mell.'!D18</f>
        <v>0</v>
      </c>
      <c r="E18" s="382">
        <f>'RM_1.4.sz.mell.'!E18</f>
        <v>0</v>
      </c>
      <c r="F18" s="382">
        <f>'RM_1.4.sz.mell.'!F18</f>
        <v>0</v>
      </c>
      <c r="G18" s="382">
        <f>'RM_1.4.sz.mell.'!G18</f>
        <v>0</v>
      </c>
      <c r="H18" s="382">
        <f>'RM_1.4.sz.mell.'!H18</f>
        <v>0</v>
      </c>
      <c r="I18" s="382">
        <f>'RM_1.4.sz.mell.'!I18</f>
        <v>0</v>
      </c>
      <c r="J18" s="382">
        <f>'RM_1.4.sz.mell.'!J18</f>
        <v>0</v>
      </c>
      <c r="K18" s="248">
        <f>+K19+K20+K21+K22+K23</f>
        <v>0</v>
      </c>
    </row>
    <row r="19" spans="1:11" s="1210" customFormat="1" ht="12" customHeight="1" x14ac:dyDescent="0.2">
      <c r="A19" s="1187" t="s">
        <v>103</v>
      </c>
      <c r="B19" s="1188" t="s">
        <v>255</v>
      </c>
      <c r="C19" s="668">
        <f>'RM_1.4.sz.mell.'!C19</f>
        <v>0</v>
      </c>
      <c r="D19" s="668">
        <f>'RM_1.4.sz.mell.'!D19</f>
        <v>0</v>
      </c>
      <c r="E19" s="668">
        <f>'RM_1.4.sz.mell.'!E19</f>
        <v>0</v>
      </c>
      <c r="F19" s="668">
        <f>'RM_1.4.sz.mell.'!F19</f>
        <v>0</v>
      </c>
      <c r="G19" s="668">
        <f>'RM_1.4.sz.mell.'!G19</f>
        <v>0</v>
      </c>
      <c r="H19" s="668">
        <f>'RM_1.4.sz.mell.'!H19</f>
        <v>0</v>
      </c>
      <c r="I19" s="668">
        <f>'RM_1.4.sz.mell.'!I19</f>
        <v>0</v>
      </c>
      <c r="J19" s="668">
        <f>'RM_1.4.sz.mell.'!J19</f>
        <v>0</v>
      </c>
      <c r="K19" s="669">
        <f t="shared" ref="K19:K24" si="1">C19+J19</f>
        <v>0</v>
      </c>
    </row>
    <row r="20" spans="1:11" s="1210" customFormat="1" ht="12" customHeight="1" x14ac:dyDescent="0.2">
      <c r="A20" s="1189" t="s">
        <v>104</v>
      </c>
      <c r="B20" s="1190" t="s">
        <v>256</v>
      </c>
      <c r="C20" s="668">
        <f>'RM_1.4.sz.mell.'!C20</f>
        <v>0</v>
      </c>
      <c r="D20" s="668">
        <f>'RM_1.4.sz.mell.'!D20</f>
        <v>0</v>
      </c>
      <c r="E20" s="668">
        <f>'RM_1.4.sz.mell.'!E20</f>
        <v>0</v>
      </c>
      <c r="F20" s="668">
        <f>'RM_1.4.sz.mell.'!F20</f>
        <v>0</v>
      </c>
      <c r="G20" s="668">
        <f>'RM_1.4.sz.mell.'!G20</f>
        <v>0</v>
      </c>
      <c r="H20" s="668">
        <f>'RM_1.4.sz.mell.'!H20</f>
        <v>0</v>
      </c>
      <c r="I20" s="668">
        <f>'RM_1.4.sz.mell.'!I20</f>
        <v>0</v>
      </c>
      <c r="J20" s="668">
        <f>'RM_1.4.sz.mell.'!J20</f>
        <v>0</v>
      </c>
      <c r="K20" s="669">
        <f t="shared" si="1"/>
        <v>0</v>
      </c>
    </row>
    <row r="21" spans="1:11" s="1210" customFormat="1" ht="12" customHeight="1" x14ac:dyDescent="0.2">
      <c r="A21" s="1189" t="s">
        <v>105</v>
      </c>
      <c r="B21" s="1190" t="s">
        <v>417</v>
      </c>
      <c r="C21" s="668">
        <f>'RM_1.4.sz.mell.'!C21</f>
        <v>0</v>
      </c>
      <c r="D21" s="668">
        <f>'RM_1.4.sz.mell.'!D21</f>
        <v>0</v>
      </c>
      <c r="E21" s="668">
        <f>'RM_1.4.sz.mell.'!E21</f>
        <v>0</v>
      </c>
      <c r="F21" s="668">
        <f>'RM_1.4.sz.mell.'!F21</f>
        <v>0</v>
      </c>
      <c r="G21" s="668">
        <f>'RM_1.4.sz.mell.'!G21</f>
        <v>0</v>
      </c>
      <c r="H21" s="668">
        <f>'RM_1.4.sz.mell.'!H21</f>
        <v>0</v>
      </c>
      <c r="I21" s="668">
        <f>'RM_1.4.sz.mell.'!I21</f>
        <v>0</v>
      </c>
      <c r="J21" s="668">
        <f>'RM_1.4.sz.mell.'!J21</f>
        <v>0</v>
      </c>
      <c r="K21" s="669">
        <f t="shared" si="1"/>
        <v>0</v>
      </c>
    </row>
    <row r="22" spans="1:11" s="1210" customFormat="1" ht="12" customHeight="1" x14ac:dyDescent="0.2">
      <c r="A22" s="1189" t="s">
        <v>106</v>
      </c>
      <c r="B22" s="1190" t="s">
        <v>418</v>
      </c>
      <c r="C22" s="668">
        <f>'RM_1.4.sz.mell.'!C22</f>
        <v>0</v>
      </c>
      <c r="D22" s="668">
        <f>'RM_1.4.sz.mell.'!D22</f>
        <v>0</v>
      </c>
      <c r="E22" s="668">
        <f>'RM_1.4.sz.mell.'!E22</f>
        <v>0</v>
      </c>
      <c r="F22" s="668">
        <f>'RM_1.4.sz.mell.'!F22</f>
        <v>0</v>
      </c>
      <c r="G22" s="668">
        <f>'RM_1.4.sz.mell.'!G22</f>
        <v>0</v>
      </c>
      <c r="H22" s="668">
        <f>'RM_1.4.sz.mell.'!H22</f>
        <v>0</v>
      </c>
      <c r="I22" s="668">
        <f>'RM_1.4.sz.mell.'!I22</f>
        <v>0</v>
      </c>
      <c r="J22" s="668">
        <f>'RM_1.4.sz.mell.'!J22</f>
        <v>0</v>
      </c>
      <c r="K22" s="669">
        <f t="shared" si="1"/>
        <v>0</v>
      </c>
    </row>
    <row r="23" spans="1:11" s="1210" customFormat="1" ht="12" customHeight="1" x14ac:dyDescent="0.2">
      <c r="A23" s="1189" t="s">
        <v>107</v>
      </c>
      <c r="B23" s="1190" t="s">
        <v>257</v>
      </c>
      <c r="C23" s="668">
        <f>'RM_1.4.sz.mell.'!C23</f>
        <v>0</v>
      </c>
      <c r="D23" s="668">
        <f>'RM_1.4.sz.mell.'!D23</f>
        <v>0</v>
      </c>
      <c r="E23" s="668">
        <f>'RM_1.4.sz.mell.'!E23</f>
        <v>0</v>
      </c>
      <c r="F23" s="668">
        <f>'RM_1.4.sz.mell.'!F23</f>
        <v>0</v>
      </c>
      <c r="G23" s="668">
        <f>'RM_1.4.sz.mell.'!G23</f>
        <v>0</v>
      </c>
      <c r="H23" s="668">
        <f>'RM_1.4.sz.mell.'!H23</f>
        <v>0</v>
      </c>
      <c r="I23" s="668">
        <f>'RM_1.4.sz.mell.'!I23</f>
        <v>0</v>
      </c>
      <c r="J23" s="668">
        <f>'RM_1.4.sz.mell.'!J23</f>
        <v>0</v>
      </c>
      <c r="K23" s="669">
        <f t="shared" si="1"/>
        <v>0</v>
      </c>
    </row>
    <row r="24" spans="1:11" s="1210" customFormat="1" ht="12" customHeight="1" thickBot="1" x14ac:dyDescent="0.25">
      <c r="A24" s="1192" t="s">
        <v>116</v>
      </c>
      <c r="B24" s="1193" t="s">
        <v>258</v>
      </c>
      <c r="C24" s="668">
        <f>'RM_1.4.sz.mell.'!C24</f>
        <v>0</v>
      </c>
      <c r="D24" s="668">
        <f>'RM_1.4.sz.mell.'!D24</f>
        <v>0</v>
      </c>
      <c r="E24" s="668">
        <f>'RM_1.4.sz.mell.'!E24</f>
        <v>0</v>
      </c>
      <c r="F24" s="668">
        <f>'RM_1.4.sz.mell.'!F24</f>
        <v>0</v>
      </c>
      <c r="G24" s="668">
        <f>'RM_1.4.sz.mell.'!G24</f>
        <v>0</v>
      </c>
      <c r="H24" s="668">
        <f>'RM_1.4.sz.mell.'!H24</f>
        <v>0</v>
      </c>
      <c r="I24" s="668">
        <f>'RM_1.4.sz.mell.'!I24</f>
        <v>0</v>
      </c>
      <c r="J24" s="668">
        <f>'RM_1.4.sz.mell.'!J24</f>
        <v>0</v>
      </c>
      <c r="K24" s="669">
        <f t="shared" si="1"/>
        <v>0</v>
      </c>
    </row>
    <row r="25" spans="1:11" s="1210" customFormat="1" ht="12" customHeight="1" thickBot="1" x14ac:dyDescent="0.25">
      <c r="A25" s="1185" t="s">
        <v>19</v>
      </c>
      <c r="B25" s="1186" t="s">
        <v>259</v>
      </c>
      <c r="C25" s="382">
        <f>'RM_1.4.sz.mell.'!C25</f>
        <v>0</v>
      </c>
      <c r="D25" s="382">
        <f>'RM_1.4.sz.mell.'!D25</f>
        <v>0</v>
      </c>
      <c r="E25" s="382">
        <f>'RM_1.4.sz.mell.'!E25</f>
        <v>0</v>
      </c>
      <c r="F25" s="382">
        <f>'RM_1.4.sz.mell.'!F25</f>
        <v>0</v>
      </c>
      <c r="G25" s="382">
        <f>'RM_1.4.sz.mell.'!G25</f>
        <v>0</v>
      </c>
      <c r="H25" s="382">
        <f>'RM_1.4.sz.mell.'!H25</f>
        <v>0</v>
      </c>
      <c r="I25" s="382">
        <f>'RM_1.4.sz.mell.'!I25</f>
        <v>0</v>
      </c>
      <c r="J25" s="382">
        <f>'RM_1.4.sz.mell.'!J25</f>
        <v>0</v>
      </c>
      <c r="K25" s="248">
        <f>+K26+K27+K28+K29+K30</f>
        <v>0</v>
      </c>
    </row>
    <row r="26" spans="1:11" s="1210" customFormat="1" ht="12" customHeight="1" x14ac:dyDescent="0.2">
      <c r="A26" s="1187" t="s">
        <v>86</v>
      </c>
      <c r="B26" s="1188" t="s">
        <v>260</v>
      </c>
      <c r="C26" s="668">
        <f>'RM_1.4.sz.mell.'!C26</f>
        <v>0</v>
      </c>
      <c r="D26" s="668">
        <f>'RM_1.4.sz.mell.'!D26</f>
        <v>0</v>
      </c>
      <c r="E26" s="668">
        <f>'RM_1.4.sz.mell.'!E26</f>
        <v>0</v>
      </c>
      <c r="F26" s="668">
        <f>'RM_1.4.sz.mell.'!F26</f>
        <v>0</v>
      </c>
      <c r="G26" s="668">
        <f>'RM_1.4.sz.mell.'!G26</f>
        <v>0</v>
      </c>
      <c r="H26" s="668">
        <f>'RM_1.4.sz.mell.'!H26</f>
        <v>0</v>
      </c>
      <c r="I26" s="668">
        <f>'RM_1.4.sz.mell.'!I26</f>
        <v>0</v>
      </c>
      <c r="J26" s="668">
        <f>'RM_1.4.sz.mell.'!J26</f>
        <v>0</v>
      </c>
      <c r="K26" s="669">
        <f t="shared" ref="K26:K31" si="2">C26+J26</f>
        <v>0</v>
      </c>
    </row>
    <row r="27" spans="1:11" s="1210" customFormat="1" ht="12" customHeight="1" x14ac:dyDescent="0.2">
      <c r="A27" s="1189" t="s">
        <v>87</v>
      </c>
      <c r="B27" s="1190" t="s">
        <v>261</v>
      </c>
      <c r="C27" s="668">
        <f>'RM_1.4.sz.mell.'!C27</f>
        <v>0</v>
      </c>
      <c r="D27" s="668">
        <f>'RM_1.4.sz.mell.'!D27</f>
        <v>0</v>
      </c>
      <c r="E27" s="668">
        <f>'RM_1.4.sz.mell.'!E27</f>
        <v>0</v>
      </c>
      <c r="F27" s="668">
        <f>'RM_1.4.sz.mell.'!F27</f>
        <v>0</v>
      </c>
      <c r="G27" s="668">
        <f>'RM_1.4.sz.mell.'!G27</f>
        <v>0</v>
      </c>
      <c r="H27" s="668">
        <f>'RM_1.4.sz.mell.'!H27</f>
        <v>0</v>
      </c>
      <c r="I27" s="668">
        <f>'RM_1.4.sz.mell.'!I27</f>
        <v>0</v>
      </c>
      <c r="J27" s="668">
        <f>'RM_1.4.sz.mell.'!J27</f>
        <v>0</v>
      </c>
      <c r="K27" s="669">
        <f t="shared" si="2"/>
        <v>0</v>
      </c>
    </row>
    <row r="28" spans="1:11" s="1210" customFormat="1" ht="12" customHeight="1" x14ac:dyDescent="0.2">
      <c r="A28" s="1189" t="s">
        <v>88</v>
      </c>
      <c r="B28" s="1190" t="s">
        <v>419</v>
      </c>
      <c r="C28" s="668">
        <f>'RM_1.4.sz.mell.'!C28</f>
        <v>0</v>
      </c>
      <c r="D28" s="668">
        <f>'RM_1.4.sz.mell.'!D28</f>
        <v>0</v>
      </c>
      <c r="E28" s="668">
        <f>'RM_1.4.sz.mell.'!E28</f>
        <v>0</v>
      </c>
      <c r="F28" s="668">
        <f>'RM_1.4.sz.mell.'!F28</f>
        <v>0</v>
      </c>
      <c r="G28" s="668">
        <f>'RM_1.4.sz.mell.'!G28</f>
        <v>0</v>
      </c>
      <c r="H28" s="668">
        <f>'RM_1.4.sz.mell.'!H28</f>
        <v>0</v>
      </c>
      <c r="I28" s="668">
        <f>'RM_1.4.sz.mell.'!I28</f>
        <v>0</v>
      </c>
      <c r="J28" s="668">
        <f>'RM_1.4.sz.mell.'!J28</f>
        <v>0</v>
      </c>
      <c r="K28" s="669">
        <f t="shared" si="2"/>
        <v>0</v>
      </c>
    </row>
    <row r="29" spans="1:11" s="1210" customFormat="1" ht="12" customHeight="1" x14ac:dyDescent="0.2">
      <c r="A29" s="1189" t="s">
        <v>89</v>
      </c>
      <c r="B29" s="1190" t="s">
        <v>420</v>
      </c>
      <c r="C29" s="668">
        <f>'RM_1.4.sz.mell.'!C29</f>
        <v>0</v>
      </c>
      <c r="D29" s="668">
        <f>'RM_1.4.sz.mell.'!D29</f>
        <v>0</v>
      </c>
      <c r="E29" s="668">
        <f>'RM_1.4.sz.mell.'!E29</f>
        <v>0</v>
      </c>
      <c r="F29" s="668">
        <f>'RM_1.4.sz.mell.'!F29</f>
        <v>0</v>
      </c>
      <c r="G29" s="668">
        <f>'RM_1.4.sz.mell.'!G29</f>
        <v>0</v>
      </c>
      <c r="H29" s="668">
        <f>'RM_1.4.sz.mell.'!H29</f>
        <v>0</v>
      </c>
      <c r="I29" s="668">
        <f>'RM_1.4.sz.mell.'!I29</f>
        <v>0</v>
      </c>
      <c r="J29" s="668">
        <f>'RM_1.4.sz.mell.'!J29</f>
        <v>0</v>
      </c>
      <c r="K29" s="669">
        <f t="shared" si="2"/>
        <v>0</v>
      </c>
    </row>
    <row r="30" spans="1:11" s="1210" customFormat="1" ht="12" customHeight="1" x14ac:dyDescent="0.2">
      <c r="A30" s="1189" t="s">
        <v>169</v>
      </c>
      <c r="B30" s="1190" t="s">
        <v>262</v>
      </c>
      <c r="C30" s="668">
        <f>'RM_1.4.sz.mell.'!C30</f>
        <v>0</v>
      </c>
      <c r="D30" s="668">
        <f>'RM_1.4.sz.mell.'!D30</f>
        <v>0</v>
      </c>
      <c r="E30" s="668">
        <f>'RM_1.4.sz.mell.'!E30</f>
        <v>0</v>
      </c>
      <c r="F30" s="668">
        <f>'RM_1.4.sz.mell.'!F30</f>
        <v>0</v>
      </c>
      <c r="G30" s="668">
        <f>'RM_1.4.sz.mell.'!G30</f>
        <v>0</v>
      </c>
      <c r="H30" s="668">
        <f>'RM_1.4.sz.mell.'!H30</f>
        <v>0</v>
      </c>
      <c r="I30" s="668">
        <f>'RM_1.4.sz.mell.'!I30</f>
        <v>0</v>
      </c>
      <c r="J30" s="668">
        <f>'RM_1.4.sz.mell.'!J30</f>
        <v>0</v>
      </c>
      <c r="K30" s="669">
        <f t="shared" si="2"/>
        <v>0</v>
      </c>
    </row>
    <row r="31" spans="1:11" s="1210" customFormat="1" ht="12" customHeight="1" thickBot="1" x14ac:dyDescent="0.25">
      <c r="A31" s="1192" t="s">
        <v>170</v>
      </c>
      <c r="B31" s="1195" t="s">
        <v>263</v>
      </c>
      <c r="C31" s="668">
        <f>'RM_1.4.sz.mell.'!C31</f>
        <v>0</v>
      </c>
      <c r="D31" s="668">
        <f>'RM_1.4.sz.mell.'!D31</f>
        <v>0</v>
      </c>
      <c r="E31" s="668">
        <f>'RM_1.4.sz.mell.'!E31</f>
        <v>0</v>
      </c>
      <c r="F31" s="668">
        <f>'RM_1.4.sz.mell.'!F31</f>
        <v>0</v>
      </c>
      <c r="G31" s="668">
        <f>'RM_1.4.sz.mell.'!G31</f>
        <v>0</v>
      </c>
      <c r="H31" s="668">
        <f>'RM_1.4.sz.mell.'!H31</f>
        <v>0</v>
      </c>
      <c r="I31" s="668">
        <f>'RM_1.4.sz.mell.'!I31</f>
        <v>0</v>
      </c>
      <c r="J31" s="668">
        <f>'RM_1.4.sz.mell.'!J31</f>
        <v>0</v>
      </c>
      <c r="K31" s="669">
        <f t="shared" si="2"/>
        <v>0</v>
      </c>
    </row>
    <row r="32" spans="1:11" s="1210" customFormat="1" ht="12" customHeight="1" thickBot="1" x14ac:dyDescent="0.25">
      <c r="A32" s="1185" t="s">
        <v>171</v>
      </c>
      <c r="B32" s="1186" t="s">
        <v>555</v>
      </c>
      <c r="C32" s="389">
        <f>'RM_1.4.sz.mell.'!C32</f>
        <v>0</v>
      </c>
      <c r="D32" s="389">
        <f>'RM_1.4.sz.mell.'!D32</f>
        <v>0</v>
      </c>
      <c r="E32" s="389">
        <f>'RM_1.4.sz.mell.'!E32</f>
        <v>0</v>
      </c>
      <c r="F32" s="389">
        <f>'RM_1.4.sz.mell.'!F32</f>
        <v>0</v>
      </c>
      <c r="G32" s="389">
        <f>'RM_1.4.sz.mell.'!G32</f>
        <v>0</v>
      </c>
      <c r="H32" s="389">
        <f>'RM_1.4.sz.mell.'!H32</f>
        <v>0</v>
      </c>
      <c r="I32" s="389">
        <f>'RM_1.4.sz.mell.'!I32</f>
        <v>0</v>
      </c>
      <c r="J32" s="389">
        <f>'RM_1.4.sz.mell.'!J32</f>
        <v>0</v>
      </c>
      <c r="K32" s="432">
        <f>+K33+K34+K35+K36+K37+K38+K39</f>
        <v>0</v>
      </c>
    </row>
    <row r="33" spans="1:11" s="1210" customFormat="1" ht="12" customHeight="1" x14ac:dyDescent="0.2">
      <c r="A33" s="1187" t="s">
        <v>265</v>
      </c>
      <c r="B33" s="1188" t="str">
        <f>'E_1.1.sz.mell.'!B33</f>
        <v>Építményadó</v>
      </c>
      <c r="C33" s="668">
        <f>'RM_1.4.sz.mell.'!C33</f>
        <v>0</v>
      </c>
      <c r="D33" s="668">
        <f>'RM_1.4.sz.mell.'!D33</f>
        <v>0</v>
      </c>
      <c r="E33" s="668">
        <f>'RM_1.4.sz.mell.'!E33</f>
        <v>0</v>
      </c>
      <c r="F33" s="668">
        <f>'RM_1.4.sz.mell.'!F33</f>
        <v>0</v>
      </c>
      <c r="G33" s="668">
        <f>'RM_1.4.sz.mell.'!G33</f>
        <v>0</v>
      </c>
      <c r="H33" s="668">
        <f>'RM_1.4.sz.mell.'!H33</f>
        <v>0</v>
      </c>
      <c r="I33" s="668">
        <f>'RM_1.4.sz.mell.'!I33</f>
        <v>0</v>
      </c>
      <c r="J33" s="668">
        <f>'RM_1.4.sz.mell.'!J33</f>
        <v>0</v>
      </c>
      <c r="K33" s="669">
        <f t="shared" ref="K33:K39" si="3">C33+J33</f>
        <v>0</v>
      </c>
    </row>
    <row r="34" spans="1:11" s="1210" customFormat="1" ht="12" customHeight="1" x14ac:dyDescent="0.2">
      <c r="A34" s="1189" t="s">
        <v>266</v>
      </c>
      <c r="B34" s="1188" t="str">
        <f>'E_1.1.sz.mell.'!B34</f>
        <v>Idegenforgalmi adó</v>
      </c>
      <c r="C34" s="668">
        <f>'RM_1.4.sz.mell.'!C34</f>
        <v>0</v>
      </c>
      <c r="D34" s="668">
        <f>'RM_1.4.sz.mell.'!D34</f>
        <v>0</v>
      </c>
      <c r="E34" s="668">
        <f>'RM_1.4.sz.mell.'!E34</f>
        <v>0</v>
      </c>
      <c r="F34" s="668">
        <f>'RM_1.4.sz.mell.'!F34</f>
        <v>0</v>
      </c>
      <c r="G34" s="668">
        <f>'RM_1.4.sz.mell.'!G34</f>
        <v>0</v>
      </c>
      <c r="H34" s="668">
        <f>'RM_1.4.sz.mell.'!H34</f>
        <v>0</v>
      </c>
      <c r="I34" s="668">
        <f>'RM_1.4.sz.mell.'!I34</f>
        <v>0</v>
      </c>
      <c r="J34" s="668">
        <f>'RM_1.4.sz.mell.'!J34</f>
        <v>0</v>
      </c>
      <c r="K34" s="669">
        <f t="shared" si="3"/>
        <v>0</v>
      </c>
    </row>
    <row r="35" spans="1:11" s="1210" customFormat="1" ht="12" customHeight="1" x14ac:dyDescent="0.2">
      <c r="A35" s="1189" t="s">
        <v>267</v>
      </c>
      <c r="B35" s="1188" t="str">
        <f>'E_1.1.sz.mell.'!B35</f>
        <v>Iparűzési adó</v>
      </c>
      <c r="C35" s="668">
        <f>'RM_1.4.sz.mell.'!C35</f>
        <v>0</v>
      </c>
      <c r="D35" s="668">
        <f>'RM_1.4.sz.mell.'!D35</f>
        <v>0</v>
      </c>
      <c r="E35" s="668">
        <f>'RM_1.4.sz.mell.'!E35</f>
        <v>0</v>
      </c>
      <c r="F35" s="668">
        <f>'RM_1.4.sz.mell.'!F35</f>
        <v>0</v>
      </c>
      <c r="G35" s="668">
        <f>'RM_1.4.sz.mell.'!G35</f>
        <v>0</v>
      </c>
      <c r="H35" s="668">
        <f>'RM_1.4.sz.mell.'!H35</f>
        <v>0</v>
      </c>
      <c r="I35" s="668">
        <f>'RM_1.4.sz.mell.'!I35</f>
        <v>0</v>
      </c>
      <c r="J35" s="668">
        <f>'RM_1.4.sz.mell.'!J35</f>
        <v>0</v>
      </c>
      <c r="K35" s="669">
        <f t="shared" si="3"/>
        <v>0</v>
      </c>
    </row>
    <row r="36" spans="1:11" s="1210" customFormat="1" ht="12" customHeight="1" x14ac:dyDescent="0.2">
      <c r="A36" s="1189" t="s">
        <v>268</v>
      </c>
      <c r="B36" s="1188" t="str">
        <f>'E_1.1.sz.mell.'!B36</f>
        <v xml:space="preserve">Talajterhelési díj </v>
      </c>
      <c r="C36" s="668">
        <f>'RM_1.4.sz.mell.'!C36</f>
        <v>0</v>
      </c>
      <c r="D36" s="668">
        <f>'RM_1.4.sz.mell.'!D36</f>
        <v>0</v>
      </c>
      <c r="E36" s="668">
        <f>'RM_1.4.sz.mell.'!E36</f>
        <v>0</v>
      </c>
      <c r="F36" s="668">
        <f>'RM_1.4.sz.mell.'!F36</f>
        <v>0</v>
      </c>
      <c r="G36" s="668">
        <f>'RM_1.4.sz.mell.'!G36</f>
        <v>0</v>
      </c>
      <c r="H36" s="668">
        <f>'RM_1.4.sz.mell.'!H36</f>
        <v>0</v>
      </c>
      <c r="I36" s="668">
        <f>'RM_1.4.sz.mell.'!I36</f>
        <v>0</v>
      </c>
      <c r="J36" s="668">
        <f>'RM_1.4.sz.mell.'!J36</f>
        <v>0</v>
      </c>
      <c r="K36" s="669">
        <f t="shared" si="3"/>
        <v>0</v>
      </c>
    </row>
    <row r="37" spans="1:11" s="1210" customFormat="1" ht="12" customHeight="1" x14ac:dyDescent="0.2">
      <c r="A37" s="1189" t="s">
        <v>547</v>
      </c>
      <c r="B37" s="1188" t="str">
        <f>'E_1.1.sz.mell.'!B37</f>
        <v>Gépjárműadó</v>
      </c>
      <c r="C37" s="668">
        <f>'RM_1.4.sz.mell.'!C37</f>
        <v>0</v>
      </c>
      <c r="D37" s="668">
        <f>'RM_1.4.sz.mell.'!D37</f>
        <v>0</v>
      </c>
      <c r="E37" s="668">
        <f>'RM_1.4.sz.mell.'!E37</f>
        <v>0</v>
      </c>
      <c r="F37" s="668">
        <f>'RM_1.4.sz.mell.'!F37</f>
        <v>0</v>
      </c>
      <c r="G37" s="668">
        <f>'RM_1.4.sz.mell.'!G37</f>
        <v>0</v>
      </c>
      <c r="H37" s="668">
        <f>'RM_1.4.sz.mell.'!H37</f>
        <v>0</v>
      </c>
      <c r="I37" s="668">
        <f>'RM_1.4.sz.mell.'!I37</f>
        <v>0</v>
      </c>
      <c r="J37" s="668">
        <f>'RM_1.4.sz.mell.'!J37</f>
        <v>0</v>
      </c>
      <c r="K37" s="669">
        <f t="shared" si="3"/>
        <v>0</v>
      </c>
    </row>
    <row r="38" spans="1:11" s="1210" customFormat="1" ht="12" customHeight="1" x14ac:dyDescent="0.2">
      <c r="A38" s="1189" t="s">
        <v>548</v>
      </c>
      <c r="B38" s="1188" t="str">
        <f>'E_1.1.sz.mell.'!B38</f>
        <v>Telekadó</v>
      </c>
      <c r="C38" s="668">
        <f>'RM_1.4.sz.mell.'!C38</f>
        <v>0</v>
      </c>
      <c r="D38" s="668">
        <f>'RM_1.4.sz.mell.'!D38</f>
        <v>0</v>
      </c>
      <c r="E38" s="668">
        <f>'RM_1.4.sz.mell.'!E38</f>
        <v>0</v>
      </c>
      <c r="F38" s="668">
        <f>'RM_1.4.sz.mell.'!F38</f>
        <v>0</v>
      </c>
      <c r="G38" s="668">
        <f>'RM_1.4.sz.mell.'!G38</f>
        <v>0</v>
      </c>
      <c r="H38" s="668">
        <f>'RM_1.4.sz.mell.'!H38</f>
        <v>0</v>
      </c>
      <c r="I38" s="668">
        <f>'RM_1.4.sz.mell.'!I38</f>
        <v>0</v>
      </c>
      <c r="J38" s="668">
        <f>'RM_1.4.sz.mell.'!J38</f>
        <v>0</v>
      </c>
      <c r="K38" s="669">
        <f t="shared" si="3"/>
        <v>0</v>
      </c>
    </row>
    <row r="39" spans="1:11" s="1210" customFormat="1" ht="12" customHeight="1" thickBot="1" x14ac:dyDescent="0.25">
      <c r="A39" s="1192" t="s">
        <v>549</v>
      </c>
      <c r="B39" s="1188" t="str">
        <f>'E_1.1.sz.mell.'!B39</f>
        <v>Egyéb bírság bevételei</v>
      </c>
      <c r="C39" s="668">
        <f>'RM_1.4.sz.mell.'!C39</f>
        <v>0</v>
      </c>
      <c r="D39" s="668">
        <f>'RM_1.4.sz.mell.'!D39</f>
        <v>0</v>
      </c>
      <c r="E39" s="668">
        <f>'RM_1.4.sz.mell.'!E39</f>
        <v>0</v>
      </c>
      <c r="F39" s="668">
        <f>'RM_1.4.sz.mell.'!F39</f>
        <v>0</v>
      </c>
      <c r="G39" s="668">
        <f>'RM_1.4.sz.mell.'!G39</f>
        <v>0</v>
      </c>
      <c r="H39" s="668">
        <f>'RM_1.4.sz.mell.'!H39</f>
        <v>0</v>
      </c>
      <c r="I39" s="668">
        <f>'RM_1.4.sz.mell.'!I39</f>
        <v>0</v>
      </c>
      <c r="J39" s="668">
        <f>'RM_1.4.sz.mell.'!J39</f>
        <v>0</v>
      </c>
      <c r="K39" s="669">
        <f t="shared" si="3"/>
        <v>0</v>
      </c>
    </row>
    <row r="40" spans="1:11" s="1210" customFormat="1" ht="12" customHeight="1" thickBot="1" x14ac:dyDescent="0.25">
      <c r="A40" s="1185" t="s">
        <v>21</v>
      </c>
      <c r="B40" s="1186" t="s">
        <v>429</v>
      </c>
      <c r="C40" s="382">
        <f>'RM_1.4.sz.mell.'!C40</f>
        <v>0</v>
      </c>
      <c r="D40" s="382">
        <f>'RM_1.4.sz.mell.'!D40</f>
        <v>0</v>
      </c>
      <c r="E40" s="382">
        <f>'RM_1.4.sz.mell.'!E40</f>
        <v>0</v>
      </c>
      <c r="F40" s="382">
        <f>'RM_1.4.sz.mell.'!F40</f>
        <v>0</v>
      </c>
      <c r="G40" s="382">
        <f>'RM_1.4.sz.mell.'!G40</f>
        <v>0</v>
      </c>
      <c r="H40" s="382">
        <f>'RM_1.4.sz.mell.'!H40</f>
        <v>0</v>
      </c>
      <c r="I40" s="382">
        <f>'RM_1.4.sz.mell.'!I40</f>
        <v>0</v>
      </c>
      <c r="J40" s="382">
        <f>'RM_1.4.sz.mell.'!J40</f>
        <v>0</v>
      </c>
      <c r="K40" s="248">
        <f>SUM(K41:K51)</f>
        <v>0</v>
      </c>
    </row>
    <row r="41" spans="1:11" s="1210" customFormat="1" ht="12" customHeight="1" x14ac:dyDescent="0.2">
      <c r="A41" s="1187" t="s">
        <v>90</v>
      </c>
      <c r="B41" s="1188" t="s">
        <v>272</v>
      </c>
      <c r="C41" s="668">
        <f>'RM_1.4.sz.mell.'!C41</f>
        <v>0</v>
      </c>
      <c r="D41" s="668">
        <f>'RM_1.4.sz.mell.'!D41</f>
        <v>0</v>
      </c>
      <c r="E41" s="668">
        <f>'RM_1.4.sz.mell.'!E41</f>
        <v>0</v>
      </c>
      <c r="F41" s="668">
        <f>'RM_1.4.sz.mell.'!F41</f>
        <v>0</v>
      </c>
      <c r="G41" s="668">
        <f>'RM_1.4.sz.mell.'!G41</f>
        <v>0</v>
      </c>
      <c r="H41" s="668">
        <f>'RM_1.4.sz.mell.'!H41</f>
        <v>0</v>
      </c>
      <c r="I41" s="668">
        <f>'RM_1.4.sz.mell.'!I41</f>
        <v>0</v>
      </c>
      <c r="J41" s="668">
        <f>'RM_1.4.sz.mell.'!J41</f>
        <v>0</v>
      </c>
      <c r="K41" s="669">
        <f t="shared" ref="K41:K51" si="4">C41+J41</f>
        <v>0</v>
      </c>
    </row>
    <row r="42" spans="1:11" s="1210" customFormat="1" ht="12" customHeight="1" x14ac:dyDescent="0.2">
      <c r="A42" s="1189" t="s">
        <v>91</v>
      </c>
      <c r="B42" s="1190" t="s">
        <v>273</v>
      </c>
      <c r="C42" s="668">
        <f>'RM_1.4.sz.mell.'!C42</f>
        <v>0</v>
      </c>
      <c r="D42" s="668">
        <f>'RM_1.4.sz.mell.'!D42</f>
        <v>0</v>
      </c>
      <c r="E42" s="668">
        <f>'RM_1.4.sz.mell.'!E42</f>
        <v>0</v>
      </c>
      <c r="F42" s="668">
        <f>'RM_1.4.sz.mell.'!F42</f>
        <v>0</v>
      </c>
      <c r="G42" s="668">
        <f>'RM_1.4.sz.mell.'!G42</f>
        <v>0</v>
      </c>
      <c r="H42" s="668">
        <f>'RM_1.4.sz.mell.'!H42</f>
        <v>0</v>
      </c>
      <c r="I42" s="668">
        <f>'RM_1.4.sz.mell.'!I42</f>
        <v>0</v>
      </c>
      <c r="J42" s="668">
        <f>'RM_1.4.sz.mell.'!J42</f>
        <v>0</v>
      </c>
      <c r="K42" s="669">
        <f t="shared" si="4"/>
        <v>0</v>
      </c>
    </row>
    <row r="43" spans="1:11" s="1210" customFormat="1" ht="12" customHeight="1" x14ac:dyDescent="0.2">
      <c r="A43" s="1189" t="s">
        <v>92</v>
      </c>
      <c r="B43" s="1190" t="s">
        <v>274</v>
      </c>
      <c r="C43" s="668">
        <f>'RM_1.4.sz.mell.'!C43</f>
        <v>0</v>
      </c>
      <c r="D43" s="668">
        <f>'RM_1.4.sz.mell.'!D43</f>
        <v>0</v>
      </c>
      <c r="E43" s="668">
        <f>'RM_1.4.sz.mell.'!E43</f>
        <v>0</v>
      </c>
      <c r="F43" s="668">
        <f>'RM_1.4.sz.mell.'!F43</f>
        <v>0</v>
      </c>
      <c r="G43" s="668">
        <f>'RM_1.4.sz.mell.'!G43</f>
        <v>0</v>
      </c>
      <c r="H43" s="668">
        <f>'RM_1.4.sz.mell.'!H43</f>
        <v>0</v>
      </c>
      <c r="I43" s="668">
        <f>'RM_1.4.sz.mell.'!I43</f>
        <v>0</v>
      </c>
      <c r="J43" s="668">
        <f>'RM_1.4.sz.mell.'!J43</f>
        <v>0</v>
      </c>
      <c r="K43" s="669">
        <f t="shared" si="4"/>
        <v>0</v>
      </c>
    </row>
    <row r="44" spans="1:11" s="1210" customFormat="1" ht="12" customHeight="1" x14ac:dyDescent="0.2">
      <c r="A44" s="1189" t="s">
        <v>173</v>
      </c>
      <c r="B44" s="1190" t="s">
        <v>275</v>
      </c>
      <c r="C44" s="668">
        <f>'RM_1.4.sz.mell.'!C44</f>
        <v>0</v>
      </c>
      <c r="D44" s="668">
        <f>'RM_1.4.sz.mell.'!D44</f>
        <v>0</v>
      </c>
      <c r="E44" s="668">
        <f>'RM_1.4.sz.mell.'!E44</f>
        <v>0</v>
      </c>
      <c r="F44" s="668">
        <f>'RM_1.4.sz.mell.'!F44</f>
        <v>0</v>
      </c>
      <c r="G44" s="668">
        <f>'RM_1.4.sz.mell.'!G44</f>
        <v>0</v>
      </c>
      <c r="H44" s="668">
        <f>'RM_1.4.sz.mell.'!H44</f>
        <v>0</v>
      </c>
      <c r="I44" s="668">
        <f>'RM_1.4.sz.mell.'!I44</f>
        <v>0</v>
      </c>
      <c r="J44" s="668">
        <f>'RM_1.4.sz.mell.'!J44</f>
        <v>0</v>
      </c>
      <c r="K44" s="669">
        <f t="shared" si="4"/>
        <v>0</v>
      </c>
    </row>
    <row r="45" spans="1:11" s="1210" customFormat="1" ht="12" customHeight="1" x14ac:dyDescent="0.2">
      <c r="A45" s="1189" t="s">
        <v>174</v>
      </c>
      <c r="B45" s="1190" t="s">
        <v>276</v>
      </c>
      <c r="C45" s="668">
        <f>'RM_1.4.sz.mell.'!C45</f>
        <v>0</v>
      </c>
      <c r="D45" s="668">
        <f>'RM_1.4.sz.mell.'!D45</f>
        <v>0</v>
      </c>
      <c r="E45" s="668">
        <f>'RM_1.4.sz.mell.'!E45</f>
        <v>0</v>
      </c>
      <c r="F45" s="668">
        <f>'RM_1.4.sz.mell.'!F45</f>
        <v>0</v>
      </c>
      <c r="G45" s="668">
        <f>'RM_1.4.sz.mell.'!G45</f>
        <v>0</v>
      </c>
      <c r="H45" s="668">
        <f>'RM_1.4.sz.mell.'!H45</f>
        <v>0</v>
      </c>
      <c r="I45" s="668">
        <f>'RM_1.4.sz.mell.'!I45</f>
        <v>0</v>
      </c>
      <c r="J45" s="668">
        <f>'RM_1.4.sz.mell.'!J45</f>
        <v>0</v>
      </c>
      <c r="K45" s="669">
        <f t="shared" si="4"/>
        <v>0</v>
      </c>
    </row>
    <row r="46" spans="1:11" s="1210" customFormat="1" ht="12" customHeight="1" x14ac:dyDescent="0.2">
      <c r="A46" s="1189" t="s">
        <v>175</v>
      </c>
      <c r="B46" s="1190" t="s">
        <v>277</v>
      </c>
      <c r="C46" s="668">
        <f>'RM_1.4.sz.mell.'!C46</f>
        <v>0</v>
      </c>
      <c r="D46" s="668">
        <f>'RM_1.4.sz.mell.'!D46</f>
        <v>0</v>
      </c>
      <c r="E46" s="668">
        <f>'RM_1.4.sz.mell.'!E46</f>
        <v>0</v>
      </c>
      <c r="F46" s="668">
        <f>'RM_1.4.sz.mell.'!F46</f>
        <v>0</v>
      </c>
      <c r="G46" s="668">
        <f>'RM_1.4.sz.mell.'!G46</f>
        <v>0</v>
      </c>
      <c r="H46" s="668">
        <f>'RM_1.4.sz.mell.'!H46</f>
        <v>0</v>
      </c>
      <c r="I46" s="668">
        <f>'RM_1.4.sz.mell.'!I46</f>
        <v>0</v>
      </c>
      <c r="J46" s="668">
        <f>'RM_1.4.sz.mell.'!J46</f>
        <v>0</v>
      </c>
      <c r="K46" s="669">
        <f t="shared" si="4"/>
        <v>0</v>
      </c>
    </row>
    <row r="47" spans="1:11" s="1210" customFormat="1" ht="12" customHeight="1" x14ac:dyDescent="0.2">
      <c r="A47" s="1189" t="s">
        <v>176</v>
      </c>
      <c r="B47" s="1190" t="s">
        <v>278</v>
      </c>
      <c r="C47" s="668">
        <f>'RM_1.4.sz.mell.'!C47</f>
        <v>0</v>
      </c>
      <c r="D47" s="668">
        <f>'RM_1.4.sz.mell.'!D47</f>
        <v>0</v>
      </c>
      <c r="E47" s="668">
        <f>'RM_1.4.sz.mell.'!E47</f>
        <v>0</v>
      </c>
      <c r="F47" s="668">
        <f>'RM_1.4.sz.mell.'!F47</f>
        <v>0</v>
      </c>
      <c r="G47" s="668">
        <f>'RM_1.4.sz.mell.'!G47</f>
        <v>0</v>
      </c>
      <c r="H47" s="668">
        <f>'RM_1.4.sz.mell.'!H47</f>
        <v>0</v>
      </c>
      <c r="I47" s="668">
        <f>'RM_1.4.sz.mell.'!I47</f>
        <v>0</v>
      </c>
      <c r="J47" s="668">
        <f>'RM_1.4.sz.mell.'!J47</f>
        <v>0</v>
      </c>
      <c r="K47" s="669">
        <f t="shared" si="4"/>
        <v>0</v>
      </c>
    </row>
    <row r="48" spans="1:11" s="1210" customFormat="1" ht="12" customHeight="1" x14ac:dyDescent="0.2">
      <c r="A48" s="1189" t="s">
        <v>177</v>
      </c>
      <c r="B48" s="1190" t="s">
        <v>554</v>
      </c>
      <c r="C48" s="668">
        <f>'RM_1.4.sz.mell.'!C48</f>
        <v>0</v>
      </c>
      <c r="D48" s="668">
        <f>'RM_1.4.sz.mell.'!D48</f>
        <v>0</v>
      </c>
      <c r="E48" s="668">
        <f>'RM_1.4.sz.mell.'!E48</f>
        <v>0</v>
      </c>
      <c r="F48" s="668">
        <f>'RM_1.4.sz.mell.'!F48</f>
        <v>0</v>
      </c>
      <c r="G48" s="668">
        <f>'RM_1.4.sz.mell.'!G48</f>
        <v>0</v>
      </c>
      <c r="H48" s="668">
        <f>'RM_1.4.sz.mell.'!H48</f>
        <v>0</v>
      </c>
      <c r="I48" s="668">
        <f>'RM_1.4.sz.mell.'!I48</f>
        <v>0</v>
      </c>
      <c r="J48" s="668">
        <f>'RM_1.4.sz.mell.'!J48</f>
        <v>0</v>
      </c>
      <c r="K48" s="669">
        <f t="shared" si="4"/>
        <v>0</v>
      </c>
    </row>
    <row r="49" spans="1:11" s="1210" customFormat="1" ht="12" customHeight="1" x14ac:dyDescent="0.2">
      <c r="A49" s="1189" t="s">
        <v>270</v>
      </c>
      <c r="B49" s="1190" t="s">
        <v>280</v>
      </c>
      <c r="C49" s="668">
        <f>'RM_1.4.sz.mell.'!C49</f>
        <v>0</v>
      </c>
      <c r="D49" s="668">
        <f>'RM_1.4.sz.mell.'!D49</f>
        <v>0</v>
      </c>
      <c r="E49" s="668">
        <f>'RM_1.4.sz.mell.'!E49</f>
        <v>0</v>
      </c>
      <c r="F49" s="668">
        <f>'RM_1.4.sz.mell.'!F49</f>
        <v>0</v>
      </c>
      <c r="G49" s="668">
        <f>'RM_1.4.sz.mell.'!G49</f>
        <v>0</v>
      </c>
      <c r="H49" s="668">
        <f>'RM_1.4.sz.mell.'!H49</f>
        <v>0</v>
      </c>
      <c r="I49" s="668">
        <f>'RM_1.4.sz.mell.'!I49</f>
        <v>0</v>
      </c>
      <c r="J49" s="668">
        <f>'RM_1.4.sz.mell.'!J49</f>
        <v>0</v>
      </c>
      <c r="K49" s="669">
        <f t="shared" si="4"/>
        <v>0</v>
      </c>
    </row>
    <row r="50" spans="1:11" s="1210" customFormat="1" ht="12" customHeight="1" x14ac:dyDescent="0.2">
      <c r="A50" s="1192" t="s">
        <v>271</v>
      </c>
      <c r="B50" s="1195" t="s">
        <v>431</v>
      </c>
      <c r="C50" s="668">
        <f>'RM_1.4.sz.mell.'!C50</f>
        <v>0</v>
      </c>
      <c r="D50" s="668">
        <f>'RM_1.4.sz.mell.'!D50</f>
        <v>0</v>
      </c>
      <c r="E50" s="668">
        <f>'RM_1.4.sz.mell.'!E50</f>
        <v>0</v>
      </c>
      <c r="F50" s="668">
        <f>'RM_1.4.sz.mell.'!F50</f>
        <v>0</v>
      </c>
      <c r="G50" s="668">
        <f>'RM_1.4.sz.mell.'!G50</f>
        <v>0</v>
      </c>
      <c r="H50" s="668">
        <f>'RM_1.4.sz.mell.'!H50</f>
        <v>0</v>
      </c>
      <c r="I50" s="668">
        <f>'RM_1.4.sz.mell.'!I50</f>
        <v>0</v>
      </c>
      <c r="J50" s="668">
        <f>'RM_1.4.sz.mell.'!J50</f>
        <v>0</v>
      </c>
      <c r="K50" s="669">
        <f t="shared" si="4"/>
        <v>0</v>
      </c>
    </row>
    <row r="51" spans="1:11" s="1210" customFormat="1" ht="12" customHeight="1" thickBot="1" x14ac:dyDescent="0.25">
      <c r="A51" s="1196" t="s">
        <v>430</v>
      </c>
      <c r="B51" s="1197" t="s">
        <v>281</v>
      </c>
      <c r="C51" s="690">
        <f>'RM_1.4.sz.mell.'!C51</f>
        <v>0</v>
      </c>
      <c r="D51" s="690">
        <f>'RM_1.4.sz.mell.'!D51</f>
        <v>0</v>
      </c>
      <c r="E51" s="690">
        <f>'RM_1.4.sz.mell.'!E51</f>
        <v>0</v>
      </c>
      <c r="F51" s="690">
        <f>'RM_1.4.sz.mell.'!F51</f>
        <v>0</v>
      </c>
      <c r="G51" s="690">
        <f>'RM_1.4.sz.mell.'!G51</f>
        <v>0</v>
      </c>
      <c r="H51" s="690">
        <f>'RM_1.4.sz.mell.'!H51</f>
        <v>0</v>
      </c>
      <c r="I51" s="690">
        <f>'RM_1.4.sz.mell.'!I51</f>
        <v>0</v>
      </c>
      <c r="J51" s="690">
        <f>'RM_1.4.sz.mell.'!J51</f>
        <v>0</v>
      </c>
      <c r="K51" s="677">
        <f t="shared" si="4"/>
        <v>0</v>
      </c>
    </row>
    <row r="52" spans="1:11" s="1210" customFormat="1" ht="12" customHeight="1" thickBot="1" x14ac:dyDescent="0.25">
      <c r="A52" s="1185" t="s">
        <v>22</v>
      </c>
      <c r="B52" s="1186" t="s">
        <v>282</v>
      </c>
      <c r="C52" s="382">
        <f>'RM_1.4.sz.mell.'!C52</f>
        <v>0</v>
      </c>
      <c r="D52" s="382">
        <f>'RM_1.4.sz.mell.'!D52</f>
        <v>0</v>
      </c>
      <c r="E52" s="382">
        <f>'RM_1.4.sz.mell.'!E52</f>
        <v>0</v>
      </c>
      <c r="F52" s="382">
        <f>'RM_1.4.sz.mell.'!F52</f>
        <v>0</v>
      </c>
      <c r="G52" s="382">
        <f>'RM_1.4.sz.mell.'!G52</f>
        <v>0</v>
      </c>
      <c r="H52" s="382">
        <f>'RM_1.4.sz.mell.'!H52</f>
        <v>0</v>
      </c>
      <c r="I52" s="382">
        <f>'RM_1.4.sz.mell.'!I52</f>
        <v>0</v>
      </c>
      <c r="J52" s="382">
        <f>'RM_1.4.sz.mell.'!J52</f>
        <v>0</v>
      </c>
      <c r="K52" s="248">
        <f>SUM(K53:K57)</f>
        <v>0</v>
      </c>
    </row>
    <row r="53" spans="1:11" s="1210" customFormat="1" ht="12" customHeight="1" x14ac:dyDescent="0.2">
      <c r="A53" s="1187" t="s">
        <v>93</v>
      </c>
      <c r="B53" s="1188" t="s">
        <v>286</v>
      </c>
      <c r="C53" s="672">
        <f>'RM_1.4.sz.mell.'!C53</f>
        <v>0</v>
      </c>
      <c r="D53" s="672">
        <f>'RM_1.4.sz.mell.'!D53</f>
        <v>0</v>
      </c>
      <c r="E53" s="672">
        <f>'RM_1.4.sz.mell.'!E53</f>
        <v>0</v>
      </c>
      <c r="F53" s="672">
        <f>'RM_1.4.sz.mell.'!F53</f>
        <v>0</v>
      </c>
      <c r="G53" s="672">
        <f>'RM_1.4.sz.mell.'!G53</f>
        <v>0</v>
      </c>
      <c r="H53" s="672">
        <f>'RM_1.4.sz.mell.'!H53</f>
        <v>0</v>
      </c>
      <c r="I53" s="672">
        <f>'RM_1.4.sz.mell.'!I53</f>
        <v>0</v>
      </c>
      <c r="J53" s="672">
        <f>'RM_1.4.sz.mell.'!J53</f>
        <v>0</v>
      </c>
      <c r="K53" s="678">
        <f>C53+J53</f>
        <v>0</v>
      </c>
    </row>
    <row r="54" spans="1:11" s="1210" customFormat="1" ht="12" customHeight="1" x14ac:dyDescent="0.2">
      <c r="A54" s="1189" t="s">
        <v>94</v>
      </c>
      <c r="B54" s="1190" t="s">
        <v>287</v>
      </c>
      <c r="C54" s="672">
        <f>'RM_1.4.sz.mell.'!C54</f>
        <v>0</v>
      </c>
      <c r="D54" s="672">
        <f>'RM_1.4.sz.mell.'!D54</f>
        <v>0</v>
      </c>
      <c r="E54" s="672">
        <f>'RM_1.4.sz.mell.'!E54</f>
        <v>0</v>
      </c>
      <c r="F54" s="672">
        <f>'RM_1.4.sz.mell.'!F54</f>
        <v>0</v>
      </c>
      <c r="G54" s="672">
        <f>'RM_1.4.sz.mell.'!G54</f>
        <v>0</v>
      </c>
      <c r="H54" s="672">
        <f>'RM_1.4.sz.mell.'!H54</f>
        <v>0</v>
      </c>
      <c r="I54" s="672">
        <f>'RM_1.4.sz.mell.'!I54</f>
        <v>0</v>
      </c>
      <c r="J54" s="672">
        <f>'RM_1.4.sz.mell.'!J54</f>
        <v>0</v>
      </c>
      <c r="K54" s="678">
        <f>C54+J54</f>
        <v>0</v>
      </c>
    </row>
    <row r="55" spans="1:11" s="1210" customFormat="1" ht="12" customHeight="1" x14ac:dyDescent="0.2">
      <c r="A55" s="1189" t="s">
        <v>283</v>
      </c>
      <c r="B55" s="1190" t="s">
        <v>288</v>
      </c>
      <c r="C55" s="672">
        <f>'RM_1.4.sz.mell.'!C55</f>
        <v>0</v>
      </c>
      <c r="D55" s="672">
        <f>'RM_1.4.sz.mell.'!D55</f>
        <v>0</v>
      </c>
      <c r="E55" s="672">
        <f>'RM_1.4.sz.mell.'!E55</f>
        <v>0</v>
      </c>
      <c r="F55" s="672">
        <f>'RM_1.4.sz.mell.'!F55</f>
        <v>0</v>
      </c>
      <c r="G55" s="672">
        <f>'RM_1.4.sz.mell.'!G55</f>
        <v>0</v>
      </c>
      <c r="H55" s="672">
        <f>'RM_1.4.sz.mell.'!H55</f>
        <v>0</v>
      </c>
      <c r="I55" s="672">
        <f>'RM_1.4.sz.mell.'!I55</f>
        <v>0</v>
      </c>
      <c r="J55" s="672">
        <f>'RM_1.4.sz.mell.'!J55</f>
        <v>0</v>
      </c>
      <c r="K55" s="678">
        <f>C55+J55</f>
        <v>0</v>
      </c>
    </row>
    <row r="56" spans="1:11" s="1210" customFormat="1" ht="12" customHeight="1" x14ac:dyDescent="0.2">
      <c r="A56" s="1189" t="s">
        <v>284</v>
      </c>
      <c r="B56" s="1190" t="s">
        <v>289</v>
      </c>
      <c r="C56" s="672">
        <f>'RM_1.4.sz.mell.'!C56</f>
        <v>0</v>
      </c>
      <c r="D56" s="672">
        <f>'RM_1.4.sz.mell.'!D56</f>
        <v>0</v>
      </c>
      <c r="E56" s="672">
        <f>'RM_1.4.sz.mell.'!E56</f>
        <v>0</v>
      </c>
      <c r="F56" s="672">
        <f>'RM_1.4.sz.mell.'!F56</f>
        <v>0</v>
      </c>
      <c r="G56" s="672">
        <f>'RM_1.4.sz.mell.'!G56</f>
        <v>0</v>
      </c>
      <c r="H56" s="672">
        <f>'RM_1.4.sz.mell.'!H56</f>
        <v>0</v>
      </c>
      <c r="I56" s="672">
        <f>'RM_1.4.sz.mell.'!I56</f>
        <v>0</v>
      </c>
      <c r="J56" s="672">
        <f>'RM_1.4.sz.mell.'!J56</f>
        <v>0</v>
      </c>
      <c r="K56" s="678">
        <f>C56+J56</f>
        <v>0</v>
      </c>
    </row>
    <row r="57" spans="1:11" s="1210" customFormat="1" ht="12" customHeight="1" thickBot="1" x14ac:dyDescent="0.25">
      <c r="A57" s="1192" t="s">
        <v>285</v>
      </c>
      <c r="B57" s="1193" t="s">
        <v>290</v>
      </c>
      <c r="C57" s="672">
        <f>'RM_1.4.sz.mell.'!C57</f>
        <v>0</v>
      </c>
      <c r="D57" s="672">
        <f>'RM_1.4.sz.mell.'!D57</f>
        <v>0</v>
      </c>
      <c r="E57" s="672">
        <f>'RM_1.4.sz.mell.'!E57</f>
        <v>0</v>
      </c>
      <c r="F57" s="672">
        <f>'RM_1.4.sz.mell.'!F57</f>
        <v>0</v>
      </c>
      <c r="G57" s="672">
        <f>'RM_1.4.sz.mell.'!G57</f>
        <v>0</v>
      </c>
      <c r="H57" s="672">
        <f>'RM_1.4.sz.mell.'!H57</f>
        <v>0</v>
      </c>
      <c r="I57" s="672">
        <f>'RM_1.4.sz.mell.'!I57</f>
        <v>0</v>
      </c>
      <c r="J57" s="672">
        <f>'RM_1.4.sz.mell.'!J57</f>
        <v>0</v>
      </c>
      <c r="K57" s="678">
        <f>C57+J57</f>
        <v>0</v>
      </c>
    </row>
    <row r="58" spans="1:11" s="1210" customFormat="1" ht="12" customHeight="1" thickBot="1" x14ac:dyDescent="0.25">
      <c r="A58" s="1185" t="s">
        <v>178</v>
      </c>
      <c r="B58" s="1186" t="s">
        <v>291</v>
      </c>
      <c r="C58" s="382">
        <f>'RM_1.4.sz.mell.'!C58</f>
        <v>0</v>
      </c>
      <c r="D58" s="382">
        <f>'RM_1.4.sz.mell.'!D58</f>
        <v>0</v>
      </c>
      <c r="E58" s="382">
        <f>'RM_1.4.sz.mell.'!E58</f>
        <v>0</v>
      </c>
      <c r="F58" s="382">
        <f>'RM_1.4.sz.mell.'!F58</f>
        <v>0</v>
      </c>
      <c r="G58" s="382">
        <f>'RM_1.4.sz.mell.'!G58</f>
        <v>0</v>
      </c>
      <c r="H58" s="382">
        <f>'RM_1.4.sz.mell.'!H58</f>
        <v>0</v>
      </c>
      <c r="I58" s="382">
        <f>'RM_1.4.sz.mell.'!I58</f>
        <v>0</v>
      </c>
      <c r="J58" s="382">
        <f>'RM_1.4.sz.mell.'!J58</f>
        <v>0</v>
      </c>
      <c r="K58" s="248">
        <f>SUM(K59:K61)</f>
        <v>0</v>
      </c>
    </row>
    <row r="59" spans="1:11" s="1210" customFormat="1" ht="12" customHeight="1" x14ac:dyDescent="0.2">
      <c r="A59" s="1187" t="s">
        <v>95</v>
      </c>
      <c r="B59" s="1188" t="s">
        <v>292</v>
      </c>
      <c r="C59" s="668">
        <f>'RM_1.4.sz.mell.'!C59</f>
        <v>0</v>
      </c>
      <c r="D59" s="668">
        <f>'RM_1.4.sz.mell.'!D59</f>
        <v>0</v>
      </c>
      <c r="E59" s="668">
        <f>'RM_1.4.sz.mell.'!E59</f>
        <v>0</v>
      </c>
      <c r="F59" s="668">
        <f>'RM_1.4.sz.mell.'!F59</f>
        <v>0</v>
      </c>
      <c r="G59" s="668">
        <f>'RM_1.4.sz.mell.'!G59</f>
        <v>0</v>
      </c>
      <c r="H59" s="668">
        <f>'RM_1.4.sz.mell.'!H59</f>
        <v>0</v>
      </c>
      <c r="I59" s="668">
        <f>'RM_1.4.sz.mell.'!I59</f>
        <v>0</v>
      </c>
      <c r="J59" s="668">
        <f>'RM_1.4.sz.mell.'!J59</f>
        <v>0</v>
      </c>
      <c r="K59" s="669">
        <f>C59+J59</f>
        <v>0</v>
      </c>
    </row>
    <row r="60" spans="1:11" s="1210" customFormat="1" ht="12" customHeight="1" x14ac:dyDescent="0.2">
      <c r="A60" s="1189" t="s">
        <v>96</v>
      </c>
      <c r="B60" s="1190" t="s">
        <v>421</v>
      </c>
      <c r="C60" s="668">
        <f>'RM_1.4.sz.mell.'!C60</f>
        <v>0</v>
      </c>
      <c r="D60" s="668">
        <f>'RM_1.4.sz.mell.'!D60</f>
        <v>0</v>
      </c>
      <c r="E60" s="668">
        <f>'RM_1.4.sz.mell.'!E60</f>
        <v>0</v>
      </c>
      <c r="F60" s="668">
        <f>'RM_1.4.sz.mell.'!F60</f>
        <v>0</v>
      </c>
      <c r="G60" s="668">
        <f>'RM_1.4.sz.mell.'!G60</f>
        <v>0</v>
      </c>
      <c r="H60" s="668">
        <f>'RM_1.4.sz.mell.'!H60</f>
        <v>0</v>
      </c>
      <c r="I60" s="668">
        <f>'RM_1.4.sz.mell.'!I60</f>
        <v>0</v>
      </c>
      <c r="J60" s="668">
        <f>'RM_1.4.sz.mell.'!J60</f>
        <v>0</v>
      </c>
      <c r="K60" s="669">
        <f>C60+J60</f>
        <v>0</v>
      </c>
    </row>
    <row r="61" spans="1:11" s="1210" customFormat="1" ht="12" customHeight="1" x14ac:dyDescent="0.2">
      <c r="A61" s="1189" t="s">
        <v>295</v>
      </c>
      <c r="B61" s="1190" t="s">
        <v>293</v>
      </c>
      <c r="C61" s="668">
        <f>'RM_1.4.sz.mell.'!C61</f>
        <v>0</v>
      </c>
      <c r="D61" s="668">
        <f>'RM_1.4.sz.mell.'!D61</f>
        <v>0</v>
      </c>
      <c r="E61" s="668">
        <f>'RM_1.4.sz.mell.'!E61</f>
        <v>0</v>
      </c>
      <c r="F61" s="668">
        <f>'RM_1.4.sz.mell.'!F61</f>
        <v>0</v>
      </c>
      <c r="G61" s="668">
        <f>'RM_1.4.sz.mell.'!G61</f>
        <v>0</v>
      </c>
      <c r="H61" s="668">
        <f>'RM_1.4.sz.mell.'!H61</f>
        <v>0</v>
      </c>
      <c r="I61" s="668">
        <f>'RM_1.4.sz.mell.'!I61</f>
        <v>0</v>
      </c>
      <c r="J61" s="668">
        <f>'RM_1.4.sz.mell.'!J61</f>
        <v>0</v>
      </c>
      <c r="K61" s="669">
        <f>C61+J61</f>
        <v>0</v>
      </c>
    </row>
    <row r="62" spans="1:11" s="1210" customFormat="1" ht="12" customHeight="1" thickBot="1" x14ac:dyDescent="0.25">
      <c r="A62" s="1192" t="s">
        <v>296</v>
      </c>
      <c r="B62" s="1193" t="s">
        <v>294</v>
      </c>
      <c r="C62" s="668">
        <f>'RM_1.4.sz.mell.'!C62</f>
        <v>0</v>
      </c>
      <c r="D62" s="668">
        <f>'RM_1.4.sz.mell.'!D62</f>
        <v>0</v>
      </c>
      <c r="E62" s="668">
        <f>'RM_1.4.sz.mell.'!E62</f>
        <v>0</v>
      </c>
      <c r="F62" s="668">
        <f>'RM_1.4.sz.mell.'!F62</f>
        <v>0</v>
      </c>
      <c r="G62" s="668">
        <f>'RM_1.4.sz.mell.'!G62</f>
        <v>0</v>
      </c>
      <c r="H62" s="668">
        <f>'RM_1.4.sz.mell.'!H62</f>
        <v>0</v>
      </c>
      <c r="I62" s="668">
        <f>'RM_1.4.sz.mell.'!I62</f>
        <v>0</v>
      </c>
      <c r="J62" s="668">
        <f>'RM_1.4.sz.mell.'!J62</f>
        <v>0</v>
      </c>
      <c r="K62" s="669">
        <f>C62+J62</f>
        <v>0</v>
      </c>
    </row>
    <row r="63" spans="1:11" s="1210" customFormat="1" ht="12" customHeight="1" thickBot="1" x14ac:dyDescent="0.25">
      <c r="A63" s="1185" t="s">
        <v>24</v>
      </c>
      <c r="B63" s="1194" t="s">
        <v>297</v>
      </c>
      <c r="C63" s="382">
        <f>'RM_1.4.sz.mell.'!C63</f>
        <v>0</v>
      </c>
      <c r="D63" s="382">
        <f>'RM_1.4.sz.mell.'!D63</f>
        <v>0</v>
      </c>
      <c r="E63" s="382">
        <f>'RM_1.4.sz.mell.'!E63</f>
        <v>0</v>
      </c>
      <c r="F63" s="382">
        <f>'RM_1.4.sz.mell.'!F63</f>
        <v>0</v>
      </c>
      <c r="G63" s="382">
        <f>'RM_1.4.sz.mell.'!G63</f>
        <v>0</v>
      </c>
      <c r="H63" s="382">
        <f>'RM_1.4.sz.mell.'!H63</f>
        <v>0</v>
      </c>
      <c r="I63" s="382">
        <f>'RM_1.4.sz.mell.'!I63</f>
        <v>0</v>
      </c>
      <c r="J63" s="382">
        <f>'RM_1.4.sz.mell.'!J63</f>
        <v>0</v>
      </c>
      <c r="K63" s="248">
        <f>SUM(K64:K66)</f>
        <v>0</v>
      </c>
    </row>
    <row r="64" spans="1:11" s="1210" customFormat="1" ht="12" customHeight="1" x14ac:dyDescent="0.2">
      <c r="A64" s="1187" t="s">
        <v>179</v>
      </c>
      <c r="B64" s="1188" t="s">
        <v>299</v>
      </c>
      <c r="C64" s="679">
        <f>'RM_1.4.sz.mell.'!C64</f>
        <v>0</v>
      </c>
      <c r="D64" s="679">
        <f>'RM_1.4.sz.mell.'!D64</f>
        <v>0</v>
      </c>
      <c r="E64" s="679">
        <f>'RM_1.4.sz.mell.'!E64</f>
        <v>0</v>
      </c>
      <c r="F64" s="679">
        <f>'RM_1.4.sz.mell.'!F64</f>
        <v>0</v>
      </c>
      <c r="G64" s="679">
        <f>'RM_1.4.sz.mell.'!G64</f>
        <v>0</v>
      </c>
      <c r="H64" s="679">
        <f>'RM_1.4.sz.mell.'!H64</f>
        <v>0</v>
      </c>
      <c r="I64" s="679">
        <f>'RM_1.4.sz.mell.'!I64</f>
        <v>0</v>
      </c>
      <c r="J64" s="679">
        <f>'RM_1.4.sz.mell.'!J64</f>
        <v>0</v>
      </c>
      <c r="K64" s="680">
        <f>C64+J64</f>
        <v>0</v>
      </c>
    </row>
    <row r="65" spans="1:11" s="1210" customFormat="1" ht="12" customHeight="1" x14ac:dyDescent="0.2">
      <c r="A65" s="1189" t="s">
        <v>180</v>
      </c>
      <c r="B65" s="1190" t="s">
        <v>422</v>
      </c>
      <c r="C65" s="679">
        <f>'RM_1.4.sz.mell.'!C65</f>
        <v>0</v>
      </c>
      <c r="D65" s="679">
        <f>'RM_1.4.sz.mell.'!D65</f>
        <v>0</v>
      </c>
      <c r="E65" s="679">
        <f>'RM_1.4.sz.mell.'!E65</f>
        <v>0</v>
      </c>
      <c r="F65" s="679">
        <f>'RM_1.4.sz.mell.'!F65</f>
        <v>0</v>
      </c>
      <c r="G65" s="679">
        <f>'RM_1.4.sz.mell.'!G65</f>
        <v>0</v>
      </c>
      <c r="H65" s="679">
        <f>'RM_1.4.sz.mell.'!H65</f>
        <v>0</v>
      </c>
      <c r="I65" s="679">
        <f>'RM_1.4.sz.mell.'!I65</f>
        <v>0</v>
      </c>
      <c r="J65" s="679">
        <f>'RM_1.4.sz.mell.'!J65</f>
        <v>0</v>
      </c>
      <c r="K65" s="680">
        <f>C65+J65</f>
        <v>0</v>
      </c>
    </row>
    <row r="66" spans="1:11" s="1210" customFormat="1" ht="12" customHeight="1" x14ac:dyDescent="0.2">
      <c r="A66" s="1189" t="s">
        <v>228</v>
      </c>
      <c r="B66" s="1190" t="s">
        <v>300</v>
      </c>
      <c r="C66" s="679">
        <f>'RM_1.4.sz.mell.'!C66</f>
        <v>0</v>
      </c>
      <c r="D66" s="679">
        <f>'RM_1.4.sz.mell.'!D66</f>
        <v>0</v>
      </c>
      <c r="E66" s="679">
        <f>'RM_1.4.sz.mell.'!E66</f>
        <v>0</v>
      </c>
      <c r="F66" s="679">
        <f>'RM_1.4.sz.mell.'!F66</f>
        <v>0</v>
      </c>
      <c r="G66" s="679">
        <f>'RM_1.4.sz.mell.'!G66</f>
        <v>0</v>
      </c>
      <c r="H66" s="679">
        <f>'RM_1.4.sz.mell.'!H66</f>
        <v>0</v>
      </c>
      <c r="I66" s="679">
        <f>'RM_1.4.sz.mell.'!I66</f>
        <v>0</v>
      </c>
      <c r="J66" s="679">
        <f>'RM_1.4.sz.mell.'!J66</f>
        <v>0</v>
      </c>
      <c r="K66" s="680">
        <f>C66+J66</f>
        <v>0</v>
      </c>
    </row>
    <row r="67" spans="1:11" s="1210" customFormat="1" ht="12" customHeight="1" thickBot="1" x14ac:dyDescent="0.25">
      <c r="A67" s="1192" t="s">
        <v>298</v>
      </c>
      <c r="B67" s="1193" t="s">
        <v>301</v>
      </c>
      <c r="C67" s="679">
        <f>'RM_1.4.sz.mell.'!C67</f>
        <v>0</v>
      </c>
      <c r="D67" s="679">
        <f>'RM_1.4.sz.mell.'!D67</f>
        <v>0</v>
      </c>
      <c r="E67" s="679">
        <f>'RM_1.4.sz.mell.'!E67</f>
        <v>0</v>
      </c>
      <c r="F67" s="679">
        <f>'RM_1.4.sz.mell.'!F67</f>
        <v>0</v>
      </c>
      <c r="G67" s="679">
        <f>'RM_1.4.sz.mell.'!G67</f>
        <v>0</v>
      </c>
      <c r="H67" s="679">
        <f>'RM_1.4.sz.mell.'!H67</f>
        <v>0</v>
      </c>
      <c r="I67" s="679">
        <f>'RM_1.4.sz.mell.'!I67</f>
        <v>0</v>
      </c>
      <c r="J67" s="679">
        <f>'RM_1.4.sz.mell.'!J67</f>
        <v>0</v>
      </c>
      <c r="K67" s="680">
        <f>C67+J67</f>
        <v>0</v>
      </c>
    </row>
    <row r="68" spans="1:11" s="1210" customFormat="1" ht="12" customHeight="1" thickBot="1" x14ac:dyDescent="0.25">
      <c r="A68" s="1198" t="s">
        <v>471</v>
      </c>
      <c r="B68" s="1186" t="s">
        <v>302</v>
      </c>
      <c r="C68" s="389">
        <f>'RM_1.4.sz.mell.'!C68</f>
        <v>54478389</v>
      </c>
      <c r="D68" s="389">
        <f>'RM_1.4.sz.mell.'!D68</f>
        <v>0</v>
      </c>
      <c r="E68" s="389">
        <f>'RM_1.4.sz.mell.'!E68</f>
        <v>0</v>
      </c>
      <c r="F68" s="389">
        <f>'RM_1.4.sz.mell.'!F68</f>
        <v>0</v>
      </c>
      <c r="G68" s="389">
        <f>'RM_1.4.sz.mell.'!G68</f>
        <v>0</v>
      </c>
      <c r="H68" s="389">
        <f>'RM_1.4.sz.mell.'!H68</f>
        <v>0</v>
      </c>
      <c r="I68" s="389">
        <f>'RM_1.4.sz.mell.'!I68</f>
        <v>0</v>
      </c>
      <c r="J68" s="389">
        <f>'RM_1.4.sz.mell.'!J68</f>
        <v>0</v>
      </c>
      <c r="K68" s="432">
        <f>+K11+K18+K25+K32+K40+K52+K58+K63</f>
        <v>54478389</v>
      </c>
    </row>
    <row r="69" spans="1:11" s="1210" customFormat="1" ht="12" customHeight="1" thickBot="1" x14ac:dyDescent="0.25">
      <c r="A69" s="1199" t="s">
        <v>303</v>
      </c>
      <c r="B69" s="1194" t="s">
        <v>304</v>
      </c>
      <c r="C69" s="382">
        <f>'RM_1.4.sz.mell.'!C69</f>
        <v>0</v>
      </c>
      <c r="D69" s="382">
        <f>'RM_1.4.sz.mell.'!D69</f>
        <v>0</v>
      </c>
      <c r="E69" s="382">
        <f>'RM_1.4.sz.mell.'!E69</f>
        <v>0</v>
      </c>
      <c r="F69" s="382">
        <f>'RM_1.4.sz.mell.'!F69</f>
        <v>0</v>
      </c>
      <c r="G69" s="382">
        <f>'RM_1.4.sz.mell.'!G69</f>
        <v>0</v>
      </c>
      <c r="H69" s="382">
        <f>'RM_1.4.sz.mell.'!H69</f>
        <v>0</v>
      </c>
      <c r="I69" s="382">
        <f>'RM_1.4.sz.mell.'!I69</f>
        <v>0</v>
      </c>
      <c r="J69" s="382">
        <f>'RM_1.4.sz.mell.'!J69</f>
        <v>0</v>
      </c>
      <c r="K69" s="248">
        <f>SUM(K70:K72)</f>
        <v>0</v>
      </c>
    </row>
    <row r="70" spans="1:11" s="1210" customFormat="1" ht="12" customHeight="1" x14ac:dyDescent="0.2">
      <c r="A70" s="1187" t="s">
        <v>332</v>
      </c>
      <c r="B70" s="1188" t="s">
        <v>305</v>
      </c>
      <c r="C70" s="679">
        <f>'RM_1.4.sz.mell.'!C70</f>
        <v>0</v>
      </c>
      <c r="D70" s="679">
        <f>'RM_1.4.sz.mell.'!D70</f>
        <v>0</v>
      </c>
      <c r="E70" s="679">
        <f>'RM_1.4.sz.mell.'!E70</f>
        <v>0</v>
      </c>
      <c r="F70" s="679">
        <f>'RM_1.4.sz.mell.'!F70</f>
        <v>0</v>
      </c>
      <c r="G70" s="679">
        <f>'RM_1.4.sz.mell.'!G70</f>
        <v>0</v>
      </c>
      <c r="H70" s="679">
        <f>'RM_1.4.sz.mell.'!H70</f>
        <v>0</v>
      </c>
      <c r="I70" s="679">
        <f>'RM_1.4.sz.mell.'!I70</f>
        <v>0</v>
      </c>
      <c r="J70" s="679">
        <f>'RM_1.4.sz.mell.'!J70</f>
        <v>0</v>
      </c>
      <c r="K70" s="680">
        <f>C70+J70</f>
        <v>0</v>
      </c>
    </row>
    <row r="71" spans="1:11" s="1210" customFormat="1" ht="12" customHeight="1" x14ac:dyDescent="0.2">
      <c r="A71" s="1189" t="s">
        <v>341</v>
      </c>
      <c r="B71" s="1190" t="s">
        <v>306</v>
      </c>
      <c r="C71" s="679">
        <f>'RM_1.4.sz.mell.'!C71</f>
        <v>0</v>
      </c>
      <c r="D71" s="679">
        <f>'RM_1.4.sz.mell.'!D71</f>
        <v>0</v>
      </c>
      <c r="E71" s="679">
        <f>'RM_1.4.sz.mell.'!E71</f>
        <v>0</v>
      </c>
      <c r="F71" s="679">
        <f>'RM_1.4.sz.mell.'!F71</f>
        <v>0</v>
      </c>
      <c r="G71" s="679">
        <f>'RM_1.4.sz.mell.'!G71</f>
        <v>0</v>
      </c>
      <c r="H71" s="679">
        <f>'RM_1.4.sz.mell.'!H71</f>
        <v>0</v>
      </c>
      <c r="I71" s="679">
        <f>'RM_1.4.sz.mell.'!I71</f>
        <v>0</v>
      </c>
      <c r="J71" s="679">
        <f>'RM_1.4.sz.mell.'!J71</f>
        <v>0</v>
      </c>
      <c r="K71" s="680">
        <f>C71+J71</f>
        <v>0</v>
      </c>
    </row>
    <row r="72" spans="1:11" s="1210" customFormat="1" ht="12" customHeight="1" thickBot="1" x14ac:dyDescent="0.25">
      <c r="A72" s="1196" t="s">
        <v>342</v>
      </c>
      <c r="B72" s="1200" t="s">
        <v>456</v>
      </c>
      <c r="C72" s="676">
        <f>'RM_1.4.sz.mell.'!C72</f>
        <v>0</v>
      </c>
      <c r="D72" s="676">
        <f>'RM_1.4.sz.mell.'!D72</f>
        <v>0</v>
      </c>
      <c r="E72" s="676">
        <f>'RM_1.4.sz.mell.'!E72</f>
        <v>0</v>
      </c>
      <c r="F72" s="676">
        <f>'RM_1.4.sz.mell.'!F72</f>
        <v>0</v>
      </c>
      <c r="G72" s="676">
        <f>'RM_1.4.sz.mell.'!G72</f>
        <v>0</v>
      </c>
      <c r="H72" s="676">
        <f>'RM_1.4.sz.mell.'!H72</f>
        <v>0</v>
      </c>
      <c r="I72" s="676">
        <f>'RM_1.4.sz.mell.'!I72</f>
        <v>0</v>
      </c>
      <c r="J72" s="676">
        <f>'RM_1.4.sz.mell.'!J72</f>
        <v>0</v>
      </c>
      <c r="K72" s="682">
        <f>C72+J72</f>
        <v>0</v>
      </c>
    </row>
    <row r="73" spans="1:11" s="1210" customFormat="1" ht="12" customHeight="1" thickBot="1" x14ac:dyDescent="0.25">
      <c r="A73" s="1199" t="s">
        <v>308</v>
      </c>
      <c r="B73" s="1194" t="s">
        <v>309</v>
      </c>
      <c r="C73" s="382">
        <f>'RM_1.4.sz.mell.'!C73</f>
        <v>0</v>
      </c>
      <c r="D73" s="382">
        <f>'RM_1.4.sz.mell.'!D73</f>
        <v>0</v>
      </c>
      <c r="E73" s="382">
        <f>'RM_1.4.sz.mell.'!E73</f>
        <v>0</v>
      </c>
      <c r="F73" s="382">
        <f>'RM_1.4.sz.mell.'!F73</f>
        <v>0</v>
      </c>
      <c r="G73" s="382">
        <f>'RM_1.4.sz.mell.'!G73</f>
        <v>0</v>
      </c>
      <c r="H73" s="382">
        <f>'RM_1.4.sz.mell.'!H73</f>
        <v>0</v>
      </c>
      <c r="I73" s="382">
        <f>'RM_1.4.sz.mell.'!I73</f>
        <v>0</v>
      </c>
      <c r="J73" s="382">
        <f>'RM_1.4.sz.mell.'!J73</f>
        <v>0</v>
      </c>
      <c r="K73" s="248">
        <f>SUM(K74:K77)</f>
        <v>0</v>
      </c>
    </row>
    <row r="74" spans="1:11" s="1210" customFormat="1" ht="12" customHeight="1" x14ac:dyDescent="0.2">
      <c r="A74" s="1187" t="s">
        <v>147</v>
      </c>
      <c r="B74" s="1201" t="s">
        <v>310</v>
      </c>
      <c r="C74" s="679">
        <f>'RM_1.4.sz.mell.'!C74</f>
        <v>0</v>
      </c>
      <c r="D74" s="679">
        <f>'RM_1.4.sz.mell.'!D74</f>
        <v>0</v>
      </c>
      <c r="E74" s="679">
        <f>'RM_1.4.sz.mell.'!E74</f>
        <v>0</v>
      </c>
      <c r="F74" s="679">
        <f>'RM_1.4.sz.mell.'!F74</f>
        <v>0</v>
      </c>
      <c r="G74" s="679">
        <f>'RM_1.4.sz.mell.'!G74</f>
        <v>0</v>
      </c>
      <c r="H74" s="679">
        <f>'RM_1.4.sz.mell.'!H74</f>
        <v>0</v>
      </c>
      <c r="I74" s="679">
        <f>'RM_1.4.sz.mell.'!I74</f>
        <v>0</v>
      </c>
      <c r="J74" s="679">
        <f>'RM_1.4.sz.mell.'!J74</f>
        <v>0</v>
      </c>
      <c r="K74" s="680">
        <f>C74+J74</f>
        <v>0</v>
      </c>
    </row>
    <row r="75" spans="1:11" s="1210" customFormat="1" ht="12" customHeight="1" x14ac:dyDescent="0.2">
      <c r="A75" s="1189" t="s">
        <v>148</v>
      </c>
      <c r="B75" s="1201" t="s">
        <v>565</v>
      </c>
      <c r="C75" s="679">
        <f>'RM_1.4.sz.mell.'!C75</f>
        <v>0</v>
      </c>
      <c r="D75" s="679">
        <f>'RM_1.4.sz.mell.'!D75</f>
        <v>0</v>
      </c>
      <c r="E75" s="679">
        <f>'RM_1.4.sz.mell.'!E75</f>
        <v>0</v>
      </c>
      <c r="F75" s="679">
        <f>'RM_1.4.sz.mell.'!F75</f>
        <v>0</v>
      </c>
      <c r="G75" s="679">
        <f>'RM_1.4.sz.mell.'!G75</f>
        <v>0</v>
      </c>
      <c r="H75" s="679">
        <f>'RM_1.4.sz.mell.'!H75</f>
        <v>0</v>
      </c>
      <c r="I75" s="679">
        <f>'RM_1.4.sz.mell.'!I75</f>
        <v>0</v>
      </c>
      <c r="J75" s="679">
        <f>'RM_1.4.sz.mell.'!J75</f>
        <v>0</v>
      </c>
      <c r="K75" s="680">
        <f>C75+J75</f>
        <v>0</v>
      </c>
    </row>
    <row r="76" spans="1:11" s="1210" customFormat="1" ht="12" customHeight="1" x14ac:dyDescent="0.2">
      <c r="A76" s="1189" t="s">
        <v>333</v>
      </c>
      <c r="B76" s="1201" t="s">
        <v>311</v>
      </c>
      <c r="C76" s="679">
        <f>'RM_1.4.sz.mell.'!C76</f>
        <v>0</v>
      </c>
      <c r="D76" s="679">
        <f>'RM_1.4.sz.mell.'!D76</f>
        <v>0</v>
      </c>
      <c r="E76" s="679">
        <f>'RM_1.4.sz.mell.'!E76</f>
        <v>0</v>
      </c>
      <c r="F76" s="679">
        <f>'RM_1.4.sz.mell.'!F76</f>
        <v>0</v>
      </c>
      <c r="G76" s="679">
        <f>'RM_1.4.sz.mell.'!G76</f>
        <v>0</v>
      </c>
      <c r="H76" s="679">
        <f>'RM_1.4.sz.mell.'!H76</f>
        <v>0</v>
      </c>
      <c r="I76" s="679">
        <f>'RM_1.4.sz.mell.'!I76</f>
        <v>0</v>
      </c>
      <c r="J76" s="679">
        <f>'RM_1.4.sz.mell.'!J76</f>
        <v>0</v>
      </c>
      <c r="K76" s="680">
        <f>C76+J76</f>
        <v>0</v>
      </c>
    </row>
    <row r="77" spans="1:11" s="1210" customFormat="1" ht="12" customHeight="1" thickBot="1" x14ac:dyDescent="0.25">
      <c r="A77" s="1192" t="s">
        <v>334</v>
      </c>
      <c r="B77" s="1202" t="s">
        <v>566</v>
      </c>
      <c r="C77" s="679">
        <f>'RM_1.4.sz.mell.'!C77</f>
        <v>0</v>
      </c>
      <c r="D77" s="679">
        <f>'RM_1.4.sz.mell.'!D77</f>
        <v>0</v>
      </c>
      <c r="E77" s="679">
        <f>'RM_1.4.sz.mell.'!E77</f>
        <v>0</v>
      </c>
      <c r="F77" s="679">
        <f>'RM_1.4.sz.mell.'!F77</f>
        <v>0</v>
      </c>
      <c r="G77" s="679">
        <f>'RM_1.4.sz.mell.'!G77</f>
        <v>0</v>
      </c>
      <c r="H77" s="679">
        <f>'RM_1.4.sz.mell.'!H77</f>
        <v>0</v>
      </c>
      <c r="I77" s="679">
        <f>'RM_1.4.sz.mell.'!I77</f>
        <v>0</v>
      </c>
      <c r="J77" s="679">
        <f>'RM_1.4.sz.mell.'!J77</f>
        <v>0</v>
      </c>
      <c r="K77" s="680">
        <f>C77+J77</f>
        <v>0</v>
      </c>
    </row>
    <row r="78" spans="1:11" s="1210" customFormat="1" ht="12" customHeight="1" thickBot="1" x14ac:dyDescent="0.25">
      <c r="A78" s="1199" t="s">
        <v>312</v>
      </c>
      <c r="B78" s="1194" t="s">
        <v>313</v>
      </c>
      <c r="C78" s="382">
        <f>'RM_1.4.sz.mell.'!C78</f>
        <v>0</v>
      </c>
      <c r="D78" s="382">
        <f>'RM_1.4.sz.mell.'!D78</f>
        <v>0</v>
      </c>
      <c r="E78" s="382">
        <f>'RM_1.4.sz.mell.'!E78</f>
        <v>0</v>
      </c>
      <c r="F78" s="382">
        <f>'RM_1.4.sz.mell.'!F78</f>
        <v>0</v>
      </c>
      <c r="G78" s="382">
        <f>'RM_1.4.sz.mell.'!G78</f>
        <v>0</v>
      </c>
      <c r="H78" s="382">
        <f>'RM_1.4.sz.mell.'!H78</f>
        <v>0</v>
      </c>
      <c r="I78" s="382">
        <f>'RM_1.4.sz.mell.'!I78</f>
        <v>0</v>
      </c>
      <c r="J78" s="382">
        <f>'RM_1.4.sz.mell.'!J78</f>
        <v>0</v>
      </c>
      <c r="K78" s="248">
        <f>SUM(K79:K80)</f>
        <v>0</v>
      </c>
    </row>
    <row r="79" spans="1:11" s="1210" customFormat="1" ht="12" customHeight="1" x14ac:dyDescent="0.2">
      <c r="A79" s="1187" t="s">
        <v>335</v>
      </c>
      <c r="B79" s="1188" t="s">
        <v>314</v>
      </c>
      <c r="C79" s="679">
        <f>'RM_1.4.sz.mell.'!C79</f>
        <v>0</v>
      </c>
      <c r="D79" s="679">
        <f>'RM_1.4.sz.mell.'!D79</f>
        <v>0</v>
      </c>
      <c r="E79" s="679">
        <f>'RM_1.4.sz.mell.'!E79</f>
        <v>0</v>
      </c>
      <c r="F79" s="679">
        <f>'RM_1.4.sz.mell.'!F79</f>
        <v>0</v>
      </c>
      <c r="G79" s="679">
        <f>'RM_1.4.sz.mell.'!G79</f>
        <v>0</v>
      </c>
      <c r="H79" s="679">
        <f>'RM_1.4.sz.mell.'!H79</f>
        <v>0</v>
      </c>
      <c r="I79" s="679">
        <f>'RM_1.4.sz.mell.'!I79</f>
        <v>0</v>
      </c>
      <c r="J79" s="679">
        <f>'RM_1.4.sz.mell.'!J79</f>
        <v>0</v>
      </c>
      <c r="K79" s="680">
        <f>C79+J79</f>
        <v>0</v>
      </c>
    </row>
    <row r="80" spans="1:11" s="1210" customFormat="1" ht="12" customHeight="1" thickBot="1" x14ac:dyDescent="0.25">
      <c r="A80" s="1192" t="s">
        <v>336</v>
      </c>
      <c r="B80" s="1193" t="s">
        <v>315</v>
      </c>
      <c r="C80" s="679">
        <f>'RM_1.4.sz.mell.'!C80</f>
        <v>0</v>
      </c>
      <c r="D80" s="679">
        <f>'RM_1.4.sz.mell.'!D80</f>
        <v>0</v>
      </c>
      <c r="E80" s="679">
        <f>'RM_1.4.sz.mell.'!E80</f>
        <v>0</v>
      </c>
      <c r="F80" s="679">
        <f>'RM_1.4.sz.mell.'!F80</f>
        <v>0</v>
      </c>
      <c r="G80" s="679">
        <f>'RM_1.4.sz.mell.'!G80</f>
        <v>0</v>
      </c>
      <c r="H80" s="679">
        <f>'RM_1.4.sz.mell.'!H80</f>
        <v>0</v>
      </c>
      <c r="I80" s="679">
        <f>'RM_1.4.sz.mell.'!I80</f>
        <v>0</v>
      </c>
      <c r="J80" s="679">
        <f>'RM_1.4.sz.mell.'!J80</f>
        <v>0</v>
      </c>
      <c r="K80" s="680">
        <f>C80+J80</f>
        <v>0</v>
      </c>
    </row>
    <row r="81" spans="1:11" s="1210" customFormat="1" ht="12" customHeight="1" thickBot="1" x14ac:dyDescent="0.25">
      <c r="A81" s="1199" t="s">
        <v>316</v>
      </c>
      <c r="B81" s="1194" t="s">
        <v>317</v>
      </c>
      <c r="C81" s="382">
        <f>'RM_1.4.sz.mell.'!C81</f>
        <v>0</v>
      </c>
      <c r="D81" s="382">
        <f>'RM_1.4.sz.mell.'!D81</f>
        <v>0</v>
      </c>
      <c r="E81" s="382">
        <f>'RM_1.4.sz.mell.'!E81</f>
        <v>0</v>
      </c>
      <c r="F81" s="382">
        <f>'RM_1.4.sz.mell.'!F81</f>
        <v>0</v>
      </c>
      <c r="G81" s="382">
        <f>'RM_1.4.sz.mell.'!G81</f>
        <v>0</v>
      </c>
      <c r="H81" s="382">
        <f>'RM_1.4.sz.mell.'!H81</f>
        <v>0</v>
      </c>
      <c r="I81" s="382">
        <f>'RM_1.4.sz.mell.'!I81</f>
        <v>0</v>
      </c>
      <c r="J81" s="382">
        <f>'RM_1.4.sz.mell.'!J81</f>
        <v>0</v>
      </c>
      <c r="K81" s="248">
        <f>SUM(K82:K84)</f>
        <v>0</v>
      </c>
    </row>
    <row r="82" spans="1:11" s="1210" customFormat="1" ht="12" customHeight="1" x14ac:dyDescent="0.2">
      <c r="A82" s="1187" t="s">
        <v>337</v>
      </c>
      <c r="B82" s="1188" t="s">
        <v>318</v>
      </c>
      <c r="C82" s="679">
        <f>'RM_1.4.sz.mell.'!C82</f>
        <v>0</v>
      </c>
      <c r="D82" s="679">
        <f>'RM_1.4.sz.mell.'!D82</f>
        <v>0</v>
      </c>
      <c r="E82" s="679">
        <f>'RM_1.4.sz.mell.'!E82</f>
        <v>0</v>
      </c>
      <c r="F82" s="679">
        <f>'RM_1.4.sz.mell.'!F82</f>
        <v>0</v>
      </c>
      <c r="G82" s="679">
        <f>'RM_1.4.sz.mell.'!G82</f>
        <v>0</v>
      </c>
      <c r="H82" s="679">
        <f>'RM_1.4.sz.mell.'!H82</f>
        <v>0</v>
      </c>
      <c r="I82" s="679">
        <f>'RM_1.4.sz.mell.'!I82</f>
        <v>0</v>
      </c>
      <c r="J82" s="679">
        <f>'RM_1.4.sz.mell.'!J82</f>
        <v>0</v>
      </c>
      <c r="K82" s="680">
        <f>C82+J82</f>
        <v>0</v>
      </c>
    </row>
    <row r="83" spans="1:11" s="1210" customFormat="1" ht="12" customHeight="1" x14ac:dyDescent="0.2">
      <c r="A83" s="1189" t="s">
        <v>338</v>
      </c>
      <c r="B83" s="1190" t="s">
        <v>319</v>
      </c>
      <c r="C83" s="679">
        <f>'RM_1.4.sz.mell.'!C83</f>
        <v>0</v>
      </c>
      <c r="D83" s="679">
        <f>'RM_1.4.sz.mell.'!D83</f>
        <v>0</v>
      </c>
      <c r="E83" s="679">
        <f>'RM_1.4.sz.mell.'!E83</f>
        <v>0</v>
      </c>
      <c r="F83" s="679">
        <f>'RM_1.4.sz.mell.'!F83</f>
        <v>0</v>
      </c>
      <c r="G83" s="679">
        <f>'RM_1.4.sz.mell.'!G83</f>
        <v>0</v>
      </c>
      <c r="H83" s="679">
        <f>'RM_1.4.sz.mell.'!H83</f>
        <v>0</v>
      </c>
      <c r="I83" s="679">
        <f>'RM_1.4.sz.mell.'!I83</f>
        <v>0</v>
      </c>
      <c r="J83" s="679">
        <f>'RM_1.4.sz.mell.'!J83</f>
        <v>0</v>
      </c>
      <c r="K83" s="680">
        <f>C83+J83</f>
        <v>0</v>
      </c>
    </row>
    <row r="84" spans="1:11" s="1210" customFormat="1" ht="12" customHeight="1" thickBot="1" x14ac:dyDescent="0.25">
      <c r="A84" s="1192" t="s">
        <v>339</v>
      </c>
      <c r="B84" s="1193" t="s">
        <v>744</v>
      </c>
      <c r="C84" s="679">
        <f>'RM_1.4.sz.mell.'!C84</f>
        <v>0</v>
      </c>
      <c r="D84" s="679">
        <f>'RM_1.4.sz.mell.'!D84</f>
        <v>0</v>
      </c>
      <c r="E84" s="679">
        <f>'RM_1.4.sz.mell.'!E84</f>
        <v>0</v>
      </c>
      <c r="F84" s="679">
        <f>'RM_1.4.sz.mell.'!F84</f>
        <v>0</v>
      </c>
      <c r="G84" s="679">
        <f>'RM_1.4.sz.mell.'!G84</f>
        <v>0</v>
      </c>
      <c r="H84" s="679">
        <f>'RM_1.4.sz.mell.'!H84</f>
        <v>0</v>
      </c>
      <c r="I84" s="679">
        <f>'RM_1.4.sz.mell.'!I84</f>
        <v>0</v>
      </c>
      <c r="J84" s="679">
        <f>'RM_1.4.sz.mell.'!J84</f>
        <v>0</v>
      </c>
      <c r="K84" s="680">
        <f>C84+J84</f>
        <v>0</v>
      </c>
    </row>
    <row r="85" spans="1:11" s="1210" customFormat="1" ht="12" customHeight="1" thickBot="1" x14ac:dyDescent="0.25">
      <c r="A85" s="1199" t="s">
        <v>320</v>
      </c>
      <c r="B85" s="1194" t="s">
        <v>340</v>
      </c>
      <c r="C85" s="382">
        <f>'RM_1.4.sz.mell.'!C85</f>
        <v>0</v>
      </c>
      <c r="D85" s="382">
        <f>'RM_1.4.sz.mell.'!D85</f>
        <v>0</v>
      </c>
      <c r="E85" s="382">
        <f>'RM_1.4.sz.mell.'!E85</f>
        <v>0</v>
      </c>
      <c r="F85" s="382">
        <f>'RM_1.4.sz.mell.'!F85</f>
        <v>0</v>
      </c>
      <c r="G85" s="382">
        <f>'RM_1.4.sz.mell.'!G85</f>
        <v>0</v>
      </c>
      <c r="H85" s="382">
        <f>'RM_1.4.sz.mell.'!H85</f>
        <v>0</v>
      </c>
      <c r="I85" s="382">
        <f>'RM_1.4.sz.mell.'!I85</f>
        <v>0</v>
      </c>
      <c r="J85" s="382">
        <f>'RM_1.4.sz.mell.'!J85</f>
        <v>0</v>
      </c>
      <c r="K85" s="248">
        <f>SUM(K86:K89)</f>
        <v>0</v>
      </c>
    </row>
    <row r="86" spans="1:11" s="1210" customFormat="1" ht="12" customHeight="1" x14ac:dyDescent="0.2">
      <c r="A86" s="1203" t="s">
        <v>321</v>
      </c>
      <c r="B86" s="1188" t="s">
        <v>322</v>
      </c>
      <c r="C86" s="679">
        <f>'RM_1.4.sz.mell.'!C86</f>
        <v>0</v>
      </c>
      <c r="D86" s="679">
        <f>'RM_1.4.sz.mell.'!D86</f>
        <v>0</v>
      </c>
      <c r="E86" s="679">
        <f>'RM_1.4.sz.mell.'!E86</f>
        <v>0</v>
      </c>
      <c r="F86" s="679">
        <f>'RM_1.4.sz.mell.'!F86</f>
        <v>0</v>
      </c>
      <c r="G86" s="679">
        <f>'RM_1.4.sz.mell.'!G86</f>
        <v>0</v>
      </c>
      <c r="H86" s="679">
        <f>'RM_1.4.sz.mell.'!H86</f>
        <v>0</v>
      </c>
      <c r="I86" s="679">
        <f>'RM_1.4.sz.mell.'!I86</f>
        <v>0</v>
      </c>
      <c r="J86" s="679">
        <f>'RM_1.4.sz.mell.'!J86</f>
        <v>0</v>
      </c>
      <c r="K86" s="680">
        <f t="shared" ref="K86:K91" si="5">C86+J86</f>
        <v>0</v>
      </c>
    </row>
    <row r="87" spans="1:11" s="1210" customFormat="1" ht="12" customHeight="1" x14ac:dyDescent="0.2">
      <c r="A87" s="1204" t="s">
        <v>323</v>
      </c>
      <c r="B87" s="1190" t="s">
        <v>324</v>
      </c>
      <c r="C87" s="679">
        <f>'RM_1.4.sz.mell.'!C87</f>
        <v>0</v>
      </c>
      <c r="D87" s="679">
        <f>'RM_1.4.sz.mell.'!D87</f>
        <v>0</v>
      </c>
      <c r="E87" s="679">
        <f>'RM_1.4.sz.mell.'!E87</f>
        <v>0</v>
      </c>
      <c r="F87" s="679">
        <f>'RM_1.4.sz.mell.'!F87</f>
        <v>0</v>
      </c>
      <c r="G87" s="679">
        <f>'RM_1.4.sz.mell.'!G87</f>
        <v>0</v>
      </c>
      <c r="H87" s="679">
        <f>'RM_1.4.sz.mell.'!H87</f>
        <v>0</v>
      </c>
      <c r="I87" s="679">
        <f>'RM_1.4.sz.mell.'!I87</f>
        <v>0</v>
      </c>
      <c r="J87" s="679">
        <f>'RM_1.4.sz.mell.'!J87</f>
        <v>0</v>
      </c>
      <c r="K87" s="680">
        <f t="shared" si="5"/>
        <v>0</v>
      </c>
    </row>
    <row r="88" spans="1:11" s="1210" customFormat="1" ht="12" customHeight="1" x14ac:dyDescent="0.2">
      <c r="A88" s="1204" t="s">
        <v>325</v>
      </c>
      <c r="B88" s="1190" t="s">
        <v>326</v>
      </c>
      <c r="C88" s="679">
        <f>'RM_1.4.sz.mell.'!C88</f>
        <v>0</v>
      </c>
      <c r="D88" s="679">
        <f>'RM_1.4.sz.mell.'!D88</f>
        <v>0</v>
      </c>
      <c r="E88" s="679">
        <f>'RM_1.4.sz.mell.'!E88</f>
        <v>0</v>
      </c>
      <c r="F88" s="679">
        <f>'RM_1.4.sz.mell.'!F88</f>
        <v>0</v>
      </c>
      <c r="G88" s="679">
        <f>'RM_1.4.sz.mell.'!G88</f>
        <v>0</v>
      </c>
      <c r="H88" s="679">
        <f>'RM_1.4.sz.mell.'!H88</f>
        <v>0</v>
      </c>
      <c r="I88" s="679">
        <f>'RM_1.4.sz.mell.'!I88</f>
        <v>0</v>
      </c>
      <c r="J88" s="679">
        <f>'RM_1.4.sz.mell.'!J88</f>
        <v>0</v>
      </c>
      <c r="K88" s="680">
        <f t="shared" si="5"/>
        <v>0</v>
      </c>
    </row>
    <row r="89" spans="1:11" s="1210" customFormat="1" ht="12" customHeight="1" thickBot="1" x14ac:dyDescent="0.25">
      <c r="A89" s="1205" t="s">
        <v>327</v>
      </c>
      <c r="B89" s="1193" t="s">
        <v>328</v>
      </c>
      <c r="C89" s="679">
        <f>'RM_1.4.sz.mell.'!C89</f>
        <v>0</v>
      </c>
      <c r="D89" s="679">
        <f>'RM_1.4.sz.mell.'!D89</f>
        <v>0</v>
      </c>
      <c r="E89" s="679">
        <f>'RM_1.4.sz.mell.'!E89</f>
        <v>0</v>
      </c>
      <c r="F89" s="679">
        <f>'RM_1.4.sz.mell.'!F89</f>
        <v>0</v>
      </c>
      <c r="G89" s="679">
        <f>'RM_1.4.sz.mell.'!G89</f>
        <v>0</v>
      </c>
      <c r="H89" s="679">
        <f>'RM_1.4.sz.mell.'!H89</f>
        <v>0</v>
      </c>
      <c r="I89" s="679">
        <f>'RM_1.4.sz.mell.'!I89</f>
        <v>0</v>
      </c>
      <c r="J89" s="679">
        <f>'RM_1.4.sz.mell.'!J89</f>
        <v>0</v>
      </c>
      <c r="K89" s="680">
        <f t="shared" si="5"/>
        <v>0</v>
      </c>
    </row>
    <row r="90" spans="1:11" s="1210" customFormat="1" ht="12" customHeight="1" thickBot="1" x14ac:dyDescent="0.25">
      <c r="A90" s="1199" t="s">
        <v>329</v>
      </c>
      <c r="B90" s="1194" t="s">
        <v>470</v>
      </c>
      <c r="C90" s="382">
        <f>'RM_1.4.sz.mell.'!C90</f>
        <v>0</v>
      </c>
      <c r="D90" s="382">
        <f>'RM_1.4.sz.mell.'!D90</f>
        <v>0</v>
      </c>
      <c r="E90" s="382">
        <f>'RM_1.4.sz.mell.'!E90</f>
        <v>0</v>
      </c>
      <c r="F90" s="382">
        <f>'RM_1.4.sz.mell.'!F90</f>
        <v>0</v>
      </c>
      <c r="G90" s="382">
        <f>'RM_1.4.sz.mell.'!G90</f>
        <v>0</v>
      </c>
      <c r="H90" s="382">
        <f>'RM_1.4.sz.mell.'!H90</f>
        <v>0</v>
      </c>
      <c r="I90" s="382">
        <f>'RM_1.4.sz.mell.'!I90</f>
        <v>0</v>
      </c>
      <c r="J90" s="382">
        <f>'RM_1.4.sz.mell.'!J90</f>
        <v>0</v>
      </c>
      <c r="K90" s="248">
        <f t="shared" si="5"/>
        <v>0</v>
      </c>
    </row>
    <row r="91" spans="1:11" s="1210" customFormat="1" ht="13.5" customHeight="1" thickBot="1" x14ac:dyDescent="0.25">
      <c r="A91" s="1199" t="s">
        <v>331</v>
      </c>
      <c r="B91" s="1194" t="s">
        <v>330</v>
      </c>
      <c r="C91" s="382">
        <f>'RM_1.4.sz.mell.'!C91</f>
        <v>0</v>
      </c>
      <c r="D91" s="382">
        <f>'RM_1.4.sz.mell.'!D91</f>
        <v>0</v>
      </c>
      <c r="E91" s="382">
        <f>'RM_1.4.sz.mell.'!E91</f>
        <v>0</v>
      </c>
      <c r="F91" s="382">
        <f>'RM_1.4.sz.mell.'!F91</f>
        <v>0</v>
      </c>
      <c r="G91" s="382">
        <f>'RM_1.4.sz.mell.'!G91</f>
        <v>0</v>
      </c>
      <c r="H91" s="382">
        <f>'RM_1.4.sz.mell.'!H91</f>
        <v>0</v>
      </c>
      <c r="I91" s="382">
        <f>'RM_1.4.sz.mell.'!I91</f>
        <v>0</v>
      </c>
      <c r="J91" s="382">
        <f>'RM_1.4.sz.mell.'!J91</f>
        <v>0</v>
      </c>
      <c r="K91" s="248">
        <f t="shared" si="5"/>
        <v>0</v>
      </c>
    </row>
    <row r="92" spans="1:11" s="1210" customFormat="1" ht="15.75" customHeight="1" thickBot="1" x14ac:dyDescent="0.25">
      <c r="A92" s="1199" t="s">
        <v>343</v>
      </c>
      <c r="B92" s="1194" t="s">
        <v>473</v>
      </c>
      <c r="C92" s="389">
        <f>'RM_1.4.sz.mell.'!C92</f>
        <v>0</v>
      </c>
      <c r="D92" s="389">
        <f>'RM_1.4.sz.mell.'!D92</f>
        <v>0</v>
      </c>
      <c r="E92" s="389">
        <f>'RM_1.4.sz.mell.'!E92</f>
        <v>0</v>
      </c>
      <c r="F92" s="389">
        <f>'RM_1.4.sz.mell.'!F92</f>
        <v>0</v>
      </c>
      <c r="G92" s="389">
        <f>'RM_1.4.sz.mell.'!G92</f>
        <v>0</v>
      </c>
      <c r="H92" s="389">
        <f>'RM_1.4.sz.mell.'!H92</f>
        <v>0</v>
      </c>
      <c r="I92" s="389">
        <f>'RM_1.4.sz.mell.'!I92</f>
        <v>0</v>
      </c>
      <c r="J92" s="389">
        <f>'RM_1.4.sz.mell.'!J92</f>
        <v>0</v>
      </c>
      <c r="K92" s="432">
        <f>+K69+K73+K78+K81+K85+K91+K90</f>
        <v>0</v>
      </c>
    </row>
    <row r="93" spans="1:11" s="1210" customFormat="1" ht="25.5" customHeight="1" thickBot="1" x14ac:dyDescent="0.25">
      <c r="A93" s="1206" t="s">
        <v>472</v>
      </c>
      <c r="B93" s="1207" t="s">
        <v>474</v>
      </c>
      <c r="C93" s="389">
        <f>'RM_1.4.sz.mell.'!C93</f>
        <v>54478389</v>
      </c>
      <c r="D93" s="389">
        <f>'RM_1.4.sz.mell.'!D93</f>
        <v>0</v>
      </c>
      <c r="E93" s="389">
        <f>'RM_1.4.sz.mell.'!E93</f>
        <v>0</v>
      </c>
      <c r="F93" s="389">
        <f>'RM_1.4.sz.mell.'!F93</f>
        <v>0</v>
      </c>
      <c r="G93" s="389">
        <f>'RM_1.4.sz.mell.'!G93</f>
        <v>0</v>
      </c>
      <c r="H93" s="389">
        <f>'RM_1.4.sz.mell.'!H93</f>
        <v>0</v>
      </c>
      <c r="I93" s="389">
        <f>'RM_1.4.sz.mell.'!I93</f>
        <v>0</v>
      </c>
      <c r="J93" s="389">
        <f>'RM_1.4.sz.mell.'!J93</f>
        <v>0</v>
      </c>
      <c r="K93" s="432">
        <f>+K68+K92</f>
        <v>54478389</v>
      </c>
    </row>
    <row r="94" spans="1:11" s="1210" customFormat="1" ht="30.75" customHeight="1" x14ac:dyDescent="0.2">
      <c r="A94" s="1208"/>
      <c r="B94" s="1209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1212" customFormat="1" ht="16.5" customHeight="1" thickBot="1" x14ac:dyDescent="0.3">
      <c r="A96" s="2106" t="s">
        <v>151</v>
      </c>
      <c r="B96" s="2106"/>
      <c r="C96" s="1211"/>
      <c r="K96" s="1211" t="str">
        <f>K7</f>
        <v>Forintban!</v>
      </c>
    </row>
    <row r="97" spans="1:11" x14ac:dyDescent="0.25">
      <c r="A97" s="2215" t="s">
        <v>68</v>
      </c>
      <c r="B97" s="2217" t="s">
        <v>745</v>
      </c>
      <c r="C97" s="2219" t="str">
        <f>+CONCATENATE(LEFT(E_ÖSSZEFÜGGÉSEK!A6,4),". évi")</f>
        <v>2021. évi</v>
      </c>
      <c r="D97" s="2220"/>
      <c r="E97" s="2221"/>
      <c r="F97" s="2221"/>
      <c r="G97" s="2221"/>
      <c r="H97" s="2221"/>
      <c r="I97" s="2221"/>
      <c r="J97" s="2221"/>
      <c r="K97" s="2222"/>
    </row>
    <row r="98" spans="1:11" ht="48.75" thickBot="1" x14ac:dyDescent="0.3">
      <c r="A98" s="2216"/>
      <c r="B98" s="2438"/>
      <c r="C98" s="1394" t="str">
        <f>'RM_1.4.sz.mell.'!C98</f>
        <v>Eredeti
előirányzat</v>
      </c>
      <c r="D98" s="1394" t="str">
        <f>'RM_1.4.sz.mell.'!D98</f>
        <v xml:space="preserve">… . sz. módosítás </v>
      </c>
      <c r="E98" s="1394" t="str">
        <f>'RM_1.4.sz.mell.'!E98</f>
        <v xml:space="preserve">… . sz. módosítás </v>
      </c>
      <c r="F98" s="1394" t="str">
        <f>'RM_1.4.sz.mell.'!F98</f>
        <v xml:space="preserve">… . sz. módosítás </v>
      </c>
      <c r="G98" s="1394" t="str">
        <f>'RM_1.4.sz.mell.'!G98</f>
        <v xml:space="preserve">… . sz. módosítás </v>
      </c>
      <c r="H98" s="1394" t="str">
        <f>'RM_1.4.sz.mell.'!H98</f>
        <v xml:space="preserve">… . sz. módosítás </v>
      </c>
      <c r="I98" s="1394" t="str">
        <f>'RM_1.4.sz.mell.'!I98</f>
        <v xml:space="preserve">… . sz. módosítás </v>
      </c>
      <c r="J98" s="1394" t="str">
        <f>'RM_1.4.sz.mell.'!J98</f>
        <v>Módosítások összesen</v>
      </c>
      <c r="K98" s="1395" t="str">
        <f>'RM_1.4.sz.mell.'!K98</f>
        <v>….számú módosítás utáni előirányzat</v>
      </c>
    </row>
    <row r="99" spans="1:11" s="1256" customFormat="1" ht="12" customHeight="1" thickBot="1" x14ac:dyDescent="0.25">
      <c r="A99" s="1213" t="s">
        <v>488</v>
      </c>
      <c r="B99" s="1229" t="s">
        <v>489</v>
      </c>
      <c r="C99" s="1228" t="str">
        <f>'RM_1.4.sz.mell.'!C99</f>
        <v>C</v>
      </c>
      <c r="D99" s="1228" t="str">
        <f>'RM_1.4.sz.mell.'!D99</f>
        <v>D</v>
      </c>
      <c r="E99" s="1228" t="str">
        <f>'RM_1.4.sz.mell.'!E99</f>
        <v>E</v>
      </c>
      <c r="F99" s="1228" t="str">
        <f>'RM_1.4.sz.mell.'!F99</f>
        <v>F</v>
      </c>
      <c r="G99" s="1228" t="str">
        <f>'RM_1.4.sz.mell.'!G99</f>
        <v>G</v>
      </c>
      <c r="H99" s="1228" t="str">
        <f>'RM_1.4.sz.mell.'!H99</f>
        <v>H</v>
      </c>
      <c r="I99" s="1228" t="str">
        <f>'RM_1.4.sz.mell.'!I99</f>
        <v>I</v>
      </c>
      <c r="J99" s="1228" t="str">
        <f>'RM_1.4.sz.mell.'!J99</f>
        <v>J=(D+…+I)</v>
      </c>
      <c r="K99" s="1250" t="s">
        <v>743</v>
      </c>
    </row>
    <row r="100" spans="1:11" ht="12" customHeight="1" thickBot="1" x14ac:dyDescent="0.3">
      <c r="A100" s="1214" t="s">
        <v>17</v>
      </c>
      <c r="B100" s="1230" t="s">
        <v>432</v>
      </c>
      <c r="C100" s="381">
        <f>'RM_1.4.sz.mell.'!C100</f>
        <v>54478389</v>
      </c>
      <c r="D100" s="381">
        <f>'RM_1.4.sz.mell.'!D100</f>
        <v>0</v>
      </c>
      <c r="E100" s="381">
        <f>'RM_1.4.sz.mell.'!E100</f>
        <v>0</v>
      </c>
      <c r="F100" s="381">
        <f>'RM_1.4.sz.mell.'!F100</f>
        <v>0</v>
      </c>
      <c r="G100" s="381">
        <f>'RM_1.4.sz.mell.'!G100</f>
        <v>0</v>
      </c>
      <c r="H100" s="381">
        <f>'RM_1.4.sz.mell.'!H100</f>
        <v>0</v>
      </c>
      <c r="I100" s="381">
        <f>'RM_1.4.sz.mell.'!I100</f>
        <v>0</v>
      </c>
      <c r="J100" s="381">
        <f>'RM_1.4.sz.mell.'!J100</f>
        <v>0</v>
      </c>
      <c r="K100" s="476">
        <f>K101+K102+K103+K104+K105+K118</f>
        <v>54478389</v>
      </c>
    </row>
    <row r="101" spans="1:11" ht="12" customHeight="1" x14ac:dyDescent="0.25">
      <c r="A101" s="1216" t="s">
        <v>97</v>
      </c>
      <c r="B101" s="1231" t="s">
        <v>48</v>
      </c>
      <c r="C101" s="684">
        <f>'RM_1.4.sz.mell.'!C101</f>
        <v>35138598</v>
      </c>
      <c r="D101" s="684">
        <f>'RM_1.4.sz.mell.'!D101</f>
        <v>0</v>
      </c>
      <c r="E101" s="684">
        <f>'RM_1.4.sz.mell.'!E101</f>
        <v>0</v>
      </c>
      <c r="F101" s="684">
        <f>'RM_1.4.sz.mell.'!F101</f>
        <v>0</v>
      </c>
      <c r="G101" s="684">
        <f>'RM_1.4.sz.mell.'!G101</f>
        <v>0</v>
      </c>
      <c r="H101" s="684">
        <f>'RM_1.4.sz.mell.'!H101</f>
        <v>0</v>
      </c>
      <c r="I101" s="684">
        <f>'RM_1.4.sz.mell.'!I101</f>
        <v>0</v>
      </c>
      <c r="J101" s="684">
        <f>'RM_1.4.sz.mell.'!J101</f>
        <v>0</v>
      </c>
      <c r="K101" s="685">
        <f t="shared" ref="K101:K120" si="6">C101+J101</f>
        <v>35138598</v>
      </c>
    </row>
    <row r="102" spans="1:11" ht="12" customHeight="1" x14ac:dyDescent="0.25">
      <c r="A102" s="1189" t="s">
        <v>98</v>
      </c>
      <c r="B102" s="1232" t="s">
        <v>181</v>
      </c>
      <c r="C102" s="686">
        <f>'RM_1.4.sz.mell.'!C102</f>
        <v>5200000</v>
      </c>
      <c r="D102" s="686">
        <f>'RM_1.4.sz.mell.'!D102</f>
        <v>0</v>
      </c>
      <c r="E102" s="686">
        <f>'RM_1.4.sz.mell.'!E102</f>
        <v>0</v>
      </c>
      <c r="F102" s="686">
        <f>'RM_1.4.sz.mell.'!F102</f>
        <v>0</v>
      </c>
      <c r="G102" s="686">
        <f>'RM_1.4.sz.mell.'!G102</f>
        <v>0</v>
      </c>
      <c r="H102" s="686">
        <f>'RM_1.4.sz.mell.'!H102</f>
        <v>0</v>
      </c>
      <c r="I102" s="686">
        <f>'RM_1.4.sz.mell.'!I102</f>
        <v>0</v>
      </c>
      <c r="J102" s="686">
        <f>'RM_1.4.sz.mell.'!J102</f>
        <v>0</v>
      </c>
      <c r="K102" s="687">
        <f t="shared" si="6"/>
        <v>5200000</v>
      </c>
    </row>
    <row r="103" spans="1:11" ht="12" customHeight="1" x14ac:dyDescent="0.25">
      <c r="A103" s="1189" t="s">
        <v>99</v>
      </c>
      <c r="B103" s="1232" t="s">
        <v>138</v>
      </c>
      <c r="C103" s="688">
        <f>'RM_1.4.sz.mell.'!C103</f>
        <v>14139791</v>
      </c>
      <c r="D103" s="688">
        <f>'RM_1.4.sz.mell.'!D103</f>
        <v>0</v>
      </c>
      <c r="E103" s="688">
        <f>'RM_1.4.sz.mell.'!E103</f>
        <v>0</v>
      </c>
      <c r="F103" s="688">
        <f>'RM_1.4.sz.mell.'!F103</f>
        <v>0</v>
      </c>
      <c r="G103" s="688">
        <f>'RM_1.4.sz.mell.'!G103</f>
        <v>0</v>
      </c>
      <c r="H103" s="688">
        <f>'RM_1.4.sz.mell.'!H103</f>
        <v>0</v>
      </c>
      <c r="I103" s="688">
        <f>'RM_1.4.sz.mell.'!I103</f>
        <v>0</v>
      </c>
      <c r="J103" s="688">
        <f>'RM_1.4.sz.mell.'!J103</f>
        <v>0</v>
      </c>
      <c r="K103" s="689">
        <f t="shared" si="6"/>
        <v>14139791</v>
      </c>
    </row>
    <row r="104" spans="1:11" ht="12" customHeight="1" x14ac:dyDescent="0.25">
      <c r="A104" s="1189" t="s">
        <v>100</v>
      </c>
      <c r="B104" s="1233" t="s">
        <v>182</v>
      </c>
      <c r="C104" s="688">
        <f>'RM_1.4.sz.mell.'!C104</f>
        <v>0</v>
      </c>
      <c r="D104" s="688">
        <f>'RM_1.4.sz.mell.'!D104</f>
        <v>0</v>
      </c>
      <c r="E104" s="688">
        <f>'RM_1.4.sz.mell.'!E104</f>
        <v>0</v>
      </c>
      <c r="F104" s="688">
        <f>'RM_1.4.sz.mell.'!F104</f>
        <v>0</v>
      </c>
      <c r="G104" s="688">
        <f>'RM_1.4.sz.mell.'!G104</f>
        <v>0</v>
      </c>
      <c r="H104" s="688">
        <f>'RM_1.4.sz.mell.'!H104</f>
        <v>0</v>
      </c>
      <c r="I104" s="688">
        <f>'RM_1.4.sz.mell.'!I104</f>
        <v>0</v>
      </c>
      <c r="J104" s="688">
        <f>'RM_1.4.sz.mell.'!J104</f>
        <v>0</v>
      </c>
      <c r="K104" s="689">
        <f t="shared" si="6"/>
        <v>0</v>
      </c>
    </row>
    <row r="105" spans="1:11" ht="12" customHeight="1" x14ac:dyDescent="0.25">
      <c r="A105" s="1189" t="s">
        <v>111</v>
      </c>
      <c r="B105" s="1218" t="s">
        <v>183</v>
      </c>
      <c r="C105" s="688">
        <f>'RM_1.4.sz.mell.'!C105</f>
        <v>0</v>
      </c>
      <c r="D105" s="688">
        <f>'RM_1.4.sz.mell.'!D105</f>
        <v>0</v>
      </c>
      <c r="E105" s="688">
        <f>'RM_1.4.sz.mell.'!E105</f>
        <v>0</v>
      </c>
      <c r="F105" s="688">
        <f>'RM_1.4.sz.mell.'!F105</f>
        <v>0</v>
      </c>
      <c r="G105" s="688">
        <f>'RM_1.4.sz.mell.'!G105</f>
        <v>0</v>
      </c>
      <c r="H105" s="688">
        <f>'RM_1.4.sz.mell.'!H105</f>
        <v>0</v>
      </c>
      <c r="I105" s="688">
        <f>'RM_1.4.sz.mell.'!I105</f>
        <v>0</v>
      </c>
      <c r="J105" s="688">
        <f>'RM_1.4.sz.mell.'!J105</f>
        <v>0</v>
      </c>
      <c r="K105" s="689">
        <f t="shared" si="6"/>
        <v>0</v>
      </c>
    </row>
    <row r="106" spans="1:11" ht="12" customHeight="1" x14ac:dyDescent="0.25">
      <c r="A106" s="1189" t="s">
        <v>101</v>
      </c>
      <c r="B106" s="1232" t="s">
        <v>437</v>
      </c>
      <c r="C106" s="688">
        <f>'RM_1.4.sz.mell.'!C106</f>
        <v>0</v>
      </c>
      <c r="D106" s="688">
        <f>'RM_1.4.sz.mell.'!D106</f>
        <v>0</v>
      </c>
      <c r="E106" s="688">
        <f>'RM_1.4.sz.mell.'!E106</f>
        <v>0</v>
      </c>
      <c r="F106" s="688">
        <f>'RM_1.4.sz.mell.'!F106</f>
        <v>0</v>
      </c>
      <c r="G106" s="688">
        <f>'RM_1.4.sz.mell.'!G106</f>
        <v>0</v>
      </c>
      <c r="H106" s="688">
        <f>'RM_1.4.sz.mell.'!H106</f>
        <v>0</v>
      </c>
      <c r="I106" s="688">
        <f>'RM_1.4.sz.mell.'!I106</f>
        <v>0</v>
      </c>
      <c r="J106" s="688">
        <f>'RM_1.4.sz.mell.'!J106</f>
        <v>0</v>
      </c>
      <c r="K106" s="689">
        <f t="shared" si="6"/>
        <v>0</v>
      </c>
    </row>
    <row r="107" spans="1:11" ht="12" customHeight="1" x14ac:dyDescent="0.25">
      <c r="A107" s="1189" t="s">
        <v>102</v>
      </c>
      <c r="B107" s="1234" t="s">
        <v>436</v>
      </c>
      <c r="C107" s="688">
        <f>'RM_1.4.sz.mell.'!C107</f>
        <v>0</v>
      </c>
      <c r="D107" s="688">
        <f>'RM_1.4.sz.mell.'!D107</f>
        <v>0</v>
      </c>
      <c r="E107" s="688">
        <f>'RM_1.4.sz.mell.'!E107</f>
        <v>0</v>
      </c>
      <c r="F107" s="688">
        <f>'RM_1.4.sz.mell.'!F107</f>
        <v>0</v>
      </c>
      <c r="G107" s="688">
        <f>'RM_1.4.sz.mell.'!G107</f>
        <v>0</v>
      </c>
      <c r="H107" s="688">
        <f>'RM_1.4.sz.mell.'!H107</f>
        <v>0</v>
      </c>
      <c r="I107" s="688">
        <f>'RM_1.4.sz.mell.'!I107</f>
        <v>0</v>
      </c>
      <c r="J107" s="688">
        <f>'RM_1.4.sz.mell.'!J107</f>
        <v>0</v>
      </c>
      <c r="K107" s="689">
        <f t="shared" si="6"/>
        <v>0</v>
      </c>
    </row>
    <row r="108" spans="1:11" ht="12" customHeight="1" x14ac:dyDescent="0.25">
      <c r="A108" s="1189" t="s">
        <v>112</v>
      </c>
      <c r="B108" s="1234" t="s">
        <v>435</v>
      </c>
      <c r="C108" s="688">
        <f>'RM_1.4.sz.mell.'!C108</f>
        <v>0</v>
      </c>
      <c r="D108" s="688">
        <f>'RM_1.4.sz.mell.'!D108</f>
        <v>0</v>
      </c>
      <c r="E108" s="688">
        <f>'RM_1.4.sz.mell.'!E108</f>
        <v>0</v>
      </c>
      <c r="F108" s="688">
        <f>'RM_1.4.sz.mell.'!F108</f>
        <v>0</v>
      </c>
      <c r="G108" s="688">
        <f>'RM_1.4.sz.mell.'!G108</f>
        <v>0</v>
      </c>
      <c r="H108" s="688">
        <f>'RM_1.4.sz.mell.'!H108</f>
        <v>0</v>
      </c>
      <c r="I108" s="688">
        <f>'RM_1.4.sz.mell.'!I108</f>
        <v>0</v>
      </c>
      <c r="J108" s="688">
        <f>'RM_1.4.sz.mell.'!J108</f>
        <v>0</v>
      </c>
      <c r="K108" s="689">
        <f t="shared" si="6"/>
        <v>0</v>
      </c>
    </row>
    <row r="109" spans="1:11" ht="12" customHeight="1" x14ac:dyDescent="0.25">
      <c r="A109" s="1189" t="s">
        <v>113</v>
      </c>
      <c r="B109" s="1235" t="s">
        <v>346</v>
      </c>
      <c r="C109" s="688">
        <f>'RM_1.4.sz.mell.'!C109</f>
        <v>0</v>
      </c>
      <c r="D109" s="688">
        <f>'RM_1.4.sz.mell.'!D109</f>
        <v>0</v>
      </c>
      <c r="E109" s="688">
        <f>'RM_1.4.sz.mell.'!E109</f>
        <v>0</v>
      </c>
      <c r="F109" s="688">
        <f>'RM_1.4.sz.mell.'!F109</f>
        <v>0</v>
      </c>
      <c r="G109" s="688">
        <f>'RM_1.4.sz.mell.'!G109</f>
        <v>0</v>
      </c>
      <c r="H109" s="688">
        <f>'RM_1.4.sz.mell.'!H109</f>
        <v>0</v>
      </c>
      <c r="I109" s="688">
        <f>'RM_1.4.sz.mell.'!I109</f>
        <v>0</v>
      </c>
      <c r="J109" s="688">
        <f>'RM_1.4.sz.mell.'!J109</f>
        <v>0</v>
      </c>
      <c r="K109" s="689">
        <f t="shared" si="6"/>
        <v>0</v>
      </c>
    </row>
    <row r="110" spans="1:11" ht="12" customHeight="1" x14ac:dyDescent="0.25">
      <c r="A110" s="1189" t="s">
        <v>114</v>
      </c>
      <c r="B110" s="1236" t="s">
        <v>347</v>
      </c>
      <c r="C110" s="688">
        <f>'RM_1.4.sz.mell.'!C110</f>
        <v>0</v>
      </c>
      <c r="D110" s="688">
        <f>'RM_1.4.sz.mell.'!D110</f>
        <v>0</v>
      </c>
      <c r="E110" s="688">
        <f>'RM_1.4.sz.mell.'!E110</f>
        <v>0</v>
      </c>
      <c r="F110" s="688">
        <f>'RM_1.4.sz.mell.'!F110</f>
        <v>0</v>
      </c>
      <c r="G110" s="688">
        <f>'RM_1.4.sz.mell.'!G110</f>
        <v>0</v>
      </c>
      <c r="H110" s="688">
        <f>'RM_1.4.sz.mell.'!H110</f>
        <v>0</v>
      </c>
      <c r="I110" s="688">
        <f>'RM_1.4.sz.mell.'!I110</f>
        <v>0</v>
      </c>
      <c r="J110" s="688">
        <f>'RM_1.4.sz.mell.'!J110</f>
        <v>0</v>
      </c>
      <c r="K110" s="689">
        <f t="shared" si="6"/>
        <v>0</v>
      </c>
    </row>
    <row r="111" spans="1:11" ht="12" customHeight="1" x14ac:dyDescent="0.25">
      <c r="A111" s="1189" t="s">
        <v>115</v>
      </c>
      <c r="B111" s="1236" t="s">
        <v>348</v>
      </c>
      <c r="C111" s="688">
        <f>'RM_1.4.sz.mell.'!C111</f>
        <v>0</v>
      </c>
      <c r="D111" s="688">
        <f>'RM_1.4.sz.mell.'!D111</f>
        <v>0</v>
      </c>
      <c r="E111" s="688">
        <f>'RM_1.4.sz.mell.'!E111</f>
        <v>0</v>
      </c>
      <c r="F111" s="688">
        <f>'RM_1.4.sz.mell.'!F111</f>
        <v>0</v>
      </c>
      <c r="G111" s="688">
        <f>'RM_1.4.sz.mell.'!G111</f>
        <v>0</v>
      </c>
      <c r="H111" s="688">
        <f>'RM_1.4.sz.mell.'!H111</f>
        <v>0</v>
      </c>
      <c r="I111" s="688">
        <f>'RM_1.4.sz.mell.'!I111</f>
        <v>0</v>
      </c>
      <c r="J111" s="688">
        <f>'RM_1.4.sz.mell.'!J111</f>
        <v>0</v>
      </c>
      <c r="K111" s="689">
        <f t="shared" si="6"/>
        <v>0</v>
      </c>
    </row>
    <row r="112" spans="1:11" ht="12" customHeight="1" x14ac:dyDescent="0.25">
      <c r="A112" s="1189" t="s">
        <v>117</v>
      </c>
      <c r="B112" s="1235" t="s">
        <v>349</v>
      </c>
      <c r="C112" s="688">
        <f>'RM_1.4.sz.mell.'!C112</f>
        <v>0</v>
      </c>
      <c r="D112" s="688">
        <f>'RM_1.4.sz.mell.'!D112</f>
        <v>0</v>
      </c>
      <c r="E112" s="688">
        <f>'RM_1.4.sz.mell.'!E112</f>
        <v>0</v>
      </c>
      <c r="F112" s="688">
        <f>'RM_1.4.sz.mell.'!F112</f>
        <v>0</v>
      </c>
      <c r="G112" s="688">
        <f>'RM_1.4.sz.mell.'!G112</f>
        <v>0</v>
      </c>
      <c r="H112" s="688">
        <f>'RM_1.4.sz.mell.'!H112</f>
        <v>0</v>
      </c>
      <c r="I112" s="688">
        <f>'RM_1.4.sz.mell.'!I112</f>
        <v>0</v>
      </c>
      <c r="J112" s="688">
        <f>'RM_1.4.sz.mell.'!J112</f>
        <v>0</v>
      </c>
      <c r="K112" s="689">
        <f t="shared" si="6"/>
        <v>0</v>
      </c>
    </row>
    <row r="113" spans="1:11" ht="12" customHeight="1" x14ac:dyDescent="0.25">
      <c r="A113" s="1189" t="s">
        <v>184</v>
      </c>
      <c r="B113" s="1235" t="s">
        <v>350</v>
      </c>
      <c r="C113" s="688">
        <f>'RM_1.4.sz.mell.'!C113</f>
        <v>0</v>
      </c>
      <c r="D113" s="688">
        <f>'RM_1.4.sz.mell.'!D113</f>
        <v>0</v>
      </c>
      <c r="E113" s="688">
        <f>'RM_1.4.sz.mell.'!E113</f>
        <v>0</v>
      </c>
      <c r="F113" s="688">
        <f>'RM_1.4.sz.mell.'!F113</f>
        <v>0</v>
      </c>
      <c r="G113" s="688">
        <f>'RM_1.4.sz.mell.'!G113</f>
        <v>0</v>
      </c>
      <c r="H113" s="688">
        <f>'RM_1.4.sz.mell.'!H113</f>
        <v>0</v>
      </c>
      <c r="I113" s="688">
        <f>'RM_1.4.sz.mell.'!I113</f>
        <v>0</v>
      </c>
      <c r="J113" s="688">
        <f>'RM_1.4.sz.mell.'!J113</f>
        <v>0</v>
      </c>
      <c r="K113" s="689">
        <f t="shared" si="6"/>
        <v>0</v>
      </c>
    </row>
    <row r="114" spans="1:11" ht="12" customHeight="1" x14ac:dyDescent="0.25">
      <c r="A114" s="1189" t="s">
        <v>344</v>
      </c>
      <c r="B114" s="1236" t="s">
        <v>351</v>
      </c>
      <c r="C114" s="688">
        <f>'RM_1.4.sz.mell.'!C114</f>
        <v>0</v>
      </c>
      <c r="D114" s="688">
        <f>'RM_1.4.sz.mell.'!D114</f>
        <v>0</v>
      </c>
      <c r="E114" s="688">
        <f>'RM_1.4.sz.mell.'!E114</f>
        <v>0</v>
      </c>
      <c r="F114" s="688">
        <f>'RM_1.4.sz.mell.'!F114</f>
        <v>0</v>
      </c>
      <c r="G114" s="688">
        <f>'RM_1.4.sz.mell.'!G114</f>
        <v>0</v>
      </c>
      <c r="H114" s="688">
        <f>'RM_1.4.sz.mell.'!H114</f>
        <v>0</v>
      </c>
      <c r="I114" s="688">
        <f>'RM_1.4.sz.mell.'!I114</f>
        <v>0</v>
      </c>
      <c r="J114" s="688">
        <f>'RM_1.4.sz.mell.'!J114</f>
        <v>0</v>
      </c>
      <c r="K114" s="689">
        <f t="shared" si="6"/>
        <v>0</v>
      </c>
    </row>
    <row r="115" spans="1:11" ht="12" customHeight="1" x14ac:dyDescent="0.25">
      <c r="A115" s="1222" t="s">
        <v>345</v>
      </c>
      <c r="B115" s="1234" t="s">
        <v>352</v>
      </c>
      <c r="C115" s="688">
        <f>'RM_1.4.sz.mell.'!C115</f>
        <v>0</v>
      </c>
      <c r="D115" s="688">
        <f>'RM_1.4.sz.mell.'!D115</f>
        <v>0</v>
      </c>
      <c r="E115" s="688">
        <f>'RM_1.4.sz.mell.'!E115</f>
        <v>0</v>
      </c>
      <c r="F115" s="688">
        <f>'RM_1.4.sz.mell.'!F115</f>
        <v>0</v>
      </c>
      <c r="G115" s="688">
        <f>'RM_1.4.sz.mell.'!G115</f>
        <v>0</v>
      </c>
      <c r="H115" s="688">
        <f>'RM_1.4.sz.mell.'!H115</f>
        <v>0</v>
      </c>
      <c r="I115" s="688">
        <f>'RM_1.4.sz.mell.'!I115</f>
        <v>0</v>
      </c>
      <c r="J115" s="688">
        <f>'RM_1.4.sz.mell.'!J115</f>
        <v>0</v>
      </c>
      <c r="K115" s="689">
        <f t="shared" si="6"/>
        <v>0</v>
      </c>
    </row>
    <row r="116" spans="1:11" ht="12" customHeight="1" x14ac:dyDescent="0.25">
      <c r="A116" s="1189" t="s">
        <v>433</v>
      </c>
      <c r="B116" s="1234" t="s">
        <v>353</v>
      </c>
      <c r="C116" s="688">
        <f>'RM_1.4.sz.mell.'!C116</f>
        <v>0</v>
      </c>
      <c r="D116" s="688">
        <f>'RM_1.4.sz.mell.'!D116</f>
        <v>0</v>
      </c>
      <c r="E116" s="688">
        <f>'RM_1.4.sz.mell.'!E116</f>
        <v>0</v>
      </c>
      <c r="F116" s="688">
        <f>'RM_1.4.sz.mell.'!F116</f>
        <v>0</v>
      </c>
      <c r="G116" s="688">
        <f>'RM_1.4.sz.mell.'!G116</f>
        <v>0</v>
      </c>
      <c r="H116" s="688">
        <f>'RM_1.4.sz.mell.'!H116</f>
        <v>0</v>
      </c>
      <c r="I116" s="688">
        <f>'RM_1.4.sz.mell.'!I116</f>
        <v>0</v>
      </c>
      <c r="J116" s="688">
        <f>'RM_1.4.sz.mell.'!J116</f>
        <v>0</v>
      </c>
      <c r="K116" s="689">
        <f t="shared" si="6"/>
        <v>0</v>
      </c>
    </row>
    <row r="117" spans="1:11" ht="12" customHeight="1" x14ac:dyDescent="0.25">
      <c r="A117" s="1192" t="s">
        <v>434</v>
      </c>
      <c r="B117" s="1234" t="s">
        <v>354</v>
      </c>
      <c r="C117" s="688">
        <f>'RM_1.4.sz.mell.'!C117</f>
        <v>0</v>
      </c>
      <c r="D117" s="688">
        <f>'RM_1.4.sz.mell.'!D117</f>
        <v>0</v>
      </c>
      <c r="E117" s="688">
        <f>'RM_1.4.sz.mell.'!E117</f>
        <v>0</v>
      </c>
      <c r="F117" s="688">
        <f>'RM_1.4.sz.mell.'!F117</f>
        <v>0</v>
      </c>
      <c r="G117" s="688">
        <f>'RM_1.4.sz.mell.'!G117</f>
        <v>0</v>
      </c>
      <c r="H117" s="688">
        <f>'RM_1.4.sz.mell.'!H117</f>
        <v>0</v>
      </c>
      <c r="I117" s="688">
        <f>'RM_1.4.sz.mell.'!I117</f>
        <v>0</v>
      </c>
      <c r="J117" s="688">
        <f>'RM_1.4.sz.mell.'!J117</f>
        <v>0</v>
      </c>
      <c r="K117" s="689">
        <f t="shared" si="6"/>
        <v>0</v>
      </c>
    </row>
    <row r="118" spans="1:11" ht="12" customHeight="1" x14ac:dyDescent="0.25">
      <c r="A118" s="1189" t="s">
        <v>438</v>
      </c>
      <c r="B118" s="1233" t="s">
        <v>49</v>
      </c>
      <c r="C118" s="686">
        <f>'RM_1.4.sz.mell.'!C118</f>
        <v>0</v>
      </c>
      <c r="D118" s="686">
        <f>'RM_1.4.sz.mell.'!D118</f>
        <v>0</v>
      </c>
      <c r="E118" s="686">
        <f>'RM_1.4.sz.mell.'!E118</f>
        <v>0</v>
      </c>
      <c r="F118" s="686">
        <f>'RM_1.4.sz.mell.'!F118</f>
        <v>0</v>
      </c>
      <c r="G118" s="686">
        <f>'RM_1.4.sz.mell.'!G118</f>
        <v>0</v>
      </c>
      <c r="H118" s="686">
        <f>'RM_1.4.sz.mell.'!H118</f>
        <v>0</v>
      </c>
      <c r="I118" s="686">
        <f>'RM_1.4.sz.mell.'!I118</f>
        <v>0</v>
      </c>
      <c r="J118" s="686">
        <f>'RM_1.4.sz.mell.'!J118</f>
        <v>0</v>
      </c>
      <c r="K118" s="687">
        <f t="shared" si="6"/>
        <v>0</v>
      </c>
    </row>
    <row r="119" spans="1:11" ht="12" customHeight="1" x14ac:dyDescent="0.25">
      <c r="A119" s="1189" t="s">
        <v>439</v>
      </c>
      <c r="B119" s="1232" t="s">
        <v>441</v>
      </c>
      <c r="C119" s="686">
        <f>'RM_1.4.sz.mell.'!C119</f>
        <v>0</v>
      </c>
      <c r="D119" s="686">
        <f>'RM_1.4.sz.mell.'!D119</f>
        <v>0</v>
      </c>
      <c r="E119" s="686">
        <f>'RM_1.4.sz.mell.'!E119</f>
        <v>0</v>
      </c>
      <c r="F119" s="686">
        <f>'RM_1.4.sz.mell.'!F119</f>
        <v>0</v>
      </c>
      <c r="G119" s="686">
        <f>'RM_1.4.sz.mell.'!G119</f>
        <v>0</v>
      </c>
      <c r="H119" s="686">
        <f>'RM_1.4.sz.mell.'!H119</f>
        <v>0</v>
      </c>
      <c r="I119" s="686">
        <f>'RM_1.4.sz.mell.'!I119</f>
        <v>0</v>
      </c>
      <c r="J119" s="686">
        <f>'RM_1.4.sz.mell.'!J119</f>
        <v>0</v>
      </c>
      <c r="K119" s="687">
        <f t="shared" si="6"/>
        <v>0</v>
      </c>
    </row>
    <row r="120" spans="1:11" ht="12" customHeight="1" thickBot="1" x14ac:dyDescent="0.3">
      <c r="A120" s="1196" t="s">
        <v>440</v>
      </c>
      <c r="B120" s="1237" t="s">
        <v>442</v>
      </c>
      <c r="C120" s="690">
        <f>'RM_1.4.sz.mell.'!C120</f>
        <v>0</v>
      </c>
      <c r="D120" s="690">
        <f>'RM_1.4.sz.mell.'!D120</f>
        <v>0</v>
      </c>
      <c r="E120" s="690">
        <f>'RM_1.4.sz.mell.'!E120</f>
        <v>0</v>
      </c>
      <c r="F120" s="690">
        <f>'RM_1.4.sz.mell.'!F120</f>
        <v>0</v>
      </c>
      <c r="G120" s="690">
        <f>'RM_1.4.sz.mell.'!G120</f>
        <v>0</v>
      </c>
      <c r="H120" s="690">
        <f>'RM_1.4.sz.mell.'!H120</f>
        <v>0</v>
      </c>
      <c r="I120" s="690">
        <f>'RM_1.4.sz.mell.'!I120</f>
        <v>0</v>
      </c>
      <c r="J120" s="690">
        <f>'RM_1.4.sz.mell.'!J120</f>
        <v>0</v>
      </c>
      <c r="K120" s="677">
        <f t="shared" si="6"/>
        <v>0</v>
      </c>
    </row>
    <row r="121" spans="1:11" ht="12" customHeight="1" thickBot="1" x14ac:dyDescent="0.3">
      <c r="A121" s="1223" t="s">
        <v>18</v>
      </c>
      <c r="B121" s="1238" t="s">
        <v>355</v>
      </c>
      <c r="C121" s="485">
        <f>'RM_1.4.sz.mell.'!C121</f>
        <v>0</v>
      </c>
      <c r="D121" s="485">
        <f>'RM_1.4.sz.mell.'!D121</f>
        <v>0</v>
      </c>
      <c r="E121" s="485">
        <f>'RM_1.4.sz.mell.'!E121</f>
        <v>0</v>
      </c>
      <c r="F121" s="485">
        <f>'RM_1.4.sz.mell.'!F121</f>
        <v>0</v>
      </c>
      <c r="G121" s="485">
        <f>'RM_1.4.sz.mell.'!G121</f>
        <v>0</v>
      </c>
      <c r="H121" s="485">
        <f>'RM_1.4.sz.mell.'!H121</f>
        <v>0</v>
      </c>
      <c r="I121" s="485">
        <f>'RM_1.4.sz.mell.'!I121</f>
        <v>0</v>
      </c>
      <c r="J121" s="485">
        <f>'RM_1.4.sz.mell.'!J121</f>
        <v>0</v>
      </c>
      <c r="K121" s="479">
        <f>+K122+K124+K126</f>
        <v>0</v>
      </c>
    </row>
    <row r="122" spans="1:11" ht="12" customHeight="1" x14ac:dyDescent="0.25">
      <c r="A122" s="1187" t="s">
        <v>103</v>
      </c>
      <c r="B122" s="1232" t="s">
        <v>227</v>
      </c>
      <c r="C122" s="668">
        <f>'RM_1.4.sz.mell.'!C122</f>
        <v>0</v>
      </c>
      <c r="D122" s="668">
        <f>'RM_1.4.sz.mell.'!D122</f>
        <v>0</v>
      </c>
      <c r="E122" s="668">
        <f>'RM_1.4.sz.mell.'!E122</f>
        <v>0</v>
      </c>
      <c r="F122" s="668">
        <f>'RM_1.4.sz.mell.'!F122</f>
        <v>0</v>
      </c>
      <c r="G122" s="668">
        <f>'RM_1.4.sz.mell.'!G122</f>
        <v>0</v>
      </c>
      <c r="H122" s="668">
        <f>'RM_1.4.sz.mell.'!H122</f>
        <v>0</v>
      </c>
      <c r="I122" s="668">
        <f>'RM_1.4.sz.mell.'!I122</f>
        <v>0</v>
      </c>
      <c r="J122" s="668">
        <f>'RM_1.4.sz.mell.'!J122</f>
        <v>0</v>
      </c>
      <c r="K122" s="669">
        <f t="shared" ref="K122:K134" si="7">C122+J122</f>
        <v>0</v>
      </c>
    </row>
    <row r="123" spans="1:11" ht="12" customHeight="1" x14ac:dyDescent="0.25">
      <c r="A123" s="1187" t="s">
        <v>104</v>
      </c>
      <c r="B123" s="1239" t="s">
        <v>359</v>
      </c>
      <c r="C123" s="668">
        <f>'RM_1.4.sz.mell.'!C123</f>
        <v>0</v>
      </c>
      <c r="D123" s="668">
        <f>'RM_1.4.sz.mell.'!D123</f>
        <v>0</v>
      </c>
      <c r="E123" s="668">
        <f>'RM_1.4.sz.mell.'!E123</f>
        <v>0</v>
      </c>
      <c r="F123" s="668">
        <f>'RM_1.4.sz.mell.'!F123</f>
        <v>0</v>
      </c>
      <c r="G123" s="668">
        <f>'RM_1.4.sz.mell.'!G123</f>
        <v>0</v>
      </c>
      <c r="H123" s="668">
        <f>'RM_1.4.sz.mell.'!H123</f>
        <v>0</v>
      </c>
      <c r="I123" s="668">
        <f>'RM_1.4.sz.mell.'!I123</f>
        <v>0</v>
      </c>
      <c r="J123" s="668">
        <f>'RM_1.4.sz.mell.'!J123</f>
        <v>0</v>
      </c>
      <c r="K123" s="669">
        <f t="shared" si="7"/>
        <v>0</v>
      </c>
    </row>
    <row r="124" spans="1:11" ht="12" customHeight="1" x14ac:dyDescent="0.25">
      <c r="A124" s="1187" t="s">
        <v>105</v>
      </c>
      <c r="B124" s="1239" t="s">
        <v>185</v>
      </c>
      <c r="C124" s="686">
        <f>'RM_1.4.sz.mell.'!C124</f>
        <v>0</v>
      </c>
      <c r="D124" s="686">
        <f>'RM_1.4.sz.mell.'!D124</f>
        <v>0</v>
      </c>
      <c r="E124" s="686">
        <f>'RM_1.4.sz.mell.'!E124</f>
        <v>0</v>
      </c>
      <c r="F124" s="686">
        <f>'RM_1.4.sz.mell.'!F124</f>
        <v>0</v>
      </c>
      <c r="G124" s="686">
        <f>'RM_1.4.sz.mell.'!G124</f>
        <v>0</v>
      </c>
      <c r="H124" s="686">
        <f>'RM_1.4.sz.mell.'!H124</f>
        <v>0</v>
      </c>
      <c r="I124" s="686">
        <f>'RM_1.4.sz.mell.'!I124</f>
        <v>0</v>
      </c>
      <c r="J124" s="686">
        <f>'RM_1.4.sz.mell.'!J124</f>
        <v>0</v>
      </c>
      <c r="K124" s="687">
        <f t="shared" si="7"/>
        <v>0</v>
      </c>
    </row>
    <row r="125" spans="1:11" ht="12" customHeight="1" x14ac:dyDescent="0.25">
      <c r="A125" s="1187" t="s">
        <v>106</v>
      </c>
      <c r="B125" s="1239" t="s">
        <v>360</v>
      </c>
      <c r="C125" s="686">
        <f>'RM_1.4.sz.mell.'!C125</f>
        <v>0</v>
      </c>
      <c r="D125" s="686">
        <f>'RM_1.4.sz.mell.'!D125</f>
        <v>0</v>
      </c>
      <c r="E125" s="686">
        <f>'RM_1.4.sz.mell.'!E125</f>
        <v>0</v>
      </c>
      <c r="F125" s="686">
        <f>'RM_1.4.sz.mell.'!F125</f>
        <v>0</v>
      </c>
      <c r="G125" s="686">
        <f>'RM_1.4.sz.mell.'!G125</f>
        <v>0</v>
      </c>
      <c r="H125" s="686">
        <f>'RM_1.4.sz.mell.'!H125</f>
        <v>0</v>
      </c>
      <c r="I125" s="686">
        <f>'RM_1.4.sz.mell.'!I125</f>
        <v>0</v>
      </c>
      <c r="J125" s="686">
        <f>'RM_1.4.sz.mell.'!J125</f>
        <v>0</v>
      </c>
      <c r="K125" s="687">
        <f t="shared" si="7"/>
        <v>0</v>
      </c>
    </row>
    <row r="126" spans="1:11" ht="12" customHeight="1" x14ac:dyDescent="0.25">
      <c r="A126" s="1187" t="s">
        <v>107</v>
      </c>
      <c r="B126" s="1240" t="s">
        <v>229</v>
      </c>
      <c r="C126" s="686">
        <f>'RM_1.4.sz.mell.'!C126</f>
        <v>0</v>
      </c>
      <c r="D126" s="686">
        <f>'RM_1.4.sz.mell.'!D126</f>
        <v>0</v>
      </c>
      <c r="E126" s="686">
        <f>'RM_1.4.sz.mell.'!E126</f>
        <v>0</v>
      </c>
      <c r="F126" s="686">
        <f>'RM_1.4.sz.mell.'!F126</f>
        <v>0</v>
      </c>
      <c r="G126" s="686">
        <f>'RM_1.4.sz.mell.'!G126</f>
        <v>0</v>
      </c>
      <c r="H126" s="686">
        <f>'RM_1.4.sz.mell.'!H126</f>
        <v>0</v>
      </c>
      <c r="I126" s="686">
        <f>'RM_1.4.sz.mell.'!I126</f>
        <v>0</v>
      </c>
      <c r="J126" s="686">
        <f>'RM_1.4.sz.mell.'!J126</f>
        <v>0</v>
      </c>
      <c r="K126" s="687">
        <f t="shared" si="7"/>
        <v>0</v>
      </c>
    </row>
    <row r="127" spans="1:11" ht="12" customHeight="1" x14ac:dyDescent="0.25">
      <c r="A127" s="1187" t="s">
        <v>116</v>
      </c>
      <c r="B127" s="1241" t="s">
        <v>423</v>
      </c>
      <c r="C127" s="686">
        <f>'RM_1.4.sz.mell.'!C127</f>
        <v>0</v>
      </c>
      <c r="D127" s="686">
        <f>'RM_1.4.sz.mell.'!D127</f>
        <v>0</v>
      </c>
      <c r="E127" s="686">
        <f>'RM_1.4.sz.mell.'!E127</f>
        <v>0</v>
      </c>
      <c r="F127" s="686">
        <f>'RM_1.4.sz.mell.'!F127</f>
        <v>0</v>
      </c>
      <c r="G127" s="686">
        <f>'RM_1.4.sz.mell.'!G127</f>
        <v>0</v>
      </c>
      <c r="H127" s="686">
        <f>'RM_1.4.sz.mell.'!H127</f>
        <v>0</v>
      </c>
      <c r="I127" s="686">
        <f>'RM_1.4.sz.mell.'!I127</f>
        <v>0</v>
      </c>
      <c r="J127" s="686">
        <f>'RM_1.4.sz.mell.'!J127</f>
        <v>0</v>
      </c>
      <c r="K127" s="687">
        <f t="shared" si="7"/>
        <v>0</v>
      </c>
    </row>
    <row r="128" spans="1:11" ht="12" customHeight="1" x14ac:dyDescent="0.25">
      <c r="A128" s="1187" t="s">
        <v>118</v>
      </c>
      <c r="B128" s="1242" t="s">
        <v>365</v>
      </c>
      <c r="C128" s="686">
        <f>'RM_1.4.sz.mell.'!C128</f>
        <v>0</v>
      </c>
      <c r="D128" s="686">
        <f>'RM_1.4.sz.mell.'!D128</f>
        <v>0</v>
      </c>
      <c r="E128" s="686">
        <f>'RM_1.4.sz.mell.'!E128</f>
        <v>0</v>
      </c>
      <c r="F128" s="686">
        <f>'RM_1.4.sz.mell.'!F128</f>
        <v>0</v>
      </c>
      <c r="G128" s="686">
        <f>'RM_1.4.sz.mell.'!G128</f>
        <v>0</v>
      </c>
      <c r="H128" s="686">
        <f>'RM_1.4.sz.mell.'!H128</f>
        <v>0</v>
      </c>
      <c r="I128" s="686">
        <f>'RM_1.4.sz.mell.'!I128</f>
        <v>0</v>
      </c>
      <c r="J128" s="686">
        <f>'RM_1.4.sz.mell.'!J128</f>
        <v>0</v>
      </c>
      <c r="K128" s="687">
        <f t="shared" si="7"/>
        <v>0</v>
      </c>
    </row>
    <row r="129" spans="1:11" ht="22.5" x14ac:dyDescent="0.25">
      <c r="A129" s="1187" t="s">
        <v>186</v>
      </c>
      <c r="B129" s="1236" t="s">
        <v>348</v>
      </c>
      <c r="C129" s="686">
        <f>'RM_1.4.sz.mell.'!C129</f>
        <v>0</v>
      </c>
      <c r="D129" s="686">
        <f>'RM_1.4.sz.mell.'!D129</f>
        <v>0</v>
      </c>
      <c r="E129" s="686">
        <f>'RM_1.4.sz.mell.'!E129</f>
        <v>0</v>
      </c>
      <c r="F129" s="686">
        <f>'RM_1.4.sz.mell.'!F129</f>
        <v>0</v>
      </c>
      <c r="G129" s="686">
        <f>'RM_1.4.sz.mell.'!G129</f>
        <v>0</v>
      </c>
      <c r="H129" s="686">
        <f>'RM_1.4.sz.mell.'!H129</f>
        <v>0</v>
      </c>
      <c r="I129" s="686">
        <f>'RM_1.4.sz.mell.'!I129</f>
        <v>0</v>
      </c>
      <c r="J129" s="686">
        <f>'RM_1.4.sz.mell.'!J129</f>
        <v>0</v>
      </c>
      <c r="K129" s="687">
        <f t="shared" si="7"/>
        <v>0</v>
      </c>
    </row>
    <row r="130" spans="1:11" ht="12" customHeight="1" x14ac:dyDescent="0.25">
      <c r="A130" s="1187" t="s">
        <v>187</v>
      </c>
      <c r="B130" s="1236" t="s">
        <v>364</v>
      </c>
      <c r="C130" s="686">
        <f>'RM_1.4.sz.mell.'!C130</f>
        <v>0</v>
      </c>
      <c r="D130" s="686">
        <f>'RM_1.4.sz.mell.'!D130</f>
        <v>0</v>
      </c>
      <c r="E130" s="686">
        <f>'RM_1.4.sz.mell.'!E130</f>
        <v>0</v>
      </c>
      <c r="F130" s="686">
        <f>'RM_1.4.sz.mell.'!F130</f>
        <v>0</v>
      </c>
      <c r="G130" s="686">
        <f>'RM_1.4.sz.mell.'!G130</f>
        <v>0</v>
      </c>
      <c r="H130" s="686">
        <f>'RM_1.4.sz.mell.'!H130</f>
        <v>0</v>
      </c>
      <c r="I130" s="686">
        <f>'RM_1.4.sz.mell.'!I130</f>
        <v>0</v>
      </c>
      <c r="J130" s="686">
        <f>'RM_1.4.sz.mell.'!J130</f>
        <v>0</v>
      </c>
      <c r="K130" s="687">
        <f t="shared" si="7"/>
        <v>0</v>
      </c>
    </row>
    <row r="131" spans="1:11" ht="12" customHeight="1" x14ac:dyDescent="0.25">
      <c r="A131" s="1187" t="s">
        <v>188</v>
      </c>
      <c r="B131" s="1236" t="s">
        <v>363</v>
      </c>
      <c r="C131" s="686">
        <f>'RM_1.4.sz.mell.'!C131</f>
        <v>0</v>
      </c>
      <c r="D131" s="686">
        <f>'RM_1.4.sz.mell.'!D131</f>
        <v>0</v>
      </c>
      <c r="E131" s="686">
        <f>'RM_1.4.sz.mell.'!E131</f>
        <v>0</v>
      </c>
      <c r="F131" s="686">
        <f>'RM_1.4.sz.mell.'!F131</f>
        <v>0</v>
      </c>
      <c r="G131" s="686">
        <f>'RM_1.4.sz.mell.'!G131</f>
        <v>0</v>
      </c>
      <c r="H131" s="686">
        <f>'RM_1.4.sz.mell.'!H131</f>
        <v>0</v>
      </c>
      <c r="I131" s="686">
        <f>'RM_1.4.sz.mell.'!I131</f>
        <v>0</v>
      </c>
      <c r="J131" s="686">
        <f>'RM_1.4.sz.mell.'!J131</f>
        <v>0</v>
      </c>
      <c r="K131" s="687">
        <f t="shared" si="7"/>
        <v>0</v>
      </c>
    </row>
    <row r="132" spans="1:11" ht="12" customHeight="1" x14ac:dyDescent="0.25">
      <c r="A132" s="1187" t="s">
        <v>356</v>
      </c>
      <c r="B132" s="1236" t="s">
        <v>351</v>
      </c>
      <c r="C132" s="686">
        <f>'RM_1.4.sz.mell.'!C132</f>
        <v>0</v>
      </c>
      <c r="D132" s="686">
        <f>'RM_1.4.sz.mell.'!D132</f>
        <v>0</v>
      </c>
      <c r="E132" s="686">
        <f>'RM_1.4.sz.mell.'!E132</f>
        <v>0</v>
      </c>
      <c r="F132" s="686">
        <f>'RM_1.4.sz.mell.'!F132</f>
        <v>0</v>
      </c>
      <c r="G132" s="686">
        <f>'RM_1.4.sz.mell.'!G132</f>
        <v>0</v>
      </c>
      <c r="H132" s="686">
        <f>'RM_1.4.sz.mell.'!H132</f>
        <v>0</v>
      </c>
      <c r="I132" s="686">
        <f>'RM_1.4.sz.mell.'!I132</f>
        <v>0</v>
      </c>
      <c r="J132" s="686">
        <f>'RM_1.4.sz.mell.'!J132</f>
        <v>0</v>
      </c>
      <c r="K132" s="687">
        <f t="shared" si="7"/>
        <v>0</v>
      </c>
    </row>
    <row r="133" spans="1:11" ht="12" customHeight="1" x14ac:dyDescent="0.25">
      <c r="A133" s="1187" t="s">
        <v>357</v>
      </c>
      <c r="B133" s="1236" t="s">
        <v>362</v>
      </c>
      <c r="C133" s="686">
        <f>'RM_1.4.sz.mell.'!C133</f>
        <v>0</v>
      </c>
      <c r="D133" s="686">
        <f>'RM_1.4.sz.mell.'!D133</f>
        <v>0</v>
      </c>
      <c r="E133" s="686">
        <f>'RM_1.4.sz.mell.'!E133</f>
        <v>0</v>
      </c>
      <c r="F133" s="686">
        <f>'RM_1.4.sz.mell.'!F133</f>
        <v>0</v>
      </c>
      <c r="G133" s="686">
        <f>'RM_1.4.sz.mell.'!G133</f>
        <v>0</v>
      </c>
      <c r="H133" s="686">
        <f>'RM_1.4.sz.mell.'!H133</f>
        <v>0</v>
      </c>
      <c r="I133" s="686">
        <f>'RM_1.4.sz.mell.'!I133</f>
        <v>0</v>
      </c>
      <c r="J133" s="686">
        <f>'RM_1.4.sz.mell.'!J133</f>
        <v>0</v>
      </c>
      <c r="K133" s="687">
        <f t="shared" si="7"/>
        <v>0</v>
      </c>
    </row>
    <row r="134" spans="1:11" ht="23.25" thickBot="1" x14ac:dyDescent="0.3">
      <c r="A134" s="1222" t="s">
        <v>358</v>
      </c>
      <c r="B134" s="1236" t="s">
        <v>361</v>
      </c>
      <c r="C134" s="688">
        <f>'RM_1.4.sz.mell.'!C134</f>
        <v>0</v>
      </c>
      <c r="D134" s="688">
        <f>'RM_1.4.sz.mell.'!D134</f>
        <v>0</v>
      </c>
      <c r="E134" s="688">
        <f>'RM_1.4.sz.mell.'!E134</f>
        <v>0</v>
      </c>
      <c r="F134" s="688">
        <f>'RM_1.4.sz.mell.'!F134</f>
        <v>0</v>
      </c>
      <c r="G134" s="688">
        <f>'RM_1.4.sz.mell.'!G134</f>
        <v>0</v>
      </c>
      <c r="H134" s="688">
        <f>'RM_1.4.sz.mell.'!H134</f>
        <v>0</v>
      </c>
      <c r="I134" s="688">
        <f>'RM_1.4.sz.mell.'!I134</f>
        <v>0</v>
      </c>
      <c r="J134" s="688">
        <f>'RM_1.4.sz.mell.'!J134</f>
        <v>0</v>
      </c>
      <c r="K134" s="689">
        <f t="shared" si="7"/>
        <v>0</v>
      </c>
    </row>
    <row r="135" spans="1:11" ht="12" customHeight="1" thickBot="1" x14ac:dyDescent="0.3">
      <c r="A135" s="1185" t="s">
        <v>19</v>
      </c>
      <c r="B135" s="1243" t="s">
        <v>443</v>
      </c>
      <c r="C135" s="382">
        <f>'RM_1.4.sz.mell.'!C135</f>
        <v>54478389</v>
      </c>
      <c r="D135" s="382">
        <f>'RM_1.4.sz.mell.'!D135</f>
        <v>0</v>
      </c>
      <c r="E135" s="382">
        <f>'RM_1.4.sz.mell.'!E135</f>
        <v>0</v>
      </c>
      <c r="F135" s="382">
        <f>'RM_1.4.sz.mell.'!F135</f>
        <v>0</v>
      </c>
      <c r="G135" s="382">
        <f>'RM_1.4.sz.mell.'!G135</f>
        <v>0</v>
      </c>
      <c r="H135" s="382">
        <f>'RM_1.4.sz.mell.'!H135</f>
        <v>0</v>
      </c>
      <c r="I135" s="382">
        <f>'RM_1.4.sz.mell.'!I135</f>
        <v>0</v>
      </c>
      <c r="J135" s="382">
        <f>'RM_1.4.sz.mell.'!J135</f>
        <v>0</v>
      </c>
      <c r="K135" s="248">
        <f>+K100+K121</f>
        <v>54478389</v>
      </c>
    </row>
    <row r="136" spans="1:11" ht="12" customHeight="1" thickBot="1" x14ac:dyDescent="0.3">
      <c r="A136" s="1185" t="s">
        <v>20</v>
      </c>
      <c r="B136" s="1243" t="s">
        <v>746</v>
      </c>
      <c r="C136" s="382">
        <f>'RM_1.4.sz.mell.'!C136</f>
        <v>0</v>
      </c>
      <c r="D136" s="382">
        <f>'RM_1.4.sz.mell.'!D136</f>
        <v>0</v>
      </c>
      <c r="E136" s="382">
        <f>'RM_1.4.sz.mell.'!E136</f>
        <v>0</v>
      </c>
      <c r="F136" s="382">
        <f>'RM_1.4.sz.mell.'!F136</f>
        <v>0</v>
      </c>
      <c r="G136" s="382">
        <f>'RM_1.4.sz.mell.'!G136</f>
        <v>0</v>
      </c>
      <c r="H136" s="382">
        <f>'RM_1.4.sz.mell.'!H136</f>
        <v>0</v>
      </c>
      <c r="I136" s="382">
        <f>'RM_1.4.sz.mell.'!I136</f>
        <v>0</v>
      </c>
      <c r="J136" s="382">
        <f>'RM_1.4.sz.mell.'!J136</f>
        <v>0</v>
      </c>
      <c r="K136" s="248">
        <f>+K137+K138+K139</f>
        <v>0</v>
      </c>
    </row>
    <row r="137" spans="1:11" ht="12" customHeight="1" x14ac:dyDescent="0.25">
      <c r="A137" s="1187" t="s">
        <v>265</v>
      </c>
      <c r="B137" s="1239" t="s">
        <v>451</v>
      </c>
      <c r="C137" s="686">
        <f>'RM_1.4.sz.mell.'!C137</f>
        <v>0</v>
      </c>
      <c r="D137" s="686">
        <f>'RM_1.4.sz.mell.'!D137</f>
        <v>0</v>
      </c>
      <c r="E137" s="686">
        <f>'RM_1.4.sz.mell.'!E137</f>
        <v>0</v>
      </c>
      <c r="F137" s="686">
        <f>'RM_1.4.sz.mell.'!F137</f>
        <v>0</v>
      </c>
      <c r="G137" s="686">
        <f>'RM_1.4.sz.mell.'!G137</f>
        <v>0</v>
      </c>
      <c r="H137" s="686">
        <f>'RM_1.4.sz.mell.'!H137</f>
        <v>0</v>
      </c>
      <c r="I137" s="686">
        <f>'RM_1.4.sz.mell.'!I137</f>
        <v>0</v>
      </c>
      <c r="J137" s="686">
        <f>'RM_1.4.sz.mell.'!J137</f>
        <v>0</v>
      </c>
      <c r="K137" s="687">
        <f>C137+J137</f>
        <v>0</v>
      </c>
    </row>
    <row r="138" spans="1:11" ht="12" customHeight="1" x14ac:dyDescent="0.25">
      <c r="A138" s="1187" t="s">
        <v>266</v>
      </c>
      <c r="B138" s="1239" t="s">
        <v>452</v>
      </c>
      <c r="C138" s="686">
        <f>'RM_1.4.sz.mell.'!C138</f>
        <v>0</v>
      </c>
      <c r="D138" s="686">
        <f>'RM_1.4.sz.mell.'!D138</f>
        <v>0</v>
      </c>
      <c r="E138" s="686">
        <f>'RM_1.4.sz.mell.'!E138</f>
        <v>0</v>
      </c>
      <c r="F138" s="686">
        <f>'RM_1.4.sz.mell.'!F138</f>
        <v>0</v>
      </c>
      <c r="G138" s="686">
        <f>'RM_1.4.sz.mell.'!G138</f>
        <v>0</v>
      </c>
      <c r="H138" s="686">
        <f>'RM_1.4.sz.mell.'!H138</f>
        <v>0</v>
      </c>
      <c r="I138" s="686">
        <f>'RM_1.4.sz.mell.'!I138</f>
        <v>0</v>
      </c>
      <c r="J138" s="686">
        <f>'RM_1.4.sz.mell.'!J138</f>
        <v>0</v>
      </c>
      <c r="K138" s="687">
        <f>C138+J138</f>
        <v>0</v>
      </c>
    </row>
    <row r="139" spans="1:11" ht="12" customHeight="1" thickBot="1" x14ac:dyDescent="0.3">
      <c r="A139" s="1222" t="s">
        <v>267</v>
      </c>
      <c r="B139" s="1239" t="s">
        <v>453</v>
      </c>
      <c r="C139" s="686">
        <f>'RM_1.4.sz.mell.'!C139</f>
        <v>0</v>
      </c>
      <c r="D139" s="686">
        <f>'RM_1.4.sz.mell.'!D139</f>
        <v>0</v>
      </c>
      <c r="E139" s="686">
        <f>'RM_1.4.sz.mell.'!E139</f>
        <v>0</v>
      </c>
      <c r="F139" s="686">
        <f>'RM_1.4.sz.mell.'!F139</f>
        <v>0</v>
      </c>
      <c r="G139" s="686">
        <f>'RM_1.4.sz.mell.'!G139</f>
        <v>0</v>
      </c>
      <c r="H139" s="686">
        <f>'RM_1.4.sz.mell.'!H139</f>
        <v>0</v>
      </c>
      <c r="I139" s="686">
        <f>'RM_1.4.sz.mell.'!I139</f>
        <v>0</v>
      </c>
      <c r="J139" s="686">
        <f>'RM_1.4.sz.mell.'!J139</f>
        <v>0</v>
      </c>
      <c r="K139" s="687">
        <f>C139+J139</f>
        <v>0</v>
      </c>
    </row>
    <row r="140" spans="1:11" ht="12" customHeight="1" thickBot="1" x14ac:dyDescent="0.3">
      <c r="A140" s="1185" t="s">
        <v>21</v>
      </c>
      <c r="B140" s="1243" t="s">
        <v>445</v>
      </c>
      <c r="C140" s="382">
        <f>'RM_1.4.sz.mell.'!C140</f>
        <v>0</v>
      </c>
      <c r="D140" s="382">
        <f>'RM_1.4.sz.mell.'!D140</f>
        <v>0</v>
      </c>
      <c r="E140" s="382">
        <f>'RM_1.4.sz.mell.'!E140</f>
        <v>0</v>
      </c>
      <c r="F140" s="382">
        <f>'RM_1.4.sz.mell.'!F140</f>
        <v>0</v>
      </c>
      <c r="G140" s="382">
        <f>'RM_1.4.sz.mell.'!G140</f>
        <v>0</v>
      </c>
      <c r="H140" s="382">
        <f>'RM_1.4.sz.mell.'!H140</f>
        <v>0</v>
      </c>
      <c r="I140" s="382">
        <f>'RM_1.4.sz.mell.'!I140</f>
        <v>0</v>
      </c>
      <c r="J140" s="382">
        <f>'RM_1.4.sz.mell.'!J140</f>
        <v>0</v>
      </c>
      <c r="K140" s="248">
        <f>SUM(K141:K146)</f>
        <v>0</v>
      </c>
    </row>
    <row r="141" spans="1:11" ht="12" customHeight="1" x14ac:dyDescent="0.25">
      <c r="A141" s="1187" t="s">
        <v>90</v>
      </c>
      <c r="B141" s="1244" t="s">
        <v>454</v>
      </c>
      <c r="C141" s="686">
        <f>'RM_1.4.sz.mell.'!C141</f>
        <v>0</v>
      </c>
      <c r="D141" s="686">
        <f>'RM_1.4.sz.mell.'!D141</f>
        <v>0</v>
      </c>
      <c r="E141" s="686">
        <f>'RM_1.4.sz.mell.'!E141</f>
        <v>0</v>
      </c>
      <c r="F141" s="686">
        <f>'RM_1.4.sz.mell.'!F141</f>
        <v>0</v>
      </c>
      <c r="G141" s="686">
        <f>'RM_1.4.sz.mell.'!G141</f>
        <v>0</v>
      </c>
      <c r="H141" s="686">
        <f>'RM_1.4.sz.mell.'!H141</f>
        <v>0</v>
      </c>
      <c r="I141" s="686">
        <f>'RM_1.4.sz.mell.'!I141</f>
        <v>0</v>
      </c>
      <c r="J141" s="686">
        <f>'RM_1.4.sz.mell.'!J141</f>
        <v>0</v>
      </c>
      <c r="K141" s="687">
        <f t="shared" ref="K141:K146" si="8">C141+J141</f>
        <v>0</v>
      </c>
    </row>
    <row r="142" spans="1:11" ht="12" customHeight="1" x14ac:dyDescent="0.25">
      <c r="A142" s="1187" t="s">
        <v>91</v>
      </c>
      <c r="B142" s="1244" t="s">
        <v>446</v>
      </c>
      <c r="C142" s="686">
        <f>'RM_1.4.sz.mell.'!C142</f>
        <v>0</v>
      </c>
      <c r="D142" s="686">
        <f>'RM_1.4.sz.mell.'!D142</f>
        <v>0</v>
      </c>
      <c r="E142" s="686">
        <f>'RM_1.4.sz.mell.'!E142</f>
        <v>0</v>
      </c>
      <c r="F142" s="686">
        <f>'RM_1.4.sz.mell.'!F142</f>
        <v>0</v>
      </c>
      <c r="G142" s="686">
        <f>'RM_1.4.sz.mell.'!G142</f>
        <v>0</v>
      </c>
      <c r="H142" s="686">
        <f>'RM_1.4.sz.mell.'!H142</f>
        <v>0</v>
      </c>
      <c r="I142" s="686">
        <f>'RM_1.4.sz.mell.'!I142</f>
        <v>0</v>
      </c>
      <c r="J142" s="686">
        <f>'RM_1.4.sz.mell.'!J142</f>
        <v>0</v>
      </c>
      <c r="K142" s="687">
        <f t="shared" si="8"/>
        <v>0</v>
      </c>
    </row>
    <row r="143" spans="1:11" ht="12" customHeight="1" x14ac:dyDescent="0.25">
      <c r="A143" s="1187" t="s">
        <v>92</v>
      </c>
      <c r="B143" s="1244" t="s">
        <v>447</v>
      </c>
      <c r="C143" s="686">
        <f>'RM_1.4.sz.mell.'!C143</f>
        <v>0</v>
      </c>
      <c r="D143" s="686">
        <f>'RM_1.4.sz.mell.'!D143</f>
        <v>0</v>
      </c>
      <c r="E143" s="686">
        <f>'RM_1.4.sz.mell.'!E143</f>
        <v>0</v>
      </c>
      <c r="F143" s="686">
        <f>'RM_1.4.sz.mell.'!F143</f>
        <v>0</v>
      </c>
      <c r="G143" s="686">
        <f>'RM_1.4.sz.mell.'!G143</f>
        <v>0</v>
      </c>
      <c r="H143" s="686">
        <f>'RM_1.4.sz.mell.'!H143</f>
        <v>0</v>
      </c>
      <c r="I143" s="686">
        <f>'RM_1.4.sz.mell.'!I143</f>
        <v>0</v>
      </c>
      <c r="J143" s="686">
        <f>'RM_1.4.sz.mell.'!J143</f>
        <v>0</v>
      </c>
      <c r="K143" s="687">
        <f t="shared" si="8"/>
        <v>0</v>
      </c>
    </row>
    <row r="144" spans="1:11" ht="12" customHeight="1" x14ac:dyDescent="0.25">
      <c r="A144" s="1187" t="s">
        <v>173</v>
      </c>
      <c r="B144" s="1244" t="s">
        <v>448</v>
      </c>
      <c r="C144" s="686">
        <f>'RM_1.4.sz.mell.'!C144</f>
        <v>0</v>
      </c>
      <c r="D144" s="686">
        <f>'RM_1.4.sz.mell.'!D144</f>
        <v>0</v>
      </c>
      <c r="E144" s="686">
        <f>'RM_1.4.sz.mell.'!E144</f>
        <v>0</v>
      </c>
      <c r="F144" s="686">
        <f>'RM_1.4.sz.mell.'!F144</f>
        <v>0</v>
      </c>
      <c r="G144" s="686">
        <f>'RM_1.4.sz.mell.'!G144</f>
        <v>0</v>
      </c>
      <c r="H144" s="686">
        <f>'RM_1.4.sz.mell.'!H144</f>
        <v>0</v>
      </c>
      <c r="I144" s="686">
        <f>'RM_1.4.sz.mell.'!I144</f>
        <v>0</v>
      </c>
      <c r="J144" s="686">
        <f>'RM_1.4.sz.mell.'!J144</f>
        <v>0</v>
      </c>
      <c r="K144" s="687">
        <f t="shared" si="8"/>
        <v>0</v>
      </c>
    </row>
    <row r="145" spans="1:15" ht="12" customHeight="1" x14ac:dyDescent="0.25">
      <c r="A145" s="1187" t="s">
        <v>174</v>
      </c>
      <c r="B145" s="1244" t="s">
        <v>449</v>
      </c>
      <c r="C145" s="686">
        <f>'RM_1.4.sz.mell.'!C145</f>
        <v>0</v>
      </c>
      <c r="D145" s="686">
        <f>'RM_1.4.sz.mell.'!D145</f>
        <v>0</v>
      </c>
      <c r="E145" s="686">
        <f>'RM_1.4.sz.mell.'!E145</f>
        <v>0</v>
      </c>
      <c r="F145" s="686">
        <f>'RM_1.4.sz.mell.'!F145</f>
        <v>0</v>
      </c>
      <c r="G145" s="686">
        <f>'RM_1.4.sz.mell.'!G145</f>
        <v>0</v>
      </c>
      <c r="H145" s="686">
        <f>'RM_1.4.sz.mell.'!H145</f>
        <v>0</v>
      </c>
      <c r="I145" s="686">
        <f>'RM_1.4.sz.mell.'!I145</f>
        <v>0</v>
      </c>
      <c r="J145" s="686">
        <f>'RM_1.4.sz.mell.'!J145</f>
        <v>0</v>
      </c>
      <c r="K145" s="687">
        <f t="shared" si="8"/>
        <v>0</v>
      </c>
    </row>
    <row r="146" spans="1:15" ht="12" customHeight="1" thickBot="1" x14ac:dyDescent="0.3">
      <c r="A146" s="1222" t="s">
        <v>175</v>
      </c>
      <c r="B146" s="1244" t="s">
        <v>450</v>
      </c>
      <c r="C146" s="686">
        <f>'RM_1.4.sz.mell.'!C146</f>
        <v>0</v>
      </c>
      <c r="D146" s="686">
        <f>'RM_1.4.sz.mell.'!D146</f>
        <v>0</v>
      </c>
      <c r="E146" s="686">
        <f>'RM_1.4.sz.mell.'!E146</f>
        <v>0</v>
      </c>
      <c r="F146" s="686">
        <f>'RM_1.4.sz.mell.'!F146</f>
        <v>0</v>
      </c>
      <c r="G146" s="686">
        <f>'RM_1.4.sz.mell.'!G146</f>
        <v>0</v>
      </c>
      <c r="H146" s="686">
        <f>'RM_1.4.sz.mell.'!H146</f>
        <v>0</v>
      </c>
      <c r="I146" s="686">
        <f>'RM_1.4.sz.mell.'!I146</f>
        <v>0</v>
      </c>
      <c r="J146" s="686">
        <f>'RM_1.4.sz.mell.'!J146</f>
        <v>0</v>
      </c>
      <c r="K146" s="687">
        <f t="shared" si="8"/>
        <v>0</v>
      </c>
    </row>
    <row r="147" spans="1:15" ht="12" customHeight="1" thickBot="1" x14ac:dyDescent="0.3">
      <c r="A147" s="1185" t="s">
        <v>22</v>
      </c>
      <c r="B147" s="1243" t="s">
        <v>458</v>
      </c>
      <c r="C147" s="389">
        <f>'RM_1.4.sz.mell.'!C147</f>
        <v>0</v>
      </c>
      <c r="D147" s="389">
        <f>'RM_1.4.sz.mell.'!D147</f>
        <v>0</v>
      </c>
      <c r="E147" s="389">
        <f>'RM_1.4.sz.mell.'!E147</f>
        <v>0</v>
      </c>
      <c r="F147" s="389">
        <f>'RM_1.4.sz.mell.'!F147</f>
        <v>0</v>
      </c>
      <c r="G147" s="389">
        <f>'RM_1.4.sz.mell.'!G147</f>
        <v>0</v>
      </c>
      <c r="H147" s="389">
        <f>'RM_1.4.sz.mell.'!H147</f>
        <v>0</v>
      </c>
      <c r="I147" s="389">
        <f>'RM_1.4.sz.mell.'!I147</f>
        <v>0</v>
      </c>
      <c r="J147" s="389">
        <f>'RM_1.4.sz.mell.'!J147</f>
        <v>0</v>
      </c>
      <c r="K147" s="432">
        <f>+K148+K149+K150+K151</f>
        <v>0</v>
      </c>
    </row>
    <row r="148" spans="1:15" ht="12" customHeight="1" x14ac:dyDescent="0.25">
      <c r="A148" s="1187" t="s">
        <v>93</v>
      </c>
      <c r="B148" s="1244" t="s">
        <v>366</v>
      </c>
      <c r="C148" s="686">
        <f>'RM_1.4.sz.mell.'!C148</f>
        <v>0</v>
      </c>
      <c r="D148" s="686">
        <f>'RM_1.4.sz.mell.'!D148</f>
        <v>0</v>
      </c>
      <c r="E148" s="686">
        <f>'RM_1.4.sz.mell.'!E148</f>
        <v>0</v>
      </c>
      <c r="F148" s="686">
        <f>'RM_1.4.sz.mell.'!F148</f>
        <v>0</v>
      </c>
      <c r="G148" s="686">
        <f>'RM_1.4.sz.mell.'!G148</f>
        <v>0</v>
      </c>
      <c r="H148" s="686">
        <f>'RM_1.4.sz.mell.'!H148</f>
        <v>0</v>
      </c>
      <c r="I148" s="686">
        <f>'RM_1.4.sz.mell.'!I148</f>
        <v>0</v>
      </c>
      <c r="J148" s="686">
        <f>'RM_1.4.sz.mell.'!J148</f>
        <v>0</v>
      </c>
      <c r="K148" s="687">
        <f>C148+J148</f>
        <v>0</v>
      </c>
    </row>
    <row r="149" spans="1:15" ht="12" customHeight="1" x14ac:dyDescent="0.25">
      <c r="A149" s="1187" t="s">
        <v>94</v>
      </c>
      <c r="B149" s="1244" t="s">
        <v>367</v>
      </c>
      <c r="C149" s="686">
        <f>'RM_1.4.sz.mell.'!C149</f>
        <v>0</v>
      </c>
      <c r="D149" s="686">
        <f>'RM_1.4.sz.mell.'!D149</f>
        <v>0</v>
      </c>
      <c r="E149" s="686">
        <f>'RM_1.4.sz.mell.'!E149</f>
        <v>0</v>
      </c>
      <c r="F149" s="686">
        <f>'RM_1.4.sz.mell.'!F149</f>
        <v>0</v>
      </c>
      <c r="G149" s="686">
        <f>'RM_1.4.sz.mell.'!G149</f>
        <v>0</v>
      </c>
      <c r="H149" s="686">
        <f>'RM_1.4.sz.mell.'!H149</f>
        <v>0</v>
      </c>
      <c r="I149" s="686">
        <f>'RM_1.4.sz.mell.'!I149</f>
        <v>0</v>
      </c>
      <c r="J149" s="686">
        <f>'RM_1.4.sz.mell.'!J149</f>
        <v>0</v>
      </c>
      <c r="K149" s="687">
        <f>C149+J149</f>
        <v>0</v>
      </c>
    </row>
    <row r="150" spans="1:15" ht="12" customHeight="1" x14ac:dyDescent="0.25">
      <c r="A150" s="1187" t="s">
        <v>283</v>
      </c>
      <c r="B150" s="1244" t="s">
        <v>459</v>
      </c>
      <c r="C150" s="686">
        <f>'RM_1.4.sz.mell.'!C150</f>
        <v>0</v>
      </c>
      <c r="D150" s="686">
        <f>'RM_1.4.sz.mell.'!D150</f>
        <v>0</v>
      </c>
      <c r="E150" s="686">
        <f>'RM_1.4.sz.mell.'!E150</f>
        <v>0</v>
      </c>
      <c r="F150" s="686">
        <f>'RM_1.4.sz.mell.'!F150</f>
        <v>0</v>
      </c>
      <c r="G150" s="686">
        <f>'RM_1.4.sz.mell.'!G150</f>
        <v>0</v>
      </c>
      <c r="H150" s="686">
        <f>'RM_1.4.sz.mell.'!H150</f>
        <v>0</v>
      </c>
      <c r="I150" s="686">
        <f>'RM_1.4.sz.mell.'!I150</f>
        <v>0</v>
      </c>
      <c r="J150" s="686">
        <f>'RM_1.4.sz.mell.'!J150</f>
        <v>0</v>
      </c>
      <c r="K150" s="687">
        <f>C150+J150</f>
        <v>0</v>
      </c>
    </row>
    <row r="151" spans="1:15" ht="12" customHeight="1" thickBot="1" x14ac:dyDescent="0.3">
      <c r="A151" s="1222" t="s">
        <v>284</v>
      </c>
      <c r="B151" s="1245" t="s">
        <v>385</v>
      </c>
      <c r="C151" s="686">
        <f>'RM_1.4.sz.mell.'!C151</f>
        <v>0</v>
      </c>
      <c r="D151" s="686">
        <f>'RM_1.4.sz.mell.'!D151</f>
        <v>0</v>
      </c>
      <c r="E151" s="686">
        <f>'RM_1.4.sz.mell.'!E151</f>
        <v>0</v>
      </c>
      <c r="F151" s="686">
        <f>'RM_1.4.sz.mell.'!F151</f>
        <v>0</v>
      </c>
      <c r="G151" s="686">
        <f>'RM_1.4.sz.mell.'!G151</f>
        <v>0</v>
      </c>
      <c r="H151" s="686">
        <f>'RM_1.4.sz.mell.'!H151</f>
        <v>0</v>
      </c>
      <c r="I151" s="686">
        <f>'RM_1.4.sz.mell.'!I151</f>
        <v>0</v>
      </c>
      <c r="J151" s="686">
        <f>'RM_1.4.sz.mell.'!J151</f>
        <v>0</v>
      </c>
      <c r="K151" s="687">
        <f>C151+J151</f>
        <v>0</v>
      </c>
    </row>
    <row r="152" spans="1:15" ht="12" customHeight="1" thickBot="1" x14ac:dyDescent="0.3">
      <c r="A152" s="1185" t="s">
        <v>23</v>
      </c>
      <c r="B152" s="1243" t="s">
        <v>460</v>
      </c>
      <c r="C152" s="486">
        <f>'RM_1.4.sz.mell.'!C152</f>
        <v>0</v>
      </c>
      <c r="D152" s="486">
        <f>'RM_1.4.sz.mell.'!D152</f>
        <v>0</v>
      </c>
      <c r="E152" s="486">
        <f>'RM_1.4.sz.mell.'!E152</f>
        <v>0</v>
      </c>
      <c r="F152" s="486">
        <f>'RM_1.4.sz.mell.'!F152</f>
        <v>0</v>
      </c>
      <c r="G152" s="486">
        <f>'RM_1.4.sz.mell.'!G152</f>
        <v>0</v>
      </c>
      <c r="H152" s="486">
        <f>'RM_1.4.sz.mell.'!H152</f>
        <v>0</v>
      </c>
      <c r="I152" s="486">
        <f>'RM_1.4.sz.mell.'!I152</f>
        <v>0</v>
      </c>
      <c r="J152" s="486">
        <f>'RM_1.4.sz.mell.'!J152</f>
        <v>0</v>
      </c>
      <c r="K152" s="480">
        <f>SUM(K153:K157)</f>
        <v>0</v>
      </c>
    </row>
    <row r="153" spans="1:15" ht="12" customHeight="1" x14ac:dyDescent="0.25">
      <c r="A153" s="1187" t="s">
        <v>95</v>
      </c>
      <c r="B153" s="1244" t="s">
        <v>455</v>
      </c>
      <c r="C153" s="686">
        <f>'RM_1.4.sz.mell.'!C153</f>
        <v>0</v>
      </c>
      <c r="D153" s="686">
        <f>'RM_1.4.sz.mell.'!D153</f>
        <v>0</v>
      </c>
      <c r="E153" s="686">
        <f>'RM_1.4.sz.mell.'!E153</f>
        <v>0</v>
      </c>
      <c r="F153" s="686">
        <f>'RM_1.4.sz.mell.'!F153</f>
        <v>0</v>
      </c>
      <c r="G153" s="686">
        <f>'RM_1.4.sz.mell.'!G153</f>
        <v>0</v>
      </c>
      <c r="H153" s="686">
        <f>'RM_1.4.sz.mell.'!H153</f>
        <v>0</v>
      </c>
      <c r="I153" s="686">
        <f>'RM_1.4.sz.mell.'!I153</f>
        <v>0</v>
      </c>
      <c r="J153" s="686">
        <f>'RM_1.4.sz.mell.'!J153</f>
        <v>0</v>
      </c>
      <c r="K153" s="687">
        <f t="shared" ref="K153:K159" si="9">C153+J153</f>
        <v>0</v>
      </c>
    </row>
    <row r="154" spans="1:15" ht="12" customHeight="1" x14ac:dyDescent="0.25">
      <c r="A154" s="1187" t="s">
        <v>96</v>
      </c>
      <c r="B154" s="1244" t="s">
        <v>462</v>
      </c>
      <c r="C154" s="686">
        <f>'RM_1.4.sz.mell.'!C154</f>
        <v>0</v>
      </c>
      <c r="D154" s="686">
        <f>'RM_1.4.sz.mell.'!D154</f>
        <v>0</v>
      </c>
      <c r="E154" s="686">
        <f>'RM_1.4.sz.mell.'!E154</f>
        <v>0</v>
      </c>
      <c r="F154" s="686">
        <f>'RM_1.4.sz.mell.'!F154</f>
        <v>0</v>
      </c>
      <c r="G154" s="686">
        <f>'RM_1.4.sz.mell.'!G154</f>
        <v>0</v>
      </c>
      <c r="H154" s="686">
        <f>'RM_1.4.sz.mell.'!H154</f>
        <v>0</v>
      </c>
      <c r="I154" s="686">
        <f>'RM_1.4.sz.mell.'!I154</f>
        <v>0</v>
      </c>
      <c r="J154" s="686">
        <f>'RM_1.4.sz.mell.'!J154</f>
        <v>0</v>
      </c>
      <c r="K154" s="687">
        <f t="shared" si="9"/>
        <v>0</v>
      </c>
    </row>
    <row r="155" spans="1:15" ht="12" customHeight="1" x14ac:dyDescent="0.25">
      <c r="A155" s="1187" t="s">
        <v>295</v>
      </c>
      <c r="B155" s="1244" t="s">
        <v>457</v>
      </c>
      <c r="C155" s="686">
        <f>'RM_1.4.sz.mell.'!C155</f>
        <v>0</v>
      </c>
      <c r="D155" s="686">
        <f>'RM_1.4.sz.mell.'!D155</f>
        <v>0</v>
      </c>
      <c r="E155" s="686">
        <f>'RM_1.4.sz.mell.'!E155</f>
        <v>0</v>
      </c>
      <c r="F155" s="686">
        <f>'RM_1.4.sz.mell.'!F155</f>
        <v>0</v>
      </c>
      <c r="G155" s="686">
        <f>'RM_1.4.sz.mell.'!G155</f>
        <v>0</v>
      </c>
      <c r="H155" s="686">
        <f>'RM_1.4.sz.mell.'!H155</f>
        <v>0</v>
      </c>
      <c r="I155" s="686">
        <f>'RM_1.4.sz.mell.'!I155</f>
        <v>0</v>
      </c>
      <c r="J155" s="686">
        <f>'RM_1.4.sz.mell.'!J155</f>
        <v>0</v>
      </c>
      <c r="K155" s="687">
        <f t="shared" si="9"/>
        <v>0</v>
      </c>
    </row>
    <row r="156" spans="1:15" ht="12" customHeight="1" x14ac:dyDescent="0.25">
      <c r="A156" s="1187" t="s">
        <v>296</v>
      </c>
      <c r="B156" s="1244" t="s">
        <v>463</v>
      </c>
      <c r="C156" s="686">
        <f>'RM_1.4.sz.mell.'!C156</f>
        <v>0</v>
      </c>
      <c r="D156" s="686">
        <f>'RM_1.4.sz.mell.'!D156</f>
        <v>0</v>
      </c>
      <c r="E156" s="686">
        <f>'RM_1.4.sz.mell.'!E156</f>
        <v>0</v>
      </c>
      <c r="F156" s="686">
        <f>'RM_1.4.sz.mell.'!F156</f>
        <v>0</v>
      </c>
      <c r="G156" s="686">
        <f>'RM_1.4.sz.mell.'!G156</f>
        <v>0</v>
      </c>
      <c r="H156" s="686">
        <f>'RM_1.4.sz.mell.'!H156</f>
        <v>0</v>
      </c>
      <c r="I156" s="686">
        <f>'RM_1.4.sz.mell.'!I156</f>
        <v>0</v>
      </c>
      <c r="J156" s="686">
        <f>'RM_1.4.sz.mell.'!J156</f>
        <v>0</v>
      </c>
      <c r="K156" s="687">
        <f t="shared" si="9"/>
        <v>0</v>
      </c>
    </row>
    <row r="157" spans="1:15" ht="12" customHeight="1" thickBot="1" x14ac:dyDescent="0.3">
      <c r="A157" s="1187" t="s">
        <v>461</v>
      </c>
      <c r="B157" s="1244" t="s">
        <v>464</v>
      </c>
      <c r="C157" s="688">
        <f>'RM_1.4.sz.mell.'!C157</f>
        <v>0</v>
      </c>
      <c r="D157" s="688">
        <f>'RM_1.4.sz.mell.'!D157</f>
        <v>0</v>
      </c>
      <c r="E157" s="688">
        <f>'RM_1.4.sz.mell.'!E157</f>
        <v>0</v>
      </c>
      <c r="F157" s="688">
        <f>'RM_1.4.sz.mell.'!F157</f>
        <v>0</v>
      </c>
      <c r="G157" s="688">
        <f>'RM_1.4.sz.mell.'!G157</f>
        <v>0</v>
      </c>
      <c r="H157" s="688">
        <f>'RM_1.4.sz.mell.'!H157</f>
        <v>0</v>
      </c>
      <c r="I157" s="688">
        <f>'RM_1.4.sz.mell.'!I157</f>
        <v>0</v>
      </c>
      <c r="J157" s="688">
        <f>'RM_1.4.sz.mell.'!J157</f>
        <v>0</v>
      </c>
      <c r="K157" s="689">
        <f t="shared" si="9"/>
        <v>0</v>
      </c>
    </row>
    <row r="158" spans="1:15" ht="12" customHeight="1" thickBot="1" x14ac:dyDescent="0.3">
      <c r="A158" s="1185" t="s">
        <v>24</v>
      </c>
      <c r="B158" s="1243" t="s">
        <v>465</v>
      </c>
      <c r="C158" s="1247">
        <f>'RM_1.4.sz.mell.'!C158</f>
        <v>0</v>
      </c>
      <c r="D158" s="1247">
        <f>'RM_1.4.sz.mell.'!D158</f>
        <v>0</v>
      </c>
      <c r="E158" s="1247">
        <f>'RM_1.4.sz.mell.'!E158</f>
        <v>0</v>
      </c>
      <c r="F158" s="1247">
        <f>'RM_1.4.sz.mell.'!F158</f>
        <v>0</v>
      </c>
      <c r="G158" s="1247">
        <f>'RM_1.4.sz.mell.'!G158</f>
        <v>0</v>
      </c>
      <c r="H158" s="1247">
        <f>'RM_1.4.sz.mell.'!H158</f>
        <v>0</v>
      </c>
      <c r="I158" s="1247">
        <f>'RM_1.4.sz.mell.'!I158</f>
        <v>0</v>
      </c>
      <c r="J158" s="1247">
        <f>'RM_1.4.sz.mell.'!J158</f>
        <v>0</v>
      </c>
      <c r="K158" s="698">
        <f t="shared" si="9"/>
        <v>0</v>
      </c>
    </row>
    <row r="159" spans="1:15" ht="12" customHeight="1" thickBot="1" x14ac:dyDescent="0.3">
      <c r="A159" s="1185" t="s">
        <v>25</v>
      </c>
      <c r="B159" s="1243" t="s">
        <v>466</v>
      </c>
      <c r="C159" s="668">
        <f>'RM_1.4.sz.mell.'!C159</f>
        <v>0</v>
      </c>
      <c r="D159" s="668">
        <f>'RM_1.4.sz.mell.'!D159</f>
        <v>0</v>
      </c>
      <c r="E159" s="668">
        <f>'RM_1.4.sz.mell.'!E159</f>
        <v>0</v>
      </c>
      <c r="F159" s="668">
        <f>'RM_1.4.sz.mell.'!F159</f>
        <v>0</v>
      </c>
      <c r="G159" s="668">
        <f>'RM_1.4.sz.mell.'!G159</f>
        <v>0</v>
      </c>
      <c r="H159" s="668">
        <f>'RM_1.4.sz.mell.'!H159</f>
        <v>0</v>
      </c>
      <c r="I159" s="668">
        <f>'RM_1.4.sz.mell.'!I159</f>
        <v>0</v>
      </c>
      <c r="J159" s="668">
        <f>'RM_1.4.sz.mell.'!J159</f>
        <v>0</v>
      </c>
      <c r="K159" s="669">
        <f t="shared" si="9"/>
        <v>0</v>
      </c>
    </row>
    <row r="160" spans="1:15" ht="15.2" customHeight="1" thickBot="1" x14ac:dyDescent="0.3">
      <c r="A160" s="1185" t="s">
        <v>26</v>
      </c>
      <c r="B160" s="1243" t="s">
        <v>468</v>
      </c>
      <c r="C160" s="488">
        <f>'RM_1.4.sz.mell.'!C160</f>
        <v>0</v>
      </c>
      <c r="D160" s="488">
        <f>'RM_1.4.sz.mell.'!D160</f>
        <v>0</v>
      </c>
      <c r="E160" s="488">
        <f>'RM_1.4.sz.mell.'!E160</f>
        <v>0</v>
      </c>
      <c r="F160" s="488">
        <f>'RM_1.4.sz.mell.'!F160</f>
        <v>0</v>
      </c>
      <c r="G160" s="488">
        <f>'RM_1.4.sz.mell.'!G160</f>
        <v>0</v>
      </c>
      <c r="H160" s="488">
        <f>'RM_1.4.sz.mell.'!H160</f>
        <v>0</v>
      </c>
      <c r="I160" s="488">
        <f>'RM_1.4.sz.mell.'!I160</f>
        <v>0</v>
      </c>
      <c r="J160" s="488">
        <f>'RM_1.4.sz.mell.'!J160</f>
        <v>0</v>
      </c>
      <c r="K160" s="482">
        <f>+K136+K140+K147+K152+K158+K159</f>
        <v>0</v>
      </c>
      <c r="L160" s="1257"/>
      <c r="M160" s="1258"/>
      <c r="N160" s="1258"/>
      <c r="O160" s="1258"/>
    </row>
    <row r="161" spans="1:11" s="1210" customFormat="1" ht="12.95" customHeight="1" thickBot="1" x14ac:dyDescent="0.25">
      <c r="A161" s="1225" t="s">
        <v>27</v>
      </c>
      <c r="B161" s="1246" t="s">
        <v>467</v>
      </c>
      <c r="C161" s="488">
        <f>'RM_1.4.sz.mell.'!C161</f>
        <v>54478389</v>
      </c>
      <c r="D161" s="488">
        <f>'RM_1.4.sz.mell.'!D161</f>
        <v>0</v>
      </c>
      <c r="E161" s="488">
        <f>'RM_1.4.sz.mell.'!E161</f>
        <v>0</v>
      </c>
      <c r="F161" s="488">
        <f>'RM_1.4.sz.mell.'!F161</f>
        <v>0</v>
      </c>
      <c r="G161" s="488">
        <f>'RM_1.4.sz.mell.'!G161</f>
        <v>0</v>
      </c>
      <c r="H161" s="488">
        <f>'RM_1.4.sz.mell.'!H161</f>
        <v>0</v>
      </c>
      <c r="I161" s="488">
        <f>'RM_1.4.sz.mell.'!I161</f>
        <v>0</v>
      </c>
      <c r="J161" s="488">
        <f>'RM_1.4.sz.mell.'!J161</f>
        <v>0</v>
      </c>
      <c r="K161" s="482">
        <f>+K135+K160</f>
        <v>54478389</v>
      </c>
    </row>
    <row r="162" spans="1:11" x14ac:dyDescent="0.25">
      <c r="B162" s="650"/>
      <c r="C162" s="650">
        <f>'RM_1.4.sz.mell.'!C162</f>
        <v>0</v>
      </c>
      <c r="D162" s="650">
        <f>'RM_1.4.sz.mell.'!D162</f>
        <v>0</v>
      </c>
      <c r="E162" s="650">
        <f>'RM_1.4.sz.mell.'!E162</f>
        <v>0</v>
      </c>
      <c r="F162" s="650">
        <f>'RM_1.4.sz.mell.'!F162</f>
        <v>0</v>
      </c>
      <c r="G162" s="650">
        <f>'RM_1.4.sz.mell.'!G162</f>
        <v>0</v>
      </c>
      <c r="H162" s="650">
        <f>'RM_1.4.sz.mell.'!H162</f>
        <v>0</v>
      </c>
      <c r="I162" s="650">
        <f>'RM_1.4.sz.mell.'!I162</f>
        <v>0</v>
      </c>
      <c r="J162" s="650">
        <f>'RM_1.4.sz.mell.'!J162</f>
        <v>0</v>
      </c>
      <c r="K162" s="650">
        <f>'RM_1.4.sz.mell.'!K162</f>
        <v>0</v>
      </c>
    </row>
    <row r="163" spans="1:11" x14ac:dyDescent="0.25">
      <c r="A163" s="2223" t="s">
        <v>368</v>
      </c>
      <c r="B163" s="2223"/>
      <c r="C163" s="2223"/>
      <c r="D163" s="2223"/>
      <c r="E163" s="2223"/>
      <c r="F163" s="2223"/>
      <c r="G163" s="2223"/>
      <c r="H163" s="2223"/>
      <c r="I163" s="2223"/>
      <c r="J163" s="2223"/>
      <c r="K163" s="2223"/>
    </row>
    <row r="164" spans="1:11" ht="15.2" customHeight="1" thickBot="1" x14ac:dyDescent="0.3">
      <c r="A164" s="2108" t="s">
        <v>152</v>
      </c>
      <c r="B164" s="2108"/>
      <c r="C164" s="1260"/>
      <c r="K164" s="1260" t="str">
        <f>K96</f>
        <v>Forintban!</v>
      </c>
    </row>
    <row r="165" spans="1:11" ht="25.5" customHeight="1" thickBot="1" x14ac:dyDescent="0.3">
      <c r="A165" s="1185">
        <v>1</v>
      </c>
      <c r="B165" s="1261" t="s">
        <v>469</v>
      </c>
      <c r="C165" s="705">
        <f>+C68-C135</f>
        <v>0</v>
      </c>
      <c r="D165" s="382">
        <f t="shared" ref="D165:K165" si="10">+D68-D135</f>
        <v>0</v>
      </c>
      <c r="E165" s="382">
        <f t="shared" si="10"/>
        <v>0</v>
      </c>
      <c r="F165" s="382">
        <f t="shared" si="10"/>
        <v>0</v>
      </c>
      <c r="G165" s="382">
        <f t="shared" si="10"/>
        <v>0</v>
      </c>
      <c r="H165" s="382">
        <f t="shared" si="10"/>
        <v>0</v>
      </c>
      <c r="I165" s="382">
        <f t="shared" si="10"/>
        <v>0</v>
      </c>
      <c r="J165" s="382">
        <f t="shared" si="10"/>
        <v>0</v>
      </c>
      <c r="K165" s="248">
        <f t="shared" si="10"/>
        <v>0</v>
      </c>
    </row>
    <row r="166" spans="1:11" ht="32.450000000000003" customHeight="1" thickBot="1" x14ac:dyDescent="0.3">
      <c r="A166" s="1185" t="s">
        <v>18</v>
      </c>
      <c r="B166" s="1261" t="s">
        <v>475</v>
      </c>
      <c r="C166" s="382">
        <f>+C92-C160</f>
        <v>0</v>
      </c>
      <c r="D166" s="382">
        <f t="shared" ref="D166:K166" si="11">+D92-D160</f>
        <v>0</v>
      </c>
      <c r="E166" s="382">
        <f t="shared" si="11"/>
        <v>0</v>
      </c>
      <c r="F166" s="382">
        <f t="shared" si="11"/>
        <v>0</v>
      </c>
      <c r="G166" s="382">
        <f t="shared" si="11"/>
        <v>0</v>
      </c>
      <c r="H166" s="382">
        <f t="shared" si="11"/>
        <v>0</v>
      </c>
      <c r="I166" s="382">
        <f t="shared" si="11"/>
        <v>0</v>
      </c>
      <c r="J166" s="382">
        <f t="shared" si="11"/>
        <v>0</v>
      </c>
      <c r="K166" s="248">
        <f t="shared" si="11"/>
        <v>0</v>
      </c>
    </row>
  </sheetData>
  <sheetProtection sheet="1"/>
  <customSheetViews>
    <customSheetView guid="{9A8A2574-4E4C-4A0E-A4B4-611EAAF4A38D}" scale="120" topLeftCell="A73">
      <selection activeCell="J12" sqref="J12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2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00" workbookViewId="0">
      <selection activeCell="F18" sqref="F18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2439" t="s">
        <v>747</v>
      </c>
      <c r="B1" s="2440"/>
      <c r="C1" s="2440"/>
      <c r="D1" s="2440"/>
      <c r="E1" s="2440"/>
      <c r="F1" s="2440"/>
      <c r="G1" s="2440"/>
      <c r="H1" s="2440"/>
      <c r="I1" s="2440"/>
      <c r="J1" s="2114" t="str">
        <f>CONCATENATE("2.1. melléklet ",E_ALAPADATOK!A7," ",E_ALAPADATOK!B7," ",E_ALAPADATOK!C7," ",E_ALAPADATOK!D7," ",E_ALAPADATOK!E7," ",E_ALAPADATOK!F7," ",E_ALAPADATOK!G7," ",E_ALAPADATOK!H7)</f>
        <v>2.1. melléklet a … / 2021. ( … ) önkormányzati rendelethez</v>
      </c>
    </row>
    <row r="2" spans="1:10" ht="14.25" thickBot="1" x14ac:dyDescent="0.25">
      <c r="G2" s="708"/>
      <c r="H2" s="708"/>
      <c r="I2" s="708" t="str">
        <f>CONCATENATE('E_1.1.sz.mell.'!K7)</f>
        <v>Forintban!</v>
      </c>
      <c r="J2" s="2114"/>
    </row>
    <row r="3" spans="1:10" ht="18" customHeight="1" thickBot="1" x14ac:dyDescent="0.25">
      <c r="A3" s="2112" t="s">
        <v>68</v>
      </c>
      <c r="B3" s="306" t="s">
        <v>55</v>
      </c>
      <c r="C3" s="307"/>
      <c r="D3" s="709"/>
      <c r="E3" s="709"/>
      <c r="F3" s="306" t="s">
        <v>56</v>
      </c>
      <c r="G3" s="308"/>
      <c r="H3" s="710"/>
      <c r="I3" s="711"/>
      <c r="J3" s="2114"/>
    </row>
    <row r="4" spans="1:10" s="309" customFormat="1" ht="42.75" customHeight="1" thickBot="1" x14ac:dyDescent="0.25">
      <c r="A4" s="2113"/>
      <c r="B4" s="182" t="s">
        <v>60</v>
      </c>
      <c r="C4" s="712" t="str">
        <f>'RM_2.1.sz.mell.'!C4</f>
        <v>2021. évi eredeti előirányzat</v>
      </c>
      <c r="D4" s="712" t="str">
        <f>'RM_2.1.sz.mell.'!D4</f>
        <v>Halmozott módosítás 2020. …….-ig</v>
      </c>
      <c r="E4" s="712" t="str">
        <f>'RM_2.1.sz.mell.'!E4</f>
        <v>2021. …….. Módisítás után</v>
      </c>
      <c r="F4" s="714" t="s">
        <v>60</v>
      </c>
      <c r="G4" s="712" t="str">
        <f>'RM_2.1.sz.mell.'!G4</f>
        <v>2021. évi eredeti előirányzat</v>
      </c>
      <c r="H4" s="712" t="str">
        <f>'RM_2.1.sz.mell.'!H4</f>
        <v>Halmozott módosítás 2020. …….-ig</v>
      </c>
      <c r="I4" s="1399" t="str">
        <f>'RM_2.1.sz.mell.'!I4</f>
        <v>2021. …….. Módisítás után</v>
      </c>
      <c r="J4" s="2114"/>
    </row>
    <row r="5" spans="1:10" s="314" customFormat="1" ht="12" customHeight="1" thickBot="1" x14ac:dyDescent="0.25">
      <c r="A5" s="310" t="s">
        <v>488</v>
      </c>
      <c r="B5" s="311" t="s">
        <v>489</v>
      </c>
      <c r="C5" s="312" t="str">
        <f>'RM_2.1.sz.mell.'!C5</f>
        <v>C</v>
      </c>
      <c r="D5" s="312" t="str">
        <f>'RM_2.1.sz.mell.'!D5</f>
        <v>D</v>
      </c>
      <c r="E5" s="717" t="s">
        <v>748</v>
      </c>
      <c r="F5" s="311" t="s">
        <v>749</v>
      </c>
      <c r="G5" s="312" t="str">
        <f>'RM_2.1.sz.mell.'!G5</f>
        <v>G</v>
      </c>
      <c r="H5" s="312" t="str">
        <f>'RM_2.1.sz.mell.'!H5</f>
        <v>H</v>
      </c>
      <c r="I5" s="313" t="s">
        <v>750</v>
      </c>
      <c r="J5" s="2114"/>
    </row>
    <row r="6" spans="1:10" ht="12.95" customHeight="1" x14ac:dyDescent="0.2">
      <c r="A6" s="315" t="s">
        <v>17</v>
      </c>
      <c r="B6" s="316" t="s">
        <v>369</v>
      </c>
      <c r="C6" s="718">
        <f>'RM_2.1.sz.mell.'!C6</f>
        <v>280570453</v>
      </c>
      <c r="D6" s="718">
        <f>'RM_2.1.sz.mell.'!D6</f>
        <v>0</v>
      </c>
      <c r="E6" s="1264">
        <f>C6+D6</f>
        <v>280570453</v>
      </c>
      <c r="F6" s="316" t="s">
        <v>61</v>
      </c>
      <c r="G6" s="718">
        <f>'RM_2.1.sz.mell.'!G6</f>
        <v>300245105</v>
      </c>
      <c r="H6" s="718">
        <f>'RM_2.1.sz.mell.'!H6</f>
        <v>0</v>
      </c>
      <c r="I6" s="719">
        <f>G6+H6</f>
        <v>300245105</v>
      </c>
      <c r="J6" s="2114"/>
    </row>
    <row r="7" spans="1:10" ht="12.95" customHeight="1" x14ac:dyDescent="0.2">
      <c r="A7" s="317" t="s">
        <v>18</v>
      </c>
      <c r="B7" s="318" t="s">
        <v>370</v>
      </c>
      <c r="C7" s="718">
        <f>'RM_2.1.sz.mell.'!C7</f>
        <v>437996710</v>
      </c>
      <c r="D7" s="718">
        <f>'RM_2.1.sz.mell.'!D7</f>
        <v>0</v>
      </c>
      <c r="E7" s="1264">
        <f t="shared" ref="E7:E16" si="0">C7+D7</f>
        <v>437996710</v>
      </c>
      <c r="F7" s="318" t="s">
        <v>181</v>
      </c>
      <c r="G7" s="718">
        <f>'RM_2.1.sz.mell.'!G7</f>
        <v>46537992</v>
      </c>
      <c r="H7" s="718">
        <f>'RM_2.1.sz.mell.'!H7</f>
        <v>0</v>
      </c>
      <c r="I7" s="719">
        <f t="shared" ref="I7:I17" si="1">G7+H7</f>
        <v>46537992</v>
      </c>
      <c r="J7" s="2114"/>
    </row>
    <row r="8" spans="1:10" ht="12.95" customHeight="1" x14ac:dyDescent="0.2">
      <c r="A8" s="317" t="s">
        <v>19</v>
      </c>
      <c r="B8" s="318" t="s">
        <v>390</v>
      </c>
      <c r="C8" s="718">
        <f>'RM_2.1.sz.mell.'!C8</f>
        <v>0</v>
      </c>
      <c r="D8" s="718">
        <f>'RM_2.1.sz.mell.'!D8</f>
        <v>0</v>
      </c>
      <c r="E8" s="1264">
        <f t="shared" si="0"/>
        <v>0</v>
      </c>
      <c r="F8" s="318" t="s">
        <v>231</v>
      </c>
      <c r="G8" s="718">
        <f>'RM_2.1.sz.mell.'!G8</f>
        <v>179640627</v>
      </c>
      <c r="H8" s="718">
        <f>'RM_2.1.sz.mell.'!H8</f>
        <v>0</v>
      </c>
      <c r="I8" s="719">
        <f t="shared" si="1"/>
        <v>179640627</v>
      </c>
      <c r="J8" s="2114"/>
    </row>
    <row r="9" spans="1:10" ht="12.95" customHeight="1" x14ac:dyDescent="0.2">
      <c r="A9" s="317" t="s">
        <v>20</v>
      </c>
      <c r="B9" s="318" t="s">
        <v>172</v>
      </c>
      <c r="C9" s="718">
        <f>'RM_2.1.sz.mell.'!C9</f>
        <v>28950000</v>
      </c>
      <c r="D9" s="718">
        <f>'RM_2.1.sz.mell.'!D9</f>
        <v>0</v>
      </c>
      <c r="E9" s="1264">
        <f t="shared" si="0"/>
        <v>28950000</v>
      </c>
      <c r="F9" s="318" t="s">
        <v>182</v>
      </c>
      <c r="G9" s="718">
        <f>'RM_2.1.sz.mell.'!G9</f>
        <v>17000000</v>
      </c>
      <c r="H9" s="718">
        <f>'RM_2.1.sz.mell.'!H9</f>
        <v>0</v>
      </c>
      <c r="I9" s="719">
        <f t="shared" si="1"/>
        <v>17000000</v>
      </c>
      <c r="J9" s="2114"/>
    </row>
    <row r="10" spans="1:10" ht="12.95" customHeight="1" x14ac:dyDescent="0.2">
      <c r="A10" s="317" t="s">
        <v>21</v>
      </c>
      <c r="B10" s="319" t="s">
        <v>416</v>
      </c>
      <c r="C10" s="718">
        <f>'RM_2.1.sz.mell.'!C10</f>
        <v>6400000</v>
      </c>
      <c r="D10" s="718">
        <f>'RM_2.1.sz.mell.'!D10</f>
        <v>0</v>
      </c>
      <c r="E10" s="1264">
        <f t="shared" si="0"/>
        <v>6400000</v>
      </c>
      <c r="F10" s="318" t="s">
        <v>183</v>
      </c>
      <c r="G10" s="718">
        <f>'RM_2.1.sz.mell.'!G10</f>
        <v>4500000</v>
      </c>
      <c r="H10" s="718">
        <f>'RM_2.1.sz.mell.'!H10</f>
        <v>0</v>
      </c>
      <c r="I10" s="719">
        <f t="shared" si="1"/>
        <v>4500000</v>
      </c>
      <c r="J10" s="2114"/>
    </row>
    <row r="11" spans="1:10" ht="12.95" customHeight="1" x14ac:dyDescent="0.2">
      <c r="A11" s="317" t="s">
        <v>22</v>
      </c>
      <c r="B11" s="318" t="s">
        <v>371</v>
      </c>
      <c r="C11" s="718">
        <f>'RM_2.1.sz.mell.'!C11</f>
        <v>0</v>
      </c>
      <c r="D11" s="718">
        <f>'RM_2.1.sz.mell.'!D11</f>
        <v>0</v>
      </c>
      <c r="E11" s="1264">
        <f t="shared" si="0"/>
        <v>0</v>
      </c>
      <c r="F11" s="318" t="s">
        <v>49</v>
      </c>
      <c r="G11" s="718">
        <f>'RM_2.1.sz.mell.'!G11</f>
        <v>0</v>
      </c>
      <c r="H11" s="718">
        <f>'RM_2.1.sz.mell.'!H11</f>
        <v>0</v>
      </c>
      <c r="I11" s="719">
        <f t="shared" si="1"/>
        <v>0</v>
      </c>
      <c r="J11" s="2114"/>
    </row>
    <row r="12" spans="1:10" ht="12.95" customHeight="1" x14ac:dyDescent="0.2">
      <c r="A12" s="317" t="s">
        <v>23</v>
      </c>
      <c r="B12" s="318" t="s">
        <v>476</v>
      </c>
      <c r="C12" s="718">
        <f>'RM_2.1.sz.mell.'!C12</f>
        <v>0</v>
      </c>
      <c r="D12" s="718">
        <f>'RM_2.1.sz.mell.'!D12</f>
        <v>0</v>
      </c>
      <c r="E12" s="2042">
        <f t="shared" si="0"/>
        <v>0</v>
      </c>
      <c r="F12" s="318" t="str">
        <f>'RM_2.1.sz.mell.'!F12</f>
        <v>Egyéb működési célú kiadások</v>
      </c>
      <c r="G12" s="718">
        <f>'RM_2.1.sz.mell.'!G12</f>
        <v>195170621</v>
      </c>
      <c r="H12" s="718">
        <f>'RM_2.1.sz.mell.'!H12</f>
        <v>0</v>
      </c>
      <c r="I12" s="719">
        <f t="shared" si="1"/>
        <v>195170621</v>
      </c>
      <c r="J12" s="2114"/>
    </row>
    <row r="13" spans="1:10" ht="12.95" customHeight="1" x14ac:dyDescent="0.2">
      <c r="A13" s="317" t="s">
        <v>24</v>
      </c>
      <c r="B13" s="1436">
        <f>'RM_2.1.sz.mell.'!B13</f>
        <v>0</v>
      </c>
      <c r="C13" s="718">
        <f>'RM_2.1.sz.mell.'!C13</f>
        <v>0</v>
      </c>
      <c r="D13" s="718">
        <f>'RM_2.1.sz.mell.'!D13</f>
        <v>0</v>
      </c>
      <c r="E13" s="2042">
        <f t="shared" si="0"/>
        <v>0</v>
      </c>
      <c r="F13" s="316">
        <f>'RM_2.1.sz.mell.'!F13</f>
        <v>0</v>
      </c>
      <c r="G13" s="718">
        <f>'RM_2.1.sz.mell.'!G13</f>
        <v>0</v>
      </c>
      <c r="H13" s="718">
        <f>'RM_2.1.sz.mell.'!H13</f>
        <v>0</v>
      </c>
      <c r="I13" s="719">
        <f t="shared" si="1"/>
        <v>0</v>
      </c>
      <c r="J13" s="2114"/>
    </row>
    <row r="14" spans="1:10" ht="12.95" customHeight="1" x14ac:dyDescent="0.2">
      <c r="A14" s="317" t="s">
        <v>25</v>
      </c>
      <c r="B14" s="1436">
        <f>'RM_2.1.sz.mell.'!B14</f>
        <v>0</v>
      </c>
      <c r="C14" s="718">
        <f>'RM_2.1.sz.mell.'!C14</f>
        <v>0</v>
      </c>
      <c r="D14" s="718">
        <f>'RM_2.1.sz.mell.'!D14</f>
        <v>0</v>
      </c>
      <c r="E14" s="2042">
        <f t="shared" si="0"/>
        <v>0</v>
      </c>
      <c r="F14" s="316">
        <f>'RM_2.1.sz.mell.'!F14</f>
        <v>0</v>
      </c>
      <c r="G14" s="718">
        <f>'RM_2.1.sz.mell.'!G14</f>
        <v>0</v>
      </c>
      <c r="H14" s="718">
        <f>'RM_2.1.sz.mell.'!H14</f>
        <v>0</v>
      </c>
      <c r="I14" s="719">
        <f t="shared" si="1"/>
        <v>0</v>
      </c>
      <c r="J14" s="2114"/>
    </row>
    <row r="15" spans="1:10" ht="12.95" customHeight="1" x14ac:dyDescent="0.2">
      <c r="A15" s="317" t="s">
        <v>26</v>
      </c>
      <c r="B15" s="1436">
        <f>'RM_2.1.sz.mell.'!B15</f>
        <v>0</v>
      </c>
      <c r="C15" s="718">
        <f>'RM_2.1.sz.mell.'!C15</f>
        <v>0</v>
      </c>
      <c r="D15" s="718">
        <f>'RM_2.1.sz.mell.'!D15</f>
        <v>0</v>
      </c>
      <c r="E15" s="2042">
        <f t="shared" si="0"/>
        <v>0</v>
      </c>
      <c r="F15" s="316">
        <f>'RM_2.1.sz.mell.'!F15</f>
        <v>0</v>
      </c>
      <c r="G15" s="718">
        <f>'RM_2.1.sz.mell.'!G15</f>
        <v>0</v>
      </c>
      <c r="H15" s="718">
        <f>'RM_2.1.sz.mell.'!H15</f>
        <v>0</v>
      </c>
      <c r="I15" s="719">
        <f t="shared" si="1"/>
        <v>0</v>
      </c>
      <c r="J15" s="2114"/>
    </row>
    <row r="16" spans="1:10" ht="12.95" customHeight="1" x14ac:dyDescent="0.2">
      <c r="A16" s="317" t="s">
        <v>27</v>
      </c>
      <c r="B16" s="1436">
        <f>'RM_2.1.sz.mell.'!B16</f>
        <v>0</v>
      </c>
      <c r="C16" s="718">
        <f>'RM_2.1.sz.mell.'!C16</f>
        <v>0</v>
      </c>
      <c r="D16" s="718">
        <f>'RM_2.1.sz.mell.'!D16</f>
        <v>0</v>
      </c>
      <c r="E16" s="2042">
        <f t="shared" si="0"/>
        <v>0</v>
      </c>
      <c r="F16" s="316">
        <f>'RM_2.1.sz.mell.'!F16</f>
        <v>0</v>
      </c>
      <c r="G16" s="718">
        <f>'RM_2.1.sz.mell.'!G16</f>
        <v>0</v>
      </c>
      <c r="H16" s="718">
        <f>'RM_2.1.sz.mell.'!H16</f>
        <v>0</v>
      </c>
      <c r="I16" s="719">
        <f t="shared" si="1"/>
        <v>0</v>
      </c>
      <c r="J16" s="2114"/>
    </row>
    <row r="17" spans="1:10" ht="12.95" customHeight="1" thickBot="1" x14ac:dyDescent="0.25">
      <c r="A17" s="317" t="s">
        <v>28</v>
      </c>
      <c r="B17" s="1436">
        <f>'RM_2.1.sz.mell.'!B17</f>
        <v>0</v>
      </c>
      <c r="C17" s="720">
        <f>'RM_2.1.sz.mell.'!C17</f>
        <v>0</v>
      </c>
      <c r="D17" s="720">
        <f>'RM_2.1.sz.mell.'!D17</f>
        <v>0</v>
      </c>
      <c r="E17" s="2043"/>
      <c r="F17" s="2044">
        <f>'RM_2.1.sz.mell.'!F17</f>
        <v>0</v>
      </c>
      <c r="G17" s="720">
        <f>'RM_2.1.sz.mell.'!G17</f>
        <v>0</v>
      </c>
      <c r="H17" s="720">
        <f>'RM_2.1.sz.mell.'!H17</f>
        <v>0</v>
      </c>
      <c r="I17" s="719">
        <f t="shared" si="1"/>
        <v>0</v>
      </c>
      <c r="J17" s="2114"/>
    </row>
    <row r="18" spans="1:10" ht="21.75" thickBot="1" x14ac:dyDescent="0.25">
      <c r="A18" s="320" t="s">
        <v>29</v>
      </c>
      <c r="B18" s="124" t="s">
        <v>477</v>
      </c>
      <c r="C18" s="297">
        <f>'RM_2.1.sz.mell.'!C18</f>
        <v>753917163</v>
      </c>
      <c r="D18" s="297">
        <f>'RM_2.1.sz.mell.'!D18</f>
        <v>0</v>
      </c>
      <c r="E18" s="727">
        <f>E6+E7+E9+E10+E11+E13+E14+E15+E16+E17</f>
        <v>753917163</v>
      </c>
      <c r="F18" s="124" t="s">
        <v>376</v>
      </c>
      <c r="G18" s="297">
        <f>'RM_2.1.sz.mell.'!G18</f>
        <v>743094345</v>
      </c>
      <c r="H18" s="297">
        <f>'RM_2.1.sz.mell.'!H18</f>
        <v>0</v>
      </c>
      <c r="I18" s="346">
        <f>SUM(I6:I17)</f>
        <v>743094345</v>
      </c>
      <c r="J18" s="2114"/>
    </row>
    <row r="19" spans="1:10" ht="12.95" customHeight="1" x14ac:dyDescent="0.2">
      <c r="A19" s="721" t="s">
        <v>30</v>
      </c>
      <c r="B19" s="322" t="s">
        <v>373</v>
      </c>
      <c r="C19" s="474">
        <f>'RM_2.1.sz.mell.'!C19</f>
        <v>0</v>
      </c>
      <c r="D19" s="474">
        <f>'RM_2.1.sz.mell.'!D19</f>
        <v>0</v>
      </c>
      <c r="E19" s="1266">
        <f>+E20+E21+E22+E23</f>
        <v>0</v>
      </c>
      <c r="F19" s="323" t="s">
        <v>189</v>
      </c>
      <c r="G19" s="474">
        <f>'RM_2.1.sz.mell.'!G19</f>
        <v>0</v>
      </c>
      <c r="H19" s="474">
        <f>'RM_2.1.sz.mell.'!H19</f>
        <v>0</v>
      </c>
      <c r="I19" s="722">
        <f>G19+H19</f>
        <v>0</v>
      </c>
      <c r="J19" s="2114"/>
    </row>
    <row r="20" spans="1:10" ht="12.95" customHeight="1" x14ac:dyDescent="0.2">
      <c r="A20" s="723" t="s">
        <v>31</v>
      </c>
      <c r="B20" s="323" t="s">
        <v>225</v>
      </c>
      <c r="C20" s="724">
        <f>'RM_2.1.sz.mell.'!C20</f>
        <v>0</v>
      </c>
      <c r="D20" s="724">
        <f>'RM_2.1.sz.mell.'!D20</f>
        <v>0</v>
      </c>
      <c r="E20" s="1267">
        <f>C20+D20</f>
        <v>0</v>
      </c>
      <c r="F20" s="323" t="s">
        <v>375</v>
      </c>
      <c r="G20" s="724">
        <f>'RM_2.1.sz.mell.'!G20</f>
        <v>17000000</v>
      </c>
      <c r="H20" s="724">
        <f>'RM_2.1.sz.mell.'!H20</f>
        <v>0</v>
      </c>
      <c r="I20" s="725">
        <f t="shared" ref="I20:I28" si="2">G20+H20</f>
        <v>17000000</v>
      </c>
      <c r="J20" s="2114"/>
    </row>
    <row r="21" spans="1:10" ht="12.95" customHeight="1" x14ac:dyDescent="0.2">
      <c r="A21" s="723" t="s">
        <v>32</v>
      </c>
      <c r="B21" s="323" t="s">
        <v>226</v>
      </c>
      <c r="C21" s="724">
        <f>'RM_2.1.sz.mell.'!C21</f>
        <v>0</v>
      </c>
      <c r="D21" s="724">
        <f>'RM_2.1.sz.mell.'!D21</f>
        <v>0</v>
      </c>
      <c r="E21" s="1267">
        <f>C21+D21</f>
        <v>0</v>
      </c>
      <c r="F21" s="323" t="s">
        <v>154</v>
      </c>
      <c r="G21" s="724">
        <f>'RM_2.1.sz.mell.'!G21</f>
        <v>0</v>
      </c>
      <c r="H21" s="724">
        <f>'RM_2.1.sz.mell.'!H21</f>
        <v>0</v>
      </c>
      <c r="I21" s="725">
        <f t="shared" si="2"/>
        <v>0</v>
      </c>
      <c r="J21" s="2114"/>
    </row>
    <row r="22" spans="1:10" ht="12.95" customHeight="1" x14ac:dyDescent="0.2">
      <c r="A22" s="723" t="s">
        <v>33</v>
      </c>
      <c r="B22" s="323" t="s">
        <v>230</v>
      </c>
      <c r="C22" s="724">
        <f>'RM_2.1.sz.mell.'!C22</f>
        <v>0</v>
      </c>
      <c r="D22" s="724">
        <f>'RM_2.1.sz.mell.'!D22</f>
        <v>0</v>
      </c>
      <c r="E22" s="1267">
        <f>C22+D22</f>
        <v>0</v>
      </c>
      <c r="F22" s="323" t="s">
        <v>155</v>
      </c>
      <c r="G22" s="724">
        <f>'RM_2.1.sz.mell.'!G22</f>
        <v>0</v>
      </c>
      <c r="H22" s="724">
        <f>'RM_2.1.sz.mell.'!H22</f>
        <v>0</v>
      </c>
      <c r="I22" s="725">
        <f t="shared" si="2"/>
        <v>0</v>
      </c>
      <c r="J22" s="2114"/>
    </row>
    <row r="23" spans="1:10" ht="12.95" customHeight="1" x14ac:dyDescent="0.2">
      <c r="A23" s="723" t="s">
        <v>34</v>
      </c>
      <c r="B23" s="331" t="s">
        <v>236</v>
      </c>
      <c r="C23" s="724">
        <f>'RM_2.1.sz.mell.'!C23</f>
        <v>0</v>
      </c>
      <c r="D23" s="724">
        <f>'RM_2.1.sz.mell.'!D23</f>
        <v>0</v>
      </c>
      <c r="E23" s="1267">
        <f>C23+D23</f>
        <v>0</v>
      </c>
      <c r="F23" s="322" t="s">
        <v>232</v>
      </c>
      <c r="G23" s="724">
        <f>'RM_2.1.sz.mell.'!G23</f>
        <v>0</v>
      </c>
      <c r="H23" s="724">
        <f>'RM_2.1.sz.mell.'!H23</f>
        <v>0</v>
      </c>
      <c r="I23" s="725">
        <f t="shared" si="2"/>
        <v>0</v>
      </c>
      <c r="J23" s="2114"/>
    </row>
    <row r="24" spans="1:10" ht="12.95" customHeight="1" x14ac:dyDescent="0.2">
      <c r="A24" s="723" t="s">
        <v>35</v>
      </c>
      <c r="B24" s="323" t="s">
        <v>374</v>
      </c>
      <c r="C24" s="325">
        <f>'RM_2.1.sz.mell.'!C24</f>
        <v>17000000</v>
      </c>
      <c r="D24" s="325">
        <f>'RM_2.1.sz.mell.'!D24</f>
        <v>0</v>
      </c>
      <c r="E24" s="1268">
        <f>+E25+E26</f>
        <v>17000000</v>
      </c>
      <c r="F24" s="323" t="s">
        <v>190</v>
      </c>
      <c r="G24" s="325">
        <f>'RM_2.1.sz.mell.'!G24</f>
        <v>0</v>
      </c>
      <c r="H24" s="325">
        <f>'RM_2.1.sz.mell.'!H24</f>
        <v>0</v>
      </c>
      <c r="I24" s="725">
        <f t="shared" si="2"/>
        <v>0</v>
      </c>
      <c r="J24" s="2114"/>
    </row>
    <row r="25" spans="1:10" ht="12.95" customHeight="1" x14ac:dyDescent="0.2">
      <c r="A25" s="721" t="s">
        <v>36</v>
      </c>
      <c r="B25" s="322" t="s">
        <v>372</v>
      </c>
      <c r="C25" s="726">
        <f>'RM_2.1.sz.mell.'!C25</f>
        <v>17000000</v>
      </c>
      <c r="D25" s="726">
        <f>'RM_2.1.sz.mell.'!D25</f>
        <v>0</v>
      </c>
      <c r="E25" s="1269">
        <f>C25+D25</f>
        <v>17000000</v>
      </c>
      <c r="F25" s="316" t="s">
        <v>459</v>
      </c>
      <c r="G25" s="726">
        <f>'RM_2.1.sz.mell.'!G25</f>
        <v>0</v>
      </c>
      <c r="H25" s="726">
        <f>'RM_2.1.sz.mell.'!H25</f>
        <v>0</v>
      </c>
      <c r="I25" s="722">
        <f t="shared" si="2"/>
        <v>0</v>
      </c>
      <c r="J25" s="2114"/>
    </row>
    <row r="26" spans="1:10" ht="12.95" customHeight="1" x14ac:dyDescent="0.2">
      <c r="A26" s="723" t="s">
        <v>37</v>
      </c>
      <c r="B26" s="331" t="s">
        <v>850</v>
      </c>
      <c r="C26" s="724">
        <f>'RM_2.1.sz.mell.'!C26</f>
        <v>0</v>
      </c>
      <c r="D26" s="724">
        <f>'RM_2.1.sz.mell.'!D26</f>
        <v>0</v>
      </c>
      <c r="E26" s="1267">
        <f>C26+D26</f>
        <v>0</v>
      </c>
      <c r="F26" s="318" t="s">
        <v>465</v>
      </c>
      <c r="G26" s="724">
        <f>'RM_2.1.sz.mell.'!G26</f>
        <v>0</v>
      </c>
      <c r="H26" s="724">
        <f>'RM_2.1.sz.mell.'!H26</f>
        <v>0</v>
      </c>
      <c r="I26" s="725">
        <f t="shared" si="2"/>
        <v>0</v>
      </c>
      <c r="J26" s="2114"/>
    </row>
    <row r="27" spans="1:10" ht="12.95" customHeight="1" x14ac:dyDescent="0.2">
      <c r="A27" s="317" t="s">
        <v>38</v>
      </c>
      <c r="B27" s="323" t="s">
        <v>751</v>
      </c>
      <c r="C27" s="724">
        <f>'RM_2.1.sz.mell.'!C27</f>
        <v>0</v>
      </c>
      <c r="D27" s="724">
        <f>'RM_2.1.sz.mell.'!D27</f>
        <v>0</v>
      </c>
      <c r="E27" s="1267">
        <f>C27+D27</f>
        <v>0</v>
      </c>
      <c r="F27" s="318" t="s">
        <v>466</v>
      </c>
      <c r="G27" s="724">
        <f>'RM_2.1.sz.mell.'!G27</f>
        <v>0</v>
      </c>
      <c r="H27" s="724">
        <f>'RM_2.1.sz.mell.'!H27</f>
        <v>0</v>
      </c>
      <c r="I27" s="725">
        <f t="shared" si="2"/>
        <v>0</v>
      </c>
      <c r="J27" s="2114"/>
    </row>
    <row r="28" spans="1:10" ht="12.95" customHeight="1" thickBot="1" x14ac:dyDescent="0.25">
      <c r="A28" s="378" t="s">
        <v>39</v>
      </c>
      <c r="B28" s="322" t="s">
        <v>330</v>
      </c>
      <c r="C28" s="726">
        <f>'RM_2.1.sz.mell.'!C28</f>
        <v>0</v>
      </c>
      <c r="D28" s="726">
        <f>'RM_2.1.sz.mell.'!D28</f>
        <v>0</v>
      </c>
      <c r="E28" s="2045">
        <f>C28+D28</f>
        <v>0</v>
      </c>
      <c r="F28" s="2046" t="str">
        <f>'RM_2.1.sz.mell.'!F28</f>
        <v>Államháztartáson belüli megelőlegezések visszafizetése</v>
      </c>
      <c r="G28" s="726">
        <f>'RM_2.1.sz.mell.'!G28</f>
        <v>10822818</v>
      </c>
      <c r="H28" s="726">
        <f>'RM_2.1.sz.mell.'!H28</f>
        <v>0</v>
      </c>
      <c r="I28" s="722">
        <f t="shared" si="2"/>
        <v>10822818</v>
      </c>
      <c r="J28" s="2114"/>
    </row>
    <row r="29" spans="1:10" ht="24" customHeight="1" thickBot="1" x14ac:dyDescent="0.25">
      <c r="A29" s="320" t="s">
        <v>40</v>
      </c>
      <c r="B29" s="124" t="s">
        <v>478</v>
      </c>
      <c r="C29" s="297">
        <f>'RM_2.1.sz.mell.'!C29</f>
        <v>17000000</v>
      </c>
      <c r="D29" s="297">
        <f>'RM_2.1.sz.mell.'!D29</f>
        <v>0</v>
      </c>
      <c r="E29" s="727">
        <f>+E19+E24+E27+E28</f>
        <v>17000000</v>
      </c>
      <c r="F29" s="124" t="s">
        <v>480</v>
      </c>
      <c r="G29" s="297">
        <f>'RM_2.1.sz.mell.'!G29</f>
        <v>27822818</v>
      </c>
      <c r="H29" s="297">
        <f>'RM_2.1.sz.mell.'!H29</f>
        <v>0</v>
      </c>
      <c r="I29" s="346">
        <f>SUM(I19:I28)</f>
        <v>27822818</v>
      </c>
      <c r="J29" s="2114"/>
    </row>
    <row r="30" spans="1:10" ht="13.5" thickBot="1" x14ac:dyDescent="0.25">
      <c r="A30" s="320" t="s">
        <v>41</v>
      </c>
      <c r="B30" s="326" t="s">
        <v>479</v>
      </c>
      <c r="C30" s="728">
        <f>'RM_2.1.sz.mell.'!C30</f>
        <v>770917163</v>
      </c>
      <c r="D30" s="728">
        <f>'RM_2.1.sz.mell.'!D30</f>
        <v>0</v>
      </c>
      <c r="E30" s="729">
        <f>+E18+E29</f>
        <v>770917163</v>
      </c>
      <c r="F30" s="326" t="s">
        <v>481</v>
      </c>
      <c r="G30" s="728">
        <f>'RM_2.1.sz.mell.'!G30</f>
        <v>770917163</v>
      </c>
      <c r="H30" s="728">
        <f>'RM_2.1.sz.mell.'!H30</f>
        <v>0</v>
      </c>
      <c r="I30" s="729">
        <f>+I18+I29</f>
        <v>770917163</v>
      </c>
      <c r="J30" s="2114"/>
    </row>
    <row r="31" spans="1:10" ht="13.5" thickBot="1" x14ac:dyDescent="0.25">
      <c r="A31" s="320" t="s">
        <v>42</v>
      </c>
      <c r="B31" s="326" t="s">
        <v>167</v>
      </c>
      <c r="C31" s="728" t="str">
        <f>'RM_2.1.sz.mell.'!C31</f>
        <v>-</v>
      </c>
      <c r="D31" s="728" t="str">
        <f>'RM_2.1.sz.mell.'!D31</f>
        <v>-</v>
      </c>
      <c r="E31" s="729" t="str">
        <f>IF(E18-I18&lt;0,I18-E18,"-")</f>
        <v>-</v>
      </c>
      <c r="F31" s="326" t="s">
        <v>168</v>
      </c>
      <c r="G31" s="728">
        <f>'RM_2.1.sz.mell.'!G31</f>
        <v>10822818</v>
      </c>
      <c r="H31" s="728" t="str">
        <f>'RM_2.1.sz.mell.'!H31</f>
        <v>-</v>
      </c>
      <c r="I31" s="729">
        <f>IF(E18-I18&gt;0,E18-I18,"-")</f>
        <v>10822818</v>
      </c>
      <c r="J31" s="2114"/>
    </row>
    <row r="32" spans="1:10" ht="13.5" thickBot="1" x14ac:dyDescent="0.25">
      <c r="A32" s="320" t="s">
        <v>43</v>
      </c>
      <c r="B32" s="326" t="s">
        <v>561</v>
      </c>
      <c r="C32" s="728" t="str">
        <f>'RM_2.1.sz.mell.'!C32</f>
        <v>-</v>
      </c>
      <c r="D32" s="728" t="str">
        <f>'RM_2.1.sz.mell.'!D32</f>
        <v>-</v>
      </c>
      <c r="E32" s="1270" t="str">
        <f>IF(E30-I30&lt;0,I30-E30,"-")</f>
        <v>-</v>
      </c>
      <c r="F32" s="326" t="s">
        <v>562</v>
      </c>
      <c r="G32" s="728" t="str">
        <f>'RM_2.1.sz.mell.'!G32</f>
        <v>-</v>
      </c>
      <c r="H32" s="728" t="str">
        <f>'RM_2.1.sz.mell.'!H32</f>
        <v>-</v>
      </c>
      <c r="I32" s="730" t="str">
        <f>IF(E30-I30&gt;0,E30-I30,"-")</f>
        <v>-</v>
      </c>
      <c r="J32" s="2114"/>
    </row>
    <row r="33" spans="2:6" ht="18.75" x14ac:dyDescent="0.2">
      <c r="B33" s="2228"/>
      <c r="C33" s="2228"/>
      <c r="D33" s="2228"/>
      <c r="E33" s="2228"/>
      <c r="F33" s="2228"/>
    </row>
  </sheetData>
  <sheetProtection sheet="1"/>
  <customSheetViews>
    <customSheetView guid="{9A8A2574-4E4C-4A0E-A4B4-611EAAF4A38D}" scale="120">
      <selection activeCell="F18" sqref="F18"/>
      <pageMargins left="0.33" right="0.48" top="0.9055118110236221" bottom="0.5" header="0.6692913385826772" footer="0.28000000000000003"/>
      <printOptions horizontalCentered="1"/>
      <pageSetup paperSize="9" scale="72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4">
    <mergeCell ref="A1:I1"/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2"/>
  <headerFooter alignWithMargins="0">
    <oddHeader xml:space="preserve">&amp;R&amp;"Times New Roman CE,Félkövér dőlt"&amp;11 </oddHeader>
  </headerFooter>
</worksheet>
</file>

<file path=xl/worksheets/sheet2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J33"/>
  <sheetViews>
    <sheetView zoomScale="120" zoomScaleNormal="120" zoomScaleSheetLayoutView="115" workbookViewId="0">
      <selection activeCell="F23" sqref="F23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950000000000003" customHeight="1" x14ac:dyDescent="0.2">
      <c r="A1" s="2439" t="s">
        <v>752</v>
      </c>
      <c r="B1" s="2440"/>
      <c r="C1" s="2440"/>
      <c r="D1" s="2440"/>
      <c r="E1" s="2440"/>
      <c r="F1" s="2440"/>
      <c r="G1" s="2440"/>
      <c r="H1" s="2440"/>
      <c r="I1" s="2440"/>
      <c r="J1" s="2114" t="str">
        <f>CONCATENATE("2.2. melléklet ",E_ALAPADATOK!A7," ",E_ALAPADATOK!B7," ",E_ALAPADATOK!C7," ",E_ALAPADATOK!D7," ",E_ALAPADATOK!E7," ",E_ALAPADATOK!F7," ",E_ALAPADATOK!G7," ",E_ALAPADATOK!H7)</f>
        <v>2.2. melléklet a … / 2021. ( … ) önkormányzati rendelethez</v>
      </c>
    </row>
    <row r="2" spans="1:10" ht="14.25" thickBot="1" x14ac:dyDescent="0.25">
      <c r="G2" s="708"/>
      <c r="H2" s="708"/>
      <c r="I2" s="708" t="str">
        <f>'E_2.1.sz.mell.'!I2</f>
        <v>Forintban!</v>
      </c>
      <c r="J2" s="2114"/>
    </row>
    <row r="3" spans="1:10" ht="13.5" customHeight="1" thickBot="1" x14ac:dyDescent="0.25">
      <c r="A3" s="2112" t="s">
        <v>68</v>
      </c>
      <c r="B3" s="306" t="s">
        <v>55</v>
      </c>
      <c r="C3" s="307"/>
      <c r="D3" s="709"/>
      <c r="E3" s="709"/>
      <c r="F3" s="306" t="s">
        <v>56</v>
      </c>
      <c r="G3" s="308"/>
      <c r="H3" s="710"/>
      <c r="I3" s="711"/>
      <c r="J3" s="2114"/>
    </row>
    <row r="4" spans="1:10" s="309" customFormat="1" ht="36.75" thickBot="1" x14ac:dyDescent="0.25">
      <c r="A4" s="2113"/>
      <c r="B4" s="182" t="s">
        <v>60</v>
      </c>
      <c r="C4" s="712" t="str">
        <f>'RM_2.2.sz.mell.'!C4</f>
        <v>2021. évi eredeti előirányzat</v>
      </c>
      <c r="D4" s="712" t="str">
        <f>'RM_2.2.sz.mell.'!D4</f>
        <v>Halmozott módosítás 2020. …….-ig</v>
      </c>
      <c r="E4" s="712" t="str">
        <f>'RM_2.2.sz.mell.'!E4</f>
        <v>2021. …….. Módisítás után</v>
      </c>
      <c r="F4" s="714" t="s">
        <v>60</v>
      </c>
      <c r="G4" s="715" t="str">
        <f>'RM_2.2.sz.mell.'!G4</f>
        <v>2021. évi eredeti előirányzat</v>
      </c>
      <c r="H4" s="715" t="str">
        <f>'RM_2.2.sz.mell.'!H4</f>
        <v>Halmozott módosítás 2020. …….-ig</v>
      </c>
      <c r="I4" s="715" t="str">
        <f>'RM_2.2.sz.mell.'!I4</f>
        <v>2021. …….. Módisítás után</v>
      </c>
      <c r="J4" s="2114"/>
    </row>
    <row r="5" spans="1:10" s="309" customFormat="1" ht="13.5" thickBot="1" x14ac:dyDescent="0.25">
      <c r="A5" s="310" t="s">
        <v>488</v>
      </c>
      <c r="B5" s="311" t="s">
        <v>489</v>
      </c>
      <c r="C5" s="312" t="str">
        <f>'RM_2.2.sz.mell.'!C5</f>
        <v>C</v>
      </c>
      <c r="D5" s="312" t="str">
        <f>'RM_2.2.sz.mell.'!D5</f>
        <v>D</v>
      </c>
      <c r="E5" s="717" t="s">
        <v>748</v>
      </c>
      <c r="F5" s="311" t="s">
        <v>749</v>
      </c>
      <c r="G5" s="312" t="str">
        <f>'RM_2.2.sz.mell.'!G5</f>
        <v>G</v>
      </c>
      <c r="H5" s="312" t="str">
        <f>'RM_2.2.sz.mell.'!H5</f>
        <v>H</v>
      </c>
      <c r="I5" s="717" t="s">
        <v>750</v>
      </c>
      <c r="J5" s="2114"/>
    </row>
    <row r="6" spans="1:10" ht="12.95" customHeight="1" x14ac:dyDescent="0.2">
      <c r="A6" s="315" t="s">
        <v>17</v>
      </c>
      <c r="B6" s="316" t="s">
        <v>377</v>
      </c>
      <c r="C6" s="718">
        <f>'RM_2.2.sz.mell.'!C6</f>
        <v>0</v>
      </c>
      <c r="D6" s="718">
        <f>'RM_2.2.sz.mell.'!D6</f>
        <v>0</v>
      </c>
      <c r="E6" s="1264">
        <f>C6+D6</f>
        <v>0</v>
      </c>
      <c r="F6" s="316" t="s">
        <v>227</v>
      </c>
      <c r="G6" s="718">
        <f>'RM_2.2.sz.mell.'!G6</f>
        <v>429646847</v>
      </c>
      <c r="H6" s="718">
        <f>'RM_2.2.sz.mell.'!H6</f>
        <v>0</v>
      </c>
      <c r="I6" s="1264">
        <f>G6+H6</f>
        <v>429646847</v>
      </c>
      <c r="J6" s="2114"/>
    </row>
    <row r="7" spans="1:10" x14ac:dyDescent="0.2">
      <c r="A7" s="317" t="s">
        <v>18</v>
      </c>
      <c r="B7" s="318" t="s">
        <v>378</v>
      </c>
      <c r="C7" s="718">
        <f>'RM_2.2.sz.mell.'!C7</f>
        <v>0</v>
      </c>
      <c r="D7" s="718">
        <f>'RM_2.2.sz.mell.'!D7</f>
        <v>0</v>
      </c>
      <c r="E7" s="1264">
        <f t="shared" ref="E7:E16" si="0">C7+D7</f>
        <v>0</v>
      </c>
      <c r="F7" s="318" t="s">
        <v>383</v>
      </c>
      <c r="G7" s="718">
        <f>'RM_2.2.sz.mell.'!G7</f>
        <v>0</v>
      </c>
      <c r="H7" s="718">
        <f>'RM_2.2.sz.mell.'!H7</f>
        <v>0</v>
      </c>
      <c r="I7" s="1264">
        <f t="shared" ref="I7:I29" si="1">G7+H7</f>
        <v>0</v>
      </c>
      <c r="J7" s="2114"/>
    </row>
    <row r="8" spans="1:10" ht="12.95" customHeight="1" x14ac:dyDescent="0.2">
      <c r="A8" s="317" t="s">
        <v>19</v>
      </c>
      <c r="B8" s="318" t="s">
        <v>10</v>
      </c>
      <c r="C8" s="718">
        <f>'RM_2.2.sz.mell.'!C8</f>
        <v>1000000</v>
      </c>
      <c r="D8" s="718">
        <f>'RM_2.2.sz.mell.'!D8</f>
        <v>0</v>
      </c>
      <c r="E8" s="1264">
        <f t="shared" si="0"/>
        <v>1000000</v>
      </c>
      <c r="F8" s="318" t="s">
        <v>185</v>
      </c>
      <c r="G8" s="718">
        <f>'RM_2.2.sz.mell.'!G8</f>
        <v>117613706</v>
      </c>
      <c r="H8" s="718">
        <f>'RM_2.2.sz.mell.'!H8</f>
        <v>0</v>
      </c>
      <c r="I8" s="1264">
        <f t="shared" si="1"/>
        <v>117613706</v>
      </c>
      <c r="J8" s="2114"/>
    </row>
    <row r="9" spans="1:10" ht="12.95" customHeight="1" x14ac:dyDescent="0.2">
      <c r="A9" s="317" t="s">
        <v>20</v>
      </c>
      <c r="B9" s="318" t="s">
        <v>379</v>
      </c>
      <c r="C9" s="718">
        <f>'RM_2.2.sz.mell.'!C9</f>
        <v>49575760</v>
      </c>
      <c r="D9" s="718">
        <f>'RM_2.2.sz.mell.'!D9</f>
        <v>0</v>
      </c>
      <c r="E9" s="1264">
        <f t="shared" si="0"/>
        <v>49575760</v>
      </c>
      <c r="F9" s="318" t="s">
        <v>384</v>
      </c>
      <c r="G9" s="718">
        <f>'RM_2.2.sz.mell.'!G9</f>
        <v>0</v>
      </c>
      <c r="H9" s="718">
        <f>'RM_2.2.sz.mell.'!H9</f>
        <v>0</v>
      </c>
      <c r="I9" s="1264">
        <f t="shared" si="1"/>
        <v>0</v>
      </c>
      <c r="J9" s="2114"/>
    </row>
    <row r="10" spans="1:10" ht="12.75" customHeight="1" x14ac:dyDescent="0.2">
      <c r="A10" s="317" t="s">
        <v>21</v>
      </c>
      <c r="B10" s="318" t="s">
        <v>380</v>
      </c>
      <c r="C10" s="718">
        <f>'RM_2.2.sz.mell.'!C10</f>
        <v>49575760</v>
      </c>
      <c r="D10" s="718">
        <f>'RM_2.2.sz.mell.'!D10</f>
        <v>0</v>
      </c>
      <c r="E10" s="1264">
        <f t="shared" si="0"/>
        <v>49575760</v>
      </c>
      <c r="F10" s="318" t="s">
        <v>229</v>
      </c>
      <c r="G10" s="718">
        <f>'RM_2.2.sz.mell.'!G10</f>
        <v>49575760</v>
      </c>
      <c r="H10" s="718">
        <f>'RM_2.2.sz.mell.'!H10</f>
        <v>0</v>
      </c>
      <c r="I10" s="1264">
        <f t="shared" si="1"/>
        <v>49575760</v>
      </c>
      <c r="J10" s="2114"/>
    </row>
    <row r="11" spans="1:10" ht="12.95" customHeight="1" x14ac:dyDescent="0.2">
      <c r="A11" s="317" t="s">
        <v>22</v>
      </c>
      <c r="B11" s="318" t="s">
        <v>381</v>
      </c>
      <c r="C11" s="718">
        <f>'RM_2.2.sz.mell.'!C11</f>
        <v>195170621</v>
      </c>
      <c r="D11" s="718">
        <f>'RM_2.2.sz.mell.'!D11</f>
        <v>0</v>
      </c>
      <c r="E11" s="2042">
        <f t="shared" si="0"/>
        <v>195170621</v>
      </c>
      <c r="F11" s="46">
        <f>'RM_2.2.sz.mell.'!F11</f>
        <v>0</v>
      </c>
      <c r="G11" s="718">
        <f>'RM_2.2.sz.mell.'!G11</f>
        <v>0</v>
      </c>
      <c r="H11" s="718">
        <f>'RM_2.2.sz.mell.'!H11</f>
        <v>0</v>
      </c>
      <c r="I11" s="1264">
        <f t="shared" si="1"/>
        <v>0</v>
      </c>
      <c r="J11" s="2114"/>
    </row>
    <row r="12" spans="1:10" ht="12.95" customHeight="1" x14ac:dyDescent="0.2">
      <c r="A12" s="317" t="s">
        <v>23</v>
      </c>
      <c r="B12" s="2041">
        <f>'RM_2.2.sz.mell.'!B12</f>
        <v>0</v>
      </c>
      <c r="C12" s="718">
        <f>'RM_2.2.sz.mell.'!C12</f>
        <v>0</v>
      </c>
      <c r="D12" s="718">
        <f>'RM_2.2.sz.mell.'!D12</f>
        <v>0</v>
      </c>
      <c r="E12" s="2042">
        <f t="shared" si="0"/>
        <v>0</v>
      </c>
      <c r="F12" s="120">
        <f>'RM_2.2.sz.mell.'!F12</f>
        <v>0</v>
      </c>
      <c r="G12" s="718">
        <f>'RM_2.2.sz.mell.'!G12</f>
        <v>0</v>
      </c>
      <c r="H12" s="718">
        <f>'RM_2.2.sz.mell.'!H12</f>
        <v>0</v>
      </c>
      <c r="I12" s="1264">
        <f t="shared" si="1"/>
        <v>0</v>
      </c>
      <c r="J12" s="2114"/>
    </row>
    <row r="13" spans="1:10" ht="12.95" customHeight="1" x14ac:dyDescent="0.2">
      <c r="A13" s="317" t="s">
        <v>24</v>
      </c>
      <c r="B13" s="2041">
        <f>'RM_2.2.sz.mell.'!B13</f>
        <v>0</v>
      </c>
      <c r="C13" s="718">
        <f>'RM_2.2.sz.mell.'!C13</f>
        <v>0</v>
      </c>
      <c r="D13" s="718">
        <f>'RM_2.2.sz.mell.'!D13</f>
        <v>0</v>
      </c>
      <c r="E13" s="2042">
        <f t="shared" si="0"/>
        <v>0</v>
      </c>
      <c r="F13" s="120">
        <f>'RM_2.2.sz.mell.'!F13</f>
        <v>0</v>
      </c>
      <c r="G13" s="718">
        <f>'RM_2.2.sz.mell.'!G13</f>
        <v>0</v>
      </c>
      <c r="H13" s="718">
        <f>'RM_2.2.sz.mell.'!H13</f>
        <v>0</v>
      </c>
      <c r="I13" s="1264">
        <f t="shared" si="1"/>
        <v>0</v>
      </c>
      <c r="J13" s="2114"/>
    </row>
    <row r="14" spans="1:10" ht="12.95" customHeight="1" x14ac:dyDescent="0.2">
      <c r="A14" s="317" t="s">
        <v>25</v>
      </c>
      <c r="B14" s="2041">
        <f>'RM_2.2.sz.mell.'!B14</f>
        <v>0</v>
      </c>
      <c r="C14" s="718">
        <f>'RM_2.2.sz.mell.'!C14</f>
        <v>0</v>
      </c>
      <c r="D14" s="718">
        <f>'RM_2.2.sz.mell.'!D14</f>
        <v>0</v>
      </c>
      <c r="E14" s="2042">
        <f t="shared" si="0"/>
        <v>0</v>
      </c>
      <c r="F14" s="120">
        <f>'RM_2.2.sz.mell.'!F14</f>
        <v>0</v>
      </c>
      <c r="G14" s="718">
        <f>'RM_2.2.sz.mell.'!G14</f>
        <v>0</v>
      </c>
      <c r="H14" s="718">
        <f>'RM_2.2.sz.mell.'!H14</f>
        <v>0</v>
      </c>
      <c r="I14" s="1264">
        <f t="shared" si="1"/>
        <v>0</v>
      </c>
      <c r="J14" s="2114"/>
    </row>
    <row r="15" spans="1:10" x14ac:dyDescent="0.2">
      <c r="A15" s="317" t="s">
        <v>26</v>
      </c>
      <c r="B15" s="2041">
        <f>'RM_2.2.sz.mell.'!B15</f>
        <v>0</v>
      </c>
      <c r="C15" s="718">
        <f>'RM_2.2.sz.mell.'!C15</f>
        <v>0</v>
      </c>
      <c r="D15" s="718">
        <f>'RM_2.2.sz.mell.'!D15</f>
        <v>0</v>
      </c>
      <c r="E15" s="2042">
        <f t="shared" si="0"/>
        <v>0</v>
      </c>
      <c r="F15" s="120">
        <f>'RM_2.2.sz.mell.'!F15</f>
        <v>0</v>
      </c>
      <c r="G15" s="718">
        <f>'RM_2.2.sz.mell.'!G15</f>
        <v>0</v>
      </c>
      <c r="H15" s="718">
        <f>'RM_2.2.sz.mell.'!H15</f>
        <v>0</v>
      </c>
      <c r="I15" s="1264">
        <f t="shared" si="1"/>
        <v>0</v>
      </c>
      <c r="J15" s="2114"/>
    </row>
    <row r="16" spans="1:10" ht="12.95" customHeight="1" thickBot="1" x14ac:dyDescent="0.25">
      <c r="A16" s="378" t="s">
        <v>27</v>
      </c>
      <c r="B16" s="2041">
        <f>'RM_2.2.sz.mell.'!B16</f>
        <v>0</v>
      </c>
      <c r="C16" s="718">
        <f>'RM_2.2.sz.mell.'!C16</f>
        <v>0</v>
      </c>
      <c r="D16" s="718">
        <f>'RM_2.2.sz.mell.'!D16</f>
        <v>0</v>
      </c>
      <c r="E16" s="1264">
        <f t="shared" si="0"/>
        <v>0</v>
      </c>
      <c r="F16" s="379" t="s">
        <v>49</v>
      </c>
      <c r="G16" s="718">
        <f>'RM_2.2.sz.mell.'!G16</f>
        <v>0</v>
      </c>
      <c r="H16" s="718">
        <f>'RM_2.2.sz.mell.'!H16</f>
        <v>0</v>
      </c>
      <c r="I16" s="1264">
        <f t="shared" si="1"/>
        <v>0</v>
      </c>
      <c r="J16" s="2114"/>
    </row>
    <row r="17" spans="1:10" ht="15.95" customHeight="1" thickBot="1" x14ac:dyDescent="0.25">
      <c r="A17" s="320" t="s">
        <v>28</v>
      </c>
      <c r="B17" s="124" t="s">
        <v>391</v>
      </c>
      <c r="C17" s="297">
        <f>'RM_2.2.sz.mell.'!C17</f>
        <v>245746381</v>
      </c>
      <c r="D17" s="297">
        <f>'RM_2.2.sz.mell.'!D17</f>
        <v>0</v>
      </c>
      <c r="E17" s="727">
        <f>+E6+E8+E9+E11+E12+E13+E14+E15+E16</f>
        <v>245746381</v>
      </c>
      <c r="F17" s="124" t="s">
        <v>392</v>
      </c>
      <c r="G17" s="297">
        <f>'RM_2.2.sz.mell.'!G17</f>
        <v>596836313</v>
      </c>
      <c r="H17" s="297">
        <f>'RM_2.2.sz.mell.'!H17</f>
        <v>0</v>
      </c>
      <c r="I17" s="727">
        <f>+I6+I8+I10+I11+I12+I13+I14+I15+I16</f>
        <v>596836313</v>
      </c>
      <c r="J17" s="2114"/>
    </row>
    <row r="18" spans="1:10" ht="12.95" customHeight="1" x14ac:dyDescent="0.2">
      <c r="A18" s="315" t="s">
        <v>29</v>
      </c>
      <c r="B18" s="330" t="s">
        <v>244</v>
      </c>
      <c r="C18" s="337">
        <f>'RM_2.2.sz.mell.'!C18</f>
        <v>351089932</v>
      </c>
      <c r="D18" s="337">
        <f>'RM_2.2.sz.mell.'!D18</f>
        <v>0</v>
      </c>
      <c r="E18" s="1271">
        <f>+E19+E20+E21+E22+E23</f>
        <v>351089932</v>
      </c>
      <c r="F18" s="323" t="s">
        <v>189</v>
      </c>
      <c r="G18" s="337">
        <f>'RM_2.2.sz.mell.'!G18</f>
        <v>0</v>
      </c>
      <c r="H18" s="337">
        <f>'RM_2.2.sz.mell.'!H18</f>
        <v>0</v>
      </c>
      <c r="I18" s="1271">
        <f t="shared" si="1"/>
        <v>0</v>
      </c>
      <c r="J18" s="2114"/>
    </row>
    <row r="19" spans="1:10" ht="12.95" customHeight="1" x14ac:dyDescent="0.2">
      <c r="A19" s="317" t="s">
        <v>30</v>
      </c>
      <c r="B19" s="331" t="s">
        <v>233</v>
      </c>
      <c r="C19" s="724">
        <f>'RM_2.2.sz.mell.'!C19</f>
        <v>351089932</v>
      </c>
      <c r="D19" s="724">
        <f>'RM_2.2.sz.mell.'!D19</f>
        <v>0</v>
      </c>
      <c r="E19" s="1267">
        <f t="shared" ref="E19:E29" si="2">C19+D19</f>
        <v>351089932</v>
      </c>
      <c r="F19" s="323" t="s">
        <v>192</v>
      </c>
      <c r="G19" s="724">
        <f>'RM_2.2.sz.mell.'!G19</f>
        <v>0</v>
      </c>
      <c r="H19" s="724">
        <f>'RM_2.2.sz.mell.'!H19</f>
        <v>0</v>
      </c>
      <c r="I19" s="1267">
        <f t="shared" si="1"/>
        <v>0</v>
      </c>
      <c r="J19" s="2114"/>
    </row>
    <row r="20" spans="1:10" ht="12.95" customHeight="1" x14ac:dyDescent="0.2">
      <c r="A20" s="315" t="s">
        <v>31</v>
      </c>
      <c r="B20" s="331" t="s">
        <v>234</v>
      </c>
      <c r="C20" s="724">
        <f>'RM_2.2.sz.mell.'!C20</f>
        <v>0</v>
      </c>
      <c r="D20" s="724">
        <f>'RM_2.2.sz.mell.'!D20</f>
        <v>0</v>
      </c>
      <c r="E20" s="1267">
        <f t="shared" si="2"/>
        <v>0</v>
      </c>
      <c r="F20" s="323" t="s">
        <v>154</v>
      </c>
      <c r="G20" s="724">
        <f>'RM_2.2.sz.mell.'!G20</f>
        <v>0</v>
      </c>
      <c r="H20" s="724">
        <f>'RM_2.2.sz.mell.'!H20</f>
        <v>0</v>
      </c>
      <c r="I20" s="1267">
        <f t="shared" si="1"/>
        <v>0</v>
      </c>
      <c r="J20" s="2114"/>
    </row>
    <row r="21" spans="1:10" ht="12.95" customHeight="1" x14ac:dyDescent="0.2">
      <c r="A21" s="317" t="s">
        <v>32</v>
      </c>
      <c r="B21" s="331" t="s">
        <v>235</v>
      </c>
      <c r="C21" s="724">
        <f>'RM_2.2.sz.mell.'!C21</f>
        <v>0</v>
      </c>
      <c r="D21" s="724">
        <f>'RM_2.2.sz.mell.'!D21</f>
        <v>0</v>
      </c>
      <c r="E21" s="1267">
        <f t="shared" si="2"/>
        <v>0</v>
      </c>
      <c r="F21" s="323" t="s">
        <v>155</v>
      </c>
      <c r="G21" s="724">
        <f>'RM_2.2.sz.mell.'!G21</f>
        <v>0</v>
      </c>
      <c r="H21" s="724">
        <f>'RM_2.2.sz.mell.'!H21</f>
        <v>0</v>
      </c>
      <c r="I21" s="1267">
        <f t="shared" si="1"/>
        <v>0</v>
      </c>
      <c r="J21" s="2114"/>
    </row>
    <row r="22" spans="1:10" ht="12.95" customHeight="1" x14ac:dyDescent="0.2">
      <c r="A22" s="315" t="s">
        <v>33</v>
      </c>
      <c r="B22" s="331" t="s">
        <v>236</v>
      </c>
      <c r="C22" s="724">
        <f>'RM_2.2.sz.mell.'!C22</f>
        <v>0</v>
      </c>
      <c r="D22" s="724">
        <f>'RM_2.2.sz.mell.'!D22</f>
        <v>0</v>
      </c>
      <c r="E22" s="1267">
        <f t="shared" si="2"/>
        <v>0</v>
      </c>
      <c r="F22" s="322" t="s">
        <v>232</v>
      </c>
      <c r="G22" s="724">
        <f>'RM_2.2.sz.mell.'!G22</f>
        <v>0</v>
      </c>
      <c r="H22" s="724">
        <f>'RM_2.2.sz.mell.'!H22</f>
        <v>0</v>
      </c>
      <c r="I22" s="1267">
        <f t="shared" si="1"/>
        <v>0</v>
      </c>
      <c r="J22" s="2114"/>
    </row>
    <row r="23" spans="1:10" ht="12.95" customHeight="1" x14ac:dyDescent="0.2">
      <c r="A23" s="317" t="s">
        <v>34</v>
      </c>
      <c r="B23" s="332" t="s">
        <v>237</v>
      </c>
      <c r="C23" s="724">
        <f>'RM_2.2.sz.mell.'!C23</f>
        <v>0</v>
      </c>
      <c r="D23" s="724">
        <f>'RM_2.2.sz.mell.'!D23</f>
        <v>0</v>
      </c>
      <c r="E23" s="1267">
        <f t="shared" si="2"/>
        <v>0</v>
      </c>
      <c r="F23" s="323" t="s">
        <v>193</v>
      </c>
      <c r="G23" s="724">
        <f>'RM_2.2.sz.mell.'!G23</f>
        <v>0</v>
      </c>
      <c r="H23" s="724">
        <f>'RM_2.2.sz.mell.'!H23</f>
        <v>0</v>
      </c>
      <c r="I23" s="1267">
        <f t="shared" si="1"/>
        <v>0</v>
      </c>
      <c r="J23" s="2114"/>
    </row>
    <row r="24" spans="1:10" ht="12.95" customHeight="1" x14ac:dyDescent="0.2">
      <c r="A24" s="315" t="s">
        <v>35</v>
      </c>
      <c r="B24" s="333" t="s">
        <v>238</v>
      </c>
      <c r="C24" s="325">
        <f>'RM_2.2.sz.mell.'!C24</f>
        <v>0</v>
      </c>
      <c r="D24" s="325">
        <f>'RM_2.2.sz.mell.'!D24</f>
        <v>0</v>
      </c>
      <c r="E24" s="1268">
        <f>+E25+E26+E27+E28+E29</f>
        <v>0</v>
      </c>
      <c r="F24" s="334" t="s">
        <v>191</v>
      </c>
      <c r="G24" s="325">
        <f>'RM_2.2.sz.mell.'!G24</f>
        <v>0</v>
      </c>
      <c r="H24" s="325">
        <f>'RM_2.2.sz.mell.'!H24</f>
        <v>0</v>
      </c>
      <c r="I24" s="1268">
        <f t="shared" si="1"/>
        <v>0</v>
      </c>
      <c r="J24" s="2114"/>
    </row>
    <row r="25" spans="1:10" ht="12.95" customHeight="1" x14ac:dyDescent="0.2">
      <c r="A25" s="317" t="s">
        <v>36</v>
      </c>
      <c r="B25" s="332" t="s">
        <v>239</v>
      </c>
      <c r="C25" s="724">
        <f>'RM_2.2.sz.mell.'!C25</f>
        <v>0</v>
      </c>
      <c r="D25" s="724">
        <f>'RM_2.2.sz.mell.'!D25</f>
        <v>0</v>
      </c>
      <c r="E25" s="1267">
        <f t="shared" si="2"/>
        <v>0</v>
      </c>
      <c r="F25" s="334" t="s">
        <v>385</v>
      </c>
      <c r="G25" s="724">
        <f>'RM_2.2.sz.mell.'!G25</f>
        <v>0</v>
      </c>
      <c r="H25" s="724">
        <f>'RM_2.2.sz.mell.'!H25</f>
        <v>0</v>
      </c>
      <c r="I25" s="1267">
        <f t="shared" si="1"/>
        <v>0</v>
      </c>
      <c r="J25" s="2114"/>
    </row>
    <row r="26" spans="1:10" ht="12.95" customHeight="1" x14ac:dyDescent="0.2">
      <c r="A26" s="315" t="s">
        <v>37</v>
      </c>
      <c r="B26" s="332" t="s">
        <v>240</v>
      </c>
      <c r="C26" s="724">
        <f>'RM_2.2.sz.mell.'!C26</f>
        <v>0</v>
      </c>
      <c r="D26" s="724">
        <f>'RM_2.2.sz.mell.'!D26</f>
        <v>0</v>
      </c>
      <c r="E26" s="2047">
        <f t="shared" si="2"/>
        <v>0</v>
      </c>
      <c r="F26" s="2048">
        <f>'RM_2.2.sz.mell.'!F26</f>
        <v>0</v>
      </c>
      <c r="G26" s="724">
        <f>'RM_2.2.sz.mell.'!G26</f>
        <v>0</v>
      </c>
      <c r="H26" s="724">
        <f>'RM_2.2.sz.mell.'!H26</f>
        <v>0</v>
      </c>
      <c r="I26" s="1267">
        <f t="shared" si="1"/>
        <v>0</v>
      </c>
      <c r="J26" s="2114"/>
    </row>
    <row r="27" spans="1:10" ht="12.95" customHeight="1" x14ac:dyDescent="0.2">
      <c r="A27" s="317" t="s">
        <v>38</v>
      </c>
      <c r="B27" s="331" t="s">
        <v>241</v>
      </c>
      <c r="C27" s="724">
        <f>'RM_2.2.sz.mell.'!C27</f>
        <v>0</v>
      </c>
      <c r="D27" s="724">
        <f>'RM_2.2.sz.mell.'!D27</f>
        <v>0</v>
      </c>
      <c r="E27" s="2047">
        <f t="shared" si="2"/>
        <v>0</v>
      </c>
      <c r="F27" s="2048">
        <f>'RM_2.2.sz.mell.'!F27</f>
        <v>0</v>
      </c>
      <c r="G27" s="724">
        <f>'RM_2.2.sz.mell.'!G27</f>
        <v>0</v>
      </c>
      <c r="H27" s="724">
        <f>'RM_2.2.sz.mell.'!H27</f>
        <v>0</v>
      </c>
      <c r="I27" s="1267">
        <f t="shared" si="1"/>
        <v>0</v>
      </c>
      <c r="J27" s="2114"/>
    </row>
    <row r="28" spans="1:10" ht="12.95" customHeight="1" x14ac:dyDescent="0.2">
      <c r="A28" s="315" t="s">
        <v>39</v>
      </c>
      <c r="B28" s="335" t="s">
        <v>242</v>
      </c>
      <c r="C28" s="724">
        <f>'RM_2.2.sz.mell.'!C28</f>
        <v>0</v>
      </c>
      <c r="D28" s="724">
        <f>'RM_2.2.sz.mell.'!D28</f>
        <v>0</v>
      </c>
      <c r="E28" s="2047">
        <f t="shared" si="2"/>
        <v>0</v>
      </c>
      <c r="F28" s="2048">
        <f>'RM_2.2.sz.mell.'!F28</f>
        <v>0</v>
      </c>
      <c r="G28" s="724">
        <f>'RM_2.2.sz.mell.'!G28</f>
        <v>0</v>
      </c>
      <c r="H28" s="724">
        <f>'RM_2.2.sz.mell.'!H28</f>
        <v>0</v>
      </c>
      <c r="I28" s="1267">
        <f t="shared" si="1"/>
        <v>0</v>
      </c>
      <c r="J28" s="2114"/>
    </row>
    <row r="29" spans="1:10" ht="12.95" customHeight="1" thickBot="1" x14ac:dyDescent="0.25">
      <c r="A29" s="317" t="s">
        <v>40</v>
      </c>
      <c r="B29" s="336" t="s">
        <v>243</v>
      </c>
      <c r="C29" s="724">
        <f>'RM_2.2.sz.mell.'!C29</f>
        <v>0</v>
      </c>
      <c r="D29" s="724">
        <f>'RM_2.2.sz.mell.'!D29</f>
        <v>0</v>
      </c>
      <c r="E29" s="2047">
        <f t="shared" si="2"/>
        <v>0</v>
      </c>
      <c r="F29" s="2049">
        <f>'RM_2.2.sz.mell.'!F29</f>
        <v>0</v>
      </c>
      <c r="G29" s="724">
        <f>'RM_2.2.sz.mell.'!G29</f>
        <v>0</v>
      </c>
      <c r="H29" s="724">
        <f>'RM_2.2.sz.mell.'!H29</f>
        <v>0</v>
      </c>
      <c r="I29" s="1267">
        <f t="shared" si="1"/>
        <v>0</v>
      </c>
      <c r="J29" s="2114"/>
    </row>
    <row r="30" spans="1:10" ht="21.75" customHeight="1" thickBot="1" x14ac:dyDescent="0.25">
      <c r="A30" s="320" t="s">
        <v>41</v>
      </c>
      <c r="B30" s="124" t="s">
        <v>382</v>
      </c>
      <c r="C30" s="297">
        <f>'RM_2.2.sz.mell.'!C30</f>
        <v>351089932</v>
      </c>
      <c r="D30" s="297">
        <f>'RM_2.2.sz.mell.'!D30</f>
        <v>0</v>
      </c>
      <c r="E30" s="727">
        <f>+E18+E24</f>
        <v>351089932</v>
      </c>
      <c r="F30" s="124" t="s">
        <v>386</v>
      </c>
      <c r="G30" s="297">
        <f>'RM_2.2.sz.mell.'!G30</f>
        <v>0</v>
      </c>
      <c r="H30" s="297">
        <f>'RM_2.2.sz.mell.'!H30</f>
        <v>0</v>
      </c>
      <c r="I30" s="727">
        <f>SUM(I18:I29)</f>
        <v>0</v>
      </c>
      <c r="J30" s="2114"/>
    </row>
    <row r="31" spans="1:10" ht="13.5" thickBot="1" x14ac:dyDescent="0.25">
      <c r="A31" s="320" t="s">
        <v>42</v>
      </c>
      <c r="B31" s="326" t="s">
        <v>387</v>
      </c>
      <c r="C31" s="728">
        <f>'RM_2.2.sz.mell.'!C31</f>
        <v>596836313</v>
      </c>
      <c r="D31" s="728">
        <f>'RM_2.2.sz.mell.'!D31</f>
        <v>0</v>
      </c>
      <c r="E31" s="729">
        <f>+E17+E30</f>
        <v>596836313</v>
      </c>
      <c r="F31" s="326" t="s">
        <v>388</v>
      </c>
      <c r="G31" s="728">
        <f>'RM_2.2.sz.mell.'!G31</f>
        <v>596836313</v>
      </c>
      <c r="H31" s="728">
        <f>'RM_2.2.sz.mell.'!H31</f>
        <v>0</v>
      </c>
      <c r="I31" s="729">
        <f>+I17+I30</f>
        <v>596836313</v>
      </c>
      <c r="J31" s="2114"/>
    </row>
    <row r="32" spans="1:10" ht="13.5" thickBot="1" x14ac:dyDescent="0.25">
      <c r="A32" s="320" t="s">
        <v>43</v>
      </c>
      <c r="B32" s="326" t="s">
        <v>167</v>
      </c>
      <c r="C32" s="728">
        <f>'RM_2.2.sz.mell.'!C32</f>
        <v>351089932</v>
      </c>
      <c r="D32" s="728" t="str">
        <f>'RM_2.2.sz.mell.'!D32</f>
        <v>-</v>
      </c>
      <c r="E32" s="729">
        <f>IF(E17-I17&lt;0,I17-E17,"-")</f>
        <v>351089932</v>
      </c>
      <c r="F32" s="326" t="s">
        <v>168</v>
      </c>
      <c r="G32" s="728" t="str">
        <f>'RM_2.2.sz.mell.'!G32</f>
        <v>-</v>
      </c>
      <c r="H32" s="728" t="str">
        <f>'RM_2.2.sz.mell.'!H32</f>
        <v>-</v>
      </c>
      <c r="I32" s="729" t="str">
        <f>IF(E17-I17&gt;0,E17-I17,"-")</f>
        <v>-</v>
      </c>
      <c r="J32" s="2114"/>
    </row>
    <row r="33" spans="1:10" ht="13.5" thickBot="1" x14ac:dyDescent="0.25">
      <c r="A33" s="320" t="s">
        <v>44</v>
      </c>
      <c r="B33" s="326" t="s">
        <v>561</v>
      </c>
      <c r="C33" s="728" t="str">
        <f>'RM_2.2.sz.mell.'!C33</f>
        <v>-</v>
      </c>
      <c r="D33" s="728" t="str">
        <f>'RM_2.2.sz.mell.'!D33</f>
        <v>-</v>
      </c>
      <c r="E33" s="1270" t="str">
        <f>IF(E31-I31&lt;0,I31-E31,"-")</f>
        <v>-</v>
      </c>
      <c r="F33" s="326" t="s">
        <v>562</v>
      </c>
      <c r="G33" s="728" t="str">
        <f>'RM_2.2.sz.mell.'!G33</f>
        <v>-</v>
      </c>
      <c r="H33" s="728" t="str">
        <f>'RM_2.2.sz.mell.'!H33</f>
        <v>-</v>
      </c>
      <c r="I33" s="1270" t="str">
        <f>IF(E31-I31&gt;0,E31-I31,"-")</f>
        <v>-</v>
      </c>
      <c r="J33" s="2114"/>
    </row>
  </sheetData>
  <sheetProtection sheet="1"/>
  <customSheetViews>
    <customSheetView guid="{9A8A2574-4E4C-4A0E-A4B4-611EAAF4A38D}" scale="120">
      <selection activeCell="F23" sqref="F23"/>
      <pageMargins left="0.78740157480314965" right="0.78740157480314965" top="0.47244094488188981" bottom="0.78740157480314965" header="0.47244094488188981" footer="0.78740157480314965"/>
      <printOptions horizontalCentered="1"/>
      <pageSetup paperSize="9" scale="72" orientation="landscape" verticalDpi="300" r:id="rId1"/>
      <headerFooter alignWithMargins="0"/>
    </customSheetView>
  </customSheetViews>
  <mergeCells count="3">
    <mergeCell ref="A1:I1"/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2"/>
  <headerFooter alignWithMargins="0"/>
</worksheet>
</file>

<file path=xl/worksheets/sheet2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  <pageSetUpPr fitToPage="1"/>
  </sheetPr>
  <dimension ref="A1:E38"/>
  <sheetViews>
    <sheetView zoomScale="120" zoomScaleNormal="120" workbookViewId="0">
      <selection activeCell="J33" sqref="J32:J33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3" t="s">
        <v>753</v>
      </c>
      <c r="B1" s="201"/>
      <c r="C1" s="201"/>
      <c r="D1" s="201"/>
      <c r="E1" s="738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4"/>
      <c r="B3" s="739"/>
      <c r="C3" s="654"/>
      <c r="D3" s="740"/>
      <c r="E3" s="739"/>
    </row>
    <row r="4" spans="1:5" ht="15.75" x14ac:dyDescent="0.25">
      <c r="A4" s="655" t="str">
        <f>+E_ÖSSZEFÜGGÉSEK!A6</f>
        <v>2021. évi eredeti előirányzat BEVÉTELEK</v>
      </c>
      <c r="B4" s="741"/>
      <c r="C4" s="656"/>
      <c r="D4" s="740"/>
      <c r="E4" s="739"/>
    </row>
    <row r="5" spans="1:5" x14ac:dyDescent="0.2">
      <c r="A5" s="654"/>
      <c r="B5" s="739"/>
      <c r="C5" s="654"/>
      <c r="D5" s="740"/>
      <c r="E5" s="739"/>
    </row>
    <row r="6" spans="1:5" x14ac:dyDescent="0.2">
      <c r="A6" s="654" t="s">
        <v>539</v>
      </c>
      <c r="B6" s="739">
        <f>+'E_1.1.sz.mell.'!C68</f>
        <v>999663544</v>
      </c>
      <c r="C6" s="654" t="s">
        <v>705</v>
      </c>
      <c r="D6" s="740">
        <f>+'E_2.1.sz.mell.'!C18+'E_2.2.sz.mell.'!C17</f>
        <v>999663544</v>
      </c>
      <c r="E6" s="739">
        <f>+B6-D6</f>
        <v>0</v>
      </c>
    </row>
    <row r="7" spans="1:5" x14ac:dyDescent="0.2">
      <c r="A7" s="654" t="s">
        <v>540</v>
      </c>
      <c r="B7" s="739">
        <f>+'E_1.1.sz.mell.'!C92</f>
        <v>368089932</v>
      </c>
      <c r="C7" s="654" t="s">
        <v>707</v>
      </c>
      <c r="D7" s="740">
        <f>+'E_2.1.sz.mell.'!C29+'E_2.2.sz.mell.'!C30</f>
        <v>368089932</v>
      </c>
      <c r="E7" s="739">
        <f>+B7-D7</f>
        <v>0</v>
      </c>
    </row>
    <row r="8" spans="1:5" x14ac:dyDescent="0.2">
      <c r="A8" s="654" t="s">
        <v>541</v>
      </c>
      <c r="B8" s="739">
        <f>+'E_1.1.sz.mell.'!C93</f>
        <v>1367753476</v>
      </c>
      <c r="C8" s="654" t="s">
        <v>709</v>
      </c>
      <c r="D8" s="740">
        <f>+'E_2.1.sz.mell.'!C30+'E_2.2.sz.mell.'!C31</f>
        <v>1367753476</v>
      </c>
      <c r="E8" s="739">
        <f>+B8-D8</f>
        <v>0</v>
      </c>
    </row>
    <row r="9" spans="1:5" x14ac:dyDescent="0.2">
      <c r="A9" s="654"/>
      <c r="B9" s="739"/>
      <c r="C9" s="654"/>
      <c r="D9" s="740"/>
      <c r="E9" s="739"/>
    </row>
    <row r="10" spans="1:5" ht="15.75" x14ac:dyDescent="0.25">
      <c r="A10" s="655" t="str">
        <f>+E_ÖSSZEFÜGGÉSEK!A13</f>
        <v>2021. évi előirányzat módosítások BEVÉTELEK</v>
      </c>
      <c r="B10" s="741"/>
      <c r="C10" s="656"/>
      <c r="D10" s="740"/>
      <c r="E10" s="739"/>
    </row>
    <row r="11" spans="1:5" x14ac:dyDescent="0.2">
      <c r="A11" s="654"/>
      <c r="B11" s="739"/>
      <c r="C11" s="654"/>
      <c r="D11" s="740"/>
      <c r="E11" s="739"/>
    </row>
    <row r="12" spans="1:5" x14ac:dyDescent="0.2">
      <c r="A12" s="654" t="s">
        <v>710</v>
      </c>
      <c r="B12" s="739">
        <f>+'E_1.1.sz.mell.'!J68</f>
        <v>0</v>
      </c>
      <c r="C12" s="654" t="s">
        <v>711</v>
      </c>
      <c r="D12" s="740">
        <f>+'E_2.1.sz.mell.'!D18+'E_2.2.sz.mell.'!D17</f>
        <v>0</v>
      </c>
      <c r="E12" s="739">
        <f>+B12-D12</f>
        <v>0</v>
      </c>
    </row>
    <row r="13" spans="1:5" x14ac:dyDescent="0.2">
      <c r="A13" s="654" t="s">
        <v>712</v>
      </c>
      <c r="B13" s="739">
        <f>+'E_1.1.sz.mell.'!J92</f>
        <v>0</v>
      </c>
      <c r="C13" s="654" t="s">
        <v>713</v>
      </c>
      <c r="D13" s="740">
        <f>+'E_2.1.sz.mell.'!D29+'E_2.2.sz.mell.'!D30</f>
        <v>0</v>
      </c>
      <c r="E13" s="739">
        <f>+B13-D13</f>
        <v>0</v>
      </c>
    </row>
    <row r="14" spans="1:5" x14ac:dyDescent="0.2">
      <c r="A14" s="654" t="s">
        <v>714</v>
      </c>
      <c r="B14" s="739">
        <f>+'E_1.1.sz.mell.'!J93</f>
        <v>0</v>
      </c>
      <c r="C14" s="654" t="s">
        <v>715</v>
      </c>
      <c r="D14" s="740">
        <f>+'E_2.1.sz.mell.'!D30+'E_2.2.sz.mell.'!D31</f>
        <v>0</v>
      </c>
      <c r="E14" s="739">
        <f>+B14-D14</f>
        <v>0</v>
      </c>
    </row>
    <row r="15" spans="1:5" x14ac:dyDescent="0.2">
      <c r="A15" s="654"/>
      <c r="B15" s="739"/>
      <c r="C15" s="654"/>
      <c r="D15" s="740"/>
      <c r="E15" s="739"/>
    </row>
    <row r="16" spans="1:5" ht="14.25" x14ac:dyDescent="0.2">
      <c r="A16" s="742" t="str">
        <f>+E_ÖSSZEFÜGGÉSEK!A19</f>
        <v>2021. módosítás utáni módosított előrirányzatok BEVÉTELEK</v>
      </c>
      <c r="B16" s="206"/>
      <c r="C16" s="656"/>
      <c r="D16" s="740"/>
      <c r="E16" s="739"/>
    </row>
    <row r="17" spans="1:5" x14ac:dyDescent="0.2">
      <c r="A17" s="654"/>
      <c r="B17" s="739"/>
      <c r="C17" s="654"/>
      <c r="D17" s="740"/>
      <c r="E17" s="739"/>
    </row>
    <row r="18" spans="1:5" x14ac:dyDescent="0.2">
      <c r="A18" s="654" t="s">
        <v>716</v>
      </c>
      <c r="B18" s="739">
        <f>+'E_1.1.sz.mell.'!K68</f>
        <v>804492923</v>
      </c>
      <c r="C18" s="654" t="s">
        <v>717</v>
      </c>
      <c r="D18" s="740">
        <f>+'E_2.1.sz.mell.'!E18+'E_2.2.sz.mell.'!E17</f>
        <v>999663544</v>
      </c>
      <c r="E18" s="739">
        <f>+B18-D18</f>
        <v>-195170621</v>
      </c>
    </row>
    <row r="19" spans="1:5" x14ac:dyDescent="0.2">
      <c r="A19" s="654" t="s">
        <v>718</v>
      </c>
      <c r="B19" s="739">
        <f>+'E_1.1.sz.mell.'!K92</f>
        <v>368089932</v>
      </c>
      <c r="C19" s="654" t="s">
        <v>719</v>
      </c>
      <c r="D19" s="740">
        <f>+'E_2.1.sz.mell.'!E29+'E_2.2.sz.mell.'!E30</f>
        <v>368089932</v>
      </c>
      <c r="E19" s="739">
        <f>+B19-D19</f>
        <v>0</v>
      </c>
    </row>
    <row r="20" spans="1:5" x14ac:dyDescent="0.2">
      <c r="A20" s="654" t="s">
        <v>720</v>
      </c>
      <c r="B20" s="739">
        <f>+'E_1.1.sz.mell.'!K93</f>
        <v>1172582855</v>
      </c>
      <c r="C20" s="654" t="s">
        <v>721</v>
      </c>
      <c r="D20" s="740">
        <f>+'E_2.1.sz.mell.'!E30+'E_2.2.sz.mell.'!E31</f>
        <v>1367753476</v>
      </c>
      <c r="E20" s="739">
        <f>+B20-D20</f>
        <v>-195170621</v>
      </c>
    </row>
    <row r="21" spans="1:5" x14ac:dyDescent="0.2">
      <c r="A21" s="654"/>
      <c r="B21" s="739"/>
      <c r="C21" s="654"/>
      <c r="D21" s="740"/>
      <c r="E21" s="739"/>
    </row>
    <row r="22" spans="1:5" ht="15.75" x14ac:dyDescent="0.25">
      <c r="A22" s="655" t="str">
        <f>+E_ÖSSZEFÜGGÉSEK!A25</f>
        <v>2021. évi eredeti előirányzat KIADÁSOK</v>
      </c>
      <c r="B22" s="741"/>
      <c r="C22" s="656"/>
      <c r="D22" s="740"/>
      <c r="E22" s="739"/>
    </row>
    <row r="23" spans="1:5" x14ac:dyDescent="0.2">
      <c r="A23" s="654"/>
      <c r="B23" s="739"/>
      <c r="C23" s="654"/>
      <c r="D23" s="740"/>
      <c r="E23" s="739"/>
    </row>
    <row r="24" spans="1:5" x14ac:dyDescent="0.2">
      <c r="A24" s="654" t="s">
        <v>542</v>
      </c>
      <c r="B24" s="739">
        <f>+'E_1.1.sz.mell.'!C135</f>
        <v>1339930658</v>
      </c>
      <c r="C24" s="654" t="s">
        <v>723</v>
      </c>
      <c r="D24" s="740">
        <f>+'E_2.1.sz.mell.'!G18+'E_2.2.sz.mell.'!G17</f>
        <v>1339930658</v>
      </c>
      <c r="E24" s="739">
        <f>+B24-D24</f>
        <v>0</v>
      </c>
    </row>
    <row r="25" spans="1:5" x14ac:dyDescent="0.2">
      <c r="A25" s="654" t="s">
        <v>543</v>
      </c>
      <c r="B25" s="739">
        <f>+'E_1.1.sz.mell.'!C160</f>
        <v>27822818</v>
      </c>
      <c r="C25" s="654" t="s">
        <v>724</v>
      </c>
      <c r="D25" s="740">
        <f>+'E_2.1.sz.mell.'!G29+'E_2.2.sz.mell.'!G30</f>
        <v>27822818</v>
      </c>
      <c r="E25" s="739">
        <f>+B25-D25</f>
        <v>0</v>
      </c>
    </row>
    <row r="26" spans="1:5" x14ac:dyDescent="0.2">
      <c r="A26" s="654" t="s">
        <v>544</v>
      </c>
      <c r="B26" s="739">
        <f>+'E_1.1.sz.mell.'!C161</f>
        <v>1367753476</v>
      </c>
      <c r="C26" s="654" t="s">
        <v>725</v>
      </c>
      <c r="D26" s="740">
        <f>+'E_2.1.sz.mell.'!G30+'E_2.2.sz.mell.'!G31</f>
        <v>1367753476</v>
      </c>
      <c r="E26" s="739">
        <f>+B26-D26</f>
        <v>0</v>
      </c>
    </row>
    <row r="27" spans="1:5" x14ac:dyDescent="0.2">
      <c r="A27" s="654"/>
      <c r="B27" s="739"/>
      <c r="C27" s="654"/>
      <c r="D27" s="740"/>
      <c r="E27" s="739"/>
    </row>
    <row r="28" spans="1:5" ht="15.75" x14ac:dyDescent="0.25">
      <c r="A28" s="655" t="str">
        <f>+E_ÖSSZEFÜGGÉSEK!A31</f>
        <v>2021. évi előirányzat módosítások KIADÁSOK</v>
      </c>
      <c r="B28" s="741"/>
      <c r="C28" s="656"/>
      <c r="D28" s="740"/>
      <c r="E28" s="739"/>
    </row>
    <row r="29" spans="1:5" x14ac:dyDescent="0.2">
      <c r="A29" s="654"/>
      <c r="B29" s="739"/>
      <c r="C29" s="654"/>
      <c r="D29" s="740"/>
      <c r="E29" s="739"/>
    </row>
    <row r="30" spans="1:5" x14ac:dyDescent="0.2">
      <c r="A30" s="654" t="s">
        <v>726</v>
      </c>
      <c r="B30" s="739">
        <f>+'E_1.1.sz.mell.'!J135</f>
        <v>0</v>
      </c>
      <c r="C30" s="654" t="s">
        <v>727</v>
      </c>
      <c r="D30" s="740">
        <f>+'E_2.1.sz.mell.'!H18+'E_2.2.sz.mell.'!H17</f>
        <v>0</v>
      </c>
      <c r="E30" s="739">
        <f>+B30-D30</f>
        <v>0</v>
      </c>
    </row>
    <row r="31" spans="1:5" x14ac:dyDescent="0.2">
      <c r="A31" s="654" t="s">
        <v>728</v>
      </c>
      <c r="B31" s="739">
        <f>+'E_1.1.sz.mell.'!J160</f>
        <v>0</v>
      </c>
      <c r="C31" s="654" t="s">
        <v>729</v>
      </c>
      <c r="D31" s="740">
        <f>+'E_2.1.sz.mell.'!H29+'E_2.2.sz.mell.'!H30</f>
        <v>0</v>
      </c>
      <c r="E31" s="739">
        <f>+B31-D31</f>
        <v>0</v>
      </c>
    </row>
    <row r="32" spans="1:5" x14ac:dyDescent="0.2">
      <c r="A32" s="654" t="s">
        <v>730</v>
      </c>
      <c r="B32" s="739">
        <f>+'E_1.1.sz.mell.'!J161</f>
        <v>0</v>
      </c>
      <c r="C32" s="654" t="s">
        <v>731</v>
      </c>
      <c r="D32" s="740">
        <f>+'E_2.1.sz.mell.'!H30+'E_2.2.sz.mell.'!H31</f>
        <v>0</v>
      </c>
      <c r="E32" s="739">
        <f>+B32-D32</f>
        <v>0</v>
      </c>
    </row>
    <row r="33" spans="1:5" x14ac:dyDescent="0.2">
      <c r="A33" s="654"/>
      <c r="B33" s="739"/>
      <c r="C33" s="654"/>
      <c r="D33" s="740"/>
      <c r="E33" s="739"/>
    </row>
    <row r="34" spans="1:5" ht="15.75" x14ac:dyDescent="0.25">
      <c r="A34" s="658" t="str">
        <f>+E_ÖSSZEFÜGGÉSEK!A37</f>
        <v>2021. módosítás utáni módosított előirányzatok KIADÁSOK</v>
      </c>
      <c r="B34" s="741"/>
      <c r="C34" s="656"/>
      <c r="D34" s="740"/>
      <c r="E34" s="739"/>
    </row>
    <row r="35" spans="1:5" x14ac:dyDescent="0.2">
      <c r="A35" s="654"/>
      <c r="B35" s="739"/>
      <c r="C35" s="654"/>
      <c r="D35" s="740"/>
      <c r="E35" s="739"/>
    </row>
    <row r="36" spans="1:5" x14ac:dyDescent="0.2">
      <c r="A36" s="654" t="s">
        <v>732</v>
      </c>
      <c r="B36" s="739">
        <f>+'E_1.1.sz.mell.'!K135</f>
        <v>1339930658</v>
      </c>
      <c r="C36" s="654" t="s">
        <v>733</v>
      </c>
      <c r="D36" s="740">
        <f>+'E_2.1.sz.mell.'!I18+'E_2.2.sz.mell.'!I17</f>
        <v>1339930658</v>
      </c>
      <c r="E36" s="739">
        <f>+B36-D36</f>
        <v>0</v>
      </c>
    </row>
    <row r="37" spans="1:5" x14ac:dyDescent="0.2">
      <c r="A37" s="654" t="s">
        <v>734</v>
      </c>
      <c r="B37" s="739">
        <f>+'E_1.1.sz.mell.'!K160</f>
        <v>27822818</v>
      </c>
      <c r="C37" s="654" t="s">
        <v>735</v>
      </c>
      <c r="D37" s="740">
        <f>+'E_2.1.sz.mell.'!I29+'E_2.2.sz.mell.'!I30</f>
        <v>27822818</v>
      </c>
      <c r="E37" s="739">
        <f>+B37-D37</f>
        <v>0</v>
      </c>
    </row>
    <row r="38" spans="1:5" x14ac:dyDescent="0.2">
      <c r="A38" s="654" t="s">
        <v>754</v>
      </c>
      <c r="B38" s="739">
        <f>+'E_1.1.sz.mell.'!K161</f>
        <v>1367753476</v>
      </c>
      <c r="C38" s="654" t="s">
        <v>737</v>
      </c>
      <c r="D38" s="740">
        <f>+'E_2.1.sz.mell.'!I30+'E_2.2.sz.mell.'!I31</f>
        <v>1367753476</v>
      </c>
      <c r="E38" s="739">
        <f>+B38-D38</f>
        <v>0</v>
      </c>
    </row>
  </sheetData>
  <sheetProtection sheet="1"/>
  <customSheetViews>
    <customSheetView guid="{9A8A2574-4E4C-4A0E-A4B4-611EAAF4A38D}" scale="120" fitToPage="1">
      <selection activeCell="J33" sqref="J32:J33"/>
      <pageMargins left="0.79" right="0.56999999999999995" top="0.88" bottom="0.66" header="0.5" footer="0.5"/>
      <pageSetup paperSize="9" scale="95" orientation="landscape" r:id="rId1"/>
      <headerFooter alignWithMargins="0"/>
    </customSheetView>
  </customSheetViews>
  <conditionalFormatting sqref="E3:E15">
    <cfRule type="cellIs" dxfId="5" priority="2" stopIfTrue="1" operator="notEqual">
      <formula>0</formula>
    </cfRule>
  </conditionalFormatting>
  <conditionalFormatting sqref="E3:E38">
    <cfRule type="cellIs" dxfId="4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2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83"/>
  <sheetViews>
    <sheetView zoomScale="120" zoomScaleNormal="120" workbookViewId="0">
      <selection activeCell="C42" sqref="C4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585"/>
      <c r="B1" s="586"/>
      <c r="C1" s="580" t="str">
        <f>CONCATENATE("9.2. melléklet ",ALAPADATOK!A7," ",ALAPADATOK!B7," ",ALAPADATOK!C7," ",ALAPADATOK!D7," ",ALAPADATOK!E7," ",ALAPADATOK!F7," ",ALAPADATOK!G7," ",ALAPADATOK!H7)</f>
        <v>9.2. melléklet a 2 / 2021. ( III.12. ) önkormányzati rendelethez</v>
      </c>
    </row>
    <row r="2" spans="1:3" s="440" customFormat="1" ht="36" x14ac:dyDescent="0.2">
      <c r="A2" s="587" t="s">
        <v>201</v>
      </c>
      <c r="B2" s="588" t="str">
        <f>CONCATENATE(ALAPADATOK!A11)</f>
        <v>……………………. Polgármesteri /Közös Önkormányzati Hivatal</v>
      </c>
      <c r="C2" s="608" t="s">
        <v>58</v>
      </c>
    </row>
    <row r="3" spans="1:3" s="440" customFormat="1" ht="24.75" thickBot="1" x14ac:dyDescent="0.25">
      <c r="A3" s="609" t="s">
        <v>200</v>
      </c>
      <c r="B3" s="591" t="s">
        <v>393</v>
      </c>
      <c r="C3" s="610" t="s">
        <v>53</v>
      </c>
    </row>
    <row r="4" spans="1:3" s="441" customFormat="1" ht="15.95" customHeight="1" thickBot="1" x14ac:dyDescent="0.3">
      <c r="A4" s="593"/>
      <c r="B4" s="593"/>
      <c r="C4" s="594" t="str">
        <f>'KV_9.1.3.sz.mell'!C4</f>
        <v>Forintban!</v>
      </c>
    </row>
    <row r="5" spans="1:3" ht="13.5" thickBot="1" x14ac:dyDescent="0.25">
      <c r="A5" s="595" t="s">
        <v>202</v>
      </c>
      <c r="B5" s="596" t="s">
        <v>558</v>
      </c>
      <c r="C5" s="611" t="s">
        <v>54</v>
      </c>
    </row>
    <row r="6" spans="1:3" s="442" customFormat="1" ht="12.95" customHeight="1" thickBot="1" x14ac:dyDescent="0.25">
      <c r="A6" s="598"/>
      <c r="B6" s="599" t="s">
        <v>488</v>
      </c>
      <c r="C6" s="600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2" customHeight="1" thickBot="1" x14ac:dyDescent="0.25">
      <c r="A57" s="197" t="s">
        <v>19</v>
      </c>
      <c r="B57" s="122" t="s">
        <v>13</v>
      </c>
      <c r="C57" s="328"/>
    </row>
    <row r="58" spans="1:3" ht="15.2" customHeight="1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3.5" thickBot="1" x14ac:dyDescent="0.25">
      <c r="C59" s="615">
        <f>C42-C58</f>
        <v>0</v>
      </c>
    </row>
    <row r="60" spans="1:3" ht="15.2" customHeight="1" thickBot="1" x14ac:dyDescent="0.25">
      <c r="A60" s="229" t="s">
        <v>514</v>
      </c>
      <c r="B60" s="230"/>
      <c r="C60" s="119"/>
    </row>
    <row r="61" spans="1:3" ht="14.45" customHeight="1" thickBot="1" x14ac:dyDescent="0.25">
      <c r="A61" s="229" t="s">
        <v>203</v>
      </c>
      <c r="B61" s="230"/>
      <c r="C61" s="119"/>
    </row>
    <row r="62" spans="1:3" x14ac:dyDescent="0.2">
      <c r="A62" s="612"/>
      <c r="B62" s="613"/>
      <c r="C62" s="613"/>
    </row>
    <row r="63" spans="1:3" x14ac:dyDescent="0.2">
      <c r="A63" s="612"/>
      <c r="B63" s="613"/>
    </row>
    <row r="64" spans="1:3" x14ac:dyDescent="0.2">
      <c r="A64" s="612"/>
      <c r="B64" s="613"/>
      <c r="C64" s="613"/>
    </row>
    <row r="65" spans="1:3" x14ac:dyDescent="0.2">
      <c r="A65" s="612"/>
      <c r="B65" s="613"/>
      <c r="C65" s="613"/>
    </row>
    <row r="66" spans="1:3" x14ac:dyDescent="0.2">
      <c r="A66" s="612"/>
      <c r="B66" s="613"/>
      <c r="C66" s="613"/>
    </row>
    <row r="67" spans="1:3" x14ac:dyDescent="0.2">
      <c r="A67" s="612"/>
      <c r="B67" s="613"/>
      <c r="C67" s="613"/>
    </row>
    <row r="68" spans="1:3" x14ac:dyDescent="0.2">
      <c r="A68" s="612"/>
      <c r="B68" s="613"/>
      <c r="C68" s="613"/>
    </row>
    <row r="69" spans="1:3" x14ac:dyDescent="0.2">
      <c r="A69" s="612"/>
      <c r="B69" s="613"/>
      <c r="C69" s="613"/>
    </row>
    <row r="70" spans="1:3" x14ac:dyDescent="0.2">
      <c r="A70" s="612"/>
      <c r="B70" s="613"/>
      <c r="C70" s="613"/>
    </row>
    <row r="71" spans="1:3" x14ac:dyDescent="0.2">
      <c r="A71" s="612"/>
      <c r="B71" s="613"/>
      <c r="C71" s="613"/>
    </row>
    <row r="72" spans="1:3" x14ac:dyDescent="0.2">
      <c r="A72" s="612"/>
      <c r="B72" s="613"/>
      <c r="C72" s="613"/>
    </row>
    <row r="73" spans="1:3" x14ac:dyDescent="0.2">
      <c r="A73" s="612"/>
      <c r="B73" s="613"/>
      <c r="C73" s="613"/>
    </row>
    <row r="74" spans="1:3" x14ac:dyDescent="0.2">
      <c r="A74" s="612"/>
      <c r="B74" s="613"/>
      <c r="C74" s="613"/>
    </row>
    <row r="75" spans="1:3" x14ac:dyDescent="0.2">
      <c r="A75" s="612"/>
      <c r="B75" s="613"/>
      <c r="C75" s="613"/>
    </row>
    <row r="76" spans="1:3" x14ac:dyDescent="0.2">
      <c r="A76" s="612"/>
      <c r="B76" s="613"/>
      <c r="C76" s="613"/>
    </row>
    <row r="77" spans="1:3" x14ac:dyDescent="0.2">
      <c r="A77" s="612"/>
      <c r="B77" s="613"/>
      <c r="C77" s="613"/>
    </row>
    <row r="78" spans="1:3" x14ac:dyDescent="0.2">
      <c r="A78" s="612"/>
      <c r="B78" s="613"/>
      <c r="C78" s="613"/>
    </row>
    <row r="79" spans="1:3" x14ac:dyDescent="0.2">
      <c r="A79" s="612"/>
      <c r="B79" s="613"/>
      <c r="C79" s="613"/>
    </row>
    <row r="80" spans="1:3" x14ac:dyDescent="0.2">
      <c r="A80" s="612"/>
      <c r="B80" s="613"/>
      <c r="C80" s="613"/>
    </row>
    <row r="81" spans="1:3" x14ac:dyDescent="0.2">
      <c r="A81" s="612"/>
      <c r="B81" s="613"/>
      <c r="C81" s="613"/>
    </row>
    <row r="82" spans="1:3" x14ac:dyDescent="0.2">
      <c r="A82" s="612"/>
      <c r="B82" s="613"/>
      <c r="C82" s="613"/>
    </row>
    <row r="83" spans="1:3" x14ac:dyDescent="0.2">
      <c r="A83" s="612"/>
      <c r="B83" s="613"/>
      <c r="C83" s="613"/>
    </row>
  </sheetData>
  <sheetProtection sheet="1" formatCells="0"/>
  <customSheetViews>
    <customSheetView guid="{9A8A2574-4E4C-4A0E-A4B4-611EAAF4A38D}" scale="120">
      <selection activeCell="C42" sqref="C4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honeticPr fontId="29" type="noConversion"/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H5" sqref="H5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9" t="str">
        <f>CONCATENATE("3. melléklet ",E_ALAPADATOK!A7," ",E_ALAPADATOK!B7," ",E_ALAPADATOK!C7," ",E_ALAPADATOK!D7," ",E_ALAPADATOK!E7," ",E_ALAPADATOK!F7," ",E_ALAPADATOK!G7," ",E_ALAPADATOK!H7)</f>
        <v>3. melléklet a … / 2021. ( … ) önkormányzati rendelethez</v>
      </c>
      <c r="D1" s="2230"/>
      <c r="E1" s="2230"/>
      <c r="F1" s="2230"/>
      <c r="G1" s="2230"/>
      <c r="H1" s="2230"/>
      <c r="I1" s="2230"/>
    </row>
    <row r="3" spans="1:9" ht="25.5" customHeight="1" x14ac:dyDescent="0.2">
      <c r="A3" s="2133" t="s">
        <v>764</v>
      </c>
      <c r="B3" s="2133"/>
      <c r="C3" s="2133"/>
      <c r="D3" s="2133"/>
      <c r="E3" s="2133"/>
      <c r="F3" s="2133"/>
      <c r="G3" s="2133"/>
      <c r="H3" s="2133"/>
      <c r="I3" s="2133"/>
    </row>
    <row r="4" spans="1:9" ht="22.5" customHeight="1" thickBot="1" x14ac:dyDescent="0.3">
      <c r="A4" s="181"/>
      <c r="B4" s="55"/>
      <c r="C4" s="55"/>
      <c r="D4" s="55"/>
      <c r="E4" s="55"/>
      <c r="F4" s="55"/>
      <c r="G4" s="55"/>
      <c r="H4" s="55"/>
      <c r="I4" s="743" t="str">
        <f>'E_2.2.sz.mell.'!I2</f>
        <v>Forintban!</v>
      </c>
    </row>
    <row r="5" spans="1:9" s="45" customFormat="1" ht="44.45" customHeight="1" thickBot="1" x14ac:dyDescent="0.25">
      <c r="A5" s="1275" t="str">
        <f>'RM_3.sz.mell.'!A5</f>
        <v>Beruházás  megnevezése</v>
      </c>
      <c r="B5" s="712" t="str">
        <f>'RM_3.sz.mell.'!B5</f>
        <v>Teljes költség</v>
      </c>
      <c r="C5" s="712" t="str">
        <f>'RM_3.sz.mell.'!C5</f>
        <v>Kivitelezés kezdési és befejezési éve</v>
      </c>
      <c r="D5" s="712" t="str">
        <f>'RM_3.sz.mell.'!D5</f>
        <v>Felhasználás   2020. XII. 31-ig</v>
      </c>
      <c r="E5" s="712" t="str">
        <f>'RM_3.sz.mell.'!E5</f>
        <v>2021. évi
eredeti előirányzat</v>
      </c>
      <c r="F5" s="712" t="str">
        <f>'RM_3.sz.mell.'!F5</f>
        <v>Eddigi módosítások összege 2021-ben</v>
      </c>
      <c r="G5" s="715" t="str">
        <f>'RM_3.sz.mell.'!G5</f>
        <v>… sz. módosítás</v>
      </c>
      <c r="H5" s="712" t="str">
        <f>'RM_3.sz.mell.'!H5</f>
        <v>Módosítások összesen 2021. …..-ig</v>
      </c>
      <c r="I5" s="1399" t="str">
        <f>'RM_3.sz.mell.'!I5</f>
        <v>….számú módosítás utáni előirányzat</v>
      </c>
    </row>
    <row r="6" spans="1:9" s="55" customFormat="1" ht="12" customHeight="1" thickBot="1" x14ac:dyDescent="0.25">
      <c r="A6" s="1276" t="str">
        <f>'RM_3.sz.mell.'!A6</f>
        <v>A</v>
      </c>
      <c r="B6" s="745" t="str">
        <f>'RM_3.sz.mell.'!B6</f>
        <v>B</v>
      </c>
      <c r="C6" s="745" t="str">
        <f>'RM_3.sz.mell.'!C6</f>
        <v>C</v>
      </c>
      <c r="D6" s="745" t="str">
        <f>'RM_3.sz.mell.'!D6</f>
        <v>D</v>
      </c>
      <c r="E6" s="745" t="str">
        <f>'RM_3.sz.mell.'!E6</f>
        <v>E</v>
      </c>
      <c r="F6" s="745" t="str">
        <f>'RM_3.sz.mell.'!F6</f>
        <v>F</v>
      </c>
      <c r="G6" s="745" t="str">
        <f>'RM_3.sz.mell.'!G6</f>
        <v>G</v>
      </c>
      <c r="H6" s="745" t="str">
        <f>'RM_3.sz.mell.'!H6</f>
        <v>H=(F+G)</v>
      </c>
      <c r="I6" s="1272" t="s">
        <v>757</v>
      </c>
    </row>
    <row r="7" spans="1:9" ht="15.95" customHeight="1" x14ac:dyDescent="0.2">
      <c r="A7" s="1277" t="str">
        <f>'RM_3.sz.mell.'!A7</f>
        <v>Óvodai játszótér kialakítása</v>
      </c>
      <c r="B7" s="748">
        <f>'RM_3.sz.mell.'!B7</f>
        <v>4785922</v>
      </c>
      <c r="C7" s="748">
        <f>'RM_3.sz.mell.'!C7</f>
        <v>0</v>
      </c>
      <c r="D7" s="748">
        <f>'RM_3.sz.mell.'!D7</f>
        <v>0</v>
      </c>
      <c r="E7" s="748">
        <f>'RM_3.sz.mell.'!E7</f>
        <v>4785922</v>
      </c>
      <c r="F7" s="748">
        <f>'RM_3.sz.mell.'!F7</f>
        <v>0</v>
      </c>
      <c r="G7" s="748">
        <f>'RM_3.sz.mell.'!G7</f>
        <v>0</v>
      </c>
      <c r="H7" s="748">
        <f>'RM_3.sz.mell.'!H7</f>
        <v>0</v>
      </c>
      <c r="I7" s="1273">
        <f>E7+H7</f>
        <v>4785922</v>
      </c>
    </row>
    <row r="8" spans="1:9" ht="15.95" customHeight="1" x14ac:dyDescent="0.2">
      <c r="A8" s="1277" t="str">
        <f>'RM_3.sz.mell.'!A8</f>
        <v>Önkormányzati tul.lévő út-híd felújítás(Rózsa utca)</v>
      </c>
      <c r="B8" s="748">
        <f>'RM_3.sz.mell.'!B8</f>
        <v>14885398</v>
      </c>
      <c r="C8" s="748">
        <f>'RM_3.sz.mell.'!C8</f>
        <v>0</v>
      </c>
      <c r="D8" s="748">
        <f>'RM_3.sz.mell.'!D8</f>
        <v>0</v>
      </c>
      <c r="E8" s="748">
        <f>'RM_3.sz.mell.'!E8</f>
        <v>14885398</v>
      </c>
      <c r="F8" s="748">
        <f>'RM_3.sz.mell.'!F8</f>
        <v>0</v>
      </c>
      <c r="G8" s="748">
        <f>'RM_3.sz.mell.'!G8</f>
        <v>0</v>
      </c>
      <c r="H8" s="748">
        <f>'RM_3.sz.mell.'!H8</f>
        <v>0</v>
      </c>
      <c r="I8" s="1273">
        <f>E8+H8</f>
        <v>14885398</v>
      </c>
    </row>
    <row r="9" spans="1:9" ht="15.95" customHeight="1" x14ac:dyDescent="0.2">
      <c r="A9" s="1277" t="str">
        <f>'RM_3.sz.mell.'!A9</f>
        <v>Közösségi tér ki6átalakítás és foglalkoztatás</v>
      </c>
      <c r="B9" s="748">
        <f>'RM_3.sz.mell.'!B9</f>
        <v>2969460</v>
      </c>
      <c r="C9" s="748">
        <f>'RM_3.sz.mell.'!C9</f>
        <v>0</v>
      </c>
      <c r="D9" s="748">
        <f>'RM_3.sz.mell.'!D9</f>
        <v>1237275</v>
      </c>
      <c r="E9" s="748">
        <f>'RM_3.sz.mell.'!E9</f>
        <v>1732185</v>
      </c>
      <c r="F9" s="748">
        <f>'RM_3.sz.mell.'!F9</f>
        <v>0</v>
      </c>
      <c r="G9" s="748">
        <f>'RM_3.sz.mell.'!G9</f>
        <v>0</v>
      </c>
      <c r="H9" s="748">
        <f>'RM_3.sz.mell.'!H9</f>
        <v>0</v>
      </c>
      <c r="I9" s="1273">
        <f t="shared" ref="I9:I24" si="0">E9+H9</f>
        <v>1732185</v>
      </c>
    </row>
    <row r="10" spans="1:9" ht="15.95" customHeight="1" x14ac:dyDescent="0.2">
      <c r="A10" s="1277" t="str">
        <f>'RM_3.sz.mell.'!A10</f>
        <v>Temető felújítása</v>
      </c>
      <c r="B10" s="748">
        <f>'RM_3.sz.mell.'!B10</f>
        <v>4980875</v>
      </c>
      <c r="C10" s="748">
        <f>'RM_3.sz.mell.'!C10</f>
        <v>0</v>
      </c>
      <c r="D10" s="748">
        <f>'RM_3.sz.mell.'!D10</f>
        <v>0</v>
      </c>
      <c r="E10" s="748">
        <f>'RM_3.sz.mell.'!E10</f>
        <v>4980875</v>
      </c>
      <c r="F10" s="748">
        <f>'RM_3.sz.mell.'!F10</f>
        <v>0</v>
      </c>
      <c r="G10" s="748">
        <f>'RM_3.sz.mell.'!G10</f>
        <v>0</v>
      </c>
      <c r="H10" s="748">
        <f>'RM_3.sz.mell.'!H10</f>
        <v>0</v>
      </c>
      <c r="I10" s="1273">
        <f t="shared" si="0"/>
        <v>4980875</v>
      </c>
    </row>
    <row r="11" spans="1:9" ht="15.95" customHeight="1" x14ac:dyDescent="0.2">
      <c r="A11" s="1277" t="str">
        <f>'RM_3.sz.mell.'!A11</f>
        <v>Óvodai sportterm,tornaszoba fejlesztése</v>
      </c>
      <c r="B11" s="748">
        <f>'RM_3.sz.mell.'!B11</f>
        <v>14974996</v>
      </c>
      <c r="C11" s="748">
        <f>'RM_3.sz.mell.'!C11</f>
        <v>0</v>
      </c>
      <c r="D11" s="748">
        <f>'RM_3.sz.mell.'!D11</f>
        <v>0</v>
      </c>
      <c r="E11" s="748">
        <f>'RM_3.sz.mell.'!E11</f>
        <v>14974996</v>
      </c>
      <c r="F11" s="748">
        <f>'RM_3.sz.mell.'!F11</f>
        <v>0</v>
      </c>
      <c r="G11" s="748">
        <f>'RM_3.sz.mell.'!G11</f>
        <v>0</v>
      </c>
      <c r="H11" s="748">
        <f>'RM_3.sz.mell.'!H11</f>
        <v>0</v>
      </c>
      <c r="I11" s="1273">
        <f t="shared" si="0"/>
        <v>14974996</v>
      </c>
    </row>
    <row r="12" spans="1:9" ht="15.95" customHeight="1" x14ac:dyDescent="0.2">
      <c r="A12" s="1277" t="str">
        <f>'RM_3.sz.mell.'!A12</f>
        <v>Óvodaépület felújítása</v>
      </c>
      <c r="B12" s="748">
        <f>'RM_3.sz.mell.'!B12</f>
        <v>5045596</v>
      </c>
      <c r="C12" s="748">
        <f>'RM_3.sz.mell.'!C12</f>
        <v>0</v>
      </c>
      <c r="D12" s="748">
        <f>'RM_3.sz.mell.'!D12</f>
        <v>0</v>
      </c>
      <c r="E12" s="748">
        <f>'RM_3.sz.mell.'!E12</f>
        <v>5045596</v>
      </c>
      <c r="F12" s="748">
        <f>'RM_3.sz.mell.'!F12</f>
        <v>0</v>
      </c>
      <c r="G12" s="748">
        <f>'RM_3.sz.mell.'!G12</f>
        <v>0</v>
      </c>
      <c r="H12" s="748">
        <f>'RM_3.sz.mell.'!H12</f>
        <v>0</v>
      </c>
      <c r="I12" s="1273">
        <f t="shared" si="0"/>
        <v>5045596</v>
      </c>
    </row>
    <row r="13" spans="1:9" ht="15.95" customHeight="1" x14ac:dyDescent="0.2">
      <c r="A13" s="1277" t="str">
        <f>'RM_3.sz.mell.'!A13</f>
        <v>Bőlcsödei férőhely kialakítása</v>
      </c>
      <c r="B13" s="748">
        <f>'RM_3.sz.mell.'!B13</f>
        <v>270000000</v>
      </c>
      <c r="C13" s="748">
        <f>'RM_3.sz.mell.'!C13</f>
        <v>0</v>
      </c>
      <c r="D13" s="748">
        <f>'RM_3.sz.mell.'!D13</f>
        <v>3000000</v>
      </c>
      <c r="E13" s="748">
        <f>'RM_3.sz.mell.'!E13</f>
        <v>267000000</v>
      </c>
      <c r="F13" s="748">
        <f>'RM_3.sz.mell.'!F13</f>
        <v>0</v>
      </c>
      <c r="G13" s="748">
        <f>'RM_3.sz.mell.'!G13</f>
        <v>0</v>
      </c>
      <c r="H13" s="748">
        <f>'RM_3.sz.mell.'!H13</f>
        <v>0</v>
      </c>
      <c r="I13" s="1273">
        <f t="shared" si="0"/>
        <v>267000000</v>
      </c>
    </row>
    <row r="14" spans="1:9" ht="15.95" customHeight="1" x14ac:dyDescent="0.2">
      <c r="A14" s="1277" t="str">
        <f>'RM_3.sz.mell.'!A14</f>
        <v>Épület energetika fejlesztése</v>
      </c>
      <c r="B14" s="748">
        <f>'RM_3.sz.mell.'!B14</f>
        <v>39585000</v>
      </c>
      <c r="C14" s="748">
        <f>'RM_3.sz.mell.'!C14</f>
        <v>0</v>
      </c>
      <c r="D14" s="748">
        <f>'RM_3.sz.mell.'!D14</f>
        <v>1187550</v>
      </c>
      <c r="E14" s="748">
        <f>'RM_3.sz.mell.'!E14</f>
        <v>38397450</v>
      </c>
      <c r="F14" s="748">
        <f>'RM_3.sz.mell.'!F14</f>
        <v>0</v>
      </c>
      <c r="G14" s="748">
        <f>'RM_3.sz.mell.'!G14</f>
        <v>0</v>
      </c>
      <c r="H14" s="748">
        <f>'RM_3.sz.mell.'!H14</f>
        <v>0</v>
      </c>
      <c r="I14" s="1273">
        <f t="shared" si="0"/>
        <v>38397450</v>
      </c>
    </row>
    <row r="15" spans="1:9" ht="15.95" customHeight="1" x14ac:dyDescent="0.2">
      <c r="A15" s="1277" t="str">
        <f>'RM_3.sz.mell.'!A15</f>
        <v>Külterületi utak felújítása</v>
      </c>
      <c r="B15" s="748">
        <f>'RM_3.sz.mell.'!B15</f>
        <v>49575760</v>
      </c>
      <c r="C15" s="748">
        <f>'RM_3.sz.mell.'!C15</f>
        <v>0</v>
      </c>
      <c r="D15" s="748">
        <f>'RM_3.sz.mell.'!D15</f>
        <v>0</v>
      </c>
      <c r="E15" s="748">
        <f>'RM_3.sz.mell.'!E15</f>
        <v>49575760</v>
      </c>
      <c r="F15" s="748">
        <f>'RM_3.sz.mell.'!F15</f>
        <v>0</v>
      </c>
      <c r="G15" s="748">
        <f>'RM_3.sz.mell.'!G15</f>
        <v>0</v>
      </c>
      <c r="H15" s="748">
        <f>'RM_3.sz.mell.'!H15</f>
        <v>0</v>
      </c>
      <c r="I15" s="1273">
        <f t="shared" si="0"/>
        <v>49575760</v>
      </c>
    </row>
    <row r="16" spans="1:9" ht="15.95" customHeight="1" x14ac:dyDescent="0.2">
      <c r="A16" s="1277" t="str">
        <f>'RM_3.sz.mell.'!A16</f>
        <v>Jó itt élni</v>
      </c>
      <c r="B16" s="748">
        <f>'RM_3.sz.mell.'!B16</f>
        <v>23269696</v>
      </c>
      <c r="C16" s="748">
        <f>'RM_3.sz.mell.'!C16</f>
        <v>0</v>
      </c>
      <c r="D16" s="748">
        <f>'RM_3.sz.mell.'!D16</f>
        <v>0</v>
      </c>
      <c r="E16" s="748">
        <f>'RM_3.sz.mell.'!E16</f>
        <v>23269696</v>
      </c>
      <c r="F16" s="748">
        <f>'RM_3.sz.mell.'!F16</f>
        <v>0</v>
      </c>
      <c r="G16" s="748">
        <f>'RM_3.sz.mell.'!G16</f>
        <v>0</v>
      </c>
      <c r="H16" s="748">
        <f>'RM_3.sz.mell.'!H16</f>
        <v>0</v>
      </c>
      <c r="I16" s="1273">
        <f t="shared" si="0"/>
        <v>23269696</v>
      </c>
    </row>
    <row r="17" spans="1:9" ht="15.95" customHeight="1" x14ac:dyDescent="0.2">
      <c r="A17" s="1277" t="str">
        <f>'RM_3.sz.mell.'!A17</f>
        <v>Humán kapacitás</v>
      </c>
      <c r="B17" s="748">
        <f>'RM_3.sz.mell.'!B17</f>
        <v>4998969</v>
      </c>
      <c r="C17" s="748">
        <f>'RM_3.sz.mell.'!C17</f>
        <v>0</v>
      </c>
      <c r="D17" s="748">
        <f>'RM_3.sz.mell.'!D17</f>
        <v>0</v>
      </c>
      <c r="E17" s="748">
        <f>'RM_3.sz.mell.'!E17</f>
        <v>4998969</v>
      </c>
      <c r="F17" s="748">
        <f>'RM_3.sz.mell.'!F17</f>
        <v>0</v>
      </c>
      <c r="G17" s="748">
        <f>'RM_3.sz.mell.'!G17</f>
        <v>0</v>
      </c>
      <c r="H17" s="748">
        <f>'RM_3.sz.mell.'!H17</f>
        <v>0</v>
      </c>
      <c r="I17" s="1273">
        <f t="shared" si="0"/>
        <v>4998969</v>
      </c>
    </row>
    <row r="18" spans="1:9" ht="15.95" customHeight="1" x14ac:dyDescent="0.2">
      <c r="A18" s="1277" t="str">
        <f>'RM_3.sz.mell.'!A18</f>
        <v>Felújítások</v>
      </c>
      <c r="B18" s="748">
        <f>'RM_3.sz.mell.'!B18</f>
        <v>117613706</v>
      </c>
      <c r="C18" s="748">
        <f>'RM_3.sz.mell.'!C18</f>
        <v>0</v>
      </c>
      <c r="D18" s="748">
        <f>'RM_3.sz.mell.'!D18</f>
        <v>0</v>
      </c>
      <c r="E18" s="748">
        <f>'RM_3.sz.mell.'!E18</f>
        <v>117613706</v>
      </c>
      <c r="F18" s="748">
        <f>'RM_3.sz.mell.'!F18</f>
        <v>0</v>
      </c>
      <c r="G18" s="748">
        <f>'RM_3.sz.mell.'!G18</f>
        <v>0</v>
      </c>
      <c r="H18" s="748">
        <f>'RM_3.sz.mell.'!H18</f>
        <v>0</v>
      </c>
      <c r="I18" s="1273">
        <f t="shared" si="0"/>
        <v>117613706</v>
      </c>
    </row>
    <row r="19" spans="1:9" ht="15.95" customHeight="1" x14ac:dyDescent="0.2">
      <c r="A19" s="1277">
        <f>'RM_3.sz.mell.'!A19</f>
        <v>0</v>
      </c>
      <c r="B19" s="748">
        <f>'RM_3.sz.mell.'!B19</f>
        <v>0</v>
      </c>
      <c r="C19" s="748">
        <f>'RM_3.sz.mell.'!C19</f>
        <v>0</v>
      </c>
      <c r="D19" s="748">
        <f>'RM_3.sz.mell.'!D19</f>
        <v>0</v>
      </c>
      <c r="E19" s="748">
        <f>'RM_3.sz.mell.'!E19</f>
        <v>0</v>
      </c>
      <c r="F19" s="748">
        <f>'RM_3.sz.mell.'!F19</f>
        <v>0</v>
      </c>
      <c r="G19" s="748">
        <f>'RM_3.sz.mell.'!G19</f>
        <v>0</v>
      </c>
      <c r="H19" s="748">
        <f>'RM_3.sz.mell.'!H19</f>
        <v>0</v>
      </c>
      <c r="I19" s="1273">
        <f t="shared" si="0"/>
        <v>0</v>
      </c>
    </row>
    <row r="20" spans="1:9" ht="15.95" customHeight="1" x14ac:dyDescent="0.2">
      <c r="A20" s="1277">
        <f>'RM_3.sz.mell.'!A20</f>
        <v>0</v>
      </c>
      <c r="B20" s="748">
        <f>'RM_3.sz.mell.'!B20</f>
        <v>0</v>
      </c>
      <c r="C20" s="748">
        <f>'RM_3.sz.mell.'!C20</f>
        <v>0</v>
      </c>
      <c r="D20" s="748">
        <f>'RM_3.sz.mell.'!D20</f>
        <v>0</v>
      </c>
      <c r="E20" s="748">
        <f>'RM_3.sz.mell.'!E20</f>
        <v>0</v>
      </c>
      <c r="F20" s="748">
        <f>'RM_3.sz.mell.'!F20</f>
        <v>0</v>
      </c>
      <c r="G20" s="748">
        <f>'RM_3.sz.mell.'!G20</f>
        <v>0</v>
      </c>
      <c r="H20" s="748">
        <f>'RM_3.sz.mell.'!H20</f>
        <v>0</v>
      </c>
      <c r="I20" s="1273">
        <f t="shared" si="0"/>
        <v>0</v>
      </c>
    </row>
    <row r="21" spans="1:9" ht="15.95" customHeight="1" x14ac:dyDescent="0.2">
      <c r="A21" s="1277">
        <f>'RM_3.sz.mell.'!A21</f>
        <v>0</v>
      </c>
      <c r="B21" s="748">
        <f>'RM_3.sz.mell.'!B21</f>
        <v>0</v>
      </c>
      <c r="C21" s="748">
        <f>'RM_3.sz.mell.'!C21</f>
        <v>0</v>
      </c>
      <c r="D21" s="748">
        <f>'RM_3.sz.mell.'!D21</f>
        <v>0</v>
      </c>
      <c r="E21" s="748">
        <f>'RM_3.sz.mell.'!E21</f>
        <v>0</v>
      </c>
      <c r="F21" s="748">
        <f>'RM_3.sz.mell.'!F21</f>
        <v>0</v>
      </c>
      <c r="G21" s="748">
        <f>'RM_3.sz.mell.'!G21</f>
        <v>0</v>
      </c>
      <c r="H21" s="748">
        <f>'RM_3.sz.mell.'!H21</f>
        <v>0</v>
      </c>
      <c r="I21" s="1273">
        <f t="shared" si="0"/>
        <v>0</v>
      </c>
    </row>
    <row r="22" spans="1:9" ht="15.95" customHeight="1" x14ac:dyDescent="0.2">
      <c r="A22" s="1277">
        <f>'RM_3.sz.mell.'!A22</f>
        <v>0</v>
      </c>
      <c r="B22" s="748">
        <f>'RM_3.sz.mell.'!B22</f>
        <v>0</v>
      </c>
      <c r="C22" s="748">
        <f>'RM_3.sz.mell.'!C22</f>
        <v>0</v>
      </c>
      <c r="D22" s="748">
        <f>'RM_3.sz.mell.'!D22</f>
        <v>0</v>
      </c>
      <c r="E22" s="748">
        <f>'RM_3.sz.mell.'!E22</f>
        <v>0</v>
      </c>
      <c r="F22" s="748">
        <f>'RM_3.sz.mell.'!F22</f>
        <v>0</v>
      </c>
      <c r="G22" s="748">
        <f>'RM_3.sz.mell.'!G22</f>
        <v>0</v>
      </c>
      <c r="H22" s="748">
        <f>'RM_3.sz.mell.'!H22</f>
        <v>0</v>
      </c>
      <c r="I22" s="1273">
        <f t="shared" si="0"/>
        <v>0</v>
      </c>
    </row>
    <row r="23" spans="1:9" ht="15.95" customHeight="1" x14ac:dyDescent="0.2">
      <c r="A23" s="1277">
        <f>'RM_3.sz.mell.'!A23</f>
        <v>0</v>
      </c>
      <c r="B23" s="748">
        <f>'RM_3.sz.mell.'!B23</f>
        <v>0</v>
      </c>
      <c r="C23" s="748">
        <f>'RM_3.sz.mell.'!C23</f>
        <v>0</v>
      </c>
      <c r="D23" s="748">
        <f>'RM_3.sz.mell.'!D23</f>
        <v>0</v>
      </c>
      <c r="E23" s="748">
        <f>'RM_3.sz.mell.'!E23</f>
        <v>0</v>
      </c>
      <c r="F23" s="748">
        <f>'RM_3.sz.mell.'!F23</f>
        <v>0</v>
      </c>
      <c r="G23" s="748">
        <f>'RM_3.sz.mell.'!G23</f>
        <v>0</v>
      </c>
      <c r="H23" s="748">
        <f>'RM_3.sz.mell.'!H23</f>
        <v>0</v>
      </c>
      <c r="I23" s="1273">
        <f t="shared" si="0"/>
        <v>0</v>
      </c>
    </row>
    <row r="24" spans="1:9" ht="15.95" customHeight="1" thickBot="1" x14ac:dyDescent="0.25">
      <c r="A24" s="1278">
        <f>'RM_3.sz.mell.'!A24</f>
        <v>0</v>
      </c>
      <c r="B24" s="1279">
        <f>'RM_3.sz.mell.'!B24</f>
        <v>0</v>
      </c>
      <c r="C24" s="1279">
        <f>'RM_3.sz.mell.'!C24</f>
        <v>0</v>
      </c>
      <c r="D24" s="1279">
        <f>'RM_3.sz.mell.'!D24</f>
        <v>0</v>
      </c>
      <c r="E24" s="1279">
        <f>'RM_3.sz.mell.'!E24</f>
        <v>0</v>
      </c>
      <c r="F24" s="1279">
        <f>'RM_3.sz.mell.'!F24</f>
        <v>0</v>
      </c>
      <c r="G24" s="1279">
        <f>'RM_3.sz.mell.'!G24</f>
        <v>0</v>
      </c>
      <c r="H24" s="1279">
        <f>'RM_3.sz.mell.'!H24</f>
        <v>0</v>
      </c>
      <c r="I24" s="1280">
        <f t="shared" si="0"/>
        <v>0</v>
      </c>
    </row>
    <row r="25" spans="1:9" s="61" customFormat="1" ht="18" customHeight="1" thickBot="1" x14ac:dyDescent="0.25">
      <c r="A25" s="59" t="s">
        <v>62</v>
      </c>
      <c r="B25" s="59">
        <f>SUM(B7:B24)</f>
        <v>552685378</v>
      </c>
      <c r="C25" s="117"/>
      <c r="D25" s="59">
        <f>SUM(D7:D24)</f>
        <v>5424825</v>
      </c>
      <c r="E25" s="59">
        <f>SUM(E7:E24)</f>
        <v>547260553</v>
      </c>
      <c r="F25" s="59"/>
      <c r="G25" s="59"/>
      <c r="H25" s="59">
        <f>SUM(H7:H24)</f>
        <v>0</v>
      </c>
      <c r="I25" s="1274">
        <f>SUM(I7:I24)</f>
        <v>547260553</v>
      </c>
    </row>
  </sheetData>
  <sheetProtection sheet="1"/>
  <customSheetViews>
    <customSheetView guid="{9A8A2574-4E4C-4A0E-A4B4-611EAAF4A38D}" scale="120">
      <selection activeCell="H5" sqref="H5"/>
      <pageMargins left="0.39370078740157483" right="0.39370078740157483" top="1.0236220472440944" bottom="0.98425196850393704" header="0.78740157480314965" footer="0.78740157480314965"/>
      <printOptions horizontalCentered="1"/>
      <pageSetup paperSize="9" scale="89" orientation="landscape" horizontalDpi="300" verticalDpi="300" r:id="rId1"/>
      <headerFooter alignWithMargins="0"/>
    </customSheetView>
  </customSheetViews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2"/>
  <headerFooter alignWithMargins="0"/>
</worksheet>
</file>

<file path=xl/worksheets/sheet2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I25"/>
  <sheetViews>
    <sheetView zoomScale="120" zoomScaleNormal="120" workbookViewId="0">
      <selection activeCell="N20" sqref="N20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9" t="str">
        <f>CONCATENATE("4. melléklet ",E_ALAPADATOK!A7," ",E_ALAPADATOK!B7," ",E_ALAPADATOK!C7," ",E_ALAPADATOK!D7," ",E_ALAPADATOK!E7," ",E_ALAPADATOK!F7," ",E_ALAPADATOK!G7," ",E_ALAPADATOK!H7)</f>
        <v>4. melléklet a … / 2021. ( … ) önkormányzati rendelethez</v>
      </c>
      <c r="D1" s="2230"/>
      <c r="E1" s="2230"/>
      <c r="F1" s="2230"/>
      <c r="G1" s="2230"/>
      <c r="H1" s="2230"/>
      <c r="I1" s="2230"/>
    </row>
    <row r="2" spans="1:9" x14ac:dyDescent="0.2">
      <c r="A2" s="629"/>
      <c r="B2" s="614"/>
      <c r="C2" s="614"/>
      <c r="D2" s="614"/>
      <c r="E2" s="614"/>
      <c r="F2" s="614"/>
      <c r="G2" s="614"/>
      <c r="H2" s="614"/>
      <c r="I2" s="614"/>
    </row>
    <row r="3" spans="1:9" ht="25.5" customHeight="1" x14ac:dyDescent="0.2">
      <c r="A3" s="2133" t="s">
        <v>765</v>
      </c>
      <c r="B3" s="2133"/>
      <c r="C3" s="2133"/>
      <c r="D3" s="2133"/>
      <c r="E3" s="2133"/>
      <c r="F3" s="2133"/>
      <c r="G3" s="2133"/>
      <c r="H3" s="2133"/>
      <c r="I3" s="2133"/>
    </row>
    <row r="4" spans="1:9" ht="22.5" customHeight="1" thickBot="1" x14ac:dyDescent="0.3">
      <c r="A4" s="629"/>
      <c r="B4" s="614"/>
      <c r="C4" s="614"/>
      <c r="D4" s="614"/>
      <c r="E4" s="614"/>
      <c r="F4" s="614"/>
      <c r="G4" s="614"/>
      <c r="H4" s="614"/>
      <c r="I4" s="630" t="str">
        <f>'E_2.2.sz.mell.'!I2</f>
        <v>Forintban!</v>
      </c>
    </row>
    <row r="5" spans="1:9" s="45" customFormat="1" ht="44.45" customHeight="1" thickBot="1" x14ac:dyDescent="0.25">
      <c r="A5" s="1281" t="str">
        <f>'RM_4.sz.mell.'!A5</f>
        <v>Felújítás  megnevezése</v>
      </c>
      <c r="B5" s="1400" t="str">
        <f>'RM_4.sz.mell.'!B5</f>
        <v>Teljes költség</v>
      </c>
      <c r="C5" s="1400" t="str">
        <f>'RM_4.sz.mell.'!C5</f>
        <v>Kivitelezés kezdési és befejezési éve</v>
      </c>
      <c r="D5" s="1400" t="str">
        <f>'RM_4.sz.mell.'!D5</f>
        <v>Felhasználás   2020. XII. 31-ig</v>
      </c>
      <c r="E5" s="1400" t="str">
        <f>'RM_4.sz.mell.'!E5</f>
        <v>2021. évi
eredeti előirányzat</v>
      </c>
      <c r="F5" s="1400" t="str">
        <f>'RM_4.sz.mell.'!F5</f>
        <v>Eddigi módosítások összege 2021-ben</v>
      </c>
      <c r="G5" s="1400" t="str">
        <f>'RM_4.sz.mell.'!G5</f>
        <v>… sz. módosítás</v>
      </c>
      <c r="H5" s="1400" t="str">
        <f>'RM_4.sz.mell.'!H5</f>
        <v>Módosítások összesen 2021. …..-ig</v>
      </c>
      <c r="I5" s="1401" t="str">
        <f>'RM_4.sz.mell.'!I5</f>
        <v>….számú módosítás utáni előirányzat</v>
      </c>
    </row>
    <row r="6" spans="1:9" s="55" customFormat="1" ht="12" customHeight="1" thickBot="1" x14ac:dyDescent="0.25">
      <c r="A6" s="1276" t="str">
        <f>'RM_4.sz.mell.'!A6</f>
        <v>A</v>
      </c>
      <c r="B6" s="745" t="str">
        <f>'RM_4.sz.mell.'!B6</f>
        <v>B</v>
      </c>
      <c r="C6" s="745" t="str">
        <f>'RM_4.sz.mell.'!C6</f>
        <v>C</v>
      </c>
      <c r="D6" s="745" t="str">
        <f>'RM_4.sz.mell.'!D6</f>
        <v>D</v>
      </c>
      <c r="E6" s="745" t="str">
        <f>'RM_4.sz.mell.'!E6</f>
        <v>E</v>
      </c>
      <c r="F6" s="745" t="str">
        <f>'RM_4.sz.mell.'!F6</f>
        <v>F</v>
      </c>
      <c r="G6" s="745" t="str">
        <f>'RM_4.sz.mell.'!G6</f>
        <v>G</v>
      </c>
      <c r="H6" s="745" t="str">
        <f>'RM_4.sz.mell.'!H6</f>
        <v>H=(F+G)</v>
      </c>
      <c r="I6" s="1272" t="s">
        <v>757</v>
      </c>
    </row>
    <row r="7" spans="1:9" ht="15.95" customHeight="1" x14ac:dyDescent="0.2">
      <c r="A7" s="1277">
        <f>'RM_4.sz.mell.'!A7</f>
        <v>0</v>
      </c>
      <c r="B7" s="748">
        <f>'RM_4.sz.mell.'!B7</f>
        <v>0</v>
      </c>
      <c r="C7" s="748">
        <f>'RM_4.sz.mell.'!C7</f>
        <v>0</v>
      </c>
      <c r="D7" s="748">
        <f>'RM_4.sz.mell.'!D7</f>
        <v>0</v>
      </c>
      <c r="E7" s="748">
        <f>'RM_4.sz.mell.'!E7</f>
        <v>0</v>
      </c>
      <c r="F7" s="748">
        <f>'RM_4.sz.mell.'!F7</f>
        <v>0</v>
      </c>
      <c r="G7" s="748">
        <f>'RM_4.sz.mell.'!G7</f>
        <v>0</v>
      </c>
      <c r="H7" s="748">
        <f>'RM_4.sz.mell.'!H7</f>
        <v>0</v>
      </c>
      <c r="I7" s="1273">
        <f>E7+H7</f>
        <v>0</v>
      </c>
    </row>
    <row r="8" spans="1:9" ht="15.95" customHeight="1" x14ac:dyDescent="0.2">
      <c r="A8" s="1277">
        <f>'RM_4.sz.mell.'!A8</f>
        <v>0</v>
      </c>
      <c r="B8" s="748">
        <f>'RM_4.sz.mell.'!B8</f>
        <v>0</v>
      </c>
      <c r="C8" s="748">
        <f>'RM_4.sz.mell.'!C8</f>
        <v>0</v>
      </c>
      <c r="D8" s="748">
        <f>'RM_4.sz.mell.'!D8</f>
        <v>0</v>
      </c>
      <c r="E8" s="748">
        <f>'RM_4.sz.mell.'!E8</f>
        <v>0</v>
      </c>
      <c r="F8" s="748">
        <f>'RM_4.sz.mell.'!F8</f>
        <v>0</v>
      </c>
      <c r="G8" s="748">
        <f>'RM_4.sz.mell.'!G8</f>
        <v>0</v>
      </c>
      <c r="H8" s="748">
        <f>'RM_4.sz.mell.'!H8</f>
        <v>0</v>
      </c>
      <c r="I8" s="1273">
        <f t="shared" ref="I8:I24" si="0">E8+H8</f>
        <v>0</v>
      </c>
    </row>
    <row r="9" spans="1:9" ht="15.95" customHeight="1" x14ac:dyDescent="0.2">
      <c r="A9" s="1277">
        <f>'RM_4.sz.mell.'!A9</f>
        <v>0</v>
      </c>
      <c r="B9" s="748">
        <f>'RM_4.sz.mell.'!B9</f>
        <v>0</v>
      </c>
      <c r="C9" s="748">
        <f>'RM_4.sz.mell.'!C9</f>
        <v>0</v>
      </c>
      <c r="D9" s="748">
        <f>'RM_4.sz.mell.'!D9</f>
        <v>0</v>
      </c>
      <c r="E9" s="748">
        <f>'RM_4.sz.mell.'!E9</f>
        <v>0</v>
      </c>
      <c r="F9" s="748">
        <f>'RM_4.sz.mell.'!F9</f>
        <v>0</v>
      </c>
      <c r="G9" s="748">
        <f>'RM_4.sz.mell.'!G9</f>
        <v>0</v>
      </c>
      <c r="H9" s="748">
        <f>'RM_4.sz.mell.'!H9</f>
        <v>0</v>
      </c>
      <c r="I9" s="1273">
        <f t="shared" si="0"/>
        <v>0</v>
      </c>
    </row>
    <row r="10" spans="1:9" ht="15.95" customHeight="1" x14ac:dyDescent="0.2">
      <c r="A10" s="1277">
        <f>'RM_4.sz.mell.'!A10</f>
        <v>0</v>
      </c>
      <c r="B10" s="748">
        <f>'RM_4.sz.mell.'!B10</f>
        <v>0</v>
      </c>
      <c r="C10" s="748">
        <f>'RM_4.sz.mell.'!C10</f>
        <v>0</v>
      </c>
      <c r="D10" s="748">
        <f>'RM_4.sz.mell.'!D10</f>
        <v>0</v>
      </c>
      <c r="E10" s="748">
        <f>'RM_4.sz.mell.'!E10</f>
        <v>0</v>
      </c>
      <c r="F10" s="748">
        <f>'RM_4.sz.mell.'!F10</f>
        <v>0</v>
      </c>
      <c r="G10" s="748">
        <f>'RM_4.sz.mell.'!G10</f>
        <v>0</v>
      </c>
      <c r="H10" s="748">
        <f>'RM_4.sz.mell.'!H10</f>
        <v>0</v>
      </c>
      <c r="I10" s="1273">
        <f t="shared" si="0"/>
        <v>0</v>
      </c>
    </row>
    <row r="11" spans="1:9" ht="15.95" customHeight="1" x14ac:dyDescent="0.2">
      <c r="A11" s="1277">
        <f>'RM_4.sz.mell.'!A11</f>
        <v>0</v>
      </c>
      <c r="B11" s="748">
        <f>'RM_4.sz.mell.'!B11</f>
        <v>0</v>
      </c>
      <c r="C11" s="748">
        <f>'RM_4.sz.mell.'!C11</f>
        <v>0</v>
      </c>
      <c r="D11" s="748">
        <f>'RM_4.sz.mell.'!D11</f>
        <v>0</v>
      </c>
      <c r="E11" s="748">
        <f>'RM_4.sz.mell.'!E11</f>
        <v>0</v>
      </c>
      <c r="F11" s="748">
        <f>'RM_4.sz.mell.'!F11</f>
        <v>0</v>
      </c>
      <c r="G11" s="748">
        <f>'RM_4.sz.mell.'!G11</f>
        <v>0</v>
      </c>
      <c r="H11" s="748">
        <f>'RM_4.sz.mell.'!H11</f>
        <v>0</v>
      </c>
      <c r="I11" s="1273">
        <f t="shared" si="0"/>
        <v>0</v>
      </c>
    </row>
    <row r="12" spans="1:9" ht="15.95" customHeight="1" x14ac:dyDescent="0.2">
      <c r="A12" s="1277">
        <f>'RM_4.sz.mell.'!A12</f>
        <v>0</v>
      </c>
      <c r="B12" s="748">
        <f>'RM_4.sz.mell.'!B12</f>
        <v>0</v>
      </c>
      <c r="C12" s="748">
        <f>'RM_4.sz.mell.'!C12</f>
        <v>0</v>
      </c>
      <c r="D12" s="748">
        <f>'RM_4.sz.mell.'!D12</f>
        <v>0</v>
      </c>
      <c r="E12" s="748">
        <f>'RM_4.sz.mell.'!E12</f>
        <v>0</v>
      </c>
      <c r="F12" s="748">
        <f>'RM_4.sz.mell.'!F12</f>
        <v>0</v>
      </c>
      <c r="G12" s="748">
        <f>'RM_4.sz.mell.'!G12</f>
        <v>0</v>
      </c>
      <c r="H12" s="748">
        <f>'RM_4.sz.mell.'!H12</f>
        <v>0</v>
      </c>
      <c r="I12" s="1273">
        <f t="shared" si="0"/>
        <v>0</v>
      </c>
    </row>
    <row r="13" spans="1:9" ht="15.95" customHeight="1" x14ac:dyDescent="0.2">
      <c r="A13" s="1277">
        <f>'RM_4.sz.mell.'!A13</f>
        <v>0</v>
      </c>
      <c r="B13" s="748">
        <f>'RM_4.sz.mell.'!B13</f>
        <v>0</v>
      </c>
      <c r="C13" s="748">
        <f>'RM_4.sz.mell.'!C13</f>
        <v>0</v>
      </c>
      <c r="D13" s="748">
        <f>'RM_4.sz.mell.'!D13</f>
        <v>0</v>
      </c>
      <c r="E13" s="748">
        <f>'RM_4.sz.mell.'!E13</f>
        <v>0</v>
      </c>
      <c r="F13" s="748">
        <f>'RM_4.sz.mell.'!F13</f>
        <v>0</v>
      </c>
      <c r="G13" s="748">
        <f>'RM_4.sz.mell.'!G13</f>
        <v>0</v>
      </c>
      <c r="H13" s="748">
        <f>'RM_4.sz.mell.'!H13</f>
        <v>0</v>
      </c>
      <c r="I13" s="1273">
        <f t="shared" si="0"/>
        <v>0</v>
      </c>
    </row>
    <row r="14" spans="1:9" ht="15.95" customHeight="1" x14ac:dyDescent="0.2">
      <c r="A14" s="1277">
        <f>'RM_4.sz.mell.'!A14</f>
        <v>0</v>
      </c>
      <c r="B14" s="748">
        <f>'RM_4.sz.mell.'!B14</f>
        <v>0</v>
      </c>
      <c r="C14" s="748">
        <f>'RM_4.sz.mell.'!C14</f>
        <v>0</v>
      </c>
      <c r="D14" s="748">
        <f>'RM_4.sz.mell.'!D14</f>
        <v>0</v>
      </c>
      <c r="E14" s="748">
        <f>'RM_4.sz.mell.'!E14</f>
        <v>0</v>
      </c>
      <c r="F14" s="748">
        <f>'RM_4.sz.mell.'!F14</f>
        <v>0</v>
      </c>
      <c r="G14" s="748">
        <f>'RM_4.sz.mell.'!G14</f>
        <v>0</v>
      </c>
      <c r="H14" s="748">
        <f>'RM_4.sz.mell.'!H14</f>
        <v>0</v>
      </c>
      <c r="I14" s="1273">
        <f t="shared" si="0"/>
        <v>0</v>
      </c>
    </row>
    <row r="15" spans="1:9" ht="15.95" customHeight="1" x14ac:dyDescent="0.2">
      <c r="A15" s="1277">
        <f>'RM_4.sz.mell.'!A15</f>
        <v>0</v>
      </c>
      <c r="B15" s="748">
        <f>'RM_4.sz.mell.'!B15</f>
        <v>0</v>
      </c>
      <c r="C15" s="748">
        <f>'RM_4.sz.mell.'!C15</f>
        <v>0</v>
      </c>
      <c r="D15" s="748">
        <f>'RM_4.sz.mell.'!D15</f>
        <v>0</v>
      </c>
      <c r="E15" s="748">
        <f>'RM_4.sz.mell.'!E15</f>
        <v>0</v>
      </c>
      <c r="F15" s="748">
        <f>'RM_4.sz.mell.'!F15</f>
        <v>0</v>
      </c>
      <c r="G15" s="748">
        <f>'RM_4.sz.mell.'!G15</f>
        <v>0</v>
      </c>
      <c r="H15" s="748">
        <f>'RM_4.sz.mell.'!H15</f>
        <v>0</v>
      </c>
      <c r="I15" s="1273">
        <f t="shared" si="0"/>
        <v>0</v>
      </c>
    </row>
    <row r="16" spans="1:9" ht="15.95" customHeight="1" x14ac:dyDescent="0.2">
      <c r="A16" s="1277">
        <f>'RM_4.sz.mell.'!A16</f>
        <v>0</v>
      </c>
      <c r="B16" s="748">
        <f>'RM_4.sz.mell.'!B16</f>
        <v>0</v>
      </c>
      <c r="C16" s="748">
        <f>'RM_4.sz.mell.'!C16</f>
        <v>0</v>
      </c>
      <c r="D16" s="748">
        <f>'RM_4.sz.mell.'!D16</f>
        <v>0</v>
      </c>
      <c r="E16" s="748">
        <f>'RM_4.sz.mell.'!E16</f>
        <v>0</v>
      </c>
      <c r="F16" s="748">
        <f>'RM_4.sz.mell.'!F16</f>
        <v>0</v>
      </c>
      <c r="G16" s="748">
        <f>'RM_4.sz.mell.'!G16</f>
        <v>0</v>
      </c>
      <c r="H16" s="748">
        <f>'RM_4.sz.mell.'!H16</f>
        <v>0</v>
      </c>
      <c r="I16" s="1273">
        <f t="shared" si="0"/>
        <v>0</v>
      </c>
    </row>
    <row r="17" spans="1:9" ht="15.95" customHeight="1" x14ac:dyDescent="0.2">
      <c r="A17" s="1277">
        <f>'RM_4.sz.mell.'!A17</f>
        <v>0</v>
      </c>
      <c r="B17" s="748">
        <f>'RM_4.sz.mell.'!B17</f>
        <v>0</v>
      </c>
      <c r="C17" s="748">
        <f>'RM_4.sz.mell.'!C17</f>
        <v>0</v>
      </c>
      <c r="D17" s="748">
        <f>'RM_4.sz.mell.'!D17</f>
        <v>0</v>
      </c>
      <c r="E17" s="748">
        <f>'RM_4.sz.mell.'!E17</f>
        <v>0</v>
      </c>
      <c r="F17" s="748">
        <f>'RM_4.sz.mell.'!F17</f>
        <v>0</v>
      </c>
      <c r="G17" s="748">
        <f>'RM_4.sz.mell.'!G17</f>
        <v>0</v>
      </c>
      <c r="H17" s="748">
        <f>'RM_4.sz.mell.'!H17</f>
        <v>0</v>
      </c>
      <c r="I17" s="1273">
        <f t="shared" si="0"/>
        <v>0</v>
      </c>
    </row>
    <row r="18" spans="1:9" ht="15.95" customHeight="1" x14ac:dyDescent="0.2">
      <c r="A18" s="1277">
        <f>'RM_4.sz.mell.'!A18</f>
        <v>0</v>
      </c>
      <c r="B18" s="748">
        <f>'RM_4.sz.mell.'!B18</f>
        <v>0</v>
      </c>
      <c r="C18" s="748">
        <f>'RM_4.sz.mell.'!C18</f>
        <v>0</v>
      </c>
      <c r="D18" s="748">
        <f>'RM_4.sz.mell.'!D18</f>
        <v>0</v>
      </c>
      <c r="E18" s="748">
        <f>'RM_4.sz.mell.'!E18</f>
        <v>0</v>
      </c>
      <c r="F18" s="748">
        <f>'RM_4.sz.mell.'!F18</f>
        <v>0</v>
      </c>
      <c r="G18" s="748">
        <f>'RM_4.sz.mell.'!G18</f>
        <v>0</v>
      </c>
      <c r="H18" s="748">
        <f>'RM_4.sz.mell.'!H18</f>
        <v>0</v>
      </c>
      <c r="I18" s="1273">
        <f t="shared" si="0"/>
        <v>0</v>
      </c>
    </row>
    <row r="19" spans="1:9" ht="15.95" customHeight="1" x14ac:dyDescent="0.2">
      <c r="A19" s="1277">
        <f>'RM_4.sz.mell.'!A19</f>
        <v>0</v>
      </c>
      <c r="B19" s="748">
        <f>'RM_4.sz.mell.'!B19</f>
        <v>0</v>
      </c>
      <c r="C19" s="748">
        <f>'RM_4.sz.mell.'!C19</f>
        <v>0</v>
      </c>
      <c r="D19" s="748">
        <f>'RM_4.sz.mell.'!D19</f>
        <v>0</v>
      </c>
      <c r="E19" s="748">
        <f>'RM_4.sz.mell.'!E19</f>
        <v>0</v>
      </c>
      <c r="F19" s="748">
        <f>'RM_4.sz.mell.'!F19</f>
        <v>0</v>
      </c>
      <c r="G19" s="748">
        <f>'RM_4.sz.mell.'!G19</f>
        <v>0</v>
      </c>
      <c r="H19" s="748">
        <f>'RM_4.sz.mell.'!H19</f>
        <v>0</v>
      </c>
      <c r="I19" s="1273">
        <f t="shared" si="0"/>
        <v>0</v>
      </c>
    </row>
    <row r="20" spans="1:9" ht="15.95" customHeight="1" x14ac:dyDescent="0.2">
      <c r="A20" s="1277">
        <f>'RM_4.sz.mell.'!A20</f>
        <v>0</v>
      </c>
      <c r="B20" s="748">
        <f>'RM_4.sz.mell.'!B20</f>
        <v>0</v>
      </c>
      <c r="C20" s="748">
        <f>'RM_4.sz.mell.'!C20</f>
        <v>0</v>
      </c>
      <c r="D20" s="748">
        <f>'RM_4.sz.mell.'!D20</f>
        <v>0</v>
      </c>
      <c r="E20" s="748">
        <f>'RM_4.sz.mell.'!E20</f>
        <v>0</v>
      </c>
      <c r="F20" s="748">
        <f>'RM_4.sz.mell.'!F20</f>
        <v>0</v>
      </c>
      <c r="G20" s="748">
        <f>'RM_4.sz.mell.'!G20</f>
        <v>0</v>
      </c>
      <c r="H20" s="748">
        <f>'RM_4.sz.mell.'!H20</f>
        <v>0</v>
      </c>
      <c r="I20" s="1273">
        <f t="shared" si="0"/>
        <v>0</v>
      </c>
    </row>
    <row r="21" spans="1:9" ht="15.95" customHeight="1" x14ac:dyDescent="0.2">
      <c r="A21" s="1277">
        <f>'RM_4.sz.mell.'!A21</f>
        <v>0</v>
      </c>
      <c r="B21" s="748">
        <f>'RM_4.sz.mell.'!B21</f>
        <v>0</v>
      </c>
      <c r="C21" s="748">
        <f>'RM_4.sz.mell.'!C21</f>
        <v>0</v>
      </c>
      <c r="D21" s="748">
        <f>'RM_4.sz.mell.'!D21</f>
        <v>0</v>
      </c>
      <c r="E21" s="748">
        <f>'RM_4.sz.mell.'!E21</f>
        <v>0</v>
      </c>
      <c r="F21" s="748">
        <f>'RM_4.sz.mell.'!F21</f>
        <v>0</v>
      </c>
      <c r="G21" s="748">
        <f>'RM_4.sz.mell.'!G21</f>
        <v>0</v>
      </c>
      <c r="H21" s="748">
        <f>'RM_4.sz.mell.'!H21</f>
        <v>0</v>
      </c>
      <c r="I21" s="1273">
        <f t="shared" si="0"/>
        <v>0</v>
      </c>
    </row>
    <row r="22" spans="1:9" ht="15.95" customHeight="1" x14ac:dyDescent="0.2">
      <c r="A22" s="1277">
        <f>'RM_4.sz.mell.'!A22</f>
        <v>0</v>
      </c>
      <c r="B22" s="748">
        <f>'RM_4.sz.mell.'!B22</f>
        <v>0</v>
      </c>
      <c r="C22" s="748">
        <f>'RM_4.sz.mell.'!C22</f>
        <v>0</v>
      </c>
      <c r="D22" s="748">
        <f>'RM_4.sz.mell.'!D22</f>
        <v>0</v>
      </c>
      <c r="E22" s="748">
        <f>'RM_4.sz.mell.'!E22</f>
        <v>0</v>
      </c>
      <c r="F22" s="748">
        <f>'RM_4.sz.mell.'!F22</f>
        <v>0</v>
      </c>
      <c r="G22" s="748">
        <f>'RM_4.sz.mell.'!G22</f>
        <v>0</v>
      </c>
      <c r="H22" s="748">
        <f>'RM_4.sz.mell.'!H22</f>
        <v>0</v>
      </c>
      <c r="I22" s="1273">
        <f t="shared" si="0"/>
        <v>0</v>
      </c>
    </row>
    <row r="23" spans="1:9" ht="15.95" customHeight="1" x14ac:dyDescent="0.2">
      <c r="A23" s="1277">
        <f>'RM_4.sz.mell.'!A23</f>
        <v>0</v>
      </c>
      <c r="B23" s="748">
        <f>'RM_4.sz.mell.'!B23</f>
        <v>0</v>
      </c>
      <c r="C23" s="748">
        <f>'RM_4.sz.mell.'!C23</f>
        <v>0</v>
      </c>
      <c r="D23" s="748">
        <f>'RM_4.sz.mell.'!D23</f>
        <v>0</v>
      </c>
      <c r="E23" s="748">
        <f>'RM_4.sz.mell.'!E23</f>
        <v>0</v>
      </c>
      <c r="F23" s="748">
        <f>'RM_4.sz.mell.'!F23</f>
        <v>0</v>
      </c>
      <c r="G23" s="748">
        <f>'RM_4.sz.mell.'!G23</f>
        <v>0</v>
      </c>
      <c r="H23" s="748">
        <f>'RM_4.sz.mell.'!H23</f>
        <v>0</v>
      </c>
      <c r="I23" s="1273">
        <f t="shared" si="0"/>
        <v>0</v>
      </c>
    </row>
    <row r="24" spans="1:9" ht="15.95" customHeight="1" thickBot="1" x14ac:dyDescent="0.25">
      <c r="A24" s="1278">
        <f>'RM_4.sz.mell.'!A24</f>
        <v>0</v>
      </c>
      <c r="B24" s="1279">
        <f>'RM_4.sz.mell.'!B24</f>
        <v>0</v>
      </c>
      <c r="C24" s="1279">
        <f>'RM_4.sz.mell.'!C24</f>
        <v>0</v>
      </c>
      <c r="D24" s="1279">
        <f>'RM_4.sz.mell.'!D24</f>
        <v>0</v>
      </c>
      <c r="E24" s="1279">
        <f>'RM_4.sz.mell.'!E24</f>
        <v>0</v>
      </c>
      <c r="F24" s="1279">
        <f>'RM_4.sz.mell.'!F24</f>
        <v>0</v>
      </c>
      <c r="G24" s="1279">
        <f>'RM_4.sz.mell.'!G24</f>
        <v>0</v>
      </c>
      <c r="H24" s="1279">
        <f>'RM_4.sz.mell.'!H24</f>
        <v>0</v>
      </c>
      <c r="I24" s="1280">
        <f t="shared" si="0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0</v>
      </c>
      <c r="C25" s="117"/>
      <c r="D25" s="59">
        <f>SUM(D7:D24)</f>
        <v>0</v>
      </c>
      <c r="E25" s="59">
        <f>SUM(E7:E24)</f>
        <v>0</v>
      </c>
      <c r="F25" s="59"/>
      <c r="G25" s="59"/>
      <c r="H25" s="59">
        <f>SUM(H7:H24)</f>
        <v>0</v>
      </c>
      <c r="I25" s="60">
        <f>SUM(I7:I24)</f>
        <v>0</v>
      </c>
    </row>
  </sheetData>
  <sheetProtection sheet="1"/>
  <customSheetViews>
    <customSheetView guid="{9A8A2574-4E4C-4A0E-A4B4-611EAAF4A38D}" scale="120">
      <selection activeCell="N20" sqref="N20"/>
      <pageMargins left="0.39370078740157483" right="0.39370078740157483" top="1.0236220472440944" bottom="0.98425196850393704" header="0.78740157480314965" footer="0.78740157480314965"/>
      <printOptions horizontalCentered="1"/>
      <pageSetup paperSize="9" scale="89" orientation="landscape" horizontalDpi="300" verticalDpi="300" r:id="rId1"/>
      <headerFooter alignWithMargins="0"/>
    </customSheetView>
  </customSheetViews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2"/>
  <headerFooter alignWithMargins="0"/>
</worksheet>
</file>

<file path=xl/worksheets/sheet2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E12" sqref="E12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CONCATENATE("5.1. melléklet ",E_ALAPADATOK!A7," ",E_ALAPADATOK!B7," ",E_ALAPADATOK!C7," ",E_ALAPADATOK!D7," ",E_ALAPADATOK!E7," ",E_ALAPADATOK!F7," ",E_ALAPADATOK!G7," ",E_ALAPADATOK!H7)</f>
        <v>5.1. melléklet a … / 2021. ( …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CONCATENATE(E_ALAPADATOK!A3)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286" t="s">
        <v>758</v>
      </c>
    </row>
    <row r="3" spans="1:11" s="1287" customFormat="1" ht="36.75" thickBot="1" x14ac:dyDescent="0.25">
      <c r="A3" s="1285" t="s">
        <v>200</v>
      </c>
      <c r="B3" s="2306" t="s">
        <v>766</v>
      </c>
      <c r="C3" s="2307"/>
      <c r="D3" s="2307"/>
      <c r="E3" s="2307"/>
      <c r="F3" s="2307"/>
      <c r="G3" s="2307"/>
      <c r="H3" s="2307"/>
      <c r="I3" s="2308"/>
      <c r="J3" s="2309"/>
      <c r="K3" s="1286" t="s">
        <v>53</v>
      </c>
    </row>
    <row r="4" spans="1:11" s="1292" customFormat="1" ht="15.95" customHeight="1" thickBot="1" x14ac:dyDescent="0.3">
      <c r="A4" s="1402"/>
      <c r="B4" s="1402"/>
      <c r="C4" s="1403"/>
      <c r="D4" s="1403"/>
      <c r="E4" s="1403"/>
      <c r="F4" s="1403"/>
      <c r="G4" s="1403"/>
      <c r="H4" s="1404"/>
      <c r="I4" s="1404"/>
      <c r="J4" s="1404"/>
      <c r="K4" s="1405" t="str">
        <f>CONCATENATE('E_2.2.sz.mell.'!I2)</f>
        <v>Forintban!</v>
      </c>
    </row>
    <row r="5" spans="1:11" ht="40.5" customHeight="1" thickBot="1" x14ac:dyDescent="0.25">
      <c r="A5" s="1349" t="s">
        <v>202</v>
      </c>
      <c r="B5" s="1350" t="s">
        <v>558</v>
      </c>
      <c r="C5" s="1406" t="str">
        <f>'RM_6.1.sz.mell'!C5</f>
        <v>Eredeti
előirányzat</v>
      </c>
      <c r="D5" s="1407" t="str">
        <f>'RM_6.1.sz.mell'!D5</f>
        <v xml:space="preserve">… . sz. módosítás </v>
      </c>
      <c r="E5" s="1407" t="str">
        <f>'RM_6.1.sz.mell'!E5</f>
        <v xml:space="preserve">… . sz. módosítás </v>
      </c>
      <c r="F5" s="1407" t="str">
        <f>'RM_6.1.sz.mell'!F5</f>
        <v xml:space="preserve">… . sz. módosítás </v>
      </c>
      <c r="G5" s="1407" t="str">
        <f>'RM_6.1.sz.mell'!G5</f>
        <v xml:space="preserve">… . sz. módosítás </v>
      </c>
      <c r="H5" s="1407" t="str">
        <f>'RM_6.1.sz.mell'!H5</f>
        <v xml:space="preserve">… . sz. módosítás </v>
      </c>
      <c r="I5" s="1407" t="str">
        <f>'RM_6.1.sz.mell'!I5</f>
        <v xml:space="preserve">… . sz. módosítás </v>
      </c>
      <c r="J5" s="1407" t="str">
        <f>'RM_6.1.sz.mell'!J5</f>
        <v>Módosítások összesen</v>
      </c>
      <c r="K5" s="1408" t="str">
        <f>'RM_6.1.sz.mell'!K5</f>
        <v>….számú módosítás utáni előirányzat</v>
      </c>
    </row>
    <row r="6" spans="1:11" s="1298" customFormat="1" ht="12.95" customHeight="1" thickBot="1" x14ac:dyDescent="0.25">
      <c r="A6" s="261" t="s">
        <v>488</v>
      </c>
      <c r="B6" s="918" t="s">
        <v>489</v>
      </c>
      <c r="C6" s="1353" t="s">
        <v>490</v>
      </c>
      <c r="D6" s="1353" t="s">
        <v>492</v>
      </c>
      <c r="E6" s="1354" t="s">
        <v>491</v>
      </c>
      <c r="F6" s="1354" t="s">
        <v>493</v>
      </c>
      <c r="G6" s="1354" t="s">
        <v>494</v>
      </c>
      <c r="H6" s="1354" t="s">
        <v>495</v>
      </c>
      <c r="I6" s="1354" t="s">
        <v>741</v>
      </c>
      <c r="J6" s="1354" t="s">
        <v>742</v>
      </c>
      <c r="K6" s="667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382">
        <f>'RM_6.1.sz.mell'!C8</f>
        <v>280570453</v>
      </c>
      <c r="D8" s="694">
        <f>'RM_6.1.sz.mell'!D8</f>
        <v>0</v>
      </c>
      <c r="E8" s="694">
        <f>'RM_6.1.sz.mell'!E8</f>
        <v>0</v>
      </c>
      <c r="F8" s="694">
        <f>'RM_6.1.sz.mell'!F8</f>
        <v>0</v>
      </c>
      <c r="G8" s="694">
        <f>'RM_6.1.sz.mell'!G8</f>
        <v>0</v>
      </c>
      <c r="H8" s="694">
        <f>'RM_6.1.sz.mell'!H8</f>
        <v>0</v>
      </c>
      <c r="I8" s="382">
        <f>'RM_6.1.sz.mell'!I8</f>
        <v>0</v>
      </c>
      <c r="J8" s="382">
        <f>'RM_6.1.sz.mell'!J8</f>
        <v>0</v>
      </c>
      <c r="K8" s="282">
        <f>'RM_6.1.sz.mell'!K8</f>
        <v>280570453</v>
      </c>
    </row>
    <row r="9" spans="1:11" s="75" customFormat="1" ht="12" customHeight="1" x14ac:dyDescent="0.2">
      <c r="A9" s="1299" t="s">
        <v>97</v>
      </c>
      <c r="B9" s="1188" t="s">
        <v>250</v>
      </c>
      <c r="C9" s="668">
        <f>'RM_6.1.sz.mell'!C9</f>
        <v>90402931</v>
      </c>
      <c r="D9" s="1377">
        <f>'RM_6.1.sz.mell'!D9</f>
        <v>0</v>
      </c>
      <c r="E9" s="1377">
        <f>'RM_6.1.sz.mell'!E9</f>
        <v>0</v>
      </c>
      <c r="F9" s="1377">
        <f>'RM_6.1.sz.mell'!F9</f>
        <v>0</v>
      </c>
      <c r="G9" s="1377">
        <f>'RM_6.1.sz.mell'!G9</f>
        <v>0</v>
      </c>
      <c r="H9" s="1377">
        <f>'RM_6.1.sz.mell'!H9</f>
        <v>0</v>
      </c>
      <c r="I9" s="668">
        <f>'RM_6.1.sz.mell'!I9</f>
        <v>0</v>
      </c>
      <c r="J9" s="668">
        <f>'RM_6.1.sz.mell'!J9</f>
        <v>0</v>
      </c>
      <c r="K9" s="396">
        <f>'RM_6.1.sz.mell'!K9</f>
        <v>90402931</v>
      </c>
    </row>
    <row r="10" spans="1:11" s="1301" customFormat="1" ht="12" customHeight="1" x14ac:dyDescent="0.2">
      <c r="A10" s="1300" t="s">
        <v>98</v>
      </c>
      <c r="B10" s="1190" t="s">
        <v>251</v>
      </c>
      <c r="C10" s="668">
        <f>'RM_6.1.sz.mell'!C10</f>
        <v>68183100</v>
      </c>
      <c r="D10" s="1378">
        <f>'RM_6.1.sz.mell'!D10</f>
        <v>0</v>
      </c>
      <c r="E10" s="1378">
        <f>'RM_6.1.sz.mell'!E10</f>
        <v>0</v>
      </c>
      <c r="F10" s="1378">
        <f>'RM_6.1.sz.mell'!F10</f>
        <v>0</v>
      </c>
      <c r="G10" s="1378">
        <f>'RM_6.1.sz.mell'!G10</f>
        <v>0</v>
      </c>
      <c r="H10" s="1378">
        <f>'RM_6.1.sz.mell'!H10</f>
        <v>0</v>
      </c>
      <c r="I10" s="686">
        <f>'RM_6.1.sz.mell'!I10</f>
        <v>0</v>
      </c>
      <c r="J10" s="668">
        <f>'RM_6.1.sz.mell'!J10</f>
        <v>0</v>
      </c>
      <c r="K10" s="396">
        <f>'RM_6.1.sz.mell'!K10</f>
        <v>68183100</v>
      </c>
    </row>
    <row r="11" spans="1:11" s="1301" customFormat="1" ht="12" customHeight="1" x14ac:dyDescent="0.2">
      <c r="A11" s="1300" t="s">
        <v>99</v>
      </c>
      <c r="B11" s="1190" t="s">
        <v>252</v>
      </c>
      <c r="C11" s="668">
        <f>'RM_6.1.sz.mell'!C11</f>
        <v>106735192</v>
      </c>
      <c r="D11" s="1378">
        <f>'RM_6.1.sz.mell'!D11</f>
        <v>0</v>
      </c>
      <c r="E11" s="1378">
        <f>'RM_6.1.sz.mell'!E11</f>
        <v>0</v>
      </c>
      <c r="F11" s="1378">
        <f>'RM_6.1.sz.mell'!F11</f>
        <v>0</v>
      </c>
      <c r="G11" s="1378">
        <f>'RM_6.1.sz.mell'!G11</f>
        <v>0</v>
      </c>
      <c r="H11" s="1378">
        <f>'RM_6.1.sz.mell'!H11</f>
        <v>0</v>
      </c>
      <c r="I11" s="686">
        <f>'RM_6.1.sz.mell'!I11</f>
        <v>0</v>
      </c>
      <c r="J11" s="668">
        <f>'RM_6.1.sz.mell'!J11</f>
        <v>0</v>
      </c>
      <c r="K11" s="396">
        <f>'RM_6.1.sz.mell'!K11</f>
        <v>106735192</v>
      </c>
    </row>
    <row r="12" spans="1:11" s="1301" customFormat="1" ht="12" customHeight="1" x14ac:dyDescent="0.2">
      <c r="A12" s="1300" t="s">
        <v>100</v>
      </c>
      <c r="B12" s="1190" t="s">
        <v>253</v>
      </c>
      <c r="C12" s="668">
        <f>'RM_6.1.sz.mell'!C12</f>
        <v>5249230</v>
      </c>
      <c r="D12" s="1378">
        <f>'RM_6.1.sz.mell'!D12</f>
        <v>0</v>
      </c>
      <c r="E12" s="1378">
        <f>'RM_6.1.sz.mell'!E12</f>
        <v>0</v>
      </c>
      <c r="F12" s="1378">
        <f>'RM_6.1.sz.mell'!F12</f>
        <v>0</v>
      </c>
      <c r="G12" s="1378">
        <f>'RM_6.1.sz.mell'!G12</f>
        <v>0</v>
      </c>
      <c r="H12" s="1378">
        <f>'RM_6.1.sz.mell'!H12</f>
        <v>0</v>
      </c>
      <c r="I12" s="686">
        <f>'RM_6.1.sz.mell'!I12</f>
        <v>0</v>
      </c>
      <c r="J12" s="668">
        <f>'RM_6.1.sz.mell'!J12</f>
        <v>0</v>
      </c>
      <c r="K12" s="396">
        <f>'RM_6.1.sz.mell'!K12</f>
        <v>5249230</v>
      </c>
    </row>
    <row r="13" spans="1:11" s="1301" customFormat="1" ht="12" customHeight="1" x14ac:dyDescent="0.2">
      <c r="A13" s="1300" t="s">
        <v>146</v>
      </c>
      <c r="B13" s="1190" t="s">
        <v>501</v>
      </c>
      <c r="C13" s="668">
        <f>'RM_6.1.sz.mell'!C13</f>
        <v>10000000</v>
      </c>
      <c r="D13" s="1378">
        <f>'RM_6.1.sz.mell'!D13</f>
        <v>0</v>
      </c>
      <c r="E13" s="1378">
        <f>'RM_6.1.sz.mell'!E13</f>
        <v>0</v>
      </c>
      <c r="F13" s="1378">
        <f>'RM_6.1.sz.mell'!F13</f>
        <v>0</v>
      </c>
      <c r="G13" s="1378">
        <f>'RM_6.1.sz.mell'!G13</f>
        <v>0</v>
      </c>
      <c r="H13" s="1378">
        <f>'RM_6.1.sz.mell'!H13</f>
        <v>0</v>
      </c>
      <c r="I13" s="686">
        <f>'RM_6.1.sz.mell'!I13</f>
        <v>0</v>
      </c>
      <c r="J13" s="668">
        <f>'RM_6.1.sz.mell'!J13</f>
        <v>0</v>
      </c>
      <c r="K13" s="396">
        <f>'RM_6.1.sz.mell'!K13</f>
        <v>10000000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668">
        <f>'RM_6.1.sz.mell'!C14</f>
        <v>0</v>
      </c>
      <c r="D14" s="1378">
        <f>'RM_6.1.sz.mell'!D14</f>
        <v>0</v>
      </c>
      <c r="E14" s="1378">
        <f>'RM_6.1.sz.mell'!E14</f>
        <v>0</v>
      </c>
      <c r="F14" s="1378">
        <f>'RM_6.1.sz.mell'!F14</f>
        <v>0</v>
      </c>
      <c r="G14" s="1378">
        <f>'RM_6.1.sz.mell'!G14</f>
        <v>0</v>
      </c>
      <c r="H14" s="1378">
        <f>'RM_6.1.sz.mell'!H14</f>
        <v>0</v>
      </c>
      <c r="I14" s="686">
        <f>'RM_6.1.sz.mell'!I14</f>
        <v>0</v>
      </c>
      <c r="J14" s="668">
        <f>'RM_6.1.sz.mell'!J14</f>
        <v>0</v>
      </c>
      <c r="K14" s="396">
        <f>'RM_6.1.sz.mell'!K14</f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382">
        <f>'RM_6.1.sz.mell'!C15</f>
        <v>437996710</v>
      </c>
      <c r="D15" s="694">
        <f>'RM_6.1.sz.mell'!D15</f>
        <v>0</v>
      </c>
      <c r="E15" s="694">
        <f>'RM_6.1.sz.mell'!E15</f>
        <v>0</v>
      </c>
      <c r="F15" s="694">
        <f>'RM_6.1.sz.mell'!F15</f>
        <v>0</v>
      </c>
      <c r="G15" s="694">
        <f>'RM_6.1.sz.mell'!G15</f>
        <v>0</v>
      </c>
      <c r="H15" s="694">
        <f>'RM_6.1.sz.mell'!H15</f>
        <v>0</v>
      </c>
      <c r="I15" s="382">
        <f>'RM_6.1.sz.mell'!I15</f>
        <v>0</v>
      </c>
      <c r="J15" s="382">
        <f>'RM_6.1.sz.mell'!J15</f>
        <v>0</v>
      </c>
      <c r="K15" s="282">
        <f>'RM_6.1.sz.mell'!K15</f>
        <v>437996710</v>
      </c>
    </row>
    <row r="16" spans="1:11" s="75" customFormat="1" ht="12" customHeight="1" x14ac:dyDescent="0.2">
      <c r="A16" s="1299" t="s">
        <v>103</v>
      </c>
      <c r="B16" s="1188" t="s">
        <v>255</v>
      </c>
      <c r="C16" s="668">
        <f>'RM_6.1.sz.mell'!C16</f>
        <v>0</v>
      </c>
      <c r="D16" s="1377">
        <f>'RM_6.1.sz.mell'!D16</f>
        <v>0</v>
      </c>
      <c r="E16" s="1377">
        <f>'RM_6.1.sz.mell'!E16</f>
        <v>0</v>
      </c>
      <c r="F16" s="1377">
        <f>'RM_6.1.sz.mell'!F16</f>
        <v>0</v>
      </c>
      <c r="G16" s="1377">
        <f>'RM_6.1.sz.mell'!G16</f>
        <v>0</v>
      </c>
      <c r="H16" s="1377">
        <f>'RM_6.1.sz.mell'!H16</f>
        <v>0</v>
      </c>
      <c r="I16" s="668">
        <f>'RM_6.1.sz.mell'!I16</f>
        <v>0</v>
      </c>
      <c r="J16" s="668">
        <f>'RM_6.1.sz.mell'!J16</f>
        <v>0</v>
      </c>
      <c r="K16" s="396">
        <f>'RM_6.1.sz.mell'!K16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668">
        <f>'RM_6.1.sz.mell'!C17</f>
        <v>0</v>
      </c>
      <c r="D17" s="1378">
        <f>'RM_6.1.sz.mell'!D17</f>
        <v>0</v>
      </c>
      <c r="E17" s="1378">
        <f>'RM_6.1.sz.mell'!E17</f>
        <v>0</v>
      </c>
      <c r="F17" s="1378">
        <f>'RM_6.1.sz.mell'!F17</f>
        <v>0</v>
      </c>
      <c r="G17" s="1378">
        <f>'RM_6.1.sz.mell'!G17</f>
        <v>0</v>
      </c>
      <c r="H17" s="1378">
        <f>'RM_6.1.sz.mell'!H17</f>
        <v>0</v>
      </c>
      <c r="I17" s="686">
        <f>'RM_6.1.sz.mell'!I17</f>
        <v>0</v>
      </c>
      <c r="J17" s="686">
        <f>'RM_6.1.sz.mell'!J17</f>
        <v>0</v>
      </c>
      <c r="K17" s="752">
        <f>'RM_6.1.sz.mell'!K17</f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668">
        <f>'RM_6.1.sz.mell'!C18</f>
        <v>0</v>
      </c>
      <c r="D18" s="1378">
        <f>'RM_6.1.sz.mell'!D18</f>
        <v>0</v>
      </c>
      <c r="E18" s="1378">
        <f>'RM_6.1.sz.mell'!E18</f>
        <v>0</v>
      </c>
      <c r="F18" s="1378">
        <f>'RM_6.1.sz.mell'!F18</f>
        <v>0</v>
      </c>
      <c r="G18" s="1378">
        <f>'RM_6.1.sz.mell'!G18</f>
        <v>0</v>
      </c>
      <c r="H18" s="1378">
        <f>'RM_6.1.sz.mell'!H18</f>
        <v>0</v>
      </c>
      <c r="I18" s="686">
        <f>'RM_6.1.sz.mell'!I18</f>
        <v>0</v>
      </c>
      <c r="J18" s="686">
        <f>'RM_6.1.sz.mell'!J18</f>
        <v>0</v>
      </c>
      <c r="K18" s="752">
        <f>'RM_6.1.sz.mell'!K18</f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668">
        <f>'RM_6.1.sz.mell'!C19</f>
        <v>0</v>
      </c>
      <c r="D19" s="1378">
        <f>'RM_6.1.sz.mell'!D19</f>
        <v>0</v>
      </c>
      <c r="E19" s="1378">
        <f>'RM_6.1.sz.mell'!E19</f>
        <v>0</v>
      </c>
      <c r="F19" s="1378">
        <f>'RM_6.1.sz.mell'!F19</f>
        <v>0</v>
      </c>
      <c r="G19" s="1378">
        <f>'RM_6.1.sz.mell'!G19</f>
        <v>0</v>
      </c>
      <c r="H19" s="1378">
        <f>'RM_6.1.sz.mell'!H19</f>
        <v>0</v>
      </c>
      <c r="I19" s="686">
        <f>'RM_6.1.sz.mell'!I19</f>
        <v>0</v>
      </c>
      <c r="J19" s="686">
        <f>'RM_6.1.sz.mell'!J19</f>
        <v>0</v>
      </c>
      <c r="K19" s="752">
        <f>'RM_6.1.sz.mell'!K19</f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668">
        <f>'RM_6.1.sz.mell'!C20</f>
        <v>437996710</v>
      </c>
      <c r="D20" s="1378">
        <f>'RM_6.1.sz.mell'!D20</f>
        <v>0</v>
      </c>
      <c r="E20" s="1378">
        <f>'RM_6.1.sz.mell'!E20</f>
        <v>0</v>
      </c>
      <c r="F20" s="1378">
        <f>'RM_6.1.sz.mell'!F20</f>
        <v>0</v>
      </c>
      <c r="G20" s="1378">
        <f>'RM_6.1.sz.mell'!G20</f>
        <v>0</v>
      </c>
      <c r="H20" s="1378">
        <f>'RM_6.1.sz.mell'!H20</f>
        <v>0</v>
      </c>
      <c r="I20" s="686">
        <f>'RM_6.1.sz.mell'!I20</f>
        <v>0</v>
      </c>
      <c r="J20" s="686">
        <f>'RM_6.1.sz.mell'!J20</f>
        <v>0</v>
      </c>
      <c r="K20" s="752">
        <f>'RM_6.1.sz.mell'!K20</f>
        <v>437996710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668">
        <f>'RM_6.1.sz.mell'!C21</f>
        <v>0</v>
      </c>
      <c r="D21" s="1379">
        <f>'RM_6.1.sz.mell'!D21</f>
        <v>0</v>
      </c>
      <c r="E21" s="1379">
        <f>'RM_6.1.sz.mell'!E21</f>
        <v>0</v>
      </c>
      <c r="F21" s="1379">
        <f>'RM_6.1.sz.mell'!F21</f>
        <v>0</v>
      </c>
      <c r="G21" s="1379">
        <f>'RM_6.1.sz.mell'!G21</f>
        <v>0</v>
      </c>
      <c r="H21" s="1379">
        <f>'RM_6.1.sz.mell'!H21</f>
        <v>0</v>
      </c>
      <c r="I21" s="688">
        <f>'RM_6.1.sz.mell'!I21</f>
        <v>0</v>
      </c>
      <c r="J21" s="688">
        <f>'RM_6.1.sz.mell'!J21</f>
        <v>0</v>
      </c>
      <c r="K21" s="753">
        <f>'RM_6.1.sz.mell'!K21</f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382">
        <f>'RM_6.1.sz.mell'!C22</f>
        <v>0</v>
      </c>
      <c r="D22" s="694">
        <f>'RM_6.1.sz.mell'!D22</f>
        <v>0</v>
      </c>
      <c r="E22" s="694">
        <f>'RM_6.1.sz.mell'!E22</f>
        <v>0</v>
      </c>
      <c r="F22" s="694">
        <f>'RM_6.1.sz.mell'!F22</f>
        <v>0</v>
      </c>
      <c r="G22" s="694">
        <f>'RM_6.1.sz.mell'!G22</f>
        <v>0</v>
      </c>
      <c r="H22" s="694">
        <f>'RM_6.1.sz.mell'!H22</f>
        <v>0</v>
      </c>
      <c r="I22" s="382">
        <f>'RM_6.1.sz.mell'!I22</f>
        <v>0</v>
      </c>
      <c r="J22" s="382">
        <f>'RM_6.1.sz.mell'!J22</f>
        <v>0</v>
      </c>
      <c r="K22" s="282">
        <f>'RM_6.1.sz.mell'!K22</f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668">
        <f>'RM_6.1.sz.mell'!C23</f>
        <v>0</v>
      </c>
      <c r="D23" s="1377">
        <f>'RM_6.1.sz.mell'!D23</f>
        <v>0</v>
      </c>
      <c r="E23" s="1377">
        <f>'RM_6.1.sz.mell'!E23</f>
        <v>0</v>
      </c>
      <c r="F23" s="1377">
        <f>'RM_6.1.sz.mell'!F23</f>
        <v>0</v>
      </c>
      <c r="G23" s="1377">
        <f>'RM_6.1.sz.mell'!G23</f>
        <v>0</v>
      </c>
      <c r="H23" s="1377">
        <f>'RM_6.1.sz.mell'!H23</f>
        <v>0</v>
      </c>
      <c r="I23" s="668">
        <f>'RM_6.1.sz.mell'!I23</f>
        <v>0</v>
      </c>
      <c r="J23" s="668">
        <f>'RM_6.1.sz.mell'!J23</f>
        <v>0</v>
      </c>
      <c r="K23" s="396">
        <f>'RM_6.1.sz.mell'!K23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686">
        <f>'RM_6.1.sz.mell'!C24</f>
        <v>0</v>
      </c>
      <c r="D24" s="1378">
        <f>'RM_6.1.sz.mell'!D24</f>
        <v>0</v>
      </c>
      <c r="E24" s="1378">
        <f>'RM_6.1.sz.mell'!E24</f>
        <v>0</v>
      </c>
      <c r="F24" s="1378">
        <f>'RM_6.1.sz.mell'!F24</f>
        <v>0</v>
      </c>
      <c r="G24" s="1378">
        <f>'RM_6.1.sz.mell'!G24</f>
        <v>0</v>
      </c>
      <c r="H24" s="1378">
        <f>'RM_6.1.sz.mell'!H24</f>
        <v>0</v>
      </c>
      <c r="I24" s="686">
        <f>'RM_6.1.sz.mell'!I24</f>
        <v>0</v>
      </c>
      <c r="J24" s="686">
        <f>'RM_6.1.sz.mell'!J24</f>
        <v>0</v>
      </c>
      <c r="K24" s="752">
        <f>'RM_6.1.sz.mell'!K24</f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686">
        <f>'RM_6.1.sz.mell'!C25</f>
        <v>0</v>
      </c>
      <c r="D25" s="1378">
        <f>'RM_6.1.sz.mell'!D25</f>
        <v>0</v>
      </c>
      <c r="E25" s="1378">
        <f>'RM_6.1.sz.mell'!E25</f>
        <v>0</v>
      </c>
      <c r="F25" s="1378">
        <f>'RM_6.1.sz.mell'!F25</f>
        <v>0</v>
      </c>
      <c r="G25" s="1378">
        <f>'RM_6.1.sz.mell'!G25</f>
        <v>0</v>
      </c>
      <c r="H25" s="1378">
        <f>'RM_6.1.sz.mell'!H25</f>
        <v>0</v>
      </c>
      <c r="I25" s="686">
        <f>'RM_6.1.sz.mell'!I25</f>
        <v>0</v>
      </c>
      <c r="J25" s="686">
        <f>'RM_6.1.sz.mell'!J25</f>
        <v>0</v>
      </c>
      <c r="K25" s="752">
        <f>'RM_6.1.sz.mell'!K25</f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686">
        <f>'RM_6.1.sz.mell'!C26</f>
        <v>0</v>
      </c>
      <c r="D26" s="1378">
        <f>'RM_6.1.sz.mell'!D26</f>
        <v>0</v>
      </c>
      <c r="E26" s="1378">
        <f>'RM_6.1.sz.mell'!E26</f>
        <v>0</v>
      </c>
      <c r="F26" s="1378">
        <f>'RM_6.1.sz.mell'!F26</f>
        <v>0</v>
      </c>
      <c r="G26" s="1378">
        <f>'RM_6.1.sz.mell'!G26</f>
        <v>0</v>
      </c>
      <c r="H26" s="1378">
        <f>'RM_6.1.sz.mell'!H26</f>
        <v>0</v>
      </c>
      <c r="I26" s="686">
        <f>'RM_6.1.sz.mell'!I26</f>
        <v>0</v>
      </c>
      <c r="J26" s="686">
        <f>'RM_6.1.sz.mell'!J26</f>
        <v>0</v>
      </c>
      <c r="K26" s="752">
        <f>'RM_6.1.sz.mell'!K26</f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686">
        <f>'RM_6.1.sz.mell'!C27</f>
        <v>0</v>
      </c>
      <c r="D27" s="1378">
        <f>'RM_6.1.sz.mell'!D27</f>
        <v>0</v>
      </c>
      <c r="E27" s="1378">
        <f>'RM_6.1.sz.mell'!E27</f>
        <v>0</v>
      </c>
      <c r="F27" s="1378">
        <f>'RM_6.1.sz.mell'!F27</f>
        <v>0</v>
      </c>
      <c r="G27" s="1378">
        <f>'RM_6.1.sz.mell'!G27</f>
        <v>0</v>
      </c>
      <c r="H27" s="1378">
        <f>'RM_6.1.sz.mell'!H27</f>
        <v>0</v>
      </c>
      <c r="I27" s="686">
        <f>'RM_6.1.sz.mell'!I27</f>
        <v>0</v>
      </c>
      <c r="J27" s="686">
        <f>'RM_6.1.sz.mell'!J27</f>
        <v>0</v>
      </c>
      <c r="K27" s="752">
        <f>'RM_6.1.sz.mell'!K27</f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688">
        <f>'RM_6.1.sz.mell'!C28</f>
        <v>0</v>
      </c>
      <c r="D28" s="1379">
        <f>'RM_6.1.sz.mell'!D28</f>
        <v>0</v>
      </c>
      <c r="E28" s="1379">
        <f>'RM_6.1.sz.mell'!E28</f>
        <v>0</v>
      </c>
      <c r="F28" s="1379">
        <f>'RM_6.1.sz.mell'!F28</f>
        <v>0</v>
      </c>
      <c r="G28" s="1379">
        <f>'RM_6.1.sz.mell'!G28</f>
        <v>0</v>
      </c>
      <c r="H28" s="1379">
        <f>'RM_6.1.sz.mell'!H28</f>
        <v>0</v>
      </c>
      <c r="I28" s="688">
        <f>'RM_6.1.sz.mell'!I28</f>
        <v>0</v>
      </c>
      <c r="J28" s="688">
        <f>'RM_6.1.sz.mell'!J28</f>
        <v>0</v>
      </c>
      <c r="K28" s="753">
        <f>'RM_6.1.sz.mell'!K28</f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'RM_6.1.sz.mell'!C29</f>
        <v>28950000</v>
      </c>
      <c r="D29" s="389">
        <f>'RM_6.1.sz.mell'!D29</f>
        <v>0</v>
      </c>
      <c r="E29" s="389">
        <f>'RM_6.1.sz.mell'!E29</f>
        <v>0</v>
      </c>
      <c r="F29" s="389">
        <f>'RM_6.1.sz.mell'!F29</f>
        <v>0</v>
      </c>
      <c r="G29" s="389">
        <f>'RM_6.1.sz.mell'!G29</f>
        <v>0</v>
      </c>
      <c r="H29" s="389">
        <f>'RM_6.1.sz.mell'!H29</f>
        <v>0</v>
      </c>
      <c r="I29" s="389">
        <f>'RM_6.1.sz.mell'!I29</f>
        <v>0</v>
      </c>
      <c r="J29" s="389">
        <f>'RM_6.1.sz.mell'!J29</f>
        <v>0</v>
      </c>
      <c r="K29" s="288">
        <f>'RM_6.1.sz.mell'!K29</f>
        <v>28950000</v>
      </c>
    </row>
    <row r="30" spans="1:11" s="1301" customFormat="1" ht="12" customHeight="1" x14ac:dyDescent="0.2">
      <c r="A30" s="1299" t="s">
        <v>265</v>
      </c>
      <c r="B30" s="1188" t="str">
        <f>'E_1.1.sz.mell.'!B33</f>
        <v>Építményadó</v>
      </c>
      <c r="C30" s="668">
        <f>'RM_6.1.sz.mell'!C30</f>
        <v>4100000</v>
      </c>
      <c r="D30" s="668">
        <f>'RM_6.1.sz.mell'!D30</f>
        <v>0</v>
      </c>
      <c r="E30" s="668">
        <f>'RM_6.1.sz.mell'!E30</f>
        <v>0</v>
      </c>
      <c r="F30" s="668">
        <f>'RM_6.1.sz.mell'!F30</f>
        <v>0</v>
      </c>
      <c r="G30" s="668">
        <f>'RM_6.1.sz.mell'!G30</f>
        <v>0</v>
      </c>
      <c r="H30" s="668">
        <f>'RM_6.1.sz.mell'!H30</f>
        <v>0</v>
      </c>
      <c r="I30" s="668">
        <f>'RM_6.1.sz.mell'!I30</f>
        <v>0</v>
      </c>
      <c r="J30" s="668">
        <f>'RM_6.1.sz.mell'!J30</f>
        <v>0</v>
      </c>
      <c r="K30" s="396">
        <f>'RM_6.1.sz.mell'!K30</f>
        <v>4100000</v>
      </c>
    </row>
    <row r="31" spans="1:11" s="1301" customFormat="1" ht="12" customHeight="1" x14ac:dyDescent="0.2">
      <c r="A31" s="1300" t="s">
        <v>266</v>
      </c>
      <c r="B31" s="1188" t="str">
        <f>'E_1.1.sz.mell.'!B34</f>
        <v>Idegenforgalmi adó</v>
      </c>
      <c r="C31" s="686">
        <f>'RM_6.1.sz.mell'!C31</f>
        <v>0</v>
      </c>
      <c r="D31" s="686">
        <f>'RM_6.1.sz.mell'!D31</f>
        <v>0</v>
      </c>
      <c r="E31" s="686">
        <f>'RM_6.1.sz.mell'!E31</f>
        <v>0</v>
      </c>
      <c r="F31" s="686">
        <f>'RM_6.1.sz.mell'!F31</f>
        <v>0</v>
      </c>
      <c r="G31" s="686">
        <f>'RM_6.1.sz.mell'!G31</f>
        <v>0</v>
      </c>
      <c r="H31" s="686">
        <f>'RM_6.1.sz.mell'!H31</f>
        <v>0</v>
      </c>
      <c r="I31" s="686">
        <f>'RM_6.1.sz.mell'!I31</f>
        <v>0</v>
      </c>
      <c r="J31" s="686">
        <f>'RM_6.1.sz.mell'!J31</f>
        <v>0</v>
      </c>
      <c r="K31" s="752">
        <f>'RM_6.1.sz.mell'!K31</f>
        <v>0</v>
      </c>
    </row>
    <row r="32" spans="1:11" s="1301" customFormat="1" ht="12" customHeight="1" x14ac:dyDescent="0.2">
      <c r="A32" s="1300" t="s">
        <v>267</v>
      </c>
      <c r="B32" s="1188" t="str">
        <f>'E_1.1.sz.mell.'!B35</f>
        <v>Iparűzési adó</v>
      </c>
      <c r="C32" s="686">
        <f>'RM_6.1.sz.mell'!C32</f>
        <v>20000000</v>
      </c>
      <c r="D32" s="686">
        <f>'RM_6.1.sz.mell'!D32</f>
        <v>0</v>
      </c>
      <c r="E32" s="686">
        <f>'RM_6.1.sz.mell'!E32</f>
        <v>0</v>
      </c>
      <c r="F32" s="686">
        <f>'RM_6.1.sz.mell'!F32</f>
        <v>0</v>
      </c>
      <c r="G32" s="686">
        <f>'RM_6.1.sz.mell'!G32</f>
        <v>0</v>
      </c>
      <c r="H32" s="686">
        <f>'RM_6.1.sz.mell'!H32</f>
        <v>0</v>
      </c>
      <c r="I32" s="686">
        <f>'RM_6.1.sz.mell'!I32</f>
        <v>0</v>
      </c>
      <c r="J32" s="686">
        <f>'RM_6.1.sz.mell'!J32</f>
        <v>0</v>
      </c>
      <c r="K32" s="752">
        <f>'RM_6.1.sz.mell'!K32</f>
        <v>20000000</v>
      </c>
    </row>
    <row r="33" spans="1:11" s="1301" customFormat="1" ht="12" customHeight="1" x14ac:dyDescent="0.2">
      <c r="A33" s="1300" t="s">
        <v>268</v>
      </c>
      <c r="B33" s="1188" t="str">
        <f>'E_1.1.sz.mell.'!B36</f>
        <v xml:space="preserve">Talajterhelési díj </v>
      </c>
      <c r="C33" s="686">
        <f>'RM_6.1.sz.mell'!C33</f>
        <v>500000</v>
      </c>
      <c r="D33" s="686">
        <f>'RM_6.1.sz.mell'!D33</f>
        <v>0</v>
      </c>
      <c r="E33" s="686">
        <f>'RM_6.1.sz.mell'!E33</f>
        <v>0</v>
      </c>
      <c r="F33" s="686">
        <f>'RM_6.1.sz.mell'!F33</f>
        <v>0</v>
      </c>
      <c r="G33" s="686">
        <f>'RM_6.1.sz.mell'!G33</f>
        <v>0</v>
      </c>
      <c r="H33" s="686">
        <f>'RM_6.1.sz.mell'!H33</f>
        <v>0</v>
      </c>
      <c r="I33" s="686">
        <f>'RM_6.1.sz.mell'!I33</f>
        <v>0</v>
      </c>
      <c r="J33" s="686">
        <f>'RM_6.1.sz.mell'!J33</f>
        <v>0</v>
      </c>
      <c r="K33" s="752">
        <f>'RM_6.1.sz.mell'!K33</f>
        <v>500000</v>
      </c>
    </row>
    <row r="34" spans="1:11" s="1301" customFormat="1" ht="12" customHeight="1" x14ac:dyDescent="0.2">
      <c r="A34" s="1300" t="s">
        <v>547</v>
      </c>
      <c r="B34" s="1188" t="str">
        <f>'E_1.1.sz.mell.'!B37</f>
        <v>Gépjárműadó</v>
      </c>
      <c r="C34" s="686">
        <f>'RM_6.1.sz.mell'!C34</f>
        <v>0</v>
      </c>
      <c r="D34" s="686">
        <f>'RM_6.1.sz.mell'!D34</f>
        <v>0</v>
      </c>
      <c r="E34" s="686">
        <f>'RM_6.1.sz.mell'!E34</f>
        <v>0</v>
      </c>
      <c r="F34" s="686">
        <f>'RM_6.1.sz.mell'!F34</f>
        <v>0</v>
      </c>
      <c r="G34" s="686">
        <f>'RM_6.1.sz.mell'!G34</f>
        <v>0</v>
      </c>
      <c r="H34" s="686">
        <f>'RM_6.1.sz.mell'!H34</f>
        <v>0</v>
      </c>
      <c r="I34" s="686">
        <f>'RM_6.1.sz.mell'!I34</f>
        <v>0</v>
      </c>
      <c r="J34" s="686">
        <f>'RM_6.1.sz.mell'!J34</f>
        <v>0</v>
      </c>
      <c r="K34" s="752">
        <f>'RM_6.1.sz.mell'!K34</f>
        <v>0</v>
      </c>
    </row>
    <row r="35" spans="1:11" s="1301" customFormat="1" ht="12" customHeight="1" x14ac:dyDescent="0.2">
      <c r="A35" s="1300" t="s">
        <v>548</v>
      </c>
      <c r="B35" s="1188" t="str">
        <f>'E_1.1.sz.mell.'!B38</f>
        <v>Telekadó</v>
      </c>
      <c r="C35" s="686">
        <f>'RM_6.1.sz.mell'!C35</f>
        <v>4200000</v>
      </c>
      <c r="D35" s="686">
        <f>'RM_6.1.sz.mell'!D35</f>
        <v>0</v>
      </c>
      <c r="E35" s="686">
        <f>'RM_6.1.sz.mell'!E35</f>
        <v>0</v>
      </c>
      <c r="F35" s="686">
        <f>'RM_6.1.sz.mell'!F35</f>
        <v>0</v>
      </c>
      <c r="G35" s="686">
        <f>'RM_6.1.sz.mell'!G35</f>
        <v>0</v>
      </c>
      <c r="H35" s="686">
        <f>'RM_6.1.sz.mell'!H35</f>
        <v>0</v>
      </c>
      <c r="I35" s="686">
        <f>'RM_6.1.sz.mell'!I35</f>
        <v>0</v>
      </c>
      <c r="J35" s="686">
        <f>'RM_6.1.sz.mell'!J35</f>
        <v>0</v>
      </c>
      <c r="K35" s="752">
        <f>'RM_6.1.sz.mell'!K35</f>
        <v>4200000</v>
      </c>
    </row>
    <row r="36" spans="1:11" s="1301" customFormat="1" ht="12" customHeight="1" thickBot="1" x14ac:dyDescent="0.25">
      <c r="A36" s="1302" t="s">
        <v>549</v>
      </c>
      <c r="B36" s="1188" t="str">
        <f>'E_1.1.sz.mell.'!B39</f>
        <v>Egyéb bírság bevételei</v>
      </c>
      <c r="C36" s="688">
        <f>'RM_6.1.sz.mell'!C36</f>
        <v>150000</v>
      </c>
      <c r="D36" s="688">
        <f>'RM_6.1.sz.mell'!D36</f>
        <v>0</v>
      </c>
      <c r="E36" s="688">
        <f>'RM_6.1.sz.mell'!E36</f>
        <v>0</v>
      </c>
      <c r="F36" s="688">
        <f>'RM_6.1.sz.mell'!F36</f>
        <v>0</v>
      </c>
      <c r="G36" s="688">
        <f>'RM_6.1.sz.mell'!G36</f>
        <v>0</v>
      </c>
      <c r="H36" s="688">
        <f>'RM_6.1.sz.mell'!H36</f>
        <v>0</v>
      </c>
      <c r="I36" s="688">
        <f>'RM_6.1.sz.mell'!I36</f>
        <v>0</v>
      </c>
      <c r="J36" s="688">
        <f>'RM_6.1.sz.mell'!J36</f>
        <v>0</v>
      </c>
      <c r="K36" s="753">
        <f>'RM_6.1.sz.mell'!K36</f>
        <v>150000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382">
        <f>'RM_6.1.sz.mell'!C37</f>
        <v>6400000</v>
      </c>
      <c r="D37" s="694">
        <f>'RM_6.1.sz.mell'!D37</f>
        <v>0</v>
      </c>
      <c r="E37" s="694">
        <f>'RM_6.1.sz.mell'!E37</f>
        <v>0</v>
      </c>
      <c r="F37" s="694">
        <f>'RM_6.1.sz.mell'!F37</f>
        <v>0</v>
      </c>
      <c r="G37" s="694">
        <f>'RM_6.1.sz.mell'!G37</f>
        <v>0</v>
      </c>
      <c r="H37" s="694">
        <f>'RM_6.1.sz.mell'!H37</f>
        <v>0</v>
      </c>
      <c r="I37" s="382">
        <f>'RM_6.1.sz.mell'!I37</f>
        <v>0</v>
      </c>
      <c r="J37" s="382">
        <f>'RM_6.1.sz.mell'!J37</f>
        <v>0</v>
      </c>
      <c r="K37" s="282">
        <f>'RM_6.1.sz.mell'!K37</f>
        <v>6400000</v>
      </c>
    </row>
    <row r="38" spans="1:11" s="1301" customFormat="1" ht="12" customHeight="1" x14ac:dyDescent="0.2">
      <c r="A38" s="1299" t="s">
        <v>90</v>
      </c>
      <c r="B38" s="1188" t="s">
        <v>272</v>
      </c>
      <c r="C38" s="668">
        <f>'RM_6.1.sz.mell'!C38</f>
        <v>0</v>
      </c>
      <c r="D38" s="1377">
        <f>'RM_6.1.sz.mell'!D38</f>
        <v>0</v>
      </c>
      <c r="E38" s="1377">
        <f>'RM_6.1.sz.mell'!E38</f>
        <v>0</v>
      </c>
      <c r="F38" s="1377">
        <f>'RM_6.1.sz.mell'!F38</f>
        <v>0</v>
      </c>
      <c r="G38" s="1377">
        <f>'RM_6.1.sz.mell'!G38</f>
        <v>0</v>
      </c>
      <c r="H38" s="1377">
        <f>'RM_6.1.sz.mell'!H38</f>
        <v>0</v>
      </c>
      <c r="I38" s="668">
        <f>'RM_6.1.sz.mell'!I38</f>
        <v>0</v>
      </c>
      <c r="J38" s="668">
        <f>'RM_6.1.sz.mell'!J38</f>
        <v>0</v>
      </c>
      <c r="K38" s="396">
        <f>'RM_6.1.sz.mell'!K38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686">
        <f>'RM_6.1.sz.mell'!C39</f>
        <v>0</v>
      </c>
      <c r="D39" s="1378">
        <f>'RM_6.1.sz.mell'!D39</f>
        <v>0</v>
      </c>
      <c r="E39" s="1378">
        <f>'RM_6.1.sz.mell'!E39</f>
        <v>0</v>
      </c>
      <c r="F39" s="1378">
        <f>'RM_6.1.sz.mell'!F39</f>
        <v>0</v>
      </c>
      <c r="G39" s="1378">
        <f>'RM_6.1.sz.mell'!G39</f>
        <v>0</v>
      </c>
      <c r="H39" s="1378">
        <f>'RM_6.1.sz.mell'!H39</f>
        <v>0</v>
      </c>
      <c r="I39" s="686">
        <f>'RM_6.1.sz.mell'!I39</f>
        <v>0</v>
      </c>
      <c r="J39" s="686">
        <f>'RM_6.1.sz.mell'!J39</f>
        <v>0</v>
      </c>
      <c r="K39" s="752">
        <f>'RM_6.1.sz.mell'!K39</f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686">
        <f>'RM_6.1.sz.mell'!C40</f>
        <v>1000000</v>
      </c>
      <c r="D40" s="1378">
        <f>'RM_6.1.sz.mell'!D40</f>
        <v>0</v>
      </c>
      <c r="E40" s="1378">
        <f>'RM_6.1.sz.mell'!E40</f>
        <v>0</v>
      </c>
      <c r="F40" s="1378">
        <f>'RM_6.1.sz.mell'!F40</f>
        <v>0</v>
      </c>
      <c r="G40" s="1378">
        <f>'RM_6.1.sz.mell'!G40</f>
        <v>0</v>
      </c>
      <c r="H40" s="1378">
        <f>'RM_6.1.sz.mell'!H40</f>
        <v>0</v>
      </c>
      <c r="I40" s="686">
        <f>'RM_6.1.sz.mell'!I40</f>
        <v>0</v>
      </c>
      <c r="J40" s="686">
        <f>'RM_6.1.sz.mell'!J40</f>
        <v>0</v>
      </c>
      <c r="K40" s="752">
        <f>'RM_6.1.sz.mell'!K40</f>
        <v>1000000</v>
      </c>
    </row>
    <row r="41" spans="1:11" s="1301" customFormat="1" ht="12" customHeight="1" x14ac:dyDescent="0.2">
      <c r="A41" s="1300" t="s">
        <v>173</v>
      </c>
      <c r="B41" s="1190" t="s">
        <v>275</v>
      </c>
      <c r="C41" s="686">
        <f>'RM_6.1.sz.mell'!C41</f>
        <v>0</v>
      </c>
      <c r="D41" s="1378">
        <f>'RM_6.1.sz.mell'!D41</f>
        <v>0</v>
      </c>
      <c r="E41" s="1378">
        <f>'RM_6.1.sz.mell'!E41</f>
        <v>0</v>
      </c>
      <c r="F41" s="1378">
        <f>'RM_6.1.sz.mell'!F41</f>
        <v>0</v>
      </c>
      <c r="G41" s="1378">
        <f>'RM_6.1.sz.mell'!G41</f>
        <v>0</v>
      </c>
      <c r="H41" s="1378">
        <f>'RM_6.1.sz.mell'!H41</f>
        <v>0</v>
      </c>
      <c r="I41" s="686">
        <f>'RM_6.1.sz.mell'!I41</f>
        <v>0</v>
      </c>
      <c r="J41" s="686">
        <f>'RM_6.1.sz.mell'!J41</f>
        <v>0</v>
      </c>
      <c r="K41" s="752">
        <f>'RM_6.1.sz.mell'!K41</f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686">
        <f>'RM_6.1.sz.mell'!C42</f>
        <v>4000000</v>
      </c>
      <c r="D42" s="1378">
        <f>'RM_6.1.sz.mell'!D42</f>
        <v>0</v>
      </c>
      <c r="E42" s="1378">
        <f>'RM_6.1.sz.mell'!E42</f>
        <v>0</v>
      </c>
      <c r="F42" s="1378">
        <f>'RM_6.1.sz.mell'!F42</f>
        <v>0</v>
      </c>
      <c r="G42" s="1378">
        <f>'RM_6.1.sz.mell'!G42</f>
        <v>0</v>
      </c>
      <c r="H42" s="1378">
        <f>'RM_6.1.sz.mell'!H42</f>
        <v>0</v>
      </c>
      <c r="I42" s="686">
        <f>'RM_6.1.sz.mell'!I42</f>
        <v>0</v>
      </c>
      <c r="J42" s="686">
        <f>'RM_6.1.sz.mell'!J42</f>
        <v>0</v>
      </c>
      <c r="K42" s="752">
        <f>'RM_6.1.sz.mell'!K42</f>
        <v>4000000</v>
      </c>
    </row>
    <row r="43" spans="1:11" s="1301" customFormat="1" ht="12" customHeight="1" x14ac:dyDescent="0.2">
      <c r="A43" s="1300" t="s">
        <v>175</v>
      </c>
      <c r="B43" s="1190" t="s">
        <v>277</v>
      </c>
      <c r="C43" s="686">
        <f>'RM_6.1.sz.mell'!C43</f>
        <v>1400000</v>
      </c>
      <c r="D43" s="1378">
        <f>'RM_6.1.sz.mell'!D43</f>
        <v>0</v>
      </c>
      <c r="E43" s="1378">
        <f>'RM_6.1.sz.mell'!E43</f>
        <v>0</v>
      </c>
      <c r="F43" s="1378">
        <f>'RM_6.1.sz.mell'!F43</f>
        <v>0</v>
      </c>
      <c r="G43" s="1378">
        <f>'RM_6.1.sz.mell'!G43</f>
        <v>0</v>
      </c>
      <c r="H43" s="1378">
        <f>'RM_6.1.sz.mell'!H43</f>
        <v>0</v>
      </c>
      <c r="I43" s="686">
        <f>'RM_6.1.sz.mell'!I43</f>
        <v>0</v>
      </c>
      <c r="J43" s="686">
        <f>'RM_6.1.sz.mell'!J43</f>
        <v>0</v>
      </c>
      <c r="K43" s="752">
        <f>'RM_6.1.sz.mell'!K43</f>
        <v>1400000</v>
      </c>
    </row>
    <row r="44" spans="1:11" s="1301" customFormat="1" ht="12" customHeight="1" x14ac:dyDescent="0.2">
      <c r="A44" s="1300" t="s">
        <v>176</v>
      </c>
      <c r="B44" s="1190" t="s">
        <v>278</v>
      </c>
      <c r="C44" s="686">
        <f>'RM_6.1.sz.mell'!C44</f>
        <v>0</v>
      </c>
      <c r="D44" s="1378">
        <f>'RM_6.1.sz.mell'!D44</f>
        <v>0</v>
      </c>
      <c r="E44" s="1378">
        <f>'RM_6.1.sz.mell'!E44</f>
        <v>0</v>
      </c>
      <c r="F44" s="1378">
        <f>'RM_6.1.sz.mell'!F44</f>
        <v>0</v>
      </c>
      <c r="G44" s="1378">
        <f>'RM_6.1.sz.mell'!G44</f>
        <v>0</v>
      </c>
      <c r="H44" s="1378">
        <f>'RM_6.1.sz.mell'!H44</f>
        <v>0</v>
      </c>
      <c r="I44" s="686">
        <f>'RM_6.1.sz.mell'!I44</f>
        <v>0</v>
      </c>
      <c r="J44" s="686">
        <f>'RM_6.1.sz.mell'!J44</f>
        <v>0</v>
      </c>
      <c r="K44" s="752">
        <f>'RM_6.1.sz.mell'!K44</f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686">
        <f>'RM_6.1.sz.mell'!C45</f>
        <v>0</v>
      </c>
      <c r="D45" s="1378">
        <f>'RM_6.1.sz.mell'!D45</f>
        <v>0</v>
      </c>
      <c r="E45" s="1378">
        <f>'RM_6.1.sz.mell'!E45</f>
        <v>0</v>
      </c>
      <c r="F45" s="1378">
        <f>'RM_6.1.sz.mell'!F45</f>
        <v>0</v>
      </c>
      <c r="G45" s="1378">
        <f>'RM_6.1.sz.mell'!G45</f>
        <v>0</v>
      </c>
      <c r="H45" s="1378">
        <f>'RM_6.1.sz.mell'!H45</f>
        <v>0</v>
      </c>
      <c r="I45" s="686">
        <f>'RM_6.1.sz.mell'!I45</f>
        <v>0</v>
      </c>
      <c r="J45" s="686">
        <f>'RM_6.1.sz.mell'!J45</f>
        <v>0</v>
      </c>
      <c r="K45" s="752">
        <f>'RM_6.1.sz.mell'!K45</f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679">
        <f>'RM_6.1.sz.mell'!C46</f>
        <v>0</v>
      </c>
      <c r="D46" s="1386">
        <f>'RM_6.1.sz.mell'!D46</f>
        <v>0</v>
      </c>
      <c r="E46" s="1386">
        <f>'RM_6.1.sz.mell'!E46</f>
        <v>0</v>
      </c>
      <c r="F46" s="1386">
        <f>'RM_6.1.sz.mell'!F46</f>
        <v>0</v>
      </c>
      <c r="G46" s="1386">
        <f>'RM_6.1.sz.mell'!G46</f>
        <v>0</v>
      </c>
      <c r="H46" s="1386">
        <f>'RM_6.1.sz.mell'!H46</f>
        <v>0</v>
      </c>
      <c r="I46" s="679">
        <f>'RM_6.1.sz.mell'!I46</f>
        <v>0</v>
      </c>
      <c r="J46" s="679">
        <f>'RM_6.1.sz.mell'!J46</f>
        <v>0</v>
      </c>
      <c r="K46" s="755">
        <f>'RM_6.1.sz.mell'!K46</f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757">
        <f>'RM_6.1.sz.mell'!C47</f>
        <v>0</v>
      </c>
      <c r="D47" s="1387">
        <f>'RM_6.1.sz.mell'!D47</f>
        <v>0</v>
      </c>
      <c r="E47" s="1387">
        <f>'RM_6.1.sz.mell'!E47</f>
        <v>0</v>
      </c>
      <c r="F47" s="1387">
        <f>'RM_6.1.sz.mell'!F47</f>
        <v>0</v>
      </c>
      <c r="G47" s="1387">
        <f>'RM_6.1.sz.mell'!G47</f>
        <v>0</v>
      </c>
      <c r="H47" s="1387">
        <f>'RM_6.1.sz.mell'!H47</f>
        <v>0</v>
      </c>
      <c r="I47" s="757">
        <f>'RM_6.1.sz.mell'!I47</f>
        <v>0</v>
      </c>
      <c r="J47" s="757">
        <f>'RM_6.1.sz.mell'!J47</f>
        <v>0</v>
      </c>
      <c r="K47" s="758">
        <f>'RM_6.1.sz.mell'!K47</f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757">
        <f>'RM_6.1.sz.mell'!C48</f>
        <v>0</v>
      </c>
      <c r="D48" s="1387">
        <f>'RM_6.1.sz.mell'!D48</f>
        <v>0</v>
      </c>
      <c r="E48" s="1387">
        <f>'RM_6.1.sz.mell'!E48</f>
        <v>0</v>
      </c>
      <c r="F48" s="1387">
        <f>'RM_6.1.sz.mell'!F48</f>
        <v>0</v>
      </c>
      <c r="G48" s="1387">
        <f>'RM_6.1.sz.mell'!G48</f>
        <v>0</v>
      </c>
      <c r="H48" s="1387">
        <f>'RM_6.1.sz.mell'!H48</f>
        <v>0</v>
      </c>
      <c r="I48" s="757">
        <f>'RM_6.1.sz.mell'!I48</f>
        <v>0</v>
      </c>
      <c r="J48" s="757">
        <f>'RM_6.1.sz.mell'!J48</f>
        <v>0</v>
      </c>
      <c r="K48" s="758">
        <f>'RM_6.1.sz.mell'!K48</f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382">
        <f>'RM_6.1.sz.mell'!C49</f>
        <v>1000000</v>
      </c>
      <c r="D49" s="694">
        <f>'RM_6.1.sz.mell'!D49</f>
        <v>0</v>
      </c>
      <c r="E49" s="694">
        <f>'RM_6.1.sz.mell'!E49</f>
        <v>0</v>
      </c>
      <c r="F49" s="694">
        <f>'RM_6.1.sz.mell'!F49</f>
        <v>0</v>
      </c>
      <c r="G49" s="694">
        <f>'RM_6.1.sz.mell'!G49</f>
        <v>0</v>
      </c>
      <c r="H49" s="694">
        <f>'RM_6.1.sz.mell'!H49</f>
        <v>0</v>
      </c>
      <c r="I49" s="382">
        <f>'RM_6.1.sz.mell'!I49</f>
        <v>0</v>
      </c>
      <c r="J49" s="382">
        <f>'RM_6.1.sz.mell'!J49</f>
        <v>0</v>
      </c>
      <c r="K49" s="282">
        <f>'RM_6.1.sz.mell'!K49</f>
        <v>1000000</v>
      </c>
    </row>
    <row r="50" spans="1:11" s="1301" customFormat="1" ht="12" customHeight="1" x14ac:dyDescent="0.2">
      <c r="A50" s="1299" t="s">
        <v>93</v>
      </c>
      <c r="B50" s="1188" t="s">
        <v>286</v>
      </c>
      <c r="C50" s="672">
        <f>'RM_6.1.sz.mell'!C50</f>
        <v>0</v>
      </c>
      <c r="D50" s="1388">
        <f>'RM_6.1.sz.mell'!D50</f>
        <v>0</v>
      </c>
      <c r="E50" s="1388">
        <f>'RM_6.1.sz.mell'!E50</f>
        <v>0</v>
      </c>
      <c r="F50" s="1388">
        <f>'RM_6.1.sz.mell'!F50</f>
        <v>0</v>
      </c>
      <c r="G50" s="1388">
        <f>'RM_6.1.sz.mell'!G50</f>
        <v>0</v>
      </c>
      <c r="H50" s="1388">
        <f>'RM_6.1.sz.mell'!H50</f>
        <v>0</v>
      </c>
      <c r="I50" s="672">
        <f>'RM_6.1.sz.mell'!I50</f>
        <v>0</v>
      </c>
      <c r="J50" s="672">
        <f>'RM_6.1.sz.mell'!J50</f>
        <v>0</v>
      </c>
      <c r="K50" s="760">
        <f>'RM_6.1.sz.mell'!K50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679">
        <f>'RM_6.1.sz.mell'!C51</f>
        <v>0</v>
      </c>
      <c r="D51" s="1386">
        <f>'RM_6.1.sz.mell'!D51</f>
        <v>0</v>
      </c>
      <c r="E51" s="1386">
        <f>'RM_6.1.sz.mell'!E51</f>
        <v>0</v>
      </c>
      <c r="F51" s="1386">
        <f>'RM_6.1.sz.mell'!F51</f>
        <v>0</v>
      </c>
      <c r="G51" s="1386">
        <f>'RM_6.1.sz.mell'!G51</f>
        <v>0</v>
      </c>
      <c r="H51" s="1386">
        <f>'RM_6.1.sz.mell'!H51</f>
        <v>0</v>
      </c>
      <c r="I51" s="679">
        <f>'RM_6.1.sz.mell'!I51</f>
        <v>0</v>
      </c>
      <c r="J51" s="679">
        <f>'RM_6.1.sz.mell'!J51</f>
        <v>0</v>
      </c>
      <c r="K51" s="755">
        <f>'RM_6.1.sz.mell'!K51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679">
        <f>'RM_6.1.sz.mell'!C52</f>
        <v>1000000</v>
      </c>
      <c r="D52" s="1386">
        <f>'RM_6.1.sz.mell'!D52</f>
        <v>0</v>
      </c>
      <c r="E52" s="1386">
        <f>'RM_6.1.sz.mell'!E52</f>
        <v>0</v>
      </c>
      <c r="F52" s="1386">
        <f>'RM_6.1.sz.mell'!F52</f>
        <v>0</v>
      </c>
      <c r="G52" s="1386">
        <f>'RM_6.1.sz.mell'!G52</f>
        <v>0</v>
      </c>
      <c r="H52" s="1386">
        <f>'RM_6.1.sz.mell'!H52</f>
        <v>0</v>
      </c>
      <c r="I52" s="679">
        <f>'RM_6.1.sz.mell'!I52</f>
        <v>0</v>
      </c>
      <c r="J52" s="679">
        <f>'RM_6.1.sz.mell'!J52</f>
        <v>0</v>
      </c>
      <c r="K52" s="755">
        <f>'RM_6.1.sz.mell'!K52</f>
        <v>1000000</v>
      </c>
    </row>
    <row r="53" spans="1:11" s="1301" customFormat="1" ht="12" customHeight="1" x14ac:dyDescent="0.2">
      <c r="A53" s="1300" t="s">
        <v>284</v>
      </c>
      <c r="B53" s="1190" t="s">
        <v>289</v>
      </c>
      <c r="C53" s="679">
        <f>'RM_6.1.sz.mell'!C53</f>
        <v>0</v>
      </c>
      <c r="D53" s="1386">
        <f>'RM_6.1.sz.mell'!D53</f>
        <v>0</v>
      </c>
      <c r="E53" s="1386">
        <f>'RM_6.1.sz.mell'!E53</f>
        <v>0</v>
      </c>
      <c r="F53" s="1386">
        <f>'RM_6.1.sz.mell'!F53</f>
        <v>0</v>
      </c>
      <c r="G53" s="1386">
        <f>'RM_6.1.sz.mell'!G53</f>
        <v>0</v>
      </c>
      <c r="H53" s="1386">
        <f>'RM_6.1.sz.mell'!H53</f>
        <v>0</v>
      </c>
      <c r="I53" s="679">
        <f>'RM_6.1.sz.mell'!I53</f>
        <v>0</v>
      </c>
      <c r="J53" s="679">
        <f>'RM_6.1.sz.mell'!J53</f>
        <v>0</v>
      </c>
      <c r="K53" s="755">
        <f>'RM_6.1.sz.mell'!K53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676">
        <f>'RM_6.1.sz.mell'!C54</f>
        <v>0</v>
      </c>
      <c r="D54" s="1389">
        <f>'RM_6.1.sz.mell'!D54</f>
        <v>0</v>
      </c>
      <c r="E54" s="1389">
        <f>'RM_6.1.sz.mell'!E54</f>
        <v>0</v>
      </c>
      <c r="F54" s="1389">
        <f>'RM_6.1.sz.mell'!F54</f>
        <v>0</v>
      </c>
      <c r="G54" s="1389">
        <f>'RM_6.1.sz.mell'!G54</f>
        <v>0</v>
      </c>
      <c r="H54" s="1389">
        <f>'RM_6.1.sz.mell'!H54</f>
        <v>0</v>
      </c>
      <c r="I54" s="676">
        <f>'RM_6.1.sz.mell'!I54</f>
        <v>0</v>
      </c>
      <c r="J54" s="676">
        <f>'RM_6.1.sz.mell'!J54</f>
        <v>0</v>
      </c>
      <c r="K54" s="762">
        <f>'RM_6.1.sz.mell'!K54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382">
        <f>'RM_6.1.sz.mell'!C55</f>
        <v>0</v>
      </c>
      <c r="D55" s="694">
        <f>'RM_6.1.sz.mell'!D55</f>
        <v>0</v>
      </c>
      <c r="E55" s="694">
        <f>'RM_6.1.sz.mell'!E55</f>
        <v>0</v>
      </c>
      <c r="F55" s="694">
        <f>'RM_6.1.sz.mell'!F55</f>
        <v>0</v>
      </c>
      <c r="G55" s="694">
        <f>'RM_6.1.sz.mell'!G55</f>
        <v>0</v>
      </c>
      <c r="H55" s="694">
        <f>'RM_6.1.sz.mell'!H55</f>
        <v>0</v>
      </c>
      <c r="I55" s="382">
        <f>'RM_6.1.sz.mell'!I55</f>
        <v>0</v>
      </c>
      <c r="J55" s="382">
        <f>'RM_6.1.sz.mell'!J55</f>
        <v>0</v>
      </c>
      <c r="K55" s="282">
        <f>'RM_6.1.sz.mell'!K55</f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668">
        <f>'RM_6.1.sz.mell'!C56</f>
        <v>0</v>
      </c>
      <c r="D56" s="1377">
        <f>'RM_6.1.sz.mell'!D56</f>
        <v>0</v>
      </c>
      <c r="E56" s="1377">
        <f>'RM_6.1.sz.mell'!E56</f>
        <v>0</v>
      </c>
      <c r="F56" s="1377">
        <f>'RM_6.1.sz.mell'!F56</f>
        <v>0</v>
      </c>
      <c r="G56" s="1377">
        <f>'RM_6.1.sz.mell'!G56</f>
        <v>0</v>
      </c>
      <c r="H56" s="1377">
        <f>'RM_6.1.sz.mell'!H56</f>
        <v>0</v>
      </c>
      <c r="I56" s="668">
        <f>'RM_6.1.sz.mell'!I56</f>
        <v>0</v>
      </c>
      <c r="J56" s="668">
        <f>'RM_6.1.sz.mell'!J56</f>
        <v>0</v>
      </c>
      <c r="K56" s="396">
        <f>'RM_6.1.sz.mell'!K56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686">
        <f>'RM_6.1.sz.mell'!C57</f>
        <v>0</v>
      </c>
      <c r="D57" s="1378">
        <f>'RM_6.1.sz.mell'!D57</f>
        <v>0</v>
      </c>
      <c r="E57" s="1378">
        <f>'RM_6.1.sz.mell'!E57</f>
        <v>0</v>
      </c>
      <c r="F57" s="1378">
        <f>'RM_6.1.sz.mell'!F57</f>
        <v>0</v>
      </c>
      <c r="G57" s="1378">
        <f>'RM_6.1.sz.mell'!G57</f>
        <v>0</v>
      </c>
      <c r="H57" s="1378">
        <f>'RM_6.1.sz.mell'!H57</f>
        <v>0</v>
      </c>
      <c r="I57" s="686">
        <f>'RM_6.1.sz.mell'!I57</f>
        <v>0</v>
      </c>
      <c r="J57" s="686">
        <f>'RM_6.1.sz.mell'!J57</f>
        <v>0</v>
      </c>
      <c r="K57" s="752">
        <f>'RM_6.1.sz.mell'!K57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686">
        <f>'RM_6.1.sz.mell'!C58</f>
        <v>0</v>
      </c>
      <c r="D58" s="1378">
        <f>'RM_6.1.sz.mell'!D58</f>
        <v>0</v>
      </c>
      <c r="E58" s="1378">
        <f>'RM_6.1.sz.mell'!E58</f>
        <v>0</v>
      </c>
      <c r="F58" s="1378">
        <f>'RM_6.1.sz.mell'!F58</f>
        <v>0</v>
      </c>
      <c r="G58" s="1378">
        <f>'RM_6.1.sz.mell'!G58</f>
        <v>0</v>
      </c>
      <c r="H58" s="1378">
        <f>'RM_6.1.sz.mell'!H58</f>
        <v>0</v>
      </c>
      <c r="I58" s="686">
        <f>'RM_6.1.sz.mell'!I58</f>
        <v>0</v>
      </c>
      <c r="J58" s="686">
        <f>'RM_6.1.sz.mell'!J58</f>
        <v>0</v>
      </c>
      <c r="K58" s="752">
        <f>'RM_6.1.sz.mell'!K58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688">
        <f>'RM_6.1.sz.mell'!C59</f>
        <v>0</v>
      </c>
      <c r="D59" s="1379">
        <f>'RM_6.1.sz.mell'!D59</f>
        <v>0</v>
      </c>
      <c r="E59" s="1379">
        <f>'RM_6.1.sz.mell'!E59</f>
        <v>0</v>
      </c>
      <c r="F59" s="1379">
        <f>'RM_6.1.sz.mell'!F59</f>
        <v>0</v>
      </c>
      <c r="G59" s="1379">
        <f>'RM_6.1.sz.mell'!G59</f>
        <v>0</v>
      </c>
      <c r="H59" s="1379">
        <f>'RM_6.1.sz.mell'!H59</f>
        <v>0</v>
      </c>
      <c r="I59" s="688">
        <f>'RM_6.1.sz.mell'!I59</f>
        <v>0</v>
      </c>
      <c r="J59" s="688">
        <f>'RM_6.1.sz.mell'!J59</f>
        <v>0</v>
      </c>
      <c r="K59" s="753">
        <f>'RM_6.1.sz.mell'!K59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382">
        <f>'RM_6.1.sz.mell'!C60</f>
        <v>0</v>
      </c>
      <c r="D60" s="694">
        <f>'RM_6.1.sz.mell'!D60</f>
        <v>0</v>
      </c>
      <c r="E60" s="694">
        <f>'RM_6.1.sz.mell'!E60</f>
        <v>0</v>
      </c>
      <c r="F60" s="694">
        <f>'RM_6.1.sz.mell'!F60</f>
        <v>0</v>
      </c>
      <c r="G60" s="694">
        <f>'RM_6.1.sz.mell'!G60</f>
        <v>0</v>
      </c>
      <c r="H60" s="694">
        <f>'RM_6.1.sz.mell'!H60</f>
        <v>0</v>
      </c>
      <c r="I60" s="382">
        <f>'RM_6.1.sz.mell'!I60</f>
        <v>0</v>
      </c>
      <c r="J60" s="382">
        <f>'RM_6.1.sz.mell'!J60</f>
        <v>0</v>
      </c>
      <c r="K60" s="282">
        <f>'RM_6.1.sz.mell'!K60</f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679">
        <f>'RM_6.1.sz.mell'!C61</f>
        <v>0</v>
      </c>
      <c r="D61" s="1386">
        <f>'RM_6.1.sz.mell'!D61</f>
        <v>0</v>
      </c>
      <c r="E61" s="1386">
        <f>'RM_6.1.sz.mell'!E61</f>
        <v>0</v>
      </c>
      <c r="F61" s="1386">
        <f>'RM_6.1.sz.mell'!F61</f>
        <v>0</v>
      </c>
      <c r="G61" s="1386">
        <f>'RM_6.1.sz.mell'!G61</f>
        <v>0</v>
      </c>
      <c r="H61" s="1386">
        <f>'RM_6.1.sz.mell'!H61</f>
        <v>0</v>
      </c>
      <c r="I61" s="679">
        <f>'RM_6.1.sz.mell'!I61</f>
        <v>0</v>
      </c>
      <c r="J61" s="679">
        <f>'RM_6.1.sz.mell'!J61</f>
        <v>0</v>
      </c>
      <c r="K61" s="755">
        <f>'RM_6.1.sz.mell'!K61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679">
        <f>'RM_6.1.sz.mell'!C62</f>
        <v>0</v>
      </c>
      <c r="D62" s="1386">
        <f>'RM_6.1.sz.mell'!D62</f>
        <v>0</v>
      </c>
      <c r="E62" s="1386">
        <f>'RM_6.1.sz.mell'!E62</f>
        <v>0</v>
      </c>
      <c r="F62" s="1386">
        <f>'RM_6.1.sz.mell'!F62</f>
        <v>0</v>
      </c>
      <c r="G62" s="1386">
        <f>'RM_6.1.sz.mell'!G62</f>
        <v>0</v>
      </c>
      <c r="H62" s="1386">
        <f>'RM_6.1.sz.mell'!H62</f>
        <v>0</v>
      </c>
      <c r="I62" s="679">
        <f>'RM_6.1.sz.mell'!I62</f>
        <v>0</v>
      </c>
      <c r="J62" s="679">
        <f>'RM_6.1.sz.mell'!J62</f>
        <v>0</v>
      </c>
      <c r="K62" s="755">
        <f>'RM_6.1.sz.mell'!K62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679">
        <f>'RM_6.1.sz.mell'!C63</f>
        <v>0</v>
      </c>
      <c r="D63" s="1386">
        <f>'RM_6.1.sz.mell'!D63</f>
        <v>0</v>
      </c>
      <c r="E63" s="1386">
        <f>'RM_6.1.sz.mell'!E63</f>
        <v>0</v>
      </c>
      <c r="F63" s="1386">
        <f>'RM_6.1.sz.mell'!F63</f>
        <v>0</v>
      </c>
      <c r="G63" s="1386">
        <f>'RM_6.1.sz.mell'!G63</f>
        <v>0</v>
      </c>
      <c r="H63" s="1386">
        <f>'RM_6.1.sz.mell'!H63</f>
        <v>0</v>
      </c>
      <c r="I63" s="679">
        <f>'RM_6.1.sz.mell'!I63</f>
        <v>0</v>
      </c>
      <c r="J63" s="679">
        <f>'RM_6.1.sz.mell'!J63</f>
        <v>0</v>
      </c>
      <c r="K63" s="755">
        <f>'RM_6.1.sz.mell'!K63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679">
        <f>'RM_6.1.sz.mell'!C64</f>
        <v>0</v>
      </c>
      <c r="D64" s="1386">
        <f>'RM_6.1.sz.mell'!D64</f>
        <v>0</v>
      </c>
      <c r="E64" s="1386">
        <f>'RM_6.1.sz.mell'!E64</f>
        <v>0</v>
      </c>
      <c r="F64" s="1386">
        <f>'RM_6.1.sz.mell'!F64</f>
        <v>0</v>
      </c>
      <c r="G64" s="1386">
        <f>'RM_6.1.sz.mell'!G64</f>
        <v>0</v>
      </c>
      <c r="H64" s="1386">
        <f>'RM_6.1.sz.mell'!H64</f>
        <v>0</v>
      </c>
      <c r="I64" s="679">
        <f>'RM_6.1.sz.mell'!I64</f>
        <v>0</v>
      </c>
      <c r="J64" s="679">
        <f>'RM_6.1.sz.mell'!J64</f>
        <v>0</v>
      </c>
      <c r="K64" s="755">
        <f>'RM_6.1.sz.mell'!K64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389">
        <f>'RM_6.1.sz.mell'!C65</f>
        <v>754917163</v>
      </c>
      <c r="D65" s="695">
        <f>'RM_6.1.sz.mell'!D65</f>
        <v>0</v>
      </c>
      <c r="E65" s="695">
        <f>'RM_6.1.sz.mell'!E65</f>
        <v>0</v>
      </c>
      <c r="F65" s="695">
        <f>'RM_6.1.sz.mell'!F65</f>
        <v>0</v>
      </c>
      <c r="G65" s="695">
        <f>'RM_6.1.sz.mell'!G65</f>
        <v>0</v>
      </c>
      <c r="H65" s="695">
        <f>'RM_6.1.sz.mell'!H65</f>
        <v>0</v>
      </c>
      <c r="I65" s="389">
        <f>'RM_6.1.sz.mell'!I65</f>
        <v>0</v>
      </c>
      <c r="J65" s="389">
        <f>'RM_6.1.sz.mell'!J65</f>
        <v>0</v>
      </c>
      <c r="K65" s="288">
        <f>'RM_6.1.sz.mell'!K65</f>
        <v>754917163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382">
        <f>'RM_6.1.sz.mell'!C66</f>
        <v>17000000</v>
      </c>
      <c r="D66" s="694">
        <f>'RM_6.1.sz.mell'!D66</f>
        <v>0</v>
      </c>
      <c r="E66" s="694">
        <f>'RM_6.1.sz.mell'!E66</f>
        <v>0</v>
      </c>
      <c r="F66" s="694">
        <f>'RM_6.1.sz.mell'!F66</f>
        <v>0</v>
      </c>
      <c r="G66" s="694">
        <f>'RM_6.1.sz.mell'!G66</f>
        <v>0</v>
      </c>
      <c r="H66" s="694">
        <f>'RM_6.1.sz.mell'!H66</f>
        <v>0</v>
      </c>
      <c r="I66" s="382">
        <f>'RM_6.1.sz.mell'!I66</f>
        <v>0</v>
      </c>
      <c r="J66" s="382">
        <f>'RM_6.1.sz.mell'!J66</f>
        <v>0</v>
      </c>
      <c r="K66" s="282">
        <f>'RM_6.1.sz.mell'!K66</f>
        <v>17000000</v>
      </c>
    </row>
    <row r="67" spans="1:11" s="1301" customFormat="1" ht="12" customHeight="1" x14ac:dyDescent="0.2">
      <c r="A67" s="1299" t="s">
        <v>332</v>
      </c>
      <c r="B67" s="1188" t="s">
        <v>305</v>
      </c>
      <c r="C67" s="679">
        <f>'RM_6.1.sz.mell'!C67</f>
        <v>0</v>
      </c>
      <c r="D67" s="1386">
        <f>'RM_6.1.sz.mell'!D67</f>
        <v>0</v>
      </c>
      <c r="E67" s="1386">
        <f>'RM_6.1.sz.mell'!E67</f>
        <v>0</v>
      </c>
      <c r="F67" s="1386">
        <f>'RM_6.1.sz.mell'!F67</f>
        <v>0</v>
      </c>
      <c r="G67" s="1386">
        <f>'RM_6.1.sz.mell'!G67</f>
        <v>0</v>
      </c>
      <c r="H67" s="1386">
        <f>'RM_6.1.sz.mell'!H67</f>
        <v>0</v>
      </c>
      <c r="I67" s="679">
        <f>'RM_6.1.sz.mell'!I67</f>
        <v>0</v>
      </c>
      <c r="J67" s="679">
        <f>'RM_6.1.sz.mell'!J67</f>
        <v>0</v>
      </c>
      <c r="K67" s="755">
        <f>'RM_6.1.sz.mell'!K67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679">
        <f>'RM_6.1.sz.mell'!C68</f>
        <v>17000000</v>
      </c>
      <c r="D68" s="1386">
        <f>'RM_6.1.sz.mell'!D68</f>
        <v>0</v>
      </c>
      <c r="E68" s="1386">
        <f>'RM_6.1.sz.mell'!E68</f>
        <v>0</v>
      </c>
      <c r="F68" s="1386">
        <f>'RM_6.1.sz.mell'!F68</f>
        <v>0</v>
      </c>
      <c r="G68" s="1386">
        <f>'RM_6.1.sz.mell'!G68</f>
        <v>0</v>
      </c>
      <c r="H68" s="1386">
        <f>'RM_6.1.sz.mell'!H68</f>
        <v>0</v>
      </c>
      <c r="I68" s="679">
        <f>'RM_6.1.sz.mell'!I68</f>
        <v>0</v>
      </c>
      <c r="J68" s="679">
        <f>'RM_6.1.sz.mell'!J68</f>
        <v>0</v>
      </c>
      <c r="K68" s="755">
        <f>'RM_6.1.sz.mell'!K68</f>
        <v>17000000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676">
        <f>'RM_6.1.sz.mell'!C69</f>
        <v>0</v>
      </c>
      <c r="D69" s="1389">
        <f>'RM_6.1.sz.mell'!D69</f>
        <v>0</v>
      </c>
      <c r="E69" s="1389">
        <f>'RM_6.1.sz.mell'!E69</f>
        <v>0</v>
      </c>
      <c r="F69" s="1389">
        <f>'RM_6.1.sz.mell'!F69</f>
        <v>0</v>
      </c>
      <c r="G69" s="1389">
        <f>'RM_6.1.sz.mell'!G69</f>
        <v>0</v>
      </c>
      <c r="H69" s="1389">
        <f>'RM_6.1.sz.mell'!H69</f>
        <v>0</v>
      </c>
      <c r="I69" s="676">
        <f>'RM_6.1.sz.mell'!I69</f>
        <v>0</v>
      </c>
      <c r="J69" s="676">
        <f>'RM_6.1.sz.mell'!J69</f>
        <v>0</v>
      </c>
      <c r="K69" s="762">
        <f>'RM_6.1.sz.mell'!K69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'RM_6.1.sz.mell'!C70</f>
        <v>0</v>
      </c>
      <c r="D70" s="382">
        <f>'RM_6.1.sz.mell'!D70</f>
        <v>0</v>
      </c>
      <c r="E70" s="382">
        <f>'RM_6.1.sz.mell'!E70</f>
        <v>0</v>
      </c>
      <c r="F70" s="382">
        <f>'RM_6.1.sz.mell'!F70</f>
        <v>0</v>
      </c>
      <c r="G70" s="382">
        <f>'RM_6.1.sz.mell'!G70</f>
        <v>0</v>
      </c>
      <c r="H70" s="382">
        <f>'RM_6.1.sz.mell'!H70</f>
        <v>0</v>
      </c>
      <c r="I70" s="382">
        <f>'RM_6.1.sz.mell'!I70</f>
        <v>0</v>
      </c>
      <c r="J70" s="382">
        <f>'RM_6.1.sz.mell'!J70</f>
        <v>0</v>
      </c>
      <c r="K70" s="282">
        <f>'RM_6.1.sz.mell'!K70</f>
        <v>0</v>
      </c>
    </row>
    <row r="71" spans="1:11" s="1301" customFormat="1" ht="12" customHeight="1" x14ac:dyDescent="0.2">
      <c r="A71" s="1299" t="s">
        <v>147</v>
      </c>
      <c r="B71" s="1188" t="s">
        <v>310</v>
      </c>
      <c r="C71" s="679">
        <f>'RM_6.1.sz.mell'!C71</f>
        <v>0</v>
      </c>
      <c r="D71" s="679">
        <f>'RM_6.1.sz.mell'!D71</f>
        <v>0</v>
      </c>
      <c r="E71" s="679">
        <f>'RM_6.1.sz.mell'!E71</f>
        <v>0</v>
      </c>
      <c r="F71" s="679">
        <f>'RM_6.1.sz.mell'!F71</f>
        <v>0</v>
      </c>
      <c r="G71" s="679">
        <f>'RM_6.1.sz.mell'!G71</f>
        <v>0</v>
      </c>
      <c r="H71" s="679">
        <f>'RM_6.1.sz.mell'!H71</f>
        <v>0</v>
      </c>
      <c r="I71" s="679">
        <f>'RM_6.1.sz.mell'!I71</f>
        <v>0</v>
      </c>
      <c r="J71" s="679">
        <f>'RM_6.1.sz.mell'!J71</f>
        <v>0</v>
      </c>
      <c r="K71" s="755">
        <f>'RM_6.1.sz.mell'!K71</f>
        <v>0</v>
      </c>
    </row>
    <row r="72" spans="1:11" s="1301" customFormat="1" ht="12" customHeight="1" x14ac:dyDescent="0.2">
      <c r="A72" s="1300" t="s">
        <v>148</v>
      </c>
      <c r="B72" s="1188" t="s">
        <v>565</v>
      </c>
      <c r="C72" s="679">
        <f>'RM_6.1.sz.mell'!C72</f>
        <v>0</v>
      </c>
      <c r="D72" s="679">
        <f>'RM_6.1.sz.mell'!D72</f>
        <v>0</v>
      </c>
      <c r="E72" s="679">
        <f>'RM_6.1.sz.mell'!E72</f>
        <v>0</v>
      </c>
      <c r="F72" s="679">
        <f>'RM_6.1.sz.mell'!F72</f>
        <v>0</v>
      </c>
      <c r="G72" s="679">
        <f>'RM_6.1.sz.mell'!G72</f>
        <v>0</v>
      </c>
      <c r="H72" s="679">
        <f>'RM_6.1.sz.mell'!H72</f>
        <v>0</v>
      </c>
      <c r="I72" s="679">
        <f>'RM_6.1.sz.mell'!I72</f>
        <v>0</v>
      </c>
      <c r="J72" s="679">
        <f>'RM_6.1.sz.mell'!J72</f>
        <v>0</v>
      </c>
      <c r="K72" s="755">
        <f>'RM_6.1.sz.mell'!K72</f>
        <v>0</v>
      </c>
    </row>
    <row r="73" spans="1:11" s="1301" customFormat="1" ht="12" customHeight="1" x14ac:dyDescent="0.2">
      <c r="A73" s="1300" t="s">
        <v>333</v>
      </c>
      <c r="B73" s="1188" t="s">
        <v>311</v>
      </c>
      <c r="C73" s="679">
        <f>'RM_6.1.sz.mell'!C73</f>
        <v>0</v>
      </c>
      <c r="D73" s="679">
        <f>'RM_6.1.sz.mell'!D73</f>
        <v>0</v>
      </c>
      <c r="E73" s="679">
        <f>'RM_6.1.sz.mell'!E73</f>
        <v>0</v>
      </c>
      <c r="F73" s="679">
        <f>'RM_6.1.sz.mell'!F73</f>
        <v>0</v>
      </c>
      <c r="G73" s="679">
        <f>'RM_6.1.sz.mell'!G73</f>
        <v>0</v>
      </c>
      <c r="H73" s="679">
        <f>'RM_6.1.sz.mell'!H73</f>
        <v>0</v>
      </c>
      <c r="I73" s="679">
        <f>'RM_6.1.sz.mell'!I73</f>
        <v>0</v>
      </c>
      <c r="J73" s="679">
        <f>'RM_6.1.sz.mell'!J73</f>
        <v>0</v>
      </c>
      <c r="K73" s="755">
        <f>'RM_6.1.sz.mell'!K73</f>
        <v>0</v>
      </c>
    </row>
    <row r="74" spans="1:11" s="1301" customFormat="1" ht="12" customHeight="1" thickBot="1" x14ac:dyDescent="0.25">
      <c r="A74" s="1302" t="s">
        <v>334</v>
      </c>
      <c r="B74" s="1409" t="s">
        <v>566</v>
      </c>
      <c r="C74" s="679">
        <f>'RM_6.1.sz.mell'!C74</f>
        <v>0</v>
      </c>
      <c r="D74" s="679">
        <f>'RM_6.1.sz.mell'!D74</f>
        <v>0</v>
      </c>
      <c r="E74" s="679">
        <f>'RM_6.1.sz.mell'!E74</f>
        <v>0</v>
      </c>
      <c r="F74" s="679">
        <f>'RM_6.1.sz.mell'!F74</f>
        <v>0</v>
      </c>
      <c r="G74" s="679">
        <f>'RM_6.1.sz.mell'!G74</f>
        <v>0</v>
      </c>
      <c r="H74" s="679">
        <f>'RM_6.1.sz.mell'!H74</f>
        <v>0</v>
      </c>
      <c r="I74" s="679">
        <f>'RM_6.1.sz.mell'!I74</f>
        <v>0</v>
      </c>
      <c r="J74" s="679">
        <f>'RM_6.1.sz.mell'!J74</f>
        <v>0</v>
      </c>
      <c r="K74" s="755">
        <f>'RM_6.1.sz.mell'!K74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'RM_6.1.sz.mell'!C75</f>
        <v>351089932</v>
      </c>
      <c r="D75" s="382">
        <f>'RM_6.1.sz.mell'!D75</f>
        <v>0</v>
      </c>
      <c r="E75" s="382">
        <f>'RM_6.1.sz.mell'!E75</f>
        <v>0</v>
      </c>
      <c r="F75" s="382">
        <f>'RM_6.1.sz.mell'!F75</f>
        <v>0</v>
      </c>
      <c r="G75" s="382">
        <f>'RM_6.1.sz.mell'!G75</f>
        <v>0</v>
      </c>
      <c r="H75" s="382">
        <f>'RM_6.1.sz.mell'!H75</f>
        <v>0</v>
      </c>
      <c r="I75" s="382">
        <f>'RM_6.1.sz.mell'!I75</f>
        <v>0</v>
      </c>
      <c r="J75" s="382">
        <f>'RM_6.1.sz.mell'!J75</f>
        <v>0</v>
      </c>
      <c r="K75" s="282">
        <f>'RM_6.1.sz.mell'!K75</f>
        <v>351089932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'RM_6.1.sz.mell'!C76</f>
        <v>351089932</v>
      </c>
      <c r="D76" s="679">
        <f>'RM_6.1.sz.mell'!D76</f>
        <v>0</v>
      </c>
      <c r="E76" s="679">
        <f>'RM_6.1.sz.mell'!E76</f>
        <v>0</v>
      </c>
      <c r="F76" s="679">
        <f>'RM_6.1.sz.mell'!F76</f>
        <v>0</v>
      </c>
      <c r="G76" s="679">
        <f>'RM_6.1.sz.mell'!G76</f>
        <v>0</v>
      </c>
      <c r="H76" s="679">
        <f>'RM_6.1.sz.mell'!H76</f>
        <v>0</v>
      </c>
      <c r="I76" s="679">
        <f>'RM_6.1.sz.mell'!I76</f>
        <v>0</v>
      </c>
      <c r="J76" s="679">
        <f>'RM_6.1.sz.mell'!J76</f>
        <v>0</v>
      </c>
      <c r="K76" s="755">
        <f>'RM_6.1.sz.mell'!K76</f>
        <v>351089932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'RM_6.1.sz.mell'!C77</f>
        <v>0</v>
      </c>
      <c r="D77" s="679">
        <f>'RM_6.1.sz.mell'!D77</f>
        <v>0</v>
      </c>
      <c r="E77" s="679">
        <f>'RM_6.1.sz.mell'!E77</f>
        <v>0</v>
      </c>
      <c r="F77" s="679">
        <f>'RM_6.1.sz.mell'!F77</f>
        <v>0</v>
      </c>
      <c r="G77" s="679">
        <f>'RM_6.1.sz.mell'!G77</f>
        <v>0</v>
      </c>
      <c r="H77" s="679">
        <f>'RM_6.1.sz.mell'!H77</f>
        <v>0</v>
      </c>
      <c r="I77" s="679">
        <f>'RM_6.1.sz.mell'!I77</f>
        <v>0</v>
      </c>
      <c r="J77" s="679">
        <f>'RM_6.1.sz.mell'!J77</f>
        <v>0</v>
      </c>
      <c r="K77" s="755">
        <f>'RM_6.1.sz.mell'!K77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'RM_6.1.sz.mell'!C78</f>
        <v>0</v>
      </c>
      <c r="D78" s="382">
        <f>'RM_6.1.sz.mell'!D78</f>
        <v>0</v>
      </c>
      <c r="E78" s="382">
        <f>'RM_6.1.sz.mell'!E78</f>
        <v>0</v>
      </c>
      <c r="F78" s="382">
        <f>'RM_6.1.sz.mell'!F78</f>
        <v>0</v>
      </c>
      <c r="G78" s="382">
        <f>'RM_6.1.sz.mell'!G78</f>
        <v>0</v>
      </c>
      <c r="H78" s="382">
        <f>'RM_6.1.sz.mell'!H78</f>
        <v>0</v>
      </c>
      <c r="I78" s="382">
        <f>'RM_6.1.sz.mell'!I78</f>
        <v>0</v>
      </c>
      <c r="J78" s="382">
        <f>'RM_6.1.sz.mell'!J78</f>
        <v>0</v>
      </c>
      <c r="K78" s="282">
        <f>'RM_6.1.sz.mell'!K78</f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'RM_6.1.sz.mell'!C79</f>
        <v>0</v>
      </c>
      <c r="D79" s="679">
        <f>'RM_6.1.sz.mell'!D79</f>
        <v>0</v>
      </c>
      <c r="E79" s="679">
        <f>'RM_6.1.sz.mell'!E79</f>
        <v>0</v>
      </c>
      <c r="F79" s="679">
        <f>'RM_6.1.sz.mell'!F79</f>
        <v>0</v>
      </c>
      <c r="G79" s="679">
        <f>'RM_6.1.sz.mell'!G79</f>
        <v>0</v>
      </c>
      <c r="H79" s="679">
        <f>'RM_6.1.sz.mell'!H79</f>
        <v>0</v>
      </c>
      <c r="I79" s="679">
        <f>'RM_6.1.sz.mell'!I79</f>
        <v>0</v>
      </c>
      <c r="J79" s="679">
        <f>'RM_6.1.sz.mell'!J79</f>
        <v>0</v>
      </c>
      <c r="K79" s="755">
        <f>'RM_6.1.sz.mell'!K79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'RM_6.1.sz.mell'!C80</f>
        <v>0</v>
      </c>
      <c r="D80" s="679">
        <f>'RM_6.1.sz.mell'!D80</f>
        <v>0</v>
      </c>
      <c r="E80" s="679">
        <f>'RM_6.1.sz.mell'!E80</f>
        <v>0</v>
      </c>
      <c r="F80" s="679">
        <f>'RM_6.1.sz.mell'!F80</f>
        <v>0</v>
      </c>
      <c r="G80" s="679">
        <f>'RM_6.1.sz.mell'!G80</f>
        <v>0</v>
      </c>
      <c r="H80" s="679">
        <f>'RM_6.1.sz.mell'!H80</f>
        <v>0</v>
      </c>
      <c r="I80" s="679">
        <f>'RM_6.1.sz.mell'!I80</f>
        <v>0</v>
      </c>
      <c r="J80" s="679">
        <f>'RM_6.1.sz.mell'!J80</f>
        <v>0</v>
      </c>
      <c r="K80" s="755">
        <f>'RM_6.1.sz.mell'!K80</f>
        <v>0</v>
      </c>
    </row>
    <row r="81" spans="1:11" s="1301" customFormat="1" ht="12" customHeight="1" thickBot="1" x14ac:dyDescent="0.25">
      <c r="A81" s="1302" t="s">
        <v>339</v>
      </c>
      <c r="B81" s="1193" t="s">
        <v>744</v>
      </c>
      <c r="C81" s="679">
        <f>'RM_6.1.sz.mell'!C81</f>
        <v>0</v>
      </c>
      <c r="D81" s="679">
        <f>'RM_6.1.sz.mell'!D81</f>
        <v>0</v>
      </c>
      <c r="E81" s="679">
        <f>'RM_6.1.sz.mell'!E81</f>
        <v>0</v>
      </c>
      <c r="F81" s="679">
        <f>'RM_6.1.sz.mell'!F81</f>
        <v>0</v>
      </c>
      <c r="G81" s="679">
        <f>'RM_6.1.sz.mell'!G81</f>
        <v>0</v>
      </c>
      <c r="H81" s="679">
        <f>'RM_6.1.sz.mell'!H81</f>
        <v>0</v>
      </c>
      <c r="I81" s="679">
        <f>'RM_6.1.sz.mell'!I81</f>
        <v>0</v>
      </c>
      <c r="J81" s="679">
        <f>'RM_6.1.sz.mell'!J81</f>
        <v>0</v>
      </c>
      <c r="K81" s="755">
        <f>'RM_6.1.sz.mell'!K81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'RM_6.1.sz.mell'!C82</f>
        <v>0</v>
      </c>
      <c r="D82" s="382">
        <f>'RM_6.1.sz.mell'!D82</f>
        <v>0</v>
      </c>
      <c r="E82" s="382">
        <f>'RM_6.1.sz.mell'!E82</f>
        <v>0</v>
      </c>
      <c r="F82" s="382">
        <f>'RM_6.1.sz.mell'!F82</f>
        <v>0</v>
      </c>
      <c r="G82" s="382">
        <f>'RM_6.1.sz.mell'!G82</f>
        <v>0</v>
      </c>
      <c r="H82" s="382">
        <f>'RM_6.1.sz.mell'!H82</f>
        <v>0</v>
      </c>
      <c r="I82" s="382">
        <f>'RM_6.1.sz.mell'!I82</f>
        <v>0</v>
      </c>
      <c r="J82" s="382">
        <f>'RM_6.1.sz.mell'!J82</f>
        <v>0</v>
      </c>
      <c r="K82" s="282">
        <f>'RM_6.1.sz.mell'!K82</f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'RM_6.1.sz.mell'!C83</f>
        <v>0</v>
      </c>
      <c r="D83" s="679">
        <f>'RM_6.1.sz.mell'!D83</f>
        <v>0</v>
      </c>
      <c r="E83" s="679">
        <f>'RM_6.1.sz.mell'!E83</f>
        <v>0</v>
      </c>
      <c r="F83" s="679">
        <f>'RM_6.1.sz.mell'!F83</f>
        <v>0</v>
      </c>
      <c r="G83" s="679">
        <f>'RM_6.1.sz.mell'!G83</f>
        <v>0</v>
      </c>
      <c r="H83" s="679">
        <f>'RM_6.1.sz.mell'!H83</f>
        <v>0</v>
      </c>
      <c r="I83" s="679">
        <f>'RM_6.1.sz.mell'!I83</f>
        <v>0</v>
      </c>
      <c r="J83" s="679">
        <f>'RM_6.1.sz.mell'!J83</f>
        <v>0</v>
      </c>
      <c r="K83" s="755">
        <f>'RM_6.1.sz.mell'!K83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'RM_6.1.sz.mell'!C84</f>
        <v>0</v>
      </c>
      <c r="D84" s="679">
        <f>'RM_6.1.sz.mell'!D84</f>
        <v>0</v>
      </c>
      <c r="E84" s="679">
        <f>'RM_6.1.sz.mell'!E84</f>
        <v>0</v>
      </c>
      <c r="F84" s="679">
        <f>'RM_6.1.sz.mell'!F84</f>
        <v>0</v>
      </c>
      <c r="G84" s="679">
        <f>'RM_6.1.sz.mell'!G84</f>
        <v>0</v>
      </c>
      <c r="H84" s="679">
        <f>'RM_6.1.sz.mell'!H84</f>
        <v>0</v>
      </c>
      <c r="I84" s="679">
        <f>'RM_6.1.sz.mell'!I84</f>
        <v>0</v>
      </c>
      <c r="J84" s="679">
        <f>'RM_6.1.sz.mell'!J84</f>
        <v>0</v>
      </c>
      <c r="K84" s="755">
        <f>'RM_6.1.sz.mell'!K84</f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'RM_6.1.sz.mell'!C85</f>
        <v>0</v>
      </c>
      <c r="D85" s="679">
        <f>'RM_6.1.sz.mell'!D85</f>
        <v>0</v>
      </c>
      <c r="E85" s="679">
        <f>'RM_6.1.sz.mell'!E85</f>
        <v>0</v>
      </c>
      <c r="F85" s="679">
        <f>'RM_6.1.sz.mell'!F85</f>
        <v>0</v>
      </c>
      <c r="G85" s="679">
        <f>'RM_6.1.sz.mell'!G85</f>
        <v>0</v>
      </c>
      <c r="H85" s="679">
        <f>'RM_6.1.sz.mell'!H85</f>
        <v>0</v>
      </c>
      <c r="I85" s="679">
        <f>'RM_6.1.sz.mell'!I85</f>
        <v>0</v>
      </c>
      <c r="J85" s="679">
        <f>'RM_6.1.sz.mell'!J85</f>
        <v>0</v>
      </c>
      <c r="K85" s="755">
        <f>'RM_6.1.sz.mell'!K85</f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'RM_6.1.sz.mell'!C86</f>
        <v>0</v>
      </c>
      <c r="D86" s="679">
        <f>'RM_6.1.sz.mell'!D86</f>
        <v>0</v>
      </c>
      <c r="E86" s="679">
        <f>'RM_6.1.sz.mell'!E86</f>
        <v>0</v>
      </c>
      <c r="F86" s="679">
        <f>'RM_6.1.sz.mell'!F86</f>
        <v>0</v>
      </c>
      <c r="G86" s="679">
        <f>'RM_6.1.sz.mell'!G86</f>
        <v>0</v>
      </c>
      <c r="H86" s="679">
        <f>'RM_6.1.sz.mell'!H86</f>
        <v>0</v>
      </c>
      <c r="I86" s="679">
        <f>'RM_6.1.sz.mell'!I86</f>
        <v>0</v>
      </c>
      <c r="J86" s="679">
        <f>'RM_6.1.sz.mell'!J86</f>
        <v>0</v>
      </c>
      <c r="K86" s="755">
        <f>'RM_6.1.sz.mell'!K86</f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'RM_6.1.sz.mell'!C87</f>
        <v>0</v>
      </c>
      <c r="D87" s="382">
        <f>'RM_6.1.sz.mell'!D87</f>
        <v>0</v>
      </c>
      <c r="E87" s="382">
        <f>'RM_6.1.sz.mell'!E87</f>
        <v>0</v>
      </c>
      <c r="F87" s="382">
        <f>'RM_6.1.sz.mell'!F87</f>
        <v>0</v>
      </c>
      <c r="G87" s="382">
        <f>'RM_6.1.sz.mell'!G87</f>
        <v>0</v>
      </c>
      <c r="H87" s="382">
        <f>'RM_6.1.sz.mell'!H87</f>
        <v>0</v>
      </c>
      <c r="I87" s="382">
        <f>'RM_6.1.sz.mell'!I87</f>
        <v>0</v>
      </c>
      <c r="J87" s="382">
        <f>'RM_6.1.sz.mell'!J87</f>
        <v>0</v>
      </c>
      <c r="K87" s="282">
        <f>'RM_6.1.sz.mell'!K87</f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'RM_6.1.sz.mell'!C88</f>
        <v>0</v>
      </c>
      <c r="D88" s="382">
        <f>'RM_6.1.sz.mell'!D88</f>
        <v>0</v>
      </c>
      <c r="E88" s="382">
        <f>'RM_6.1.sz.mell'!E88</f>
        <v>0</v>
      </c>
      <c r="F88" s="382">
        <f>'RM_6.1.sz.mell'!F88</f>
        <v>0</v>
      </c>
      <c r="G88" s="382">
        <f>'RM_6.1.sz.mell'!G88</f>
        <v>0</v>
      </c>
      <c r="H88" s="382">
        <f>'RM_6.1.sz.mell'!H88</f>
        <v>0</v>
      </c>
      <c r="I88" s="382">
        <f>'RM_6.1.sz.mell'!I88</f>
        <v>0</v>
      </c>
      <c r="J88" s="382">
        <f>'RM_6.1.sz.mell'!J88</f>
        <v>0</v>
      </c>
      <c r="K88" s="282">
        <f>'RM_6.1.sz.mell'!K88</f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'RM_6.1.sz.mell'!C89</f>
        <v>368089932</v>
      </c>
      <c r="D89" s="389">
        <f>'RM_6.1.sz.mell'!D89</f>
        <v>0</v>
      </c>
      <c r="E89" s="389">
        <f>'RM_6.1.sz.mell'!E89</f>
        <v>0</v>
      </c>
      <c r="F89" s="389">
        <f>'RM_6.1.sz.mell'!F89</f>
        <v>0</v>
      </c>
      <c r="G89" s="389">
        <f>'RM_6.1.sz.mell'!G89</f>
        <v>0</v>
      </c>
      <c r="H89" s="389">
        <f>'RM_6.1.sz.mell'!H89</f>
        <v>0</v>
      </c>
      <c r="I89" s="389">
        <f>'RM_6.1.sz.mell'!I89</f>
        <v>0</v>
      </c>
      <c r="J89" s="389">
        <f>'RM_6.1.sz.mell'!J89</f>
        <v>0</v>
      </c>
      <c r="K89" s="288">
        <f>'RM_6.1.sz.mell'!K89</f>
        <v>368089932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'RM_6.1.sz.mell'!C90</f>
        <v>1123007095</v>
      </c>
      <c r="D90" s="389">
        <f>'RM_6.1.sz.mell'!D90</f>
        <v>0</v>
      </c>
      <c r="E90" s="389">
        <f>'RM_6.1.sz.mell'!E90</f>
        <v>0</v>
      </c>
      <c r="F90" s="389">
        <f>'RM_6.1.sz.mell'!F90</f>
        <v>0</v>
      </c>
      <c r="G90" s="389">
        <f>'RM_6.1.sz.mell'!G90</f>
        <v>0</v>
      </c>
      <c r="H90" s="389">
        <f>'RM_6.1.sz.mell'!H90</f>
        <v>0</v>
      </c>
      <c r="I90" s="389">
        <f>'RM_6.1.sz.mell'!I90</f>
        <v>0</v>
      </c>
      <c r="J90" s="389">
        <f>'RM_6.1.sz.mell'!J90</f>
        <v>0</v>
      </c>
      <c r="K90" s="288">
        <f>'RM_6.1.sz.mell'!K90</f>
        <v>1123007095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381">
        <f>'RM_6.1.sz.mell'!C93</f>
        <v>429785053</v>
      </c>
      <c r="D93" s="764">
        <f>'RM_6.1.sz.mell'!D93</f>
        <v>0</v>
      </c>
      <c r="E93" s="764">
        <f>'RM_6.1.sz.mell'!E93</f>
        <v>0</v>
      </c>
      <c r="F93" s="764">
        <f>'RM_6.1.sz.mell'!F93</f>
        <v>0</v>
      </c>
      <c r="G93" s="764">
        <f>'RM_6.1.sz.mell'!G93</f>
        <v>0</v>
      </c>
      <c r="H93" s="764">
        <f>'RM_6.1.sz.mell'!H93</f>
        <v>0</v>
      </c>
      <c r="I93" s="381">
        <f>'RM_6.1.sz.mell'!I93</f>
        <v>0</v>
      </c>
      <c r="J93" s="381">
        <f>'RM_6.1.sz.mell'!J93</f>
        <v>0</v>
      </c>
      <c r="K93" s="281">
        <f>'RM_6.1.sz.mell'!K93</f>
        <v>429785053</v>
      </c>
    </row>
    <row r="94" spans="1:11" ht="12" customHeight="1" x14ac:dyDescent="0.2">
      <c r="A94" s="1315" t="s">
        <v>97</v>
      </c>
      <c r="B94" s="1163" t="s">
        <v>48</v>
      </c>
      <c r="C94" s="684">
        <f>'RM_6.1.sz.mell'!C94</f>
        <v>219295210</v>
      </c>
      <c r="D94" s="1390">
        <f>'RM_6.1.sz.mell'!D94</f>
        <v>0</v>
      </c>
      <c r="E94" s="1390">
        <f>'RM_6.1.sz.mell'!E94</f>
        <v>0</v>
      </c>
      <c r="F94" s="1390">
        <f>'RM_6.1.sz.mell'!F94</f>
        <v>0</v>
      </c>
      <c r="G94" s="1390">
        <f>'RM_6.1.sz.mell'!G94</f>
        <v>0</v>
      </c>
      <c r="H94" s="1390">
        <f>'RM_6.1.sz.mell'!H94</f>
        <v>0</v>
      </c>
      <c r="I94" s="684">
        <f>'RM_6.1.sz.mell'!I94</f>
        <v>0</v>
      </c>
      <c r="J94" s="684">
        <f>'RM_6.1.sz.mell'!J94</f>
        <v>0</v>
      </c>
      <c r="K94" s="766">
        <f>'RM_6.1.sz.mell'!K94</f>
        <v>219295210</v>
      </c>
    </row>
    <row r="95" spans="1:11" ht="12" customHeight="1" x14ac:dyDescent="0.2">
      <c r="A95" s="1300" t="s">
        <v>98</v>
      </c>
      <c r="B95" s="1165" t="s">
        <v>181</v>
      </c>
      <c r="C95" s="686">
        <f>'RM_6.1.sz.mell'!C95</f>
        <v>33990758</v>
      </c>
      <c r="D95" s="686">
        <f>'RM_6.1.sz.mell'!D95</f>
        <v>0</v>
      </c>
      <c r="E95" s="686">
        <f>'RM_6.1.sz.mell'!E95</f>
        <v>0</v>
      </c>
      <c r="F95" s="686">
        <f>'RM_6.1.sz.mell'!F95</f>
        <v>0</v>
      </c>
      <c r="G95" s="686">
        <f>'RM_6.1.sz.mell'!G95</f>
        <v>0</v>
      </c>
      <c r="H95" s="686">
        <f>'RM_6.1.sz.mell'!H95</f>
        <v>0</v>
      </c>
      <c r="I95" s="686">
        <f>'RM_6.1.sz.mell'!I95</f>
        <v>0</v>
      </c>
      <c r="J95" s="686">
        <f>'RM_6.1.sz.mell'!J95</f>
        <v>0</v>
      </c>
      <c r="K95" s="752">
        <f>'RM_6.1.sz.mell'!K95</f>
        <v>33990758</v>
      </c>
    </row>
    <row r="96" spans="1:11" ht="12" customHeight="1" x14ac:dyDescent="0.2">
      <c r="A96" s="1300" t="s">
        <v>99</v>
      </c>
      <c r="B96" s="1165" t="s">
        <v>138</v>
      </c>
      <c r="C96" s="688">
        <f>'RM_6.1.sz.mell'!C96</f>
        <v>154999085</v>
      </c>
      <c r="D96" s="688">
        <f>'RM_6.1.sz.mell'!D96</f>
        <v>0</v>
      </c>
      <c r="E96" s="688">
        <f>'RM_6.1.sz.mell'!E96</f>
        <v>0</v>
      </c>
      <c r="F96" s="688">
        <f>'RM_6.1.sz.mell'!F96</f>
        <v>0</v>
      </c>
      <c r="G96" s="688">
        <f>'RM_6.1.sz.mell'!G96</f>
        <v>0</v>
      </c>
      <c r="H96" s="686">
        <f>'RM_6.1.sz.mell'!H96</f>
        <v>0</v>
      </c>
      <c r="I96" s="688">
        <f>'RM_6.1.sz.mell'!I96</f>
        <v>0</v>
      </c>
      <c r="J96" s="688">
        <f>'RM_6.1.sz.mell'!J96</f>
        <v>0</v>
      </c>
      <c r="K96" s="753">
        <f>'RM_6.1.sz.mell'!K96</f>
        <v>154999085</v>
      </c>
    </row>
    <row r="97" spans="1:11" ht="12" customHeight="1" x14ac:dyDescent="0.2">
      <c r="A97" s="1300" t="s">
        <v>100</v>
      </c>
      <c r="B97" s="1217" t="s">
        <v>182</v>
      </c>
      <c r="C97" s="688">
        <f>'RM_6.1.sz.mell'!C97</f>
        <v>17000000</v>
      </c>
      <c r="D97" s="688">
        <f>'RM_6.1.sz.mell'!D97</f>
        <v>0</v>
      </c>
      <c r="E97" s="688">
        <f>'RM_6.1.sz.mell'!E97</f>
        <v>0</v>
      </c>
      <c r="F97" s="688">
        <f>'RM_6.1.sz.mell'!F97</f>
        <v>0</v>
      </c>
      <c r="G97" s="688">
        <f>'RM_6.1.sz.mell'!G97</f>
        <v>0</v>
      </c>
      <c r="H97" s="688">
        <f>'RM_6.1.sz.mell'!H97</f>
        <v>0</v>
      </c>
      <c r="I97" s="688">
        <f>'RM_6.1.sz.mell'!I97</f>
        <v>0</v>
      </c>
      <c r="J97" s="688">
        <f>'RM_6.1.sz.mell'!J97</f>
        <v>0</v>
      </c>
      <c r="K97" s="753">
        <f>'RM_6.1.sz.mell'!K97</f>
        <v>17000000</v>
      </c>
    </row>
    <row r="98" spans="1:11" ht="12" customHeight="1" x14ac:dyDescent="0.2">
      <c r="A98" s="1300" t="s">
        <v>111</v>
      </c>
      <c r="B98" s="1218" t="s">
        <v>183</v>
      </c>
      <c r="C98" s="688">
        <f>'RM_6.1.sz.mell'!C98</f>
        <v>4500000</v>
      </c>
      <c r="D98" s="688">
        <f>'RM_6.1.sz.mell'!D98</f>
        <v>0</v>
      </c>
      <c r="E98" s="688">
        <f>'RM_6.1.sz.mell'!E98</f>
        <v>0</v>
      </c>
      <c r="F98" s="688">
        <f>'RM_6.1.sz.mell'!F98</f>
        <v>0</v>
      </c>
      <c r="G98" s="688">
        <f>'RM_6.1.sz.mell'!G98</f>
        <v>0</v>
      </c>
      <c r="H98" s="688">
        <f>'RM_6.1.sz.mell'!H98</f>
        <v>0</v>
      </c>
      <c r="I98" s="688">
        <f>'RM_6.1.sz.mell'!I98</f>
        <v>0</v>
      </c>
      <c r="J98" s="688">
        <f>'RM_6.1.sz.mell'!J98</f>
        <v>0</v>
      </c>
      <c r="K98" s="753">
        <f>'RM_6.1.sz.mell'!K98</f>
        <v>4500000</v>
      </c>
    </row>
    <row r="99" spans="1:11" ht="12" customHeight="1" x14ac:dyDescent="0.2">
      <c r="A99" s="1300" t="s">
        <v>101</v>
      </c>
      <c r="B99" s="1165" t="s">
        <v>506</v>
      </c>
      <c r="C99" s="688">
        <f>'RM_6.1.sz.mell'!C99</f>
        <v>0</v>
      </c>
      <c r="D99" s="688">
        <f>'RM_6.1.sz.mell'!D99</f>
        <v>0</v>
      </c>
      <c r="E99" s="688">
        <f>'RM_6.1.sz.mell'!E99</f>
        <v>0</v>
      </c>
      <c r="F99" s="688">
        <f>'RM_6.1.sz.mell'!F99</f>
        <v>0</v>
      </c>
      <c r="G99" s="688">
        <f>'RM_6.1.sz.mell'!G99</f>
        <v>0</v>
      </c>
      <c r="H99" s="688">
        <f>'RM_6.1.sz.mell'!H99</f>
        <v>0</v>
      </c>
      <c r="I99" s="688">
        <f>'RM_6.1.sz.mell'!I99</f>
        <v>0</v>
      </c>
      <c r="J99" s="688">
        <f>'RM_6.1.sz.mell'!J99</f>
        <v>0</v>
      </c>
      <c r="K99" s="753">
        <f>'RM_6.1.sz.mell'!K99</f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'RM_6.1.sz.mell'!C100</f>
        <v>0</v>
      </c>
      <c r="D100" s="688">
        <f>'RM_6.1.sz.mell'!D100</f>
        <v>0</v>
      </c>
      <c r="E100" s="688">
        <f>'RM_6.1.sz.mell'!E100</f>
        <v>0</v>
      </c>
      <c r="F100" s="688">
        <f>'RM_6.1.sz.mell'!F100</f>
        <v>0</v>
      </c>
      <c r="G100" s="688">
        <f>'RM_6.1.sz.mell'!G100</f>
        <v>0</v>
      </c>
      <c r="H100" s="688">
        <f>'RM_6.1.sz.mell'!H100</f>
        <v>0</v>
      </c>
      <c r="I100" s="688">
        <f>'RM_6.1.sz.mell'!I100</f>
        <v>0</v>
      </c>
      <c r="J100" s="688">
        <f>'RM_6.1.sz.mell'!J100</f>
        <v>0</v>
      </c>
      <c r="K100" s="753">
        <f>'RM_6.1.sz.mell'!K100</f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'RM_6.1.sz.mell'!C101</f>
        <v>0</v>
      </c>
      <c r="D101" s="688">
        <f>'RM_6.1.sz.mell'!D101</f>
        <v>0</v>
      </c>
      <c r="E101" s="688">
        <f>'RM_6.1.sz.mell'!E101</f>
        <v>0</v>
      </c>
      <c r="F101" s="688">
        <f>'RM_6.1.sz.mell'!F101</f>
        <v>0</v>
      </c>
      <c r="G101" s="688">
        <f>'RM_6.1.sz.mell'!G101</f>
        <v>0</v>
      </c>
      <c r="H101" s="688">
        <f>'RM_6.1.sz.mell'!H101</f>
        <v>0</v>
      </c>
      <c r="I101" s="688">
        <f>'RM_6.1.sz.mell'!I101</f>
        <v>0</v>
      </c>
      <c r="J101" s="688">
        <f>'RM_6.1.sz.mell'!J101</f>
        <v>0</v>
      </c>
      <c r="K101" s="753">
        <f>'RM_6.1.sz.mell'!K101</f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'RM_6.1.sz.mell'!C102</f>
        <v>0</v>
      </c>
      <c r="D102" s="688">
        <f>'RM_6.1.sz.mell'!D102</f>
        <v>0</v>
      </c>
      <c r="E102" s="688">
        <f>'RM_6.1.sz.mell'!E102</f>
        <v>0</v>
      </c>
      <c r="F102" s="688">
        <f>'RM_6.1.sz.mell'!F102</f>
        <v>0</v>
      </c>
      <c r="G102" s="688">
        <f>'RM_6.1.sz.mell'!G102</f>
        <v>0</v>
      </c>
      <c r="H102" s="688">
        <f>'RM_6.1.sz.mell'!H102</f>
        <v>0</v>
      </c>
      <c r="I102" s="688">
        <f>'RM_6.1.sz.mell'!I102</f>
        <v>0</v>
      </c>
      <c r="J102" s="688">
        <f>'RM_6.1.sz.mell'!J102</f>
        <v>0</v>
      </c>
      <c r="K102" s="753">
        <f>'RM_6.1.sz.mell'!K102</f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'RM_6.1.sz.mell'!C103</f>
        <v>0</v>
      </c>
      <c r="D103" s="688">
        <f>'RM_6.1.sz.mell'!D103</f>
        <v>0</v>
      </c>
      <c r="E103" s="688">
        <f>'RM_6.1.sz.mell'!E103</f>
        <v>0</v>
      </c>
      <c r="F103" s="688">
        <f>'RM_6.1.sz.mell'!F103</f>
        <v>0</v>
      </c>
      <c r="G103" s="688">
        <f>'RM_6.1.sz.mell'!G103</f>
        <v>0</v>
      </c>
      <c r="H103" s="688">
        <f>'RM_6.1.sz.mell'!H103</f>
        <v>0</v>
      </c>
      <c r="I103" s="688">
        <f>'RM_6.1.sz.mell'!I103</f>
        <v>0</v>
      </c>
      <c r="J103" s="688">
        <f>'RM_6.1.sz.mell'!J103</f>
        <v>0</v>
      </c>
      <c r="K103" s="753">
        <f>'RM_6.1.sz.mell'!K103</f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'RM_6.1.sz.mell'!C104</f>
        <v>0</v>
      </c>
      <c r="D104" s="688">
        <f>'RM_6.1.sz.mell'!D104</f>
        <v>0</v>
      </c>
      <c r="E104" s="688">
        <f>'RM_6.1.sz.mell'!E104</f>
        <v>0</v>
      </c>
      <c r="F104" s="688">
        <f>'RM_6.1.sz.mell'!F104</f>
        <v>0</v>
      </c>
      <c r="G104" s="688">
        <f>'RM_6.1.sz.mell'!G104</f>
        <v>0</v>
      </c>
      <c r="H104" s="688">
        <f>'RM_6.1.sz.mell'!H104</f>
        <v>0</v>
      </c>
      <c r="I104" s="688">
        <f>'RM_6.1.sz.mell'!I104</f>
        <v>0</v>
      </c>
      <c r="J104" s="688">
        <f>'RM_6.1.sz.mell'!J104</f>
        <v>0</v>
      </c>
      <c r="K104" s="753">
        <f>'RM_6.1.sz.mell'!K104</f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'RM_6.1.sz.mell'!C105</f>
        <v>0</v>
      </c>
      <c r="D105" s="688">
        <f>'RM_6.1.sz.mell'!D105</f>
        <v>0</v>
      </c>
      <c r="E105" s="688">
        <f>'RM_6.1.sz.mell'!E105</f>
        <v>0</v>
      </c>
      <c r="F105" s="688">
        <f>'RM_6.1.sz.mell'!F105</f>
        <v>0</v>
      </c>
      <c r="G105" s="688">
        <f>'RM_6.1.sz.mell'!G105</f>
        <v>0</v>
      </c>
      <c r="H105" s="688">
        <f>'RM_6.1.sz.mell'!H105</f>
        <v>0</v>
      </c>
      <c r="I105" s="688">
        <f>'RM_6.1.sz.mell'!I105</f>
        <v>0</v>
      </c>
      <c r="J105" s="688">
        <f>'RM_6.1.sz.mell'!J105</f>
        <v>0</v>
      </c>
      <c r="K105" s="753">
        <f>'RM_6.1.sz.mell'!K105</f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'RM_6.1.sz.mell'!C106</f>
        <v>0</v>
      </c>
      <c r="D106" s="688">
        <f>'RM_6.1.sz.mell'!D106</f>
        <v>0</v>
      </c>
      <c r="E106" s="688">
        <f>'RM_6.1.sz.mell'!E106</f>
        <v>0</v>
      </c>
      <c r="F106" s="688">
        <f>'RM_6.1.sz.mell'!F106</f>
        <v>0</v>
      </c>
      <c r="G106" s="688">
        <f>'RM_6.1.sz.mell'!G106</f>
        <v>0</v>
      </c>
      <c r="H106" s="688">
        <f>'RM_6.1.sz.mell'!H106</f>
        <v>0</v>
      </c>
      <c r="I106" s="688">
        <f>'RM_6.1.sz.mell'!I106</f>
        <v>0</v>
      </c>
      <c r="J106" s="688">
        <f>'RM_6.1.sz.mell'!J106</f>
        <v>0</v>
      </c>
      <c r="K106" s="753">
        <f>'RM_6.1.sz.mell'!K106</f>
        <v>0</v>
      </c>
    </row>
    <row r="107" spans="1:11" ht="12" customHeight="1" x14ac:dyDescent="0.2">
      <c r="A107" s="1300" t="s">
        <v>344</v>
      </c>
      <c r="B107" s="1221" t="s">
        <v>351</v>
      </c>
      <c r="C107" s="686">
        <f>'RM_6.1.sz.mell'!C107</f>
        <v>0</v>
      </c>
      <c r="D107" s="688">
        <f>'RM_6.1.sz.mell'!D107</f>
        <v>0</v>
      </c>
      <c r="E107" s="688">
        <f>'RM_6.1.sz.mell'!E107</f>
        <v>0</v>
      </c>
      <c r="F107" s="688">
        <f>'RM_6.1.sz.mell'!F107</f>
        <v>0</v>
      </c>
      <c r="G107" s="688">
        <f>'RM_6.1.sz.mell'!G107</f>
        <v>0</v>
      </c>
      <c r="H107" s="688">
        <f>'RM_6.1.sz.mell'!H107</f>
        <v>0</v>
      </c>
      <c r="I107" s="688">
        <f>'RM_6.1.sz.mell'!I107</f>
        <v>0</v>
      </c>
      <c r="J107" s="688">
        <f>'RM_6.1.sz.mell'!J107</f>
        <v>0</v>
      </c>
      <c r="K107" s="753">
        <f>'RM_6.1.sz.mell'!K107</f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'RM_6.1.sz.mell'!C108</f>
        <v>0</v>
      </c>
      <c r="D108" s="688">
        <f>'RM_6.1.sz.mell'!D108</f>
        <v>0</v>
      </c>
      <c r="E108" s="688">
        <f>'RM_6.1.sz.mell'!E108</f>
        <v>0</v>
      </c>
      <c r="F108" s="688">
        <f>'RM_6.1.sz.mell'!F108</f>
        <v>0</v>
      </c>
      <c r="G108" s="688">
        <f>'RM_6.1.sz.mell'!G108</f>
        <v>0</v>
      </c>
      <c r="H108" s="688">
        <f>'RM_6.1.sz.mell'!H108</f>
        <v>0</v>
      </c>
      <c r="I108" s="688">
        <f>'RM_6.1.sz.mell'!I108</f>
        <v>0</v>
      </c>
      <c r="J108" s="688">
        <f>'RM_6.1.sz.mell'!J108</f>
        <v>0</v>
      </c>
      <c r="K108" s="753">
        <f>'RM_6.1.sz.mell'!K108</f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'RM_6.1.sz.mell'!C109</f>
        <v>0</v>
      </c>
      <c r="D109" s="688">
        <f>'RM_6.1.sz.mell'!D109</f>
        <v>0</v>
      </c>
      <c r="E109" s="688">
        <f>'RM_6.1.sz.mell'!E109</f>
        <v>0</v>
      </c>
      <c r="F109" s="688">
        <f>'RM_6.1.sz.mell'!F109</f>
        <v>0</v>
      </c>
      <c r="G109" s="688">
        <f>'RM_6.1.sz.mell'!G109</f>
        <v>0</v>
      </c>
      <c r="H109" s="688">
        <f>'RM_6.1.sz.mell'!H109</f>
        <v>0</v>
      </c>
      <c r="I109" s="688">
        <f>'RM_6.1.sz.mell'!I109</f>
        <v>0</v>
      </c>
      <c r="J109" s="688">
        <f>'RM_6.1.sz.mell'!J109</f>
        <v>0</v>
      </c>
      <c r="K109" s="753">
        <f>'RM_6.1.sz.mell'!K109</f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'RM_6.1.sz.mell'!C110</f>
        <v>0</v>
      </c>
      <c r="D110" s="686">
        <f>'RM_6.1.sz.mell'!D110</f>
        <v>0</v>
      </c>
      <c r="E110" s="686">
        <f>'RM_6.1.sz.mell'!E110</f>
        <v>0</v>
      </c>
      <c r="F110" s="686">
        <f>'RM_6.1.sz.mell'!F110</f>
        <v>0</v>
      </c>
      <c r="G110" s="686">
        <f>'RM_6.1.sz.mell'!G110</f>
        <v>0</v>
      </c>
      <c r="H110" s="686">
        <f>'RM_6.1.sz.mell'!H110</f>
        <v>0</v>
      </c>
      <c r="I110" s="686">
        <f>'RM_6.1.sz.mell'!I110</f>
        <v>0</v>
      </c>
      <c r="J110" s="686">
        <f>'RM_6.1.sz.mell'!J110</f>
        <v>0</v>
      </c>
      <c r="K110" s="752">
        <f>'RM_6.1.sz.mell'!K110</f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'RM_6.1.sz.mell'!C111</f>
        <v>0</v>
      </c>
      <c r="D111" s="686">
        <f>'RM_6.1.sz.mell'!D111</f>
        <v>0</v>
      </c>
      <c r="E111" s="686">
        <f>'RM_6.1.sz.mell'!E111</f>
        <v>0</v>
      </c>
      <c r="F111" s="686">
        <f>'RM_6.1.sz.mell'!F111</f>
        <v>0</v>
      </c>
      <c r="G111" s="686">
        <f>'RM_6.1.sz.mell'!G111</f>
        <v>0</v>
      </c>
      <c r="H111" s="686">
        <f>'RM_6.1.sz.mell'!H111</f>
        <v>0</v>
      </c>
      <c r="I111" s="686">
        <f>'RM_6.1.sz.mell'!I111</f>
        <v>0</v>
      </c>
      <c r="J111" s="686">
        <f>'RM_6.1.sz.mell'!J111</f>
        <v>0</v>
      </c>
      <c r="K111" s="752">
        <f>'RM_6.1.sz.mell'!K111</f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'RM_6.1.sz.mell'!C112</f>
        <v>0</v>
      </c>
      <c r="D112" s="688">
        <f>'RM_6.1.sz.mell'!D112</f>
        <v>0</v>
      </c>
      <c r="E112" s="688">
        <f>'RM_6.1.sz.mell'!E112</f>
        <v>0</v>
      </c>
      <c r="F112" s="688">
        <f>'RM_6.1.sz.mell'!F112</f>
        <v>0</v>
      </c>
      <c r="G112" s="688">
        <f>'RM_6.1.sz.mell'!G112</f>
        <v>0</v>
      </c>
      <c r="H112" s="688">
        <f>'RM_6.1.sz.mell'!H112</f>
        <v>0</v>
      </c>
      <c r="I112" s="688">
        <f>'RM_6.1.sz.mell'!I112</f>
        <v>0</v>
      </c>
      <c r="J112" s="688">
        <f>'RM_6.1.sz.mell'!J112</f>
        <v>0</v>
      </c>
      <c r="K112" s="753">
        <f>'RM_6.1.sz.mell'!K112</f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'RM_6.1.sz.mell'!C113</f>
        <v>0</v>
      </c>
      <c r="D113" s="690">
        <f>'RM_6.1.sz.mell'!D113</f>
        <v>0</v>
      </c>
      <c r="E113" s="690">
        <f>'RM_6.1.sz.mell'!E113</f>
        <v>0</v>
      </c>
      <c r="F113" s="690">
        <f>'RM_6.1.sz.mell'!F113</f>
        <v>0</v>
      </c>
      <c r="G113" s="690">
        <f>'RM_6.1.sz.mell'!G113</f>
        <v>0</v>
      </c>
      <c r="H113" s="690">
        <f>'RM_6.1.sz.mell'!H113</f>
        <v>0</v>
      </c>
      <c r="I113" s="690">
        <f>'RM_6.1.sz.mell'!I113</f>
        <v>0</v>
      </c>
      <c r="J113" s="690">
        <f>'RM_6.1.sz.mell'!J113</f>
        <v>0</v>
      </c>
      <c r="K113" s="767">
        <f>'RM_6.1.sz.mell'!K113</f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'RM_6.1.sz.mell'!C114</f>
        <v>547260553</v>
      </c>
      <c r="D114" s="382">
        <f>'RM_6.1.sz.mell'!D114</f>
        <v>0</v>
      </c>
      <c r="E114" s="382">
        <f>'RM_6.1.sz.mell'!E114</f>
        <v>0</v>
      </c>
      <c r="F114" s="382">
        <f>'RM_6.1.sz.mell'!F114</f>
        <v>0</v>
      </c>
      <c r="G114" s="382">
        <f>'RM_6.1.sz.mell'!G114</f>
        <v>0</v>
      </c>
      <c r="H114" s="382">
        <f>'RM_6.1.sz.mell'!H114</f>
        <v>0</v>
      </c>
      <c r="I114" s="382">
        <f>'RM_6.1.sz.mell'!I114</f>
        <v>0</v>
      </c>
      <c r="J114" s="382">
        <f>'RM_6.1.sz.mell'!J114</f>
        <v>0</v>
      </c>
      <c r="K114" s="282">
        <f>'RM_6.1.sz.mell'!K114</f>
        <v>547260553</v>
      </c>
    </row>
    <row r="115" spans="1:11" ht="12" customHeight="1" x14ac:dyDescent="0.2">
      <c r="A115" s="1299" t="s">
        <v>103</v>
      </c>
      <c r="B115" s="1165" t="s">
        <v>227</v>
      </c>
      <c r="C115" s="668">
        <f>'RM_6.1.sz.mell'!C115</f>
        <v>429646847</v>
      </c>
      <c r="D115" s="668">
        <f>'RM_6.1.sz.mell'!D115</f>
        <v>0</v>
      </c>
      <c r="E115" s="668">
        <f>'RM_6.1.sz.mell'!E115</f>
        <v>0</v>
      </c>
      <c r="F115" s="668">
        <f>'RM_6.1.sz.mell'!F115</f>
        <v>0</v>
      </c>
      <c r="G115" s="668">
        <f>'RM_6.1.sz.mell'!G115</f>
        <v>0</v>
      </c>
      <c r="H115" s="668">
        <f>'RM_6.1.sz.mell'!H115</f>
        <v>0</v>
      </c>
      <c r="I115" s="668">
        <f>'RM_6.1.sz.mell'!I115</f>
        <v>0</v>
      </c>
      <c r="J115" s="668">
        <f>'RM_6.1.sz.mell'!J115</f>
        <v>0</v>
      </c>
      <c r="K115" s="396">
        <f>'RM_6.1.sz.mell'!K115</f>
        <v>429646847</v>
      </c>
    </row>
    <row r="116" spans="1:11" ht="12" customHeight="1" x14ac:dyDescent="0.2">
      <c r="A116" s="1299" t="s">
        <v>104</v>
      </c>
      <c r="B116" s="1170" t="s">
        <v>359</v>
      </c>
      <c r="C116" s="668">
        <f>'RM_6.1.sz.mell'!C116</f>
        <v>0</v>
      </c>
      <c r="D116" s="668">
        <f>'RM_6.1.sz.mell'!D116</f>
        <v>0</v>
      </c>
      <c r="E116" s="668">
        <f>'RM_6.1.sz.mell'!E116</f>
        <v>0</v>
      </c>
      <c r="F116" s="668">
        <f>'RM_6.1.sz.mell'!F116</f>
        <v>0</v>
      </c>
      <c r="G116" s="668">
        <f>'RM_6.1.sz.mell'!G116</f>
        <v>0</v>
      </c>
      <c r="H116" s="668">
        <f>'RM_6.1.sz.mell'!H116</f>
        <v>0</v>
      </c>
      <c r="I116" s="668">
        <f>'RM_6.1.sz.mell'!I116</f>
        <v>0</v>
      </c>
      <c r="J116" s="668">
        <f>'RM_6.1.sz.mell'!J116</f>
        <v>0</v>
      </c>
      <c r="K116" s="396">
        <f>'RM_6.1.sz.mell'!K116</f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'RM_6.1.sz.mell'!C117</f>
        <v>117613706</v>
      </c>
      <c r="D117" s="686">
        <f>'RM_6.1.sz.mell'!D117</f>
        <v>0</v>
      </c>
      <c r="E117" s="686">
        <f>'RM_6.1.sz.mell'!E117</f>
        <v>0</v>
      </c>
      <c r="F117" s="686">
        <f>'RM_6.1.sz.mell'!F117</f>
        <v>0</v>
      </c>
      <c r="G117" s="686">
        <f>'RM_6.1.sz.mell'!G117</f>
        <v>0</v>
      </c>
      <c r="H117" s="686">
        <f>'RM_6.1.sz.mell'!H117</f>
        <v>0</v>
      </c>
      <c r="I117" s="686">
        <f>'RM_6.1.sz.mell'!I117</f>
        <v>0</v>
      </c>
      <c r="J117" s="686">
        <f>'RM_6.1.sz.mell'!J117</f>
        <v>0</v>
      </c>
      <c r="K117" s="752">
        <f>'RM_6.1.sz.mell'!K117</f>
        <v>117613706</v>
      </c>
    </row>
    <row r="118" spans="1:11" ht="12" customHeight="1" x14ac:dyDescent="0.2">
      <c r="A118" s="1299" t="s">
        <v>106</v>
      </c>
      <c r="B118" s="1170" t="s">
        <v>360</v>
      </c>
      <c r="C118" s="686">
        <f>'RM_6.1.sz.mell'!C118</f>
        <v>0</v>
      </c>
      <c r="D118" s="686">
        <f>'RM_6.1.sz.mell'!D118</f>
        <v>0</v>
      </c>
      <c r="E118" s="686">
        <f>'RM_6.1.sz.mell'!E118</f>
        <v>0</v>
      </c>
      <c r="F118" s="686">
        <f>'RM_6.1.sz.mell'!F118</f>
        <v>0</v>
      </c>
      <c r="G118" s="686">
        <f>'RM_6.1.sz.mell'!G118</f>
        <v>0</v>
      </c>
      <c r="H118" s="686">
        <f>'RM_6.1.sz.mell'!H118</f>
        <v>0</v>
      </c>
      <c r="I118" s="686">
        <f>'RM_6.1.sz.mell'!I118</f>
        <v>0</v>
      </c>
      <c r="J118" s="686">
        <f>'RM_6.1.sz.mell'!J118</f>
        <v>0</v>
      </c>
      <c r="K118" s="752">
        <f>'RM_6.1.sz.mell'!K118</f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'RM_6.1.sz.mell'!C119</f>
        <v>0</v>
      </c>
      <c r="D119" s="686">
        <f>'RM_6.1.sz.mell'!D119</f>
        <v>0</v>
      </c>
      <c r="E119" s="686">
        <f>'RM_6.1.sz.mell'!E119</f>
        <v>0</v>
      </c>
      <c r="F119" s="686">
        <f>'RM_6.1.sz.mell'!F119</f>
        <v>0</v>
      </c>
      <c r="G119" s="686">
        <f>'RM_6.1.sz.mell'!G119</f>
        <v>0</v>
      </c>
      <c r="H119" s="686">
        <f>'RM_6.1.sz.mell'!H119</f>
        <v>0</v>
      </c>
      <c r="I119" s="686">
        <f>'RM_6.1.sz.mell'!I119</f>
        <v>0</v>
      </c>
      <c r="J119" s="686">
        <f>'RM_6.1.sz.mell'!J119</f>
        <v>0</v>
      </c>
      <c r="K119" s="752">
        <f>'RM_6.1.sz.mell'!K119</f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'RM_6.1.sz.mell'!C120</f>
        <v>0</v>
      </c>
      <c r="D120" s="686">
        <f>'RM_6.1.sz.mell'!D120</f>
        <v>0</v>
      </c>
      <c r="E120" s="686">
        <f>'RM_6.1.sz.mell'!E120</f>
        <v>0</v>
      </c>
      <c r="F120" s="686">
        <f>'RM_6.1.sz.mell'!F120</f>
        <v>0</v>
      </c>
      <c r="G120" s="686">
        <f>'RM_6.1.sz.mell'!G120</f>
        <v>0</v>
      </c>
      <c r="H120" s="686">
        <f>'RM_6.1.sz.mell'!H120</f>
        <v>0</v>
      </c>
      <c r="I120" s="686">
        <f>'RM_6.1.sz.mell'!I120</f>
        <v>0</v>
      </c>
      <c r="J120" s="686">
        <f>'RM_6.1.sz.mell'!J120</f>
        <v>0</v>
      </c>
      <c r="K120" s="752">
        <f>'RM_6.1.sz.mell'!K120</f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'RM_6.1.sz.mell'!C121</f>
        <v>0</v>
      </c>
      <c r="D121" s="686">
        <f>'RM_6.1.sz.mell'!D121</f>
        <v>0</v>
      </c>
      <c r="E121" s="686">
        <f>'RM_6.1.sz.mell'!E121</f>
        <v>0</v>
      </c>
      <c r="F121" s="686">
        <f>'RM_6.1.sz.mell'!F121</f>
        <v>0</v>
      </c>
      <c r="G121" s="686">
        <f>'RM_6.1.sz.mell'!G121</f>
        <v>0</v>
      </c>
      <c r="H121" s="686">
        <f>'RM_6.1.sz.mell'!H121</f>
        <v>0</v>
      </c>
      <c r="I121" s="686">
        <f>'RM_6.1.sz.mell'!I121</f>
        <v>0</v>
      </c>
      <c r="J121" s="686">
        <f>'RM_6.1.sz.mell'!J121</f>
        <v>0</v>
      </c>
      <c r="K121" s="752">
        <f>'RM_6.1.sz.mell'!K121</f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'RM_6.1.sz.mell'!C122</f>
        <v>0</v>
      </c>
      <c r="D122" s="686">
        <f>'RM_6.1.sz.mell'!D122</f>
        <v>0</v>
      </c>
      <c r="E122" s="686">
        <f>'RM_6.1.sz.mell'!E122</f>
        <v>0</v>
      </c>
      <c r="F122" s="686">
        <f>'RM_6.1.sz.mell'!F122</f>
        <v>0</v>
      </c>
      <c r="G122" s="686">
        <f>'RM_6.1.sz.mell'!G122</f>
        <v>0</v>
      </c>
      <c r="H122" s="686">
        <f>'RM_6.1.sz.mell'!H122</f>
        <v>0</v>
      </c>
      <c r="I122" s="686">
        <f>'RM_6.1.sz.mell'!I122</f>
        <v>0</v>
      </c>
      <c r="J122" s="686">
        <f>'RM_6.1.sz.mell'!J122</f>
        <v>0</v>
      </c>
      <c r="K122" s="752">
        <f>'RM_6.1.sz.mell'!K122</f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'RM_6.1.sz.mell'!C123</f>
        <v>0</v>
      </c>
      <c r="D123" s="686">
        <f>'RM_6.1.sz.mell'!D123</f>
        <v>0</v>
      </c>
      <c r="E123" s="686">
        <f>'RM_6.1.sz.mell'!E123</f>
        <v>0</v>
      </c>
      <c r="F123" s="686">
        <f>'RM_6.1.sz.mell'!F123</f>
        <v>0</v>
      </c>
      <c r="G123" s="686">
        <f>'RM_6.1.sz.mell'!G123</f>
        <v>0</v>
      </c>
      <c r="H123" s="686">
        <f>'RM_6.1.sz.mell'!H123</f>
        <v>0</v>
      </c>
      <c r="I123" s="686">
        <f>'RM_6.1.sz.mell'!I123</f>
        <v>0</v>
      </c>
      <c r="J123" s="686">
        <f>'RM_6.1.sz.mell'!J123</f>
        <v>0</v>
      </c>
      <c r="K123" s="752">
        <f>'RM_6.1.sz.mell'!K123</f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'RM_6.1.sz.mell'!C124</f>
        <v>0</v>
      </c>
      <c r="D124" s="686">
        <f>'RM_6.1.sz.mell'!D124</f>
        <v>0</v>
      </c>
      <c r="E124" s="686">
        <f>'RM_6.1.sz.mell'!E124</f>
        <v>0</v>
      </c>
      <c r="F124" s="686">
        <f>'RM_6.1.sz.mell'!F124</f>
        <v>0</v>
      </c>
      <c r="G124" s="686">
        <f>'RM_6.1.sz.mell'!G124</f>
        <v>0</v>
      </c>
      <c r="H124" s="686">
        <f>'RM_6.1.sz.mell'!H124</f>
        <v>0</v>
      </c>
      <c r="I124" s="686">
        <f>'RM_6.1.sz.mell'!I124</f>
        <v>0</v>
      </c>
      <c r="J124" s="686">
        <f>'RM_6.1.sz.mell'!J124</f>
        <v>0</v>
      </c>
      <c r="K124" s="752">
        <f>'RM_6.1.sz.mell'!K124</f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'RM_6.1.sz.mell'!C125</f>
        <v>0</v>
      </c>
      <c r="D125" s="686">
        <f>'RM_6.1.sz.mell'!D125</f>
        <v>0</v>
      </c>
      <c r="E125" s="686">
        <f>'RM_6.1.sz.mell'!E125</f>
        <v>0</v>
      </c>
      <c r="F125" s="686">
        <f>'RM_6.1.sz.mell'!F125</f>
        <v>0</v>
      </c>
      <c r="G125" s="686">
        <f>'RM_6.1.sz.mell'!G125</f>
        <v>0</v>
      </c>
      <c r="H125" s="686">
        <f>'RM_6.1.sz.mell'!H125</f>
        <v>0</v>
      </c>
      <c r="I125" s="686">
        <f>'RM_6.1.sz.mell'!I125</f>
        <v>0</v>
      </c>
      <c r="J125" s="686">
        <f>'RM_6.1.sz.mell'!J125</f>
        <v>0</v>
      </c>
      <c r="K125" s="752">
        <f>'RM_6.1.sz.mell'!K125</f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'RM_6.1.sz.mell'!C126</f>
        <v>0</v>
      </c>
      <c r="D126" s="686">
        <f>'RM_6.1.sz.mell'!D126</f>
        <v>0</v>
      </c>
      <c r="E126" s="686">
        <f>'RM_6.1.sz.mell'!E126</f>
        <v>0</v>
      </c>
      <c r="F126" s="686">
        <f>'RM_6.1.sz.mell'!F126</f>
        <v>0</v>
      </c>
      <c r="G126" s="686">
        <f>'RM_6.1.sz.mell'!G126</f>
        <v>0</v>
      </c>
      <c r="H126" s="686">
        <f>'RM_6.1.sz.mell'!H126</f>
        <v>0</v>
      </c>
      <c r="I126" s="686">
        <f>'RM_6.1.sz.mell'!I126</f>
        <v>0</v>
      </c>
      <c r="J126" s="686">
        <f>'RM_6.1.sz.mell'!J126</f>
        <v>0</v>
      </c>
      <c r="K126" s="752">
        <f>'RM_6.1.sz.mell'!K126</f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'RM_6.1.sz.mell'!C127</f>
        <v>0</v>
      </c>
      <c r="D127" s="688">
        <f>'RM_6.1.sz.mell'!D127</f>
        <v>0</v>
      </c>
      <c r="E127" s="688">
        <f>'RM_6.1.sz.mell'!E127</f>
        <v>0</v>
      </c>
      <c r="F127" s="688">
        <f>'RM_6.1.sz.mell'!F127</f>
        <v>0</v>
      </c>
      <c r="G127" s="688">
        <f>'RM_6.1.sz.mell'!G127</f>
        <v>0</v>
      </c>
      <c r="H127" s="688">
        <f>'RM_6.1.sz.mell'!H127</f>
        <v>0</v>
      </c>
      <c r="I127" s="688">
        <f>'RM_6.1.sz.mell'!I127</f>
        <v>0</v>
      </c>
      <c r="J127" s="688">
        <f>'RM_6.1.sz.mell'!J127</f>
        <v>0</v>
      </c>
      <c r="K127" s="753">
        <f>'RM_6.1.sz.mell'!K127</f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'RM_6.1.sz.mell'!C128</f>
        <v>977045606</v>
      </c>
      <c r="D128" s="382">
        <f>'RM_6.1.sz.mell'!D128</f>
        <v>0</v>
      </c>
      <c r="E128" s="382">
        <f>'RM_6.1.sz.mell'!E128</f>
        <v>0</v>
      </c>
      <c r="F128" s="382">
        <f>'RM_6.1.sz.mell'!F128</f>
        <v>0</v>
      </c>
      <c r="G128" s="382">
        <f>'RM_6.1.sz.mell'!G128</f>
        <v>0</v>
      </c>
      <c r="H128" s="382">
        <f>'RM_6.1.sz.mell'!H128</f>
        <v>0</v>
      </c>
      <c r="I128" s="382">
        <f>'RM_6.1.sz.mell'!I128</f>
        <v>0</v>
      </c>
      <c r="J128" s="382">
        <f>'RM_6.1.sz.mell'!J128</f>
        <v>0</v>
      </c>
      <c r="K128" s="282">
        <f>'RM_6.1.sz.mell'!K128</f>
        <v>977045606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'RM_6.1.sz.mell'!C129</f>
        <v>17000000</v>
      </c>
      <c r="D129" s="382">
        <f>'RM_6.1.sz.mell'!D129</f>
        <v>0</v>
      </c>
      <c r="E129" s="382">
        <f>'RM_6.1.sz.mell'!E129</f>
        <v>0</v>
      </c>
      <c r="F129" s="382">
        <f>'RM_6.1.sz.mell'!F129</f>
        <v>0</v>
      </c>
      <c r="G129" s="382">
        <f>'RM_6.1.sz.mell'!G129</f>
        <v>0</v>
      </c>
      <c r="H129" s="382">
        <f>'RM_6.1.sz.mell'!H129</f>
        <v>0</v>
      </c>
      <c r="I129" s="382">
        <f>'RM_6.1.sz.mell'!I129</f>
        <v>0</v>
      </c>
      <c r="J129" s="382">
        <f>'RM_6.1.sz.mell'!J129</f>
        <v>0</v>
      </c>
      <c r="K129" s="282">
        <f>'RM_6.1.sz.mell'!K129</f>
        <v>17000000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'RM_6.1.sz.mell'!C130</f>
        <v>0</v>
      </c>
      <c r="D130" s="686">
        <f>'RM_6.1.sz.mell'!D130</f>
        <v>0</v>
      </c>
      <c r="E130" s="686">
        <f>'RM_6.1.sz.mell'!E130</f>
        <v>0</v>
      </c>
      <c r="F130" s="686">
        <f>'RM_6.1.sz.mell'!F130</f>
        <v>0</v>
      </c>
      <c r="G130" s="686">
        <f>'RM_6.1.sz.mell'!G130</f>
        <v>0</v>
      </c>
      <c r="H130" s="686">
        <f>'RM_6.1.sz.mell'!H130</f>
        <v>0</v>
      </c>
      <c r="I130" s="686">
        <f>'RM_6.1.sz.mell'!I130</f>
        <v>0</v>
      </c>
      <c r="J130" s="686">
        <f>'RM_6.1.sz.mell'!J130</f>
        <v>0</v>
      </c>
      <c r="K130" s="752">
        <f>'RM_6.1.sz.mell'!K130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'RM_6.1.sz.mell'!C131</f>
        <v>17000000</v>
      </c>
      <c r="D131" s="686">
        <f>'RM_6.1.sz.mell'!D131</f>
        <v>0</v>
      </c>
      <c r="E131" s="686">
        <f>'RM_6.1.sz.mell'!E131</f>
        <v>0</v>
      </c>
      <c r="F131" s="686">
        <f>'RM_6.1.sz.mell'!F131</f>
        <v>0</v>
      </c>
      <c r="G131" s="686">
        <f>'RM_6.1.sz.mell'!G131</f>
        <v>0</v>
      </c>
      <c r="H131" s="686">
        <f>'RM_6.1.sz.mell'!H131</f>
        <v>0</v>
      </c>
      <c r="I131" s="686">
        <f>'RM_6.1.sz.mell'!I131</f>
        <v>0</v>
      </c>
      <c r="J131" s="686">
        <f>'RM_6.1.sz.mell'!J131</f>
        <v>0</v>
      </c>
      <c r="K131" s="752">
        <f>'RM_6.1.sz.mell'!K131</f>
        <v>17000000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'RM_6.1.sz.mell'!C132</f>
        <v>0</v>
      </c>
      <c r="D132" s="686">
        <f>'RM_6.1.sz.mell'!D132</f>
        <v>0</v>
      </c>
      <c r="E132" s="686">
        <f>'RM_6.1.sz.mell'!E132</f>
        <v>0</v>
      </c>
      <c r="F132" s="686">
        <f>'RM_6.1.sz.mell'!F132</f>
        <v>0</v>
      </c>
      <c r="G132" s="686">
        <f>'RM_6.1.sz.mell'!G132</f>
        <v>0</v>
      </c>
      <c r="H132" s="686">
        <f>'RM_6.1.sz.mell'!H132</f>
        <v>0</v>
      </c>
      <c r="I132" s="686">
        <f>'RM_6.1.sz.mell'!I132</f>
        <v>0</v>
      </c>
      <c r="J132" s="686">
        <f>'RM_6.1.sz.mell'!J132</f>
        <v>0</v>
      </c>
      <c r="K132" s="752">
        <f>'RM_6.1.sz.mell'!K132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'RM_6.1.sz.mell'!C133</f>
        <v>0</v>
      </c>
      <c r="D133" s="382">
        <f>'RM_6.1.sz.mell'!D133</f>
        <v>0</v>
      </c>
      <c r="E133" s="382">
        <f>'RM_6.1.sz.mell'!E133</f>
        <v>0</v>
      </c>
      <c r="F133" s="382">
        <f>'RM_6.1.sz.mell'!F133</f>
        <v>0</v>
      </c>
      <c r="G133" s="382">
        <f>'RM_6.1.sz.mell'!G133</f>
        <v>0</v>
      </c>
      <c r="H133" s="382">
        <f>'RM_6.1.sz.mell'!H133</f>
        <v>0</v>
      </c>
      <c r="I133" s="382">
        <f>'RM_6.1.sz.mell'!I133</f>
        <v>0</v>
      </c>
      <c r="J133" s="382">
        <f>'RM_6.1.sz.mell'!J133</f>
        <v>0</v>
      </c>
      <c r="K133" s="282">
        <f>'RM_6.1.sz.mell'!K133</f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'RM_6.1.sz.mell'!C134</f>
        <v>0</v>
      </c>
      <c r="D134" s="686">
        <f>'RM_6.1.sz.mell'!D134</f>
        <v>0</v>
      </c>
      <c r="E134" s="686">
        <f>'RM_6.1.sz.mell'!E134</f>
        <v>0</v>
      </c>
      <c r="F134" s="686">
        <f>'RM_6.1.sz.mell'!F134</f>
        <v>0</v>
      </c>
      <c r="G134" s="686">
        <f>'RM_6.1.sz.mell'!G134</f>
        <v>0</v>
      </c>
      <c r="H134" s="686">
        <f>'RM_6.1.sz.mell'!H134</f>
        <v>0</v>
      </c>
      <c r="I134" s="686">
        <f>'RM_6.1.sz.mell'!I134</f>
        <v>0</v>
      </c>
      <c r="J134" s="686">
        <f>'RM_6.1.sz.mell'!J134</f>
        <v>0</v>
      </c>
      <c r="K134" s="752">
        <f>'RM_6.1.sz.mell'!K134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'RM_6.1.sz.mell'!C135</f>
        <v>0</v>
      </c>
      <c r="D135" s="686">
        <f>'RM_6.1.sz.mell'!D135</f>
        <v>0</v>
      </c>
      <c r="E135" s="686">
        <f>'RM_6.1.sz.mell'!E135</f>
        <v>0</v>
      </c>
      <c r="F135" s="686">
        <f>'RM_6.1.sz.mell'!F135</f>
        <v>0</v>
      </c>
      <c r="G135" s="686">
        <f>'RM_6.1.sz.mell'!G135</f>
        <v>0</v>
      </c>
      <c r="H135" s="686">
        <f>'RM_6.1.sz.mell'!H135</f>
        <v>0</v>
      </c>
      <c r="I135" s="686">
        <f>'RM_6.1.sz.mell'!I135</f>
        <v>0</v>
      </c>
      <c r="J135" s="686">
        <f>'RM_6.1.sz.mell'!J135</f>
        <v>0</v>
      </c>
      <c r="K135" s="752">
        <f>'RM_6.1.sz.mell'!K135</f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'RM_6.1.sz.mell'!C136</f>
        <v>0</v>
      </c>
      <c r="D136" s="686">
        <f>'RM_6.1.sz.mell'!D136</f>
        <v>0</v>
      </c>
      <c r="E136" s="686">
        <f>'RM_6.1.sz.mell'!E136</f>
        <v>0</v>
      </c>
      <c r="F136" s="686">
        <f>'RM_6.1.sz.mell'!F136</f>
        <v>0</v>
      </c>
      <c r="G136" s="686">
        <f>'RM_6.1.sz.mell'!G136</f>
        <v>0</v>
      </c>
      <c r="H136" s="686">
        <f>'RM_6.1.sz.mell'!H136</f>
        <v>0</v>
      </c>
      <c r="I136" s="686">
        <f>'RM_6.1.sz.mell'!I136</f>
        <v>0</v>
      </c>
      <c r="J136" s="686">
        <f>'RM_6.1.sz.mell'!J136</f>
        <v>0</v>
      </c>
      <c r="K136" s="752">
        <f>'RM_6.1.sz.mell'!K136</f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'RM_6.1.sz.mell'!C137</f>
        <v>0</v>
      </c>
      <c r="D137" s="686">
        <f>'RM_6.1.sz.mell'!D137</f>
        <v>0</v>
      </c>
      <c r="E137" s="686">
        <f>'RM_6.1.sz.mell'!E137</f>
        <v>0</v>
      </c>
      <c r="F137" s="686">
        <f>'RM_6.1.sz.mell'!F137</f>
        <v>0</v>
      </c>
      <c r="G137" s="686">
        <f>'RM_6.1.sz.mell'!G137</f>
        <v>0</v>
      </c>
      <c r="H137" s="686">
        <f>'RM_6.1.sz.mell'!H137</f>
        <v>0</v>
      </c>
      <c r="I137" s="686">
        <f>'RM_6.1.sz.mell'!I137</f>
        <v>0</v>
      </c>
      <c r="J137" s="686">
        <f>'RM_6.1.sz.mell'!J137</f>
        <v>0</v>
      </c>
      <c r="K137" s="752">
        <f>'RM_6.1.sz.mell'!K137</f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'RM_6.1.sz.mell'!C138</f>
        <v>0</v>
      </c>
      <c r="D138" s="686">
        <f>'RM_6.1.sz.mell'!D138</f>
        <v>0</v>
      </c>
      <c r="E138" s="686">
        <f>'RM_6.1.sz.mell'!E138</f>
        <v>0</v>
      </c>
      <c r="F138" s="686">
        <f>'RM_6.1.sz.mell'!F138</f>
        <v>0</v>
      </c>
      <c r="G138" s="686">
        <f>'RM_6.1.sz.mell'!G138</f>
        <v>0</v>
      </c>
      <c r="H138" s="686">
        <f>'RM_6.1.sz.mell'!H138</f>
        <v>0</v>
      </c>
      <c r="I138" s="686">
        <f>'RM_6.1.sz.mell'!I138</f>
        <v>0</v>
      </c>
      <c r="J138" s="686">
        <f>'RM_6.1.sz.mell'!J138</f>
        <v>0</v>
      </c>
      <c r="K138" s="752">
        <f>'RM_6.1.sz.mell'!K138</f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'RM_6.1.sz.mell'!C139</f>
        <v>0</v>
      </c>
      <c r="D139" s="686">
        <f>'RM_6.1.sz.mell'!D139</f>
        <v>0</v>
      </c>
      <c r="E139" s="686">
        <f>'RM_6.1.sz.mell'!E139</f>
        <v>0</v>
      </c>
      <c r="F139" s="686">
        <f>'RM_6.1.sz.mell'!F139</f>
        <v>0</v>
      </c>
      <c r="G139" s="686">
        <f>'RM_6.1.sz.mell'!G139</f>
        <v>0</v>
      </c>
      <c r="H139" s="686">
        <f>'RM_6.1.sz.mell'!H139</f>
        <v>0</v>
      </c>
      <c r="I139" s="686">
        <f>'RM_6.1.sz.mell'!I139</f>
        <v>0</v>
      </c>
      <c r="J139" s="686">
        <f>'RM_6.1.sz.mell'!J139</f>
        <v>0</v>
      </c>
      <c r="K139" s="752">
        <f>'RM_6.1.sz.mell'!K139</f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'RM_6.1.sz.mell'!C140</f>
        <v>128961489</v>
      </c>
      <c r="D140" s="389">
        <f>'RM_6.1.sz.mell'!D140</f>
        <v>0</v>
      </c>
      <c r="E140" s="389">
        <f>'RM_6.1.sz.mell'!E140</f>
        <v>0</v>
      </c>
      <c r="F140" s="389">
        <f>'RM_6.1.sz.mell'!F140</f>
        <v>0</v>
      </c>
      <c r="G140" s="389">
        <f>'RM_6.1.sz.mell'!G140</f>
        <v>0</v>
      </c>
      <c r="H140" s="389">
        <f>'RM_6.1.sz.mell'!H140</f>
        <v>0</v>
      </c>
      <c r="I140" s="389">
        <f>'RM_6.1.sz.mell'!I140</f>
        <v>0</v>
      </c>
      <c r="J140" s="389">
        <f>'RM_6.1.sz.mell'!J140</f>
        <v>0</v>
      </c>
      <c r="K140" s="288">
        <f>'RM_6.1.sz.mell'!K140</f>
        <v>128961489</v>
      </c>
    </row>
    <row r="141" spans="1:11" x14ac:dyDescent="0.2">
      <c r="A141" s="1299" t="s">
        <v>93</v>
      </c>
      <c r="B141" s="1169" t="s">
        <v>366</v>
      </c>
      <c r="C141" s="686">
        <f>'RM_6.1.sz.mell'!C141</f>
        <v>0</v>
      </c>
      <c r="D141" s="686">
        <f>'RM_6.1.sz.mell'!D141</f>
        <v>0</v>
      </c>
      <c r="E141" s="686">
        <f>'RM_6.1.sz.mell'!E141</f>
        <v>0</v>
      </c>
      <c r="F141" s="686">
        <f>'RM_6.1.sz.mell'!F141</f>
        <v>0</v>
      </c>
      <c r="G141" s="686">
        <f>'RM_6.1.sz.mell'!G141</f>
        <v>0</v>
      </c>
      <c r="H141" s="686">
        <f>'RM_6.1.sz.mell'!H141</f>
        <v>0</v>
      </c>
      <c r="I141" s="686">
        <f>'RM_6.1.sz.mell'!I141</f>
        <v>0</v>
      </c>
      <c r="J141" s="686">
        <f>'RM_6.1.sz.mell'!J141</f>
        <v>0</v>
      </c>
      <c r="K141" s="752">
        <f>'RM_6.1.sz.mell'!K141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'RM_6.1.sz.mell'!C142</f>
        <v>0</v>
      </c>
      <c r="D142" s="686">
        <f>'RM_6.1.sz.mell'!D142</f>
        <v>0</v>
      </c>
      <c r="E142" s="686">
        <f>'RM_6.1.sz.mell'!E142</f>
        <v>0</v>
      </c>
      <c r="F142" s="686">
        <f>'RM_6.1.sz.mell'!F142</f>
        <v>0</v>
      </c>
      <c r="G142" s="686">
        <f>'RM_6.1.sz.mell'!G142</f>
        <v>0</v>
      </c>
      <c r="H142" s="686">
        <f>'RM_6.1.sz.mell'!H142</f>
        <v>0</v>
      </c>
      <c r="I142" s="686">
        <f>'RM_6.1.sz.mell'!I142</f>
        <v>0</v>
      </c>
      <c r="J142" s="686">
        <f>'RM_6.1.sz.mell'!J142</f>
        <v>0</v>
      </c>
      <c r="K142" s="752">
        <f>'RM_6.1.sz.mell'!K142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'RM_6.1.sz.mell'!C143</f>
        <v>128961489</v>
      </c>
      <c r="D143" s="686">
        <f>'RM_6.1.sz.mell'!D143</f>
        <v>0</v>
      </c>
      <c r="E143" s="686">
        <f>'RM_6.1.sz.mell'!E143</f>
        <v>0</v>
      </c>
      <c r="F143" s="686">
        <f>'RM_6.1.sz.mell'!F143</f>
        <v>0</v>
      </c>
      <c r="G143" s="686">
        <f>'RM_6.1.sz.mell'!G143</f>
        <v>0</v>
      </c>
      <c r="H143" s="686">
        <f>'RM_6.1.sz.mell'!H143</f>
        <v>0</v>
      </c>
      <c r="I143" s="686">
        <f>'RM_6.1.sz.mell'!I143</f>
        <v>0</v>
      </c>
      <c r="J143" s="686">
        <f>'RM_6.1.sz.mell'!J143</f>
        <v>0</v>
      </c>
      <c r="K143" s="752">
        <f>'RM_6.1.sz.mell'!K143</f>
        <v>128961489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'RM_6.1.sz.mell'!C144</f>
        <v>0</v>
      </c>
      <c r="D144" s="686">
        <f>'RM_6.1.sz.mell'!D144</f>
        <v>0</v>
      </c>
      <c r="E144" s="686">
        <f>'RM_6.1.sz.mell'!E144</f>
        <v>0</v>
      </c>
      <c r="F144" s="686">
        <f>'RM_6.1.sz.mell'!F144</f>
        <v>0</v>
      </c>
      <c r="G144" s="686">
        <f>'RM_6.1.sz.mell'!G144</f>
        <v>0</v>
      </c>
      <c r="H144" s="686">
        <f>'RM_6.1.sz.mell'!H144</f>
        <v>0</v>
      </c>
      <c r="I144" s="686">
        <f>'RM_6.1.sz.mell'!I144</f>
        <v>0</v>
      </c>
      <c r="J144" s="686">
        <f>'RM_6.1.sz.mell'!J144</f>
        <v>0</v>
      </c>
      <c r="K144" s="752">
        <f>'RM_6.1.sz.mell'!K144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'RM_6.1.sz.mell'!C145</f>
        <v>0</v>
      </c>
      <c r="D145" s="686">
        <f>'RM_6.1.sz.mell'!D145</f>
        <v>0</v>
      </c>
      <c r="E145" s="686">
        <f>'RM_6.1.sz.mell'!E145</f>
        <v>0</v>
      </c>
      <c r="F145" s="686">
        <f>'RM_6.1.sz.mell'!F145</f>
        <v>0</v>
      </c>
      <c r="G145" s="686">
        <f>'RM_6.1.sz.mell'!G145</f>
        <v>0</v>
      </c>
      <c r="H145" s="686">
        <f>'RM_6.1.sz.mell'!H145</f>
        <v>0</v>
      </c>
      <c r="I145" s="686">
        <f>'RM_6.1.sz.mell'!I145</f>
        <v>0</v>
      </c>
      <c r="J145" s="686">
        <f>'RM_6.1.sz.mell'!J145</f>
        <v>0</v>
      </c>
      <c r="K145" s="752">
        <f>'RM_6.1.sz.mell'!K145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'RM_6.1.sz.mell'!C146</f>
        <v>0</v>
      </c>
      <c r="D146" s="486">
        <f>'RM_6.1.sz.mell'!D146</f>
        <v>0</v>
      </c>
      <c r="E146" s="486">
        <f>'RM_6.1.sz.mell'!E146</f>
        <v>0</v>
      </c>
      <c r="F146" s="486">
        <f>'RM_6.1.sz.mell'!F146</f>
        <v>0</v>
      </c>
      <c r="G146" s="486">
        <f>'RM_6.1.sz.mell'!G146</f>
        <v>0</v>
      </c>
      <c r="H146" s="486">
        <f>'RM_6.1.sz.mell'!H146</f>
        <v>0</v>
      </c>
      <c r="I146" s="486">
        <f>'RM_6.1.sz.mell'!I146</f>
        <v>0</v>
      </c>
      <c r="J146" s="486">
        <f>'RM_6.1.sz.mell'!J146</f>
        <v>0</v>
      </c>
      <c r="K146" s="291">
        <f>'RM_6.1.sz.mell'!K146</f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'RM_6.1.sz.mell'!C147</f>
        <v>0</v>
      </c>
      <c r="D147" s="686">
        <f>'RM_6.1.sz.mell'!D147</f>
        <v>0</v>
      </c>
      <c r="E147" s="686">
        <f>'RM_6.1.sz.mell'!E147</f>
        <v>0</v>
      </c>
      <c r="F147" s="686">
        <f>'RM_6.1.sz.mell'!F147</f>
        <v>0</v>
      </c>
      <c r="G147" s="686">
        <f>'RM_6.1.sz.mell'!G147</f>
        <v>0</v>
      </c>
      <c r="H147" s="686">
        <f>'RM_6.1.sz.mell'!H147</f>
        <v>0</v>
      </c>
      <c r="I147" s="686">
        <f>'RM_6.1.sz.mell'!I147</f>
        <v>0</v>
      </c>
      <c r="J147" s="686">
        <f>'RM_6.1.sz.mell'!J147</f>
        <v>0</v>
      </c>
      <c r="K147" s="752">
        <f>'RM_6.1.sz.mell'!K147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'RM_6.1.sz.mell'!C148</f>
        <v>0</v>
      </c>
      <c r="D148" s="686">
        <f>'RM_6.1.sz.mell'!D148</f>
        <v>0</v>
      </c>
      <c r="E148" s="686">
        <f>'RM_6.1.sz.mell'!E148</f>
        <v>0</v>
      </c>
      <c r="F148" s="686">
        <f>'RM_6.1.sz.mell'!F148</f>
        <v>0</v>
      </c>
      <c r="G148" s="686">
        <f>'RM_6.1.sz.mell'!G148</f>
        <v>0</v>
      </c>
      <c r="H148" s="686">
        <f>'RM_6.1.sz.mell'!H148</f>
        <v>0</v>
      </c>
      <c r="I148" s="686">
        <f>'RM_6.1.sz.mell'!I148</f>
        <v>0</v>
      </c>
      <c r="J148" s="686">
        <f>'RM_6.1.sz.mell'!J148</f>
        <v>0</v>
      </c>
      <c r="K148" s="752">
        <f>'RM_6.1.sz.mell'!K148</f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'RM_6.1.sz.mell'!C149</f>
        <v>0</v>
      </c>
      <c r="D149" s="686">
        <f>'RM_6.1.sz.mell'!D149</f>
        <v>0</v>
      </c>
      <c r="E149" s="686">
        <f>'RM_6.1.sz.mell'!E149</f>
        <v>0</v>
      </c>
      <c r="F149" s="686">
        <f>'RM_6.1.sz.mell'!F149</f>
        <v>0</v>
      </c>
      <c r="G149" s="686">
        <f>'RM_6.1.sz.mell'!G149</f>
        <v>0</v>
      </c>
      <c r="H149" s="686">
        <f>'RM_6.1.sz.mell'!H149</f>
        <v>0</v>
      </c>
      <c r="I149" s="686">
        <f>'RM_6.1.sz.mell'!I149</f>
        <v>0</v>
      </c>
      <c r="J149" s="686">
        <f>'RM_6.1.sz.mell'!J149</f>
        <v>0</v>
      </c>
      <c r="K149" s="752">
        <f>'RM_6.1.sz.mell'!K149</f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'RM_6.1.sz.mell'!C150</f>
        <v>0</v>
      </c>
      <c r="D150" s="686">
        <f>'RM_6.1.sz.mell'!D150</f>
        <v>0</v>
      </c>
      <c r="E150" s="686">
        <f>'RM_6.1.sz.mell'!E150</f>
        <v>0</v>
      </c>
      <c r="F150" s="686">
        <f>'RM_6.1.sz.mell'!F150</f>
        <v>0</v>
      </c>
      <c r="G150" s="686">
        <f>'RM_6.1.sz.mell'!G150</f>
        <v>0</v>
      </c>
      <c r="H150" s="686">
        <f>'RM_6.1.sz.mell'!H150</f>
        <v>0</v>
      </c>
      <c r="I150" s="686">
        <f>'RM_6.1.sz.mell'!I150</f>
        <v>0</v>
      </c>
      <c r="J150" s="686">
        <f>'RM_6.1.sz.mell'!J150</f>
        <v>0</v>
      </c>
      <c r="K150" s="752">
        <f>'RM_6.1.sz.mell'!K150</f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'RM_6.1.sz.mell'!C151</f>
        <v>0</v>
      </c>
      <c r="D151" s="688">
        <f>'RM_6.1.sz.mell'!D151</f>
        <v>0</v>
      </c>
      <c r="E151" s="688">
        <f>'RM_6.1.sz.mell'!E151</f>
        <v>0</v>
      </c>
      <c r="F151" s="688">
        <f>'RM_6.1.sz.mell'!F151</f>
        <v>0</v>
      </c>
      <c r="G151" s="688">
        <f>'RM_6.1.sz.mell'!G151</f>
        <v>0</v>
      </c>
      <c r="H151" s="688">
        <f>'RM_6.1.sz.mell'!H151</f>
        <v>0</v>
      </c>
      <c r="I151" s="688">
        <f>'RM_6.1.sz.mell'!I151</f>
        <v>0</v>
      </c>
      <c r="J151" s="688">
        <f>'RM_6.1.sz.mell'!J151</f>
        <v>0</v>
      </c>
      <c r="K151" s="753">
        <f>'RM_6.1.sz.mell'!K151</f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'RM_6.1.sz.mell'!C152</f>
        <v>0</v>
      </c>
      <c r="D152" s="486">
        <f>'RM_6.1.sz.mell'!D152</f>
        <v>0</v>
      </c>
      <c r="E152" s="486">
        <f>'RM_6.1.sz.mell'!E152</f>
        <v>0</v>
      </c>
      <c r="F152" s="486">
        <f>'RM_6.1.sz.mell'!F152</f>
        <v>0</v>
      </c>
      <c r="G152" s="486">
        <f>'RM_6.1.sz.mell'!G152</f>
        <v>0</v>
      </c>
      <c r="H152" s="486">
        <f>'RM_6.1.sz.mell'!H152</f>
        <v>0</v>
      </c>
      <c r="I152" s="486">
        <f>'RM_6.1.sz.mell'!I152</f>
        <v>0</v>
      </c>
      <c r="J152" s="486">
        <f>'RM_6.1.sz.mell'!J152</f>
        <v>0</v>
      </c>
      <c r="K152" s="291">
        <f>'RM_6.1.sz.mell'!K152</f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'RM_6.1.sz.mell'!C153</f>
        <v>0</v>
      </c>
      <c r="D153" s="486">
        <f>'RM_6.1.sz.mell'!D153</f>
        <v>0</v>
      </c>
      <c r="E153" s="486">
        <f>'RM_6.1.sz.mell'!E153</f>
        <v>0</v>
      </c>
      <c r="F153" s="486">
        <f>'RM_6.1.sz.mell'!F153</f>
        <v>0</v>
      </c>
      <c r="G153" s="486">
        <f>'RM_6.1.sz.mell'!G153</f>
        <v>0</v>
      </c>
      <c r="H153" s="486">
        <f>'RM_6.1.sz.mell'!H153</f>
        <v>0</v>
      </c>
      <c r="I153" s="486">
        <f>'RM_6.1.sz.mell'!I153</f>
        <v>0</v>
      </c>
      <c r="J153" s="486">
        <f>'RM_6.1.sz.mell'!J153</f>
        <v>0</v>
      </c>
      <c r="K153" s="291">
        <f>'RM_6.1.sz.mell'!K153</f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'RM_6.1.sz.mell'!C154</f>
        <v>145961489</v>
      </c>
      <c r="D154" s="488">
        <f>'RM_6.1.sz.mell'!D154</f>
        <v>0</v>
      </c>
      <c r="E154" s="488">
        <f>'RM_6.1.sz.mell'!E154</f>
        <v>0</v>
      </c>
      <c r="F154" s="488">
        <f>'RM_6.1.sz.mell'!F154</f>
        <v>0</v>
      </c>
      <c r="G154" s="488">
        <f>'RM_6.1.sz.mell'!G154</f>
        <v>0</v>
      </c>
      <c r="H154" s="488">
        <f>'RM_6.1.sz.mell'!H154</f>
        <v>0</v>
      </c>
      <c r="I154" s="488">
        <f>'RM_6.1.sz.mell'!I154</f>
        <v>0</v>
      </c>
      <c r="J154" s="488">
        <f>'RM_6.1.sz.mell'!J154</f>
        <v>0</v>
      </c>
      <c r="K154" s="411">
        <f>'RM_6.1.sz.mell'!K154</f>
        <v>145961489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'RM_6.1.sz.mell'!C155</f>
        <v>1123007095</v>
      </c>
      <c r="D155" s="488">
        <f>'RM_6.1.sz.mell'!D155</f>
        <v>0</v>
      </c>
      <c r="E155" s="488">
        <f>'RM_6.1.sz.mell'!E155</f>
        <v>0</v>
      </c>
      <c r="F155" s="488">
        <f>'RM_6.1.sz.mell'!F155</f>
        <v>0</v>
      </c>
      <c r="G155" s="488">
        <f>'RM_6.1.sz.mell'!G155</f>
        <v>0</v>
      </c>
      <c r="H155" s="488">
        <f>'RM_6.1.sz.mell'!H155</f>
        <v>0</v>
      </c>
      <c r="I155" s="488">
        <f>'RM_6.1.sz.mell'!I155</f>
        <v>0</v>
      </c>
      <c r="J155" s="488">
        <f>'RM_6.1.sz.mell'!J155</f>
        <v>0</v>
      </c>
      <c r="K155" s="411">
        <f>'RM_6.1.sz.mell'!K155</f>
        <v>1123007095</v>
      </c>
    </row>
    <row r="156" spans="1:11" s="1326" customFormat="1" ht="13.5" thickBot="1" x14ac:dyDescent="0.25">
      <c r="A156" s="1325"/>
      <c r="B156" s="615"/>
      <c r="C156" s="607">
        <f>'RM_6.1.sz.mell'!C156</f>
        <v>0</v>
      </c>
      <c r="D156" s="607">
        <f>'RM_6.1.sz.mell'!D156</f>
        <v>0</v>
      </c>
      <c r="E156" s="607">
        <f>'RM_6.1.sz.mell'!E156</f>
        <v>0</v>
      </c>
      <c r="F156" s="607">
        <f>'RM_6.1.sz.mell'!F156</f>
        <v>0</v>
      </c>
      <c r="G156" s="607">
        <f>'RM_6.1.sz.mell'!G156</f>
        <v>0</v>
      </c>
      <c r="H156" s="607">
        <f>'RM_6.1.sz.mell'!H156</f>
        <v>0</v>
      </c>
      <c r="I156" s="769">
        <f>'RM_6.1.sz.mell'!I156</f>
        <v>0</v>
      </c>
      <c r="J156" s="769">
        <f>'RM_6.1.sz.mell'!J156</f>
        <v>0</v>
      </c>
      <c r="K156" s="769">
        <f>'RM_6.1.sz.mell'!K156</f>
        <v>0</v>
      </c>
    </row>
    <row r="157" spans="1:11" ht="15.2" customHeight="1" thickBot="1" x14ac:dyDescent="0.25">
      <c r="A157" s="1180" t="s">
        <v>514</v>
      </c>
      <c r="B157" s="1181"/>
      <c r="C157" s="1410">
        <f>'RM_6.1.sz.mell'!C157</f>
        <v>0</v>
      </c>
      <c r="D157" s="1391">
        <f>'RM_6.1.sz.mell'!D157</f>
        <v>0</v>
      </c>
      <c r="E157" s="1391">
        <f>'RM_6.1.sz.mell'!E157</f>
        <v>0</v>
      </c>
      <c r="F157" s="1391">
        <f>'RM_6.1.sz.mell'!F157</f>
        <v>0</v>
      </c>
      <c r="G157" s="1391">
        <f>'RM_6.1.sz.mell'!G157</f>
        <v>0</v>
      </c>
      <c r="H157" s="1391">
        <f>'RM_6.1.sz.mell'!H157</f>
        <v>0</v>
      </c>
      <c r="I157" s="1410">
        <f>'RM_6.1.sz.mell'!I157</f>
        <v>0</v>
      </c>
      <c r="J157" s="770">
        <f>'RM_6.1.sz.mell'!J157</f>
        <v>0</v>
      </c>
      <c r="K157" s="291">
        <f>'RM_6.1.sz.mell'!K157</f>
        <v>0</v>
      </c>
    </row>
    <row r="158" spans="1:11" ht="14.45" customHeight="1" thickBot="1" x14ac:dyDescent="0.25">
      <c r="A158" s="1180" t="s">
        <v>203</v>
      </c>
      <c r="B158" s="1181"/>
      <c r="C158" s="1410">
        <f>'RM_6.1.sz.mell'!C158</f>
        <v>0</v>
      </c>
      <c r="D158" s="1391">
        <f>'RM_6.1.sz.mell'!D158</f>
        <v>0</v>
      </c>
      <c r="E158" s="1391">
        <f>'RM_6.1.sz.mell'!E158</f>
        <v>0</v>
      </c>
      <c r="F158" s="1391">
        <f>'RM_6.1.sz.mell'!F158</f>
        <v>0</v>
      </c>
      <c r="G158" s="1391">
        <f>'RM_6.1.sz.mell'!G158</f>
        <v>0</v>
      </c>
      <c r="H158" s="1391">
        <f>'RM_6.1.sz.mell'!H158</f>
        <v>0</v>
      </c>
      <c r="I158" s="1410">
        <f>'RM_6.1.sz.mell'!I158</f>
        <v>0</v>
      </c>
      <c r="J158" s="770">
        <f>'RM_6.1.sz.mell'!J158</f>
        <v>0</v>
      </c>
      <c r="K158" s="291">
        <f>'RM_6.1.sz.mell'!K158</f>
        <v>0</v>
      </c>
    </row>
  </sheetData>
  <sheetProtection sheet="1" formatCells="0"/>
  <customSheetViews>
    <customSheetView guid="{9A8A2574-4E4C-4A0E-A4B4-611EAAF4A38D}" scale="120" topLeftCell="B1">
      <selection activeCell="E12" sqref="E12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2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65"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CONCATENATE("5.1.1. melléklet ",E_ALAPADATOK!A7," ",E_ALAPADATOK!B7," ",E_ALAPADATOK!C7," ",E_ALAPADATOK!D7," ",E_ALAPADATOK!E7," ",E_ALAPADATOK!F7," ",E_ALAPADATOK!G7," ",E_ALAPADATOK!H7)</f>
        <v>5.1.1. melléklet a … / 2021. ( …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CONCATENATE(E_ALAPADATOK!A3)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767</v>
      </c>
      <c r="C3" s="2307"/>
      <c r="D3" s="2307"/>
      <c r="E3" s="2307"/>
      <c r="F3" s="2307"/>
      <c r="G3" s="2307"/>
      <c r="H3" s="2307"/>
      <c r="I3" s="2308"/>
      <c r="J3" s="2309"/>
      <c r="K3" s="1286" t="s">
        <v>58</v>
      </c>
    </row>
    <row r="4" spans="1:11" s="1292" customFormat="1" ht="15.95" customHeight="1" thickBot="1" x14ac:dyDescent="0.3">
      <c r="A4" s="1402"/>
      <c r="B4" s="1402"/>
      <c r="C4" s="1403"/>
      <c r="D4" s="1403"/>
      <c r="E4" s="1403"/>
      <c r="F4" s="1403"/>
      <c r="G4" s="1403"/>
      <c r="H4" s="1404"/>
      <c r="I4" s="1404"/>
      <c r="J4" s="1404"/>
      <c r="K4" s="1405" t="str">
        <f>CONCATENATE('E_2.2.sz.mell.'!I2)</f>
        <v>Forintban!</v>
      </c>
    </row>
    <row r="5" spans="1:11" ht="40.5" customHeight="1" thickBot="1" x14ac:dyDescent="0.25">
      <c r="A5" s="1349" t="s">
        <v>202</v>
      </c>
      <c r="B5" s="1350" t="s">
        <v>558</v>
      </c>
      <c r="C5" s="1406" t="str">
        <f>'RM_6.1.1.sz.mell'!C5</f>
        <v>Eredeti
előirányzat</v>
      </c>
      <c r="D5" s="1406" t="str">
        <f>'RM_6.1.1.sz.mell'!D5</f>
        <v xml:space="preserve">… . sz. módosítás </v>
      </c>
      <c r="E5" s="1406" t="str">
        <f>'RM_6.1.1.sz.mell'!E5</f>
        <v xml:space="preserve">… . sz. módosítás </v>
      </c>
      <c r="F5" s="1406" t="str">
        <f>'RM_6.1.1.sz.mell'!F5</f>
        <v xml:space="preserve">… . sz. módosítás </v>
      </c>
      <c r="G5" s="1406" t="str">
        <f>'RM_6.1.1.sz.mell'!G5</f>
        <v xml:space="preserve">… . sz. módosítás </v>
      </c>
      <c r="H5" s="1406" t="str">
        <f>'RM_6.1.1.sz.mell'!H5</f>
        <v xml:space="preserve">… . sz. módosítás </v>
      </c>
      <c r="I5" s="1406" t="str">
        <f>'RM_6.1.1.sz.mell'!I5</f>
        <v xml:space="preserve">… . sz. módosítás </v>
      </c>
      <c r="J5" s="1406" t="str">
        <f>'RM_6.1.1.sz.mell'!J5</f>
        <v>Módosítások összesen</v>
      </c>
      <c r="K5" s="1406" t="str">
        <f>'RM_6.1.1.sz.mell'!K5</f>
        <v>….számú módosítás utáni előirányzat</v>
      </c>
    </row>
    <row r="6" spans="1:11" s="1298" customFormat="1" ht="12.95" customHeight="1" thickBot="1" x14ac:dyDescent="0.25">
      <c r="A6" s="261" t="s">
        <v>488</v>
      </c>
      <c r="B6" s="918" t="s">
        <v>489</v>
      </c>
      <c r="C6" s="1353" t="s">
        <v>490</v>
      </c>
      <c r="D6" s="1353" t="s">
        <v>492</v>
      </c>
      <c r="E6" s="1354" t="s">
        <v>491</v>
      </c>
      <c r="F6" s="1354" t="s">
        <v>493</v>
      </c>
      <c r="G6" s="1354" t="s">
        <v>494</v>
      </c>
      <c r="H6" s="1354" t="s">
        <v>495</v>
      </c>
      <c r="I6" s="1354" t="s">
        <v>741</v>
      </c>
      <c r="J6" s="1354" t="s">
        <v>742</v>
      </c>
      <c r="K6" s="667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382">
        <f>'RM_6.1.1.sz.mell'!C8</f>
        <v>314031582</v>
      </c>
      <c r="D8" s="694">
        <f>'RM_6.1.1.sz.mell'!D8</f>
        <v>0</v>
      </c>
      <c r="E8" s="694">
        <f>'RM_6.1.1.sz.mell'!E8</f>
        <v>0</v>
      </c>
      <c r="F8" s="694">
        <f>'RM_6.1.1.sz.mell'!F8</f>
        <v>0</v>
      </c>
      <c r="G8" s="694">
        <f>'RM_6.1.1.sz.mell'!G8</f>
        <v>0</v>
      </c>
      <c r="H8" s="694">
        <f>'RM_6.1.1.sz.mell'!H8</f>
        <v>0</v>
      </c>
      <c r="I8" s="382">
        <f>'RM_6.1.1.sz.mell'!I8</f>
        <v>0</v>
      </c>
      <c r="J8" s="382">
        <f>'RM_6.1.1.sz.mell'!J8</f>
        <v>0</v>
      </c>
      <c r="K8" s="282">
        <f>'RM_6.1.1.sz.mell'!K8</f>
        <v>314031582</v>
      </c>
    </row>
    <row r="9" spans="1:11" s="75" customFormat="1" ht="12" customHeight="1" x14ac:dyDescent="0.2">
      <c r="A9" s="1299" t="s">
        <v>97</v>
      </c>
      <c r="B9" s="1188" t="s">
        <v>250</v>
      </c>
      <c r="C9" s="668">
        <f>'RM_6.1.1.sz.mell'!C9</f>
        <v>314031582</v>
      </c>
      <c r="D9" s="1377">
        <f>'RM_6.1.1.sz.mell'!D9</f>
        <v>0</v>
      </c>
      <c r="E9" s="1377">
        <f>'RM_6.1.1.sz.mell'!E9</f>
        <v>0</v>
      </c>
      <c r="F9" s="1377">
        <f>'RM_6.1.1.sz.mell'!F9</f>
        <v>0</v>
      </c>
      <c r="G9" s="1377">
        <f>'RM_6.1.1.sz.mell'!G9</f>
        <v>0</v>
      </c>
      <c r="H9" s="1377">
        <f>'RM_6.1.1.sz.mell'!H9</f>
        <v>0</v>
      </c>
      <c r="I9" s="668">
        <f>'RM_6.1.1.sz.mell'!I9</f>
        <v>0</v>
      </c>
      <c r="J9" s="668">
        <f>'RM_6.1.1.sz.mell'!J9</f>
        <v>0</v>
      </c>
      <c r="K9" s="396">
        <f>'RM_6.1.1.sz.mell'!K9</f>
        <v>314031582</v>
      </c>
    </row>
    <row r="10" spans="1:11" s="1301" customFormat="1" ht="12" customHeight="1" x14ac:dyDescent="0.2">
      <c r="A10" s="1300" t="s">
        <v>98</v>
      </c>
      <c r="B10" s="1190" t="s">
        <v>251</v>
      </c>
      <c r="C10" s="668">
        <f>'RM_6.1.1.sz.mell'!C10</f>
        <v>0</v>
      </c>
      <c r="D10" s="1378">
        <f>'RM_6.1.1.sz.mell'!D10</f>
        <v>0</v>
      </c>
      <c r="E10" s="1378">
        <f>'RM_6.1.1.sz.mell'!E10</f>
        <v>0</v>
      </c>
      <c r="F10" s="1378">
        <f>'RM_6.1.1.sz.mell'!F10</f>
        <v>0</v>
      </c>
      <c r="G10" s="1378">
        <f>'RM_6.1.1.sz.mell'!G10</f>
        <v>0</v>
      </c>
      <c r="H10" s="1378">
        <f>'RM_6.1.1.sz.mell'!H10</f>
        <v>0</v>
      </c>
      <c r="I10" s="686">
        <f>'RM_6.1.1.sz.mell'!I10</f>
        <v>0</v>
      </c>
      <c r="J10" s="668">
        <f>'RM_6.1.1.sz.mell'!J10</f>
        <v>0</v>
      </c>
      <c r="K10" s="396">
        <f>'RM_6.1.1.sz.mell'!K10</f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668">
        <f>'RM_6.1.1.sz.mell'!C11</f>
        <v>0</v>
      </c>
      <c r="D11" s="1378">
        <f>'RM_6.1.1.sz.mell'!D11</f>
        <v>0</v>
      </c>
      <c r="E11" s="1378">
        <f>'RM_6.1.1.sz.mell'!E11</f>
        <v>0</v>
      </c>
      <c r="F11" s="1378">
        <f>'RM_6.1.1.sz.mell'!F11</f>
        <v>0</v>
      </c>
      <c r="G11" s="1378">
        <f>'RM_6.1.1.sz.mell'!G11</f>
        <v>0</v>
      </c>
      <c r="H11" s="1378">
        <f>'RM_6.1.1.sz.mell'!H11</f>
        <v>0</v>
      </c>
      <c r="I11" s="686">
        <f>'RM_6.1.1.sz.mell'!I11</f>
        <v>0</v>
      </c>
      <c r="J11" s="668">
        <f>'RM_6.1.1.sz.mell'!J11</f>
        <v>0</v>
      </c>
      <c r="K11" s="396">
        <f>'RM_6.1.1.sz.mell'!K11</f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668">
        <f>'RM_6.1.1.sz.mell'!C12</f>
        <v>0</v>
      </c>
      <c r="D12" s="1378">
        <f>'RM_6.1.1.sz.mell'!D12</f>
        <v>0</v>
      </c>
      <c r="E12" s="1378">
        <f>'RM_6.1.1.sz.mell'!E12</f>
        <v>0</v>
      </c>
      <c r="F12" s="1378">
        <f>'RM_6.1.1.sz.mell'!F12</f>
        <v>0</v>
      </c>
      <c r="G12" s="1378">
        <f>'RM_6.1.1.sz.mell'!G12</f>
        <v>0</v>
      </c>
      <c r="H12" s="1378">
        <f>'RM_6.1.1.sz.mell'!H12</f>
        <v>0</v>
      </c>
      <c r="I12" s="686">
        <f>'RM_6.1.1.sz.mell'!I12</f>
        <v>0</v>
      </c>
      <c r="J12" s="668">
        <f>'RM_6.1.1.sz.mell'!J12</f>
        <v>0</v>
      </c>
      <c r="K12" s="396">
        <f>'RM_6.1.1.sz.mell'!K12</f>
        <v>0</v>
      </c>
    </row>
    <row r="13" spans="1:11" s="1301" customFormat="1" ht="12" customHeight="1" x14ac:dyDescent="0.2">
      <c r="A13" s="1300" t="s">
        <v>146</v>
      </c>
      <c r="B13" s="1190" t="s">
        <v>501</v>
      </c>
      <c r="C13" s="668">
        <f>'RM_6.1.1.sz.mell'!C13</f>
        <v>0</v>
      </c>
      <c r="D13" s="1378">
        <f>'RM_6.1.1.sz.mell'!D13</f>
        <v>0</v>
      </c>
      <c r="E13" s="1378">
        <f>'RM_6.1.1.sz.mell'!E13</f>
        <v>0</v>
      </c>
      <c r="F13" s="1378">
        <f>'RM_6.1.1.sz.mell'!F13</f>
        <v>0</v>
      </c>
      <c r="G13" s="1378">
        <f>'RM_6.1.1.sz.mell'!G13</f>
        <v>0</v>
      </c>
      <c r="H13" s="1378">
        <f>'RM_6.1.1.sz.mell'!H13</f>
        <v>0</v>
      </c>
      <c r="I13" s="686">
        <f>'RM_6.1.1.sz.mell'!I13</f>
        <v>0</v>
      </c>
      <c r="J13" s="668">
        <f>'RM_6.1.1.sz.mell'!J13</f>
        <v>0</v>
      </c>
      <c r="K13" s="396">
        <f>'RM_6.1.1.sz.mell'!K13</f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668">
        <f>'RM_6.1.1.sz.mell'!C14</f>
        <v>0</v>
      </c>
      <c r="D14" s="1378">
        <f>'RM_6.1.1.sz.mell'!D14</f>
        <v>0</v>
      </c>
      <c r="E14" s="1378">
        <f>'RM_6.1.1.sz.mell'!E14</f>
        <v>0</v>
      </c>
      <c r="F14" s="1378">
        <f>'RM_6.1.1.sz.mell'!F14</f>
        <v>0</v>
      </c>
      <c r="G14" s="1378">
        <f>'RM_6.1.1.sz.mell'!G14</f>
        <v>0</v>
      </c>
      <c r="H14" s="1378">
        <f>'RM_6.1.1.sz.mell'!H14</f>
        <v>0</v>
      </c>
      <c r="I14" s="686">
        <f>'RM_6.1.1.sz.mell'!I14</f>
        <v>0</v>
      </c>
      <c r="J14" s="668">
        <f>'RM_6.1.1.sz.mell'!J14</f>
        <v>0</v>
      </c>
      <c r="K14" s="396">
        <f>'RM_6.1.1.sz.mell'!K14</f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382">
        <f>'RM_6.1.1.sz.mell'!C15</f>
        <v>0</v>
      </c>
      <c r="D15" s="694">
        <f>'RM_6.1.1.sz.mell'!D15</f>
        <v>0</v>
      </c>
      <c r="E15" s="694">
        <f>'RM_6.1.1.sz.mell'!E15</f>
        <v>0</v>
      </c>
      <c r="F15" s="694">
        <f>'RM_6.1.1.sz.mell'!F15</f>
        <v>0</v>
      </c>
      <c r="G15" s="694">
        <f>'RM_6.1.1.sz.mell'!G15</f>
        <v>0</v>
      </c>
      <c r="H15" s="694">
        <f>'RM_6.1.1.sz.mell'!H15</f>
        <v>0</v>
      </c>
      <c r="I15" s="382">
        <f>'RM_6.1.1.sz.mell'!I15</f>
        <v>0</v>
      </c>
      <c r="J15" s="382">
        <f>'RM_6.1.1.sz.mell'!J15</f>
        <v>0</v>
      </c>
      <c r="K15" s="282">
        <f>'RM_6.1.1.sz.mell'!K15</f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668">
        <f>'RM_6.1.1.sz.mell'!C16</f>
        <v>0</v>
      </c>
      <c r="D16" s="1377">
        <f>'RM_6.1.1.sz.mell'!D16</f>
        <v>0</v>
      </c>
      <c r="E16" s="1377">
        <f>'RM_6.1.1.sz.mell'!E16</f>
        <v>0</v>
      </c>
      <c r="F16" s="1377">
        <f>'RM_6.1.1.sz.mell'!F16</f>
        <v>0</v>
      </c>
      <c r="G16" s="1377">
        <f>'RM_6.1.1.sz.mell'!G16</f>
        <v>0</v>
      </c>
      <c r="H16" s="1377">
        <f>'RM_6.1.1.sz.mell'!H16</f>
        <v>0</v>
      </c>
      <c r="I16" s="668">
        <f>'RM_6.1.1.sz.mell'!I16</f>
        <v>0</v>
      </c>
      <c r="J16" s="668">
        <f>'RM_6.1.1.sz.mell'!J16</f>
        <v>0</v>
      </c>
      <c r="K16" s="396">
        <f>'RM_6.1.1.sz.mell'!K16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668">
        <f>'RM_6.1.1.sz.mell'!C17</f>
        <v>0</v>
      </c>
      <c r="D17" s="1378">
        <f>'RM_6.1.1.sz.mell'!D17</f>
        <v>0</v>
      </c>
      <c r="E17" s="1378">
        <f>'RM_6.1.1.sz.mell'!E17</f>
        <v>0</v>
      </c>
      <c r="F17" s="1378">
        <f>'RM_6.1.1.sz.mell'!F17</f>
        <v>0</v>
      </c>
      <c r="G17" s="1378">
        <f>'RM_6.1.1.sz.mell'!G17</f>
        <v>0</v>
      </c>
      <c r="H17" s="1378">
        <f>'RM_6.1.1.sz.mell'!H17</f>
        <v>0</v>
      </c>
      <c r="I17" s="686">
        <f>'RM_6.1.1.sz.mell'!I17</f>
        <v>0</v>
      </c>
      <c r="J17" s="686">
        <f>'RM_6.1.1.sz.mell'!J17</f>
        <v>0</v>
      </c>
      <c r="K17" s="752">
        <f>'RM_6.1.1.sz.mell'!K17</f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668">
        <f>'RM_6.1.1.sz.mell'!C18</f>
        <v>0</v>
      </c>
      <c r="D18" s="1378">
        <f>'RM_6.1.1.sz.mell'!D18</f>
        <v>0</v>
      </c>
      <c r="E18" s="1378">
        <f>'RM_6.1.1.sz.mell'!E18</f>
        <v>0</v>
      </c>
      <c r="F18" s="1378">
        <f>'RM_6.1.1.sz.mell'!F18</f>
        <v>0</v>
      </c>
      <c r="G18" s="1378">
        <f>'RM_6.1.1.sz.mell'!G18</f>
        <v>0</v>
      </c>
      <c r="H18" s="1378">
        <f>'RM_6.1.1.sz.mell'!H18</f>
        <v>0</v>
      </c>
      <c r="I18" s="686">
        <f>'RM_6.1.1.sz.mell'!I18</f>
        <v>0</v>
      </c>
      <c r="J18" s="686">
        <f>'RM_6.1.1.sz.mell'!J18</f>
        <v>0</v>
      </c>
      <c r="K18" s="752">
        <f>'RM_6.1.1.sz.mell'!K18</f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668">
        <f>'RM_6.1.1.sz.mell'!C19</f>
        <v>0</v>
      </c>
      <c r="D19" s="1378">
        <f>'RM_6.1.1.sz.mell'!D19</f>
        <v>0</v>
      </c>
      <c r="E19" s="1378">
        <f>'RM_6.1.1.sz.mell'!E19</f>
        <v>0</v>
      </c>
      <c r="F19" s="1378">
        <f>'RM_6.1.1.sz.mell'!F19</f>
        <v>0</v>
      </c>
      <c r="G19" s="1378">
        <f>'RM_6.1.1.sz.mell'!G19</f>
        <v>0</v>
      </c>
      <c r="H19" s="1378">
        <f>'RM_6.1.1.sz.mell'!H19</f>
        <v>0</v>
      </c>
      <c r="I19" s="686">
        <f>'RM_6.1.1.sz.mell'!I19</f>
        <v>0</v>
      </c>
      <c r="J19" s="686">
        <f>'RM_6.1.1.sz.mell'!J19</f>
        <v>0</v>
      </c>
      <c r="K19" s="752">
        <f>'RM_6.1.1.sz.mell'!K19</f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668">
        <f>'RM_6.1.1.sz.mell'!C20</f>
        <v>0</v>
      </c>
      <c r="D20" s="1378">
        <f>'RM_6.1.1.sz.mell'!D20</f>
        <v>0</v>
      </c>
      <c r="E20" s="1378">
        <f>'RM_6.1.1.sz.mell'!E20</f>
        <v>0</v>
      </c>
      <c r="F20" s="1378">
        <f>'RM_6.1.1.sz.mell'!F20</f>
        <v>0</v>
      </c>
      <c r="G20" s="1378">
        <f>'RM_6.1.1.sz.mell'!G20</f>
        <v>0</v>
      </c>
      <c r="H20" s="1378">
        <f>'RM_6.1.1.sz.mell'!H20</f>
        <v>0</v>
      </c>
      <c r="I20" s="686">
        <f>'RM_6.1.1.sz.mell'!I20</f>
        <v>0</v>
      </c>
      <c r="J20" s="686">
        <f>'RM_6.1.1.sz.mell'!J20</f>
        <v>0</v>
      </c>
      <c r="K20" s="752">
        <f>'RM_6.1.1.sz.mell'!K20</f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668">
        <f>'RM_6.1.1.sz.mell'!C21</f>
        <v>0</v>
      </c>
      <c r="D21" s="1379">
        <f>'RM_6.1.1.sz.mell'!D21</f>
        <v>0</v>
      </c>
      <c r="E21" s="1379">
        <f>'RM_6.1.1.sz.mell'!E21</f>
        <v>0</v>
      </c>
      <c r="F21" s="1379">
        <f>'RM_6.1.1.sz.mell'!F21</f>
        <v>0</v>
      </c>
      <c r="G21" s="1379">
        <f>'RM_6.1.1.sz.mell'!G21</f>
        <v>0</v>
      </c>
      <c r="H21" s="1379">
        <f>'RM_6.1.1.sz.mell'!H21</f>
        <v>0</v>
      </c>
      <c r="I21" s="688">
        <f>'RM_6.1.1.sz.mell'!I21</f>
        <v>0</v>
      </c>
      <c r="J21" s="688">
        <f>'RM_6.1.1.sz.mell'!J21</f>
        <v>0</v>
      </c>
      <c r="K21" s="753">
        <f>'RM_6.1.1.sz.mell'!K21</f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382">
        <f>'RM_6.1.1.sz.mell'!C22</f>
        <v>0</v>
      </c>
      <c r="D22" s="694">
        <f>'RM_6.1.1.sz.mell'!D22</f>
        <v>0</v>
      </c>
      <c r="E22" s="694">
        <f>'RM_6.1.1.sz.mell'!E22</f>
        <v>0</v>
      </c>
      <c r="F22" s="694">
        <f>'RM_6.1.1.sz.mell'!F22</f>
        <v>0</v>
      </c>
      <c r="G22" s="694">
        <f>'RM_6.1.1.sz.mell'!G22</f>
        <v>0</v>
      </c>
      <c r="H22" s="694">
        <f>'RM_6.1.1.sz.mell'!H22</f>
        <v>0</v>
      </c>
      <c r="I22" s="382">
        <f>'RM_6.1.1.sz.mell'!I22</f>
        <v>0</v>
      </c>
      <c r="J22" s="382">
        <f>'RM_6.1.1.sz.mell'!J22</f>
        <v>0</v>
      </c>
      <c r="K22" s="282">
        <f>'RM_6.1.1.sz.mell'!K22</f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668">
        <f>'RM_6.1.1.sz.mell'!C23</f>
        <v>0</v>
      </c>
      <c r="D23" s="1377">
        <f>'RM_6.1.1.sz.mell'!D23</f>
        <v>0</v>
      </c>
      <c r="E23" s="1377">
        <f>'RM_6.1.1.sz.mell'!E23</f>
        <v>0</v>
      </c>
      <c r="F23" s="1377">
        <f>'RM_6.1.1.sz.mell'!F23</f>
        <v>0</v>
      </c>
      <c r="G23" s="1377">
        <f>'RM_6.1.1.sz.mell'!G23</f>
        <v>0</v>
      </c>
      <c r="H23" s="1377">
        <f>'RM_6.1.1.sz.mell'!H23</f>
        <v>0</v>
      </c>
      <c r="I23" s="668">
        <f>'RM_6.1.1.sz.mell'!I23</f>
        <v>0</v>
      </c>
      <c r="J23" s="668">
        <f>'RM_6.1.1.sz.mell'!J23</f>
        <v>0</v>
      </c>
      <c r="K23" s="396">
        <f>'RM_6.1.1.sz.mell'!K23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686">
        <f>'RM_6.1.1.sz.mell'!C24</f>
        <v>0</v>
      </c>
      <c r="D24" s="1378">
        <f>'RM_6.1.1.sz.mell'!D24</f>
        <v>0</v>
      </c>
      <c r="E24" s="1378">
        <f>'RM_6.1.1.sz.mell'!E24</f>
        <v>0</v>
      </c>
      <c r="F24" s="1378">
        <f>'RM_6.1.1.sz.mell'!F24</f>
        <v>0</v>
      </c>
      <c r="G24" s="1378">
        <f>'RM_6.1.1.sz.mell'!G24</f>
        <v>0</v>
      </c>
      <c r="H24" s="1378">
        <f>'RM_6.1.1.sz.mell'!H24</f>
        <v>0</v>
      </c>
      <c r="I24" s="686">
        <f>'RM_6.1.1.sz.mell'!I24</f>
        <v>0</v>
      </c>
      <c r="J24" s="686">
        <f>'RM_6.1.1.sz.mell'!J24</f>
        <v>0</v>
      </c>
      <c r="K24" s="752">
        <f>'RM_6.1.1.sz.mell'!K24</f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686">
        <f>'RM_6.1.1.sz.mell'!C25</f>
        <v>0</v>
      </c>
      <c r="D25" s="1378">
        <f>'RM_6.1.1.sz.mell'!D25</f>
        <v>0</v>
      </c>
      <c r="E25" s="1378">
        <f>'RM_6.1.1.sz.mell'!E25</f>
        <v>0</v>
      </c>
      <c r="F25" s="1378">
        <f>'RM_6.1.1.sz.mell'!F25</f>
        <v>0</v>
      </c>
      <c r="G25" s="1378">
        <f>'RM_6.1.1.sz.mell'!G25</f>
        <v>0</v>
      </c>
      <c r="H25" s="1378">
        <f>'RM_6.1.1.sz.mell'!H25</f>
        <v>0</v>
      </c>
      <c r="I25" s="686">
        <f>'RM_6.1.1.sz.mell'!I25</f>
        <v>0</v>
      </c>
      <c r="J25" s="686">
        <f>'RM_6.1.1.sz.mell'!J25</f>
        <v>0</v>
      </c>
      <c r="K25" s="752">
        <f>'RM_6.1.1.sz.mell'!K25</f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686">
        <f>'RM_6.1.1.sz.mell'!C26</f>
        <v>0</v>
      </c>
      <c r="D26" s="1378">
        <f>'RM_6.1.1.sz.mell'!D26</f>
        <v>0</v>
      </c>
      <c r="E26" s="1378">
        <f>'RM_6.1.1.sz.mell'!E26</f>
        <v>0</v>
      </c>
      <c r="F26" s="1378">
        <f>'RM_6.1.1.sz.mell'!F26</f>
        <v>0</v>
      </c>
      <c r="G26" s="1378">
        <f>'RM_6.1.1.sz.mell'!G26</f>
        <v>0</v>
      </c>
      <c r="H26" s="1378">
        <f>'RM_6.1.1.sz.mell'!H26</f>
        <v>0</v>
      </c>
      <c r="I26" s="686">
        <f>'RM_6.1.1.sz.mell'!I26</f>
        <v>0</v>
      </c>
      <c r="J26" s="686">
        <f>'RM_6.1.1.sz.mell'!J26</f>
        <v>0</v>
      </c>
      <c r="K26" s="752">
        <f>'RM_6.1.1.sz.mell'!K26</f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686">
        <f>'RM_6.1.1.sz.mell'!C27</f>
        <v>0</v>
      </c>
      <c r="D27" s="1378">
        <f>'RM_6.1.1.sz.mell'!D27</f>
        <v>0</v>
      </c>
      <c r="E27" s="1378">
        <f>'RM_6.1.1.sz.mell'!E27</f>
        <v>0</v>
      </c>
      <c r="F27" s="1378">
        <f>'RM_6.1.1.sz.mell'!F27</f>
        <v>0</v>
      </c>
      <c r="G27" s="1378">
        <f>'RM_6.1.1.sz.mell'!G27</f>
        <v>0</v>
      </c>
      <c r="H27" s="1378">
        <f>'RM_6.1.1.sz.mell'!H27</f>
        <v>0</v>
      </c>
      <c r="I27" s="686">
        <f>'RM_6.1.1.sz.mell'!I27</f>
        <v>0</v>
      </c>
      <c r="J27" s="686">
        <f>'RM_6.1.1.sz.mell'!J27</f>
        <v>0</v>
      </c>
      <c r="K27" s="752">
        <f>'RM_6.1.1.sz.mell'!K27</f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688">
        <f>'RM_6.1.1.sz.mell'!C28</f>
        <v>0</v>
      </c>
      <c r="D28" s="1379">
        <f>'RM_6.1.1.sz.mell'!D28</f>
        <v>0</v>
      </c>
      <c r="E28" s="1379">
        <f>'RM_6.1.1.sz.mell'!E28</f>
        <v>0</v>
      </c>
      <c r="F28" s="1379">
        <f>'RM_6.1.1.sz.mell'!F28</f>
        <v>0</v>
      </c>
      <c r="G28" s="1379">
        <f>'RM_6.1.1.sz.mell'!G28</f>
        <v>0</v>
      </c>
      <c r="H28" s="1379">
        <f>'RM_6.1.1.sz.mell'!H28</f>
        <v>0</v>
      </c>
      <c r="I28" s="688">
        <f>'RM_6.1.1.sz.mell'!I28</f>
        <v>0</v>
      </c>
      <c r="J28" s="688">
        <f>'RM_6.1.1.sz.mell'!J28</f>
        <v>0</v>
      </c>
      <c r="K28" s="753">
        <f>'RM_6.1.1.sz.mell'!K28</f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'RM_6.1.1.sz.mell'!C29</f>
        <v>0</v>
      </c>
      <c r="D29" s="389">
        <f>'RM_6.1.1.sz.mell'!D29</f>
        <v>0</v>
      </c>
      <c r="E29" s="389">
        <f>'RM_6.1.1.sz.mell'!E29</f>
        <v>0</v>
      </c>
      <c r="F29" s="389">
        <f>'RM_6.1.1.sz.mell'!F29</f>
        <v>0</v>
      </c>
      <c r="G29" s="389">
        <f>'RM_6.1.1.sz.mell'!G29</f>
        <v>0</v>
      </c>
      <c r="H29" s="389">
        <f>'RM_6.1.1.sz.mell'!H29</f>
        <v>0</v>
      </c>
      <c r="I29" s="389">
        <f>'RM_6.1.1.sz.mell'!I29</f>
        <v>0</v>
      </c>
      <c r="J29" s="389">
        <f>'RM_6.1.1.sz.mell'!J29</f>
        <v>0</v>
      </c>
      <c r="K29" s="288">
        <f>'RM_6.1.1.sz.mell'!K29</f>
        <v>0</v>
      </c>
    </row>
    <row r="30" spans="1:11" s="1301" customFormat="1" ht="12" customHeight="1" x14ac:dyDescent="0.2">
      <c r="A30" s="1299" t="s">
        <v>265</v>
      </c>
      <c r="B30" s="1188" t="str">
        <f>'E_1.1.sz.mell.'!B33</f>
        <v>Építményadó</v>
      </c>
      <c r="C30" s="668">
        <f>'RM_6.1.1.sz.mell'!C30</f>
        <v>0</v>
      </c>
      <c r="D30" s="668">
        <f>'RM_6.1.1.sz.mell'!D30</f>
        <v>0</v>
      </c>
      <c r="E30" s="668">
        <f>'RM_6.1.1.sz.mell'!E30</f>
        <v>0</v>
      </c>
      <c r="F30" s="668">
        <f>'RM_6.1.1.sz.mell'!F30</f>
        <v>0</v>
      </c>
      <c r="G30" s="668">
        <f>'RM_6.1.1.sz.mell'!G30</f>
        <v>0</v>
      </c>
      <c r="H30" s="668">
        <f>'RM_6.1.1.sz.mell'!H30</f>
        <v>0</v>
      </c>
      <c r="I30" s="668">
        <f>'RM_6.1.1.sz.mell'!I30</f>
        <v>0</v>
      </c>
      <c r="J30" s="668">
        <f>'RM_6.1.1.sz.mell'!J30</f>
        <v>0</v>
      </c>
      <c r="K30" s="396">
        <f>'RM_6.1.1.sz.mell'!K30</f>
        <v>0</v>
      </c>
    </row>
    <row r="31" spans="1:11" s="1301" customFormat="1" ht="12" customHeight="1" x14ac:dyDescent="0.2">
      <c r="A31" s="1300" t="s">
        <v>266</v>
      </c>
      <c r="B31" s="1188" t="str">
        <f>'E_1.1.sz.mell.'!B34</f>
        <v>Idegenforgalmi adó</v>
      </c>
      <c r="C31" s="686">
        <f>'RM_6.1.1.sz.mell'!C31</f>
        <v>0</v>
      </c>
      <c r="D31" s="686">
        <f>'RM_6.1.1.sz.mell'!D31</f>
        <v>0</v>
      </c>
      <c r="E31" s="686">
        <f>'RM_6.1.1.sz.mell'!E31</f>
        <v>0</v>
      </c>
      <c r="F31" s="686">
        <f>'RM_6.1.1.sz.mell'!F31</f>
        <v>0</v>
      </c>
      <c r="G31" s="686">
        <f>'RM_6.1.1.sz.mell'!G31</f>
        <v>0</v>
      </c>
      <c r="H31" s="686">
        <f>'RM_6.1.1.sz.mell'!H31</f>
        <v>0</v>
      </c>
      <c r="I31" s="686">
        <f>'RM_6.1.1.sz.mell'!I31</f>
        <v>0</v>
      </c>
      <c r="J31" s="686">
        <f>'RM_6.1.1.sz.mell'!J31</f>
        <v>0</v>
      </c>
      <c r="K31" s="752">
        <f>'RM_6.1.1.sz.mell'!K31</f>
        <v>0</v>
      </c>
    </row>
    <row r="32" spans="1:11" s="1301" customFormat="1" ht="12" customHeight="1" x14ac:dyDescent="0.2">
      <c r="A32" s="1300" t="s">
        <v>267</v>
      </c>
      <c r="B32" s="1188" t="str">
        <f>'E_1.1.sz.mell.'!B35</f>
        <v>Iparűzési adó</v>
      </c>
      <c r="C32" s="686">
        <f>'RM_6.1.1.sz.mell'!C32</f>
        <v>0</v>
      </c>
      <c r="D32" s="686">
        <f>'RM_6.1.1.sz.mell'!D32</f>
        <v>0</v>
      </c>
      <c r="E32" s="686">
        <f>'RM_6.1.1.sz.mell'!E32</f>
        <v>0</v>
      </c>
      <c r="F32" s="686">
        <f>'RM_6.1.1.sz.mell'!F32</f>
        <v>0</v>
      </c>
      <c r="G32" s="686">
        <f>'RM_6.1.1.sz.mell'!G32</f>
        <v>0</v>
      </c>
      <c r="H32" s="686">
        <f>'RM_6.1.1.sz.mell'!H32</f>
        <v>0</v>
      </c>
      <c r="I32" s="686">
        <f>'RM_6.1.1.sz.mell'!I32</f>
        <v>0</v>
      </c>
      <c r="J32" s="686">
        <f>'RM_6.1.1.sz.mell'!J32</f>
        <v>0</v>
      </c>
      <c r="K32" s="752">
        <f>'RM_6.1.1.sz.mell'!K32</f>
        <v>0</v>
      </c>
    </row>
    <row r="33" spans="1:11" s="1301" customFormat="1" ht="12" customHeight="1" x14ac:dyDescent="0.2">
      <c r="A33" s="1300" t="s">
        <v>268</v>
      </c>
      <c r="B33" s="1188" t="str">
        <f>'E_1.1.sz.mell.'!B36</f>
        <v xml:space="preserve">Talajterhelési díj </v>
      </c>
      <c r="C33" s="686">
        <f>'RM_6.1.1.sz.mell'!C33</f>
        <v>0</v>
      </c>
      <c r="D33" s="686">
        <f>'RM_6.1.1.sz.mell'!D33</f>
        <v>0</v>
      </c>
      <c r="E33" s="686">
        <f>'RM_6.1.1.sz.mell'!E33</f>
        <v>0</v>
      </c>
      <c r="F33" s="686">
        <f>'RM_6.1.1.sz.mell'!F33</f>
        <v>0</v>
      </c>
      <c r="G33" s="686">
        <f>'RM_6.1.1.sz.mell'!G33</f>
        <v>0</v>
      </c>
      <c r="H33" s="686">
        <f>'RM_6.1.1.sz.mell'!H33</f>
        <v>0</v>
      </c>
      <c r="I33" s="686">
        <f>'RM_6.1.1.sz.mell'!I33</f>
        <v>0</v>
      </c>
      <c r="J33" s="686">
        <f>'RM_6.1.1.sz.mell'!J33</f>
        <v>0</v>
      </c>
      <c r="K33" s="752">
        <f>'RM_6.1.1.sz.mell'!K33</f>
        <v>0</v>
      </c>
    </row>
    <row r="34" spans="1:11" s="1301" customFormat="1" ht="12" customHeight="1" x14ac:dyDescent="0.2">
      <c r="A34" s="1300" t="s">
        <v>547</v>
      </c>
      <c r="B34" s="1188" t="str">
        <f>'E_1.1.sz.mell.'!B37</f>
        <v>Gépjárműadó</v>
      </c>
      <c r="C34" s="686">
        <f>'RM_6.1.1.sz.mell'!C34</f>
        <v>0</v>
      </c>
      <c r="D34" s="686">
        <f>'RM_6.1.1.sz.mell'!D34</f>
        <v>0</v>
      </c>
      <c r="E34" s="686">
        <f>'RM_6.1.1.sz.mell'!E34</f>
        <v>0</v>
      </c>
      <c r="F34" s="686">
        <f>'RM_6.1.1.sz.mell'!F34</f>
        <v>0</v>
      </c>
      <c r="G34" s="686">
        <f>'RM_6.1.1.sz.mell'!G34</f>
        <v>0</v>
      </c>
      <c r="H34" s="686">
        <f>'RM_6.1.1.sz.mell'!H34</f>
        <v>0</v>
      </c>
      <c r="I34" s="686">
        <f>'RM_6.1.1.sz.mell'!I34</f>
        <v>0</v>
      </c>
      <c r="J34" s="686">
        <f>'RM_6.1.1.sz.mell'!J34</f>
        <v>0</v>
      </c>
      <c r="K34" s="752">
        <f>'RM_6.1.1.sz.mell'!K34</f>
        <v>0</v>
      </c>
    </row>
    <row r="35" spans="1:11" s="1301" customFormat="1" ht="12" customHeight="1" x14ac:dyDescent="0.2">
      <c r="A35" s="1300" t="s">
        <v>548</v>
      </c>
      <c r="B35" s="1188" t="str">
        <f>'E_1.1.sz.mell.'!B38</f>
        <v>Telekadó</v>
      </c>
      <c r="C35" s="686">
        <f>'RM_6.1.1.sz.mell'!C35</f>
        <v>0</v>
      </c>
      <c r="D35" s="686">
        <f>'RM_6.1.1.sz.mell'!D35</f>
        <v>0</v>
      </c>
      <c r="E35" s="686">
        <f>'RM_6.1.1.sz.mell'!E35</f>
        <v>0</v>
      </c>
      <c r="F35" s="686">
        <f>'RM_6.1.1.sz.mell'!F35</f>
        <v>0</v>
      </c>
      <c r="G35" s="686">
        <f>'RM_6.1.1.sz.mell'!G35</f>
        <v>0</v>
      </c>
      <c r="H35" s="686">
        <f>'RM_6.1.1.sz.mell'!H35</f>
        <v>0</v>
      </c>
      <c r="I35" s="686">
        <f>'RM_6.1.1.sz.mell'!I35</f>
        <v>0</v>
      </c>
      <c r="J35" s="686">
        <f>'RM_6.1.1.sz.mell'!J35</f>
        <v>0</v>
      </c>
      <c r="K35" s="752">
        <f>'RM_6.1.1.sz.mell'!K35</f>
        <v>0</v>
      </c>
    </row>
    <row r="36" spans="1:11" s="1301" customFormat="1" ht="12" customHeight="1" thickBot="1" x14ac:dyDescent="0.25">
      <c r="A36" s="1302" t="s">
        <v>549</v>
      </c>
      <c r="B36" s="1188" t="str">
        <f>'E_1.1.sz.mell.'!B39</f>
        <v>Egyéb bírság bevételei</v>
      </c>
      <c r="C36" s="688">
        <f>'RM_6.1.1.sz.mell'!C36</f>
        <v>0</v>
      </c>
      <c r="D36" s="688">
        <f>'RM_6.1.1.sz.mell'!D36</f>
        <v>0</v>
      </c>
      <c r="E36" s="688">
        <f>'RM_6.1.1.sz.mell'!E36</f>
        <v>0</v>
      </c>
      <c r="F36" s="688">
        <f>'RM_6.1.1.sz.mell'!F36</f>
        <v>0</v>
      </c>
      <c r="G36" s="688">
        <f>'RM_6.1.1.sz.mell'!G36</f>
        <v>0</v>
      </c>
      <c r="H36" s="688">
        <f>'RM_6.1.1.sz.mell'!H36</f>
        <v>0</v>
      </c>
      <c r="I36" s="688">
        <f>'RM_6.1.1.sz.mell'!I36</f>
        <v>0</v>
      </c>
      <c r="J36" s="688">
        <f>'RM_6.1.1.sz.mell'!J36</f>
        <v>0</v>
      </c>
      <c r="K36" s="753">
        <f>'RM_6.1.1.sz.mell'!K36</f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382">
        <f>'RM_6.1.1.sz.mell'!C37</f>
        <v>0</v>
      </c>
      <c r="D37" s="694">
        <f>'RM_6.1.1.sz.mell'!D37</f>
        <v>0</v>
      </c>
      <c r="E37" s="694">
        <f>'RM_6.1.1.sz.mell'!E37</f>
        <v>0</v>
      </c>
      <c r="F37" s="694">
        <f>'RM_6.1.1.sz.mell'!F37</f>
        <v>0</v>
      </c>
      <c r="G37" s="694">
        <f>'RM_6.1.1.sz.mell'!G37</f>
        <v>0</v>
      </c>
      <c r="H37" s="694">
        <f>'RM_6.1.1.sz.mell'!H37</f>
        <v>0</v>
      </c>
      <c r="I37" s="382">
        <f>'RM_6.1.1.sz.mell'!I37</f>
        <v>0</v>
      </c>
      <c r="J37" s="382">
        <f>'RM_6.1.1.sz.mell'!J37</f>
        <v>0</v>
      </c>
      <c r="K37" s="282">
        <f>'RM_6.1.1.sz.mell'!K37</f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668">
        <f>'RM_6.1.1.sz.mell'!C38</f>
        <v>0</v>
      </c>
      <c r="D38" s="1377">
        <f>'RM_6.1.1.sz.mell'!D38</f>
        <v>0</v>
      </c>
      <c r="E38" s="1377">
        <f>'RM_6.1.1.sz.mell'!E38</f>
        <v>0</v>
      </c>
      <c r="F38" s="1377">
        <f>'RM_6.1.1.sz.mell'!F38</f>
        <v>0</v>
      </c>
      <c r="G38" s="1377">
        <f>'RM_6.1.1.sz.mell'!G38</f>
        <v>0</v>
      </c>
      <c r="H38" s="1377">
        <f>'RM_6.1.1.sz.mell'!H38</f>
        <v>0</v>
      </c>
      <c r="I38" s="668">
        <f>'RM_6.1.1.sz.mell'!I38</f>
        <v>0</v>
      </c>
      <c r="J38" s="668">
        <f>'RM_6.1.1.sz.mell'!J38</f>
        <v>0</v>
      </c>
      <c r="K38" s="396">
        <f>'RM_6.1.1.sz.mell'!K38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686">
        <f>'RM_6.1.1.sz.mell'!C39</f>
        <v>0</v>
      </c>
      <c r="D39" s="1378">
        <f>'RM_6.1.1.sz.mell'!D39</f>
        <v>0</v>
      </c>
      <c r="E39" s="1378">
        <f>'RM_6.1.1.sz.mell'!E39</f>
        <v>0</v>
      </c>
      <c r="F39" s="1378">
        <f>'RM_6.1.1.sz.mell'!F39</f>
        <v>0</v>
      </c>
      <c r="G39" s="1378">
        <f>'RM_6.1.1.sz.mell'!G39</f>
        <v>0</v>
      </c>
      <c r="H39" s="1378">
        <f>'RM_6.1.1.sz.mell'!H39</f>
        <v>0</v>
      </c>
      <c r="I39" s="686">
        <f>'RM_6.1.1.sz.mell'!I39</f>
        <v>0</v>
      </c>
      <c r="J39" s="686">
        <f>'RM_6.1.1.sz.mell'!J39</f>
        <v>0</v>
      </c>
      <c r="K39" s="752">
        <f>'RM_6.1.1.sz.mell'!K39</f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686">
        <f>'RM_6.1.1.sz.mell'!C40</f>
        <v>0</v>
      </c>
      <c r="D40" s="1378">
        <f>'RM_6.1.1.sz.mell'!D40</f>
        <v>0</v>
      </c>
      <c r="E40" s="1378">
        <f>'RM_6.1.1.sz.mell'!E40</f>
        <v>0</v>
      </c>
      <c r="F40" s="1378">
        <f>'RM_6.1.1.sz.mell'!F40</f>
        <v>0</v>
      </c>
      <c r="G40" s="1378">
        <f>'RM_6.1.1.sz.mell'!G40</f>
        <v>0</v>
      </c>
      <c r="H40" s="1378">
        <f>'RM_6.1.1.sz.mell'!H40</f>
        <v>0</v>
      </c>
      <c r="I40" s="686">
        <f>'RM_6.1.1.sz.mell'!I40</f>
        <v>0</v>
      </c>
      <c r="J40" s="686">
        <f>'RM_6.1.1.sz.mell'!J40</f>
        <v>0</v>
      </c>
      <c r="K40" s="752">
        <f>'RM_6.1.1.sz.mell'!K40</f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686">
        <f>'RM_6.1.1.sz.mell'!C41</f>
        <v>0</v>
      </c>
      <c r="D41" s="1378">
        <f>'RM_6.1.1.sz.mell'!D41</f>
        <v>0</v>
      </c>
      <c r="E41" s="1378">
        <f>'RM_6.1.1.sz.mell'!E41</f>
        <v>0</v>
      </c>
      <c r="F41" s="1378">
        <f>'RM_6.1.1.sz.mell'!F41</f>
        <v>0</v>
      </c>
      <c r="G41" s="1378">
        <f>'RM_6.1.1.sz.mell'!G41</f>
        <v>0</v>
      </c>
      <c r="H41" s="1378">
        <f>'RM_6.1.1.sz.mell'!H41</f>
        <v>0</v>
      </c>
      <c r="I41" s="686">
        <f>'RM_6.1.1.sz.mell'!I41</f>
        <v>0</v>
      </c>
      <c r="J41" s="686">
        <f>'RM_6.1.1.sz.mell'!J41</f>
        <v>0</v>
      </c>
      <c r="K41" s="752">
        <f>'RM_6.1.1.sz.mell'!K41</f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686">
        <f>'RM_6.1.1.sz.mell'!C42</f>
        <v>0</v>
      </c>
      <c r="D42" s="1378">
        <f>'RM_6.1.1.sz.mell'!D42</f>
        <v>0</v>
      </c>
      <c r="E42" s="1378">
        <f>'RM_6.1.1.sz.mell'!E42</f>
        <v>0</v>
      </c>
      <c r="F42" s="1378">
        <f>'RM_6.1.1.sz.mell'!F42</f>
        <v>0</v>
      </c>
      <c r="G42" s="1378">
        <f>'RM_6.1.1.sz.mell'!G42</f>
        <v>0</v>
      </c>
      <c r="H42" s="1378">
        <f>'RM_6.1.1.sz.mell'!H42</f>
        <v>0</v>
      </c>
      <c r="I42" s="686">
        <f>'RM_6.1.1.sz.mell'!I42</f>
        <v>0</v>
      </c>
      <c r="J42" s="686">
        <f>'RM_6.1.1.sz.mell'!J42</f>
        <v>0</v>
      </c>
      <c r="K42" s="752">
        <f>'RM_6.1.1.sz.mell'!K42</f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686">
        <f>'RM_6.1.1.sz.mell'!C43</f>
        <v>0</v>
      </c>
      <c r="D43" s="1378">
        <f>'RM_6.1.1.sz.mell'!D43</f>
        <v>0</v>
      </c>
      <c r="E43" s="1378">
        <f>'RM_6.1.1.sz.mell'!E43</f>
        <v>0</v>
      </c>
      <c r="F43" s="1378">
        <f>'RM_6.1.1.sz.mell'!F43</f>
        <v>0</v>
      </c>
      <c r="G43" s="1378">
        <f>'RM_6.1.1.sz.mell'!G43</f>
        <v>0</v>
      </c>
      <c r="H43" s="1378">
        <f>'RM_6.1.1.sz.mell'!H43</f>
        <v>0</v>
      </c>
      <c r="I43" s="686">
        <f>'RM_6.1.1.sz.mell'!I43</f>
        <v>0</v>
      </c>
      <c r="J43" s="686">
        <f>'RM_6.1.1.sz.mell'!J43</f>
        <v>0</v>
      </c>
      <c r="K43" s="752">
        <f>'RM_6.1.1.sz.mell'!K43</f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686">
        <f>'RM_6.1.1.sz.mell'!C44</f>
        <v>0</v>
      </c>
      <c r="D44" s="1378">
        <f>'RM_6.1.1.sz.mell'!D44</f>
        <v>0</v>
      </c>
      <c r="E44" s="1378">
        <f>'RM_6.1.1.sz.mell'!E44</f>
        <v>0</v>
      </c>
      <c r="F44" s="1378">
        <f>'RM_6.1.1.sz.mell'!F44</f>
        <v>0</v>
      </c>
      <c r="G44" s="1378">
        <f>'RM_6.1.1.sz.mell'!G44</f>
        <v>0</v>
      </c>
      <c r="H44" s="1378">
        <f>'RM_6.1.1.sz.mell'!H44</f>
        <v>0</v>
      </c>
      <c r="I44" s="686">
        <f>'RM_6.1.1.sz.mell'!I44</f>
        <v>0</v>
      </c>
      <c r="J44" s="686">
        <f>'RM_6.1.1.sz.mell'!J44</f>
        <v>0</v>
      </c>
      <c r="K44" s="752">
        <f>'RM_6.1.1.sz.mell'!K44</f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686">
        <f>'RM_6.1.1.sz.mell'!C45</f>
        <v>0</v>
      </c>
      <c r="D45" s="1378">
        <f>'RM_6.1.1.sz.mell'!D45</f>
        <v>0</v>
      </c>
      <c r="E45" s="1378">
        <f>'RM_6.1.1.sz.mell'!E45</f>
        <v>0</v>
      </c>
      <c r="F45" s="1378">
        <f>'RM_6.1.1.sz.mell'!F45</f>
        <v>0</v>
      </c>
      <c r="G45" s="1378">
        <f>'RM_6.1.1.sz.mell'!G45</f>
        <v>0</v>
      </c>
      <c r="H45" s="1378">
        <f>'RM_6.1.1.sz.mell'!H45</f>
        <v>0</v>
      </c>
      <c r="I45" s="686">
        <f>'RM_6.1.1.sz.mell'!I45</f>
        <v>0</v>
      </c>
      <c r="J45" s="686">
        <f>'RM_6.1.1.sz.mell'!J45</f>
        <v>0</v>
      </c>
      <c r="K45" s="752">
        <f>'RM_6.1.1.sz.mell'!K45</f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679">
        <f>'RM_6.1.1.sz.mell'!C46</f>
        <v>0</v>
      </c>
      <c r="D46" s="1386">
        <f>'RM_6.1.1.sz.mell'!D46</f>
        <v>0</v>
      </c>
      <c r="E46" s="1386">
        <f>'RM_6.1.1.sz.mell'!E46</f>
        <v>0</v>
      </c>
      <c r="F46" s="1386">
        <f>'RM_6.1.1.sz.mell'!F46</f>
        <v>0</v>
      </c>
      <c r="G46" s="1386">
        <f>'RM_6.1.1.sz.mell'!G46</f>
        <v>0</v>
      </c>
      <c r="H46" s="1386">
        <f>'RM_6.1.1.sz.mell'!H46</f>
        <v>0</v>
      </c>
      <c r="I46" s="679">
        <f>'RM_6.1.1.sz.mell'!I46</f>
        <v>0</v>
      </c>
      <c r="J46" s="679">
        <f>'RM_6.1.1.sz.mell'!J46</f>
        <v>0</v>
      </c>
      <c r="K46" s="755">
        <f>'RM_6.1.1.sz.mell'!K46</f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757">
        <f>'RM_6.1.1.sz.mell'!C47</f>
        <v>0</v>
      </c>
      <c r="D47" s="1387">
        <f>'RM_6.1.1.sz.mell'!D47</f>
        <v>0</v>
      </c>
      <c r="E47" s="1387">
        <f>'RM_6.1.1.sz.mell'!E47</f>
        <v>0</v>
      </c>
      <c r="F47" s="1387">
        <f>'RM_6.1.1.sz.mell'!F47</f>
        <v>0</v>
      </c>
      <c r="G47" s="1387">
        <f>'RM_6.1.1.sz.mell'!G47</f>
        <v>0</v>
      </c>
      <c r="H47" s="1387">
        <f>'RM_6.1.1.sz.mell'!H47</f>
        <v>0</v>
      </c>
      <c r="I47" s="757">
        <f>'RM_6.1.1.sz.mell'!I47</f>
        <v>0</v>
      </c>
      <c r="J47" s="757">
        <f>'RM_6.1.1.sz.mell'!J47</f>
        <v>0</v>
      </c>
      <c r="K47" s="758">
        <f>'RM_6.1.1.sz.mell'!K47</f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757">
        <f>'RM_6.1.1.sz.mell'!C48</f>
        <v>0</v>
      </c>
      <c r="D48" s="1387">
        <f>'RM_6.1.1.sz.mell'!D48</f>
        <v>0</v>
      </c>
      <c r="E48" s="1387">
        <f>'RM_6.1.1.sz.mell'!E48</f>
        <v>0</v>
      </c>
      <c r="F48" s="1387">
        <f>'RM_6.1.1.sz.mell'!F48</f>
        <v>0</v>
      </c>
      <c r="G48" s="1387">
        <f>'RM_6.1.1.sz.mell'!G48</f>
        <v>0</v>
      </c>
      <c r="H48" s="1387">
        <f>'RM_6.1.1.sz.mell'!H48</f>
        <v>0</v>
      </c>
      <c r="I48" s="757">
        <f>'RM_6.1.1.sz.mell'!I48</f>
        <v>0</v>
      </c>
      <c r="J48" s="757">
        <f>'RM_6.1.1.sz.mell'!J48</f>
        <v>0</v>
      </c>
      <c r="K48" s="758">
        <f>'RM_6.1.1.sz.mell'!K48</f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382">
        <f>'RM_6.1.1.sz.mell'!C49</f>
        <v>0</v>
      </c>
      <c r="D49" s="694">
        <f>'RM_6.1.1.sz.mell'!D49</f>
        <v>0</v>
      </c>
      <c r="E49" s="694">
        <f>'RM_6.1.1.sz.mell'!E49</f>
        <v>0</v>
      </c>
      <c r="F49" s="694">
        <f>'RM_6.1.1.sz.mell'!F49</f>
        <v>0</v>
      </c>
      <c r="G49" s="694">
        <f>'RM_6.1.1.sz.mell'!G49</f>
        <v>0</v>
      </c>
      <c r="H49" s="694">
        <f>'RM_6.1.1.sz.mell'!H49</f>
        <v>0</v>
      </c>
      <c r="I49" s="382">
        <f>'RM_6.1.1.sz.mell'!I49</f>
        <v>0</v>
      </c>
      <c r="J49" s="382">
        <f>'RM_6.1.1.sz.mell'!J49</f>
        <v>0</v>
      </c>
      <c r="K49" s="282">
        <f>'RM_6.1.1.sz.mell'!K49</f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672">
        <f>'RM_6.1.1.sz.mell'!C50</f>
        <v>0</v>
      </c>
      <c r="D50" s="1388">
        <f>'RM_6.1.1.sz.mell'!D50</f>
        <v>0</v>
      </c>
      <c r="E50" s="1388">
        <f>'RM_6.1.1.sz.mell'!E50</f>
        <v>0</v>
      </c>
      <c r="F50" s="1388">
        <f>'RM_6.1.1.sz.mell'!F50</f>
        <v>0</v>
      </c>
      <c r="G50" s="1388">
        <f>'RM_6.1.1.sz.mell'!G50</f>
        <v>0</v>
      </c>
      <c r="H50" s="1388">
        <f>'RM_6.1.1.sz.mell'!H50</f>
        <v>0</v>
      </c>
      <c r="I50" s="672">
        <f>'RM_6.1.1.sz.mell'!I50</f>
        <v>0</v>
      </c>
      <c r="J50" s="672">
        <f>'RM_6.1.1.sz.mell'!J50</f>
        <v>0</v>
      </c>
      <c r="K50" s="760">
        <f>'RM_6.1.1.sz.mell'!K50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679">
        <f>'RM_6.1.1.sz.mell'!C51</f>
        <v>0</v>
      </c>
      <c r="D51" s="1386">
        <f>'RM_6.1.1.sz.mell'!D51</f>
        <v>0</v>
      </c>
      <c r="E51" s="1386">
        <f>'RM_6.1.1.sz.mell'!E51</f>
        <v>0</v>
      </c>
      <c r="F51" s="1386">
        <f>'RM_6.1.1.sz.mell'!F51</f>
        <v>0</v>
      </c>
      <c r="G51" s="1386">
        <f>'RM_6.1.1.sz.mell'!G51</f>
        <v>0</v>
      </c>
      <c r="H51" s="1386">
        <f>'RM_6.1.1.sz.mell'!H51</f>
        <v>0</v>
      </c>
      <c r="I51" s="679">
        <f>'RM_6.1.1.sz.mell'!I51</f>
        <v>0</v>
      </c>
      <c r="J51" s="679">
        <f>'RM_6.1.1.sz.mell'!J51</f>
        <v>0</v>
      </c>
      <c r="K51" s="755">
        <f>'RM_6.1.1.sz.mell'!K51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679">
        <f>'RM_6.1.1.sz.mell'!C52</f>
        <v>0</v>
      </c>
      <c r="D52" s="1386">
        <f>'RM_6.1.1.sz.mell'!D52</f>
        <v>0</v>
      </c>
      <c r="E52" s="1386">
        <f>'RM_6.1.1.sz.mell'!E52</f>
        <v>0</v>
      </c>
      <c r="F52" s="1386">
        <f>'RM_6.1.1.sz.mell'!F52</f>
        <v>0</v>
      </c>
      <c r="G52" s="1386">
        <f>'RM_6.1.1.sz.mell'!G52</f>
        <v>0</v>
      </c>
      <c r="H52" s="1386">
        <f>'RM_6.1.1.sz.mell'!H52</f>
        <v>0</v>
      </c>
      <c r="I52" s="679">
        <f>'RM_6.1.1.sz.mell'!I52</f>
        <v>0</v>
      </c>
      <c r="J52" s="679">
        <f>'RM_6.1.1.sz.mell'!J52</f>
        <v>0</v>
      </c>
      <c r="K52" s="755">
        <f>'RM_6.1.1.sz.mell'!K52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679">
        <f>'RM_6.1.1.sz.mell'!C53</f>
        <v>0</v>
      </c>
      <c r="D53" s="1386">
        <f>'RM_6.1.1.sz.mell'!D53</f>
        <v>0</v>
      </c>
      <c r="E53" s="1386">
        <f>'RM_6.1.1.sz.mell'!E53</f>
        <v>0</v>
      </c>
      <c r="F53" s="1386">
        <f>'RM_6.1.1.sz.mell'!F53</f>
        <v>0</v>
      </c>
      <c r="G53" s="1386">
        <f>'RM_6.1.1.sz.mell'!G53</f>
        <v>0</v>
      </c>
      <c r="H53" s="1386">
        <f>'RM_6.1.1.sz.mell'!H53</f>
        <v>0</v>
      </c>
      <c r="I53" s="679">
        <f>'RM_6.1.1.sz.mell'!I53</f>
        <v>0</v>
      </c>
      <c r="J53" s="679">
        <f>'RM_6.1.1.sz.mell'!J53</f>
        <v>0</v>
      </c>
      <c r="K53" s="755">
        <f>'RM_6.1.1.sz.mell'!K53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676">
        <f>'RM_6.1.1.sz.mell'!C54</f>
        <v>0</v>
      </c>
      <c r="D54" s="1389">
        <f>'RM_6.1.1.sz.mell'!D54</f>
        <v>0</v>
      </c>
      <c r="E54" s="1389">
        <f>'RM_6.1.1.sz.mell'!E54</f>
        <v>0</v>
      </c>
      <c r="F54" s="1389">
        <f>'RM_6.1.1.sz.mell'!F54</f>
        <v>0</v>
      </c>
      <c r="G54" s="1389">
        <f>'RM_6.1.1.sz.mell'!G54</f>
        <v>0</v>
      </c>
      <c r="H54" s="1389">
        <f>'RM_6.1.1.sz.mell'!H54</f>
        <v>0</v>
      </c>
      <c r="I54" s="676">
        <f>'RM_6.1.1.sz.mell'!I54</f>
        <v>0</v>
      </c>
      <c r="J54" s="676">
        <f>'RM_6.1.1.sz.mell'!J54</f>
        <v>0</v>
      </c>
      <c r="K54" s="762">
        <f>'RM_6.1.1.sz.mell'!K54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382">
        <f>'RM_6.1.1.sz.mell'!C55</f>
        <v>0</v>
      </c>
      <c r="D55" s="694">
        <f>'RM_6.1.1.sz.mell'!D55</f>
        <v>0</v>
      </c>
      <c r="E55" s="694">
        <f>'RM_6.1.1.sz.mell'!E55</f>
        <v>0</v>
      </c>
      <c r="F55" s="694">
        <f>'RM_6.1.1.sz.mell'!F55</f>
        <v>0</v>
      </c>
      <c r="G55" s="694">
        <f>'RM_6.1.1.sz.mell'!G55</f>
        <v>0</v>
      </c>
      <c r="H55" s="694">
        <f>'RM_6.1.1.sz.mell'!H55</f>
        <v>0</v>
      </c>
      <c r="I55" s="382">
        <f>'RM_6.1.1.sz.mell'!I55</f>
        <v>0</v>
      </c>
      <c r="J55" s="382">
        <f>'RM_6.1.1.sz.mell'!J55</f>
        <v>0</v>
      </c>
      <c r="K55" s="282">
        <f>'RM_6.1.1.sz.mell'!K55</f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668">
        <f>'RM_6.1.1.sz.mell'!C56</f>
        <v>0</v>
      </c>
      <c r="D56" s="1377">
        <f>'RM_6.1.1.sz.mell'!D56</f>
        <v>0</v>
      </c>
      <c r="E56" s="1377">
        <f>'RM_6.1.1.sz.mell'!E56</f>
        <v>0</v>
      </c>
      <c r="F56" s="1377">
        <f>'RM_6.1.1.sz.mell'!F56</f>
        <v>0</v>
      </c>
      <c r="G56" s="1377">
        <f>'RM_6.1.1.sz.mell'!G56</f>
        <v>0</v>
      </c>
      <c r="H56" s="1377">
        <f>'RM_6.1.1.sz.mell'!H56</f>
        <v>0</v>
      </c>
      <c r="I56" s="668">
        <f>'RM_6.1.1.sz.mell'!I56</f>
        <v>0</v>
      </c>
      <c r="J56" s="668">
        <f>'RM_6.1.1.sz.mell'!J56</f>
        <v>0</v>
      </c>
      <c r="K56" s="396">
        <f>'RM_6.1.1.sz.mell'!K56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686">
        <f>'RM_6.1.1.sz.mell'!C57</f>
        <v>0</v>
      </c>
      <c r="D57" s="1378">
        <f>'RM_6.1.1.sz.mell'!D57</f>
        <v>0</v>
      </c>
      <c r="E57" s="1378">
        <f>'RM_6.1.1.sz.mell'!E57</f>
        <v>0</v>
      </c>
      <c r="F57" s="1378">
        <f>'RM_6.1.1.sz.mell'!F57</f>
        <v>0</v>
      </c>
      <c r="G57" s="1378">
        <f>'RM_6.1.1.sz.mell'!G57</f>
        <v>0</v>
      </c>
      <c r="H57" s="1378">
        <f>'RM_6.1.1.sz.mell'!H57</f>
        <v>0</v>
      </c>
      <c r="I57" s="686">
        <f>'RM_6.1.1.sz.mell'!I57</f>
        <v>0</v>
      </c>
      <c r="J57" s="686">
        <f>'RM_6.1.1.sz.mell'!J57</f>
        <v>0</v>
      </c>
      <c r="K57" s="752">
        <f>'RM_6.1.1.sz.mell'!K57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686">
        <f>'RM_6.1.1.sz.mell'!C58</f>
        <v>0</v>
      </c>
      <c r="D58" s="1378">
        <f>'RM_6.1.1.sz.mell'!D58</f>
        <v>0</v>
      </c>
      <c r="E58" s="1378">
        <f>'RM_6.1.1.sz.mell'!E58</f>
        <v>0</v>
      </c>
      <c r="F58" s="1378">
        <f>'RM_6.1.1.sz.mell'!F58</f>
        <v>0</v>
      </c>
      <c r="G58" s="1378">
        <f>'RM_6.1.1.sz.mell'!G58</f>
        <v>0</v>
      </c>
      <c r="H58" s="1378">
        <f>'RM_6.1.1.sz.mell'!H58</f>
        <v>0</v>
      </c>
      <c r="I58" s="686">
        <f>'RM_6.1.1.sz.mell'!I58</f>
        <v>0</v>
      </c>
      <c r="J58" s="686">
        <f>'RM_6.1.1.sz.mell'!J58</f>
        <v>0</v>
      </c>
      <c r="K58" s="752">
        <f>'RM_6.1.1.sz.mell'!K58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688">
        <f>'RM_6.1.1.sz.mell'!C59</f>
        <v>0</v>
      </c>
      <c r="D59" s="1379">
        <f>'RM_6.1.1.sz.mell'!D59</f>
        <v>0</v>
      </c>
      <c r="E59" s="1379">
        <f>'RM_6.1.1.sz.mell'!E59</f>
        <v>0</v>
      </c>
      <c r="F59" s="1379">
        <f>'RM_6.1.1.sz.mell'!F59</f>
        <v>0</v>
      </c>
      <c r="G59" s="1379">
        <f>'RM_6.1.1.sz.mell'!G59</f>
        <v>0</v>
      </c>
      <c r="H59" s="1379">
        <f>'RM_6.1.1.sz.mell'!H59</f>
        <v>0</v>
      </c>
      <c r="I59" s="688">
        <f>'RM_6.1.1.sz.mell'!I59</f>
        <v>0</v>
      </c>
      <c r="J59" s="688">
        <f>'RM_6.1.1.sz.mell'!J59</f>
        <v>0</v>
      </c>
      <c r="K59" s="753">
        <f>'RM_6.1.1.sz.mell'!K59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382">
        <f>'RM_6.1.1.sz.mell'!C60</f>
        <v>0</v>
      </c>
      <c r="D60" s="694">
        <f>'RM_6.1.1.sz.mell'!D60</f>
        <v>0</v>
      </c>
      <c r="E60" s="694">
        <f>'RM_6.1.1.sz.mell'!E60</f>
        <v>0</v>
      </c>
      <c r="F60" s="694">
        <f>'RM_6.1.1.sz.mell'!F60</f>
        <v>0</v>
      </c>
      <c r="G60" s="694">
        <f>'RM_6.1.1.sz.mell'!G60</f>
        <v>0</v>
      </c>
      <c r="H60" s="694">
        <f>'RM_6.1.1.sz.mell'!H60</f>
        <v>0</v>
      </c>
      <c r="I60" s="382">
        <f>'RM_6.1.1.sz.mell'!I60</f>
        <v>0</v>
      </c>
      <c r="J60" s="382">
        <f>'RM_6.1.1.sz.mell'!J60</f>
        <v>0</v>
      </c>
      <c r="K60" s="282">
        <f>'RM_6.1.1.sz.mell'!K60</f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679">
        <f>'RM_6.1.1.sz.mell'!C61</f>
        <v>0</v>
      </c>
      <c r="D61" s="1386">
        <f>'RM_6.1.1.sz.mell'!D61</f>
        <v>0</v>
      </c>
      <c r="E61" s="1386">
        <f>'RM_6.1.1.sz.mell'!E61</f>
        <v>0</v>
      </c>
      <c r="F61" s="1386">
        <f>'RM_6.1.1.sz.mell'!F61</f>
        <v>0</v>
      </c>
      <c r="G61" s="1386">
        <f>'RM_6.1.1.sz.mell'!G61</f>
        <v>0</v>
      </c>
      <c r="H61" s="1386">
        <f>'RM_6.1.1.sz.mell'!H61</f>
        <v>0</v>
      </c>
      <c r="I61" s="679">
        <f>'RM_6.1.1.sz.mell'!I61</f>
        <v>0</v>
      </c>
      <c r="J61" s="679">
        <f>'RM_6.1.1.sz.mell'!J61</f>
        <v>0</v>
      </c>
      <c r="K61" s="755">
        <f>'RM_6.1.1.sz.mell'!K61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679">
        <f>'RM_6.1.1.sz.mell'!C62</f>
        <v>0</v>
      </c>
      <c r="D62" s="1386">
        <f>'RM_6.1.1.sz.mell'!D62</f>
        <v>0</v>
      </c>
      <c r="E62" s="1386">
        <f>'RM_6.1.1.sz.mell'!E62</f>
        <v>0</v>
      </c>
      <c r="F62" s="1386">
        <f>'RM_6.1.1.sz.mell'!F62</f>
        <v>0</v>
      </c>
      <c r="G62" s="1386">
        <f>'RM_6.1.1.sz.mell'!G62</f>
        <v>0</v>
      </c>
      <c r="H62" s="1386">
        <f>'RM_6.1.1.sz.mell'!H62</f>
        <v>0</v>
      </c>
      <c r="I62" s="679">
        <f>'RM_6.1.1.sz.mell'!I62</f>
        <v>0</v>
      </c>
      <c r="J62" s="679">
        <f>'RM_6.1.1.sz.mell'!J62</f>
        <v>0</v>
      </c>
      <c r="K62" s="755">
        <f>'RM_6.1.1.sz.mell'!K62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679">
        <f>'RM_6.1.1.sz.mell'!C63</f>
        <v>0</v>
      </c>
      <c r="D63" s="1386">
        <f>'RM_6.1.1.sz.mell'!D63</f>
        <v>0</v>
      </c>
      <c r="E63" s="1386">
        <f>'RM_6.1.1.sz.mell'!E63</f>
        <v>0</v>
      </c>
      <c r="F63" s="1386">
        <f>'RM_6.1.1.sz.mell'!F63</f>
        <v>0</v>
      </c>
      <c r="G63" s="1386">
        <f>'RM_6.1.1.sz.mell'!G63</f>
        <v>0</v>
      </c>
      <c r="H63" s="1386">
        <f>'RM_6.1.1.sz.mell'!H63</f>
        <v>0</v>
      </c>
      <c r="I63" s="679">
        <f>'RM_6.1.1.sz.mell'!I63</f>
        <v>0</v>
      </c>
      <c r="J63" s="679">
        <f>'RM_6.1.1.sz.mell'!J63</f>
        <v>0</v>
      </c>
      <c r="K63" s="755">
        <f>'RM_6.1.1.sz.mell'!K63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679">
        <f>'RM_6.1.1.sz.mell'!C64</f>
        <v>0</v>
      </c>
      <c r="D64" s="1386">
        <f>'RM_6.1.1.sz.mell'!D64</f>
        <v>0</v>
      </c>
      <c r="E64" s="1386">
        <f>'RM_6.1.1.sz.mell'!E64</f>
        <v>0</v>
      </c>
      <c r="F64" s="1386">
        <f>'RM_6.1.1.sz.mell'!F64</f>
        <v>0</v>
      </c>
      <c r="G64" s="1386">
        <f>'RM_6.1.1.sz.mell'!G64</f>
        <v>0</v>
      </c>
      <c r="H64" s="1386">
        <f>'RM_6.1.1.sz.mell'!H64</f>
        <v>0</v>
      </c>
      <c r="I64" s="679">
        <f>'RM_6.1.1.sz.mell'!I64</f>
        <v>0</v>
      </c>
      <c r="J64" s="679">
        <f>'RM_6.1.1.sz.mell'!J64</f>
        <v>0</v>
      </c>
      <c r="K64" s="755">
        <f>'RM_6.1.1.sz.mell'!K64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389">
        <f>'RM_6.1.1.sz.mell'!C65</f>
        <v>314031582</v>
      </c>
      <c r="D65" s="695">
        <f>'RM_6.1.1.sz.mell'!D65</f>
        <v>0</v>
      </c>
      <c r="E65" s="695">
        <f>'RM_6.1.1.sz.mell'!E65</f>
        <v>0</v>
      </c>
      <c r="F65" s="695">
        <f>'RM_6.1.1.sz.mell'!F65</f>
        <v>0</v>
      </c>
      <c r="G65" s="695">
        <f>'RM_6.1.1.sz.mell'!G65</f>
        <v>0</v>
      </c>
      <c r="H65" s="695">
        <f>'RM_6.1.1.sz.mell'!H65</f>
        <v>0</v>
      </c>
      <c r="I65" s="389">
        <f>'RM_6.1.1.sz.mell'!I65</f>
        <v>0</v>
      </c>
      <c r="J65" s="389">
        <f>'RM_6.1.1.sz.mell'!J65</f>
        <v>0</v>
      </c>
      <c r="K65" s="288">
        <f>'RM_6.1.1.sz.mell'!K65</f>
        <v>314031582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382">
        <f>'RM_6.1.1.sz.mell'!C66</f>
        <v>0</v>
      </c>
      <c r="D66" s="694">
        <f>'RM_6.1.1.sz.mell'!D66</f>
        <v>0</v>
      </c>
      <c r="E66" s="694">
        <f>'RM_6.1.1.sz.mell'!E66</f>
        <v>0</v>
      </c>
      <c r="F66" s="694">
        <f>'RM_6.1.1.sz.mell'!F66</f>
        <v>0</v>
      </c>
      <c r="G66" s="694">
        <f>'RM_6.1.1.sz.mell'!G66</f>
        <v>0</v>
      </c>
      <c r="H66" s="694">
        <f>'RM_6.1.1.sz.mell'!H66</f>
        <v>0</v>
      </c>
      <c r="I66" s="382">
        <f>'RM_6.1.1.sz.mell'!I66</f>
        <v>0</v>
      </c>
      <c r="J66" s="382">
        <f>'RM_6.1.1.sz.mell'!J66</f>
        <v>0</v>
      </c>
      <c r="K66" s="282">
        <f>'RM_6.1.1.sz.mell'!K66</f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679">
        <f>'RM_6.1.1.sz.mell'!C67</f>
        <v>0</v>
      </c>
      <c r="D67" s="1386">
        <f>'RM_6.1.1.sz.mell'!D67</f>
        <v>0</v>
      </c>
      <c r="E67" s="1386">
        <f>'RM_6.1.1.sz.mell'!E67</f>
        <v>0</v>
      </c>
      <c r="F67" s="1386">
        <f>'RM_6.1.1.sz.mell'!F67</f>
        <v>0</v>
      </c>
      <c r="G67" s="1386">
        <f>'RM_6.1.1.sz.mell'!G67</f>
        <v>0</v>
      </c>
      <c r="H67" s="1386">
        <f>'RM_6.1.1.sz.mell'!H67</f>
        <v>0</v>
      </c>
      <c r="I67" s="679">
        <f>'RM_6.1.1.sz.mell'!I67</f>
        <v>0</v>
      </c>
      <c r="J67" s="679">
        <f>'RM_6.1.1.sz.mell'!J67</f>
        <v>0</v>
      </c>
      <c r="K67" s="755">
        <f>'RM_6.1.1.sz.mell'!K67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679">
        <f>'RM_6.1.1.sz.mell'!C68</f>
        <v>0</v>
      </c>
      <c r="D68" s="1386">
        <f>'RM_6.1.1.sz.mell'!D68</f>
        <v>0</v>
      </c>
      <c r="E68" s="1386">
        <f>'RM_6.1.1.sz.mell'!E68</f>
        <v>0</v>
      </c>
      <c r="F68" s="1386">
        <f>'RM_6.1.1.sz.mell'!F68</f>
        <v>0</v>
      </c>
      <c r="G68" s="1386">
        <f>'RM_6.1.1.sz.mell'!G68</f>
        <v>0</v>
      </c>
      <c r="H68" s="1386">
        <f>'RM_6.1.1.sz.mell'!H68</f>
        <v>0</v>
      </c>
      <c r="I68" s="679">
        <f>'RM_6.1.1.sz.mell'!I68</f>
        <v>0</v>
      </c>
      <c r="J68" s="679">
        <f>'RM_6.1.1.sz.mell'!J68</f>
        <v>0</v>
      </c>
      <c r="K68" s="755">
        <f>'RM_6.1.1.sz.mell'!K68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676">
        <f>'RM_6.1.1.sz.mell'!C69</f>
        <v>0</v>
      </c>
      <c r="D69" s="1389">
        <f>'RM_6.1.1.sz.mell'!D69</f>
        <v>0</v>
      </c>
      <c r="E69" s="1389">
        <f>'RM_6.1.1.sz.mell'!E69</f>
        <v>0</v>
      </c>
      <c r="F69" s="1389">
        <f>'RM_6.1.1.sz.mell'!F69</f>
        <v>0</v>
      </c>
      <c r="G69" s="1389">
        <f>'RM_6.1.1.sz.mell'!G69</f>
        <v>0</v>
      </c>
      <c r="H69" s="1389">
        <f>'RM_6.1.1.sz.mell'!H69</f>
        <v>0</v>
      </c>
      <c r="I69" s="676">
        <f>'RM_6.1.1.sz.mell'!I69</f>
        <v>0</v>
      </c>
      <c r="J69" s="676">
        <f>'RM_6.1.1.sz.mell'!J69</f>
        <v>0</v>
      </c>
      <c r="K69" s="762">
        <f>'RM_6.1.1.sz.mell'!K69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'RM_6.1.1.sz.mell'!C70</f>
        <v>0</v>
      </c>
      <c r="D70" s="382">
        <f>'RM_6.1.1.sz.mell'!D70</f>
        <v>0</v>
      </c>
      <c r="E70" s="382">
        <f>'RM_6.1.1.sz.mell'!E70</f>
        <v>0</v>
      </c>
      <c r="F70" s="382">
        <f>'RM_6.1.1.sz.mell'!F70</f>
        <v>0</v>
      </c>
      <c r="G70" s="382">
        <f>'RM_6.1.1.sz.mell'!G70</f>
        <v>0</v>
      </c>
      <c r="H70" s="382">
        <f>'RM_6.1.1.sz.mell'!H70</f>
        <v>0</v>
      </c>
      <c r="I70" s="382">
        <f>'RM_6.1.1.sz.mell'!I70</f>
        <v>0</v>
      </c>
      <c r="J70" s="382">
        <f>'RM_6.1.1.sz.mell'!J70</f>
        <v>0</v>
      </c>
      <c r="K70" s="282">
        <f>'RM_6.1.1.sz.mell'!K70</f>
        <v>0</v>
      </c>
    </row>
    <row r="71" spans="1:11" s="1301" customFormat="1" ht="12" customHeight="1" x14ac:dyDescent="0.2">
      <c r="A71" s="1299" t="s">
        <v>147</v>
      </c>
      <c r="B71" s="1188" t="s">
        <v>310</v>
      </c>
      <c r="C71" s="679">
        <f>'RM_6.1.1.sz.mell'!C71</f>
        <v>0</v>
      </c>
      <c r="D71" s="679">
        <f>'RM_6.1.1.sz.mell'!D71</f>
        <v>0</v>
      </c>
      <c r="E71" s="679">
        <f>'RM_6.1.1.sz.mell'!E71</f>
        <v>0</v>
      </c>
      <c r="F71" s="679">
        <f>'RM_6.1.1.sz.mell'!F71</f>
        <v>0</v>
      </c>
      <c r="G71" s="679">
        <f>'RM_6.1.1.sz.mell'!G71</f>
        <v>0</v>
      </c>
      <c r="H71" s="679">
        <f>'RM_6.1.1.sz.mell'!H71</f>
        <v>0</v>
      </c>
      <c r="I71" s="679">
        <f>'RM_6.1.1.sz.mell'!I71</f>
        <v>0</v>
      </c>
      <c r="J71" s="679">
        <f>'RM_6.1.1.sz.mell'!J71</f>
        <v>0</v>
      </c>
      <c r="K71" s="755">
        <f>'RM_6.1.1.sz.mell'!K71</f>
        <v>0</v>
      </c>
    </row>
    <row r="72" spans="1:11" s="1301" customFormat="1" ht="12" customHeight="1" x14ac:dyDescent="0.2">
      <c r="A72" s="1300" t="s">
        <v>148</v>
      </c>
      <c r="B72" s="1188" t="s">
        <v>565</v>
      </c>
      <c r="C72" s="679">
        <f>'RM_6.1.1.sz.mell'!C72</f>
        <v>0</v>
      </c>
      <c r="D72" s="679">
        <f>'RM_6.1.1.sz.mell'!D72</f>
        <v>0</v>
      </c>
      <c r="E72" s="679">
        <f>'RM_6.1.1.sz.mell'!E72</f>
        <v>0</v>
      </c>
      <c r="F72" s="679">
        <f>'RM_6.1.1.sz.mell'!F72</f>
        <v>0</v>
      </c>
      <c r="G72" s="679">
        <f>'RM_6.1.1.sz.mell'!G72</f>
        <v>0</v>
      </c>
      <c r="H72" s="679">
        <f>'RM_6.1.1.sz.mell'!H72</f>
        <v>0</v>
      </c>
      <c r="I72" s="679">
        <f>'RM_6.1.1.sz.mell'!I72</f>
        <v>0</v>
      </c>
      <c r="J72" s="679">
        <f>'RM_6.1.1.sz.mell'!J72</f>
        <v>0</v>
      </c>
      <c r="K72" s="755">
        <f>'RM_6.1.1.sz.mell'!K72</f>
        <v>0</v>
      </c>
    </row>
    <row r="73" spans="1:11" s="1301" customFormat="1" ht="12" customHeight="1" x14ac:dyDescent="0.2">
      <c r="A73" s="1300" t="s">
        <v>333</v>
      </c>
      <c r="B73" s="1188" t="s">
        <v>311</v>
      </c>
      <c r="C73" s="679">
        <f>'RM_6.1.1.sz.mell'!C73</f>
        <v>0</v>
      </c>
      <c r="D73" s="679">
        <f>'RM_6.1.1.sz.mell'!D73</f>
        <v>0</v>
      </c>
      <c r="E73" s="679">
        <f>'RM_6.1.1.sz.mell'!E73</f>
        <v>0</v>
      </c>
      <c r="F73" s="679">
        <f>'RM_6.1.1.sz.mell'!F73</f>
        <v>0</v>
      </c>
      <c r="G73" s="679">
        <f>'RM_6.1.1.sz.mell'!G73</f>
        <v>0</v>
      </c>
      <c r="H73" s="679">
        <f>'RM_6.1.1.sz.mell'!H73</f>
        <v>0</v>
      </c>
      <c r="I73" s="679">
        <f>'RM_6.1.1.sz.mell'!I73</f>
        <v>0</v>
      </c>
      <c r="J73" s="679">
        <f>'RM_6.1.1.sz.mell'!J73</f>
        <v>0</v>
      </c>
      <c r="K73" s="755">
        <f>'RM_6.1.1.sz.mell'!K73</f>
        <v>0</v>
      </c>
    </row>
    <row r="74" spans="1:11" s="1301" customFormat="1" ht="12" customHeight="1" thickBot="1" x14ac:dyDescent="0.25">
      <c r="A74" s="1302" t="s">
        <v>334</v>
      </c>
      <c r="B74" s="1409" t="s">
        <v>566</v>
      </c>
      <c r="C74" s="679">
        <f>'RM_6.1.1.sz.mell'!C74</f>
        <v>0</v>
      </c>
      <c r="D74" s="679">
        <f>'RM_6.1.1.sz.mell'!D74</f>
        <v>0</v>
      </c>
      <c r="E74" s="679">
        <f>'RM_6.1.1.sz.mell'!E74</f>
        <v>0</v>
      </c>
      <c r="F74" s="679">
        <f>'RM_6.1.1.sz.mell'!F74</f>
        <v>0</v>
      </c>
      <c r="G74" s="679">
        <f>'RM_6.1.1.sz.mell'!G74</f>
        <v>0</v>
      </c>
      <c r="H74" s="679">
        <f>'RM_6.1.1.sz.mell'!H74</f>
        <v>0</v>
      </c>
      <c r="I74" s="679">
        <f>'RM_6.1.1.sz.mell'!I74</f>
        <v>0</v>
      </c>
      <c r="J74" s="679">
        <f>'RM_6.1.1.sz.mell'!J74</f>
        <v>0</v>
      </c>
      <c r="K74" s="755">
        <f>'RM_6.1.1.sz.mell'!K74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'RM_6.1.1.sz.mell'!C75</f>
        <v>0</v>
      </c>
      <c r="D75" s="382">
        <f>'RM_6.1.1.sz.mell'!D75</f>
        <v>0</v>
      </c>
      <c r="E75" s="382">
        <f>'RM_6.1.1.sz.mell'!E75</f>
        <v>0</v>
      </c>
      <c r="F75" s="382">
        <f>'RM_6.1.1.sz.mell'!F75</f>
        <v>0</v>
      </c>
      <c r="G75" s="382">
        <f>'RM_6.1.1.sz.mell'!G75</f>
        <v>0</v>
      </c>
      <c r="H75" s="382">
        <f>'RM_6.1.1.sz.mell'!H75</f>
        <v>0</v>
      </c>
      <c r="I75" s="382">
        <f>'RM_6.1.1.sz.mell'!I75</f>
        <v>0</v>
      </c>
      <c r="J75" s="382">
        <f>'RM_6.1.1.sz.mell'!J75</f>
        <v>0</v>
      </c>
      <c r="K75" s="282">
        <f>'RM_6.1.1.sz.mell'!K75</f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'RM_6.1.1.sz.mell'!C76</f>
        <v>0</v>
      </c>
      <c r="D76" s="679">
        <f>'RM_6.1.1.sz.mell'!D76</f>
        <v>0</v>
      </c>
      <c r="E76" s="679">
        <f>'RM_6.1.1.sz.mell'!E76</f>
        <v>0</v>
      </c>
      <c r="F76" s="679">
        <f>'RM_6.1.1.sz.mell'!F76</f>
        <v>0</v>
      </c>
      <c r="G76" s="679">
        <f>'RM_6.1.1.sz.mell'!G76</f>
        <v>0</v>
      </c>
      <c r="H76" s="679">
        <f>'RM_6.1.1.sz.mell'!H76</f>
        <v>0</v>
      </c>
      <c r="I76" s="679">
        <f>'RM_6.1.1.sz.mell'!I76</f>
        <v>0</v>
      </c>
      <c r="J76" s="679">
        <f>'RM_6.1.1.sz.mell'!J76</f>
        <v>0</v>
      </c>
      <c r="K76" s="755">
        <f>'RM_6.1.1.sz.mell'!K76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'RM_6.1.1.sz.mell'!C77</f>
        <v>0</v>
      </c>
      <c r="D77" s="679">
        <f>'RM_6.1.1.sz.mell'!D77</f>
        <v>0</v>
      </c>
      <c r="E77" s="679">
        <f>'RM_6.1.1.sz.mell'!E77</f>
        <v>0</v>
      </c>
      <c r="F77" s="679">
        <f>'RM_6.1.1.sz.mell'!F77</f>
        <v>0</v>
      </c>
      <c r="G77" s="679">
        <f>'RM_6.1.1.sz.mell'!G77</f>
        <v>0</v>
      </c>
      <c r="H77" s="679">
        <f>'RM_6.1.1.sz.mell'!H77</f>
        <v>0</v>
      </c>
      <c r="I77" s="679">
        <f>'RM_6.1.1.sz.mell'!I77</f>
        <v>0</v>
      </c>
      <c r="J77" s="679">
        <f>'RM_6.1.1.sz.mell'!J77</f>
        <v>0</v>
      </c>
      <c r="K77" s="755">
        <f>'RM_6.1.1.sz.mell'!K77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'RM_6.1.1.sz.mell'!C78</f>
        <v>0</v>
      </c>
      <c r="D78" s="382">
        <f>'RM_6.1.1.sz.mell'!D78</f>
        <v>0</v>
      </c>
      <c r="E78" s="382">
        <f>'RM_6.1.1.sz.mell'!E78</f>
        <v>0</v>
      </c>
      <c r="F78" s="382">
        <f>'RM_6.1.1.sz.mell'!F78</f>
        <v>0</v>
      </c>
      <c r="G78" s="382">
        <f>'RM_6.1.1.sz.mell'!G78</f>
        <v>0</v>
      </c>
      <c r="H78" s="382">
        <f>'RM_6.1.1.sz.mell'!H78</f>
        <v>0</v>
      </c>
      <c r="I78" s="382">
        <f>'RM_6.1.1.sz.mell'!I78</f>
        <v>0</v>
      </c>
      <c r="J78" s="382">
        <f>'RM_6.1.1.sz.mell'!J78</f>
        <v>0</v>
      </c>
      <c r="K78" s="282">
        <f>'RM_6.1.1.sz.mell'!K78</f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'RM_6.1.1.sz.mell'!C79</f>
        <v>0</v>
      </c>
      <c r="D79" s="679">
        <f>'RM_6.1.1.sz.mell'!D79</f>
        <v>0</v>
      </c>
      <c r="E79" s="679">
        <f>'RM_6.1.1.sz.mell'!E79</f>
        <v>0</v>
      </c>
      <c r="F79" s="679">
        <f>'RM_6.1.1.sz.mell'!F79</f>
        <v>0</v>
      </c>
      <c r="G79" s="679">
        <f>'RM_6.1.1.sz.mell'!G79</f>
        <v>0</v>
      </c>
      <c r="H79" s="679">
        <f>'RM_6.1.1.sz.mell'!H79</f>
        <v>0</v>
      </c>
      <c r="I79" s="679">
        <f>'RM_6.1.1.sz.mell'!I79</f>
        <v>0</v>
      </c>
      <c r="J79" s="679">
        <f>'RM_6.1.1.sz.mell'!J79</f>
        <v>0</v>
      </c>
      <c r="K79" s="755">
        <f>'RM_6.1.1.sz.mell'!K79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'RM_6.1.1.sz.mell'!C80</f>
        <v>0</v>
      </c>
      <c r="D80" s="679">
        <f>'RM_6.1.1.sz.mell'!D80</f>
        <v>0</v>
      </c>
      <c r="E80" s="679">
        <f>'RM_6.1.1.sz.mell'!E80</f>
        <v>0</v>
      </c>
      <c r="F80" s="679">
        <f>'RM_6.1.1.sz.mell'!F80</f>
        <v>0</v>
      </c>
      <c r="G80" s="679">
        <f>'RM_6.1.1.sz.mell'!G80</f>
        <v>0</v>
      </c>
      <c r="H80" s="679">
        <f>'RM_6.1.1.sz.mell'!H80</f>
        <v>0</v>
      </c>
      <c r="I80" s="679">
        <f>'RM_6.1.1.sz.mell'!I80</f>
        <v>0</v>
      </c>
      <c r="J80" s="679">
        <f>'RM_6.1.1.sz.mell'!J80</f>
        <v>0</v>
      </c>
      <c r="K80" s="755">
        <f>'RM_6.1.1.sz.mell'!K80</f>
        <v>0</v>
      </c>
    </row>
    <row r="81" spans="1:11" s="1301" customFormat="1" ht="12" customHeight="1" thickBot="1" x14ac:dyDescent="0.25">
      <c r="A81" s="1302" t="s">
        <v>339</v>
      </c>
      <c r="B81" s="1193" t="s">
        <v>744</v>
      </c>
      <c r="C81" s="679">
        <f>'RM_6.1.1.sz.mell'!C81</f>
        <v>0</v>
      </c>
      <c r="D81" s="679">
        <f>'RM_6.1.1.sz.mell'!D81</f>
        <v>0</v>
      </c>
      <c r="E81" s="679">
        <f>'RM_6.1.1.sz.mell'!E81</f>
        <v>0</v>
      </c>
      <c r="F81" s="679">
        <f>'RM_6.1.1.sz.mell'!F81</f>
        <v>0</v>
      </c>
      <c r="G81" s="679">
        <f>'RM_6.1.1.sz.mell'!G81</f>
        <v>0</v>
      </c>
      <c r="H81" s="679">
        <f>'RM_6.1.1.sz.mell'!H81</f>
        <v>0</v>
      </c>
      <c r="I81" s="679">
        <f>'RM_6.1.1.sz.mell'!I81</f>
        <v>0</v>
      </c>
      <c r="J81" s="679">
        <f>'RM_6.1.1.sz.mell'!J81</f>
        <v>0</v>
      </c>
      <c r="K81" s="755">
        <f>'RM_6.1.1.sz.mell'!K81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'RM_6.1.1.sz.mell'!C82</f>
        <v>0</v>
      </c>
      <c r="D82" s="382">
        <f>'RM_6.1.1.sz.mell'!D82</f>
        <v>0</v>
      </c>
      <c r="E82" s="382">
        <f>'RM_6.1.1.sz.mell'!E82</f>
        <v>0</v>
      </c>
      <c r="F82" s="382">
        <f>'RM_6.1.1.sz.mell'!F82</f>
        <v>0</v>
      </c>
      <c r="G82" s="382">
        <f>'RM_6.1.1.sz.mell'!G82</f>
        <v>0</v>
      </c>
      <c r="H82" s="382">
        <f>'RM_6.1.1.sz.mell'!H82</f>
        <v>0</v>
      </c>
      <c r="I82" s="382">
        <f>'RM_6.1.1.sz.mell'!I82</f>
        <v>0</v>
      </c>
      <c r="J82" s="382">
        <f>'RM_6.1.1.sz.mell'!J82</f>
        <v>0</v>
      </c>
      <c r="K82" s="282">
        <f>'RM_6.1.1.sz.mell'!K82</f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'RM_6.1.1.sz.mell'!C83</f>
        <v>0</v>
      </c>
      <c r="D83" s="679">
        <f>'RM_6.1.1.sz.mell'!D83</f>
        <v>0</v>
      </c>
      <c r="E83" s="679">
        <f>'RM_6.1.1.sz.mell'!E83</f>
        <v>0</v>
      </c>
      <c r="F83" s="679">
        <f>'RM_6.1.1.sz.mell'!F83</f>
        <v>0</v>
      </c>
      <c r="G83" s="679">
        <f>'RM_6.1.1.sz.mell'!G83</f>
        <v>0</v>
      </c>
      <c r="H83" s="679">
        <f>'RM_6.1.1.sz.mell'!H83</f>
        <v>0</v>
      </c>
      <c r="I83" s="679">
        <f>'RM_6.1.1.sz.mell'!I83</f>
        <v>0</v>
      </c>
      <c r="J83" s="679">
        <f>'RM_6.1.1.sz.mell'!J83</f>
        <v>0</v>
      </c>
      <c r="K83" s="755">
        <f>'RM_6.1.1.sz.mell'!K83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'RM_6.1.1.sz.mell'!C84</f>
        <v>0</v>
      </c>
      <c r="D84" s="679">
        <f>'RM_6.1.1.sz.mell'!D84</f>
        <v>0</v>
      </c>
      <c r="E84" s="679">
        <f>'RM_6.1.1.sz.mell'!E84</f>
        <v>0</v>
      </c>
      <c r="F84" s="679">
        <f>'RM_6.1.1.sz.mell'!F84</f>
        <v>0</v>
      </c>
      <c r="G84" s="679">
        <f>'RM_6.1.1.sz.mell'!G84</f>
        <v>0</v>
      </c>
      <c r="H84" s="679">
        <f>'RM_6.1.1.sz.mell'!H84</f>
        <v>0</v>
      </c>
      <c r="I84" s="679">
        <f>'RM_6.1.1.sz.mell'!I84</f>
        <v>0</v>
      </c>
      <c r="J84" s="679">
        <f>'RM_6.1.1.sz.mell'!J84</f>
        <v>0</v>
      </c>
      <c r="K84" s="755">
        <f>'RM_6.1.1.sz.mell'!K84</f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'RM_6.1.1.sz.mell'!C85</f>
        <v>0</v>
      </c>
      <c r="D85" s="679">
        <f>'RM_6.1.1.sz.mell'!D85</f>
        <v>0</v>
      </c>
      <c r="E85" s="679">
        <f>'RM_6.1.1.sz.mell'!E85</f>
        <v>0</v>
      </c>
      <c r="F85" s="679">
        <f>'RM_6.1.1.sz.mell'!F85</f>
        <v>0</v>
      </c>
      <c r="G85" s="679">
        <f>'RM_6.1.1.sz.mell'!G85</f>
        <v>0</v>
      </c>
      <c r="H85" s="679">
        <f>'RM_6.1.1.sz.mell'!H85</f>
        <v>0</v>
      </c>
      <c r="I85" s="679">
        <f>'RM_6.1.1.sz.mell'!I85</f>
        <v>0</v>
      </c>
      <c r="J85" s="679">
        <f>'RM_6.1.1.sz.mell'!J85</f>
        <v>0</v>
      </c>
      <c r="K85" s="755">
        <f>'RM_6.1.1.sz.mell'!K85</f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'RM_6.1.1.sz.mell'!C86</f>
        <v>0</v>
      </c>
      <c r="D86" s="679">
        <f>'RM_6.1.1.sz.mell'!D86</f>
        <v>0</v>
      </c>
      <c r="E86" s="679">
        <f>'RM_6.1.1.sz.mell'!E86</f>
        <v>0</v>
      </c>
      <c r="F86" s="679">
        <f>'RM_6.1.1.sz.mell'!F86</f>
        <v>0</v>
      </c>
      <c r="G86" s="679">
        <f>'RM_6.1.1.sz.mell'!G86</f>
        <v>0</v>
      </c>
      <c r="H86" s="679">
        <f>'RM_6.1.1.sz.mell'!H86</f>
        <v>0</v>
      </c>
      <c r="I86" s="679">
        <f>'RM_6.1.1.sz.mell'!I86</f>
        <v>0</v>
      </c>
      <c r="J86" s="679">
        <f>'RM_6.1.1.sz.mell'!J86</f>
        <v>0</v>
      </c>
      <c r="K86" s="755">
        <f>'RM_6.1.1.sz.mell'!K86</f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'RM_6.1.1.sz.mell'!C87</f>
        <v>0</v>
      </c>
      <c r="D87" s="382">
        <f>'RM_6.1.1.sz.mell'!D87</f>
        <v>0</v>
      </c>
      <c r="E87" s="382">
        <f>'RM_6.1.1.sz.mell'!E87</f>
        <v>0</v>
      </c>
      <c r="F87" s="382">
        <f>'RM_6.1.1.sz.mell'!F87</f>
        <v>0</v>
      </c>
      <c r="G87" s="382">
        <f>'RM_6.1.1.sz.mell'!G87</f>
        <v>0</v>
      </c>
      <c r="H87" s="382">
        <f>'RM_6.1.1.sz.mell'!H87</f>
        <v>0</v>
      </c>
      <c r="I87" s="382">
        <f>'RM_6.1.1.sz.mell'!I87</f>
        <v>0</v>
      </c>
      <c r="J87" s="382">
        <f>'RM_6.1.1.sz.mell'!J87</f>
        <v>0</v>
      </c>
      <c r="K87" s="282">
        <f>'RM_6.1.1.sz.mell'!K87</f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'RM_6.1.1.sz.mell'!C88</f>
        <v>0</v>
      </c>
      <c r="D88" s="382">
        <f>'RM_6.1.1.sz.mell'!D88</f>
        <v>0</v>
      </c>
      <c r="E88" s="382">
        <f>'RM_6.1.1.sz.mell'!E88</f>
        <v>0</v>
      </c>
      <c r="F88" s="382">
        <f>'RM_6.1.1.sz.mell'!F88</f>
        <v>0</v>
      </c>
      <c r="G88" s="382">
        <f>'RM_6.1.1.sz.mell'!G88</f>
        <v>0</v>
      </c>
      <c r="H88" s="382">
        <f>'RM_6.1.1.sz.mell'!H88</f>
        <v>0</v>
      </c>
      <c r="I88" s="382">
        <f>'RM_6.1.1.sz.mell'!I88</f>
        <v>0</v>
      </c>
      <c r="J88" s="382">
        <f>'RM_6.1.1.sz.mell'!J88</f>
        <v>0</v>
      </c>
      <c r="K88" s="282">
        <f>'RM_6.1.1.sz.mell'!K88</f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'RM_6.1.1.sz.mell'!C89</f>
        <v>0</v>
      </c>
      <c r="D89" s="389">
        <f>'RM_6.1.1.sz.mell'!D89</f>
        <v>0</v>
      </c>
      <c r="E89" s="389">
        <f>'RM_6.1.1.sz.mell'!E89</f>
        <v>0</v>
      </c>
      <c r="F89" s="389">
        <f>'RM_6.1.1.sz.mell'!F89</f>
        <v>0</v>
      </c>
      <c r="G89" s="389">
        <f>'RM_6.1.1.sz.mell'!G89</f>
        <v>0</v>
      </c>
      <c r="H89" s="389">
        <f>'RM_6.1.1.sz.mell'!H89</f>
        <v>0</v>
      </c>
      <c r="I89" s="389">
        <f>'RM_6.1.1.sz.mell'!I89</f>
        <v>0</v>
      </c>
      <c r="J89" s="389">
        <f>'RM_6.1.1.sz.mell'!J89</f>
        <v>0</v>
      </c>
      <c r="K89" s="288">
        <f>'RM_6.1.1.sz.mell'!K89</f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'RM_6.1.1.sz.mell'!C90</f>
        <v>314031582</v>
      </c>
      <c r="D90" s="389">
        <f>'RM_6.1.1.sz.mell'!D90</f>
        <v>0</v>
      </c>
      <c r="E90" s="389">
        <f>'RM_6.1.1.sz.mell'!E90</f>
        <v>0</v>
      </c>
      <c r="F90" s="389">
        <f>'RM_6.1.1.sz.mell'!F90</f>
        <v>0</v>
      </c>
      <c r="G90" s="389">
        <f>'RM_6.1.1.sz.mell'!G90</f>
        <v>0</v>
      </c>
      <c r="H90" s="389">
        <f>'RM_6.1.1.sz.mell'!H90</f>
        <v>0</v>
      </c>
      <c r="I90" s="389">
        <f>'RM_6.1.1.sz.mell'!I90</f>
        <v>0</v>
      </c>
      <c r="J90" s="389">
        <f>'RM_6.1.1.sz.mell'!J90</f>
        <v>0</v>
      </c>
      <c r="K90" s="288">
        <f>'RM_6.1.1.sz.mell'!K90</f>
        <v>314031582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381">
        <f>'RM_6.1.1.sz.mell'!C93</f>
        <v>314031582</v>
      </c>
      <c r="D93" s="764">
        <f>'RM_6.1.1.sz.mell'!D93</f>
        <v>0</v>
      </c>
      <c r="E93" s="764">
        <f>'RM_6.1.1.sz.mell'!E93</f>
        <v>0</v>
      </c>
      <c r="F93" s="764">
        <f>'RM_6.1.1.sz.mell'!F93</f>
        <v>0</v>
      </c>
      <c r="G93" s="764">
        <f>'RM_6.1.1.sz.mell'!G93</f>
        <v>0</v>
      </c>
      <c r="H93" s="764">
        <f>'RM_6.1.1.sz.mell'!H93</f>
        <v>0</v>
      </c>
      <c r="I93" s="381">
        <f>'RM_6.1.1.sz.mell'!I93</f>
        <v>0</v>
      </c>
      <c r="J93" s="381">
        <f>'RM_6.1.1.sz.mell'!J93</f>
        <v>0</v>
      </c>
      <c r="K93" s="281">
        <f>'RM_6.1.1.sz.mell'!K93</f>
        <v>314031582</v>
      </c>
    </row>
    <row r="94" spans="1:11" ht="12" customHeight="1" x14ac:dyDescent="0.2">
      <c r="A94" s="1315" t="s">
        <v>97</v>
      </c>
      <c r="B94" s="1163" t="s">
        <v>48</v>
      </c>
      <c r="C94" s="684">
        <f>'RM_6.1.1.sz.mell'!C94</f>
        <v>209337759</v>
      </c>
      <c r="D94" s="1390">
        <f>'RM_6.1.1.sz.mell'!D94</f>
        <v>0</v>
      </c>
      <c r="E94" s="1390">
        <f>'RM_6.1.1.sz.mell'!E94</f>
        <v>0</v>
      </c>
      <c r="F94" s="1390">
        <f>'RM_6.1.1.sz.mell'!F94</f>
        <v>0</v>
      </c>
      <c r="G94" s="1390">
        <f>'RM_6.1.1.sz.mell'!G94</f>
        <v>0</v>
      </c>
      <c r="H94" s="1390">
        <f>'RM_6.1.1.sz.mell'!H94</f>
        <v>0</v>
      </c>
      <c r="I94" s="684">
        <f>'RM_6.1.1.sz.mell'!I94</f>
        <v>0</v>
      </c>
      <c r="J94" s="684">
        <f>'RM_6.1.1.sz.mell'!J94</f>
        <v>0</v>
      </c>
      <c r="K94" s="766">
        <f>'RM_6.1.1.sz.mell'!K94</f>
        <v>209337759</v>
      </c>
    </row>
    <row r="95" spans="1:11" ht="12" customHeight="1" x14ac:dyDescent="0.2">
      <c r="A95" s="1300" t="s">
        <v>98</v>
      </c>
      <c r="B95" s="1165" t="s">
        <v>181</v>
      </c>
      <c r="C95" s="686">
        <f>'RM_6.1.1.sz.mell'!C95</f>
        <v>32447353</v>
      </c>
      <c r="D95" s="686">
        <f>'RM_6.1.1.sz.mell'!D95</f>
        <v>0</v>
      </c>
      <c r="E95" s="686">
        <f>'RM_6.1.1.sz.mell'!E95</f>
        <v>0</v>
      </c>
      <c r="F95" s="686">
        <f>'RM_6.1.1.sz.mell'!F95</f>
        <v>0</v>
      </c>
      <c r="G95" s="686">
        <f>'RM_6.1.1.sz.mell'!G95</f>
        <v>0</v>
      </c>
      <c r="H95" s="686">
        <f>'RM_6.1.1.sz.mell'!H95</f>
        <v>0</v>
      </c>
      <c r="I95" s="686">
        <f>'RM_6.1.1.sz.mell'!I95</f>
        <v>0</v>
      </c>
      <c r="J95" s="686">
        <f>'RM_6.1.1.sz.mell'!J95</f>
        <v>0</v>
      </c>
      <c r="K95" s="752">
        <f>'RM_6.1.1.sz.mell'!K95</f>
        <v>32447353</v>
      </c>
    </row>
    <row r="96" spans="1:11" ht="12" customHeight="1" x14ac:dyDescent="0.2">
      <c r="A96" s="1300" t="s">
        <v>99</v>
      </c>
      <c r="B96" s="1165" t="s">
        <v>138</v>
      </c>
      <c r="C96" s="688">
        <f>'RM_6.1.1.sz.mell'!C96</f>
        <v>72246470</v>
      </c>
      <c r="D96" s="688">
        <f>'RM_6.1.1.sz.mell'!D96</f>
        <v>0</v>
      </c>
      <c r="E96" s="688">
        <f>'RM_6.1.1.sz.mell'!E96</f>
        <v>0</v>
      </c>
      <c r="F96" s="688">
        <f>'RM_6.1.1.sz.mell'!F96</f>
        <v>0</v>
      </c>
      <c r="G96" s="688">
        <f>'RM_6.1.1.sz.mell'!G96</f>
        <v>0</v>
      </c>
      <c r="H96" s="686">
        <f>'RM_6.1.1.sz.mell'!H96</f>
        <v>0</v>
      </c>
      <c r="I96" s="688">
        <f>'RM_6.1.1.sz.mell'!I96</f>
        <v>0</v>
      </c>
      <c r="J96" s="688">
        <f>'RM_6.1.1.sz.mell'!J96</f>
        <v>0</v>
      </c>
      <c r="K96" s="753">
        <f>'RM_6.1.1.sz.mell'!K96</f>
        <v>72246470</v>
      </c>
    </row>
    <row r="97" spans="1:11" ht="12" customHeight="1" x14ac:dyDescent="0.2">
      <c r="A97" s="1300" t="s">
        <v>100</v>
      </c>
      <c r="B97" s="1217" t="s">
        <v>182</v>
      </c>
      <c r="C97" s="688">
        <f>'RM_6.1.1.sz.mell'!C97</f>
        <v>0</v>
      </c>
      <c r="D97" s="688">
        <f>'RM_6.1.1.sz.mell'!D97</f>
        <v>0</v>
      </c>
      <c r="E97" s="688">
        <f>'RM_6.1.1.sz.mell'!E97</f>
        <v>0</v>
      </c>
      <c r="F97" s="688">
        <f>'RM_6.1.1.sz.mell'!F97</f>
        <v>0</v>
      </c>
      <c r="G97" s="688">
        <f>'RM_6.1.1.sz.mell'!G97</f>
        <v>0</v>
      </c>
      <c r="H97" s="688">
        <f>'RM_6.1.1.sz.mell'!H97</f>
        <v>0</v>
      </c>
      <c r="I97" s="688">
        <f>'RM_6.1.1.sz.mell'!I97</f>
        <v>0</v>
      </c>
      <c r="J97" s="688">
        <f>'RM_6.1.1.sz.mell'!J97</f>
        <v>0</v>
      </c>
      <c r="K97" s="753">
        <f>'RM_6.1.1.sz.mell'!K97</f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'RM_6.1.1.sz.mell'!C98</f>
        <v>0</v>
      </c>
      <c r="D98" s="688">
        <f>'RM_6.1.1.sz.mell'!D98</f>
        <v>0</v>
      </c>
      <c r="E98" s="688">
        <f>'RM_6.1.1.sz.mell'!E98</f>
        <v>0</v>
      </c>
      <c r="F98" s="688">
        <f>'RM_6.1.1.sz.mell'!F98</f>
        <v>0</v>
      </c>
      <c r="G98" s="688">
        <f>'RM_6.1.1.sz.mell'!G98</f>
        <v>0</v>
      </c>
      <c r="H98" s="688">
        <f>'RM_6.1.1.sz.mell'!H98</f>
        <v>0</v>
      </c>
      <c r="I98" s="688">
        <f>'RM_6.1.1.sz.mell'!I98</f>
        <v>0</v>
      </c>
      <c r="J98" s="688">
        <f>'RM_6.1.1.sz.mell'!J98</f>
        <v>0</v>
      </c>
      <c r="K98" s="753">
        <f>'RM_6.1.1.sz.mell'!K98</f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'RM_6.1.1.sz.mell'!C99</f>
        <v>0</v>
      </c>
      <c r="D99" s="688">
        <f>'RM_6.1.1.sz.mell'!D99</f>
        <v>0</v>
      </c>
      <c r="E99" s="688">
        <f>'RM_6.1.1.sz.mell'!E99</f>
        <v>0</v>
      </c>
      <c r="F99" s="688">
        <f>'RM_6.1.1.sz.mell'!F99</f>
        <v>0</v>
      </c>
      <c r="G99" s="688">
        <f>'RM_6.1.1.sz.mell'!G99</f>
        <v>0</v>
      </c>
      <c r="H99" s="688">
        <f>'RM_6.1.1.sz.mell'!H99</f>
        <v>0</v>
      </c>
      <c r="I99" s="688">
        <f>'RM_6.1.1.sz.mell'!I99</f>
        <v>0</v>
      </c>
      <c r="J99" s="688">
        <f>'RM_6.1.1.sz.mell'!J99</f>
        <v>0</v>
      </c>
      <c r="K99" s="753">
        <f>'RM_6.1.1.sz.mell'!K99</f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'RM_6.1.1.sz.mell'!C100</f>
        <v>0</v>
      </c>
      <c r="D100" s="688">
        <f>'RM_6.1.1.sz.mell'!D100</f>
        <v>0</v>
      </c>
      <c r="E100" s="688">
        <f>'RM_6.1.1.sz.mell'!E100</f>
        <v>0</v>
      </c>
      <c r="F100" s="688">
        <f>'RM_6.1.1.sz.mell'!F100</f>
        <v>0</v>
      </c>
      <c r="G100" s="688">
        <f>'RM_6.1.1.sz.mell'!G100</f>
        <v>0</v>
      </c>
      <c r="H100" s="688">
        <f>'RM_6.1.1.sz.mell'!H100</f>
        <v>0</v>
      </c>
      <c r="I100" s="688">
        <f>'RM_6.1.1.sz.mell'!I100</f>
        <v>0</v>
      </c>
      <c r="J100" s="688">
        <f>'RM_6.1.1.sz.mell'!J100</f>
        <v>0</v>
      </c>
      <c r="K100" s="753">
        <f>'RM_6.1.1.sz.mell'!K100</f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'RM_6.1.1.sz.mell'!C101</f>
        <v>0</v>
      </c>
      <c r="D101" s="688">
        <f>'RM_6.1.1.sz.mell'!D101</f>
        <v>0</v>
      </c>
      <c r="E101" s="688">
        <f>'RM_6.1.1.sz.mell'!E101</f>
        <v>0</v>
      </c>
      <c r="F101" s="688">
        <f>'RM_6.1.1.sz.mell'!F101</f>
        <v>0</v>
      </c>
      <c r="G101" s="688">
        <f>'RM_6.1.1.sz.mell'!G101</f>
        <v>0</v>
      </c>
      <c r="H101" s="688">
        <f>'RM_6.1.1.sz.mell'!H101</f>
        <v>0</v>
      </c>
      <c r="I101" s="688">
        <f>'RM_6.1.1.sz.mell'!I101</f>
        <v>0</v>
      </c>
      <c r="J101" s="688">
        <f>'RM_6.1.1.sz.mell'!J101</f>
        <v>0</v>
      </c>
      <c r="K101" s="753">
        <f>'RM_6.1.1.sz.mell'!K101</f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'RM_6.1.1.sz.mell'!C102</f>
        <v>0</v>
      </c>
      <c r="D102" s="688">
        <f>'RM_6.1.1.sz.mell'!D102</f>
        <v>0</v>
      </c>
      <c r="E102" s="688">
        <f>'RM_6.1.1.sz.mell'!E102</f>
        <v>0</v>
      </c>
      <c r="F102" s="688">
        <f>'RM_6.1.1.sz.mell'!F102</f>
        <v>0</v>
      </c>
      <c r="G102" s="688">
        <f>'RM_6.1.1.sz.mell'!G102</f>
        <v>0</v>
      </c>
      <c r="H102" s="688">
        <f>'RM_6.1.1.sz.mell'!H102</f>
        <v>0</v>
      </c>
      <c r="I102" s="688">
        <f>'RM_6.1.1.sz.mell'!I102</f>
        <v>0</v>
      </c>
      <c r="J102" s="688">
        <f>'RM_6.1.1.sz.mell'!J102</f>
        <v>0</v>
      </c>
      <c r="K102" s="753">
        <f>'RM_6.1.1.sz.mell'!K102</f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'RM_6.1.1.sz.mell'!C103</f>
        <v>0</v>
      </c>
      <c r="D103" s="688">
        <f>'RM_6.1.1.sz.mell'!D103</f>
        <v>0</v>
      </c>
      <c r="E103" s="688">
        <f>'RM_6.1.1.sz.mell'!E103</f>
        <v>0</v>
      </c>
      <c r="F103" s="688">
        <f>'RM_6.1.1.sz.mell'!F103</f>
        <v>0</v>
      </c>
      <c r="G103" s="688">
        <f>'RM_6.1.1.sz.mell'!G103</f>
        <v>0</v>
      </c>
      <c r="H103" s="688">
        <f>'RM_6.1.1.sz.mell'!H103</f>
        <v>0</v>
      </c>
      <c r="I103" s="688">
        <f>'RM_6.1.1.sz.mell'!I103</f>
        <v>0</v>
      </c>
      <c r="J103" s="688">
        <f>'RM_6.1.1.sz.mell'!J103</f>
        <v>0</v>
      </c>
      <c r="K103" s="753">
        <f>'RM_6.1.1.sz.mell'!K103</f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'RM_6.1.1.sz.mell'!C104</f>
        <v>0</v>
      </c>
      <c r="D104" s="688">
        <f>'RM_6.1.1.sz.mell'!D104</f>
        <v>0</v>
      </c>
      <c r="E104" s="688">
        <f>'RM_6.1.1.sz.mell'!E104</f>
        <v>0</v>
      </c>
      <c r="F104" s="688">
        <f>'RM_6.1.1.sz.mell'!F104</f>
        <v>0</v>
      </c>
      <c r="G104" s="688">
        <f>'RM_6.1.1.sz.mell'!G104</f>
        <v>0</v>
      </c>
      <c r="H104" s="688">
        <f>'RM_6.1.1.sz.mell'!H104</f>
        <v>0</v>
      </c>
      <c r="I104" s="688">
        <f>'RM_6.1.1.sz.mell'!I104</f>
        <v>0</v>
      </c>
      <c r="J104" s="688">
        <f>'RM_6.1.1.sz.mell'!J104</f>
        <v>0</v>
      </c>
      <c r="K104" s="753">
        <f>'RM_6.1.1.sz.mell'!K104</f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'RM_6.1.1.sz.mell'!C105</f>
        <v>0</v>
      </c>
      <c r="D105" s="688">
        <f>'RM_6.1.1.sz.mell'!D105</f>
        <v>0</v>
      </c>
      <c r="E105" s="688">
        <f>'RM_6.1.1.sz.mell'!E105</f>
        <v>0</v>
      </c>
      <c r="F105" s="688">
        <f>'RM_6.1.1.sz.mell'!F105</f>
        <v>0</v>
      </c>
      <c r="G105" s="688">
        <f>'RM_6.1.1.sz.mell'!G105</f>
        <v>0</v>
      </c>
      <c r="H105" s="688">
        <f>'RM_6.1.1.sz.mell'!H105</f>
        <v>0</v>
      </c>
      <c r="I105" s="688">
        <f>'RM_6.1.1.sz.mell'!I105</f>
        <v>0</v>
      </c>
      <c r="J105" s="688">
        <f>'RM_6.1.1.sz.mell'!J105</f>
        <v>0</v>
      </c>
      <c r="K105" s="753">
        <f>'RM_6.1.1.sz.mell'!K105</f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'RM_6.1.1.sz.mell'!C106</f>
        <v>0</v>
      </c>
      <c r="D106" s="688">
        <f>'RM_6.1.1.sz.mell'!D106</f>
        <v>0</v>
      </c>
      <c r="E106" s="688">
        <f>'RM_6.1.1.sz.mell'!E106</f>
        <v>0</v>
      </c>
      <c r="F106" s="688">
        <f>'RM_6.1.1.sz.mell'!F106</f>
        <v>0</v>
      </c>
      <c r="G106" s="688">
        <f>'RM_6.1.1.sz.mell'!G106</f>
        <v>0</v>
      </c>
      <c r="H106" s="688">
        <f>'RM_6.1.1.sz.mell'!H106</f>
        <v>0</v>
      </c>
      <c r="I106" s="688">
        <f>'RM_6.1.1.sz.mell'!I106</f>
        <v>0</v>
      </c>
      <c r="J106" s="688">
        <f>'RM_6.1.1.sz.mell'!J106</f>
        <v>0</v>
      </c>
      <c r="K106" s="753">
        <f>'RM_6.1.1.sz.mell'!K106</f>
        <v>0</v>
      </c>
    </row>
    <row r="107" spans="1:11" ht="12" customHeight="1" x14ac:dyDescent="0.2">
      <c r="A107" s="1300" t="s">
        <v>344</v>
      </c>
      <c r="B107" s="1221" t="s">
        <v>351</v>
      </c>
      <c r="C107" s="686">
        <f>'RM_6.1.1.sz.mell'!C107</f>
        <v>0</v>
      </c>
      <c r="D107" s="688">
        <f>'RM_6.1.1.sz.mell'!D107</f>
        <v>0</v>
      </c>
      <c r="E107" s="688">
        <f>'RM_6.1.1.sz.mell'!E107</f>
        <v>0</v>
      </c>
      <c r="F107" s="688">
        <f>'RM_6.1.1.sz.mell'!F107</f>
        <v>0</v>
      </c>
      <c r="G107" s="688">
        <f>'RM_6.1.1.sz.mell'!G107</f>
        <v>0</v>
      </c>
      <c r="H107" s="688">
        <f>'RM_6.1.1.sz.mell'!H107</f>
        <v>0</v>
      </c>
      <c r="I107" s="688">
        <f>'RM_6.1.1.sz.mell'!I107</f>
        <v>0</v>
      </c>
      <c r="J107" s="688">
        <f>'RM_6.1.1.sz.mell'!J107</f>
        <v>0</v>
      </c>
      <c r="K107" s="753">
        <f>'RM_6.1.1.sz.mell'!K107</f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'RM_6.1.1.sz.mell'!C108</f>
        <v>0</v>
      </c>
      <c r="D108" s="688">
        <f>'RM_6.1.1.sz.mell'!D108</f>
        <v>0</v>
      </c>
      <c r="E108" s="688">
        <f>'RM_6.1.1.sz.mell'!E108</f>
        <v>0</v>
      </c>
      <c r="F108" s="688">
        <f>'RM_6.1.1.sz.mell'!F108</f>
        <v>0</v>
      </c>
      <c r="G108" s="688">
        <f>'RM_6.1.1.sz.mell'!G108</f>
        <v>0</v>
      </c>
      <c r="H108" s="688">
        <f>'RM_6.1.1.sz.mell'!H108</f>
        <v>0</v>
      </c>
      <c r="I108" s="688">
        <f>'RM_6.1.1.sz.mell'!I108</f>
        <v>0</v>
      </c>
      <c r="J108" s="688">
        <f>'RM_6.1.1.sz.mell'!J108</f>
        <v>0</v>
      </c>
      <c r="K108" s="753">
        <f>'RM_6.1.1.sz.mell'!K108</f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'RM_6.1.1.sz.mell'!C109</f>
        <v>0</v>
      </c>
      <c r="D109" s="688">
        <f>'RM_6.1.1.sz.mell'!D109</f>
        <v>0</v>
      </c>
      <c r="E109" s="688">
        <f>'RM_6.1.1.sz.mell'!E109</f>
        <v>0</v>
      </c>
      <c r="F109" s="688">
        <f>'RM_6.1.1.sz.mell'!F109</f>
        <v>0</v>
      </c>
      <c r="G109" s="688">
        <f>'RM_6.1.1.sz.mell'!G109</f>
        <v>0</v>
      </c>
      <c r="H109" s="688">
        <f>'RM_6.1.1.sz.mell'!H109</f>
        <v>0</v>
      </c>
      <c r="I109" s="688">
        <f>'RM_6.1.1.sz.mell'!I109</f>
        <v>0</v>
      </c>
      <c r="J109" s="688">
        <f>'RM_6.1.1.sz.mell'!J109</f>
        <v>0</v>
      </c>
      <c r="K109" s="753">
        <f>'RM_6.1.1.sz.mell'!K109</f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'RM_6.1.1.sz.mell'!C110</f>
        <v>0</v>
      </c>
      <c r="D110" s="686">
        <f>'RM_6.1.1.sz.mell'!D110</f>
        <v>0</v>
      </c>
      <c r="E110" s="686">
        <f>'RM_6.1.1.sz.mell'!E110</f>
        <v>0</v>
      </c>
      <c r="F110" s="686">
        <f>'RM_6.1.1.sz.mell'!F110</f>
        <v>0</v>
      </c>
      <c r="G110" s="686">
        <f>'RM_6.1.1.sz.mell'!G110</f>
        <v>0</v>
      </c>
      <c r="H110" s="686">
        <f>'RM_6.1.1.sz.mell'!H110</f>
        <v>0</v>
      </c>
      <c r="I110" s="686">
        <f>'RM_6.1.1.sz.mell'!I110</f>
        <v>0</v>
      </c>
      <c r="J110" s="686">
        <f>'RM_6.1.1.sz.mell'!J110</f>
        <v>0</v>
      </c>
      <c r="K110" s="752">
        <f>'RM_6.1.1.sz.mell'!K110</f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'RM_6.1.1.sz.mell'!C111</f>
        <v>0</v>
      </c>
      <c r="D111" s="686">
        <f>'RM_6.1.1.sz.mell'!D111</f>
        <v>0</v>
      </c>
      <c r="E111" s="686">
        <f>'RM_6.1.1.sz.mell'!E111</f>
        <v>0</v>
      </c>
      <c r="F111" s="686">
        <f>'RM_6.1.1.sz.mell'!F111</f>
        <v>0</v>
      </c>
      <c r="G111" s="686">
        <f>'RM_6.1.1.sz.mell'!G111</f>
        <v>0</v>
      </c>
      <c r="H111" s="686">
        <f>'RM_6.1.1.sz.mell'!H111</f>
        <v>0</v>
      </c>
      <c r="I111" s="686">
        <f>'RM_6.1.1.sz.mell'!I111</f>
        <v>0</v>
      </c>
      <c r="J111" s="686">
        <f>'RM_6.1.1.sz.mell'!J111</f>
        <v>0</v>
      </c>
      <c r="K111" s="752">
        <f>'RM_6.1.1.sz.mell'!K111</f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'RM_6.1.1.sz.mell'!C112</f>
        <v>0</v>
      </c>
      <c r="D112" s="688">
        <f>'RM_6.1.1.sz.mell'!D112</f>
        <v>0</v>
      </c>
      <c r="E112" s="688">
        <f>'RM_6.1.1.sz.mell'!E112</f>
        <v>0</v>
      </c>
      <c r="F112" s="688">
        <f>'RM_6.1.1.sz.mell'!F112</f>
        <v>0</v>
      </c>
      <c r="G112" s="688">
        <f>'RM_6.1.1.sz.mell'!G112</f>
        <v>0</v>
      </c>
      <c r="H112" s="688">
        <f>'RM_6.1.1.sz.mell'!H112</f>
        <v>0</v>
      </c>
      <c r="I112" s="688">
        <f>'RM_6.1.1.sz.mell'!I112</f>
        <v>0</v>
      </c>
      <c r="J112" s="688">
        <f>'RM_6.1.1.sz.mell'!J112</f>
        <v>0</v>
      </c>
      <c r="K112" s="753">
        <f>'RM_6.1.1.sz.mell'!K112</f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'RM_6.1.1.sz.mell'!C113</f>
        <v>0</v>
      </c>
      <c r="D113" s="690">
        <f>'RM_6.1.1.sz.mell'!D113</f>
        <v>0</v>
      </c>
      <c r="E113" s="690">
        <f>'RM_6.1.1.sz.mell'!E113</f>
        <v>0</v>
      </c>
      <c r="F113" s="690">
        <f>'RM_6.1.1.sz.mell'!F113</f>
        <v>0</v>
      </c>
      <c r="G113" s="690">
        <f>'RM_6.1.1.sz.mell'!G113</f>
        <v>0</v>
      </c>
      <c r="H113" s="690">
        <f>'RM_6.1.1.sz.mell'!H113</f>
        <v>0</v>
      </c>
      <c r="I113" s="690">
        <f>'RM_6.1.1.sz.mell'!I113</f>
        <v>0</v>
      </c>
      <c r="J113" s="690">
        <f>'RM_6.1.1.sz.mell'!J113</f>
        <v>0</v>
      </c>
      <c r="K113" s="767">
        <f>'RM_6.1.1.sz.mell'!K113</f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'RM_6.1.1.sz.mell'!C114</f>
        <v>0</v>
      </c>
      <c r="D114" s="382">
        <f>'RM_6.1.1.sz.mell'!D114</f>
        <v>0</v>
      </c>
      <c r="E114" s="382">
        <f>'RM_6.1.1.sz.mell'!E114</f>
        <v>0</v>
      </c>
      <c r="F114" s="382">
        <f>'RM_6.1.1.sz.mell'!F114</f>
        <v>0</v>
      </c>
      <c r="G114" s="382">
        <f>'RM_6.1.1.sz.mell'!G114</f>
        <v>0</v>
      </c>
      <c r="H114" s="382">
        <f>'RM_6.1.1.sz.mell'!H114</f>
        <v>0</v>
      </c>
      <c r="I114" s="382">
        <f>'RM_6.1.1.sz.mell'!I114</f>
        <v>0</v>
      </c>
      <c r="J114" s="382">
        <f>'RM_6.1.1.sz.mell'!J114</f>
        <v>0</v>
      </c>
      <c r="K114" s="282">
        <f>'RM_6.1.1.sz.mell'!K114</f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'RM_6.1.1.sz.mell'!C115</f>
        <v>0</v>
      </c>
      <c r="D115" s="668">
        <f>'RM_6.1.1.sz.mell'!D115</f>
        <v>0</v>
      </c>
      <c r="E115" s="668">
        <f>'RM_6.1.1.sz.mell'!E115</f>
        <v>0</v>
      </c>
      <c r="F115" s="668">
        <f>'RM_6.1.1.sz.mell'!F115</f>
        <v>0</v>
      </c>
      <c r="G115" s="668">
        <f>'RM_6.1.1.sz.mell'!G115</f>
        <v>0</v>
      </c>
      <c r="H115" s="668">
        <f>'RM_6.1.1.sz.mell'!H115</f>
        <v>0</v>
      </c>
      <c r="I115" s="668">
        <f>'RM_6.1.1.sz.mell'!I115</f>
        <v>0</v>
      </c>
      <c r="J115" s="668">
        <f>'RM_6.1.1.sz.mell'!J115</f>
        <v>0</v>
      </c>
      <c r="K115" s="396">
        <f>'RM_6.1.1.sz.mell'!K115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'RM_6.1.1.sz.mell'!C116</f>
        <v>0</v>
      </c>
      <c r="D116" s="668">
        <f>'RM_6.1.1.sz.mell'!D116</f>
        <v>0</v>
      </c>
      <c r="E116" s="668">
        <f>'RM_6.1.1.sz.mell'!E116</f>
        <v>0</v>
      </c>
      <c r="F116" s="668">
        <f>'RM_6.1.1.sz.mell'!F116</f>
        <v>0</v>
      </c>
      <c r="G116" s="668">
        <f>'RM_6.1.1.sz.mell'!G116</f>
        <v>0</v>
      </c>
      <c r="H116" s="668">
        <f>'RM_6.1.1.sz.mell'!H116</f>
        <v>0</v>
      </c>
      <c r="I116" s="668">
        <f>'RM_6.1.1.sz.mell'!I116</f>
        <v>0</v>
      </c>
      <c r="J116" s="668">
        <f>'RM_6.1.1.sz.mell'!J116</f>
        <v>0</v>
      </c>
      <c r="K116" s="396">
        <f>'RM_6.1.1.sz.mell'!K116</f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'RM_6.1.1.sz.mell'!C117</f>
        <v>0</v>
      </c>
      <c r="D117" s="686">
        <f>'RM_6.1.1.sz.mell'!D117</f>
        <v>0</v>
      </c>
      <c r="E117" s="686">
        <f>'RM_6.1.1.sz.mell'!E117</f>
        <v>0</v>
      </c>
      <c r="F117" s="686">
        <f>'RM_6.1.1.sz.mell'!F117</f>
        <v>0</v>
      </c>
      <c r="G117" s="686">
        <f>'RM_6.1.1.sz.mell'!G117</f>
        <v>0</v>
      </c>
      <c r="H117" s="686">
        <f>'RM_6.1.1.sz.mell'!H117</f>
        <v>0</v>
      </c>
      <c r="I117" s="686">
        <f>'RM_6.1.1.sz.mell'!I117</f>
        <v>0</v>
      </c>
      <c r="J117" s="686">
        <f>'RM_6.1.1.sz.mell'!J117</f>
        <v>0</v>
      </c>
      <c r="K117" s="752">
        <f>'RM_6.1.1.sz.mell'!K117</f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'RM_6.1.1.sz.mell'!C118</f>
        <v>0</v>
      </c>
      <c r="D118" s="686">
        <f>'RM_6.1.1.sz.mell'!D118</f>
        <v>0</v>
      </c>
      <c r="E118" s="686">
        <f>'RM_6.1.1.sz.mell'!E118</f>
        <v>0</v>
      </c>
      <c r="F118" s="686">
        <f>'RM_6.1.1.sz.mell'!F118</f>
        <v>0</v>
      </c>
      <c r="G118" s="686">
        <f>'RM_6.1.1.sz.mell'!G118</f>
        <v>0</v>
      </c>
      <c r="H118" s="686">
        <f>'RM_6.1.1.sz.mell'!H118</f>
        <v>0</v>
      </c>
      <c r="I118" s="686">
        <f>'RM_6.1.1.sz.mell'!I118</f>
        <v>0</v>
      </c>
      <c r="J118" s="686">
        <f>'RM_6.1.1.sz.mell'!J118</f>
        <v>0</v>
      </c>
      <c r="K118" s="752">
        <f>'RM_6.1.1.sz.mell'!K118</f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'RM_6.1.1.sz.mell'!C119</f>
        <v>0</v>
      </c>
      <c r="D119" s="686">
        <f>'RM_6.1.1.sz.mell'!D119</f>
        <v>0</v>
      </c>
      <c r="E119" s="686">
        <f>'RM_6.1.1.sz.mell'!E119</f>
        <v>0</v>
      </c>
      <c r="F119" s="686">
        <f>'RM_6.1.1.sz.mell'!F119</f>
        <v>0</v>
      </c>
      <c r="G119" s="686">
        <f>'RM_6.1.1.sz.mell'!G119</f>
        <v>0</v>
      </c>
      <c r="H119" s="686">
        <f>'RM_6.1.1.sz.mell'!H119</f>
        <v>0</v>
      </c>
      <c r="I119" s="686">
        <f>'RM_6.1.1.sz.mell'!I119</f>
        <v>0</v>
      </c>
      <c r="J119" s="686">
        <f>'RM_6.1.1.sz.mell'!J119</f>
        <v>0</v>
      </c>
      <c r="K119" s="752">
        <f>'RM_6.1.1.sz.mell'!K119</f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'RM_6.1.1.sz.mell'!C120</f>
        <v>0</v>
      </c>
      <c r="D120" s="686">
        <f>'RM_6.1.1.sz.mell'!D120</f>
        <v>0</v>
      </c>
      <c r="E120" s="686">
        <f>'RM_6.1.1.sz.mell'!E120</f>
        <v>0</v>
      </c>
      <c r="F120" s="686">
        <f>'RM_6.1.1.sz.mell'!F120</f>
        <v>0</v>
      </c>
      <c r="G120" s="686">
        <f>'RM_6.1.1.sz.mell'!G120</f>
        <v>0</v>
      </c>
      <c r="H120" s="686">
        <f>'RM_6.1.1.sz.mell'!H120</f>
        <v>0</v>
      </c>
      <c r="I120" s="686">
        <f>'RM_6.1.1.sz.mell'!I120</f>
        <v>0</v>
      </c>
      <c r="J120" s="686">
        <f>'RM_6.1.1.sz.mell'!J120</f>
        <v>0</v>
      </c>
      <c r="K120" s="752">
        <f>'RM_6.1.1.sz.mell'!K120</f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'RM_6.1.1.sz.mell'!C121</f>
        <v>0</v>
      </c>
      <c r="D121" s="686">
        <f>'RM_6.1.1.sz.mell'!D121</f>
        <v>0</v>
      </c>
      <c r="E121" s="686">
        <f>'RM_6.1.1.sz.mell'!E121</f>
        <v>0</v>
      </c>
      <c r="F121" s="686">
        <f>'RM_6.1.1.sz.mell'!F121</f>
        <v>0</v>
      </c>
      <c r="G121" s="686">
        <f>'RM_6.1.1.sz.mell'!G121</f>
        <v>0</v>
      </c>
      <c r="H121" s="686">
        <f>'RM_6.1.1.sz.mell'!H121</f>
        <v>0</v>
      </c>
      <c r="I121" s="686">
        <f>'RM_6.1.1.sz.mell'!I121</f>
        <v>0</v>
      </c>
      <c r="J121" s="686">
        <f>'RM_6.1.1.sz.mell'!J121</f>
        <v>0</v>
      </c>
      <c r="K121" s="752">
        <f>'RM_6.1.1.sz.mell'!K121</f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'RM_6.1.1.sz.mell'!C122</f>
        <v>0</v>
      </c>
      <c r="D122" s="686">
        <f>'RM_6.1.1.sz.mell'!D122</f>
        <v>0</v>
      </c>
      <c r="E122" s="686">
        <f>'RM_6.1.1.sz.mell'!E122</f>
        <v>0</v>
      </c>
      <c r="F122" s="686">
        <f>'RM_6.1.1.sz.mell'!F122</f>
        <v>0</v>
      </c>
      <c r="G122" s="686">
        <f>'RM_6.1.1.sz.mell'!G122</f>
        <v>0</v>
      </c>
      <c r="H122" s="686">
        <f>'RM_6.1.1.sz.mell'!H122</f>
        <v>0</v>
      </c>
      <c r="I122" s="686">
        <f>'RM_6.1.1.sz.mell'!I122</f>
        <v>0</v>
      </c>
      <c r="J122" s="686">
        <f>'RM_6.1.1.sz.mell'!J122</f>
        <v>0</v>
      </c>
      <c r="K122" s="752">
        <f>'RM_6.1.1.sz.mell'!K122</f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'RM_6.1.1.sz.mell'!C123</f>
        <v>0</v>
      </c>
      <c r="D123" s="686">
        <f>'RM_6.1.1.sz.mell'!D123</f>
        <v>0</v>
      </c>
      <c r="E123" s="686">
        <f>'RM_6.1.1.sz.mell'!E123</f>
        <v>0</v>
      </c>
      <c r="F123" s="686">
        <f>'RM_6.1.1.sz.mell'!F123</f>
        <v>0</v>
      </c>
      <c r="G123" s="686">
        <f>'RM_6.1.1.sz.mell'!G123</f>
        <v>0</v>
      </c>
      <c r="H123" s="686">
        <f>'RM_6.1.1.sz.mell'!H123</f>
        <v>0</v>
      </c>
      <c r="I123" s="686">
        <f>'RM_6.1.1.sz.mell'!I123</f>
        <v>0</v>
      </c>
      <c r="J123" s="686">
        <f>'RM_6.1.1.sz.mell'!J123</f>
        <v>0</v>
      </c>
      <c r="K123" s="752">
        <f>'RM_6.1.1.sz.mell'!K123</f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'RM_6.1.1.sz.mell'!C124</f>
        <v>0</v>
      </c>
      <c r="D124" s="686">
        <f>'RM_6.1.1.sz.mell'!D124</f>
        <v>0</v>
      </c>
      <c r="E124" s="686">
        <f>'RM_6.1.1.sz.mell'!E124</f>
        <v>0</v>
      </c>
      <c r="F124" s="686">
        <f>'RM_6.1.1.sz.mell'!F124</f>
        <v>0</v>
      </c>
      <c r="G124" s="686">
        <f>'RM_6.1.1.sz.mell'!G124</f>
        <v>0</v>
      </c>
      <c r="H124" s="686">
        <f>'RM_6.1.1.sz.mell'!H124</f>
        <v>0</v>
      </c>
      <c r="I124" s="686">
        <f>'RM_6.1.1.sz.mell'!I124</f>
        <v>0</v>
      </c>
      <c r="J124" s="686">
        <f>'RM_6.1.1.sz.mell'!J124</f>
        <v>0</v>
      </c>
      <c r="K124" s="752">
        <f>'RM_6.1.1.sz.mell'!K124</f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'RM_6.1.1.sz.mell'!C125</f>
        <v>0</v>
      </c>
      <c r="D125" s="686">
        <f>'RM_6.1.1.sz.mell'!D125</f>
        <v>0</v>
      </c>
      <c r="E125" s="686">
        <f>'RM_6.1.1.sz.mell'!E125</f>
        <v>0</v>
      </c>
      <c r="F125" s="686">
        <f>'RM_6.1.1.sz.mell'!F125</f>
        <v>0</v>
      </c>
      <c r="G125" s="686">
        <f>'RM_6.1.1.sz.mell'!G125</f>
        <v>0</v>
      </c>
      <c r="H125" s="686">
        <f>'RM_6.1.1.sz.mell'!H125</f>
        <v>0</v>
      </c>
      <c r="I125" s="686">
        <f>'RM_6.1.1.sz.mell'!I125</f>
        <v>0</v>
      </c>
      <c r="J125" s="686">
        <f>'RM_6.1.1.sz.mell'!J125</f>
        <v>0</v>
      </c>
      <c r="K125" s="752">
        <f>'RM_6.1.1.sz.mell'!K125</f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'RM_6.1.1.sz.mell'!C126</f>
        <v>0</v>
      </c>
      <c r="D126" s="686">
        <f>'RM_6.1.1.sz.mell'!D126</f>
        <v>0</v>
      </c>
      <c r="E126" s="686">
        <f>'RM_6.1.1.sz.mell'!E126</f>
        <v>0</v>
      </c>
      <c r="F126" s="686">
        <f>'RM_6.1.1.sz.mell'!F126</f>
        <v>0</v>
      </c>
      <c r="G126" s="686">
        <f>'RM_6.1.1.sz.mell'!G126</f>
        <v>0</v>
      </c>
      <c r="H126" s="686">
        <f>'RM_6.1.1.sz.mell'!H126</f>
        <v>0</v>
      </c>
      <c r="I126" s="686">
        <f>'RM_6.1.1.sz.mell'!I126</f>
        <v>0</v>
      </c>
      <c r="J126" s="686">
        <f>'RM_6.1.1.sz.mell'!J126</f>
        <v>0</v>
      </c>
      <c r="K126" s="752">
        <f>'RM_6.1.1.sz.mell'!K126</f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'RM_6.1.1.sz.mell'!C127</f>
        <v>0</v>
      </c>
      <c r="D127" s="688">
        <f>'RM_6.1.1.sz.mell'!D127</f>
        <v>0</v>
      </c>
      <c r="E127" s="688">
        <f>'RM_6.1.1.sz.mell'!E127</f>
        <v>0</v>
      </c>
      <c r="F127" s="688">
        <f>'RM_6.1.1.sz.mell'!F127</f>
        <v>0</v>
      </c>
      <c r="G127" s="688">
        <f>'RM_6.1.1.sz.mell'!G127</f>
        <v>0</v>
      </c>
      <c r="H127" s="688">
        <f>'RM_6.1.1.sz.mell'!H127</f>
        <v>0</v>
      </c>
      <c r="I127" s="688">
        <f>'RM_6.1.1.sz.mell'!I127</f>
        <v>0</v>
      </c>
      <c r="J127" s="688">
        <f>'RM_6.1.1.sz.mell'!J127</f>
        <v>0</v>
      </c>
      <c r="K127" s="753">
        <f>'RM_6.1.1.sz.mell'!K127</f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'RM_6.1.1.sz.mell'!C128</f>
        <v>314031582</v>
      </c>
      <c r="D128" s="382">
        <f>'RM_6.1.1.sz.mell'!D128</f>
        <v>0</v>
      </c>
      <c r="E128" s="382">
        <f>'RM_6.1.1.sz.mell'!E128</f>
        <v>0</v>
      </c>
      <c r="F128" s="382">
        <f>'RM_6.1.1.sz.mell'!F128</f>
        <v>0</v>
      </c>
      <c r="G128" s="382">
        <f>'RM_6.1.1.sz.mell'!G128</f>
        <v>0</v>
      </c>
      <c r="H128" s="382">
        <f>'RM_6.1.1.sz.mell'!H128</f>
        <v>0</v>
      </c>
      <c r="I128" s="382">
        <f>'RM_6.1.1.sz.mell'!I128</f>
        <v>0</v>
      </c>
      <c r="J128" s="382">
        <f>'RM_6.1.1.sz.mell'!J128</f>
        <v>0</v>
      </c>
      <c r="K128" s="282">
        <f>'RM_6.1.1.sz.mell'!K128</f>
        <v>314031582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'RM_6.1.1.sz.mell'!C129</f>
        <v>0</v>
      </c>
      <c r="D129" s="382">
        <f>'RM_6.1.1.sz.mell'!D129</f>
        <v>0</v>
      </c>
      <c r="E129" s="382">
        <f>'RM_6.1.1.sz.mell'!E129</f>
        <v>0</v>
      </c>
      <c r="F129" s="382">
        <f>'RM_6.1.1.sz.mell'!F129</f>
        <v>0</v>
      </c>
      <c r="G129" s="382">
        <f>'RM_6.1.1.sz.mell'!G129</f>
        <v>0</v>
      </c>
      <c r="H129" s="382">
        <f>'RM_6.1.1.sz.mell'!H129</f>
        <v>0</v>
      </c>
      <c r="I129" s="382">
        <f>'RM_6.1.1.sz.mell'!I129</f>
        <v>0</v>
      </c>
      <c r="J129" s="382">
        <f>'RM_6.1.1.sz.mell'!J129</f>
        <v>0</v>
      </c>
      <c r="K129" s="282">
        <f>'RM_6.1.1.sz.mell'!K129</f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'RM_6.1.1.sz.mell'!C130</f>
        <v>0</v>
      </c>
      <c r="D130" s="686">
        <f>'RM_6.1.1.sz.mell'!D130</f>
        <v>0</v>
      </c>
      <c r="E130" s="686">
        <f>'RM_6.1.1.sz.mell'!E130</f>
        <v>0</v>
      </c>
      <c r="F130" s="686">
        <f>'RM_6.1.1.sz.mell'!F130</f>
        <v>0</v>
      </c>
      <c r="G130" s="686">
        <f>'RM_6.1.1.sz.mell'!G130</f>
        <v>0</v>
      </c>
      <c r="H130" s="686">
        <f>'RM_6.1.1.sz.mell'!H130</f>
        <v>0</v>
      </c>
      <c r="I130" s="686">
        <f>'RM_6.1.1.sz.mell'!I130</f>
        <v>0</v>
      </c>
      <c r="J130" s="686">
        <f>'RM_6.1.1.sz.mell'!J130</f>
        <v>0</v>
      </c>
      <c r="K130" s="752">
        <f>'RM_6.1.1.sz.mell'!K130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'RM_6.1.1.sz.mell'!C131</f>
        <v>0</v>
      </c>
      <c r="D131" s="686">
        <f>'RM_6.1.1.sz.mell'!D131</f>
        <v>0</v>
      </c>
      <c r="E131" s="686">
        <f>'RM_6.1.1.sz.mell'!E131</f>
        <v>0</v>
      </c>
      <c r="F131" s="686">
        <f>'RM_6.1.1.sz.mell'!F131</f>
        <v>0</v>
      </c>
      <c r="G131" s="686">
        <f>'RM_6.1.1.sz.mell'!G131</f>
        <v>0</v>
      </c>
      <c r="H131" s="686">
        <f>'RM_6.1.1.sz.mell'!H131</f>
        <v>0</v>
      </c>
      <c r="I131" s="686">
        <f>'RM_6.1.1.sz.mell'!I131</f>
        <v>0</v>
      </c>
      <c r="J131" s="686">
        <f>'RM_6.1.1.sz.mell'!J131</f>
        <v>0</v>
      </c>
      <c r="K131" s="752">
        <f>'RM_6.1.1.sz.mell'!K131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'RM_6.1.1.sz.mell'!C132</f>
        <v>0</v>
      </c>
      <c r="D132" s="686">
        <f>'RM_6.1.1.sz.mell'!D132</f>
        <v>0</v>
      </c>
      <c r="E132" s="686">
        <f>'RM_6.1.1.sz.mell'!E132</f>
        <v>0</v>
      </c>
      <c r="F132" s="686">
        <f>'RM_6.1.1.sz.mell'!F132</f>
        <v>0</v>
      </c>
      <c r="G132" s="686">
        <f>'RM_6.1.1.sz.mell'!G132</f>
        <v>0</v>
      </c>
      <c r="H132" s="686">
        <f>'RM_6.1.1.sz.mell'!H132</f>
        <v>0</v>
      </c>
      <c r="I132" s="686">
        <f>'RM_6.1.1.sz.mell'!I132</f>
        <v>0</v>
      </c>
      <c r="J132" s="686">
        <f>'RM_6.1.1.sz.mell'!J132</f>
        <v>0</v>
      </c>
      <c r="K132" s="752">
        <f>'RM_6.1.1.sz.mell'!K132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'RM_6.1.1.sz.mell'!C133</f>
        <v>0</v>
      </c>
      <c r="D133" s="382">
        <f>'RM_6.1.1.sz.mell'!D133</f>
        <v>0</v>
      </c>
      <c r="E133" s="382">
        <f>'RM_6.1.1.sz.mell'!E133</f>
        <v>0</v>
      </c>
      <c r="F133" s="382">
        <f>'RM_6.1.1.sz.mell'!F133</f>
        <v>0</v>
      </c>
      <c r="G133" s="382">
        <f>'RM_6.1.1.sz.mell'!G133</f>
        <v>0</v>
      </c>
      <c r="H133" s="382">
        <f>'RM_6.1.1.sz.mell'!H133</f>
        <v>0</v>
      </c>
      <c r="I133" s="382">
        <f>'RM_6.1.1.sz.mell'!I133</f>
        <v>0</v>
      </c>
      <c r="J133" s="382">
        <f>'RM_6.1.1.sz.mell'!J133</f>
        <v>0</v>
      </c>
      <c r="K133" s="282">
        <f>'RM_6.1.1.sz.mell'!K133</f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'RM_6.1.1.sz.mell'!C134</f>
        <v>0</v>
      </c>
      <c r="D134" s="686">
        <f>'RM_6.1.1.sz.mell'!D134</f>
        <v>0</v>
      </c>
      <c r="E134" s="686">
        <f>'RM_6.1.1.sz.mell'!E134</f>
        <v>0</v>
      </c>
      <c r="F134" s="686">
        <f>'RM_6.1.1.sz.mell'!F134</f>
        <v>0</v>
      </c>
      <c r="G134" s="686">
        <f>'RM_6.1.1.sz.mell'!G134</f>
        <v>0</v>
      </c>
      <c r="H134" s="686">
        <f>'RM_6.1.1.sz.mell'!H134</f>
        <v>0</v>
      </c>
      <c r="I134" s="686">
        <f>'RM_6.1.1.sz.mell'!I134</f>
        <v>0</v>
      </c>
      <c r="J134" s="686">
        <f>'RM_6.1.1.sz.mell'!J134</f>
        <v>0</v>
      </c>
      <c r="K134" s="752">
        <f>'RM_6.1.1.sz.mell'!K134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'RM_6.1.1.sz.mell'!C135</f>
        <v>0</v>
      </c>
      <c r="D135" s="686">
        <f>'RM_6.1.1.sz.mell'!D135</f>
        <v>0</v>
      </c>
      <c r="E135" s="686">
        <f>'RM_6.1.1.sz.mell'!E135</f>
        <v>0</v>
      </c>
      <c r="F135" s="686">
        <f>'RM_6.1.1.sz.mell'!F135</f>
        <v>0</v>
      </c>
      <c r="G135" s="686">
        <f>'RM_6.1.1.sz.mell'!G135</f>
        <v>0</v>
      </c>
      <c r="H135" s="686">
        <f>'RM_6.1.1.sz.mell'!H135</f>
        <v>0</v>
      </c>
      <c r="I135" s="686">
        <f>'RM_6.1.1.sz.mell'!I135</f>
        <v>0</v>
      </c>
      <c r="J135" s="686">
        <f>'RM_6.1.1.sz.mell'!J135</f>
        <v>0</v>
      </c>
      <c r="K135" s="752">
        <f>'RM_6.1.1.sz.mell'!K135</f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'RM_6.1.1.sz.mell'!C136</f>
        <v>0</v>
      </c>
      <c r="D136" s="686">
        <f>'RM_6.1.1.sz.mell'!D136</f>
        <v>0</v>
      </c>
      <c r="E136" s="686">
        <f>'RM_6.1.1.sz.mell'!E136</f>
        <v>0</v>
      </c>
      <c r="F136" s="686">
        <f>'RM_6.1.1.sz.mell'!F136</f>
        <v>0</v>
      </c>
      <c r="G136" s="686">
        <f>'RM_6.1.1.sz.mell'!G136</f>
        <v>0</v>
      </c>
      <c r="H136" s="686">
        <f>'RM_6.1.1.sz.mell'!H136</f>
        <v>0</v>
      </c>
      <c r="I136" s="686">
        <f>'RM_6.1.1.sz.mell'!I136</f>
        <v>0</v>
      </c>
      <c r="J136" s="686">
        <f>'RM_6.1.1.sz.mell'!J136</f>
        <v>0</v>
      </c>
      <c r="K136" s="752">
        <f>'RM_6.1.1.sz.mell'!K136</f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'RM_6.1.1.sz.mell'!C137</f>
        <v>0</v>
      </c>
      <c r="D137" s="686">
        <f>'RM_6.1.1.sz.mell'!D137</f>
        <v>0</v>
      </c>
      <c r="E137" s="686">
        <f>'RM_6.1.1.sz.mell'!E137</f>
        <v>0</v>
      </c>
      <c r="F137" s="686">
        <f>'RM_6.1.1.sz.mell'!F137</f>
        <v>0</v>
      </c>
      <c r="G137" s="686">
        <f>'RM_6.1.1.sz.mell'!G137</f>
        <v>0</v>
      </c>
      <c r="H137" s="686">
        <f>'RM_6.1.1.sz.mell'!H137</f>
        <v>0</v>
      </c>
      <c r="I137" s="686">
        <f>'RM_6.1.1.sz.mell'!I137</f>
        <v>0</v>
      </c>
      <c r="J137" s="686">
        <f>'RM_6.1.1.sz.mell'!J137</f>
        <v>0</v>
      </c>
      <c r="K137" s="752">
        <f>'RM_6.1.1.sz.mell'!K137</f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'RM_6.1.1.sz.mell'!C138</f>
        <v>0</v>
      </c>
      <c r="D138" s="686">
        <f>'RM_6.1.1.sz.mell'!D138</f>
        <v>0</v>
      </c>
      <c r="E138" s="686">
        <f>'RM_6.1.1.sz.mell'!E138</f>
        <v>0</v>
      </c>
      <c r="F138" s="686">
        <f>'RM_6.1.1.sz.mell'!F138</f>
        <v>0</v>
      </c>
      <c r="G138" s="686">
        <f>'RM_6.1.1.sz.mell'!G138</f>
        <v>0</v>
      </c>
      <c r="H138" s="686">
        <f>'RM_6.1.1.sz.mell'!H138</f>
        <v>0</v>
      </c>
      <c r="I138" s="686">
        <f>'RM_6.1.1.sz.mell'!I138</f>
        <v>0</v>
      </c>
      <c r="J138" s="686">
        <f>'RM_6.1.1.sz.mell'!J138</f>
        <v>0</v>
      </c>
      <c r="K138" s="752">
        <f>'RM_6.1.1.sz.mell'!K138</f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'RM_6.1.1.sz.mell'!C139</f>
        <v>0</v>
      </c>
      <c r="D139" s="686">
        <f>'RM_6.1.1.sz.mell'!D139</f>
        <v>0</v>
      </c>
      <c r="E139" s="686">
        <f>'RM_6.1.1.sz.mell'!E139</f>
        <v>0</v>
      </c>
      <c r="F139" s="686">
        <f>'RM_6.1.1.sz.mell'!F139</f>
        <v>0</v>
      </c>
      <c r="G139" s="686">
        <f>'RM_6.1.1.sz.mell'!G139</f>
        <v>0</v>
      </c>
      <c r="H139" s="686">
        <f>'RM_6.1.1.sz.mell'!H139</f>
        <v>0</v>
      </c>
      <c r="I139" s="686">
        <f>'RM_6.1.1.sz.mell'!I139</f>
        <v>0</v>
      </c>
      <c r="J139" s="686">
        <f>'RM_6.1.1.sz.mell'!J139</f>
        <v>0</v>
      </c>
      <c r="K139" s="752">
        <f>'RM_6.1.1.sz.mell'!K139</f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'RM_6.1.1.sz.mell'!C140</f>
        <v>0</v>
      </c>
      <c r="D140" s="389">
        <f>'RM_6.1.1.sz.mell'!D140</f>
        <v>0</v>
      </c>
      <c r="E140" s="389">
        <f>'RM_6.1.1.sz.mell'!E140</f>
        <v>0</v>
      </c>
      <c r="F140" s="389">
        <f>'RM_6.1.1.sz.mell'!F140</f>
        <v>0</v>
      </c>
      <c r="G140" s="389">
        <f>'RM_6.1.1.sz.mell'!G140</f>
        <v>0</v>
      </c>
      <c r="H140" s="389">
        <f>'RM_6.1.1.sz.mell'!H140</f>
        <v>0</v>
      </c>
      <c r="I140" s="389">
        <f>'RM_6.1.1.sz.mell'!I140</f>
        <v>0</v>
      </c>
      <c r="J140" s="389">
        <f>'RM_6.1.1.sz.mell'!J140</f>
        <v>0</v>
      </c>
      <c r="K140" s="288">
        <f>'RM_6.1.1.sz.mell'!K140</f>
        <v>0</v>
      </c>
    </row>
    <row r="141" spans="1:11" x14ac:dyDescent="0.2">
      <c r="A141" s="1299" t="s">
        <v>93</v>
      </c>
      <c r="B141" s="1169" t="s">
        <v>366</v>
      </c>
      <c r="C141" s="686">
        <f>'RM_6.1.1.sz.mell'!C141</f>
        <v>0</v>
      </c>
      <c r="D141" s="686">
        <f>'RM_6.1.1.sz.mell'!D141</f>
        <v>0</v>
      </c>
      <c r="E141" s="686">
        <f>'RM_6.1.1.sz.mell'!E141</f>
        <v>0</v>
      </c>
      <c r="F141" s="686">
        <f>'RM_6.1.1.sz.mell'!F141</f>
        <v>0</v>
      </c>
      <c r="G141" s="686">
        <f>'RM_6.1.1.sz.mell'!G141</f>
        <v>0</v>
      </c>
      <c r="H141" s="686">
        <f>'RM_6.1.1.sz.mell'!H141</f>
        <v>0</v>
      </c>
      <c r="I141" s="686">
        <f>'RM_6.1.1.sz.mell'!I141</f>
        <v>0</v>
      </c>
      <c r="J141" s="686">
        <f>'RM_6.1.1.sz.mell'!J141</f>
        <v>0</v>
      </c>
      <c r="K141" s="752">
        <f>'RM_6.1.1.sz.mell'!K141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'RM_6.1.1.sz.mell'!C142</f>
        <v>0</v>
      </c>
      <c r="D142" s="686">
        <f>'RM_6.1.1.sz.mell'!D142</f>
        <v>0</v>
      </c>
      <c r="E142" s="686">
        <f>'RM_6.1.1.sz.mell'!E142</f>
        <v>0</v>
      </c>
      <c r="F142" s="686">
        <f>'RM_6.1.1.sz.mell'!F142</f>
        <v>0</v>
      </c>
      <c r="G142" s="686">
        <f>'RM_6.1.1.sz.mell'!G142</f>
        <v>0</v>
      </c>
      <c r="H142" s="686">
        <f>'RM_6.1.1.sz.mell'!H142</f>
        <v>0</v>
      </c>
      <c r="I142" s="686">
        <f>'RM_6.1.1.sz.mell'!I142</f>
        <v>0</v>
      </c>
      <c r="J142" s="686">
        <f>'RM_6.1.1.sz.mell'!J142</f>
        <v>0</v>
      </c>
      <c r="K142" s="752">
        <f>'RM_6.1.1.sz.mell'!K142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'RM_6.1.1.sz.mell'!C143</f>
        <v>0</v>
      </c>
      <c r="D143" s="686">
        <f>'RM_6.1.1.sz.mell'!D143</f>
        <v>0</v>
      </c>
      <c r="E143" s="686">
        <f>'RM_6.1.1.sz.mell'!E143</f>
        <v>0</v>
      </c>
      <c r="F143" s="686">
        <f>'RM_6.1.1.sz.mell'!F143</f>
        <v>0</v>
      </c>
      <c r="G143" s="686">
        <f>'RM_6.1.1.sz.mell'!G143</f>
        <v>0</v>
      </c>
      <c r="H143" s="686">
        <f>'RM_6.1.1.sz.mell'!H143</f>
        <v>0</v>
      </c>
      <c r="I143" s="686">
        <f>'RM_6.1.1.sz.mell'!I143</f>
        <v>0</v>
      </c>
      <c r="J143" s="686">
        <f>'RM_6.1.1.sz.mell'!J143</f>
        <v>0</v>
      </c>
      <c r="K143" s="752">
        <f>'RM_6.1.1.sz.mell'!K143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'RM_6.1.1.sz.mell'!C144</f>
        <v>0</v>
      </c>
      <c r="D144" s="686">
        <f>'RM_6.1.1.sz.mell'!D144</f>
        <v>0</v>
      </c>
      <c r="E144" s="686">
        <f>'RM_6.1.1.sz.mell'!E144</f>
        <v>0</v>
      </c>
      <c r="F144" s="686">
        <f>'RM_6.1.1.sz.mell'!F144</f>
        <v>0</v>
      </c>
      <c r="G144" s="686">
        <f>'RM_6.1.1.sz.mell'!G144</f>
        <v>0</v>
      </c>
      <c r="H144" s="686">
        <f>'RM_6.1.1.sz.mell'!H144</f>
        <v>0</v>
      </c>
      <c r="I144" s="686">
        <f>'RM_6.1.1.sz.mell'!I144</f>
        <v>0</v>
      </c>
      <c r="J144" s="686">
        <f>'RM_6.1.1.sz.mell'!J144</f>
        <v>0</v>
      </c>
      <c r="K144" s="752">
        <f>'RM_6.1.1.sz.mell'!K144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'RM_6.1.1.sz.mell'!C145</f>
        <v>0</v>
      </c>
      <c r="D145" s="686">
        <f>'RM_6.1.1.sz.mell'!D145</f>
        <v>0</v>
      </c>
      <c r="E145" s="686">
        <f>'RM_6.1.1.sz.mell'!E145</f>
        <v>0</v>
      </c>
      <c r="F145" s="686">
        <f>'RM_6.1.1.sz.mell'!F145</f>
        <v>0</v>
      </c>
      <c r="G145" s="686">
        <f>'RM_6.1.1.sz.mell'!G145</f>
        <v>0</v>
      </c>
      <c r="H145" s="686">
        <f>'RM_6.1.1.sz.mell'!H145</f>
        <v>0</v>
      </c>
      <c r="I145" s="686">
        <f>'RM_6.1.1.sz.mell'!I145</f>
        <v>0</v>
      </c>
      <c r="J145" s="686">
        <f>'RM_6.1.1.sz.mell'!J145</f>
        <v>0</v>
      </c>
      <c r="K145" s="752">
        <f>'RM_6.1.1.sz.mell'!K145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'RM_6.1.1.sz.mell'!C146</f>
        <v>0</v>
      </c>
      <c r="D146" s="486">
        <f>'RM_6.1.1.sz.mell'!D146</f>
        <v>0</v>
      </c>
      <c r="E146" s="486">
        <f>'RM_6.1.1.sz.mell'!E146</f>
        <v>0</v>
      </c>
      <c r="F146" s="486">
        <f>'RM_6.1.1.sz.mell'!F146</f>
        <v>0</v>
      </c>
      <c r="G146" s="486">
        <f>'RM_6.1.1.sz.mell'!G146</f>
        <v>0</v>
      </c>
      <c r="H146" s="486">
        <f>'RM_6.1.1.sz.mell'!H146</f>
        <v>0</v>
      </c>
      <c r="I146" s="486">
        <f>'RM_6.1.1.sz.mell'!I146</f>
        <v>0</v>
      </c>
      <c r="J146" s="486">
        <f>'RM_6.1.1.sz.mell'!J146</f>
        <v>0</v>
      </c>
      <c r="K146" s="291">
        <f>'RM_6.1.1.sz.mell'!K146</f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'RM_6.1.1.sz.mell'!C147</f>
        <v>0</v>
      </c>
      <c r="D147" s="686">
        <f>'RM_6.1.1.sz.mell'!D147</f>
        <v>0</v>
      </c>
      <c r="E147" s="686">
        <f>'RM_6.1.1.sz.mell'!E147</f>
        <v>0</v>
      </c>
      <c r="F147" s="686">
        <f>'RM_6.1.1.sz.mell'!F147</f>
        <v>0</v>
      </c>
      <c r="G147" s="686">
        <f>'RM_6.1.1.sz.mell'!G147</f>
        <v>0</v>
      </c>
      <c r="H147" s="686">
        <f>'RM_6.1.1.sz.mell'!H147</f>
        <v>0</v>
      </c>
      <c r="I147" s="686">
        <f>'RM_6.1.1.sz.mell'!I147</f>
        <v>0</v>
      </c>
      <c r="J147" s="686">
        <f>'RM_6.1.1.sz.mell'!J147</f>
        <v>0</v>
      </c>
      <c r="K147" s="752">
        <f>'RM_6.1.1.sz.mell'!K147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'RM_6.1.1.sz.mell'!C148</f>
        <v>0</v>
      </c>
      <c r="D148" s="686">
        <f>'RM_6.1.1.sz.mell'!D148</f>
        <v>0</v>
      </c>
      <c r="E148" s="686">
        <f>'RM_6.1.1.sz.mell'!E148</f>
        <v>0</v>
      </c>
      <c r="F148" s="686">
        <f>'RM_6.1.1.sz.mell'!F148</f>
        <v>0</v>
      </c>
      <c r="G148" s="686">
        <f>'RM_6.1.1.sz.mell'!G148</f>
        <v>0</v>
      </c>
      <c r="H148" s="686">
        <f>'RM_6.1.1.sz.mell'!H148</f>
        <v>0</v>
      </c>
      <c r="I148" s="686">
        <f>'RM_6.1.1.sz.mell'!I148</f>
        <v>0</v>
      </c>
      <c r="J148" s="686">
        <f>'RM_6.1.1.sz.mell'!J148</f>
        <v>0</v>
      </c>
      <c r="K148" s="752">
        <f>'RM_6.1.1.sz.mell'!K148</f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'RM_6.1.1.sz.mell'!C149</f>
        <v>0</v>
      </c>
      <c r="D149" s="686">
        <f>'RM_6.1.1.sz.mell'!D149</f>
        <v>0</v>
      </c>
      <c r="E149" s="686">
        <f>'RM_6.1.1.sz.mell'!E149</f>
        <v>0</v>
      </c>
      <c r="F149" s="686">
        <f>'RM_6.1.1.sz.mell'!F149</f>
        <v>0</v>
      </c>
      <c r="G149" s="686">
        <f>'RM_6.1.1.sz.mell'!G149</f>
        <v>0</v>
      </c>
      <c r="H149" s="686">
        <f>'RM_6.1.1.sz.mell'!H149</f>
        <v>0</v>
      </c>
      <c r="I149" s="686">
        <f>'RM_6.1.1.sz.mell'!I149</f>
        <v>0</v>
      </c>
      <c r="J149" s="686">
        <f>'RM_6.1.1.sz.mell'!J149</f>
        <v>0</v>
      </c>
      <c r="K149" s="752">
        <f>'RM_6.1.1.sz.mell'!K149</f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'RM_6.1.1.sz.mell'!C150</f>
        <v>0</v>
      </c>
      <c r="D150" s="686">
        <f>'RM_6.1.1.sz.mell'!D150</f>
        <v>0</v>
      </c>
      <c r="E150" s="686">
        <f>'RM_6.1.1.sz.mell'!E150</f>
        <v>0</v>
      </c>
      <c r="F150" s="686">
        <f>'RM_6.1.1.sz.mell'!F150</f>
        <v>0</v>
      </c>
      <c r="G150" s="686">
        <f>'RM_6.1.1.sz.mell'!G150</f>
        <v>0</v>
      </c>
      <c r="H150" s="686">
        <f>'RM_6.1.1.sz.mell'!H150</f>
        <v>0</v>
      </c>
      <c r="I150" s="686">
        <f>'RM_6.1.1.sz.mell'!I150</f>
        <v>0</v>
      </c>
      <c r="J150" s="686">
        <f>'RM_6.1.1.sz.mell'!J150</f>
        <v>0</v>
      </c>
      <c r="K150" s="752">
        <f>'RM_6.1.1.sz.mell'!K150</f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'RM_6.1.1.sz.mell'!C151</f>
        <v>0</v>
      </c>
      <c r="D151" s="688">
        <f>'RM_6.1.1.sz.mell'!D151</f>
        <v>0</v>
      </c>
      <c r="E151" s="688">
        <f>'RM_6.1.1.sz.mell'!E151</f>
        <v>0</v>
      </c>
      <c r="F151" s="688">
        <f>'RM_6.1.1.sz.mell'!F151</f>
        <v>0</v>
      </c>
      <c r="G151" s="688">
        <f>'RM_6.1.1.sz.mell'!G151</f>
        <v>0</v>
      </c>
      <c r="H151" s="688">
        <f>'RM_6.1.1.sz.mell'!H151</f>
        <v>0</v>
      </c>
      <c r="I151" s="688">
        <f>'RM_6.1.1.sz.mell'!I151</f>
        <v>0</v>
      </c>
      <c r="J151" s="688">
        <f>'RM_6.1.1.sz.mell'!J151</f>
        <v>0</v>
      </c>
      <c r="K151" s="753">
        <f>'RM_6.1.1.sz.mell'!K151</f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'RM_6.1.1.sz.mell'!C152</f>
        <v>0</v>
      </c>
      <c r="D152" s="486">
        <f>'RM_6.1.1.sz.mell'!D152</f>
        <v>0</v>
      </c>
      <c r="E152" s="486">
        <f>'RM_6.1.1.sz.mell'!E152</f>
        <v>0</v>
      </c>
      <c r="F152" s="486">
        <f>'RM_6.1.1.sz.mell'!F152</f>
        <v>0</v>
      </c>
      <c r="G152" s="486">
        <f>'RM_6.1.1.sz.mell'!G152</f>
        <v>0</v>
      </c>
      <c r="H152" s="486">
        <f>'RM_6.1.1.sz.mell'!H152</f>
        <v>0</v>
      </c>
      <c r="I152" s="486">
        <f>'RM_6.1.1.sz.mell'!I152</f>
        <v>0</v>
      </c>
      <c r="J152" s="486">
        <f>'RM_6.1.1.sz.mell'!J152</f>
        <v>0</v>
      </c>
      <c r="K152" s="291">
        <f>'RM_6.1.1.sz.mell'!K152</f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'RM_6.1.1.sz.mell'!C153</f>
        <v>0</v>
      </c>
      <c r="D153" s="486">
        <f>'RM_6.1.1.sz.mell'!D153</f>
        <v>0</v>
      </c>
      <c r="E153" s="486">
        <f>'RM_6.1.1.sz.mell'!E153</f>
        <v>0</v>
      </c>
      <c r="F153" s="486">
        <f>'RM_6.1.1.sz.mell'!F153</f>
        <v>0</v>
      </c>
      <c r="G153" s="486">
        <f>'RM_6.1.1.sz.mell'!G153</f>
        <v>0</v>
      </c>
      <c r="H153" s="486">
        <f>'RM_6.1.1.sz.mell'!H153</f>
        <v>0</v>
      </c>
      <c r="I153" s="486">
        <f>'RM_6.1.1.sz.mell'!I153</f>
        <v>0</v>
      </c>
      <c r="J153" s="486">
        <f>'RM_6.1.1.sz.mell'!J153</f>
        <v>0</v>
      </c>
      <c r="K153" s="291">
        <f>'RM_6.1.1.sz.mell'!K153</f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'RM_6.1.1.sz.mell'!C154</f>
        <v>0</v>
      </c>
      <c r="D154" s="488">
        <f>'RM_6.1.1.sz.mell'!D154</f>
        <v>0</v>
      </c>
      <c r="E154" s="488">
        <f>'RM_6.1.1.sz.mell'!E154</f>
        <v>0</v>
      </c>
      <c r="F154" s="488">
        <f>'RM_6.1.1.sz.mell'!F154</f>
        <v>0</v>
      </c>
      <c r="G154" s="488">
        <f>'RM_6.1.1.sz.mell'!G154</f>
        <v>0</v>
      </c>
      <c r="H154" s="488">
        <f>'RM_6.1.1.sz.mell'!H154</f>
        <v>0</v>
      </c>
      <c r="I154" s="488">
        <f>'RM_6.1.1.sz.mell'!I154</f>
        <v>0</v>
      </c>
      <c r="J154" s="488">
        <f>'RM_6.1.1.sz.mell'!J154</f>
        <v>0</v>
      </c>
      <c r="K154" s="411">
        <f>'RM_6.1.1.sz.mell'!K154</f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'RM_6.1.1.sz.mell'!C155</f>
        <v>314031582</v>
      </c>
      <c r="D155" s="488">
        <f>'RM_6.1.1.sz.mell'!D155</f>
        <v>0</v>
      </c>
      <c r="E155" s="488">
        <f>'RM_6.1.1.sz.mell'!E155</f>
        <v>0</v>
      </c>
      <c r="F155" s="488">
        <f>'RM_6.1.1.sz.mell'!F155</f>
        <v>0</v>
      </c>
      <c r="G155" s="488">
        <f>'RM_6.1.1.sz.mell'!G155</f>
        <v>0</v>
      </c>
      <c r="H155" s="488">
        <f>'RM_6.1.1.sz.mell'!H155</f>
        <v>0</v>
      </c>
      <c r="I155" s="488">
        <f>'RM_6.1.1.sz.mell'!I155</f>
        <v>0</v>
      </c>
      <c r="J155" s="488">
        <f>'RM_6.1.1.sz.mell'!J155</f>
        <v>0</v>
      </c>
      <c r="K155" s="411">
        <f>'RM_6.1.1.sz.mell'!K155</f>
        <v>314031582</v>
      </c>
    </row>
    <row r="156" spans="1:11" s="1326" customFormat="1" ht="13.5" thickBot="1" x14ac:dyDescent="0.25">
      <c r="A156" s="1325"/>
      <c r="B156" s="615"/>
      <c r="C156" s="607">
        <f>'RM_6.1.1.sz.mell'!C156</f>
        <v>0</v>
      </c>
      <c r="D156" s="607">
        <f>'RM_6.1.1.sz.mell'!D156</f>
        <v>0</v>
      </c>
      <c r="E156" s="607">
        <f>'RM_6.1.1.sz.mell'!E156</f>
        <v>0</v>
      </c>
      <c r="F156" s="607">
        <f>'RM_6.1.1.sz.mell'!F156</f>
        <v>0</v>
      </c>
      <c r="G156" s="607">
        <f>'RM_6.1.1.sz.mell'!G156</f>
        <v>0</v>
      </c>
      <c r="H156" s="607">
        <f>'RM_6.1.1.sz.mell'!H156</f>
        <v>0</v>
      </c>
      <c r="I156" s="769">
        <f>'RM_6.1.1.sz.mell'!I156</f>
        <v>0</v>
      </c>
      <c r="J156" s="769">
        <f>'RM_6.1.1.sz.mell'!J156</f>
        <v>0</v>
      </c>
      <c r="K156" s="769">
        <f>'RM_6.1.1.sz.mell'!K156</f>
        <v>0</v>
      </c>
    </row>
    <row r="157" spans="1:11" ht="15.2" customHeight="1" thickBot="1" x14ac:dyDescent="0.25">
      <c r="A157" s="1180" t="s">
        <v>514</v>
      </c>
      <c r="B157" s="1181"/>
      <c r="C157" s="1410">
        <f>'RM_6.1.1.sz.mell'!C157</f>
        <v>0</v>
      </c>
      <c r="D157" s="1391">
        <f>'RM_6.1.1.sz.mell'!D157</f>
        <v>0</v>
      </c>
      <c r="E157" s="1391">
        <f>'RM_6.1.1.sz.mell'!E157</f>
        <v>0</v>
      </c>
      <c r="F157" s="1391">
        <f>'RM_6.1.1.sz.mell'!F157</f>
        <v>0</v>
      </c>
      <c r="G157" s="1391">
        <f>'RM_6.1.1.sz.mell'!G157</f>
        <v>0</v>
      </c>
      <c r="H157" s="1391">
        <f>'RM_6.1.1.sz.mell'!H157</f>
        <v>0</v>
      </c>
      <c r="I157" s="1410">
        <f>'RM_6.1.1.sz.mell'!I157</f>
        <v>0</v>
      </c>
      <c r="J157" s="770">
        <f>'RM_6.1.1.sz.mell'!J157</f>
        <v>0</v>
      </c>
      <c r="K157" s="291">
        <f>'RM_6.1.1.sz.mell'!K157</f>
        <v>0</v>
      </c>
    </row>
    <row r="158" spans="1:11" ht="14.45" customHeight="1" thickBot="1" x14ac:dyDescent="0.25">
      <c r="A158" s="1180" t="s">
        <v>203</v>
      </c>
      <c r="B158" s="1181"/>
      <c r="C158" s="1410">
        <f>'RM_6.1.1.sz.mell'!C158</f>
        <v>0</v>
      </c>
      <c r="D158" s="1391">
        <f>'RM_6.1.1.sz.mell'!D158</f>
        <v>0</v>
      </c>
      <c r="E158" s="1391">
        <f>'RM_6.1.1.sz.mell'!E158</f>
        <v>0</v>
      </c>
      <c r="F158" s="1391">
        <f>'RM_6.1.1.sz.mell'!F158</f>
        <v>0</v>
      </c>
      <c r="G158" s="1391">
        <f>'RM_6.1.1.sz.mell'!G158</f>
        <v>0</v>
      </c>
      <c r="H158" s="1391">
        <f>'RM_6.1.1.sz.mell'!H158</f>
        <v>0</v>
      </c>
      <c r="I158" s="1410">
        <f>'RM_6.1.1.sz.mell'!I158</f>
        <v>0</v>
      </c>
      <c r="J158" s="770">
        <f>'RM_6.1.1.sz.mell'!J158</f>
        <v>0</v>
      </c>
      <c r="K158" s="291">
        <f>'RM_6.1.1.sz.mell'!K158</f>
        <v>0</v>
      </c>
    </row>
  </sheetData>
  <sheetProtection sheet="1" formatCells="0"/>
  <customSheetViews>
    <customSheetView guid="{9A8A2574-4E4C-4A0E-A4B4-611EAAF4A38D}" scale="120" topLeftCell="B65">
      <selection activeCell="B30" sqref="B30:B36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2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topLeftCell="B1"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CONCATENATE("5.1.2. melléklet ",E_ALAPADATOK!A7," ",E_ALAPADATOK!B7," ",E_ALAPADATOK!C7," ",E_ALAPADATOK!D7," ",E_ALAPADATOK!E7," ",E_ALAPADATOK!F7," ",E_ALAPADATOK!G7," ",E_ALAPADATOK!H7)</f>
        <v>5.1.2. melléklet a … / 2021. ( …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CONCATENATE(E_ALAPADATOK!A3)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768</v>
      </c>
      <c r="C3" s="2307"/>
      <c r="D3" s="2307"/>
      <c r="E3" s="2307"/>
      <c r="F3" s="2307"/>
      <c r="G3" s="2307"/>
      <c r="H3" s="2307"/>
      <c r="I3" s="2308"/>
      <c r="J3" s="2309"/>
      <c r="K3" s="1286" t="s">
        <v>59</v>
      </c>
    </row>
    <row r="4" spans="1:11" s="1292" customFormat="1" ht="15.95" customHeight="1" thickBot="1" x14ac:dyDescent="0.3">
      <c r="A4" s="1402"/>
      <c r="B4" s="1402"/>
      <c r="C4" s="1403"/>
      <c r="D4" s="1403"/>
      <c r="E4" s="1403"/>
      <c r="F4" s="1403"/>
      <c r="G4" s="1403"/>
      <c r="H4" s="1404"/>
      <c r="I4" s="1404"/>
      <c r="J4" s="1404"/>
      <c r="K4" s="1405" t="str">
        <f>CONCATENATE('E_2.2.sz.mell.'!I2)</f>
        <v>Forintban!</v>
      </c>
    </row>
    <row r="5" spans="1:11" ht="40.5" customHeight="1" thickBot="1" x14ac:dyDescent="0.25">
      <c r="A5" s="1349" t="s">
        <v>202</v>
      </c>
      <c r="B5" s="1350" t="s">
        <v>558</v>
      </c>
      <c r="C5" s="1406" t="str">
        <f>'RM_6.1.2.sz.mell'!C5</f>
        <v>Eredeti
előirányzat</v>
      </c>
      <c r="D5" s="1407" t="str">
        <f>'RM_6.1.2.sz.mell'!D5</f>
        <v xml:space="preserve">… . sz. módosítás </v>
      </c>
      <c r="E5" s="1407" t="str">
        <f>'RM_6.1.2.sz.mell'!E5</f>
        <v xml:space="preserve">… . sz. módosítás </v>
      </c>
      <c r="F5" s="1407" t="str">
        <f>'RM_6.1.2.sz.mell'!F5</f>
        <v xml:space="preserve">… . sz. módosítás </v>
      </c>
      <c r="G5" s="1407" t="str">
        <f>'RM_6.1.2.sz.mell'!G5</f>
        <v xml:space="preserve">… . sz. módosítás </v>
      </c>
      <c r="H5" s="1407" t="str">
        <f>'RM_6.1.2.sz.mell'!H5</f>
        <v xml:space="preserve">… . sz. módosítás </v>
      </c>
      <c r="I5" s="1407" t="str">
        <f>'RM_6.1.2.sz.mell'!I5</f>
        <v xml:space="preserve">… . sz. módosítás </v>
      </c>
      <c r="J5" s="1407" t="str">
        <f>'RM_6.1.2.sz.mell'!J5</f>
        <v>Módosítások összesen</v>
      </c>
      <c r="K5" s="1408" t="str">
        <f>'RM_6.1.2.sz.mell'!K5</f>
        <v>….számú módosítás utáni előirányzat</v>
      </c>
    </row>
    <row r="6" spans="1:11" s="1298" customFormat="1" ht="12.95" customHeight="1" thickBot="1" x14ac:dyDescent="0.25">
      <c r="A6" s="261" t="s">
        <v>488</v>
      </c>
      <c r="B6" s="918" t="s">
        <v>489</v>
      </c>
      <c r="C6" s="1353" t="s">
        <v>490</v>
      </c>
      <c r="D6" s="1353" t="s">
        <v>492</v>
      </c>
      <c r="E6" s="1354" t="s">
        <v>491</v>
      </c>
      <c r="F6" s="1354" t="s">
        <v>493</v>
      </c>
      <c r="G6" s="1354" t="s">
        <v>494</v>
      </c>
      <c r="H6" s="1354" t="s">
        <v>495</v>
      </c>
      <c r="I6" s="1354" t="s">
        <v>741</v>
      </c>
      <c r="J6" s="1354" t="s">
        <v>742</v>
      </c>
      <c r="K6" s="667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382">
        <f>'RM_6.1.2.sz.mell'!C8</f>
        <v>9099230</v>
      </c>
      <c r="D8" s="694">
        <f>'RM_6.1.2.sz.mell'!D8</f>
        <v>0</v>
      </c>
      <c r="E8" s="694">
        <f>'RM_6.1.2.sz.mell'!E8</f>
        <v>0</v>
      </c>
      <c r="F8" s="694">
        <f>'RM_6.1.2.sz.mell'!F8</f>
        <v>0</v>
      </c>
      <c r="G8" s="694">
        <f>'RM_6.1.2.sz.mell'!G8</f>
        <v>0</v>
      </c>
      <c r="H8" s="694">
        <f>'RM_6.1.2.sz.mell'!H8</f>
        <v>0</v>
      </c>
      <c r="I8" s="382">
        <f>'RM_6.1.2.sz.mell'!I8</f>
        <v>0</v>
      </c>
      <c r="J8" s="382">
        <f>'RM_6.1.2.sz.mell'!J8</f>
        <v>0</v>
      </c>
      <c r="K8" s="282">
        <f>'RM_6.1.2.sz.mell'!K8</f>
        <v>9099230</v>
      </c>
    </row>
    <row r="9" spans="1:11" s="75" customFormat="1" ht="12" customHeight="1" x14ac:dyDescent="0.2">
      <c r="A9" s="1299" t="s">
        <v>97</v>
      </c>
      <c r="B9" s="1188" t="s">
        <v>250</v>
      </c>
      <c r="C9" s="668">
        <f>'RM_6.1.2.sz.mell'!C9</f>
        <v>0</v>
      </c>
      <c r="D9" s="1377">
        <f>'RM_6.1.2.sz.mell'!D9</f>
        <v>0</v>
      </c>
      <c r="E9" s="1377">
        <f>'RM_6.1.2.sz.mell'!E9</f>
        <v>0</v>
      </c>
      <c r="F9" s="1377">
        <f>'RM_6.1.2.sz.mell'!F9</f>
        <v>0</v>
      </c>
      <c r="G9" s="1377">
        <f>'RM_6.1.2.sz.mell'!G9</f>
        <v>0</v>
      </c>
      <c r="H9" s="1377">
        <f>'RM_6.1.2.sz.mell'!H9</f>
        <v>0</v>
      </c>
      <c r="I9" s="668">
        <f>'RM_6.1.2.sz.mell'!I9</f>
        <v>0</v>
      </c>
      <c r="J9" s="668">
        <f>'RM_6.1.2.sz.mell'!J9</f>
        <v>0</v>
      </c>
      <c r="K9" s="396">
        <f>'RM_6.1.2.sz.mell'!K9</f>
        <v>0</v>
      </c>
    </row>
    <row r="10" spans="1:11" s="1301" customFormat="1" ht="12" customHeight="1" x14ac:dyDescent="0.2">
      <c r="A10" s="1300" t="s">
        <v>98</v>
      </c>
      <c r="B10" s="1190" t="s">
        <v>251</v>
      </c>
      <c r="C10" s="668">
        <f>'RM_6.1.2.sz.mell'!C10</f>
        <v>0</v>
      </c>
      <c r="D10" s="1378">
        <f>'RM_6.1.2.sz.mell'!D10</f>
        <v>0</v>
      </c>
      <c r="E10" s="1378">
        <f>'RM_6.1.2.sz.mell'!E10</f>
        <v>0</v>
      </c>
      <c r="F10" s="1378">
        <f>'RM_6.1.2.sz.mell'!F10</f>
        <v>0</v>
      </c>
      <c r="G10" s="1378">
        <f>'RM_6.1.2.sz.mell'!G10</f>
        <v>0</v>
      </c>
      <c r="H10" s="1378">
        <f>'RM_6.1.2.sz.mell'!H10</f>
        <v>0</v>
      </c>
      <c r="I10" s="686">
        <f>'RM_6.1.2.sz.mell'!I10</f>
        <v>0</v>
      </c>
      <c r="J10" s="668">
        <f>'RM_6.1.2.sz.mell'!J10</f>
        <v>0</v>
      </c>
      <c r="K10" s="396">
        <f>'RM_6.1.2.sz.mell'!K10</f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668">
        <f>'RM_6.1.2.sz.mell'!C11</f>
        <v>0</v>
      </c>
      <c r="D11" s="1378">
        <f>'RM_6.1.2.sz.mell'!D11</f>
        <v>0</v>
      </c>
      <c r="E11" s="1378">
        <f>'RM_6.1.2.sz.mell'!E11</f>
        <v>0</v>
      </c>
      <c r="F11" s="1378">
        <f>'RM_6.1.2.sz.mell'!F11</f>
        <v>0</v>
      </c>
      <c r="G11" s="1378">
        <f>'RM_6.1.2.sz.mell'!G11</f>
        <v>0</v>
      </c>
      <c r="H11" s="1378">
        <f>'RM_6.1.2.sz.mell'!H11</f>
        <v>0</v>
      </c>
      <c r="I11" s="686">
        <f>'RM_6.1.2.sz.mell'!I11</f>
        <v>0</v>
      </c>
      <c r="J11" s="668">
        <f>'RM_6.1.2.sz.mell'!J11</f>
        <v>0</v>
      </c>
      <c r="K11" s="396">
        <f>'RM_6.1.2.sz.mell'!K11</f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668">
        <f>'RM_6.1.2.sz.mell'!C12</f>
        <v>9099230</v>
      </c>
      <c r="D12" s="1378">
        <f>'RM_6.1.2.sz.mell'!D12</f>
        <v>0</v>
      </c>
      <c r="E12" s="1378">
        <f>'RM_6.1.2.sz.mell'!E12</f>
        <v>0</v>
      </c>
      <c r="F12" s="1378">
        <f>'RM_6.1.2.sz.mell'!F12</f>
        <v>0</v>
      </c>
      <c r="G12" s="1378">
        <f>'RM_6.1.2.sz.mell'!G12</f>
        <v>0</v>
      </c>
      <c r="H12" s="1378">
        <f>'RM_6.1.2.sz.mell'!H12</f>
        <v>0</v>
      </c>
      <c r="I12" s="686">
        <f>'RM_6.1.2.sz.mell'!I12</f>
        <v>0</v>
      </c>
      <c r="J12" s="668">
        <f>'RM_6.1.2.sz.mell'!J12</f>
        <v>0</v>
      </c>
      <c r="K12" s="396">
        <f>'RM_6.1.2.sz.mell'!K12</f>
        <v>9099230</v>
      </c>
    </row>
    <row r="13" spans="1:11" s="1301" customFormat="1" ht="12" customHeight="1" x14ac:dyDescent="0.2">
      <c r="A13" s="1300" t="s">
        <v>146</v>
      </c>
      <c r="B13" s="1190" t="s">
        <v>501</v>
      </c>
      <c r="C13" s="668">
        <f>'RM_6.1.2.sz.mell'!C13</f>
        <v>0</v>
      </c>
      <c r="D13" s="1378">
        <f>'RM_6.1.2.sz.mell'!D13</f>
        <v>0</v>
      </c>
      <c r="E13" s="1378">
        <f>'RM_6.1.2.sz.mell'!E13</f>
        <v>0</v>
      </c>
      <c r="F13" s="1378">
        <f>'RM_6.1.2.sz.mell'!F13</f>
        <v>0</v>
      </c>
      <c r="G13" s="1378">
        <f>'RM_6.1.2.sz.mell'!G13</f>
        <v>0</v>
      </c>
      <c r="H13" s="1378">
        <f>'RM_6.1.2.sz.mell'!H13</f>
        <v>0</v>
      </c>
      <c r="I13" s="686">
        <f>'RM_6.1.2.sz.mell'!I13</f>
        <v>0</v>
      </c>
      <c r="J13" s="668">
        <f>'RM_6.1.2.sz.mell'!J13</f>
        <v>0</v>
      </c>
      <c r="K13" s="396">
        <f>'RM_6.1.2.sz.mell'!K13</f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668">
        <f>'RM_6.1.2.sz.mell'!C14</f>
        <v>0</v>
      </c>
      <c r="D14" s="1378">
        <f>'RM_6.1.2.sz.mell'!D14</f>
        <v>0</v>
      </c>
      <c r="E14" s="1378">
        <f>'RM_6.1.2.sz.mell'!E14</f>
        <v>0</v>
      </c>
      <c r="F14" s="1378">
        <f>'RM_6.1.2.sz.mell'!F14</f>
        <v>0</v>
      </c>
      <c r="G14" s="1378">
        <f>'RM_6.1.2.sz.mell'!G14</f>
        <v>0</v>
      </c>
      <c r="H14" s="1378">
        <f>'RM_6.1.2.sz.mell'!H14</f>
        <v>0</v>
      </c>
      <c r="I14" s="686">
        <f>'RM_6.1.2.sz.mell'!I14</f>
        <v>0</v>
      </c>
      <c r="J14" s="668">
        <f>'RM_6.1.2.sz.mell'!J14</f>
        <v>0</v>
      </c>
      <c r="K14" s="396">
        <f>'RM_6.1.2.sz.mell'!K14</f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382">
        <f>'RM_6.1.2.sz.mell'!C15</f>
        <v>0</v>
      </c>
      <c r="D15" s="694">
        <f>'RM_6.1.2.sz.mell'!D15</f>
        <v>0</v>
      </c>
      <c r="E15" s="694">
        <f>'RM_6.1.2.sz.mell'!E15</f>
        <v>0</v>
      </c>
      <c r="F15" s="694">
        <f>'RM_6.1.2.sz.mell'!F15</f>
        <v>0</v>
      </c>
      <c r="G15" s="694">
        <f>'RM_6.1.2.sz.mell'!G15</f>
        <v>0</v>
      </c>
      <c r="H15" s="694">
        <f>'RM_6.1.2.sz.mell'!H15</f>
        <v>0</v>
      </c>
      <c r="I15" s="382">
        <f>'RM_6.1.2.sz.mell'!I15</f>
        <v>0</v>
      </c>
      <c r="J15" s="382">
        <f>'RM_6.1.2.sz.mell'!J15</f>
        <v>0</v>
      </c>
      <c r="K15" s="282">
        <f>'RM_6.1.2.sz.mell'!K15</f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668">
        <f>'RM_6.1.2.sz.mell'!C16</f>
        <v>0</v>
      </c>
      <c r="D16" s="1377">
        <f>'RM_6.1.2.sz.mell'!D16</f>
        <v>0</v>
      </c>
      <c r="E16" s="1377">
        <f>'RM_6.1.2.sz.mell'!E16</f>
        <v>0</v>
      </c>
      <c r="F16" s="1377">
        <f>'RM_6.1.2.sz.mell'!F16</f>
        <v>0</v>
      </c>
      <c r="G16" s="1377">
        <f>'RM_6.1.2.sz.mell'!G16</f>
        <v>0</v>
      </c>
      <c r="H16" s="1377">
        <f>'RM_6.1.2.sz.mell'!H16</f>
        <v>0</v>
      </c>
      <c r="I16" s="668">
        <f>'RM_6.1.2.sz.mell'!I16</f>
        <v>0</v>
      </c>
      <c r="J16" s="668">
        <f>'RM_6.1.2.sz.mell'!J16</f>
        <v>0</v>
      </c>
      <c r="K16" s="396">
        <f>'RM_6.1.2.sz.mell'!K16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668">
        <f>'RM_6.1.2.sz.mell'!C17</f>
        <v>0</v>
      </c>
      <c r="D17" s="1378">
        <f>'RM_6.1.2.sz.mell'!D17</f>
        <v>0</v>
      </c>
      <c r="E17" s="1378">
        <f>'RM_6.1.2.sz.mell'!E17</f>
        <v>0</v>
      </c>
      <c r="F17" s="1378">
        <f>'RM_6.1.2.sz.mell'!F17</f>
        <v>0</v>
      </c>
      <c r="G17" s="1378">
        <f>'RM_6.1.2.sz.mell'!G17</f>
        <v>0</v>
      </c>
      <c r="H17" s="1378">
        <f>'RM_6.1.2.sz.mell'!H17</f>
        <v>0</v>
      </c>
      <c r="I17" s="686">
        <f>'RM_6.1.2.sz.mell'!I17</f>
        <v>0</v>
      </c>
      <c r="J17" s="686">
        <f>'RM_6.1.2.sz.mell'!J17</f>
        <v>0</v>
      </c>
      <c r="K17" s="752">
        <f>'RM_6.1.2.sz.mell'!K17</f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668">
        <f>'RM_6.1.2.sz.mell'!C18</f>
        <v>0</v>
      </c>
      <c r="D18" s="1378">
        <f>'RM_6.1.2.sz.mell'!D18</f>
        <v>0</v>
      </c>
      <c r="E18" s="1378">
        <f>'RM_6.1.2.sz.mell'!E18</f>
        <v>0</v>
      </c>
      <c r="F18" s="1378">
        <f>'RM_6.1.2.sz.mell'!F18</f>
        <v>0</v>
      </c>
      <c r="G18" s="1378">
        <f>'RM_6.1.2.sz.mell'!G18</f>
        <v>0</v>
      </c>
      <c r="H18" s="1378">
        <f>'RM_6.1.2.sz.mell'!H18</f>
        <v>0</v>
      </c>
      <c r="I18" s="686">
        <f>'RM_6.1.2.sz.mell'!I18</f>
        <v>0</v>
      </c>
      <c r="J18" s="686">
        <f>'RM_6.1.2.sz.mell'!J18</f>
        <v>0</v>
      </c>
      <c r="K18" s="752">
        <f>'RM_6.1.2.sz.mell'!K18</f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668">
        <f>'RM_6.1.2.sz.mell'!C19</f>
        <v>0</v>
      </c>
      <c r="D19" s="1378">
        <f>'RM_6.1.2.sz.mell'!D19</f>
        <v>0</v>
      </c>
      <c r="E19" s="1378">
        <f>'RM_6.1.2.sz.mell'!E19</f>
        <v>0</v>
      </c>
      <c r="F19" s="1378">
        <f>'RM_6.1.2.sz.mell'!F19</f>
        <v>0</v>
      </c>
      <c r="G19" s="1378">
        <f>'RM_6.1.2.sz.mell'!G19</f>
        <v>0</v>
      </c>
      <c r="H19" s="1378">
        <f>'RM_6.1.2.sz.mell'!H19</f>
        <v>0</v>
      </c>
      <c r="I19" s="686">
        <f>'RM_6.1.2.sz.mell'!I19</f>
        <v>0</v>
      </c>
      <c r="J19" s="686">
        <f>'RM_6.1.2.sz.mell'!J19</f>
        <v>0</v>
      </c>
      <c r="K19" s="752">
        <f>'RM_6.1.2.sz.mell'!K19</f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668">
        <f>'RM_6.1.2.sz.mell'!C20</f>
        <v>0</v>
      </c>
      <c r="D20" s="1378">
        <f>'RM_6.1.2.sz.mell'!D20</f>
        <v>0</v>
      </c>
      <c r="E20" s="1378">
        <f>'RM_6.1.2.sz.mell'!E20</f>
        <v>0</v>
      </c>
      <c r="F20" s="1378">
        <f>'RM_6.1.2.sz.mell'!F20</f>
        <v>0</v>
      </c>
      <c r="G20" s="1378">
        <f>'RM_6.1.2.sz.mell'!G20</f>
        <v>0</v>
      </c>
      <c r="H20" s="1378">
        <f>'RM_6.1.2.sz.mell'!H20</f>
        <v>0</v>
      </c>
      <c r="I20" s="686">
        <f>'RM_6.1.2.sz.mell'!I20</f>
        <v>0</v>
      </c>
      <c r="J20" s="686">
        <f>'RM_6.1.2.sz.mell'!J20</f>
        <v>0</v>
      </c>
      <c r="K20" s="752">
        <f>'RM_6.1.2.sz.mell'!K20</f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668">
        <f>'RM_6.1.2.sz.mell'!C21</f>
        <v>0</v>
      </c>
      <c r="D21" s="1379">
        <f>'RM_6.1.2.sz.mell'!D21</f>
        <v>0</v>
      </c>
      <c r="E21" s="1379">
        <f>'RM_6.1.2.sz.mell'!E21</f>
        <v>0</v>
      </c>
      <c r="F21" s="1379">
        <f>'RM_6.1.2.sz.mell'!F21</f>
        <v>0</v>
      </c>
      <c r="G21" s="1379">
        <f>'RM_6.1.2.sz.mell'!G21</f>
        <v>0</v>
      </c>
      <c r="H21" s="1379">
        <f>'RM_6.1.2.sz.mell'!H21</f>
        <v>0</v>
      </c>
      <c r="I21" s="688">
        <f>'RM_6.1.2.sz.mell'!I21</f>
        <v>0</v>
      </c>
      <c r="J21" s="688">
        <f>'RM_6.1.2.sz.mell'!J21</f>
        <v>0</v>
      </c>
      <c r="K21" s="753">
        <f>'RM_6.1.2.sz.mell'!K21</f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382">
        <f>'RM_6.1.2.sz.mell'!C22</f>
        <v>0</v>
      </c>
      <c r="D22" s="694">
        <f>'RM_6.1.2.sz.mell'!D22</f>
        <v>0</v>
      </c>
      <c r="E22" s="694">
        <f>'RM_6.1.2.sz.mell'!E22</f>
        <v>0</v>
      </c>
      <c r="F22" s="694">
        <f>'RM_6.1.2.sz.mell'!F22</f>
        <v>0</v>
      </c>
      <c r="G22" s="694">
        <f>'RM_6.1.2.sz.mell'!G22</f>
        <v>0</v>
      </c>
      <c r="H22" s="694">
        <f>'RM_6.1.2.sz.mell'!H22</f>
        <v>0</v>
      </c>
      <c r="I22" s="382">
        <f>'RM_6.1.2.sz.mell'!I22</f>
        <v>0</v>
      </c>
      <c r="J22" s="382">
        <f>'RM_6.1.2.sz.mell'!J22</f>
        <v>0</v>
      </c>
      <c r="K22" s="282">
        <f>'RM_6.1.2.sz.mell'!K22</f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668">
        <f>'RM_6.1.2.sz.mell'!C23</f>
        <v>0</v>
      </c>
      <c r="D23" s="1377">
        <f>'RM_6.1.2.sz.mell'!D23</f>
        <v>0</v>
      </c>
      <c r="E23" s="1377">
        <f>'RM_6.1.2.sz.mell'!E23</f>
        <v>0</v>
      </c>
      <c r="F23" s="1377">
        <f>'RM_6.1.2.sz.mell'!F23</f>
        <v>0</v>
      </c>
      <c r="G23" s="1377">
        <f>'RM_6.1.2.sz.mell'!G23</f>
        <v>0</v>
      </c>
      <c r="H23" s="1377">
        <f>'RM_6.1.2.sz.mell'!H23</f>
        <v>0</v>
      </c>
      <c r="I23" s="668">
        <f>'RM_6.1.2.sz.mell'!I23</f>
        <v>0</v>
      </c>
      <c r="J23" s="668">
        <f>'RM_6.1.2.sz.mell'!J23</f>
        <v>0</v>
      </c>
      <c r="K23" s="396">
        <f>'RM_6.1.2.sz.mell'!K23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686">
        <f>'RM_6.1.2.sz.mell'!C24</f>
        <v>0</v>
      </c>
      <c r="D24" s="1378">
        <f>'RM_6.1.2.sz.mell'!D24</f>
        <v>0</v>
      </c>
      <c r="E24" s="1378">
        <f>'RM_6.1.2.sz.mell'!E24</f>
        <v>0</v>
      </c>
      <c r="F24" s="1378">
        <f>'RM_6.1.2.sz.mell'!F24</f>
        <v>0</v>
      </c>
      <c r="G24" s="1378">
        <f>'RM_6.1.2.sz.mell'!G24</f>
        <v>0</v>
      </c>
      <c r="H24" s="1378">
        <f>'RM_6.1.2.sz.mell'!H24</f>
        <v>0</v>
      </c>
      <c r="I24" s="686">
        <f>'RM_6.1.2.sz.mell'!I24</f>
        <v>0</v>
      </c>
      <c r="J24" s="686">
        <f>'RM_6.1.2.sz.mell'!J24</f>
        <v>0</v>
      </c>
      <c r="K24" s="752">
        <f>'RM_6.1.2.sz.mell'!K24</f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686">
        <f>'RM_6.1.2.sz.mell'!C25</f>
        <v>0</v>
      </c>
      <c r="D25" s="1378">
        <f>'RM_6.1.2.sz.mell'!D25</f>
        <v>0</v>
      </c>
      <c r="E25" s="1378">
        <f>'RM_6.1.2.sz.mell'!E25</f>
        <v>0</v>
      </c>
      <c r="F25" s="1378">
        <f>'RM_6.1.2.sz.mell'!F25</f>
        <v>0</v>
      </c>
      <c r="G25" s="1378">
        <f>'RM_6.1.2.sz.mell'!G25</f>
        <v>0</v>
      </c>
      <c r="H25" s="1378">
        <f>'RM_6.1.2.sz.mell'!H25</f>
        <v>0</v>
      </c>
      <c r="I25" s="686">
        <f>'RM_6.1.2.sz.mell'!I25</f>
        <v>0</v>
      </c>
      <c r="J25" s="686">
        <f>'RM_6.1.2.sz.mell'!J25</f>
        <v>0</v>
      </c>
      <c r="K25" s="752">
        <f>'RM_6.1.2.sz.mell'!K25</f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686">
        <f>'RM_6.1.2.sz.mell'!C26</f>
        <v>0</v>
      </c>
      <c r="D26" s="1378">
        <f>'RM_6.1.2.sz.mell'!D26</f>
        <v>0</v>
      </c>
      <c r="E26" s="1378">
        <f>'RM_6.1.2.sz.mell'!E26</f>
        <v>0</v>
      </c>
      <c r="F26" s="1378">
        <f>'RM_6.1.2.sz.mell'!F26</f>
        <v>0</v>
      </c>
      <c r="G26" s="1378">
        <f>'RM_6.1.2.sz.mell'!G26</f>
        <v>0</v>
      </c>
      <c r="H26" s="1378">
        <f>'RM_6.1.2.sz.mell'!H26</f>
        <v>0</v>
      </c>
      <c r="I26" s="686">
        <f>'RM_6.1.2.sz.mell'!I26</f>
        <v>0</v>
      </c>
      <c r="J26" s="686">
        <f>'RM_6.1.2.sz.mell'!J26</f>
        <v>0</v>
      </c>
      <c r="K26" s="752">
        <f>'RM_6.1.2.sz.mell'!K26</f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686">
        <f>'RM_6.1.2.sz.mell'!C27</f>
        <v>0</v>
      </c>
      <c r="D27" s="1378">
        <f>'RM_6.1.2.sz.mell'!D27</f>
        <v>0</v>
      </c>
      <c r="E27" s="1378">
        <f>'RM_6.1.2.sz.mell'!E27</f>
        <v>0</v>
      </c>
      <c r="F27" s="1378">
        <f>'RM_6.1.2.sz.mell'!F27</f>
        <v>0</v>
      </c>
      <c r="G27" s="1378">
        <f>'RM_6.1.2.sz.mell'!G27</f>
        <v>0</v>
      </c>
      <c r="H27" s="1378">
        <f>'RM_6.1.2.sz.mell'!H27</f>
        <v>0</v>
      </c>
      <c r="I27" s="686">
        <f>'RM_6.1.2.sz.mell'!I27</f>
        <v>0</v>
      </c>
      <c r="J27" s="686">
        <f>'RM_6.1.2.sz.mell'!J27</f>
        <v>0</v>
      </c>
      <c r="K27" s="752">
        <f>'RM_6.1.2.sz.mell'!K27</f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688">
        <f>'RM_6.1.2.sz.mell'!C28</f>
        <v>0</v>
      </c>
      <c r="D28" s="1379">
        <f>'RM_6.1.2.sz.mell'!D28</f>
        <v>0</v>
      </c>
      <c r="E28" s="1379">
        <f>'RM_6.1.2.sz.mell'!E28</f>
        <v>0</v>
      </c>
      <c r="F28" s="1379">
        <f>'RM_6.1.2.sz.mell'!F28</f>
        <v>0</v>
      </c>
      <c r="G28" s="1379">
        <f>'RM_6.1.2.sz.mell'!G28</f>
        <v>0</v>
      </c>
      <c r="H28" s="1379">
        <f>'RM_6.1.2.sz.mell'!H28</f>
        <v>0</v>
      </c>
      <c r="I28" s="688">
        <f>'RM_6.1.2.sz.mell'!I28</f>
        <v>0</v>
      </c>
      <c r="J28" s="688">
        <f>'RM_6.1.2.sz.mell'!J28</f>
        <v>0</v>
      </c>
      <c r="K28" s="753">
        <f>'RM_6.1.2.sz.mell'!K28</f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'RM_6.1.2.sz.mell'!C29</f>
        <v>0</v>
      </c>
      <c r="D29" s="389">
        <f>'RM_6.1.2.sz.mell'!D29</f>
        <v>0</v>
      </c>
      <c r="E29" s="389">
        <f>'RM_6.1.2.sz.mell'!E29</f>
        <v>0</v>
      </c>
      <c r="F29" s="389">
        <f>'RM_6.1.2.sz.mell'!F29</f>
        <v>0</v>
      </c>
      <c r="G29" s="389">
        <f>'RM_6.1.2.sz.mell'!G29</f>
        <v>0</v>
      </c>
      <c r="H29" s="389">
        <f>'RM_6.1.2.sz.mell'!H29</f>
        <v>0</v>
      </c>
      <c r="I29" s="389">
        <f>'RM_6.1.2.sz.mell'!I29</f>
        <v>0</v>
      </c>
      <c r="J29" s="389">
        <f>'RM_6.1.2.sz.mell'!J29</f>
        <v>0</v>
      </c>
      <c r="K29" s="288">
        <f>'RM_6.1.2.sz.mell'!K29</f>
        <v>0</v>
      </c>
    </row>
    <row r="30" spans="1:11" s="1301" customFormat="1" ht="12" customHeight="1" x14ac:dyDescent="0.2">
      <c r="A30" s="1299" t="s">
        <v>265</v>
      </c>
      <c r="B30" s="1188" t="str">
        <f>'E_1.1.sz.mell.'!B33</f>
        <v>Építményadó</v>
      </c>
      <c r="C30" s="668">
        <f>'RM_6.1.2.sz.mell'!C30</f>
        <v>0</v>
      </c>
      <c r="D30" s="668">
        <f>'RM_6.1.2.sz.mell'!D30</f>
        <v>0</v>
      </c>
      <c r="E30" s="668">
        <f>'RM_6.1.2.sz.mell'!E30</f>
        <v>0</v>
      </c>
      <c r="F30" s="668">
        <f>'RM_6.1.2.sz.mell'!F30</f>
        <v>0</v>
      </c>
      <c r="G30" s="668">
        <f>'RM_6.1.2.sz.mell'!G30</f>
        <v>0</v>
      </c>
      <c r="H30" s="668">
        <f>'RM_6.1.2.sz.mell'!H30</f>
        <v>0</v>
      </c>
      <c r="I30" s="668">
        <f>'RM_6.1.2.sz.mell'!I30</f>
        <v>0</v>
      </c>
      <c r="J30" s="668">
        <f>'RM_6.1.2.sz.mell'!J30</f>
        <v>0</v>
      </c>
      <c r="K30" s="396">
        <f>'RM_6.1.2.sz.mell'!K30</f>
        <v>0</v>
      </c>
    </row>
    <row r="31" spans="1:11" s="1301" customFormat="1" ht="12" customHeight="1" x14ac:dyDescent="0.2">
      <c r="A31" s="1300" t="s">
        <v>266</v>
      </c>
      <c r="B31" s="1188" t="str">
        <f>'E_1.1.sz.mell.'!B34</f>
        <v>Idegenforgalmi adó</v>
      </c>
      <c r="C31" s="686">
        <f>'RM_6.1.2.sz.mell'!C31</f>
        <v>0</v>
      </c>
      <c r="D31" s="686">
        <f>'RM_6.1.2.sz.mell'!D31</f>
        <v>0</v>
      </c>
      <c r="E31" s="686">
        <f>'RM_6.1.2.sz.mell'!E31</f>
        <v>0</v>
      </c>
      <c r="F31" s="686">
        <f>'RM_6.1.2.sz.mell'!F31</f>
        <v>0</v>
      </c>
      <c r="G31" s="686">
        <f>'RM_6.1.2.sz.mell'!G31</f>
        <v>0</v>
      </c>
      <c r="H31" s="686">
        <f>'RM_6.1.2.sz.mell'!H31</f>
        <v>0</v>
      </c>
      <c r="I31" s="686">
        <f>'RM_6.1.2.sz.mell'!I31</f>
        <v>0</v>
      </c>
      <c r="J31" s="686">
        <f>'RM_6.1.2.sz.mell'!J31</f>
        <v>0</v>
      </c>
      <c r="K31" s="752">
        <f>'RM_6.1.2.sz.mell'!K31</f>
        <v>0</v>
      </c>
    </row>
    <row r="32" spans="1:11" s="1301" customFormat="1" ht="12" customHeight="1" x14ac:dyDescent="0.2">
      <c r="A32" s="1300" t="s">
        <v>267</v>
      </c>
      <c r="B32" s="1188" t="str">
        <f>'E_1.1.sz.mell.'!B35</f>
        <v>Iparűzési adó</v>
      </c>
      <c r="C32" s="686">
        <f>'RM_6.1.2.sz.mell'!C32</f>
        <v>0</v>
      </c>
      <c r="D32" s="686">
        <f>'RM_6.1.2.sz.mell'!D32</f>
        <v>0</v>
      </c>
      <c r="E32" s="686">
        <f>'RM_6.1.2.sz.mell'!E32</f>
        <v>0</v>
      </c>
      <c r="F32" s="686">
        <f>'RM_6.1.2.sz.mell'!F32</f>
        <v>0</v>
      </c>
      <c r="G32" s="686">
        <f>'RM_6.1.2.sz.mell'!G32</f>
        <v>0</v>
      </c>
      <c r="H32" s="686">
        <f>'RM_6.1.2.sz.mell'!H32</f>
        <v>0</v>
      </c>
      <c r="I32" s="686">
        <f>'RM_6.1.2.sz.mell'!I32</f>
        <v>0</v>
      </c>
      <c r="J32" s="686">
        <f>'RM_6.1.2.sz.mell'!J32</f>
        <v>0</v>
      </c>
      <c r="K32" s="752">
        <f>'RM_6.1.2.sz.mell'!K32</f>
        <v>0</v>
      </c>
    </row>
    <row r="33" spans="1:11" s="1301" customFormat="1" ht="12" customHeight="1" x14ac:dyDescent="0.2">
      <c r="A33" s="1300" t="s">
        <v>268</v>
      </c>
      <c r="B33" s="1188" t="str">
        <f>'E_1.1.sz.mell.'!B36</f>
        <v xml:space="preserve">Talajterhelési díj </v>
      </c>
      <c r="C33" s="686">
        <f>'RM_6.1.2.sz.mell'!C33</f>
        <v>0</v>
      </c>
      <c r="D33" s="686">
        <f>'RM_6.1.2.sz.mell'!D33</f>
        <v>0</v>
      </c>
      <c r="E33" s="686">
        <f>'RM_6.1.2.sz.mell'!E33</f>
        <v>0</v>
      </c>
      <c r="F33" s="686">
        <f>'RM_6.1.2.sz.mell'!F33</f>
        <v>0</v>
      </c>
      <c r="G33" s="686">
        <f>'RM_6.1.2.sz.mell'!G33</f>
        <v>0</v>
      </c>
      <c r="H33" s="686">
        <f>'RM_6.1.2.sz.mell'!H33</f>
        <v>0</v>
      </c>
      <c r="I33" s="686">
        <f>'RM_6.1.2.sz.mell'!I33</f>
        <v>0</v>
      </c>
      <c r="J33" s="686">
        <f>'RM_6.1.2.sz.mell'!J33</f>
        <v>0</v>
      </c>
      <c r="K33" s="752">
        <f>'RM_6.1.2.sz.mell'!K33</f>
        <v>0</v>
      </c>
    </row>
    <row r="34" spans="1:11" s="1301" customFormat="1" ht="12" customHeight="1" x14ac:dyDescent="0.2">
      <c r="A34" s="1300" t="s">
        <v>547</v>
      </c>
      <c r="B34" s="1188" t="str">
        <f>'E_1.1.sz.mell.'!B37</f>
        <v>Gépjárműadó</v>
      </c>
      <c r="C34" s="686">
        <f>'RM_6.1.2.sz.mell'!C34</f>
        <v>0</v>
      </c>
      <c r="D34" s="686">
        <f>'RM_6.1.2.sz.mell'!D34</f>
        <v>0</v>
      </c>
      <c r="E34" s="686">
        <f>'RM_6.1.2.sz.mell'!E34</f>
        <v>0</v>
      </c>
      <c r="F34" s="686">
        <f>'RM_6.1.2.sz.mell'!F34</f>
        <v>0</v>
      </c>
      <c r="G34" s="686">
        <f>'RM_6.1.2.sz.mell'!G34</f>
        <v>0</v>
      </c>
      <c r="H34" s="686">
        <f>'RM_6.1.2.sz.mell'!H34</f>
        <v>0</v>
      </c>
      <c r="I34" s="686">
        <f>'RM_6.1.2.sz.mell'!I34</f>
        <v>0</v>
      </c>
      <c r="J34" s="686">
        <f>'RM_6.1.2.sz.mell'!J34</f>
        <v>0</v>
      </c>
      <c r="K34" s="752">
        <f>'RM_6.1.2.sz.mell'!K34</f>
        <v>0</v>
      </c>
    </row>
    <row r="35" spans="1:11" s="1301" customFormat="1" ht="12" customHeight="1" x14ac:dyDescent="0.2">
      <c r="A35" s="1300" t="s">
        <v>548</v>
      </c>
      <c r="B35" s="1188" t="str">
        <f>'E_1.1.sz.mell.'!B38</f>
        <v>Telekadó</v>
      </c>
      <c r="C35" s="686">
        <f>'RM_6.1.2.sz.mell'!C35</f>
        <v>0</v>
      </c>
      <c r="D35" s="686">
        <f>'RM_6.1.2.sz.mell'!D35</f>
        <v>0</v>
      </c>
      <c r="E35" s="686">
        <f>'RM_6.1.2.sz.mell'!E35</f>
        <v>0</v>
      </c>
      <c r="F35" s="686">
        <f>'RM_6.1.2.sz.mell'!F35</f>
        <v>0</v>
      </c>
      <c r="G35" s="686">
        <f>'RM_6.1.2.sz.mell'!G35</f>
        <v>0</v>
      </c>
      <c r="H35" s="686">
        <f>'RM_6.1.2.sz.mell'!H35</f>
        <v>0</v>
      </c>
      <c r="I35" s="686">
        <f>'RM_6.1.2.sz.mell'!I35</f>
        <v>0</v>
      </c>
      <c r="J35" s="686">
        <f>'RM_6.1.2.sz.mell'!J35</f>
        <v>0</v>
      </c>
      <c r="K35" s="752">
        <f>'RM_6.1.2.sz.mell'!K35</f>
        <v>0</v>
      </c>
    </row>
    <row r="36" spans="1:11" s="1301" customFormat="1" ht="12" customHeight="1" thickBot="1" x14ac:dyDescent="0.25">
      <c r="A36" s="1302" t="s">
        <v>549</v>
      </c>
      <c r="B36" s="1188" t="str">
        <f>'E_1.1.sz.mell.'!B39</f>
        <v>Egyéb bírság bevételei</v>
      </c>
      <c r="C36" s="688">
        <f>'RM_6.1.2.sz.mell'!C36</f>
        <v>0</v>
      </c>
      <c r="D36" s="688">
        <f>'RM_6.1.2.sz.mell'!D36</f>
        <v>0</v>
      </c>
      <c r="E36" s="688">
        <f>'RM_6.1.2.sz.mell'!E36</f>
        <v>0</v>
      </c>
      <c r="F36" s="688">
        <f>'RM_6.1.2.sz.mell'!F36</f>
        <v>0</v>
      </c>
      <c r="G36" s="688">
        <f>'RM_6.1.2.sz.mell'!G36</f>
        <v>0</v>
      </c>
      <c r="H36" s="688">
        <f>'RM_6.1.2.sz.mell'!H36</f>
        <v>0</v>
      </c>
      <c r="I36" s="688">
        <f>'RM_6.1.2.sz.mell'!I36</f>
        <v>0</v>
      </c>
      <c r="J36" s="688">
        <f>'RM_6.1.2.sz.mell'!J36</f>
        <v>0</v>
      </c>
      <c r="K36" s="753">
        <f>'RM_6.1.2.sz.mell'!K36</f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382">
        <f>'RM_6.1.2.sz.mell'!C37</f>
        <v>0</v>
      </c>
      <c r="D37" s="694">
        <f>'RM_6.1.2.sz.mell'!D37</f>
        <v>0</v>
      </c>
      <c r="E37" s="694">
        <f>'RM_6.1.2.sz.mell'!E37</f>
        <v>0</v>
      </c>
      <c r="F37" s="694">
        <f>'RM_6.1.2.sz.mell'!F37</f>
        <v>0</v>
      </c>
      <c r="G37" s="694">
        <f>'RM_6.1.2.sz.mell'!G37</f>
        <v>0</v>
      </c>
      <c r="H37" s="694">
        <f>'RM_6.1.2.sz.mell'!H37</f>
        <v>0</v>
      </c>
      <c r="I37" s="382">
        <f>'RM_6.1.2.sz.mell'!I37</f>
        <v>0</v>
      </c>
      <c r="J37" s="382">
        <f>'RM_6.1.2.sz.mell'!J37</f>
        <v>0</v>
      </c>
      <c r="K37" s="282">
        <f>'RM_6.1.2.sz.mell'!K37</f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668">
        <f>'RM_6.1.2.sz.mell'!C38</f>
        <v>0</v>
      </c>
      <c r="D38" s="1377">
        <f>'RM_6.1.2.sz.mell'!D38</f>
        <v>0</v>
      </c>
      <c r="E38" s="1377">
        <f>'RM_6.1.2.sz.mell'!E38</f>
        <v>0</v>
      </c>
      <c r="F38" s="1377">
        <f>'RM_6.1.2.sz.mell'!F38</f>
        <v>0</v>
      </c>
      <c r="G38" s="1377">
        <f>'RM_6.1.2.sz.mell'!G38</f>
        <v>0</v>
      </c>
      <c r="H38" s="1377">
        <f>'RM_6.1.2.sz.mell'!H38</f>
        <v>0</v>
      </c>
      <c r="I38" s="668">
        <f>'RM_6.1.2.sz.mell'!I38</f>
        <v>0</v>
      </c>
      <c r="J38" s="668">
        <f>'RM_6.1.2.sz.mell'!J38</f>
        <v>0</v>
      </c>
      <c r="K38" s="396">
        <f>'RM_6.1.2.sz.mell'!K38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686">
        <f>'RM_6.1.2.sz.mell'!C39</f>
        <v>0</v>
      </c>
      <c r="D39" s="1378">
        <f>'RM_6.1.2.sz.mell'!D39</f>
        <v>0</v>
      </c>
      <c r="E39" s="1378">
        <f>'RM_6.1.2.sz.mell'!E39</f>
        <v>0</v>
      </c>
      <c r="F39" s="1378">
        <f>'RM_6.1.2.sz.mell'!F39</f>
        <v>0</v>
      </c>
      <c r="G39" s="1378">
        <f>'RM_6.1.2.sz.mell'!G39</f>
        <v>0</v>
      </c>
      <c r="H39" s="1378">
        <f>'RM_6.1.2.sz.mell'!H39</f>
        <v>0</v>
      </c>
      <c r="I39" s="686">
        <f>'RM_6.1.2.sz.mell'!I39</f>
        <v>0</v>
      </c>
      <c r="J39" s="686">
        <f>'RM_6.1.2.sz.mell'!J39</f>
        <v>0</v>
      </c>
      <c r="K39" s="752">
        <f>'RM_6.1.2.sz.mell'!K39</f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686">
        <f>'RM_6.1.2.sz.mell'!C40</f>
        <v>0</v>
      </c>
      <c r="D40" s="1378">
        <f>'RM_6.1.2.sz.mell'!D40</f>
        <v>0</v>
      </c>
      <c r="E40" s="1378">
        <f>'RM_6.1.2.sz.mell'!E40</f>
        <v>0</v>
      </c>
      <c r="F40" s="1378">
        <f>'RM_6.1.2.sz.mell'!F40</f>
        <v>0</v>
      </c>
      <c r="G40" s="1378">
        <f>'RM_6.1.2.sz.mell'!G40</f>
        <v>0</v>
      </c>
      <c r="H40" s="1378">
        <f>'RM_6.1.2.sz.mell'!H40</f>
        <v>0</v>
      </c>
      <c r="I40" s="686">
        <f>'RM_6.1.2.sz.mell'!I40</f>
        <v>0</v>
      </c>
      <c r="J40" s="686">
        <f>'RM_6.1.2.sz.mell'!J40</f>
        <v>0</v>
      </c>
      <c r="K40" s="752">
        <f>'RM_6.1.2.sz.mell'!K40</f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686">
        <f>'RM_6.1.2.sz.mell'!C41</f>
        <v>0</v>
      </c>
      <c r="D41" s="1378">
        <f>'RM_6.1.2.sz.mell'!D41</f>
        <v>0</v>
      </c>
      <c r="E41" s="1378">
        <f>'RM_6.1.2.sz.mell'!E41</f>
        <v>0</v>
      </c>
      <c r="F41" s="1378">
        <f>'RM_6.1.2.sz.mell'!F41</f>
        <v>0</v>
      </c>
      <c r="G41" s="1378">
        <f>'RM_6.1.2.sz.mell'!G41</f>
        <v>0</v>
      </c>
      <c r="H41" s="1378">
        <f>'RM_6.1.2.sz.mell'!H41</f>
        <v>0</v>
      </c>
      <c r="I41" s="686">
        <f>'RM_6.1.2.sz.mell'!I41</f>
        <v>0</v>
      </c>
      <c r="J41" s="686">
        <f>'RM_6.1.2.sz.mell'!J41</f>
        <v>0</v>
      </c>
      <c r="K41" s="752">
        <f>'RM_6.1.2.sz.mell'!K41</f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686">
        <f>'RM_6.1.2.sz.mell'!C42</f>
        <v>0</v>
      </c>
      <c r="D42" s="1378">
        <f>'RM_6.1.2.sz.mell'!D42</f>
        <v>0</v>
      </c>
      <c r="E42" s="1378">
        <f>'RM_6.1.2.sz.mell'!E42</f>
        <v>0</v>
      </c>
      <c r="F42" s="1378">
        <f>'RM_6.1.2.sz.mell'!F42</f>
        <v>0</v>
      </c>
      <c r="G42" s="1378">
        <f>'RM_6.1.2.sz.mell'!G42</f>
        <v>0</v>
      </c>
      <c r="H42" s="1378">
        <f>'RM_6.1.2.sz.mell'!H42</f>
        <v>0</v>
      </c>
      <c r="I42" s="686">
        <f>'RM_6.1.2.sz.mell'!I42</f>
        <v>0</v>
      </c>
      <c r="J42" s="686">
        <f>'RM_6.1.2.sz.mell'!J42</f>
        <v>0</v>
      </c>
      <c r="K42" s="752">
        <f>'RM_6.1.2.sz.mell'!K42</f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686">
        <f>'RM_6.1.2.sz.mell'!C43</f>
        <v>0</v>
      </c>
      <c r="D43" s="1378">
        <f>'RM_6.1.2.sz.mell'!D43</f>
        <v>0</v>
      </c>
      <c r="E43" s="1378">
        <f>'RM_6.1.2.sz.mell'!E43</f>
        <v>0</v>
      </c>
      <c r="F43" s="1378">
        <f>'RM_6.1.2.sz.mell'!F43</f>
        <v>0</v>
      </c>
      <c r="G43" s="1378">
        <f>'RM_6.1.2.sz.mell'!G43</f>
        <v>0</v>
      </c>
      <c r="H43" s="1378">
        <f>'RM_6.1.2.sz.mell'!H43</f>
        <v>0</v>
      </c>
      <c r="I43" s="686">
        <f>'RM_6.1.2.sz.mell'!I43</f>
        <v>0</v>
      </c>
      <c r="J43" s="686">
        <f>'RM_6.1.2.sz.mell'!J43</f>
        <v>0</v>
      </c>
      <c r="K43" s="752">
        <f>'RM_6.1.2.sz.mell'!K43</f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686">
        <f>'RM_6.1.2.sz.mell'!C44</f>
        <v>0</v>
      </c>
      <c r="D44" s="1378">
        <f>'RM_6.1.2.sz.mell'!D44</f>
        <v>0</v>
      </c>
      <c r="E44" s="1378">
        <f>'RM_6.1.2.sz.mell'!E44</f>
        <v>0</v>
      </c>
      <c r="F44" s="1378">
        <f>'RM_6.1.2.sz.mell'!F44</f>
        <v>0</v>
      </c>
      <c r="G44" s="1378">
        <f>'RM_6.1.2.sz.mell'!G44</f>
        <v>0</v>
      </c>
      <c r="H44" s="1378">
        <f>'RM_6.1.2.sz.mell'!H44</f>
        <v>0</v>
      </c>
      <c r="I44" s="686">
        <f>'RM_6.1.2.sz.mell'!I44</f>
        <v>0</v>
      </c>
      <c r="J44" s="686">
        <f>'RM_6.1.2.sz.mell'!J44</f>
        <v>0</v>
      </c>
      <c r="K44" s="752">
        <f>'RM_6.1.2.sz.mell'!K44</f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686">
        <f>'RM_6.1.2.sz.mell'!C45</f>
        <v>0</v>
      </c>
      <c r="D45" s="1378">
        <f>'RM_6.1.2.sz.mell'!D45</f>
        <v>0</v>
      </c>
      <c r="E45" s="1378">
        <f>'RM_6.1.2.sz.mell'!E45</f>
        <v>0</v>
      </c>
      <c r="F45" s="1378">
        <f>'RM_6.1.2.sz.mell'!F45</f>
        <v>0</v>
      </c>
      <c r="G45" s="1378">
        <f>'RM_6.1.2.sz.mell'!G45</f>
        <v>0</v>
      </c>
      <c r="H45" s="1378">
        <f>'RM_6.1.2.sz.mell'!H45</f>
        <v>0</v>
      </c>
      <c r="I45" s="686">
        <f>'RM_6.1.2.sz.mell'!I45</f>
        <v>0</v>
      </c>
      <c r="J45" s="686">
        <f>'RM_6.1.2.sz.mell'!J45</f>
        <v>0</v>
      </c>
      <c r="K45" s="752">
        <f>'RM_6.1.2.sz.mell'!K45</f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679">
        <f>'RM_6.1.2.sz.mell'!C46</f>
        <v>0</v>
      </c>
      <c r="D46" s="1386">
        <f>'RM_6.1.2.sz.mell'!D46</f>
        <v>0</v>
      </c>
      <c r="E46" s="1386">
        <f>'RM_6.1.2.sz.mell'!E46</f>
        <v>0</v>
      </c>
      <c r="F46" s="1386">
        <f>'RM_6.1.2.sz.mell'!F46</f>
        <v>0</v>
      </c>
      <c r="G46" s="1386">
        <f>'RM_6.1.2.sz.mell'!G46</f>
        <v>0</v>
      </c>
      <c r="H46" s="1386">
        <f>'RM_6.1.2.sz.mell'!H46</f>
        <v>0</v>
      </c>
      <c r="I46" s="679">
        <f>'RM_6.1.2.sz.mell'!I46</f>
        <v>0</v>
      </c>
      <c r="J46" s="679">
        <f>'RM_6.1.2.sz.mell'!J46</f>
        <v>0</v>
      </c>
      <c r="K46" s="755">
        <f>'RM_6.1.2.sz.mell'!K46</f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757">
        <f>'RM_6.1.2.sz.mell'!C47</f>
        <v>0</v>
      </c>
      <c r="D47" s="1387">
        <f>'RM_6.1.2.sz.mell'!D47</f>
        <v>0</v>
      </c>
      <c r="E47" s="1387">
        <f>'RM_6.1.2.sz.mell'!E47</f>
        <v>0</v>
      </c>
      <c r="F47" s="1387">
        <f>'RM_6.1.2.sz.mell'!F47</f>
        <v>0</v>
      </c>
      <c r="G47" s="1387">
        <f>'RM_6.1.2.sz.mell'!G47</f>
        <v>0</v>
      </c>
      <c r="H47" s="1387">
        <f>'RM_6.1.2.sz.mell'!H47</f>
        <v>0</v>
      </c>
      <c r="I47" s="757">
        <f>'RM_6.1.2.sz.mell'!I47</f>
        <v>0</v>
      </c>
      <c r="J47" s="757">
        <f>'RM_6.1.2.sz.mell'!J47</f>
        <v>0</v>
      </c>
      <c r="K47" s="758">
        <f>'RM_6.1.2.sz.mell'!K47</f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757">
        <f>'RM_6.1.2.sz.mell'!C48</f>
        <v>0</v>
      </c>
      <c r="D48" s="1387">
        <f>'RM_6.1.2.sz.mell'!D48</f>
        <v>0</v>
      </c>
      <c r="E48" s="1387">
        <f>'RM_6.1.2.sz.mell'!E48</f>
        <v>0</v>
      </c>
      <c r="F48" s="1387">
        <f>'RM_6.1.2.sz.mell'!F48</f>
        <v>0</v>
      </c>
      <c r="G48" s="1387">
        <f>'RM_6.1.2.sz.mell'!G48</f>
        <v>0</v>
      </c>
      <c r="H48" s="1387">
        <f>'RM_6.1.2.sz.mell'!H48</f>
        <v>0</v>
      </c>
      <c r="I48" s="757">
        <f>'RM_6.1.2.sz.mell'!I48</f>
        <v>0</v>
      </c>
      <c r="J48" s="757">
        <f>'RM_6.1.2.sz.mell'!J48</f>
        <v>0</v>
      </c>
      <c r="K48" s="758">
        <f>'RM_6.1.2.sz.mell'!K48</f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382">
        <f>'RM_6.1.2.sz.mell'!C49</f>
        <v>0</v>
      </c>
      <c r="D49" s="694">
        <f>'RM_6.1.2.sz.mell'!D49</f>
        <v>0</v>
      </c>
      <c r="E49" s="694">
        <f>'RM_6.1.2.sz.mell'!E49</f>
        <v>0</v>
      </c>
      <c r="F49" s="694">
        <f>'RM_6.1.2.sz.mell'!F49</f>
        <v>0</v>
      </c>
      <c r="G49" s="694">
        <f>'RM_6.1.2.sz.mell'!G49</f>
        <v>0</v>
      </c>
      <c r="H49" s="694">
        <f>'RM_6.1.2.sz.mell'!H49</f>
        <v>0</v>
      </c>
      <c r="I49" s="382">
        <f>'RM_6.1.2.sz.mell'!I49</f>
        <v>0</v>
      </c>
      <c r="J49" s="382">
        <f>'RM_6.1.2.sz.mell'!J49</f>
        <v>0</v>
      </c>
      <c r="K49" s="282">
        <f>'RM_6.1.2.sz.mell'!K49</f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672">
        <f>'RM_6.1.2.sz.mell'!C50</f>
        <v>0</v>
      </c>
      <c r="D50" s="1388">
        <f>'RM_6.1.2.sz.mell'!D50</f>
        <v>0</v>
      </c>
      <c r="E50" s="1388">
        <f>'RM_6.1.2.sz.mell'!E50</f>
        <v>0</v>
      </c>
      <c r="F50" s="1388">
        <f>'RM_6.1.2.sz.mell'!F50</f>
        <v>0</v>
      </c>
      <c r="G50" s="1388">
        <f>'RM_6.1.2.sz.mell'!G50</f>
        <v>0</v>
      </c>
      <c r="H50" s="1388">
        <f>'RM_6.1.2.sz.mell'!H50</f>
        <v>0</v>
      </c>
      <c r="I50" s="672">
        <f>'RM_6.1.2.sz.mell'!I50</f>
        <v>0</v>
      </c>
      <c r="J50" s="672">
        <f>'RM_6.1.2.sz.mell'!J50</f>
        <v>0</v>
      </c>
      <c r="K50" s="760">
        <f>'RM_6.1.2.sz.mell'!K50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679">
        <f>'RM_6.1.2.sz.mell'!C51</f>
        <v>0</v>
      </c>
      <c r="D51" s="1386">
        <f>'RM_6.1.2.sz.mell'!D51</f>
        <v>0</v>
      </c>
      <c r="E51" s="1386">
        <f>'RM_6.1.2.sz.mell'!E51</f>
        <v>0</v>
      </c>
      <c r="F51" s="1386">
        <f>'RM_6.1.2.sz.mell'!F51</f>
        <v>0</v>
      </c>
      <c r="G51" s="1386">
        <f>'RM_6.1.2.sz.mell'!G51</f>
        <v>0</v>
      </c>
      <c r="H51" s="1386">
        <f>'RM_6.1.2.sz.mell'!H51</f>
        <v>0</v>
      </c>
      <c r="I51" s="679">
        <f>'RM_6.1.2.sz.mell'!I51</f>
        <v>0</v>
      </c>
      <c r="J51" s="679">
        <f>'RM_6.1.2.sz.mell'!J51</f>
        <v>0</v>
      </c>
      <c r="K51" s="755">
        <f>'RM_6.1.2.sz.mell'!K51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679">
        <f>'RM_6.1.2.sz.mell'!C52</f>
        <v>0</v>
      </c>
      <c r="D52" s="1386">
        <f>'RM_6.1.2.sz.mell'!D52</f>
        <v>0</v>
      </c>
      <c r="E52" s="1386">
        <f>'RM_6.1.2.sz.mell'!E52</f>
        <v>0</v>
      </c>
      <c r="F52" s="1386">
        <f>'RM_6.1.2.sz.mell'!F52</f>
        <v>0</v>
      </c>
      <c r="G52" s="1386">
        <f>'RM_6.1.2.sz.mell'!G52</f>
        <v>0</v>
      </c>
      <c r="H52" s="1386">
        <f>'RM_6.1.2.sz.mell'!H52</f>
        <v>0</v>
      </c>
      <c r="I52" s="679">
        <f>'RM_6.1.2.sz.mell'!I52</f>
        <v>0</v>
      </c>
      <c r="J52" s="679">
        <f>'RM_6.1.2.sz.mell'!J52</f>
        <v>0</v>
      </c>
      <c r="K52" s="755">
        <f>'RM_6.1.2.sz.mell'!K52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679">
        <f>'RM_6.1.2.sz.mell'!C53</f>
        <v>0</v>
      </c>
      <c r="D53" s="1386">
        <f>'RM_6.1.2.sz.mell'!D53</f>
        <v>0</v>
      </c>
      <c r="E53" s="1386">
        <f>'RM_6.1.2.sz.mell'!E53</f>
        <v>0</v>
      </c>
      <c r="F53" s="1386">
        <f>'RM_6.1.2.sz.mell'!F53</f>
        <v>0</v>
      </c>
      <c r="G53" s="1386">
        <f>'RM_6.1.2.sz.mell'!G53</f>
        <v>0</v>
      </c>
      <c r="H53" s="1386">
        <f>'RM_6.1.2.sz.mell'!H53</f>
        <v>0</v>
      </c>
      <c r="I53" s="679">
        <f>'RM_6.1.2.sz.mell'!I53</f>
        <v>0</v>
      </c>
      <c r="J53" s="679">
        <f>'RM_6.1.2.sz.mell'!J53</f>
        <v>0</v>
      </c>
      <c r="K53" s="755">
        <f>'RM_6.1.2.sz.mell'!K53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676">
        <f>'RM_6.1.2.sz.mell'!C54</f>
        <v>0</v>
      </c>
      <c r="D54" s="1389">
        <f>'RM_6.1.2.sz.mell'!D54</f>
        <v>0</v>
      </c>
      <c r="E54" s="1389">
        <f>'RM_6.1.2.sz.mell'!E54</f>
        <v>0</v>
      </c>
      <c r="F54" s="1389">
        <f>'RM_6.1.2.sz.mell'!F54</f>
        <v>0</v>
      </c>
      <c r="G54" s="1389">
        <f>'RM_6.1.2.sz.mell'!G54</f>
        <v>0</v>
      </c>
      <c r="H54" s="1389">
        <f>'RM_6.1.2.sz.mell'!H54</f>
        <v>0</v>
      </c>
      <c r="I54" s="676">
        <f>'RM_6.1.2.sz.mell'!I54</f>
        <v>0</v>
      </c>
      <c r="J54" s="676">
        <f>'RM_6.1.2.sz.mell'!J54</f>
        <v>0</v>
      </c>
      <c r="K54" s="762">
        <f>'RM_6.1.2.sz.mell'!K54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382">
        <f>'RM_6.1.2.sz.mell'!C55</f>
        <v>0</v>
      </c>
      <c r="D55" s="694">
        <f>'RM_6.1.2.sz.mell'!D55</f>
        <v>0</v>
      </c>
      <c r="E55" s="694">
        <f>'RM_6.1.2.sz.mell'!E55</f>
        <v>0</v>
      </c>
      <c r="F55" s="694">
        <f>'RM_6.1.2.sz.mell'!F55</f>
        <v>0</v>
      </c>
      <c r="G55" s="694">
        <f>'RM_6.1.2.sz.mell'!G55</f>
        <v>0</v>
      </c>
      <c r="H55" s="694">
        <f>'RM_6.1.2.sz.mell'!H55</f>
        <v>0</v>
      </c>
      <c r="I55" s="382">
        <f>'RM_6.1.2.sz.mell'!I55</f>
        <v>0</v>
      </c>
      <c r="J55" s="382">
        <f>'RM_6.1.2.sz.mell'!J55</f>
        <v>0</v>
      </c>
      <c r="K55" s="282">
        <f>'RM_6.1.2.sz.mell'!K55</f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668">
        <f>'RM_6.1.2.sz.mell'!C56</f>
        <v>0</v>
      </c>
      <c r="D56" s="1377">
        <f>'RM_6.1.2.sz.mell'!D56</f>
        <v>0</v>
      </c>
      <c r="E56" s="1377">
        <f>'RM_6.1.2.sz.mell'!E56</f>
        <v>0</v>
      </c>
      <c r="F56" s="1377">
        <f>'RM_6.1.2.sz.mell'!F56</f>
        <v>0</v>
      </c>
      <c r="G56" s="1377">
        <f>'RM_6.1.2.sz.mell'!G56</f>
        <v>0</v>
      </c>
      <c r="H56" s="1377">
        <f>'RM_6.1.2.sz.mell'!H56</f>
        <v>0</v>
      </c>
      <c r="I56" s="668">
        <f>'RM_6.1.2.sz.mell'!I56</f>
        <v>0</v>
      </c>
      <c r="J56" s="668">
        <f>'RM_6.1.2.sz.mell'!J56</f>
        <v>0</v>
      </c>
      <c r="K56" s="396">
        <f>'RM_6.1.2.sz.mell'!K56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686">
        <f>'RM_6.1.2.sz.mell'!C57</f>
        <v>0</v>
      </c>
      <c r="D57" s="1378">
        <f>'RM_6.1.2.sz.mell'!D57</f>
        <v>0</v>
      </c>
      <c r="E57" s="1378">
        <f>'RM_6.1.2.sz.mell'!E57</f>
        <v>0</v>
      </c>
      <c r="F57" s="1378">
        <f>'RM_6.1.2.sz.mell'!F57</f>
        <v>0</v>
      </c>
      <c r="G57" s="1378">
        <f>'RM_6.1.2.sz.mell'!G57</f>
        <v>0</v>
      </c>
      <c r="H57" s="1378">
        <f>'RM_6.1.2.sz.mell'!H57</f>
        <v>0</v>
      </c>
      <c r="I57" s="686">
        <f>'RM_6.1.2.sz.mell'!I57</f>
        <v>0</v>
      </c>
      <c r="J57" s="686">
        <f>'RM_6.1.2.sz.mell'!J57</f>
        <v>0</v>
      </c>
      <c r="K57" s="752">
        <f>'RM_6.1.2.sz.mell'!K57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686">
        <f>'RM_6.1.2.sz.mell'!C58</f>
        <v>0</v>
      </c>
      <c r="D58" s="1378">
        <f>'RM_6.1.2.sz.mell'!D58</f>
        <v>0</v>
      </c>
      <c r="E58" s="1378">
        <f>'RM_6.1.2.sz.mell'!E58</f>
        <v>0</v>
      </c>
      <c r="F58" s="1378">
        <f>'RM_6.1.2.sz.mell'!F58</f>
        <v>0</v>
      </c>
      <c r="G58" s="1378">
        <f>'RM_6.1.2.sz.mell'!G58</f>
        <v>0</v>
      </c>
      <c r="H58" s="1378">
        <f>'RM_6.1.2.sz.mell'!H58</f>
        <v>0</v>
      </c>
      <c r="I58" s="686">
        <f>'RM_6.1.2.sz.mell'!I58</f>
        <v>0</v>
      </c>
      <c r="J58" s="686">
        <f>'RM_6.1.2.sz.mell'!J58</f>
        <v>0</v>
      </c>
      <c r="K58" s="752">
        <f>'RM_6.1.2.sz.mell'!K58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688">
        <f>'RM_6.1.2.sz.mell'!C59</f>
        <v>0</v>
      </c>
      <c r="D59" s="1379">
        <f>'RM_6.1.2.sz.mell'!D59</f>
        <v>0</v>
      </c>
      <c r="E59" s="1379">
        <f>'RM_6.1.2.sz.mell'!E59</f>
        <v>0</v>
      </c>
      <c r="F59" s="1379">
        <f>'RM_6.1.2.sz.mell'!F59</f>
        <v>0</v>
      </c>
      <c r="G59" s="1379">
        <f>'RM_6.1.2.sz.mell'!G59</f>
        <v>0</v>
      </c>
      <c r="H59" s="1379">
        <f>'RM_6.1.2.sz.mell'!H59</f>
        <v>0</v>
      </c>
      <c r="I59" s="688">
        <f>'RM_6.1.2.sz.mell'!I59</f>
        <v>0</v>
      </c>
      <c r="J59" s="688">
        <f>'RM_6.1.2.sz.mell'!J59</f>
        <v>0</v>
      </c>
      <c r="K59" s="753">
        <f>'RM_6.1.2.sz.mell'!K59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382">
        <f>'RM_6.1.2.sz.mell'!C60</f>
        <v>0</v>
      </c>
      <c r="D60" s="694">
        <f>'RM_6.1.2.sz.mell'!D60</f>
        <v>0</v>
      </c>
      <c r="E60" s="694">
        <f>'RM_6.1.2.sz.mell'!E60</f>
        <v>0</v>
      </c>
      <c r="F60" s="694">
        <f>'RM_6.1.2.sz.mell'!F60</f>
        <v>0</v>
      </c>
      <c r="G60" s="694">
        <f>'RM_6.1.2.sz.mell'!G60</f>
        <v>0</v>
      </c>
      <c r="H60" s="694">
        <f>'RM_6.1.2.sz.mell'!H60</f>
        <v>0</v>
      </c>
      <c r="I60" s="382">
        <f>'RM_6.1.2.sz.mell'!I60</f>
        <v>0</v>
      </c>
      <c r="J60" s="382">
        <f>'RM_6.1.2.sz.mell'!J60</f>
        <v>0</v>
      </c>
      <c r="K60" s="282">
        <f>'RM_6.1.2.sz.mell'!K60</f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679">
        <f>'RM_6.1.2.sz.mell'!C61</f>
        <v>0</v>
      </c>
      <c r="D61" s="1386">
        <f>'RM_6.1.2.sz.mell'!D61</f>
        <v>0</v>
      </c>
      <c r="E61" s="1386">
        <f>'RM_6.1.2.sz.mell'!E61</f>
        <v>0</v>
      </c>
      <c r="F61" s="1386">
        <f>'RM_6.1.2.sz.mell'!F61</f>
        <v>0</v>
      </c>
      <c r="G61" s="1386">
        <f>'RM_6.1.2.sz.mell'!G61</f>
        <v>0</v>
      </c>
      <c r="H61" s="1386">
        <f>'RM_6.1.2.sz.mell'!H61</f>
        <v>0</v>
      </c>
      <c r="I61" s="679">
        <f>'RM_6.1.2.sz.mell'!I61</f>
        <v>0</v>
      </c>
      <c r="J61" s="679">
        <f>'RM_6.1.2.sz.mell'!J61</f>
        <v>0</v>
      </c>
      <c r="K61" s="755">
        <f>'RM_6.1.2.sz.mell'!K61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679">
        <f>'RM_6.1.2.sz.mell'!C62</f>
        <v>0</v>
      </c>
      <c r="D62" s="1386">
        <f>'RM_6.1.2.sz.mell'!D62</f>
        <v>0</v>
      </c>
      <c r="E62" s="1386">
        <f>'RM_6.1.2.sz.mell'!E62</f>
        <v>0</v>
      </c>
      <c r="F62" s="1386">
        <f>'RM_6.1.2.sz.mell'!F62</f>
        <v>0</v>
      </c>
      <c r="G62" s="1386">
        <f>'RM_6.1.2.sz.mell'!G62</f>
        <v>0</v>
      </c>
      <c r="H62" s="1386">
        <f>'RM_6.1.2.sz.mell'!H62</f>
        <v>0</v>
      </c>
      <c r="I62" s="679">
        <f>'RM_6.1.2.sz.mell'!I62</f>
        <v>0</v>
      </c>
      <c r="J62" s="679">
        <f>'RM_6.1.2.sz.mell'!J62</f>
        <v>0</v>
      </c>
      <c r="K62" s="755">
        <f>'RM_6.1.2.sz.mell'!K62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679">
        <f>'RM_6.1.2.sz.mell'!C63</f>
        <v>0</v>
      </c>
      <c r="D63" s="1386">
        <f>'RM_6.1.2.sz.mell'!D63</f>
        <v>0</v>
      </c>
      <c r="E63" s="1386">
        <f>'RM_6.1.2.sz.mell'!E63</f>
        <v>0</v>
      </c>
      <c r="F63" s="1386">
        <f>'RM_6.1.2.sz.mell'!F63</f>
        <v>0</v>
      </c>
      <c r="G63" s="1386">
        <f>'RM_6.1.2.sz.mell'!G63</f>
        <v>0</v>
      </c>
      <c r="H63" s="1386">
        <f>'RM_6.1.2.sz.mell'!H63</f>
        <v>0</v>
      </c>
      <c r="I63" s="679">
        <f>'RM_6.1.2.sz.mell'!I63</f>
        <v>0</v>
      </c>
      <c r="J63" s="679">
        <f>'RM_6.1.2.sz.mell'!J63</f>
        <v>0</v>
      </c>
      <c r="K63" s="755">
        <f>'RM_6.1.2.sz.mell'!K63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679">
        <f>'RM_6.1.2.sz.mell'!C64</f>
        <v>0</v>
      </c>
      <c r="D64" s="1386">
        <f>'RM_6.1.2.sz.mell'!D64</f>
        <v>0</v>
      </c>
      <c r="E64" s="1386">
        <f>'RM_6.1.2.sz.mell'!E64</f>
        <v>0</v>
      </c>
      <c r="F64" s="1386">
        <f>'RM_6.1.2.sz.mell'!F64</f>
        <v>0</v>
      </c>
      <c r="G64" s="1386">
        <f>'RM_6.1.2.sz.mell'!G64</f>
        <v>0</v>
      </c>
      <c r="H64" s="1386">
        <f>'RM_6.1.2.sz.mell'!H64</f>
        <v>0</v>
      </c>
      <c r="I64" s="679">
        <f>'RM_6.1.2.sz.mell'!I64</f>
        <v>0</v>
      </c>
      <c r="J64" s="679">
        <f>'RM_6.1.2.sz.mell'!J64</f>
        <v>0</v>
      </c>
      <c r="K64" s="755">
        <f>'RM_6.1.2.sz.mell'!K64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389">
        <f>'RM_6.1.2.sz.mell'!C65</f>
        <v>9099230</v>
      </c>
      <c r="D65" s="695">
        <f>'RM_6.1.2.sz.mell'!D65</f>
        <v>0</v>
      </c>
      <c r="E65" s="695">
        <f>'RM_6.1.2.sz.mell'!E65</f>
        <v>0</v>
      </c>
      <c r="F65" s="695">
        <f>'RM_6.1.2.sz.mell'!F65</f>
        <v>0</v>
      </c>
      <c r="G65" s="695">
        <f>'RM_6.1.2.sz.mell'!G65</f>
        <v>0</v>
      </c>
      <c r="H65" s="695">
        <f>'RM_6.1.2.sz.mell'!H65</f>
        <v>0</v>
      </c>
      <c r="I65" s="389">
        <f>'RM_6.1.2.sz.mell'!I65</f>
        <v>0</v>
      </c>
      <c r="J65" s="389">
        <f>'RM_6.1.2.sz.mell'!J65</f>
        <v>0</v>
      </c>
      <c r="K65" s="288">
        <f>'RM_6.1.2.sz.mell'!K65</f>
        <v>9099230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382">
        <f>'RM_6.1.2.sz.mell'!C66</f>
        <v>0</v>
      </c>
      <c r="D66" s="694">
        <f>'RM_6.1.2.sz.mell'!D66</f>
        <v>0</v>
      </c>
      <c r="E66" s="694">
        <f>'RM_6.1.2.sz.mell'!E66</f>
        <v>0</v>
      </c>
      <c r="F66" s="694">
        <f>'RM_6.1.2.sz.mell'!F66</f>
        <v>0</v>
      </c>
      <c r="G66" s="694">
        <f>'RM_6.1.2.sz.mell'!G66</f>
        <v>0</v>
      </c>
      <c r="H66" s="694">
        <f>'RM_6.1.2.sz.mell'!H66</f>
        <v>0</v>
      </c>
      <c r="I66" s="382">
        <f>'RM_6.1.2.sz.mell'!I66</f>
        <v>0</v>
      </c>
      <c r="J66" s="382">
        <f>'RM_6.1.2.sz.mell'!J66</f>
        <v>0</v>
      </c>
      <c r="K66" s="282">
        <f>'RM_6.1.2.sz.mell'!K66</f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679">
        <f>'RM_6.1.2.sz.mell'!C67</f>
        <v>0</v>
      </c>
      <c r="D67" s="1386">
        <f>'RM_6.1.2.sz.mell'!D67</f>
        <v>0</v>
      </c>
      <c r="E67" s="1386">
        <f>'RM_6.1.2.sz.mell'!E67</f>
        <v>0</v>
      </c>
      <c r="F67" s="1386">
        <f>'RM_6.1.2.sz.mell'!F67</f>
        <v>0</v>
      </c>
      <c r="G67" s="1386">
        <f>'RM_6.1.2.sz.mell'!G67</f>
        <v>0</v>
      </c>
      <c r="H67" s="1386">
        <f>'RM_6.1.2.sz.mell'!H67</f>
        <v>0</v>
      </c>
      <c r="I67" s="679">
        <f>'RM_6.1.2.sz.mell'!I67</f>
        <v>0</v>
      </c>
      <c r="J67" s="679">
        <f>'RM_6.1.2.sz.mell'!J67</f>
        <v>0</v>
      </c>
      <c r="K67" s="755">
        <f>'RM_6.1.2.sz.mell'!K67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679">
        <f>'RM_6.1.2.sz.mell'!C68</f>
        <v>0</v>
      </c>
      <c r="D68" s="1386">
        <f>'RM_6.1.2.sz.mell'!D68</f>
        <v>0</v>
      </c>
      <c r="E68" s="1386">
        <f>'RM_6.1.2.sz.mell'!E68</f>
        <v>0</v>
      </c>
      <c r="F68" s="1386">
        <f>'RM_6.1.2.sz.mell'!F68</f>
        <v>0</v>
      </c>
      <c r="G68" s="1386">
        <f>'RM_6.1.2.sz.mell'!G68</f>
        <v>0</v>
      </c>
      <c r="H68" s="1386">
        <f>'RM_6.1.2.sz.mell'!H68</f>
        <v>0</v>
      </c>
      <c r="I68" s="679">
        <f>'RM_6.1.2.sz.mell'!I68</f>
        <v>0</v>
      </c>
      <c r="J68" s="679">
        <f>'RM_6.1.2.sz.mell'!J68</f>
        <v>0</v>
      </c>
      <c r="K68" s="755">
        <f>'RM_6.1.2.sz.mell'!K68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676">
        <f>'RM_6.1.2.sz.mell'!C69</f>
        <v>0</v>
      </c>
      <c r="D69" s="1389">
        <f>'RM_6.1.2.sz.mell'!D69</f>
        <v>0</v>
      </c>
      <c r="E69" s="1389">
        <f>'RM_6.1.2.sz.mell'!E69</f>
        <v>0</v>
      </c>
      <c r="F69" s="1389">
        <f>'RM_6.1.2.sz.mell'!F69</f>
        <v>0</v>
      </c>
      <c r="G69" s="1389">
        <f>'RM_6.1.2.sz.mell'!G69</f>
        <v>0</v>
      </c>
      <c r="H69" s="1389">
        <f>'RM_6.1.2.sz.mell'!H69</f>
        <v>0</v>
      </c>
      <c r="I69" s="676">
        <f>'RM_6.1.2.sz.mell'!I69</f>
        <v>0</v>
      </c>
      <c r="J69" s="676">
        <f>'RM_6.1.2.sz.mell'!J69</f>
        <v>0</v>
      </c>
      <c r="K69" s="762">
        <f>'RM_6.1.2.sz.mell'!K69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'RM_6.1.2.sz.mell'!C70</f>
        <v>0</v>
      </c>
      <c r="D70" s="382">
        <f>'RM_6.1.2.sz.mell'!D70</f>
        <v>0</v>
      </c>
      <c r="E70" s="382">
        <f>'RM_6.1.2.sz.mell'!E70</f>
        <v>0</v>
      </c>
      <c r="F70" s="382">
        <f>'RM_6.1.2.sz.mell'!F70</f>
        <v>0</v>
      </c>
      <c r="G70" s="382">
        <f>'RM_6.1.2.sz.mell'!G70</f>
        <v>0</v>
      </c>
      <c r="H70" s="382">
        <f>'RM_6.1.2.sz.mell'!H70</f>
        <v>0</v>
      </c>
      <c r="I70" s="382">
        <f>'RM_6.1.2.sz.mell'!I70</f>
        <v>0</v>
      </c>
      <c r="J70" s="382">
        <f>'RM_6.1.2.sz.mell'!J70</f>
        <v>0</v>
      </c>
      <c r="K70" s="282">
        <f>'RM_6.1.2.sz.mell'!K70</f>
        <v>0</v>
      </c>
    </row>
    <row r="71" spans="1:11" s="1301" customFormat="1" ht="12" customHeight="1" x14ac:dyDescent="0.2">
      <c r="A71" s="1299" t="s">
        <v>147</v>
      </c>
      <c r="B71" s="1188" t="s">
        <v>310</v>
      </c>
      <c r="C71" s="679">
        <f>'RM_6.1.2.sz.mell'!C71</f>
        <v>0</v>
      </c>
      <c r="D71" s="679">
        <f>'RM_6.1.2.sz.mell'!D71</f>
        <v>0</v>
      </c>
      <c r="E71" s="679">
        <f>'RM_6.1.2.sz.mell'!E71</f>
        <v>0</v>
      </c>
      <c r="F71" s="679">
        <f>'RM_6.1.2.sz.mell'!F71</f>
        <v>0</v>
      </c>
      <c r="G71" s="679">
        <f>'RM_6.1.2.sz.mell'!G71</f>
        <v>0</v>
      </c>
      <c r="H71" s="679">
        <f>'RM_6.1.2.sz.mell'!H71</f>
        <v>0</v>
      </c>
      <c r="I71" s="679">
        <f>'RM_6.1.2.sz.mell'!I71</f>
        <v>0</v>
      </c>
      <c r="J71" s="679">
        <f>'RM_6.1.2.sz.mell'!J71</f>
        <v>0</v>
      </c>
      <c r="K71" s="755">
        <f>'RM_6.1.2.sz.mell'!K71</f>
        <v>0</v>
      </c>
    </row>
    <row r="72" spans="1:11" s="1301" customFormat="1" ht="12" customHeight="1" x14ac:dyDescent="0.2">
      <c r="A72" s="1300" t="s">
        <v>148</v>
      </c>
      <c r="B72" s="1188" t="s">
        <v>565</v>
      </c>
      <c r="C72" s="679">
        <f>'RM_6.1.2.sz.mell'!C72</f>
        <v>0</v>
      </c>
      <c r="D72" s="679">
        <f>'RM_6.1.2.sz.mell'!D72</f>
        <v>0</v>
      </c>
      <c r="E72" s="679">
        <f>'RM_6.1.2.sz.mell'!E72</f>
        <v>0</v>
      </c>
      <c r="F72" s="679">
        <f>'RM_6.1.2.sz.mell'!F72</f>
        <v>0</v>
      </c>
      <c r="G72" s="679">
        <f>'RM_6.1.2.sz.mell'!G72</f>
        <v>0</v>
      </c>
      <c r="H72" s="679">
        <f>'RM_6.1.2.sz.mell'!H72</f>
        <v>0</v>
      </c>
      <c r="I72" s="679">
        <f>'RM_6.1.2.sz.mell'!I72</f>
        <v>0</v>
      </c>
      <c r="J72" s="679">
        <f>'RM_6.1.2.sz.mell'!J72</f>
        <v>0</v>
      </c>
      <c r="K72" s="755">
        <f>'RM_6.1.2.sz.mell'!K72</f>
        <v>0</v>
      </c>
    </row>
    <row r="73" spans="1:11" s="1301" customFormat="1" ht="12" customHeight="1" x14ac:dyDescent="0.2">
      <c r="A73" s="1300" t="s">
        <v>333</v>
      </c>
      <c r="B73" s="1188" t="s">
        <v>311</v>
      </c>
      <c r="C73" s="679">
        <f>'RM_6.1.2.sz.mell'!C73</f>
        <v>0</v>
      </c>
      <c r="D73" s="679">
        <f>'RM_6.1.2.sz.mell'!D73</f>
        <v>0</v>
      </c>
      <c r="E73" s="679">
        <f>'RM_6.1.2.sz.mell'!E73</f>
        <v>0</v>
      </c>
      <c r="F73" s="679">
        <f>'RM_6.1.2.sz.mell'!F73</f>
        <v>0</v>
      </c>
      <c r="G73" s="679">
        <f>'RM_6.1.2.sz.mell'!G73</f>
        <v>0</v>
      </c>
      <c r="H73" s="679">
        <f>'RM_6.1.2.sz.mell'!H73</f>
        <v>0</v>
      </c>
      <c r="I73" s="679">
        <f>'RM_6.1.2.sz.mell'!I73</f>
        <v>0</v>
      </c>
      <c r="J73" s="679">
        <f>'RM_6.1.2.sz.mell'!J73</f>
        <v>0</v>
      </c>
      <c r="K73" s="755">
        <f>'RM_6.1.2.sz.mell'!K73</f>
        <v>0</v>
      </c>
    </row>
    <row r="74" spans="1:11" s="1301" customFormat="1" ht="12" customHeight="1" thickBot="1" x14ac:dyDescent="0.25">
      <c r="A74" s="1302" t="s">
        <v>334</v>
      </c>
      <c r="B74" s="1409" t="s">
        <v>566</v>
      </c>
      <c r="C74" s="679">
        <f>'RM_6.1.2.sz.mell'!C74</f>
        <v>0</v>
      </c>
      <c r="D74" s="679">
        <f>'RM_6.1.2.sz.mell'!D74</f>
        <v>0</v>
      </c>
      <c r="E74" s="679">
        <f>'RM_6.1.2.sz.mell'!E74</f>
        <v>0</v>
      </c>
      <c r="F74" s="679">
        <f>'RM_6.1.2.sz.mell'!F74</f>
        <v>0</v>
      </c>
      <c r="G74" s="679">
        <f>'RM_6.1.2.sz.mell'!G74</f>
        <v>0</v>
      </c>
      <c r="H74" s="679">
        <f>'RM_6.1.2.sz.mell'!H74</f>
        <v>0</v>
      </c>
      <c r="I74" s="679">
        <f>'RM_6.1.2.sz.mell'!I74</f>
        <v>0</v>
      </c>
      <c r="J74" s="679">
        <f>'RM_6.1.2.sz.mell'!J74</f>
        <v>0</v>
      </c>
      <c r="K74" s="755">
        <f>'RM_6.1.2.sz.mell'!K74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'RM_6.1.2.sz.mell'!C75</f>
        <v>0</v>
      </c>
      <c r="D75" s="382">
        <f>'RM_6.1.2.sz.mell'!D75</f>
        <v>0</v>
      </c>
      <c r="E75" s="382">
        <f>'RM_6.1.2.sz.mell'!E75</f>
        <v>0</v>
      </c>
      <c r="F75" s="382">
        <f>'RM_6.1.2.sz.mell'!F75</f>
        <v>0</v>
      </c>
      <c r="G75" s="382">
        <f>'RM_6.1.2.sz.mell'!G75</f>
        <v>0</v>
      </c>
      <c r="H75" s="382">
        <f>'RM_6.1.2.sz.mell'!H75</f>
        <v>0</v>
      </c>
      <c r="I75" s="382">
        <f>'RM_6.1.2.sz.mell'!I75</f>
        <v>0</v>
      </c>
      <c r="J75" s="382">
        <f>'RM_6.1.2.sz.mell'!J75</f>
        <v>0</v>
      </c>
      <c r="K75" s="282">
        <f>'RM_6.1.2.sz.mell'!K75</f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'RM_6.1.2.sz.mell'!C76</f>
        <v>0</v>
      </c>
      <c r="D76" s="679">
        <f>'RM_6.1.2.sz.mell'!D76</f>
        <v>0</v>
      </c>
      <c r="E76" s="679">
        <f>'RM_6.1.2.sz.mell'!E76</f>
        <v>0</v>
      </c>
      <c r="F76" s="679">
        <f>'RM_6.1.2.sz.mell'!F76</f>
        <v>0</v>
      </c>
      <c r="G76" s="679">
        <f>'RM_6.1.2.sz.mell'!G76</f>
        <v>0</v>
      </c>
      <c r="H76" s="679">
        <f>'RM_6.1.2.sz.mell'!H76</f>
        <v>0</v>
      </c>
      <c r="I76" s="679">
        <f>'RM_6.1.2.sz.mell'!I76</f>
        <v>0</v>
      </c>
      <c r="J76" s="679">
        <f>'RM_6.1.2.sz.mell'!J76</f>
        <v>0</v>
      </c>
      <c r="K76" s="755">
        <f>'RM_6.1.2.sz.mell'!K76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'RM_6.1.2.sz.mell'!C77</f>
        <v>0</v>
      </c>
      <c r="D77" s="679">
        <f>'RM_6.1.2.sz.mell'!D77</f>
        <v>0</v>
      </c>
      <c r="E77" s="679">
        <f>'RM_6.1.2.sz.mell'!E77</f>
        <v>0</v>
      </c>
      <c r="F77" s="679">
        <f>'RM_6.1.2.sz.mell'!F77</f>
        <v>0</v>
      </c>
      <c r="G77" s="679">
        <f>'RM_6.1.2.sz.mell'!G77</f>
        <v>0</v>
      </c>
      <c r="H77" s="679">
        <f>'RM_6.1.2.sz.mell'!H77</f>
        <v>0</v>
      </c>
      <c r="I77" s="679">
        <f>'RM_6.1.2.sz.mell'!I77</f>
        <v>0</v>
      </c>
      <c r="J77" s="679">
        <f>'RM_6.1.2.sz.mell'!J77</f>
        <v>0</v>
      </c>
      <c r="K77" s="755">
        <f>'RM_6.1.2.sz.mell'!K77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'RM_6.1.2.sz.mell'!C78</f>
        <v>0</v>
      </c>
      <c r="D78" s="382">
        <f>'RM_6.1.2.sz.mell'!D78</f>
        <v>0</v>
      </c>
      <c r="E78" s="382">
        <f>'RM_6.1.2.sz.mell'!E78</f>
        <v>0</v>
      </c>
      <c r="F78" s="382">
        <f>'RM_6.1.2.sz.mell'!F78</f>
        <v>0</v>
      </c>
      <c r="G78" s="382">
        <f>'RM_6.1.2.sz.mell'!G78</f>
        <v>0</v>
      </c>
      <c r="H78" s="382">
        <f>'RM_6.1.2.sz.mell'!H78</f>
        <v>0</v>
      </c>
      <c r="I78" s="382">
        <f>'RM_6.1.2.sz.mell'!I78</f>
        <v>0</v>
      </c>
      <c r="J78" s="382">
        <f>'RM_6.1.2.sz.mell'!J78</f>
        <v>0</v>
      </c>
      <c r="K78" s="282">
        <f>'RM_6.1.2.sz.mell'!K78</f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'RM_6.1.2.sz.mell'!C79</f>
        <v>0</v>
      </c>
      <c r="D79" s="679">
        <f>'RM_6.1.2.sz.mell'!D79</f>
        <v>0</v>
      </c>
      <c r="E79" s="679">
        <f>'RM_6.1.2.sz.mell'!E79</f>
        <v>0</v>
      </c>
      <c r="F79" s="679">
        <f>'RM_6.1.2.sz.mell'!F79</f>
        <v>0</v>
      </c>
      <c r="G79" s="679">
        <f>'RM_6.1.2.sz.mell'!G79</f>
        <v>0</v>
      </c>
      <c r="H79" s="679">
        <f>'RM_6.1.2.sz.mell'!H79</f>
        <v>0</v>
      </c>
      <c r="I79" s="679">
        <f>'RM_6.1.2.sz.mell'!I79</f>
        <v>0</v>
      </c>
      <c r="J79" s="679">
        <f>'RM_6.1.2.sz.mell'!J79</f>
        <v>0</v>
      </c>
      <c r="K79" s="755">
        <f>'RM_6.1.2.sz.mell'!K79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'RM_6.1.2.sz.mell'!C80</f>
        <v>0</v>
      </c>
      <c r="D80" s="679">
        <f>'RM_6.1.2.sz.mell'!D80</f>
        <v>0</v>
      </c>
      <c r="E80" s="679">
        <f>'RM_6.1.2.sz.mell'!E80</f>
        <v>0</v>
      </c>
      <c r="F80" s="679">
        <f>'RM_6.1.2.sz.mell'!F80</f>
        <v>0</v>
      </c>
      <c r="G80" s="679">
        <f>'RM_6.1.2.sz.mell'!G80</f>
        <v>0</v>
      </c>
      <c r="H80" s="679">
        <f>'RM_6.1.2.sz.mell'!H80</f>
        <v>0</v>
      </c>
      <c r="I80" s="679">
        <f>'RM_6.1.2.sz.mell'!I80</f>
        <v>0</v>
      </c>
      <c r="J80" s="679">
        <f>'RM_6.1.2.sz.mell'!J80</f>
        <v>0</v>
      </c>
      <c r="K80" s="755">
        <f>'RM_6.1.2.sz.mell'!K80</f>
        <v>0</v>
      </c>
    </row>
    <row r="81" spans="1:11" s="1301" customFormat="1" ht="12" customHeight="1" thickBot="1" x14ac:dyDescent="0.25">
      <c r="A81" s="1302" t="s">
        <v>339</v>
      </c>
      <c r="B81" s="1193" t="s">
        <v>744</v>
      </c>
      <c r="C81" s="679">
        <f>'RM_6.1.2.sz.mell'!C81</f>
        <v>0</v>
      </c>
      <c r="D81" s="679">
        <f>'RM_6.1.2.sz.mell'!D81</f>
        <v>0</v>
      </c>
      <c r="E81" s="679">
        <f>'RM_6.1.2.sz.mell'!E81</f>
        <v>0</v>
      </c>
      <c r="F81" s="679">
        <f>'RM_6.1.2.sz.mell'!F81</f>
        <v>0</v>
      </c>
      <c r="G81" s="679">
        <f>'RM_6.1.2.sz.mell'!G81</f>
        <v>0</v>
      </c>
      <c r="H81" s="679">
        <f>'RM_6.1.2.sz.mell'!H81</f>
        <v>0</v>
      </c>
      <c r="I81" s="679">
        <f>'RM_6.1.2.sz.mell'!I81</f>
        <v>0</v>
      </c>
      <c r="J81" s="679">
        <f>'RM_6.1.2.sz.mell'!J81</f>
        <v>0</v>
      </c>
      <c r="K81" s="755">
        <f>'RM_6.1.2.sz.mell'!K81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'RM_6.1.2.sz.mell'!C82</f>
        <v>0</v>
      </c>
      <c r="D82" s="382">
        <f>'RM_6.1.2.sz.mell'!D82</f>
        <v>0</v>
      </c>
      <c r="E82" s="382">
        <f>'RM_6.1.2.sz.mell'!E82</f>
        <v>0</v>
      </c>
      <c r="F82" s="382">
        <f>'RM_6.1.2.sz.mell'!F82</f>
        <v>0</v>
      </c>
      <c r="G82" s="382">
        <f>'RM_6.1.2.sz.mell'!G82</f>
        <v>0</v>
      </c>
      <c r="H82" s="382">
        <f>'RM_6.1.2.sz.mell'!H82</f>
        <v>0</v>
      </c>
      <c r="I82" s="382">
        <f>'RM_6.1.2.sz.mell'!I82</f>
        <v>0</v>
      </c>
      <c r="J82" s="382">
        <f>'RM_6.1.2.sz.mell'!J82</f>
        <v>0</v>
      </c>
      <c r="K82" s="282">
        <f>'RM_6.1.2.sz.mell'!K82</f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'RM_6.1.2.sz.mell'!C83</f>
        <v>0</v>
      </c>
      <c r="D83" s="679">
        <f>'RM_6.1.2.sz.mell'!D83</f>
        <v>0</v>
      </c>
      <c r="E83" s="679">
        <f>'RM_6.1.2.sz.mell'!E83</f>
        <v>0</v>
      </c>
      <c r="F83" s="679">
        <f>'RM_6.1.2.sz.mell'!F83</f>
        <v>0</v>
      </c>
      <c r="G83" s="679">
        <f>'RM_6.1.2.sz.mell'!G83</f>
        <v>0</v>
      </c>
      <c r="H83" s="679">
        <f>'RM_6.1.2.sz.mell'!H83</f>
        <v>0</v>
      </c>
      <c r="I83" s="679">
        <f>'RM_6.1.2.sz.mell'!I83</f>
        <v>0</v>
      </c>
      <c r="J83" s="679">
        <f>'RM_6.1.2.sz.mell'!J83</f>
        <v>0</v>
      </c>
      <c r="K83" s="755">
        <f>'RM_6.1.2.sz.mell'!K83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'RM_6.1.2.sz.mell'!C84</f>
        <v>0</v>
      </c>
      <c r="D84" s="679">
        <f>'RM_6.1.2.sz.mell'!D84</f>
        <v>0</v>
      </c>
      <c r="E84" s="679">
        <f>'RM_6.1.2.sz.mell'!E84</f>
        <v>0</v>
      </c>
      <c r="F84" s="679">
        <f>'RM_6.1.2.sz.mell'!F84</f>
        <v>0</v>
      </c>
      <c r="G84" s="679">
        <f>'RM_6.1.2.sz.mell'!G84</f>
        <v>0</v>
      </c>
      <c r="H84" s="679">
        <f>'RM_6.1.2.sz.mell'!H84</f>
        <v>0</v>
      </c>
      <c r="I84" s="679">
        <f>'RM_6.1.2.sz.mell'!I84</f>
        <v>0</v>
      </c>
      <c r="J84" s="679">
        <f>'RM_6.1.2.sz.mell'!J84</f>
        <v>0</v>
      </c>
      <c r="K84" s="755">
        <f>'RM_6.1.2.sz.mell'!K84</f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'RM_6.1.2.sz.mell'!C85</f>
        <v>0</v>
      </c>
      <c r="D85" s="679">
        <f>'RM_6.1.2.sz.mell'!D85</f>
        <v>0</v>
      </c>
      <c r="E85" s="679">
        <f>'RM_6.1.2.sz.mell'!E85</f>
        <v>0</v>
      </c>
      <c r="F85" s="679">
        <f>'RM_6.1.2.sz.mell'!F85</f>
        <v>0</v>
      </c>
      <c r="G85" s="679">
        <f>'RM_6.1.2.sz.mell'!G85</f>
        <v>0</v>
      </c>
      <c r="H85" s="679">
        <f>'RM_6.1.2.sz.mell'!H85</f>
        <v>0</v>
      </c>
      <c r="I85" s="679">
        <f>'RM_6.1.2.sz.mell'!I85</f>
        <v>0</v>
      </c>
      <c r="J85" s="679">
        <f>'RM_6.1.2.sz.mell'!J85</f>
        <v>0</v>
      </c>
      <c r="K85" s="755">
        <f>'RM_6.1.2.sz.mell'!K85</f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'RM_6.1.2.sz.mell'!C86</f>
        <v>0</v>
      </c>
      <c r="D86" s="679">
        <f>'RM_6.1.2.sz.mell'!D86</f>
        <v>0</v>
      </c>
      <c r="E86" s="679">
        <f>'RM_6.1.2.sz.mell'!E86</f>
        <v>0</v>
      </c>
      <c r="F86" s="679">
        <f>'RM_6.1.2.sz.mell'!F86</f>
        <v>0</v>
      </c>
      <c r="G86" s="679">
        <f>'RM_6.1.2.sz.mell'!G86</f>
        <v>0</v>
      </c>
      <c r="H86" s="679">
        <f>'RM_6.1.2.sz.mell'!H86</f>
        <v>0</v>
      </c>
      <c r="I86" s="679">
        <f>'RM_6.1.2.sz.mell'!I86</f>
        <v>0</v>
      </c>
      <c r="J86" s="679">
        <f>'RM_6.1.2.sz.mell'!J86</f>
        <v>0</v>
      </c>
      <c r="K86" s="755">
        <f>'RM_6.1.2.sz.mell'!K86</f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'RM_6.1.2.sz.mell'!C87</f>
        <v>0</v>
      </c>
      <c r="D87" s="382">
        <f>'RM_6.1.2.sz.mell'!D87</f>
        <v>0</v>
      </c>
      <c r="E87" s="382">
        <f>'RM_6.1.2.sz.mell'!E87</f>
        <v>0</v>
      </c>
      <c r="F87" s="382">
        <f>'RM_6.1.2.sz.mell'!F87</f>
        <v>0</v>
      </c>
      <c r="G87" s="382">
        <f>'RM_6.1.2.sz.mell'!G87</f>
        <v>0</v>
      </c>
      <c r="H87" s="382">
        <f>'RM_6.1.2.sz.mell'!H87</f>
        <v>0</v>
      </c>
      <c r="I87" s="382">
        <f>'RM_6.1.2.sz.mell'!I87</f>
        <v>0</v>
      </c>
      <c r="J87" s="382">
        <f>'RM_6.1.2.sz.mell'!J87</f>
        <v>0</v>
      </c>
      <c r="K87" s="282">
        <f>'RM_6.1.2.sz.mell'!K87</f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'RM_6.1.2.sz.mell'!C88</f>
        <v>0</v>
      </c>
      <c r="D88" s="382">
        <f>'RM_6.1.2.sz.mell'!D88</f>
        <v>0</v>
      </c>
      <c r="E88" s="382">
        <f>'RM_6.1.2.sz.mell'!E88</f>
        <v>0</v>
      </c>
      <c r="F88" s="382">
        <f>'RM_6.1.2.sz.mell'!F88</f>
        <v>0</v>
      </c>
      <c r="G88" s="382">
        <f>'RM_6.1.2.sz.mell'!G88</f>
        <v>0</v>
      </c>
      <c r="H88" s="382">
        <f>'RM_6.1.2.sz.mell'!H88</f>
        <v>0</v>
      </c>
      <c r="I88" s="382">
        <f>'RM_6.1.2.sz.mell'!I88</f>
        <v>0</v>
      </c>
      <c r="J88" s="382">
        <f>'RM_6.1.2.sz.mell'!J88</f>
        <v>0</v>
      </c>
      <c r="K88" s="282">
        <f>'RM_6.1.2.sz.mell'!K88</f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'RM_6.1.2.sz.mell'!C89</f>
        <v>0</v>
      </c>
      <c r="D89" s="389">
        <f>'RM_6.1.2.sz.mell'!D89</f>
        <v>0</v>
      </c>
      <c r="E89" s="389">
        <f>'RM_6.1.2.sz.mell'!E89</f>
        <v>0</v>
      </c>
      <c r="F89" s="389">
        <f>'RM_6.1.2.sz.mell'!F89</f>
        <v>0</v>
      </c>
      <c r="G89" s="389">
        <f>'RM_6.1.2.sz.mell'!G89</f>
        <v>0</v>
      </c>
      <c r="H89" s="389">
        <f>'RM_6.1.2.sz.mell'!H89</f>
        <v>0</v>
      </c>
      <c r="I89" s="389">
        <f>'RM_6.1.2.sz.mell'!I89</f>
        <v>0</v>
      </c>
      <c r="J89" s="389">
        <f>'RM_6.1.2.sz.mell'!J89</f>
        <v>0</v>
      </c>
      <c r="K89" s="288">
        <f>'RM_6.1.2.sz.mell'!K89</f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'RM_6.1.2.sz.mell'!C90</f>
        <v>9099230</v>
      </c>
      <c r="D90" s="389">
        <f>'RM_6.1.2.sz.mell'!D90</f>
        <v>0</v>
      </c>
      <c r="E90" s="389">
        <f>'RM_6.1.2.sz.mell'!E90</f>
        <v>0</v>
      </c>
      <c r="F90" s="389">
        <f>'RM_6.1.2.sz.mell'!F90</f>
        <v>0</v>
      </c>
      <c r="G90" s="389">
        <f>'RM_6.1.2.sz.mell'!G90</f>
        <v>0</v>
      </c>
      <c r="H90" s="389">
        <f>'RM_6.1.2.sz.mell'!H90</f>
        <v>0</v>
      </c>
      <c r="I90" s="389">
        <f>'RM_6.1.2.sz.mell'!I90</f>
        <v>0</v>
      </c>
      <c r="J90" s="389">
        <f>'RM_6.1.2.sz.mell'!J90</f>
        <v>0</v>
      </c>
      <c r="K90" s="288">
        <f>'RM_6.1.2.sz.mell'!K90</f>
        <v>9099230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381">
        <f>'RM_6.1.2.sz.mell'!C93</f>
        <v>9099230</v>
      </c>
      <c r="D93" s="764">
        <f>'RM_6.1.2.sz.mell'!D93</f>
        <v>0</v>
      </c>
      <c r="E93" s="764">
        <f>'RM_6.1.2.sz.mell'!E93</f>
        <v>0</v>
      </c>
      <c r="F93" s="764">
        <f>'RM_6.1.2.sz.mell'!F93</f>
        <v>0</v>
      </c>
      <c r="G93" s="764">
        <f>'RM_6.1.2.sz.mell'!G93</f>
        <v>0</v>
      </c>
      <c r="H93" s="764">
        <f>'RM_6.1.2.sz.mell'!H93</f>
        <v>0</v>
      </c>
      <c r="I93" s="381">
        <f>'RM_6.1.2.sz.mell'!I93</f>
        <v>0</v>
      </c>
      <c r="J93" s="381">
        <f>'RM_6.1.2.sz.mell'!J93</f>
        <v>0</v>
      </c>
      <c r="K93" s="281">
        <f>'RM_6.1.2.sz.mell'!K93</f>
        <v>9099230</v>
      </c>
    </row>
    <row r="94" spans="1:11" ht="12" customHeight="1" x14ac:dyDescent="0.2">
      <c r="A94" s="1315" t="s">
        <v>97</v>
      </c>
      <c r="B94" s="1163" t="s">
        <v>48</v>
      </c>
      <c r="C94" s="684">
        <f>'RM_6.1.2.sz.mell'!C94</f>
        <v>5735200</v>
      </c>
      <c r="D94" s="1390">
        <f>'RM_6.1.2.sz.mell'!D94</f>
        <v>0</v>
      </c>
      <c r="E94" s="1390">
        <f>'RM_6.1.2.sz.mell'!E94</f>
        <v>0</v>
      </c>
      <c r="F94" s="1390">
        <f>'RM_6.1.2.sz.mell'!F94</f>
        <v>0</v>
      </c>
      <c r="G94" s="1390">
        <f>'RM_6.1.2.sz.mell'!G94</f>
        <v>0</v>
      </c>
      <c r="H94" s="1390">
        <f>'RM_6.1.2.sz.mell'!H94</f>
        <v>0</v>
      </c>
      <c r="I94" s="684">
        <f>'RM_6.1.2.sz.mell'!I94</f>
        <v>0</v>
      </c>
      <c r="J94" s="684">
        <f>'RM_6.1.2.sz.mell'!J94</f>
        <v>0</v>
      </c>
      <c r="K94" s="766">
        <f>'RM_6.1.2.sz.mell'!K94</f>
        <v>5735200</v>
      </c>
    </row>
    <row r="95" spans="1:11" ht="12" customHeight="1" x14ac:dyDescent="0.2">
      <c r="A95" s="1300" t="s">
        <v>98</v>
      </c>
      <c r="B95" s="1165" t="s">
        <v>181</v>
      </c>
      <c r="C95" s="686">
        <f>'RM_6.1.2.sz.mell'!C95</f>
        <v>895656</v>
      </c>
      <c r="D95" s="686">
        <f>'RM_6.1.2.sz.mell'!D95</f>
        <v>0</v>
      </c>
      <c r="E95" s="686">
        <f>'RM_6.1.2.sz.mell'!E95</f>
        <v>0</v>
      </c>
      <c r="F95" s="686">
        <f>'RM_6.1.2.sz.mell'!F95</f>
        <v>0</v>
      </c>
      <c r="G95" s="686">
        <f>'RM_6.1.2.sz.mell'!G95</f>
        <v>0</v>
      </c>
      <c r="H95" s="686">
        <f>'RM_6.1.2.sz.mell'!H95</f>
        <v>0</v>
      </c>
      <c r="I95" s="686">
        <f>'RM_6.1.2.sz.mell'!I95</f>
        <v>0</v>
      </c>
      <c r="J95" s="686">
        <f>'RM_6.1.2.sz.mell'!J95</f>
        <v>0</v>
      </c>
      <c r="K95" s="752">
        <f>'RM_6.1.2.sz.mell'!K95</f>
        <v>895656</v>
      </c>
    </row>
    <row r="96" spans="1:11" ht="12" customHeight="1" x14ac:dyDescent="0.2">
      <c r="A96" s="1300" t="s">
        <v>99</v>
      </c>
      <c r="B96" s="1165" t="s">
        <v>138</v>
      </c>
      <c r="C96" s="688">
        <f>'RM_6.1.2.sz.mell'!C96</f>
        <v>2468374</v>
      </c>
      <c r="D96" s="688">
        <f>'RM_6.1.2.sz.mell'!D96</f>
        <v>0</v>
      </c>
      <c r="E96" s="688">
        <f>'RM_6.1.2.sz.mell'!E96</f>
        <v>0</v>
      </c>
      <c r="F96" s="688">
        <f>'RM_6.1.2.sz.mell'!F96</f>
        <v>0</v>
      </c>
      <c r="G96" s="688">
        <f>'RM_6.1.2.sz.mell'!G96</f>
        <v>0</v>
      </c>
      <c r="H96" s="686">
        <f>'RM_6.1.2.sz.mell'!H96</f>
        <v>0</v>
      </c>
      <c r="I96" s="688">
        <f>'RM_6.1.2.sz.mell'!I96</f>
        <v>0</v>
      </c>
      <c r="J96" s="688">
        <f>'RM_6.1.2.sz.mell'!J96</f>
        <v>0</v>
      </c>
      <c r="K96" s="753">
        <f>'RM_6.1.2.sz.mell'!K96</f>
        <v>2468374</v>
      </c>
    </row>
    <row r="97" spans="1:11" ht="12" customHeight="1" x14ac:dyDescent="0.2">
      <c r="A97" s="1300" t="s">
        <v>100</v>
      </c>
      <c r="B97" s="1217" t="s">
        <v>182</v>
      </c>
      <c r="C97" s="688">
        <f>'RM_6.1.2.sz.mell'!C97</f>
        <v>0</v>
      </c>
      <c r="D97" s="688">
        <f>'RM_6.1.2.sz.mell'!D97</f>
        <v>0</v>
      </c>
      <c r="E97" s="688">
        <f>'RM_6.1.2.sz.mell'!E97</f>
        <v>0</v>
      </c>
      <c r="F97" s="688">
        <f>'RM_6.1.2.sz.mell'!F97</f>
        <v>0</v>
      </c>
      <c r="G97" s="688">
        <f>'RM_6.1.2.sz.mell'!G97</f>
        <v>0</v>
      </c>
      <c r="H97" s="688">
        <f>'RM_6.1.2.sz.mell'!H97</f>
        <v>0</v>
      </c>
      <c r="I97" s="688">
        <f>'RM_6.1.2.sz.mell'!I97</f>
        <v>0</v>
      </c>
      <c r="J97" s="688">
        <f>'RM_6.1.2.sz.mell'!J97</f>
        <v>0</v>
      </c>
      <c r="K97" s="753">
        <f>'RM_6.1.2.sz.mell'!K97</f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'RM_6.1.2.sz.mell'!C98</f>
        <v>0</v>
      </c>
      <c r="D98" s="688">
        <f>'RM_6.1.2.sz.mell'!D98</f>
        <v>0</v>
      </c>
      <c r="E98" s="688">
        <f>'RM_6.1.2.sz.mell'!E98</f>
        <v>0</v>
      </c>
      <c r="F98" s="688">
        <f>'RM_6.1.2.sz.mell'!F98</f>
        <v>0</v>
      </c>
      <c r="G98" s="688">
        <f>'RM_6.1.2.sz.mell'!G98</f>
        <v>0</v>
      </c>
      <c r="H98" s="688">
        <f>'RM_6.1.2.sz.mell'!H98</f>
        <v>0</v>
      </c>
      <c r="I98" s="688">
        <f>'RM_6.1.2.sz.mell'!I98</f>
        <v>0</v>
      </c>
      <c r="J98" s="688">
        <f>'RM_6.1.2.sz.mell'!J98</f>
        <v>0</v>
      </c>
      <c r="K98" s="753">
        <f>'RM_6.1.2.sz.mell'!K98</f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'RM_6.1.2.sz.mell'!C99</f>
        <v>0</v>
      </c>
      <c r="D99" s="688">
        <f>'RM_6.1.2.sz.mell'!D99</f>
        <v>0</v>
      </c>
      <c r="E99" s="688">
        <f>'RM_6.1.2.sz.mell'!E99</f>
        <v>0</v>
      </c>
      <c r="F99" s="688">
        <f>'RM_6.1.2.sz.mell'!F99</f>
        <v>0</v>
      </c>
      <c r="G99" s="688">
        <f>'RM_6.1.2.sz.mell'!G99</f>
        <v>0</v>
      </c>
      <c r="H99" s="688">
        <f>'RM_6.1.2.sz.mell'!H99</f>
        <v>0</v>
      </c>
      <c r="I99" s="688">
        <f>'RM_6.1.2.sz.mell'!I99</f>
        <v>0</v>
      </c>
      <c r="J99" s="688">
        <f>'RM_6.1.2.sz.mell'!J99</f>
        <v>0</v>
      </c>
      <c r="K99" s="753">
        <f>'RM_6.1.2.sz.mell'!K99</f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'RM_6.1.2.sz.mell'!C100</f>
        <v>0</v>
      </c>
      <c r="D100" s="688">
        <f>'RM_6.1.2.sz.mell'!D100</f>
        <v>0</v>
      </c>
      <c r="E100" s="688">
        <f>'RM_6.1.2.sz.mell'!E100</f>
        <v>0</v>
      </c>
      <c r="F100" s="688">
        <f>'RM_6.1.2.sz.mell'!F100</f>
        <v>0</v>
      </c>
      <c r="G100" s="688">
        <f>'RM_6.1.2.sz.mell'!G100</f>
        <v>0</v>
      </c>
      <c r="H100" s="688">
        <f>'RM_6.1.2.sz.mell'!H100</f>
        <v>0</v>
      </c>
      <c r="I100" s="688">
        <f>'RM_6.1.2.sz.mell'!I100</f>
        <v>0</v>
      </c>
      <c r="J100" s="688">
        <f>'RM_6.1.2.sz.mell'!J100</f>
        <v>0</v>
      </c>
      <c r="K100" s="753">
        <f>'RM_6.1.2.sz.mell'!K100</f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'RM_6.1.2.sz.mell'!C101</f>
        <v>0</v>
      </c>
      <c r="D101" s="688">
        <f>'RM_6.1.2.sz.mell'!D101</f>
        <v>0</v>
      </c>
      <c r="E101" s="688">
        <f>'RM_6.1.2.sz.mell'!E101</f>
        <v>0</v>
      </c>
      <c r="F101" s="688">
        <f>'RM_6.1.2.sz.mell'!F101</f>
        <v>0</v>
      </c>
      <c r="G101" s="688">
        <f>'RM_6.1.2.sz.mell'!G101</f>
        <v>0</v>
      </c>
      <c r="H101" s="688">
        <f>'RM_6.1.2.sz.mell'!H101</f>
        <v>0</v>
      </c>
      <c r="I101" s="688">
        <f>'RM_6.1.2.sz.mell'!I101</f>
        <v>0</v>
      </c>
      <c r="J101" s="688">
        <f>'RM_6.1.2.sz.mell'!J101</f>
        <v>0</v>
      </c>
      <c r="K101" s="753">
        <f>'RM_6.1.2.sz.mell'!K101</f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'RM_6.1.2.sz.mell'!C102</f>
        <v>0</v>
      </c>
      <c r="D102" s="688">
        <f>'RM_6.1.2.sz.mell'!D102</f>
        <v>0</v>
      </c>
      <c r="E102" s="688">
        <f>'RM_6.1.2.sz.mell'!E102</f>
        <v>0</v>
      </c>
      <c r="F102" s="688">
        <f>'RM_6.1.2.sz.mell'!F102</f>
        <v>0</v>
      </c>
      <c r="G102" s="688">
        <f>'RM_6.1.2.sz.mell'!G102</f>
        <v>0</v>
      </c>
      <c r="H102" s="688">
        <f>'RM_6.1.2.sz.mell'!H102</f>
        <v>0</v>
      </c>
      <c r="I102" s="688">
        <f>'RM_6.1.2.sz.mell'!I102</f>
        <v>0</v>
      </c>
      <c r="J102" s="688">
        <f>'RM_6.1.2.sz.mell'!J102</f>
        <v>0</v>
      </c>
      <c r="K102" s="753">
        <f>'RM_6.1.2.sz.mell'!K102</f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'RM_6.1.2.sz.mell'!C103</f>
        <v>0</v>
      </c>
      <c r="D103" s="688">
        <f>'RM_6.1.2.sz.mell'!D103</f>
        <v>0</v>
      </c>
      <c r="E103" s="688">
        <f>'RM_6.1.2.sz.mell'!E103</f>
        <v>0</v>
      </c>
      <c r="F103" s="688">
        <f>'RM_6.1.2.sz.mell'!F103</f>
        <v>0</v>
      </c>
      <c r="G103" s="688">
        <f>'RM_6.1.2.sz.mell'!G103</f>
        <v>0</v>
      </c>
      <c r="H103" s="688">
        <f>'RM_6.1.2.sz.mell'!H103</f>
        <v>0</v>
      </c>
      <c r="I103" s="688">
        <f>'RM_6.1.2.sz.mell'!I103</f>
        <v>0</v>
      </c>
      <c r="J103" s="688">
        <f>'RM_6.1.2.sz.mell'!J103</f>
        <v>0</v>
      </c>
      <c r="K103" s="753">
        <f>'RM_6.1.2.sz.mell'!K103</f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'RM_6.1.2.sz.mell'!C104</f>
        <v>0</v>
      </c>
      <c r="D104" s="688">
        <f>'RM_6.1.2.sz.mell'!D104</f>
        <v>0</v>
      </c>
      <c r="E104" s="688">
        <f>'RM_6.1.2.sz.mell'!E104</f>
        <v>0</v>
      </c>
      <c r="F104" s="688">
        <f>'RM_6.1.2.sz.mell'!F104</f>
        <v>0</v>
      </c>
      <c r="G104" s="688">
        <f>'RM_6.1.2.sz.mell'!G104</f>
        <v>0</v>
      </c>
      <c r="H104" s="688">
        <f>'RM_6.1.2.sz.mell'!H104</f>
        <v>0</v>
      </c>
      <c r="I104" s="688">
        <f>'RM_6.1.2.sz.mell'!I104</f>
        <v>0</v>
      </c>
      <c r="J104" s="688">
        <f>'RM_6.1.2.sz.mell'!J104</f>
        <v>0</v>
      </c>
      <c r="K104" s="753">
        <f>'RM_6.1.2.sz.mell'!K104</f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'RM_6.1.2.sz.mell'!C105</f>
        <v>0</v>
      </c>
      <c r="D105" s="688">
        <f>'RM_6.1.2.sz.mell'!D105</f>
        <v>0</v>
      </c>
      <c r="E105" s="688">
        <f>'RM_6.1.2.sz.mell'!E105</f>
        <v>0</v>
      </c>
      <c r="F105" s="688">
        <f>'RM_6.1.2.sz.mell'!F105</f>
        <v>0</v>
      </c>
      <c r="G105" s="688">
        <f>'RM_6.1.2.sz.mell'!G105</f>
        <v>0</v>
      </c>
      <c r="H105" s="688">
        <f>'RM_6.1.2.sz.mell'!H105</f>
        <v>0</v>
      </c>
      <c r="I105" s="688">
        <f>'RM_6.1.2.sz.mell'!I105</f>
        <v>0</v>
      </c>
      <c r="J105" s="688">
        <f>'RM_6.1.2.sz.mell'!J105</f>
        <v>0</v>
      </c>
      <c r="K105" s="753">
        <f>'RM_6.1.2.sz.mell'!K105</f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'RM_6.1.2.sz.mell'!C106</f>
        <v>0</v>
      </c>
      <c r="D106" s="688">
        <f>'RM_6.1.2.sz.mell'!D106</f>
        <v>0</v>
      </c>
      <c r="E106" s="688">
        <f>'RM_6.1.2.sz.mell'!E106</f>
        <v>0</v>
      </c>
      <c r="F106" s="688">
        <f>'RM_6.1.2.sz.mell'!F106</f>
        <v>0</v>
      </c>
      <c r="G106" s="688">
        <f>'RM_6.1.2.sz.mell'!G106</f>
        <v>0</v>
      </c>
      <c r="H106" s="688">
        <f>'RM_6.1.2.sz.mell'!H106</f>
        <v>0</v>
      </c>
      <c r="I106" s="688">
        <f>'RM_6.1.2.sz.mell'!I106</f>
        <v>0</v>
      </c>
      <c r="J106" s="688">
        <f>'RM_6.1.2.sz.mell'!J106</f>
        <v>0</v>
      </c>
      <c r="K106" s="753">
        <f>'RM_6.1.2.sz.mell'!K106</f>
        <v>0</v>
      </c>
    </row>
    <row r="107" spans="1:11" ht="12" customHeight="1" x14ac:dyDescent="0.2">
      <c r="A107" s="1300" t="s">
        <v>344</v>
      </c>
      <c r="B107" s="1221" t="s">
        <v>351</v>
      </c>
      <c r="C107" s="686">
        <f>'RM_6.1.2.sz.mell'!C107</f>
        <v>0</v>
      </c>
      <c r="D107" s="688">
        <f>'RM_6.1.2.sz.mell'!D107</f>
        <v>0</v>
      </c>
      <c r="E107" s="688">
        <f>'RM_6.1.2.sz.mell'!E107</f>
        <v>0</v>
      </c>
      <c r="F107" s="688">
        <f>'RM_6.1.2.sz.mell'!F107</f>
        <v>0</v>
      </c>
      <c r="G107" s="688">
        <f>'RM_6.1.2.sz.mell'!G107</f>
        <v>0</v>
      </c>
      <c r="H107" s="688">
        <f>'RM_6.1.2.sz.mell'!H107</f>
        <v>0</v>
      </c>
      <c r="I107" s="688">
        <f>'RM_6.1.2.sz.mell'!I107</f>
        <v>0</v>
      </c>
      <c r="J107" s="688">
        <f>'RM_6.1.2.sz.mell'!J107</f>
        <v>0</v>
      </c>
      <c r="K107" s="753">
        <f>'RM_6.1.2.sz.mell'!K107</f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'RM_6.1.2.sz.mell'!C108</f>
        <v>0</v>
      </c>
      <c r="D108" s="688">
        <f>'RM_6.1.2.sz.mell'!D108</f>
        <v>0</v>
      </c>
      <c r="E108" s="688">
        <f>'RM_6.1.2.sz.mell'!E108</f>
        <v>0</v>
      </c>
      <c r="F108" s="688">
        <f>'RM_6.1.2.sz.mell'!F108</f>
        <v>0</v>
      </c>
      <c r="G108" s="688">
        <f>'RM_6.1.2.sz.mell'!G108</f>
        <v>0</v>
      </c>
      <c r="H108" s="688">
        <f>'RM_6.1.2.sz.mell'!H108</f>
        <v>0</v>
      </c>
      <c r="I108" s="688">
        <f>'RM_6.1.2.sz.mell'!I108</f>
        <v>0</v>
      </c>
      <c r="J108" s="688">
        <f>'RM_6.1.2.sz.mell'!J108</f>
        <v>0</v>
      </c>
      <c r="K108" s="753">
        <f>'RM_6.1.2.sz.mell'!K108</f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'RM_6.1.2.sz.mell'!C109</f>
        <v>0</v>
      </c>
      <c r="D109" s="688">
        <f>'RM_6.1.2.sz.mell'!D109</f>
        <v>0</v>
      </c>
      <c r="E109" s="688">
        <f>'RM_6.1.2.sz.mell'!E109</f>
        <v>0</v>
      </c>
      <c r="F109" s="688">
        <f>'RM_6.1.2.sz.mell'!F109</f>
        <v>0</v>
      </c>
      <c r="G109" s="688">
        <f>'RM_6.1.2.sz.mell'!G109</f>
        <v>0</v>
      </c>
      <c r="H109" s="688">
        <f>'RM_6.1.2.sz.mell'!H109</f>
        <v>0</v>
      </c>
      <c r="I109" s="688">
        <f>'RM_6.1.2.sz.mell'!I109</f>
        <v>0</v>
      </c>
      <c r="J109" s="688">
        <f>'RM_6.1.2.sz.mell'!J109</f>
        <v>0</v>
      </c>
      <c r="K109" s="753">
        <f>'RM_6.1.2.sz.mell'!K109</f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'RM_6.1.2.sz.mell'!C110</f>
        <v>0</v>
      </c>
      <c r="D110" s="686">
        <f>'RM_6.1.2.sz.mell'!D110</f>
        <v>0</v>
      </c>
      <c r="E110" s="686">
        <f>'RM_6.1.2.sz.mell'!E110</f>
        <v>0</v>
      </c>
      <c r="F110" s="686">
        <f>'RM_6.1.2.sz.mell'!F110</f>
        <v>0</v>
      </c>
      <c r="G110" s="686">
        <f>'RM_6.1.2.sz.mell'!G110</f>
        <v>0</v>
      </c>
      <c r="H110" s="686">
        <f>'RM_6.1.2.sz.mell'!H110</f>
        <v>0</v>
      </c>
      <c r="I110" s="686">
        <f>'RM_6.1.2.sz.mell'!I110</f>
        <v>0</v>
      </c>
      <c r="J110" s="686">
        <f>'RM_6.1.2.sz.mell'!J110</f>
        <v>0</v>
      </c>
      <c r="K110" s="752">
        <f>'RM_6.1.2.sz.mell'!K110</f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'RM_6.1.2.sz.mell'!C111</f>
        <v>0</v>
      </c>
      <c r="D111" s="686">
        <f>'RM_6.1.2.sz.mell'!D111</f>
        <v>0</v>
      </c>
      <c r="E111" s="686">
        <f>'RM_6.1.2.sz.mell'!E111</f>
        <v>0</v>
      </c>
      <c r="F111" s="686">
        <f>'RM_6.1.2.sz.mell'!F111</f>
        <v>0</v>
      </c>
      <c r="G111" s="686">
        <f>'RM_6.1.2.sz.mell'!G111</f>
        <v>0</v>
      </c>
      <c r="H111" s="686">
        <f>'RM_6.1.2.sz.mell'!H111</f>
        <v>0</v>
      </c>
      <c r="I111" s="686">
        <f>'RM_6.1.2.sz.mell'!I111</f>
        <v>0</v>
      </c>
      <c r="J111" s="686">
        <f>'RM_6.1.2.sz.mell'!J111</f>
        <v>0</v>
      </c>
      <c r="K111" s="752">
        <f>'RM_6.1.2.sz.mell'!K111</f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'RM_6.1.2.sz.mell'!C112</f>
        <v>0</v>
      </c>
      <c r="D112" s="688">
        <f>'RM_6.1.2.sz.mell'!D112</f>
        <v>0</v>
      </c>
      <c r="E112" s="688">
        <f>'RM_6.1.2.sz.mell'!E112</f>
        <v>0</v>
      </c>
      <c r="F112" s="688">
        <f>'RM_6.1.2.sz.mell'!F112</f>
        <v>0</v>
      </c>
      <c r="G112" s="688">
        <f>'RM_6.1.2.sz.mell'!G112</f>
        <v>0</v>
      </c>
      <c r="H112" s="688">
        <f>'RM_6.1.2.sz.mell'!H112</f>
        <v>0</v>
      </c>
      <c r="I112" s="688">
        <f>'RM_6.1.2.sz.mell'!I112</f>
        <v>0</v>
      </c>
      <c r="J112" s="688">
        <f>'RM_6.1.2.sz.mell'!J112</f>
        <v>0</v>
      </c>
      <c r="K112" s="753">
        <f>'RM_6.1.2.sz.mell'!K112</f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'RM_6.1.2.sz.mell'!C113</f>
        <v>0</v>
      </c>
      <c r="D113" s="690">
        <f>'RM_6.1.2.sz.mell'!D113</f>
        <v>0</v>
      </c>
      <c r="E113" s="690">
        <f>'RM_6.1.2.sz.mell'!E113</f>
        <v>0</v>
      </c>
      <c r="F113" s="690">
        <f>'RM_6.1.2.sz.mell'!F113</f>
        <v>0</v>
      </c>
      <c r="G113" s="690">
        <f>'RM_6.1.2.sz.mell'!G113</f>
        <v>0</v>
      </c>
      <c r="H113" s="690">
        <f>'RM_6.1.2.sz.mell'!H113</f>
        <v>0</v>
      </c>
      <c r="I113" s="690">
        <f>'RM_6.1.2.sz.mell'!I113</f>
        <v>0</v>
      </c>
      <c r="J113" s="690">
        <f>'RM_6.1.2.sz.mell'!J113</f>
        <v>0</v>
      </c>
      <c r="K113" s="767">
        <f>'RM_6.1.2.sz.mell'!K113</f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'RM_6.1.2.sz.mell'!C114</f>
        <v>0</v>
      </c>
      <c r="D114" s="382">
        <f>'RM_6.1.2.sz.mell'!D114</f>
        <v>0</v>
      </c>
      <c r="E114" s="382">
        <f>'RM_6.1.2.sz.mell'!E114</f>
        <v>0</v>
      </c>
      <c r="F114" s="382">
        <f>'RM_6.1.2.sz.mell'!F114</f>
        <v>0</v>
      </c>
      <c r="G114" s="382">
        <f>'RM_6.1.2.sz.mell'!G114</f>
        <v>0</v>
      </c>
      <c r="H114" s="382">
        <f>'RM_6.1.2.sz.mell'!H114</f>
        <v>0</v>
      </c>
      <c r="I114" s="382">
        <f>'RM_6.1.2.sz.mell'!I114</f>
        <v>0</v>
      </c>
      <c r="J114" s="382">
        <f>'RM_6.1.2.sz.mell'!J114</f>
        <v>0</v>
      </c>
      <c r="K114" s="282">
        <f>'RM_6.1.2.sz.mell'!K114</f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'RM_6.1.2.sz.mell'!C115</f>
        <v>0</v>
      </c>
      <c r="D115" s="668">
        <f>'RM_6.1.2.sz.mell'!D115</f>
        <v>0</v>
      </c>
      <c r="E115" s="668">
        <f>'RM_6.1.2.sz.mell'!E115</f>
        <v>0</v>
      </c>
      <c r="F115" s="668">
        <f>'RM_6.1.2.sz.mell'!F115</f>
        <v>0</v>
      </c>
      <c r="G115" s="668">
        <f>'RM_6.1.2.sz.mell'!G115</f>
        <v>0</v>
      </c>
      <c r="H115" s="668">
        <f>'RM_6.1.2.sz.mell'!H115</f>
        <v>0</v>
      </c>
      <c r="I115" s="668">
        <f>'RM_6.1.2.sz.mell'!I115</f>
        <v>0</v>
      </c>
      <c r="J115" s="668">
        <f>'RM_6.1.2.sz.mell'!J115</f>
        <v>0</v>
      </c>
      <c r="K115" s="396">
        <f>'RM_6.1.2.sz.mell'!K115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'RM_6.1.2.sz.mell'!C116</f>
        <v>0</v>
      </c>
      <c r="D116" s="668">
        <f>'RM_6.1.2.sz.mell'!D116</f>
        <v>0</v>
      </c>
      <c r="E116" s="668">
        <f>'RM_6.1.2.sz.mell'!E116</f>
        <v>0</v>
      </c>
      <c r="F116" s="668">
        <f>'RM_6.1.2.sz.mell'!F116</f>
        <v>0</v>
      </c>
      <c r="G116" s="668">
        <f>'RM_6.1.2.sz.mell'!G116</f>
        <v>0</v>
      </c>
      <c r="H116" s="668">
        <f>'RM_6.1.2.sz.mell'!H116</f>
        <v>0</v>
      </c>
      <c r="I116" s="668">
        <f>'RM_6.1.2.sz.mell'!I116</f>
        <v>0</v>
      </c>
      <c r="J116" s="668">
        <f>'RM_6.1.2.sz.mell'!J116</f>
        <v>0</v>
      </c>
      <c r="K116" s="396">
        <f>'RM_6.1.2.sz.mell'!K116</f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'RM_6.1.2.sz.mell'!C117</f>
        <v>0</v>
      </c>
      <c r="D117" s="686">
        <f>'RM_6.1.2.sz.mell'!D117</f>
        <v>0</v>
      </c>
      <c r="E117" s="686">
        <f>'RM_6.1.2.sz.mell'!E117</f>
        <v>0</v>
      </c>
      <c r="F117" s="686">
        <f>'RM_6.1.2.sz.mell'!F117</f>
        <v>0</v>
      </c>
      <c r="G117" s="686">
        <f>'RM_6.1.2.sz.mell'!G117</f>
        <v>0</v>
      </c>
      <c r="H117" s="686">
        <f>'RM_6.1.2.sz.mell'!H117</f>
        <v>0</v>
      </c>
      <c r="I117" s="686">
        <f>'RM_6.1.2.sz.mell'!I117</f>
        <v>0</v>
      </c>
      <c r="J117" s="686">
        <f>'RM_6.1.2.sz.mell'!J117</f>
        <v>0</v>
      </c>
      <c r="K117" s="752">
        <f>'RM_6.1.2.sz.mell'!K117</f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'RM_6.1.2.sz.mell'!C118</f>
        <v>0</v>
      </c>
      <c r="D118" s="686">
        <f>'RM_6.1.2.sz.mell'!D118</f>
        <v>0</v>
      </c>
      <c r="E118" s="686">
        <f>'RM_6.1.2.sz.mell'!E118</f>
        <v>0</v>
      </c>
      <c r="F118" s="686">
        <f>'RM_6.1.2.sz.mell'!F118</f>
        <v>0</v>
      </c>
      <c r="G118" s="686">
        <f>'RM_6.1.2.sz.mell'!G118</f>
        <v>0</v>
      </c>
      <c r="H118" s="686">
        <f>'RM_6.1.2.sz.mell'!H118</f>
        <v>0</v>
      </c>
      <c r="I118" s="686">
        <f>'RM_6.1.2.sz.mell'!I118</f>
        <v>0</v>
      </c>
      <c r="J118" s="686">
        <f>'RM_6.1.2.sz.mell'!J118</f>
        <v>0</v>
      </c>
      <c r="K118" s="752">
        <f>'RM_6.1.2.sz.mell'!K118</f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'RM_6.1.2.sz.mell'!C119</f>
        <v>0</v>
      </c>
      <c r="D119" s="686">
        <f>'RM_6.1.2.sz.mell'!D119</f>
        <v>0</v>
      </c>
      <c r="E119" s="686">
        <f>'RM_6.1.2.sz.mell'!E119</f>
        <v>0</v>
      </c>
      <c r="F119" s="686">
        <f>'RM_6.1.2.sz.mell'!F119</f>
        <v>0</v>
      </c>
      <c r="G119" s="686">
        <f>'RM_6.1.2.sz.mell'!G119</f>
        <v>0</v>
      </c>
      <c r="H119" s="686">
        <f>'RM_6.1.2.sz.mell'!H119</f>
        <v>0</v>
      </c>
      <c r="I119" s="686">
        <f>'RM_6.1.2.sz.mell'!I119</f>
        <v>0</v>
      </c>
      <c r="J119" s="686">
        <f>'RM_6.1.2.sz.mell'!J119</f>
        <v>0</v>
      </c>
      <c r="K119" s="752">
        <f>'RM_6.1.2.sz.mell'!K119</f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'RM_6.1.2.sz.mell'!C120</f>
        <v>0</v>
      </c>
      <c r="D120" s="686">
        <f>'RM_6.1.2.sz.mell'!D120</f>
        <v>0</v>
      </c>
      <c r="E120" s="686">
        <f>'RM_6.1.2.sz.mell'!E120</f>
        <v>0</v>
      </c>
      <c r="F120" s="686">
        <f>'RM_6.1.2.sz.mell'!F120</f>
        <v>0</v>
      </c>
      <c r="G120" s="686">
        <f>'RM_6.1.2.sz.mell'!G120</f>
        <v>0</v>
      </c>
      <c r="H120" s="686">
        <f>'RM_6.1.2.sz.mell'!H120</f>
        <v>0</v>
      </c>
      <c r="I120" s="686">
        <f>'RM_6.1.2.sz.mell'!I120</f>
        <v>0</v>
      </c>
      <c r="J120" s="686">
        <f>'RM_6.1.2.sz.mell'!J120</f>
        <v>0</v>
      </c>
      <c r="K120" s="752">
        <f>'RM_6.1.2.sz.mell'!K120</f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'RM_6.1.2.sz.mell'!C121</f>
        <v>0</v>
      </c>
      <c r="D121" s="686">
        <f>'RM_6.1.2.sz.mell'!D121</f>
        <v>0</v>
      </c>
      <c r="E121" s="686">
        <f>'RM_6.1.2.sz.mell'!E121</f>
        <v>0</v>
      </c>
      <c r="F121" s="686">
        <f>'RM_6.1.2.sz.mell'!F121</f>
        <v>0</v>
      </c>
      <c r="G121" s="686">
        <f>'RM_6.1.2.sz.mell'!G121</f>
        <v>0</v>
      </c>
      <c r="H121" s="686">
        <f>'RM_6.1.2.sz.mell'!H121</f>
        <v>0</v>
      </c>
      <c r="I121" s="686">
        <f>'RM_6.1.2.sz.mell'!I121</f>
        <v>0</v>
      </c>
      <c r="J121" s="686">
        <f>'RM_6.1.2.sz.mell'!J121</f>
        <v>0</v>
      </c>
      <c r="K121" s="752">
        <f>'RM_6.1.2.sz.mell'!K121</f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'RM_6.1.2.sz.mell'!C122</f>
        <v>0</v>
      </c>
      <c r="D122" s="686">
        <f>'RM_6.1.2.sz.mell'!D122</f>
        <v>0</v>
      </c>
      <c r="E122" s="686">
        <f>'RM_6.1.2.sz.mell'!E122</f>
        <v>0</v>
      </c>
      <c r="F122" s="686">
        <f>'RM_6.1.2.sz.mell'!F122</f>
        <v>0</v>
      </c>
      <c r="G122" s="686">
        <f>'RM_6.1.2.sz.mell'!G122</f>
        <v>0</v>
      </c>
      <c r="H122" s="686">
        <f>'RM_6.1.2.sz.mell'!H122</f>
        <v>0</v>
      </c>
      <c r="I122" s="686">
        <f>'RM_6.1.2.sz.mell'!I122</f>
        <v>0</v>
      </c>
      <c r="J122" s="686">
        <f>'RM_6.1.2.sz.mell'!J122</f>
        <v>0</v>
      </c>
      <c r="K122" s="752">
        <f>'RM_6.1.2.sz.mell'!K122</f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'RM_6.1.2.sz.mell'!C123</f>
        <v>0</v>
      </c>
      <c r="D123" s="686">
        <f>'RM_6.1.2.sz.mell'!D123</f>
        <v>0</v>
      </c>
      <c r="E123" s="686">
        <f>'RM_6.1.2.sz.mell'!E123</f>
        <v>0</v>
      </c>
      <c r="F123" s="686">
        <f>'RM_6.1.2.sz.mell'!F123</f>
        <v>0</v>
      </c>
      <c r="G123" s="686">
        <f>'RM_6.1.2.sz.mell'!G123</f>
        <v>0</v>
      </c>
      <c r="H123" s="686">
        <f>'RM_6.1.2.sz.mell'!H123</f>
        <v>0</v>
      </c>
      <c r="I123" s="686">
        <f>'RM_6.1.2.sz.mell'!I123</f>
        <v>0</v>
      </c>
      <c r="J123" s="686">
        <f>'RM_6.1.2.sz.mell'!J123</f>
        <v>0</v>
      </c>
      <c r="K123" s="752">
        <f>'RM_6.1.2.sz.mell'!K123</f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'RM_6.1.2.sz.mell'!C124</f>
        <v>0</v>
      </c>
      <c r="D124" s="686">
        <f>'RM_6.1.2.sz.mell'!D124</f>
        <v>0</v>
      </c>
      <c r="E124" s="686">
        <f>'RM_6.1.2.sz.mell'!E124</f>
        <v>0</v>
      </c>
      <c r="F124" s="686">
        <f>'RM_6.1.2.sz.mell'!F124</f>
        <v>0</v>
      </c>
      <c r="G124" s="686">
        <f>'RM_6.1.2.sz.mell'!G124</f>
        <v>0</v>
      </c>
      <c r="H124" s="686">
        <f>'RM_6.1.2.sz.mell'!H124</f>
        <v>0</v>
      </c>
      <c r="I124" s="686">
        <f>'RM_6.1.2.sz.mell'!I124</f>
        <v>0</v>
      </c>
      <c r="J124" s="686">
        <f>'RM_6.1.2.sz.mell'!J124</f>
        <v>0</v>
      </c>
      <c r="K124" s="752">
        <f>'RM_6.1.2.sz.mell'!K124</f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'RM_6.1.2.sz.mell'!C125</f>
        <v>0</v>
      </c>
      <c r="D125" s="686">
        <f>'RM_6.1.2.sz.mell'!D125</f>
        <v>0</v>
      </c>
      <c r="E125" s="686">
        <f>'RM_6.1.2.sz.mell'!E125</f>
        <v>0</v>
      </c>
      <c r="F125" s="686">
        <f>'RM_6.1.2.sz.mell'!F125</f>
        <v>0</v>
      </c>
      <c r="G125" s="686">
        <f>'RM_6.1.2.sz.mell'!G125</f>
        <v>0</v>
      </c>
      <c r="H125" s="686">
        <f>'RM_6.1.2.sz.mell'!H125</f>
        <v>0</v>
      </c>
      <c r="I125" s="686">
        <f>'RM_6.1.2.sz.mell'!I125</f>
        <v>0</v>
      </c>
      <c r="J125" s="686">
        <f>'RM_6.1.2.sz.mell'!J125</f>
        <v>0</v>
      </c>
      <c r="K125" s="752">
        <f>'RM_6.1.2.sz.mell'!K125</f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'RM_6.1.2.sz.mell'!C126</f>
        <v>0</v>
      </c>
      <c r="D126" s="686">
        <f>'RM_6.1.2.sz.mell'!D126</f>
        <v>0</v>
      </c>
      <c r="E126" s="686">
        <f>'RM_6.1.2.sz.mell'!E126</f>
        <v>0</v>
      </c>
      <c r="F126" s="686">
        <f>'RM_6.1.2.sz.mell'!F126</f>
        <v>0</v>
      </c>
      <c r="G126" s="686">
        <f>'RM_6.1.2.sz.mell'!G126</f>
        <v>0</v>
      </c>
      <c r="H126" s="686">
        <f>'RM_6.1.2.sz.mell'!H126</f>
        <v>0</v>
      </c>
      <c r="I126" s="686">
        <f>'RM_6.1.2.sz.mell'!I126</f>
        <v>0</v>
      </c>
      <c r="J126" s="686">
        <f>'RM_6.1.2.sz.mell'!J126</f>
        <v>0</v>
      </c>
      <c r="K126" s="752">
        <f>'RM_6.1.2.sz.mell'!K126</f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'RM_6.1.2.sz.mell'!C127</f>
        <v>0</v>
      </c>
      <c r="D127" s="688">
        <f>'RM_6.1.2.sz.mell'!D127</f>
        <v>0</v>
      </c>
      <c r="E127" s="688">
        <f>'RM_6.1.2.sz.mell'!E127</f>
        <v>0</v>
      </c>
      <c r="F127" s="688">
        <f>'RM_6.1.2.sz.mell'!F127</f>
        <v>0</v>
      </c>
      <c r="G127" s="688">
        <f>'RM_6.1.2.sz.mell'!G127</f>
        <v>0</v>
      </c>
      <c r="H127" s="688">
        <f>'RM_6.1.2.sz.mell'!H127</f>
        <v>0</v>
      </c>
      <c r="I127" s="688">
        <f>'RM_6.1.2.sz.mell'!I127</f>
        <v>0</v>
      </c>
      <c r="J127" s="688">
        <f>'RM_6.1.2.sz.mell'!J127</f>
        <v>0</v>
      </c>
      <c r="K127" s="753">
        <f>'RM_6.1.2.sz.mell'!K127</f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'RM_6.1.2.sz.mell'!C128</f>
        <v>9099230</v>
      </c>
      <c r="D128" s="382">
        <f>'RM_6.1.2.sz.mell'!D128</f>
        <v>0</v>
      </c>
      <c r="E128" s="382">
        <f>'RM_6.1.2.sz.mell'!E128</f>
        <v>0</v>
      </c>
      <c r="F128" s="382">
        <f>'RM_6.1.2.sz.mell'!F128</f>
        <v>0</v>
      </c>
      <c r="G128" s="382">
        <f>'RM_6.1.2.sz.mell'!G128</f>
        <v>0</v>
      </c>
      <c r="H128" s="382">
        <f>'RM_6.1.2.sz.mell'!H128</f>
        <v>0</v>
      </c>
      <c r="I128" s="382">
        <f>'RM_6.1.2.sz.mell'!I128</f>
        <v>0</v>
      </c>
      <c r="J128" s="382">
        <f>'RM_6.1.2.sz.mell'!J128</f>
        <v>0</v>
      </c>
      <c r="K128" s="282">
        <f>'RM_6.1.2.sz.mell'!K128</f>
        <v>9099230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'RM_6.1.2.sz.mell'!C129</f>
        <v>0</v>
      </c>
      <c r="D129" s="382">
        <f>'RM_6.1.2.sz.mell'!D129</f>
        <v>0</v>
      </c>
      <c r="E129" s="382">
        <f>'RM_6.1.2.sz.mell'!E129</f>
        <v>0</v>
      </c>
      <c r="F129" s="382">
        <f>'RM_6.1.2.sz.mell'!F129</f>
        <v>0</v>
      </c>
      <c r="G129" s="382">
        <f>'RM_6.1.2.sz.mell'!G129</f>
        <v>0</v>
      </c>
      <c r="H129" s="382">
        <f>'RM_6.1.2.sz.mell'!H129</f>
        <v>0</v>
      </c>
      <c r="I129" s="382">
        <f>'RM_6.1.2.sz.mell'!I129</f>
        <v>0</v>
      </c>
      <c r="J129" s="382">
        <f>'RM_6.1.2.sz.mell'!J129</f>
        <v>0</v>
      </c>
      <c r="K129" s="282">
        <f>'RM_6.1.2.sz.mell'!K129</f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'RM_6.1.2.sz.mell'!C130</f>
        <v>0</v>
      </c>
      <c r="D130" s="686">
        <f>'RM_6.1.2.sz.mell'!D130</f>
        <v>0</v>
      </c>
      <c r="E130" s="686">
        <f>'RM_6.1.2.sz.mell'!E130</f>
        <v>0</v>
      </c>
      <c r="F130" s="686">
        <f>'RM_6.1.2.sz.mell'!F130</f>
        <v>0</v>
      </c>
      <c r="G130" s="686">
        <f>'RM_6.1.2.sz.mell'!G130</f>
        <v>0</v>
      </c>
      <c r="H130" s="686">
        <f>'RM_6.1.2.sz.mell'!H130</f>
        <v>0</v>
      </c>
      <c r="I130" s="686">
        <f>'RM_6.1.2.sz.mell'!I130</f>
        <v>0</v>
      </c>
      <c r="J130" s="686">
        <f>'RM_6.1.2.sz.mell'!J130</f>
        <v>0</v>
      </c>
      <c r="K130" s="752">
        <f>'RM_6.1.2.sz.mell'!K130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'RM_6.1.2.sz.mell'!C131</f>
        <v>0</v>
      </c>
      <c r="D131" s="686">
        <f>'RM_6.1.2.sz.mell'!D131</f>
        <v>0</v>
      </c>
      <c r="E131" s="686">
        <f>'RM_6.1.2.sz.mell'!E131</f>
        <v>0</v>
      </c>
      <c r="F131" s="686">
        <f>'RM_6.1.2.sz.mell'!F131</f>
        <v>0</v>
      </c>
      <c r="G131" s="686">
        <f>'RM_6.1.2.sz.mell'!G131</f>
        <v>0</v>
      </c>
      <c r="H131" s="686">
        <f>'RM_6.1.2.sz.mell'!H131</f>
        <v>0</v>
      </c>
      <c r="I131" s="686">
        <f>'RM_6.1.2.sz.mell'!I131</f>
        <v>0</v>
      </c>
      <c r="J131" s="686">
        <f>'RM_6.1.2.sz.mell'!J131</f>
        <v>0</v>
      </c>
      <c r="K131" s="752">
        <f>'RM_6.1.2.sz.mell'!K131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'RM_6.1.2.sz.mell'!C132</f>
        <v>0</v>
      </c>
      <c r="D132" s="686">
        <f>'RM_6.1.2.sz.mell'!D132</f>
        <v>0</v>
      </c>
      <c r="E132" s="686">
        <f>'RM_6.1.2.sz.mell'!E132</f>
        <v>0</v>
      </c>
      <c r="F132" s="686">
        <f>'RM_6.1.2.sz.mell'!F132</f>
        <v>0</v>
      </c>
      <c r="G132" s="686">
        <f>'RM_6.1.2.sz.mell'!G132</f>
        <v>0</v>
      </c>
      <c r="H132" s="686">
        <f>'RM_6.1.2.sz.mell'!H132</f>
        <v>0</v>
      </c>
      <c r="I132" s="686">
        <f>'RM_6.1.2.sz.mell'!I132</f>
        <v>0</v>
      </c>
      <c r="J132" s="686">
        <f>'RM_6.1.2.sz.mell'!J132</f>
        <v>0</v>
      </c>
      <c r="K132" s="752">
        <f>'RM_6.1.2.sz.mell'!K132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'RM_6.1.2.sz.mell'!C133</f>
        <v>0</v>
      </c>
      <c r="D133" s="382">
        <f>'RM_6.1.2.sz.mell'!D133</f>
        <v>0</v>
      </c>
      <c r="E133" s="382">
        <f>'RM_6.1.2.sz.mell'!E133</f>
        <v>0</v>
      </c>
      <c r="F133" s="382">
        <f>'RM_6.1.2.sz.mell'!F133</f>
        <v>0</v>
      </c>
      <c r="G133" s="382">
        <f>'RM_6.1.2.sz.mell'!G133</f>
        <v>0</v>
      </c>
      <c r="H133" s="382">
        <f>'RM_6.1.2.sz.mell'!H133</f>
        <v>0</v>
      </c>
      <c r="I133" s="382">
        <f>'RM_6.1.2.sz.mell'!I133</f>
        <v>0</v>
      </c>
      <c r="J133" s="382">
        <f>'RM_6.1.2.sz.mell'!J133</f>
        <v>0</v>
      </c>
      <c r="K133" s="282">
        <f>'RM_6.1.2.sz.mell'!K133</f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'RM_6.1.2.sz.mell'!C134</f>
        <v>0</v>
      </c>
      <c r="D134" s="686">
        <f>'RM_6.1.2.sz.mell'!D134</f>
        <v>0</v>
      </c>
      <c r="E134" s="686">
        <f>'RM_6.1.2.sz.mell'!E134</f>
        <v>0</v>
      </c>
      <c r="F134" s="686">
        <f>'RM_6.1.2.sz.mell'!F134</f>
        <v>0</v>
      </c>
      <c r="G134" s="686">
        <f>'RM_6.1.2.sz.mell'!G134</f>
        <v>0</v>
      </c>
      <c r="H134" s="686">
        <f>'RM_6.1.2.sz.mell'!H134</f>
        <v>0</v>
      </c>
      <c r="I134" s="686">
        <f>'RM_6.1.2.sz.mell'!I134</f>
        <v>0</v>
      </c>
      <c r="J134" s="686">
        <f>'RM_6.1.2.sz.mell'!J134</f>
        <v>0</v>
      </c>
      <c r="K134" s="752">
        <f>'RM_6.1.2.sz.mell'!K134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'RM_6.1.2.sz.mell'!C135</f>
        <v>0</v>
      </c>
      <c r="D135" s="686">
        <f>'RM_6.1.2.sz.mell'!D135</f>
        <v>0</v>
      </c>
      <c r="E135" s="686">
        <f>'RM_6.1.2.sz.mell'!E135</f>
        <v>0</v>
      </c>
      <c r="F135" s="686">
        <f>'RM_6.1.2.sz.mell'!F135</f>
        <v>0</v>
      </c>
      <c r="G135" s="686">
        <f>'RM_6.1.2.sz.mell'!G135</f>
        <v>0</v>
      </c>
      <c r="H135" s="686">
        <f>'RM_6.1.2.sz.mell'!H135</f>
        <v>0</v>
      </c>
      <c r="I135" s="686">
        <f>'RM_6.1.2.sz.mell'!I135</f>
        <v>0</v>
      </c>
      <c r="J135" s="686">
        <f>'RM_6.1.2.sz.mell'!J135</f>
        <v>0</v>
      </c>
      <c r="K135" s="752">
        <f>'RM_6.1.2.sz.mell'!K135</f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'RM_6.1.2.sz.mell'!C136</f>
        <v>0</v>
      </c>
      <c r="D136" s="686">
        <f>'RM_6.1.2.sz.mell'!D136</f>
        <v>0</v>
      </c>
      <c r="E136" s="686">
        <f>'RM_6.1.2.sz.mell'!E136</f>
        <v>0</v>
      </c>
      <c r="F136" s="686">
        <f>'RM_6.1.2.sz.mell'!F136</f>
        <v>0</v>
      </c>
      <c r="G136" s="686">
        <f>'RM_6.1.2.sz.mell'!G136</f>
        <v>0</v>
      </c>
      <c r="H136" s="686">
        <f>'RM_6.1.2.sz.mell'!H136</f>
        <v>0</v>
      </c>
      <c r="I136" s="686">
        <f>'RM_6.1.2.sz.mell'!I136</f>
        <v>0</v>
      </c>
      <c r="J136" s="686">
        <f>'RM_6.1.2.sz.mell'!J136</f>
        <v>0</v>
      </c>
      <c r="K136" s="752">
        <f>'RM_6.1.2.sz.mell'!K136</f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'RM_6.1.2.sz.mell'!C137</f>
        <v>0</v>
      </c>
      <c r="D137" s="686">
        <f>'RM_6.1.2.sz.mell'!D137</f>
        <v>0</v>
      </c>
      <c r="E137" s="686">
        <f>'RM_6.1.2.sz.mell'!E137</f>
        <v>0</v>
      </c>
      <c r="F137" s="686">
        <f>'RM_6.1.2.sz.mell'!F137</f>
        <v>0</v>
      </c>
      <c r="G137" s="686">
        <f>'RM_6.1.2.sz.mell'!G137</f>
        <v>0</v>
      </c>
      <c r="H137" s="686">
        <f>'RM_6.1.2.sz.mell'!H137</f>
        <v>0</v>
      </c>
      <c r="I137" s="686">
        <f>'RM_6.1.2.sz.mell'!I137</f>
        <v>0</v>
      </c>
      <c r="J137" s="686">
        <f>'RM_6.1.2.sz.mell'!J137</f>
        <v>0</v>
      </c>
      <c r="K137" s="752">
        <f>'RM_6.1.2.sz.mell'!K137</f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'RM_6.1.2.sz.mell'!C138</f>
        <v>0</v>
      </c>
      <c r="D138" s="686">
        <f>'RM_6.1.2.sz.mell'!D138</f>
        <v>0</v>
      </c>
      <c r="E138" s="686">
        <f>'RM_6.1.2.sz.mell'!E138</f>
        <v>0</v>
      </c>
      <c r="F138" s="686">
        <f>'RM_6.1.2.sz.mell'!F138</f>
        <v>0</v>
      </c>
      <c r="G138" s="686">
        <f>'RM_6.1.2.sz.mell'!G138</f>
        <v>0</v>
      </c>
      <c r="H138" s="686">
        <f>'RM_6.1.2.sz.mell'!H138</f>
        <v>0</v>
      </c>
      <c r="I138" s="686">
        <f>'RM_6.1.2.sz.mell'!I138</f>
        <v>0</v>
      </c>
      <c r="J138" s="686">
        <f>'RM_6.1.2.sz.mell'!J138</f>
        <v>0</v>
      </c>
      <c r="K138" s="752">
        <f>'RM_6.1.2.sz.mell'!K138</f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'RM_6.1.2.sz.mell'!C139</f>
        <v>0</v>
      </c>
      <c r="D139" s="686">
        <f>'RM_6.1.2.sz.mell'!D139</f>
        <v>0</v>
      </c>
      <c r="E139" s="686">
        <f>'RM_6.1.2.sz.mell'!E139</f>
        <v>0</v>
      </c>
      <c r="F139" s="686">
        <f>'RM_6.1.2.sz.mell'!F139</f>
        <v>0</v>
      </c>
      <c r="G139" s="686">
        <f>'RM_6.1.2.sz.mell'!G139</f>
        <v>0</v>
      </c>
      <c r="H139" s="686">
        <f>'RM_6.1.2.sz.mell'!H139</f>
        <v>0</v>
      </c>
      <c r="I139" s="686">
        <f>'RM_6.1.2.sz.mell'!I139</f>
        <v>0</v>
      </c>
      <c r="J139" s="686">
        <f>'RM_6.1.2.sz.mell'!J139</f>
        <v>0</v>
      </c>
      <c r="K139" s="752">
        <f>'RM_6.1.2.sz.mell'!K139</f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'RM_6.1.2.sz.mell'!C140</f>
        <v>0</v>
      </c>
      <c r="D140" s="389">
        <f>'RM_6.1.2.sz.mell'!D140</f>
        <v>0</v>
      </c>
      <c r="E140" s="389">
        <f>'RM_6.1.2.sz.mell'!E140</f>
        <v>0</v>
      </c>
      <c r="F140" s="389">
        <f>'RM_6.1.2.sz.mell'!F140</f>
        <v>0</v>
      </c>
      <c r="G140" s="389">
        <f>'RM_6.1.2.sz.mell'!G140</f>
        <v>0</v>
      </c>
      <c r="H140" s="389">
        <f>'RM_6.1.2.sz.mell'!H140</f>
        <v>0</v>
      </c>
      <c r="I140" s="389">
        <f>'RM_6.1.2.sz.mell'!I140</f>
        <v>0</v>
      </c>
      <c r="J140" s="389">
        <f>'RM_6.1.2.sz.mell'!J140</f>
        <v>0</v>
      </c>
      <c r="K140" s="288">
        <f>'RM_6.1.2.sz.mell'!K140</f>
        <v>0</v>
      </c>
    </row>
    <row r="141" spans="1:11" x14ac:dyDescent="0.2">
      <c r="A141" s="1299" t="s">
        <v>93</v>
      </c>
      <c r="B141" s="1169" t="s">
        <v>366</v>
      </c>
      <c r="C141" s="686">
        <f>'RM_6.1.2.sz.mell'!C141</f>
        <v>0</v>
      </c>
      <c r="D141" s="686">
        <f>'RM_6.1.2.sz.mell'!D141</f>
        <v>0</v>
      </c>
      <c r="E141" s="686">
        <f>'RM_6.1.2.sz.mell'!E141</f>
        <v>0</v>
      </c>
      <c r="F141" s="686">
        <f>'RM_6.1.2.sz.mell'!F141</f>
        <v>0</v>
      </c>
      <c r="G141" s="686">
        <f>'RM_6.1.2.sz.mell'!G141</f>
        <v>0</v>
      </c>
      <c r="H141" s="686">
        <f>'RM_6.1.2.sz.mell'!H141</f>
        <v>0</v>
      </c>
      <c r="I141" s="686">
        <f>'RM_6.1.2.sz.mell'!I141</f>
        <v>0</v>
      </c>
      <c r="J141" s="686">
        <f>'RM_6.1.2.sz.mell'!J141</f>
        <v>0</v>
      </c>
      <c r="K141" s="752">
        <f>'RM_6.1.2.sz.mell'!K141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'RM_6.1.2.sz.mell'!C142</f>
        <v>0</v>
      </c>
      <c r="D142" s="686">
        <f>'RM_6.1.2.sz.mell'!D142</f>
        <v>0</v>
      </c>
      <c r="E142" s="686">
        <f>'RM_6.1.2.sz.mell'!E142</f>
        <v>0</v>
      </c>
      <c r="F142" s="686">
        <f>'RM_6.1.2.sz.mell'!F142</f>
        <v>0</v>
      </c>
      <c r="G142" s="686">
        <f>'RM_6.1.2.sz.mell'!G142</f>
        <v>0</v>
      </c>
      <c r="H142" s="686">
        <f>'RM_6.1.2.sz.mell'!H142</f>
        <v>0</v>
      </c>
      <c r="I142" s="686">
        <f>'RM_6.1.2.sz.mell'!I142</f>
        <v>0</v>
      </c>
      <c r="J142" s="686">
        <f>'RM_6.1.2.sz.mell'!J142</f>
        <v>0</v>
      </c>
      <c r="K142" s="752">
        <f>'RM_6.1.2.sz.mell'!K142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'RM_6.1.2.sz.mell'!C143</f>
        <v>0</v>
      </c>
      <c r="D143" s="686">
        <f>'RM_6.1.2.sz.mell'!D143</f>
        <v>0</v>
      </c>
      <c r="E143" s="686">
        <f>'RM_6.1.2.sz.mell'!E143</f>
        <v>0</v>
      </c>
      <c r="F143" s="686">
        <f>'RM_6.1.2.sz.mell'!F143</f>
        <v>0</v>
      </c>
      <c r="G143" s="686">
        <f>'RM_6.1.2.sz.mell'!G143</f>
        <v>0</v>
      </c>
      <c r="H143" s="686">
        <f>'RM_6.1.2.sz.mell'!H143</f>
        <v>0</v>
      </c>
      <c r="I143" s="686">
        <f>'RM_6.1.2.sz.mell'!I143</f>
        <v>0</v>
      </c>
      <c r="J143" s="686">
        <f>'RM_6.1.2.sz.mell'!J143</f>
        <v>0</v>
      </c>
      <c r="K143" s="752">
        <f>'RM_6.1.2.sz.mell'!K143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'RM_6.1.2.sz.mell'!C144</f>
        <v>0</v>
      </c>
      <c r="D144" s="686">
        <f>'RM_6.1.2.sz.mell'!D144</f>
        <v>0</v>
      </c>
      <c r="E144" s="686">
        <f>'RM_6.1.2.sz.mell'!E144</f>
        <v>0</v>
      </c>
      <c r="F144" s="686">
        <f>'RM_6.1.2.sz.mell'!F144</f>
        <v>0</v>
      </c>
      <c r="G144" s="686">
        <f>'RM_6.1.2.sz.mell'!G144</f>
        <v>0</v>
      </c>
      <c r="H144" s="686">
        <f>'RM_6.1.2.sz.mell'!H144</f>
        <v>0</v>
      </c>
      <c r="I144" s="686">
        <f>'RM_6.1.2.sz.mell'!I144</f>
        <v>0</v>
      </c>
      <c r="J144" s="686">
        <f>'RM_6.1.2.sz.mell'!J144</f>
        <v>0</v>
      </c>
      <c r="K144" s="752">
        <f>'RM_6.1.2.sz.mell'!K144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'RM_6.1.2.sz.mell'!C145</f>
        <v>0</v>
      </c>
      <c r="D145" s="686">
        <f>'RM_6.1.2.sz.mell'!D145</f>
        <v>0</v>
      </c>
      <c r="E145" s="686">
        <f>'RM_6.1.2.sz.mell'!E145</f>
        <v>0</v>
      </c>
      <c r="F145" s="686">
        <f>'RM_6.1.2.sz.mell'!F145</f>
        <v>0</v>
      </c>
      <c r="G145" s="686">
        <f>'RM_6.1.2.sz.mell'!G145</f>
        <v>0</v>
      </c>
      <c r="H145" s="686">
        <f>'RM_6.1.2.sz.mell'!H145</f>
        <v>0</v>
      </c>
      <c r="I145" s="686">
        <f>'RM_6.1.2.sz.mell'!I145</f>
        <v>0</v>
      </c>
      <c r="J145" s="686">
        <f>'RM_6.1.2.sz.mell'!J145</f>
        <v>0</v>
      </c>
      <c r="K145" s="752">
        <f>'RM_6.1.2.sz.mell'!K145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'RM_6.1.2.sz.mell'!C146</f>
        <v>0</v>
      </c>
      <c r="D146" s="486">
        <f>'RM_6.1.2.sz.mell'!D146</f>
        <v>0</v>
      </c>
      <c r="E146" s="486">
        <f>'RM_6.1.2.sz.mell'!E146</f>
        <v>0</v>
      </c>
      <c r="F146" s="486">
        <f>'RM_6.1.2.sz.mell'!F146</f>
        <v>0</v>
      </c>
      <c r="G146" s="486">
        <f>'RM_6.1.2.sz.mell'!G146</f>
        <v>0</v>
      </c>
      <c r="H146" s="486">
        <f>'RM_6.1.2.sz.mell'!H146</f>
        <v>0</v>
      </c>
      <c r="I146" s="486">
        <f>'RM_6.1.2.sz.mell'!I146</f>
        <v>0</v>
      </c>
      <c r="J146" s="486">
        <f>'RM_6.1.2.sz.mell'!J146</f>
        <v>0</v>
      </c>
      <c r="K146" s="291">
        <f>'RM_6.1.2.sz.mell'!K146</f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'RM_6.1.2.sz.mell'!C147</f>
        <v>0</v>
      </c>
      <c r="D147" s="686">
        <f>'RM_6.1.2.sz.mell'!D147</f>
        <v>0</v>
      </c>
      <c r="E147" s="686">
        <f>'RM_6.1.2.sz.mell'!E147</f>
        <v>0</v>
      </c>
      <c r="F147" s="686">
        <f>'RM_6.1.2.sz.mell'!F147</f>
        <v>0</v>
      </c>
      <c r="G147" s="686">
        <f>'RM_6.1.2.sz.mell'!G147</f>
        <v>0</v>
      </c>
      <c r="H147" s="686">
        <f>'RM_6.1.2.sz.mell'!H147</f>
        <v>0</v>
      </c>
      <c r="I147" s="686">
        <f>'RM_6.1.2.sz.mell'!I147</f>
        <v>0</v>
      </c>
      <c r="J147" s="686">
        <f>'RM_6.1.2.sz.mell'!J147</f>
        <v>0</v>
      </c>
      <c r="K147" s="752">
        <f>'RM_6.1.2.sz.mell'!K147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'RM_6.1.2.sz.mell'!C148</f>
        <v>0</v>
      </c>
      <c r="D148" s="686">
        <f>'RM_6.1.2.sz.mell'!D148</f>
        <v>0</v>
      </c>
      <c r="E148" s="686">
        <f>'RM_6.1.2.sz.mell'!E148</f>
        <v>0</v>
      </c>
      <c r="F148" s="686">
        <f>'RM_6.1.2.sz.mell'!F148</f>
        <v>0</v>
      </c>
      <c r="G148" s="686">
        <f>'RM_6.1.2.sz.mell'!G148</f>
        <v>0</v>
      </c>
      <c r="H148" s="686">
        <f>'RM_6.1.2.sz.mell'!H148</f>
        <v>0</v>
      </c>
      <c r="I148" s="686">
        <f>'RM_6.1.2.sz.mell'!I148</f>
        <v>0</v>
      </c>
      <c r="J148" s="686">
        <f>'RM_6.1.2.sz.mell'!J148</f>
        <v>0</v>
      </c>
      <c r="K148" s="752">
        <f>'RM_6.1.2.sz.mell'!K148</f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'RM_6.1.2.sz.mell'!C149</f>
        <v>0</v>
      </c>
      <c r="D149" s="686">
        <f>'RM_6.1.2.sz.mell'!D149</f>
        <v>0</v>
      </c>
      <c r="E149" s="686">
        <f>'RM_6.1.2.sz.mell'!E149</f>
        <v>0</v>
      </c>
      <c r="F149" s="686">
        <f>'RM_6.1.2.sz.mell'!F149</f>
        <v>0</v>
      </c>
      <c r="G149" s="686">
        <f>'RM_6.1.2.sz.mell'!G149</f>
        <v>0</v>
      </c>
      <c r="H149" s="686">
        <f>'RM_6.1.2.sz.mell'!H149</f>
        <v>0</v>
      </c>
      <c r="I149" s="686">
        <f>'RM_6.1.2.sz.mell'!I149</f>
        <v>0</v>
      </c>
      <c r="J149" s="686">
        <f>'RM_6.1.2.sz.mell'!J149</f>
        <v>0</v>
      </c>
      <c r="K149" s="752">
        <f>'RM_6.1.2.sz.mell'!K149</f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'RM_6.1.2.sz.mell'!C150</f>
        <v>0</v>
      </c>
      <c r="D150" s="686">
        <f>'RM_6.1.2.sz.mell'!D150</f>
        <v>0</v>
      </c>
      <c r="E150" s="686">
        <f>'RM_6.1.2.sz.mell'!E150</f>
        <v>0</v>
      </c>
      <c r="F150" s="686">
        <f>'RM_6.1.2.sz.mell'!F150</f>
        <v>0</v>
      </c>
      <c r="G150" s="686">
        <f>'RM_6.1.2.sz.mell'!G150</f>
        <v>0</v>
      </c>
      <c r="H150" s="686">
        <f>'RM_6.1.2.sz.mell'!H150</f>
        <v>0</v>
      </c>
      <c r="I150" s="686">
        <f>'RM_6.1.2.sz.mell'!I150</f>
        <v>0</v>
      </c>
      <c r="J150" s="686">
        <f>'RM_6.1.2.sz.mell'!J150</f>
        <v>0</v>
      </c>
      <c r="K150" s="752">
        <f>'RM_6.1.2.sz.mell'!K150</f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'RM_6.1.2.sz.mell'!C151</f>
        <v>0</v>
      </c>
      <c r="D151" s="688">
        <f>'RM_6.1.2.sz.mell'!D151</f>
        <v>0</v>
      </c>
      <c r="E151" s="688">
        <f>'RM_6.1.2.sz.mell'!E151</f>
        <v>0</v>
      </c>
      <c r="F151" s="688">
        <f>'RM_6.1.2.sz.mell'!F151</f>
        <v>0</v>
      </c>
      <c r="G151" s="688">
        <f>'RM_6.1.2.sz.mell'!G151</f>
        <v>0</v>
      </c>
      <c r="H151" s="688">
        <f>'RM_6.1.2.sz.mell'!H151</f>
        <v>0</v>
      </c>
      <c r="I151" s="688">
        <f>'RM_6.1.2.sz.mell'!I151</f>
        <v>0</v>
      </c>
      <c r="J151" s="688">
        <f>'RM_6.1.2.sz.mell'!J151</f>
        <v>0</v>
      </c>
      <c r="K151" s="753">
        <f>'RM_6.1.2.sz.mell'!K151</f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'RM_6.1.2.sz.mell'!C152</f>
        <v>0</v>
      </c>
      <c r="D152" s="486">
        <f>'RM_6.1.2.sz.mell'!D152</f>
        <v>0</v>
      </c>
      <c r="E152" s="486">
        <f>'RM_6.1.2.sz.mell'!E152</f>
        <v>0</v>
      </c>
      <c r="F152" s="486">
        <f>'RM_6.1.2.sz.mell'!F152</f>
        <v>0</v>
      </c>
      <c r="G152" s="486">
        <f>'RM_6.1.2.sz.mell'!G152</f>
        <v>0</v>
      </c>
      <c r="H152" s="486">
        <f>'RM_6.1.2.sz.mell'!H152</f>
        <v>0</v>
      </c>
      <c r="I152" s="486">
        <f>'RM_6.1.2.sz.mell'!I152</f>
        <v>0</v>
      </c>
      <c r="J152" s="486">
        <f>'RM_6.1.2.sz.mell'!J152</f>
        <v>0</v>
      </c>
      <c r="K152" s="291">
        <f>'RM_6.1.2.sz.mell'!K152</f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'RM_6.1.2.sz.mell'!C153</f>
        <v>0</v>
      </c>
      <c r="D153" s="486">
        <f>'RM_6.1.2.sz.mell'!D153</f>
        <v>0</v>
      </c>
      <c r="E153" s="486">
        <f>'RM_6.1.2.sz.mell'!E153</f>
        <v>0</v>
      </c>
      <c r="F153" s="486">
        <f>'RM_6.1.2.sz.mell'!F153</f>
        <v>0</v>
      </c>
      <c r="G153" s="486">
        <f>'RM_6.1.2.sz.mell'!G153</f>
        <v>0</v>
      </c>
      <c r="H153" s="486">
        <f>'RM_6.1.2.sz.mell'!H153</f>
        <v>0</v>
      </c>
      <c r="I153" s="486">
        <f>'RM_6.1.2.sz.mell'!I153</f>
        <v>0</v>
      </c>
      <c r="J153" s="486">
        <f>'RM_6.1.2.sz.mell'!J153</f>
        <v>0</v>
      </c>
      <c r="K153" s="291">
        <f>'RM_6.1.2.sz.mell'!K153</f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'RM_6.1.2.sz.mell'!C154</f>
        <v>0</v>
      </c>
      <c r="D154" s="488">
        <f>'RM_6.1.2.sz.mell'!D154</f>
        <v>0</v>
      </c>
      <c r="E154" s="488">
        <f>'RM_6.1.2.sz.mell'!E154</f>
        <v>0</v>
      </c>
      <c r="F154" s="488">
        <f>'RM_6.1.2.sz.mell'!F154</f>
        <v>0</v>
      </c>
      <c r="G154" s="488">
        <f>'RM_6.1.2.sz.mell'!G154</f>
        <v>0</v>
      </c>
      <c r="H154" s="488">
        <f>'RM_6.1.2.sz.mell'!H154</f>
        <v>0</v>
      </c>
      <c r="I154" s="488">
        <f>'RM_6.1.2.sz.mell'!I154</f>
        <v>0</v>
      </c>
      <c r="J154" s="488">
        <f>'RM_6.1.2.sz.mell'!J154</f>
        <v>0</v>
      </c>
      <c r="K154" s="411">
        <f>'RM_6.1.2.sz.mell'!K154</f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'RM_6.1.2.sz.mell'!C155</f>
        <v>9099230</v>
      </c>
      <c r="D155" s="488">
        <f>'RM_6.1.2.sz.mell'!D155</f>
        <v>0</v>
      </c>
      <c r="E155" s="488">
        <f>'RM_6.1.2.sz.mell'!E155</f>
        <v>0</v>
      </c>
      <c r="F155" s="488">
        <f>'RM_6.1.2.sz.mell'!F155</f>
        <v>0</v>
      </c>
      <c r="G155" s="488">
        <f>'RM_6.1.2.sz.mell'!G155</f>
        <v>0</v>
      </c>
      <c r="H155" s="488">
        <f>'RM_6.1.2.sz.mell'!H155</f>
        <v>0</v>
      </c>
      <c r="I155" s="488">
        <f>'RM_6.1.2.sz.mell'!I155</f>
        <v>0</v>
      </c>
      <c r="J155" s="488">
        <f>'RM_6.1.2.sz.mell'!J155</f>
        <v>0</v>
      </c>
      <c r="K155" s="411">
        <f>'RM_6.1.2.sz.mell'!K155</f>
        <v>9099230</v>
      </c>
    </row>
    <row r="156" spans="1:11" s="1334" customFormat="1" ht="13.5" thickBot="1" x14ac:dyDescent="0.25">
      <c r="A156" s="1330"/>
      <c r="B156" s="1331"/>
      <c r="C156" s="1332">
        <f>'RM_6.1.2.sz.mell'!C156</f>
        <v>0</v>
      </c>
      <c r="D156" s="1332">
        <f>'RM_6.1.2.sz.mell'!D156</f>
        <v>0</v>
      </c>
      <c r="E156" s="1332">
        <f>'RM_6.1.2.sz.mell'!E156</f>
        <v>0</v>
      </c>
      <c r="F156" s="1332">
        <f>'RM_6.1.2.sz.mell'!F156</f>
        <v>0</v>
      </c>
      <c r="G156" s="1332">
        <f>'RM_6.1.2.sz.mell'!G156</f>
        <v>0</v>
      </c>
      <c r="H156" s="1332">
        <f>'RM_6.1.2.sz.mell'!H156</f>
        <v>0</v>
      </c>
      <c r="I156" s="1333">
        <f>'RM_6.1.2.sz.mell'!I156</f>
        <v>0</v>
      </c>
      <c r="J156" s="1333">
        <f>'RM_6.1.2.sz.mell'!J156</f>
        <v>0</v>
      </c>
      <c r="K156" s="1333">
        <f>'RM_6.1.2.sz.mell'!K156</f>
        <v>0</v>
      </c>
    </row>
    <row r="157" spans="1:11" ht="15.2" customHeight="1" thickBot="1" x14ac:dyDescent="0.25">
      <c r="A157" s="1180" t="s">
        <v>514</v>
      </c>
      <c r="B157" s="1181"/>
      <c r="C157" s="1410">
        <f>'RM_6.1.2.sz.mell'!C157</f>
        <v>0</v>
      </c>
      <c r="D157" s="1391">
        <f>'RM_6.1.2.sz.mell'!D157</f>
        <v>0</v>
      </c>
      <c r="E157" s="1391">
        <f>'RM_6.1.2.sz.mell'!E157</f>
        <v>0</v>
      </c>
      <c r="F157" s="1391">
        <f>'RM_6.1.2.sz.mell'!F157</f>
        <v>0</v>
      </c>
      <c r="G157" s="1391">
        <f>'RM_6.1.2.sz.mell'!G157</f>
        <v>0</v>
      </c>
      <c r="H157" s="1391">
        <f>'RM_6.1.2.sz.mell'!H157</f>
        <v>0</v>
      </c>
      <c r="I157" s="1410">
        <f>'RM_6.1.2.sz.mell'!I157</f>
        <v>0</v>
      </c>
      <c r="J157" s="770">
        <f>'RM_6.1.2.sz.mell'!J157</f>
        <v>0</v>
      </c>
      <c r="K157" s="291">
        <f>'RM_6.1.2.sz.mell'!K157</f>
        <v>0</v>
      </c>
    </row>
    <row r="158" spans="1:11" ht="14.45" customHeight="1" thickBot="1" x14ac:dyDescent="0.25">
      <c r="A158" s="1180" t="s">
        <v>203</v>
      </c>
      <c r="B158" s="1181"/>
      <c r="C158" s="1410">
        <f>'RM_6.1.2.sz.mell'!C158</f>
        <v>0</v>
      </c>
      <c r="D158" s="1391">
        <f>'RM_6.1.2.sz.mell'!D158</f>
        <v>0</v>
      </c>
      <c r="E158" s="1391">
        <f>'RM_6.1.2.sz.mell'!E158</f>
        <v>0</v>
      </c>
      <c r="F158" s="1391">
        <f>'RM_6.1.2.sz.mell'!F158</f>
        <v>0</v>
      </c>
      <c r="G158" s="1391">
        <f>'RM_6.1.2.sz.mell'!G158</f>
        <v>0</v>
      </c>
      <c r="H158" s="1391">
        <f>'RM_6.1.2.sz.mell'!H158</f>
        <v>0</v>
      </c>
      <c r="I158" s="1410">
        <f>'RM_6.1.2.sz.mell'!I158</f>
        <v>0</v>
      </c>
      <c r="J158" s="770">
        <f>'RM_6.1.2.sz.mell'!J158</f>
        <v>0</v>
      </c>
      <c r="K158" s="291">
        <f>'RM_6.1.2.sz.mell'!K158</f>
        <v>0</v>
      </c>
    </row>
  </sheetData>
  <sheetProtection sheet="1" formatCells="0"/>
  <customSheetViews>
    <customSheetView guid="{9A8A2574-4E4C-4A0E-A4B4-611EAAF4A38D}" scale="120" topLeftCell="B1">
      <selection activeCell="B30" sqref="B30:B36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2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158"/>
  <sheetViews>
    <sheetView zoomScale="120" zoomScaleNormal="120" zoomScaleSheetLayoutView="100" workbookViewId="0"/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CONCATENATE("5.1.3. melléklet ",E_ALAPADATOK!A7," ",E_ALAPADATOK!B7," ",E_ALAPADATOK!C7," ",E_ALAPADATOK!D7," ",E_ALAPADATOK!E7," ",E_ALAPADATOK!F7," ",E_ALAPADATOK!G7," ",E_ALAPADATOK!H7)</f>
        <v>5.1.3. melléklet a … / 2021. ( …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CONCATENATE(E_ALAPADATOK!A3)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769</v>
      </c>
      <c r="C3" s="2307"/>
      <c r="D3" s="2307"/>
      <c r="E3" s="2307"/>
      <c r="F3" s="2307"/>
      <c r="G3" s="2307"/>
      <c r="H3" s="2307"/>
      <c r="I3" s="2308"/>
      <c r="J3" s="2309"/>
      <c r="K3" s="1286" t="s">
        <v>426</v>
      </c>
    </row>
    <row r="4" spans="1:11" s="1292" customFormat="1" ht="15.95" customHeight="1" thickBot="1" x14ac:dyDescent="0.3">
      <c r="A4" s="1402"/>
      <c r="B4" s="1402"/>
      <c r="C4" s="1403"/>
      <c r="D4" s="1403"/>
      <c r="E4" s="1403"/>
      <c r="F4" s="1403"/>
      <c r="G4" s="1403"/>
      <c r="H4" s="1404"/>
      <c r="I4" s="1404"/>
      <c r="J4" s="1404"/>
      <c r="K4" s="1405" t="str">
        <f>CONCATENATE('E_2.2.sz.mell.'!I2)</f>
        <v>Forintban!</v>
      </c>
    </row>
    <row r="5" spans="1:11" ht="40.5" customHeight="1" thickBot="1" x14ac:dyDescent="0.25">
      <c r="A5" s="1349" t="s">
        <v>202</v>
      </c>
      <c r="B5" s="1350" t="s">
        <v>558</v>
      </c>
      <c r="C5" s="1406" t="str">
        <f>'RM_6.1.3.sz.mell'!C5</f>
        <v>Eredeti
előirányzat</v>
      </c>
      <c r="D5" s="1407" t="str">
        <f>'RM_6.1.3.sz.mell'!D5</f>
        <v xml:space="preserve">… . sz. módosítás </v>
      </c>
      <c r="E5" s="1407" t="str">
        <f>'RM_6.1.3.sz.mell'!E5</f>
        <v xml:space="preserve">… . sz. módosítás </v>
      </c>
      <c r="F5" s="1407" t="str">
        <f>'RM_6.1.3.sz.mell'!F5</f>
        <v xml:space="preserve">… . sz. módosítás </v>
      </c>
      <c r="G5" s="1407" t="str">
        <f>'RM_6.1.3.sz.mell'!G5</f>
        <v xml:space="preserve">… . sz. módosítás </v>
      </c>
      <c r="H5" s="1407" t="str">
        <f>'RM_6.1.3.sz.mell'!H5</f>
        <v xml:space="preserve">… . sz. módosítás </v>
      </c>
      <c r="I5" s="1407" t="str">
        <f>'RM_6.1.3.sz.mell'!I5</f>
        <v xml:space="preserve">… . sz. módosítás </v>
      </c>
      <c r="J5" s="1407" t="str">
        <f>'RM_6.1.3.sz.mell'!J5</f>
        <v>Módosítások összesen</v>
      </c>
      <c r="K5" s="1408" t="str">
        <f>'RM_6.1.3.sz.mell'!K5</f>
        <v>….számú módosítás utáni előirányzat</v>
      </c>
    </row>
    <row r="6" spans="1:11" s="1298" customFormat="1" ht="12.95" customHeight="1" thickBot="1" x14ac:dyDescent="0.25">
      <c r="A6" s="261" t="s">
        <v>488</v>
      </c>
      <c r="B6" s="918" t="s">
        <v>489</v>
      </c>
      <c r="C6" s="1353" t="s">
        <v>490</v>
      </c>
      <c r="D6" s="1353" t="s">
        <v>492</v>
      </c>
      <c r="E6" s="1354" t="s">
        <v>491</v>
      </c>
      <c r="F6" s="1354" t="s">
        <v>493</v>
      </c>
      <c r="G6" s="1354" t="s">
        <v>494</v>
      </c>
      <c r="H6" s="1354" t="s">
        <v>495</v>
      </c>
      <c r="I6" s="1354" t="s">
        <v>741</v>
      </c>
      <c r="J6" s="1354" t="s">
        <v>742</v>
      </c>
      <c r="K6" s="667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382">
        <f>'RM_6.1.3.sz.mell'!C8</f>
        <v>0</v>
      </c>
      <c r="D8" s="694">
        <f>'RM_6.1.3.sz.mell'!D8</f>
        <v>0</v>
      </c>
      <c r="E8" s="694">
        <f>'RM_6.1.3.sz.mell'!E8</f>
        <v>0</v>
      </c>
      <c r="F8" s="694">
        <f>'RM_6.1.3.sz.mell'!F8</f>
        <v>0</v>
      </c>
      <c r="G8" s="694">
        <f>'RM_6.1.3.sz.mell'!G8</f>
        <v>0</v>
      </c>
      <c r="H8" s="694">
        <f>'RM_6.1.3.sz.mell'!H8</f>
        <v>0</v>
      </c>
      <c r="I8" s="382">
        <f>'RM_6.1.3.sz.mell'!I8</f>
        <v>0</v>
      </c>
      <c r="J8" s="382">
        <f>'RM_6.1.3.sz.mell'!J8</f>
        <v>0</v>
      </c>
      <c r="K8" s="282">
        <f>'RM_6.1.3.sz.mell'!K8</f>
        <v>0</v>
      </c>
    </row>
    <row r="9" spans="1:11" s="75" customFormat="1" ht="12" customHeight="1" x14ac:dyDescent="0.2">
      <c r="A9" s="1299" t="s">
        <v>97</v>
      </c>
      <c r="B9" s="1188" t="s">
        <v>250</v>
      </c>
      <c r="C9" s="668">
        <f>'RM_6.1.3.sz.mell'!C9</f>
        <v>0</v>
      </c>
      <c r="D9" s="1377">
        <f>'RM_6.1.3.sz.mell'!D9</f>
        <v>0</v>
      </c>
      <c r="E9" s="1377">
        <f>'RM_6.1.3.sz.mell'!E9</f>
        <v>0</v>
      </c>
      <c r="F9" s="1377">
        <f>'RM_6.1.3.sz.mell'!F9</f>
        <v>0</v>
      </c>
      <c r="G9" s="1377">
        <f>'RM_6.1.3.sz.mell'!G9</f>
        <v>0</v>
      </c>
      <c r="H9" s="1377">
        <f>'RM_6.1.3.sz.mell'!H9</f>
        <v>0</v>
      </c>
      <c r="I9" s="668">
        <f>'RM_6.1.3.sz.mell'!I9</f>
        <v>0</v>
      </c>
      <c r="J9" s="668">
        <f>'RM_6.1.3.sz.mell'!J9</f>
        <v>0</v>
      </c>
      <c r="K9" s="396">
        <f>'RM_6.1.3.sz.mell'!K9</f>
        <v>0</v>
      </c>
    </row>
    <row r="10" spans="1:11" s="1301" customFormat="1" ht="12" customHeight="1" x14ac:dyDescent="0.2">
      <c r="A10" s="1300" t="s">
        <v>98</v>
      </c>
      <c r="B10" s="1190" t="s">
        <v>251</v>
      </c>
      <c r="C10" s="668">
        <f>'RM_6.1.3.sz.mell'!C10</f>
        <v>0</v>
      </c>
      <c r="D10" s="1378">
        <f>'RM_6.1.3.sz.mell'!D10</f>
        <v>0</v>
      </c>
      <c r="E10" s="1378">
        <f>'RM_6.1.3.sz.mell'!E10</f>
        <v>0</v>
      </c>
      <c r="F10" s="1378">
        <f>'RM_6.1.3.sz.mell'!F10</f>
        <v>0</v>
      </c>
      <c r="G10" s="1378">
        <f>'RM_6.1.3.sz.mell'!G10</f>
        <v>0</v>
      </c>
      <c r="H10" s="1378">
        <f>'RM_6.1.3.sz.mell'!H10</f>
        <v>0</v>
      </c>
      <c r="I10" s="686">
        <f>'RM_6.1.3.sz.mell'!I10</f>
        <v>0</v>
      </c>
      <c r="J10" s="668">
        <f>'RM_6.1.3.sz.mell'!J10</f>
        <v>0</v>
      </c>
      <c r="K10" s="396">
        <f>'RM_6.1.3.sz.mell'!K10</f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668">
        <f>'RM_6.1.3.sz.mell'!C11</f>
        <v>0</v>
      </c>
      <c r="D11" s="1378">
        <f>'RM_6.1.3.sz.mell'!D11</f>
        <v>0</v>
      </c>
      <c r="E11" s="1378">
        <f>'RM_6.1.3.sz.mell'!E11</f>
        <v>0</v>
      </c>
      <c r="F11" s="1378">
        <f>'RM_6.1.3.sz.mell'!F11</f>
        <v>0</v>
      </c>
      <c r="G11" s="1378">
        <f>'RM_6.1.3.sz.mell'!G11</f>
        <v>0</v>
      </c>
      <c r="H11" s="1378">
        <f>'RM_6.1.3.sz.mell'!H11</f>
        <v>0</v>
      </c>
      <c r="I11" s="686">
        <f>'RM_6.1.3.sz.mell'!I11</f>
        <v>0</v>
      </c>
      <c r="J11" s="668">
        <f>'RM_6.1.3.sz.mell'!J11</f>
        <v>0</v>
      </c>
      <c r="K11" s="396">
        <f>'RM_6.1.3.sz.mell'!K11</f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668">
        <f>'RM_6.1.3.sz.mell'!C12</f>
        <v>0</v>
      </c>
      <c r="D12" s="1378">
        <f>'RM_6.1.3.sz.mell'!D12</f>
        <v>0</v>
      </c>
      <c r="E12" s="1378">
        <f>'RM_6.1.3.sz.mell'!E12</f>
        <v>0</v>
      </c>
      <c r="F12" s="1378">
        <f>'RM_6.1.3.sz.mell'!F12</f>
        <v>0</v>
      </c>
      <c r="G12" s="1378">
        <f>'RM_6.1.3.sz.mell'!G12</f>
        <v>0</v>
      </c>
      <c r="H12" s="1378">
        <f>'RM_6.1.3.sz.mell'!H12</f>
        <v>0</v>
      </c>
      <c r="I12" s="686">
        <f>'RM_6.1.3.sz.mell'!I12</f>
        <v>0</v>
      </c>
      <c r="J12" s="668">
        <f>'RM_6.1.3.sz.mell'!J12</f>
        <v>0</v>
      </c>
      <c r="K12" s="396">
        <f>'RM_6.1.3.sz.mell'!K12</f>
        <v>0</v>
      </c>
    </row>
    <row r="13" spans="1:11" s="1301" customFormat="1" ht="12" customHeight="1" x14ac:dyDescent="0.2">
      <c r="A13" s="1300" t="s">
        <v>146</v>
      </c>
      <c r="B13" s="1190" t="s">
        <v>501</v>
      </c>
      <c r="C13" s="668">
        <f>'RM_6.1.3.sz.mell'!C13</f>
        <v>0</v>
      </c>
      <c r="D13" s="1378">
        <f>'RM_6.1.3.sz.mell'!D13</f>
        <v>0</v>
      </c>
      <c r="E13" s="1378">
        <f>'RM_6.1.3.sz.mell'!E13</f>
        <v>0</v>
      </c>
      <c r="F13" s="1378">
        <f>'RM_6.1.3.sz.mell'!F13</f>
        <v>0</v>
      </c>
      <c r="G13" s="1378">
        <f>'RM_6.1.3.sz.mell'!G13</f>
        <v>0</v>
      </c>
      <c r="H13" s="1378">
        <f>'RM_6.1.3.sz.mell'!H13</f>
        <v>0</v>
      </c>
      <c r="I13" s="686">
        <f>'RM_6.1.3.sz.mell'!I13</f>
        <v>0</v>
      </c>
      <c r="J13" s="668">
        <f>'RM_6.1.3.sz.mell'!J13</f>
        <v>0</v>
      </c>
      <c r="K13" s="396">
        <f>'RM_6.1.3.sz.mell'!K13</f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668">
        <f>'RM_6.1.3.sz.mell'!C14</f>
        <v>0</v>
      </c>
      <c r="D14" s="1378">
        <f>'RM_6.1.3.sz.mell'!D14</f>
        <v>0</v>
      </c>
      <c r="E14" s="1378">
        <f>'RM_6.1.3.sz.mell'!E14</f>
        <v>0</v>
      </c>
      <c r="F14" s="1378">
        <f>'RM_6.1.3.sz.mell'!F14</f>
        <v>0</v>
      </c>
      <c r="G14" s="1378">
        <f>'RM_6.1.3.sz.mell'!G14</f>
        <v>0</v>
      </c>
      <c r="H14" s="1378">
        <f>'RM_6.1.3.sz.mell'!H14</f>
        <v>0</v>
      </c>
      <c r="I14" s="686">
        <f>'RM_6.1.3.sz.mell'!I14</f>
        <v>0</v>
      </c>
      <c r="J14" s="668">
        <f>'RM_6.1.3.sz.mell'!J14</f>
        <v>0</v>
      </c>
      <c r="K14" s="396">
        <f>'RM_6.1.3.sz.mell'!K14</f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382">
        <f>'RM_6.1.3.sz.mell'!C15</f>
        <v>0</v>
      </c>
      <c r="D15" s="694">
        <f>'RM_6.1.3.sz.mell'!D15</f>
        <v>0</v>
      </c>
      <c r="E15" s="694">
        <f>'RM_6.1.3.sz.mell'!E15</f>
        <v>0</v>
      </c>
      <c r="F15" s="694">
        <f>'RM_6.1.3.sz.mell'!F15</f>
        <v>0</v>
      </c>
      <c r="G15" s="694">
        <f>'RM_6.1.3.sz.mell'!G15</f>
        <v>0</v>
      </c>
      <c r="H15" s="694">
        <f>'RM_6.1.3.sz.mell'!H15</f>
        <v>0</v>
      </c>
      <c r="I15" s="382">
        <f>'RM_6.1.3.sz.mell'!I15</f>
        <v>0</v>
      </c>
      <c r="J15" s="382">
        <f>'RM_6.1.3.sz.mell'!J15</f>
        <v>0</v>
      </c>
      <c r="K15" s="282">
        <f>'RM_6.1.3.sz.mell'!K15</f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668">
        <f>'RM_6.1.3.sz.mell'!C16</f>
        <v>0</v>
      </c>
      <c r="D16" s="1377">
        <f>'RM_6.1.3.sz.mell'!D16</f>
        <v>0</v>
      </c>
      <c r="E16" s="1377">
        <f>'RM_6.1.3.sz.mell'!E16</f>
        <v>0</v>
      </c>
      <c r="F16" s="1377">
        <f>'RM_6.1.3.sz.mell'!F16</f>
        <v>0</v>
      </c>
      <c r="G16" s="1377">
        <f>'RM_6.1.3.sz.mell'!G16</f>
        <v>0</v>
      </c>
      <c r="H16" s="1377">
        <f>'RM_6.1.3.sz.mell'!H16</f>
        <v>0</v>
      </c>
      <c r="I16" s="668">
        <f>'RM_6.1.3.sz.mell'!I16</f>
        <v>0</v>
      </c>
      <c r="J16" s="668">
        <f>'RM_6.1.3.sz.mell'!J16</f>
        <v>0</v>
      </c>
      <c r="K16" s="396">
        <f>'RM_6.1.3.sz.mell'!K16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668">
        <f>'RM_6.1.3.sz.mell'!C17</f>
        <v>0</v>
      </c>
      <c r="D17" s="1378">
        <f>'RM_6.1.3.sz.mell'!D17</f>
        <v>0</v>
      </c>
      <c r="E17" s="1378">
        <f>'RM_6.1.3.sz.mell'!E17</f>
        <v>0</v>
      </c>
      <c r="F17" s="1378">
        <f>'RM_6.1.3.sz.mell'!F17</f>
        <v>0</v>
      </c>
      <c r="G17" s="1378">
        <f>'RM_6.1.3.sz.mell'!G17</f>
        <v>0</v>
      </c>
      <c r="H17" s="1378">
        <f>'RM_6.1.3.sz.mell'!H17</f>
        <v>0</v>
      </c>
      <c r="I17" s="686">
        <f>'RM_6.1.3.sz.mell'!I17</f>
        <v>0</v>
      </c>
      <c r="J17" s="686">
        <f>'RM_6.1.3.sz.mell'!J17</f>
        <v>0</v>
      </c>
      <c r="K17" s="752">
        <f>'RM_6.1.3.sz.mell'!K17</f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668">
        <f>'RM_6.1.3.sz.mell'!C18</f>
        <v>0</v>
      </c>
      <c r="D18" s="1378">
        <f>'RM_6.1.3.sz.mell'!D18</f>
        <v>0</v>
      </c>
      <c r="E18" s="1378">
        <f>'RM_6.1.3.sz.mell'!E18</f>
        <v>0</v>
      </c>
      <c r="F18" s="1378">
        <f>'RM_6.1.3.sz.mell'!F18</f>
        <v>0</v>
      </c>
      <c r="G18" s="1378">
        <f>'RM_6.1.3.sz.mell'!G18</f>
        <v>0</v>
      </c>
      <c r="H18" s="1378">
        <f>'RM_6.1.3.sz.mell'!H18</f>
        <v>0</v>
      </c>
      <c r="I18" s="686">
        <f>'RM_6.1.3.sz.mell'!I18</f>
        <v>0</v>
      </c>
      <c r="J18" s="686">
        <f>'RM_6.1.3.sz.mell'!J18</f>
        <v>0</v>
      </c>
      <c r="K18" s="752">
        <f>'RM_6.1.3.sz.mell'!K18</f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668">
        <f>'RM_6.1.3.sz.mell'!C19</f>
        <v>0</v>
      </c>
      <c r="D19" s="1378">
        <f>'RM_6.1.3.sz.mell'!D19</f>
        <v>0</v>
      </c>
      <c r="E19" s="1378">
        <f>'RM_6.1.3.sz.mell'!E19</f>
        <v>0</v>
      </c>
      <c r="F19" s="1378">
        <f>'RM_6.1.3.sz.mell'!F19</f>
        <v>0</v>
      </c>
      <c r="G19" s="1378">
        <f>'RM_6.1.3.sz.mell'!G19</f>
        <v>0</v>
      </c>
      <c r="H19" s="1378">
        <f>'RM_6.1.3.sz.mell'!H19</f>
        <v>0</v>
      </c>
      <c r="I19" s="686">
        <f>'RM_6.1.3.sz.mell'!I19</f>
        <v>0</v>
      </c>
      <c r="J19" s="686">
        <f>'RM_6.1.3.sz.mell'!J19</f>
        <v>0</v>
      </c>
      <c r="K19" s="752">
        <f>'RM_6.1.3.sz.mell'!K19</f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668">
        <f>'RM_6.1.3.sz.mell'!C20</f>
        <v>0</v>
      </c>
      <c r="D20" s="1378">
        <f>'RM_6.1.3.sz.mell'!D20</f>
        <v>0</v>
      </c>
      <c r="E20" s="1378">
        <f>'RM_6.1.3.sz.mell'!E20</f>
        <v>0</v>
      </c>
      <c r="F20" s="1378">
        <f>'RM_6.1.3.sz.mell'!F20</f>
        <v>0</v>
      </c>
      <c r="G20" s="1378">
        <f>'RM_6.1.3.sz.mell'!G20</f>
        <v>0</v>
      </c>
      <c r="H20" s="1378">
        <f>'RM_6.1.3.sz.mell'!H20</f>
        <v>0</v>
      </c>
      <c r="I20" s="686">
        <f>'RM_6.1.3.sz.mell'!I20</f>
        <v>0</v>
      </c>
      <c r="J20" s="686">
        <f>'RM_6.1.3.sz.mell'!J20</f>
        <v>0</v>
      </c>
      <c r="K20" s="752">
        <f>'RM_6.1.3.sz.mell'!K20</f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668">
        <f>'RM_6.1.3.sz.mell'!C21</f>
        <v>0</v>
      </c>
      <c r="D21" s="1379">
        <f>'RM_6.1.3.sz.mell'!D21</f>
        <v>0</v>
      </c>
      <c r="E21" s="1379">
        <f>'RM_6.1.3.sz.mell'!E21</f>
        <v>0</v>
      </c>
      <c r="F21" s="1379">
        <f>'RM_6.1.3.sz.mell'!F21</f>
        <v>0</v>
      </c>
      <c r="G21" s="1379">
        <f>'RM_6.1.3.sz.mell'!G21</f>
        <v>0</v>
      </c>
      <c r="H21" s="1379">
        <f>'RM_6.1.3.sz.mell'!H21</f>
        <v>0</v>
      </c>
      <c r="I21" s="688">
        <f>'RM_6.1.3.sz.mell'!I21</f>
        <v>0</v>
      </c>
      <c r="J21" s="688">
        <f>'RM_6.1.3.sz.mell'!J21</f>
        <v>0</v>
      </c>
      <c r="K21" s="753">
        <f>'RM_6.1.3.sz.mell'!K21</f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382">
        <f>'RM_6.1.3.sz.mell'!C22</f>
        <v>0</v>
      </c>
      <c r="D22" s="694">
        <f>'RM_6.1.3.sz.mell'!D22</f>
        <v>0</v>
      </c>
      <c r="E22" s="694">
        <f>'RM_6.1.3.sz.mell'!E22</f>
        <v>0</v>
      </c>
      <c r="F22" s="694">
        <f>'RM_6.1.3.sz.mell'!F22</f>
        <v>0</v>
      </c>
      <c r="G22" s="694">
        <f>'RM_6.1.3.sz.mell'!G22</f>
        <v>0</v>
      </c>
      <c r="H22" s="694">
        <f>'RM_6.1.3.sz.mell'!H22</f>
        <v>0</v>
      </c>
      <c r="I22" s="382">
        <f>'RM_6.1.3.sz.mell'!I22</f>
        <v>0</v>
      </c>
      <c r="J22" s="382">
        <f>'RM_6.1.3.sz.mell'!J22</f>
        <v>0</v>
      </c>
      <c r="K22" s="282">
        <f>'RM_6.1.3.sz.mell'!K22</f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668">
        <f>'RM_6.1.3.sz.mell'!C23</f>
        <v>0</v>
      </c>
      <c r="D23" s="1377">
        <f>'RM_6.1.3.sz.mell'!D23</f>
        <v>0</v>
      </c>
      <c r="E23" s="1377">
        <f>'RM_6.1.3.sz.mell'!E23</f>
        <v>0</v>
      </c>
      <c r="F23" s="1377">
        <f>'RM_6.1.3.sz.mell'!F23</f>
        <v>0</v>
      </c>
      <c r="G23" s="1377">
        <f>'RM_6.1.3.sz.mell'!G23</f>
        <v>0</v>
      </c>
      <c r="H23" s="1377">
        <f>'RM_6.1.3.sz.mell'!H23</f>
        <v>0</v>
      </c>
      <c r="I23" s="668">
        <f>'RM_6.1.3.sz.mell'!I23</f>
        <v>0</v>
      </c>
      <c r="J23" s="668">
        <f>'RM_6.1.3.sz.mell'!J23</f>
        <v>0</v>
      </c>
      <c r="K23" s="396">
        <f>'RM_6.1.3.sz.mell'!K23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686">
        <f>'RM_6.1.3.sz.mell'!C24</f>
        <v>0</v>
      </c>
      <c r="D24" s="1378">
        <f>'RM_6.1.3.sz.mell'!D24</f>
        <v>0</v>
      </c>
      <c r="E24" s="1378">
        <f>'RM_6.1.3.sz.mell'!E24</f>
        <v>0</v>
      </c>
      <c r="F24" s="1378">
        <f>'RM_6.1.3.sz.mell'!F24</f>
        <v>0</v>
      </c>
      <c r="G24" s="1378">
        <f>'RM_6.1.3.sz.mell'!G24</f>
        <v>0</v>
      </c>
      <c r="H24" s="1378">
        <f>'RM_6.1.3.sz.mell'!H24</f>
        <v>0</v>
      </c>
      <c r="I24" s="686">
        <f>'RM_6.1.3.sz.mell'!I24</f>
        <v>0</v>
      </c>
      <c r="J24" s="686">
        <f>'RM_6.1.3.sz.mell'!J24</f>
        <v>0</v>
      </c>
      <c r="K24" s="752">
        <f>'RM_6.1.3.sz.mell'!K24</f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686">
        <f>'RM_6.1.3.sz.mell'!C25</f>
        <v>0</v>
      </c>
      <c r="D25" s="1378">
        <f>'RM_6.1.3.sz.mell'!D25</f>
        <v>0</v>
      </c>
      <c r="E25" s="1378">
        <f>'RM_6.1.3.sz.mell'!E25</f>
        <v>0</v>
      </c>
      <c r="F25" s="1378">
        <f>'RM_6.1.3.sz.mell'!F25</f>
        <v>0</v>
      </c>
      <c r="G25" s="1378">
        <f>'RM_6.1.3.sz.mell'!G25</f>
        <v>0</v>
      </c>
      <c r="H25" s="1378">
        <f>'RM_6.1.3.sz.mell'!H25</f>
        <v>0</v>
      </c>
      <c r="I25" s="686">
        <f>'RM_6.1.3.sz.mell'!I25</f>
        <v>0</v>
      </c>
      <c r="J25" s="686">
        <f>'RM_6.1.3.sz.mell'!J25</f>
        <v>0</v>
      </c>
      <c r="K25" s="752">
        <f>'RM_6.1.3.sz.mell'!K25</f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686">
        <f>'RM_6.1.3.sz.mell'!C26</f>
        <v>0</v>
      </c>
      <c r="D26" s="1378">
        <f>'RM_6.1.3.sz.mell'!D26</f>
        <v>0</v>
      </c>
      <c r="E26" s="1378">
        <f>'RM_6.1.3.sz.mell'!E26</f>
        <v>0</v>
      </c>
      <c r="F26" s="1378">
        <f>'RM_6.1.3.sz.mell'!F26</f>
        <v>0</v>
      </c>
      <c r="G26" s="1378">
        <f>'RM_6.1.3.sz.mell'!G26</f>
        <v>0</v>
      </c>
      <c r="H26" s="1378">
        <f>'RM_6.1.3.sz.mell'!H26</f>
        <v>0</v>
      </c>
      <c r="I26" s="686">
        <f>'RM_6.1.3.sz.mell'!I26</f>
        <v>0</v>
      </c>
      <c r="J26" s="686">
        <f>'RM_6.1.3.sz.mell'!J26</f>
        <v>0</v>
      </c>
      <c r="K26" s="752">
        <f>'RM_6.1.3.sz.mell'!K26</f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686">
        <f>'RM_6.1.3.sz.mell'!C27</f>
        <v>0</v>
      </c>
      <c r="D27" s="1378">
        <f>'RM_6.1.3.sz.mell'!D27</f>
        <v>0</v>
      </c>
      <c r="E27" s="1378">
        <f>'RM_6.1.3.sz.mell'!E27</f>
        <v>0</v>
      </c>
      <c r="F27" s="1378">
        <f>'RM_6.1.3.sz.mell'!F27</f>
        <v>0</v>
      </c>
      <c r="G27" s="1378">
        <f>'RM_6.1.3.sz.mell'!G27</f>
        <v>0</v>
      </c>
      <c r="H27" s="1378">
        <f>'RM_6.1.3.sz.mell'!H27</f>
        <v>0</v>
      </c>
      <c r="I27" s="686">
        <f>'RM_6.1.3.sz.mell'!I27</f>
        <v>0</v>
      </c>
      <c r="J27" s="686">
        <f>'RM_6.1.3.sz.mell'!J27</f>
        <v>0</v>
      </c>
      <c r="K27" s="752">
        <f>'RM_6.1.3.sz.mell'!K27</f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688">
        <f>'RM_6.1.3.sz.mell'!C28</f>
        <v>0</v>
      </c>
      <c r="D28" s="1379">
        <f>'RM_6.1.3.sz.mell'!D28</f>
        <v>0</v>
      </c>
      <c r="E28" s="1379">
        <f>'RM_6.1.3.sz.mell'!E28</f>
        <v>0</v>
      </c>
      <c r="F28" s="1379">
        <f>'RM_6.1.3.sz.mell'!F28</f>
        <v>0</v>
      </c>
      <c r="G28" s="1379">
        <f>'RM_6.1.3.sz.mell'!G28</f>
        <v>0</v>
      </c>
      <c r="H28" s="1379">
        <f>'RM_6.1.3.sz.mell'!H28</f>
        <v>0</v>
      </c>
      <c r="I28" s="688">
        <f>'RM_6.1.3.sz.mell'!I28</f>
        <v>0</v>
      </c>
      <c r="J28" s="688">
        <f>'RM_6.1.3.sz.mell'!J28</f>
        <v>0</v>
      </c>
      <c r="K28" s="753">
        <f>'RM_6.1.3.sz.mell'!K28</f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'RM_6.1.3.sz.mell'!C29</f>
        <v>0</v>
      </c>
      <c r="D29" s="389">
        <f>'RM_6.1.3.sz.mell'!D29</f>
        <v>0</v>
      </c>
      <c r="E29" s="389">
        <f>'RM_6.1.3.sz.mell'!E29</f>
        <v>0</v>
      </c>
      <c r="F29" s="389">
        <f>'RM_6.1.3.sz.mell'!F29</f>
        <v>0</v>
      </c>
      <c r="G29" s="389">
        <f>'RM_6.1.3.sz.mell'!G29</f>
        <v>0</v>
      </c>
      <c r="H29" s="389">
        <f>'RM_6.1.3.sz.mell'!H29</f>
        <v>0</v>
      </c>
      <c r="I29" s="389">
        <f>'RM_6.1.3.sz.mell'!I29</f>
        <v>0</v>
      </c>
      <c r="J29" s="389">
        <f>'RM_6.1.3.sz.mell'!J29</f>
        <v>0</v>
      </c>
      <c r="K29" s="288">
        <f>'RM_6.1.3.sz.mell'!K29</f>
        <v>0</v>
      </c>
    </row>
    <row r="30" spans="1:11" s="1301" customFormat="1" ht="12" customHeight="1" x14ac:dyDescent="0.2">
      <c r="A30" s="1299" t="s">
        <v>265</v>
      </c>
      <c r="B30" s="1188" t="str">
        <f>'E_1.1.sz.mell.'!B33</f>
        <v>Építményadó</v>
      </c>
      <c r="C30" s="668">
        <f>'RM_6.1.3.sz.mell'!C30</f>
        <v>0</v>
      </c>
      <c r="D30" s="668">
        <f>'RM_6.1.3.sz.mell'!D30</f>
        <v>0</v>
      </c>
      <c r="E30" s="668">
        <f>'RM_6.1.3.sz.mell'!E30</f>
        <v>0</v>
      </c>
      <c r="F30" s="668">
        <f>'RM_6.1.3.sz.mell'!F30</f>
        <v>0</v>
      </c>
      <c r="G30" s="668">
        <f>'RM_6.1.3.sz.mell'!G30</f>
        <v>0</v>
      </c>
      <c r="H30" s="668">
        <f>'RM_6.1.3.sz.mell'!H30</f>
        <v>0</v>
      </c>
      <c r="I30" s="668">
        <f>'RM_6.1.3.sz.mell'!I30</f>
        <v>0</v>
      </c>
      <c r="J30" s="668">
        <f>'RM_6.1.3.sz.mell'!J30</f>
        <v>0</v>
      </c>
      <c r="K30" s="396">
        <f>'RM_6.1.3.sz.mell'!K30</f>
        <v>0</v>
      </c>
    </row>
    <row r="31" spans="1:11" s="1301" customFormat="1" ht="12" customHeight="1" x14ac:dyDescent="0.2">
      <c r="A31" s="1300" t="s">
        <v>266</v>
      </c>
      <c r="B31" s="1188" t="str">
        <f>'E_1.1.sz.mell.'!B34</f>
        <v>Idegenforgalmi adó</v>
      </c>
      <c r="C31" s="686">
        <f>'RM_6.1.3.sz.mell'!C31</f>
        <v>0</v>
      </c>
      <c r="D31" s="686">
        <f>'RM_6.1.3.sz.mell'!D31</f>
        <v>0</v>
      </c>
      <c r="E31" s="686">
        <f>'RM_6.1.3.sz.mell'!E31</f>
        <v>0</v>
      </c>
      <c r="F31" s="686">
        <f>'RM_6.1.3.sz.mell'!F31</f>
        <v>0</v>
      </c>
      <c r="G31" s="686">
        <f>'RM_6.1.3.sz.mell'!G31</f>
        <v>0</v>
      </c>
      <c r="H31" s="686">
        <f>'RM_6.1.3.sz.mell'!H31</f>
        <v>0</v>
      </c>
      <c r="I31" s="686">
        <f>'RM_6.1.3.sz.mell'!I31</f>
        <v>0</v>
      </c>
      <c r="J31" s="686">
        <f>'RM_6.1.3.sz.mell'!J31</f>
        <v>0</v>
      </c>
      <c r="K31" s="752">
        <f>'RM_6.1.3.sz.mell'!K31</f>
        <v>0</v>
      </c>
    </row>
    <row r="32" spans="1:11" s="1301" customFormat="1" ht="12" customHeight="1" x14ac:dyDescent="0.2">
      <c r="A32" s="1300" t="s">
        <v>267</v>
      </c>
      <c r="B32" s="1188" t="str">
        <f>'E_1.1.sz.mell.'!B35</f>
        <v>Iparűzési adó</v>
      </c>
      <c r="C32" s="686">
        <f>'RM_6.1.3.sz.mell'!C32</f>
        <v>0</v>
      </c>
      <c r="D32" s="686">
        <f>'RM_6.1.3.sz.mell'!D32</f>
        <v>0</v>
      </c>
      <c r="E32" s="686">
        <f>'RM_6.1.3.sz.mell'!E32</f>
        <v>0</v>
      </c>
      <c r="F32" s="686">
        <f>'RM_6.1.3.sz.mell'!F32</f>
        <v>0</v>
      </c>
      <c r="G32" s="686">
        <f>'RM_6.1.3.sz.mell'!G32</f>
        <v>0</v>
      </c>
      <c r="H32" s="686">
        <f>'RM_6.1.3.sz.mell'!H32</f>
        <v>0</v>
      </c>
      <c r="I32" s="686">
        <f>'RM_6.1.3.sz.mell'!I32</f>
        <v>0</v>
      </c>
      <c r="J32" s="686">
        <f>'RM_6.1.3.sz.mell'!J32</f>
        <v>0</v>
      </c>
      <c r="K32" s="752">
        <f>'RM_6.1.3.sz.mell'!K32</f>
        <v>0</v>
      </c>
    </row>
    <row r="33" spans="1:11" s="1301" customFormat="1" ht="12" customHeight="1" x14ac:dyDescent="0.2">
      <c r="A33" s="1300" t="s">
        <v>268</v>
      </c>
      <c r="B33" s="1188" t="str">
        <f>'E_1.1.sz.mell.'!B36</f>
        <v xml:space="preserve">Talajterhelési díj </v>
      </c>
      <c r="C33" s="686">
        <f>'RM_6.1.3.sz.mell'!C33</f>
        <v>0</v>
      </c>
      <c r="D33" s="686">
        <f>'RM_6.1.3.sz.mell'!D33</f>
        <v>0</v>
      </c>
      <c r="E33" s="686">
        <f>'RM_6.1.3.sz.mell'!E33</f>
        <v>0</v>
      </c>
      <c r="F33" s="686">
        <f>'RM_6.1.3.sz.mell'!F33</f>
        <v>0</v>
      </c>
      <c r="G33" s="686">
        <f>'RM_6.1.3.sz.mell'!G33</f>
        <v>0</v>
      </c>
      <c r="H33" s="686">
        <f>'RM_6.1.3.sz.mell'!H33</f>
        <v>0</v>
      </c>
      <c r="I33" s="686">
        <f>'RM_6.1.3.sz.mell'!I33</f>
        <v>0</v>
      </c>
      <c r="J33" s="686">
        <f>'RM_6.1.3.sz.mell'!J33</f>
        <v>0</v>
      </c>
      <c r="K33" s="752">
        <f>'RM_6.1.3.sz.mell'!K33</f>
        <v>0</v>
      </c>
    </row>
    <row r="34" spans="1:11" s="1301" customFormat="1" ht="12" customHeight="1" x14ac:dyDescent="0.2">
      <c r="A34" s="1300" t="s">
        <v>547</v>
      </c>
      <c r="B34" s="1188" t="str">
        <f>'E_1.1.sz.mell.'!B37</f>
        <v>Gépjárműadó</v>
      </c>
      <c r="C34" s="686">
        <f>'RM_6.1.3.sz.mell'!C34</f>
        <v>0</v>
      </c>
      <c r="D34" s="686">
        <f>'RM_6.1.3.sz.mell'!D34</f>
        <v>0</v>
      </c>
      <c r="E34" s="686">
        <f>'RM_6.1.3.sz.mell'!E34</f>
        <v>0</v>
      </c>
      <c r="F34" s="686">
        <f>'RM_6.1.3.sz.mell'!F34</f>
        <v>0</v>
      </c>
      <c r="G34" s="686">
        <f>'RM_6.1.3.sz.mell'!G34</f>
        <v>0</v>
      </c>
      <c r="H34" s="686">
        <f>'RM_6.1.3.sz.mell'!H34</f>
        <v>0</v>
      </c>
      <c r="I34" s="686">
        <f>'RM_6.1.3.sz.mell'!I34</f>
        <v>0</v>
      </c>
      <c r="J34" s="686">
        <f>'RM_6.1.3.sz.mell'!J34</f>
        <v>0</v>
      </c>
      <c r="K34" s="752">
        <f>'RM_6.1.3.sz.mell'!K34</f>
        <v>0</v>
      </c>
    </row>
    <row r="35" spans="1:11" s="1301" customFormat="1" ht="12" customHeight="1" x14ac:dyDescent="0.2">
      <c r="A35" s="1300" t="s">
        <v>548</v>
      </c>
      <c r="B35" s="1188" t="str">
        <f>'E_1.1.sz.mell.'!B38</f>
        <v>Telekadó</v>
      </c>
      <c r="C35" s="686">
        <f>'RM_6.1.3.sz.mell'!C35</f>
        <v>0</v>
      </c>
      <c r="D35" s="686">
        <f>'RM_6.1.3.sz.mell'!D35</f>
        <v>0</v>
      </c>
      <c r="E35" s="686">
        <f>'RM_6.1.3.sz.mell'!E35</f>
        <v>0</v>
      </c>
      <c r="F35" s="686">
        <f>'RM_6.1.3.sz.mell'!F35</f>
        <v>0</v>
      </c>
      <c r="G35" s="686">
        <f>'RM_6.1.3.sz.mell'!G35</f>
        <v>0</v>
      </c>
      <c r="H35" s="686">
        <f>'RM_6.1.3.sz.mell'!H35</f>
        <v>0</v>
      </c>
      <c r="I35" s="686">
        <f>'RM_6.1.3.sz.mell'!I35</f>
        <v>0</v>
      </c>
      <c r="J35" s="686">
        <f>'RM_6.1.3.sz.mell'!J35</f>
        <v>0</v>
      </c>
      <c r="K35" s="752">
        <f>'RM_6.1.3.sz.mell'!K35</f>
        <v>0</v>
      </c>
    </row>
    <row r="36" spans="1:11" s="1301" customFormat="1" ht="12" customHeight="1" thickBot="1" x14ac:dyDescent="0.25">
      <c r="A36" s="1302" t="s">
        <v>549</v>
      </c>
      <c r="B36" s="1188" t="str">
        <f>'E_1.1.sz.mell.'!B39</f>
        <v>Egyéb bírság bevételei</v>
      </c>
      <c r="C36" s="688">
        <f>'RM_6.1.3.sz.mell'!C36</f>
        <v>0</v>
      </c>
      <c r="D36" s="688">
        <f>'RM_6.1.3.sz.mell'!D36</f>
        <v>0</v>
      </c>
      <c r="E36" s="688">
        <f>'RM_6.1.3.sz.mell'!E36</f>
        <v>0</v>
      </c>
      <c r="F36" s="688">
        <f>'RM_6.1.3.sz.mell'!F36</f>
        <v>0</v>
      </c>
      <c r="G36" s="688">
        <f>'RM_6.1.3.sz.mell'!G36</f>
        <v>0</v>
      </c>
      <c r="H36" s="688">
        <f>'RM_6.1.3.sz.mell'!H36</f>
        <v>0</v>
      </c>
      <c r="I36" s="688">
        <f>'RM_6.1.3.sz.mell'!I36</f>
        <v>0</v>
      </c>
      <c r="J36" s="688">
        <f>'RM_6.1.3.sz.mell'!J36</f>
        <v>0</v>
      </c>
      <c r="K36" s="753">
        <f>'RM_6.1.3.sz.mell'!K36</f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382">
        <f>'RM_6.1.3.sz.mell'!C37</f>
        <v>0</v>
      </c>
      <c r="D37" s="694">
        <f>'RM_6.1.3.sz.mell'!D37</f>
        <v>0</v>
      </c>
      <c r="E37" s="694">
        <f>'RM_6.1.3.sz.mell'!E37</f>
        <v>0</v>
      </c>
      <c r="F37" s="694">
        <f>'RM_6.1.3.sz.mell'!F37</f>
        <v>0</v>
      </c>
      <c r="G37" s="694">
        <f>'RM_6.1.3.sz.mell'!G37</f>
        <v>0</v>
      </c>
      <c r="H37" s="694">
        <f>'RM_6.1.3.sz.mell'!H37</f>
        <v>0</v>
      </c>
      <c r="I37" s="382">
        <f>'RM_6.1.3.sz.mell'!I37</f>
        <v>0</v>
      </c>
      <c r="J37" s="382">
        <f>'RM_6.1.3.sz.mell'!J37</f>
        <v>0</v>
      </c>
      <c r="K37" s="282">
        <f>'RM_6.1.3.sz.mell'!K37</f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668">
        <f>'RM_6.1.3.sz.mell'!C38</f>
        <v>0</v>
      </c>
      <c r="D38" s="1377">
        <f>'RM_6.1.3.sz.mell'!D38</f>
        <v>0</v>
      </c>
      <c r="E38" s="1377">
        <f>'RM_6.1.3.sz.mell'!E38</f>
        <v>0</v>
      </c>
      <c r="F38" s="1377">
        <f>'RM_6.1.3.sz.mell'!F38</f>
        <v>0</v>
      </c>
      <c r="G38" s="1377">
        <f>'RM_6.1.3.sz.mell'!G38</f>
        <v>0</v>
      </c>
      <c r="H38" s="1377">
        <f>'RM_6.1.3.sz.mell'!H38</f>
        <v>0</v>
      </c>
      <c r="I38" s="668">
        <f>'RM_6.1.3.sz.mell'!I38</f>
        <v>0</v>
      </c>
      <c r="J38" s="668">
        <f>'RM_6.1.3.sz.mell'!J38</f>
        <v>0</v>
      </c>
      <c r="K38" s="396">
        <f>'RM_6.1.3.sz.mell'!K38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686">
        <f>'RM_6.1.3.sz.mell'!C39</f>
        <v>0</v>
      </c>
      <c r="D39" s="1378">
        <f>'RM_6.1.3.sz.mell'!D39</f>
        <v>0</v>
      </c>
      <c r="E39" s="1378">
        <f>'RM_6.1.3.sz.mell'!E39</f>
        <v>0</v>
      </c>
      <c r="F39" s="1378">
        <f>'RM_6.1.3.sz.mell'!F39</f>
        <v>0</v>
      </c>
      <c r="G39" s="1378">
        <f>'RM_6.1.3.sz.mell'!G39</f>
        <v>0</v>
      </c>
      <c r="H39" s="1378">
        <f>'RM_6.1.3.sz.mell'!H39</f>
        <v>0</v>
      </c>
      <c r="I39" s="686">
        <f>'RM_6.1.3.sz.mell'!I39</f>
        <v>0</v>
      </c>
      <c r="J39" s="686">
        <f>'RM_6.1.3.sz.mell'!J39</f>
        <v>0</v>
      </c>
      <c r="K39" s="752">
        <f>'RM_6.1.3.sz.mell'!K39</f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686">
        <f>'RM_6.1.3.sz.mell'!C40</f>
        <v>0</v>
      </c>
      <c r="D40" s="1378">
        <f>'RM_6.1.3.sz.mell'!D40</f>
        <v>0</v>
      </c>
      <c r="E40" s="1378">
        <f>'RM_6.1.3.sz.mell'!E40</f>
        <v>0</v>
      </c>
      <c r="F40" s="1378">
        <f>'RM_6.1.3.sz.mell'!F40</f>
        <v>0</v>
      </c>
      <c r="G40" s="1378">
        <f>'RM_6.1.3.sz.mell'!G40</f>
        <v>0</v>
      </c>
      <c r="H40" s="1378">
        <f>'RM_6.1.3.sz.mell'!H40</f>
        <v>0</v>
      </c>
      <c r="I40" s="686">
        <f>'RM_6.1.3.sz.mell'!I40</f>
        <v>0</v>
      </c>
      <c r="J40" s="686">
        <f>'RM_6.1.3.sz.mell'!J40</f>
        <v>0</v>
      </c>
      <c r="K40" s="752">
        <f>'RM_6.1.3.sz.mell'!K40</f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686">
        <f>'RM_6.1.3.sz.mell'!C41</f>
        <v>0</v>
      </c>
      <c r="D41" s="1378">
        <f>'RM_6.1.3.sz.mell'!D41</f>
        <v>0</v>
      </c>
      <c r="E41" s="1378">
        <f>'RM_6.1.3.sz.mell'!E41</f>
        <v>0</v>
      </c>
      <c r="F41" s="1378">
        <f>'RM_6.1.3.sz.mell'!F41</f>
        <v>0</v>
      </c>
      <c r="G41" s="1378">
        <f>'RM_6.1.3.sz.mell'!G41</f>
        <v>0</v>
      </c>
      <c r="H41" s="1378">
        <f>'RM_6.1.3.sz.mell'!H41</f>
        <v>0</v>
      </c>
      <c r="I41" s="686">
        <f>'RM_6.1.3.sz.mell'!I41</f>
        <v>0</v>
      </c>
      <c r="J41" s="686">
        <f>'RM_6.1.3.sz.mell'!J41</f>
        <v>0</v>
      </c>
      <c r="K41" s="752">
        <f>'RM_6.1.3.sz.mell'!K41</f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686">
        <f>'RM_6.1.3.sz.mell'!C42</f>
        <v>0</v>
      </c>
      <c r="D42" s="1378">
        <f>'RM_6.1.3.sz.mell'!D42</f>
        <v>0</v>
      </c>
      <c r="E42" s="1378">
        <f>'RM_6.1.3.sz.mell'!E42</f>
        <v>0</v>
      </c>
      <c r="F42" s="1378">
        <f>'RM_6.1.3.sz.mell'!F42</f>
        <v>0</v>
      </c>
      <c r="G42" s="1378">
        <f>'RM_6.1.3.sz.mell'!G42</f>
        <v>0</v>
      </c>
      <c r="H42" s="1378">
        <f>'RM_6.1.3.sz.mell'!H42</f>
        <v>0</v>
      </c>
      <c r="I42" s="686">
        <f>'RM_6.1.3.sz.mell'!I42</f>
        <v>0</v>
      </c>
      <c r="J42" s="686">
        <f>'RM_6.1.3.sz.mell'!J42</f>
        <v>0</v>
      </c>
      <c r="K42" s="752">
        <f>'RM_6.1.3.sz.mell'!K42</f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686">
        <f>'RM_6.1.3.sz.mell'!C43</f>
        <v>0</v>
      </c>
      <c r="D43" s="1378">
        <f>'RM_6.1.3.sz.mell'!D43</f>
        <v>0</v>
      </c>
      <c r="E43" s="1378">
        <f>'RM_6.1.3.sz.mell'!E43</f>
        <v>0</v>
      </c>
      <c r="F43" s="1378">
        <f>'RM_6.1.3.sz.mell'!F43</f>
        <v>0</v>
      </c>
      <c r="G43" s="1378">
        <f>'RM_6.1.3.sz.mell'!G43</f>
        <v>0</v>
      </c>
      <c r="H43" s="1378">
        <f>'RM_6.1.3.sz.mell'!H43</f>
        <v>0</v>
      </c>
      <c r="I43" s="686">
        <f>'RM_6.1.3.sz.mell'!I43</f>
        <v>0</v>
      </c>
      <c r="J43" s="686">
        <f>'RM_6.1.3.sz.mell'!J43</f>
        <v>0</v>
      </c>
      <c r="K43" s="752">
        <f>'RM_6.1.3.sz.mell'!K43</f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686">
        <f>'RM_6.1.3.sz.mell'!C44</f>
        <v>0</v>
      </c>
      <c r="D44" s="1378">
        <f>'RM_6.1.3.sz.mell'!D44</f>
        <v>0</v>
      </c>
      <c r="E44" s="1378">
        <f>'RM_6.1.3.sz.mell'!E44</f>
        <v>0</v>
      </c>
      <c r="F44" s="1378">
        <f>'RM_6.1.3.sz.mell'!F44</f>
        <v>0</v>
      </c>
      <c r="G44" s="1378">
        <f>'RM_6.1.3.sz.mell'!G44</f>
        <v>0</v>
      </c>
      <c r="H44" s="1378">
        <f>'RM_6.1.3.sz.mell'!H44</f>
        <v>0</v>
      </c>
      <c r="I44" s="686">
        <f>'RM_6.1.3.sz.mell'!I44</f>
        <v>0</v>
      </c>
      <c r="J44" s="686">
        <f>'RM_6.1.3.sz.mell'!J44</f>
        <v>0</v>
      </c>
      <c r="K44" s="752">
        <f>'RM_6.1.3.sz.mell'!K44</f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686">
        <f>'RM_6.1.3.sz.mell'!C45</f>
        <v>0</v>
      </c>
      <c r="D45" s="1378">
        <f>'RM_6.1.3.sz.mell'!D45</f>
        <v>0</v>
      </c>
      <c r="E45" s="1378">
        <f>'RM_6.1.3.sz.mell'!E45</f>
        <v>0</v>
      </c>
      <c r="F45" s="1378">
        <f>'RM_6.1.3.sz.mell'!F45</f>
        <v>0</v>
      </c>
      <c r="G45" s="1378">
        <f>'RM_6.1.3.sz.mell'!G45</f>
        <v>0</v>
      </c>
      <c r="H45" s="1378">
        <f>'RM_6.1.3.sz.mell'!H45</f>
        <v>0</v>
      </c>
      <c r="I45" s="686">
        <f>'RM_6.1.3.sz.mell'!I45</f>
        <v>0</v>
      </c>
      <c r="J45" s="686">
        <f>'RM_6.1.3.sz.mell'!J45</f>
        <v>0</v>
      </c>
      <c r="K45" s="752">
        <f>'RM_6.1.3.sz.mell'!K45</f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679">
        <f>'RM_6.1.3.sz.mell'!C46</f>
        <v>0</v>
      </c>
      <c r="D46" s="1386">
        <f>'RM_6.1.3.sz.mell'!D46</f>
        <v>0</v>
      </c>
      <c r="E46" s="1386">
        <f>'RM_6.1.3.sz.mell'!E46</f>
        <v>0</v>
      </c>
      <c r="F46" s="1386">
        <f>'RM_6.1.3.sz.mell'!F46</f>
        <v>0</v>
      </c>
      <c r="G46" s="1386">
        <f>'RM_6.1.3.sz.mell'!G46</f>
        <v>0</v>
      </c>
      <c r="H46" s="1386">
        <f>'RM_6.1.3.sz.mell'!H46</f>
        <v>0</v>
      </c>
      <c r="I46" s="679">
        <f>'RM_6.1.3.sz.mell'!I46</f>
        <v>0</v>
      </c>
      <c r="J46" s="679">
        <f>'RM_6.1.3.sz.mell'!J46</f>
        <v>0</v>
      </c>
      <c r="K46" s="755">
        <f>'RM_6.1.3.sz.mell'!K46</f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757">
        <f>'RM_6.1.3.sz.mell'!C47</f>
        <v>0</v>
      </c>
      <c r="D47" s="1387">
        <f>'RM_6.1.3.sz.mell'!D47</f>
        <v>0</v>
      </c>
      <c r="E47" s="1387">
        <f>'RM_6.1.3.sz.mell'!E47</f>
        <v>0</v>
      </c>
      <c r="F47" s="1387">
        <f>'RM_6.1.3.sz.mell'!F47</f>
        <v>0</v>
      </c>
      <c r="G47" s="1387">
        <f>'RM_6.1.3.sz.mell'!G47</f>
        <v>0</v>
      </c>
      <c r="H47" s="1387">
        <f>'RM_6.1.3.sz.mell'!H47</f>
        <v>0</v>
      </c>
      <c r="I47" s="757">
        <f>'RM_6.1.3.sz.mell'!I47</f>
        <v>0</v>
      </c>
      <c r="J47" s="757">
        <f>'RM_6.1.3.sz.mell'!J47</f>
        <v>0</v>
      </c>
      <c r="K47" s="758">
        <f>'RM_6.1.3.sz.mell'!K47</f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757">
        <f>'RM_6.1.3.sz.mell'!C48</f>
        <v>0</v>
      </c>
      <c r="D48" s="1387">
        <f>'RM_6.1.3.sz.mell'!D48</f>
        <v>0</v>
      </c>
      <c r="E48" s="1387">
        <f>'RM_6.1.3.sz.mell'!E48</f>
        <v>0</v>
      </c>
      <c r="F48" s="1387">
        <f>'RM_6.1.3.sz.mell'!F48</f>
        <v>0</v>
      </c>
      <c r="G48" s="1387">
        <f>'RM_6.1.3.sz.mell'!G48</f>
        <v>0</v>
      </c>
      <c r="H48" s="1387">
        <f>'RM_6.1.3.sz.mell'!H48</f>
        <v>0</v>
      </c>
      <c r="I48" s="757">
        <f>'RM_6.1.3.sz.mell'!I48</f>
        <v>0</v>
      </c>
      <c r="J48" s="757">
        <f>'RM_6.1.3.sz.mell'!J48</f>
        <v>0</v>
      </c>
      <c r="K48" s="758">
        <f>'RM_6.1.3.sz.mell'!K48</f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382">
        <f>'RM_6.1.3.sz.mell'!C49</f>
        <v>0</v>
      </c>
      <c r="D49" s="694">
        <f>'RM_6.1.3.sz.mell'!D49</f>
        <v>0</v>
      </c>
      <c r="E49" s="694">
        <f>'RM_6.1.3.sz.mell'!E49</f>
        <v>0</v>
      </c>
      <c r="F49" s="694">
        <f>'RM_6.1.3.sz.mell'!F49</f>
        <v>0</v>
      </c>
      <c r="G49" s="694">
        <f>'RM_6.1.3.sz.mell'!G49</f>
        <v>0</v>
      </c>
      <c r="H49" s="694">
        <f>'RM_6.1.3.sz.mell'!H49</f>
        <v>0</v>
      </c>
      <c r="I49" s="382">
        <f>'RM_6.1.3.sz.mell'!I49</f>
        <v>0</v>
      </c>
      <c r="J49" s="382">
        <f>'RM_6.1.3.sz.mell'!J49</f>
        <v>0</v>
      </c>
      <c r="K49" s="282">
        <f>'RM_6.1.3.sz.mell'!K49</f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672">
        <f>'RM_6.1.3.sz.mell'!C50</f>
        <v>0</v>
      </c>
      <c r="D50" s="1388">
        <f>'RM_6.1.3.sz.mell'!D50</f>
        <v>0</v>
      </c>
      <c r="E50" s="1388">
        <f>'RM_6.1.3.sz.mell'!E50</f>
        <v>0</v>
      </c>
      <c r="F50" s="1388">
        <f>'RM_6.1.3.sz.mell'!F50</f>
        <v>0</v>
      </c>
      <c r="G50" s="1388">
        <f>'RM_6.1.3.sz.mell'!G50</f>
        <v>0</v>
      </c>
      <c r="H50" s="1388">
        <f>'RM_6.1.3.sz.mell'!H50</f>
        <v>0</v>
      </c>
      <c r="I50" s="672">
        <f>'RM_6.1.3.sz.mell'!I50</f>
        <v>0</v>
      </c>
      <c r="J50" s="672">
        <f>'RM_6.1.3.sz.mell'!J50</f>
        <v>0</v>
      </c>
      <c r="K50" s="760">
        <f>'RM_6.1.3.sz.mell'!K50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679">
        <f>'RM_6.1.3.sz.mell'!C51</f>
        <v>0</v>
      </c>
      <c r="D51" s="1386">
        <f>'RM_6.1.3.sz.mell'!D51</f>
        <v>0</v>
      </c>
      <c r="E51" s="1386">
        <f>'RM_6.1.3.sz.mell'!E51</f>
        <v>0</v>
      </c>
      <c r="F51" s="1386">
        <f>'RM_6.1.3.sz.mell'!F51</f>
        <v>0</v>
      </c>
      <c r="G51" s="1386">
        <f>'RM_6.1.3.sz.mell'!G51</f>
        <v>0</v>
      </c>
      <c r="H51" s="1386">
        <f>'RM_6.1.3.sz.mell'!H51</f>
        <v>0</v>
      </c>
      <c r="I51" s="679">
        <f>'RM_6.1.3.sz.mell'!I51</f>
        <v>0</v>
      </c>
      <c r="J51" s="679">
        <f>'RM_6.1.3.sz.mell'!J51</f>
        <v>0</v>
      </c>
      <c r="K51" s="755">
        <f>'RM_6.1.3.sz.mell'!K51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679">
        <f>'RM_6.1.3.sz.mell'!C52</f>
        <v>0</v>
      </c>
      <c r="D52" s="1386">
        <f>'RM_6.1.3.sz.mell'!D52</f>
        <v>0</v>
      </c>
      <c r="E52" s="1386">
        <f>'RM_6.1.3.sz.mell'!E52</f>
        <v>0</v>
      </c>
      <c r="F52" s="1386">
        <f>'RM_6.1.3.sz.mell'!F52</f>
        <v>0</v>
      </c>
      <c r="G52" s="1386">
        <f>'RM_6.1.3.sz.mell'!G52</f>
        <v>0</v>
      </c>
      <c r="H52" s="1386">
        <f>'RM_6.1.3.sz.mell'!H52</f>
        <v>0</v>
      </c>
      <c r="I52" s="679">
        <f>'RM_6.1.3.sz.mell'!I52</f>
        <v>0</v>
      </c>
      <c r="J52" s="679">
        <f>'RM_6.1.3.sz.mell'!J52</f>
        <v>0</v>
      </c>
      <c r="K52" s="755">
        <f>'RM_6.1.3.sz.mell'!K52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679">
        <f>'RM_6.1.3.sz.mell'!C53</f>
        <v>0</v>
      </c>
      <c r="D53" s="1386">
        <f>'RM_6.1.3.sz.mell'!D53</f>
        <v>0</v>
      </c>
      <c r="E53" s="1386">
        <f>'RM_6.1.3.sz.mell'!E53</f>
        <v>0</v>
      </c>
      <c r="F53" s="1386">
        <f>'RM_6.1.3.sz.mell'!F53</f>
        <v>0</v>
      </c>
      <c r="G53" s="1386">
        <f>'RM_6.1.3.sz.mell'!G53</f>
        <v>0</v>
      </c>
      <c r="H53" s="1386">
        <f>'RM_6.1.3.sz.mell'!H53</f>
        <v>0</v>
      </c>
      <c r="I53" s="679">
        <f>'RM_6.1.3.sz.mell'!I53</f>
        <v>0</v>
      </c>
      <c r="J53" s="679">
        <f>'RM_6.1.3.sz.mell'!J53</f>
        <v>0</v>
      </c>
      <c r="K53" s="755">
        <f>'RM_6.1.3.sz.mell'!K53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676">
        <f>'RM_6.1.3.sz.mell'!C54</f>
        <v>0</v>
      </c>
      <c r="D54" s="1389">
        <f>'RM_6.1.3.sz.mell'!D54</f>
        <v>0</v>
      </c>
      <c r="E54" s="1389">
        <f>'RM_6.1.3.sz.mell'!E54</f>
        <v>0</v>
      </c>
      <c r="F54" s="1389">
        <f>'RM_6.1.3.sz.mell'!F54</f>
        <v>0</v>
      </c>
      <c r="G54" s="1389">
        <f>'RM_6.1.3.sz.mell'!G54</f>
        <v>0</v>
      </c>
      <c r="H54" s="1389">
        <f>'RM_6.1.3.sz.mell'!H54</f>
        <v>0</v>
      </c>
      <c r="I54" s="676">
        <f>'RM_6.1.3.sz.mell'!I54</f>
        <v>0</v>
      </c>
      <c r="J54" s="676">
        <f>'RM_6.1.3.sz.mell'!J54</f>
        <v>0</v>
      </c>
      <c r="K54" s="762">
        <f>'RM_6.1.3.sz.mell'!K54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382">
        <f>'RM_6.1.3.sz.mell'!C55</f>
        <v>0</v>
      </c>
      <c r="D55" s="694">
        <f>'RM_6.1.3.sz.mell'!D55</f>
        <v>0</v>
      </c>
      <c r="E55" s="694">
        <f>'RM_6.1.3.sz.mell'!E55</f>
        <v>0</v>
      </c>
      <c r="F55" s="694">
        <f>'RM_6.1.3.sz.mell'!F55</f>
        <v>0</v>
      </c>
      <c r="G55" s="694">
        <f>'RM_6.1.3.sz.mell'!G55</f>
        <v>0</v>
      </c>
      <c r="H55" s="694">
        <f>'RM_6.1.3.sz.mell'!H55</f>
        <v>0</v>
      </c>
      <c r="I55" s="382">
        <f>'RM_6.1.3.sz.mell'!I55</f>
        <v>0</v>
      </c>
      <c r="J55" s="382">
        <f>'RM_6.1.3.sz.mell'!J55</f>
        <v>0</v>
      </c>
      <c r="K55" s="282">
        <f>'RM_6.1.3.sz.mell'!K55</f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668">
        <f>'RM_6.1.3.sz.mell'!C56</f>
        <v>0</v>
      </c>
      <c r="D56" s="1377">
        <f>'RM_6.1.3.sz.mell'!D56</f>
        <v>0</v>
      </c>
      <c r="E56" s="1377">
        <f>'RM_6.1.3.sz.mell'!E56</f>
        <v>0</v>
      </c>
      <c r="F56" s="1377">
        <f>'RM_6.1.3.sz.mell'!F56</f>
        <v>0</v>
      </c>
      <c r="G56" s="1377">
        <f>'RM_6.1.3.sz.mell'!G56</f>
        <v>0</v>
      </c>
      <c r="H56" s="1377">
        <f>'RM_6.1.3.sz.mell'!H56</f>
        <v>0</v>
      </c>
      <c r="I56" s="668">
        <f>'RM_6.1.3.sz.mell'!I56</f>
        <v>0</v>
      </c>
      <c r="J56" s="668">
        <f>'RM_6.1.3.sz.mell'!J56</f>
        <v>0</v>
      </c>
      <c r="K56" s="396">
        <f>'RM_6.1.3.sz.mell'!K56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686">
        <f>'RM_6.1.3.sz.mell'!C57</f>
        <v>0</v>
      </c>
      <c r="D57" s="1378">
        <f>'RM_6.1.3.sz.mell'!D57</f>
        <v>0</v>
      </c>
      <c r="E57" s="1378">
        <f>'RM_6.1.3.sz.mell'!E57</f>
        <v>0</v>
      </c>
      <c r="F57" s="1378">
        <f>'RM_6.1.3.sz.mell'!F57</f>
        <v>0</v>
      </c>
      <c r="G57" s="1378">
        <f>'RM_6.1.3.sz.mell'!G57</f>
        <v>0</v>
      </c>
      <c r="H57" s="1378">
        <f>'RM_6.1.3.sz.mell'!H57</f>
        <v>0</v>
      </c>
      <c r="I57" s="686">
        <f>'RM_6.1.3.sz.mell'!I57</f>
        <v>0</v>
      </c>
      <c r="J57" s="686">
        <f>'RM_6.1.3.sz.mell'!J57</f>
        <v>0</v>
      </c>
      <c r="K57" s="752">
        <f>'RM_6.1.3.sz.mell'!K57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686">
        <f>'RM_6.1.3.sz.mell'!C58</f>
        <v>0</v>
      </c>
      <c r="D58" s="1378">
        <f>'RM_6.1.3.sz.mell'!D58</f>
        <v>0</v>
      </c>
      <c r="E58" s="1378">
        <f>'RM_6.1.3.sz.mell'!E58</f>
        <v>0</v>
      </c>
      <c r="F58" s="1378">
        <f>'RM_6.1.3.sz.mell'!F58</f>
        <v>0</v>
      </c>
      <c r="G58" s="1378">
        <f>'RM_6.1.3.sz.mell'!G58</f>
        <v>0</v>
      </c>
      <c r="H58" s="1378">
        <f>'RM_6.1.3.sz.mell'!H58</f>
        <v>0</v>
      </c>
      <c r="I58" s="686">
        <f>'RM_6.1.3.sz.mell'!I58</f>
        <v>0</v>
      </c>
      <c r="J58" s="686">
        <f>'RM_6.1.3.sz.mell'!J58</f>
        <v>0</v>
      </c>
      <c r="K58" s="752">
        <f>'RM_6.1.3.sz.mell'!K58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688">
        <f>'RM_6.1.3.sz.mell'!C59</f>
        <v>0</v>
      </c>
      <c r="D59" s="1379">
        <f>'RM_6.1.3.sz.mell'!D59</f>
        <v>0</v>
      </c>
      <c r="E59" s="1379">
        <f>'RM_6.1.3.sz.mell'!E59</f>
        <v>0</v>
      </c>
      <c r="F59" s="1379">
        <f>'RM_6.1.3.sz.mell'!F59</f>
        <v>0</v>
      </c>
      <c r="G59" s="1379">
        <f>'RM_6.1.3.sz.mell'!G59</f>
        <v>0</v>
      </c>
      <c r="H59" s="1379">
        <f>'RM_6.1.3.sz.mell'!H59</f>
        <v>0</v>
      </c>
      <c r="I59" s="688">
        <f>'RM_6.1.3.sz.mell'!I59</f>
        <v>0</v>
      </c>
      <c r="J59" s="688">
        <f>'RM_6.1.3.sz.mell'!J59</f>
        <v>0</v>
      </c>
      <c r="K59" s="753">
        <f>'RM_6.1.3.sz.mell'!K59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382">
        <f>'RM_6.1.3.sz.mell'!C60</f>
        <v>0</v>
      </c>
      <c r="D60" s="694">
        <f>'RM_6.1.3.sz.mell'!D60</f>
        <v>0</v>
      </c>
      <c r="E60" s="694">
        <f>'RM_6.1.3.sz.mell'!E60</f>
        <v>0</v>
      </c>
      <c r="F60" s="694">
        <f>'RM_6.1.3.sz.mell'!F60</f>
        <v>0</v>
      </c>
      <c r="G60" s="694">
        <f>'RM_6.1.3.sz.mell'!G60</f>
        <v>0</v>
      </c>
      <c r="H60" s="694">
        <f>'RM_6.1.3.sz.mell'!H60</f>
        <v>0</v>
      </c>
      <c r="I60" s="382">
        <f>'RM_6.1.3.sz.mell'!I60</f>
        <v>0</v>
      </c>
      <c r="J60" s="382">
        <f>'RM_6.1.3.sz.mell'!J60</f>
        <v>0</v>
      </c>
      <c r="K60" s="282">
        <f>'RM_6.1.3.sz.mell'!K60</f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679">
        <f>'RM_6.1.3.sz.mell'!C61</f>
        <v>0</v>
      </c>
      <c r="D61" s="1386">
        <f>'RM_6.1.3.sz.mell'!D61</f>
        <v>0</v>
      </c>
      <c r="E61" s="1386">
        <f>'RM_6.1.3.sz.mell'!E61</f>
        <v>0</v>
      </c>
      <c r="F61" s="1386">
        <f>'RM_6.1.3.sz.mell'!F61</f>
        <v>0</v>
      </c>
      <c r="G61" s="1386">
        <f>'RM_6.1.3.sz.mell'!G61</f>
        <v>0</v>
      </c>
      <c r="H61" s="1386">
        <f>'RM_6.1.3.sz.mell'!H61</f>
        <v>0</v>
      </c>
      <c r="I61" s="679">
        <f>'RM_6.1.3.sz.mell'!I61</f>
        <v>0</v>
      </c>
      <c r="J61" s="679">
        <f>'RM_6.1.3.sz.mell'!J61</f>
        <v>0</v>
      </c>
      <c r="K61" s="755">
        <f>'RM_6.1.3.sz.mell'!K61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679">
        <f>'RM_6.1.3.sz.mell'!C62</f>
        <v>0</v>
      </c>
      <c r="D62" s="1386">
        <f>'RM_6.1.3.sz.mell'!D62</f>
        <v>0</v>
      </c>
      <c r="E62" s="1386">
        <f>'RM_6.1.3.sz.mell'!E62</f>
        <v>0</v>
      </c>
      <c r="F62" s="1386">
        <f>'RM_6.1.3.sz.mell'!F62</f>
        <v>0</v>
      </c>
      <c r="G62" s="1386">
        <f>'RM_6.1.3.sz.mell'!G62</f>
        <v>0</v>
      </c>
      <c r="H62" s="1386">
        <f>'RM_6.1.3.sz.mell'!H62</f>
        <v>0</v>
      </c>
      <c r="I62" s="679">
        <f>'RM_6.1.3.sz.mell'!I62</f>
        <v>0</v>
      </c>
      <c r="J62" s="679">
        <f>'RM_6.1.3.sz.mell'!J62</f>
        <v>0</v>
      </c>
      <c r="K62" s="755">
        <f>'RM_6.1.3.sz.mell'!K62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679">
        <f>'RM_6.1.3.sz.mell'!C63</f>
        <v>0</v>
      </c>
      <c r="D63" s="1386">
        <f>'RM_6.1.3.sz.mell'!D63</f>
        <v>0</v>
      </c>
      <c r="E63" s="1386">
        <f>'RM_6.1.3.sz.mell'!E63</f>
        <v>0</v>
      </c>
      <c r="F63" s="1386">
        <f>'RM_6.1.3.sz.mell'!F63</f>
        <v>0</v>
      </c>
      <c r="G63" s="1386">
        <f>'RM_6.1.3.sz.mell'!G63</f>
        <v>0</v>
      </c>
      <c r="H63" s="1386">
        <f>'RM_6.1.3.sz.mell'!H63</f>
        <v>0</v>
      </c>
      <c r="I63" s="679">
        <f>'RM_6.1.3.sz.mell'!I63</f>
        <v>0</v>
      </c>
      <c r="J63" s="679">
        <f>'RM_6.1.3.sz.mell'!J63</f>
        <v>0</v>
      </c>
      <c r="K63" s="755">
        <f>'RM_6.1.3.sz.mell'!K63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679">
        <f>'RM_6.1.3.sz.mell'!C64</f>
        <v>0</v>
      </c>
      <c r="D64" s="1386">
        <f>'RM_6.1.3.sz.mell'!D64</f>
        <v>0</v>
      </c>
      <c r="E64" s="1386">
        <f>'RM_6.1.3.sz.mell'!E64</f>
        <v>0</v>
      </c>
      <c r="F64" s="1386">
        <f>'RM_6.1.3.sz.mell'!F64</f>
        <v>0</v>
      </c>
      <c r="G64" s="1386">
        <f>'RM_6.1.3.sz.mell'!G64</f>
        <v>0</v>
      </c>
      <c r="H64" s="1386">
        <f>'RM_6.1.3.sz.mell'!H64</f>
        <v>0</v>
      </c>
      <c r="I64" s="679">
        <f>'RM_6.1.3.sz.mell'!I64</f>
        <v>0</v>
      </c>
      <c r="J64" s="679">
        <f>'RM_6.1.3.sz.mell'!J64</f>
        <v>0</v>
      </c>
      <c r="K64" s="755">
        <f>'RM_6.1.3.sz.mell'!K64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389">
        <f>'RM_6.1.3.sz.mell'!C65</f>
        <v>0</v>
      </c>
      <c r="D65" s="695">
        <f>'RM_6.1.3.sz.mell'!D65</f>
        <v>0</v>
      </c>
      <c r="E65" s="695">
        <f>'RM_6.1.3.sz.mell'!E65</f>
        <v>0</v>
      </c>
      <c r="F65" s="695">
        <f>'RM_6.1.3.sz.mell'!F65</f>
        <v>0</v>
      </c>
      <c r="G65" s="695">
        <f>'RM_6.1.3.sz.mell'!G65</f>
        <v>0</v>
      </c>
      <c r="H65" s="695">
        <f>'RM_6.1.3.sz.mell'!H65</f>
        <v>0</v>
      </c>
      <c r="I65" s="389">
        <f>'RM_6.1.3.sz.mell'!I65</f>
        <v>0</v>
      </c>
      <c r="J65" s="389">
        <f>'RM_6.1.3.sz.mell'!J65</f>
        <v>0</v>
      </c>
      <c r="K65" s="288">
        <f>'RM_6.1.3.sz.mell'!K65</f>
        <v>0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382">
        <f>'RM_6.1.3.sz.mell'!C66</f>
        <v>0</v>
      </c>
      <c r="D66" s="694">
        <f>'RM_6.1.3.sz.mell'!D66</f>
        <v>0</v>
      </c>
      <c r="E66" s="694">
        <f>'RM_6.1.3.sz.mell'!E66</f>
        <v>0</v>
      </c>
      <c r="F66" s="694">
        <f>'RM_6.1.3.sz.mell'!F66</f>
        <v>0</v>
      </c>
      <c r="G66" s="694">
        <f>'RM_6.1.3.sz.mell'!G66</f>
        <v>0</v>
      </c>
      <c r="H66" s="694">
        <f>'RM_6.1.3.sz.mell'!H66</f>
        <v>0</v>
      </c>
      <c r="I66" s="382">
        <f>'RM_6.1.3.sz.mell'!I66</f>
        <v>0</v>
      </c>
      <c r="J66" s="382">
        <f>'RM_6.1.3.sz.mell'!J66</f>
        <v>0</v>
      </c>
      <c r="K66" s="282">
        <f>'RM_6.1.3.sz.mell'!K66</f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679">
        <f>'RM_6.1.3.sz.mell'!C67</f>
        <v>0</v>
      </c>
      <c r="D67" s="1386">
        <f>'RM_6.1.3.sz.mell'!D67</f>
        <v>0</v>
      </c>
      <c r="E67" s="1386">
        <f>'RM_6.1.3.sz.mell'!E67</f>
        <v>0</v>
      </c>
      <c r="F67" s="1386">
        <f>'RM_6.1.3.sz.mell'!F67</f>
        <v>0</v>
      </c>
      <c r="G67" s="1386">
        <f>'RM_6.1.3.sz.mell'!G67</f>
        <v>0</v>
      </c>
      <c r="H67" s="1386">
        <f>'RM_6.1.3.sz.mell'!H67</f>
        <v>0</v>
      </c>
      <c r="I67" s="679">
        <f>'RM_6.1.3.sz.mell'!I67</f>
        <v>0</v>
      </c>
      <c r="J67" s="679">
        <f>'RM_6.1.3.sz.mell'!J67</f>
        <v>0</v>
      </c>
      <c r="K67" s="755">
        <f>'RM_6.1.3.sz.mell'!K67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679">
        <f>'RM_6.1.3.sz.mell'!C68</f>
        <v>0</v>
      </c>
      <c r="D68" s="1386">
        <f>'RM_6.1.3.sz.mell'!D68</f>
        <v>0</v>
      </c>
      <c r="E68" s="1386">
        <f>'RM_6.1.3.sz.mell'!E68</f>
        <v>0</v>
      </c>
      <c r="F68" s="1386">
        <f>'RM_6.1.3.sz.mell'!F68</f>
        <v>0</v>
      </c>
      <c r="G68" s="1386">
        <f>'RM_6.1.3.sz.mell'!G68</f>
        <v>0</v>
      </c>
      <c r="H68" s="1386">
        <f>'RM_6.1.3.sz.mell'!H68</f>
        <v>0</v>
      </c>
      <c r="I68" s="679">
        <f>'RM_6.1.3.sz.mell'!I68</f>
        <v>0</v>
      </c>
      <c r="J68" s="679">
        <f>'RM_6.1.3.sz.mell'!J68</f>
        <v>0</v>
      </c>
      <c r="K68" s="755">
        <f>'RM_6.1.3.sz.mell'!K68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676">
        <f>'RM_6.1.3.sz.mell'!C69</f>
        <v>0</v>
      </c>
      <c r="D69" s="1389">
        <f>'RM_6.1.3.sz.mell'!D69</f>
        <v>0</v>
      </c>
      <c r="E69" s="1389">
        <f>'RM_6.1.3.sz.mell'!E69</f>
        <v>0</v>
      </c>
      <c r="F69" s="1389">
        <f>'RM_6.1.3.sz.mell'!F69</f>
        <v>0</v>
      </c>
      <c r="G69" s="1389">
        <f>'RM_6.1.3.sz.mell'!G69</f>
        <v>0</v>
      </c>
      <c r="H69" s="1389">
        <f>'RM_6.1.3.sz.mell'!H69</f>
        <v>0</v>
      </c>
      <c r="I69" s="676">
        <f>'RM_6.1.3.sz.mell'!I69</f>
        <v>0</v>
      </c>
      <c r="J69" s="676">
        <f>'RM_6.1.3.sz.mell'!J69</f>
        <v>0</v>
      </c>
      <c r="K69" s="762">
        <f>'RM_6.1.3.sz.mell'!K69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'RM_6.1.3.sz.mell'!C70</f>
        <v>0</v>
      </c>
      <c r="D70" s="382">
        <f>'RM_6.1.3.sz.mell'!D70</f>
        <v>0</v>
      </c>
      <c r="E70" s="382">
        <f>'RM_6.1.3.sz.mell'!E70</f>
        <v>0</v>
      </c>
      <c r="F70" s="382">
        <f>'RM_6.1.3.sz.mell'!F70</f>
        <v>0</v>
      </c>
      <c r="G70" s="382">
        <f>'RM_6.1.3.sz.mell'!G70</f>
        <v>0</v>
      </c>
      <c r="H70" s="382">
        <f>'RM_6.1.3.sz.mell'!H70</f>
        <v>0</v>
      </c>
      <c r="I70" s="382">
        <f>'RM_6.1.3.sz.mell'!I70</f>
        <v>0</v>
      </c>
      <c r="J70" s="382">
        <f>'RM_6.1.3.sz.mell'!J70</f>
        <v>0</v>
      </c>
      <c r="K70" s="282">
        <f>'RM_6.1.3.sz.mell'!K70</f>
        <v>0</v>
      </c>
    </row>
    <row r="71" spans="1:11" s="1301" customFormat="1" ht="12" customHeight="1" x14ac:dyDescent="0.2">
      <c r="A71" s="1299" t="s">
        <v>147</v>
      </c>
      <c r="B71" s="1188" t="s">
        <v>310</v>
      </c>
      <c r="C71" s="679">
        <f>'RM_6.1.3.sz.mell'!C71</f>
        <v>0</v>
      </c>
      <c r="D71" s="679">
        <f>'RM_6.1.3.sz.mell'!D71</f>
        <v>0</v>
      </c>
      <c r="E71" s="679">
        <f>'RM_6.1.3.sz.mell'!E71</f>
        <v>0</v>
      </c>
      <c r="F71" s="679">
        <f>'RM_6.1.3.sz.mell'!F71</f>
        <v>0</v>
      </c>
      <c r="G71" s="679">
        <f>'RM_6.1.3.sz.mell'!G71</f>
        <v>0</v>
      </c>
      <c r="H71" s="679">
        <f>'RM_6.1.3.sz.mell'!H71</f>
        <v>0</v>
      </c>
      <c r="I71" s="679">
        <f>'RM_6.1.3.sz.mell'!I71</f>
        <v>0</v>
      </c>
      <c r="J71" s="679">
        <f>'RM_6.1.3.sz.mell'!J71</f>
        <v>0</v>
      </c>
      <c r="K71" s="755">
        <f>'RM_6.1.3.sz.mell'!K71</f>
        <v>0</v>
      </c>
    </row>
    <row r="72" spans="1:11" s="1301" customFormat="1" ht="12" customHeight="1" x14ac:dyDescent="0.2">
      <c r="A72" s="1300" t="s">
        <v>148</v>
      </c>
      <c r="B72" s="1188" t="s">
        <v>565</v>
      </c>
      <c r="C72" s="679">
        <f>'RM_6.1.3.sz.mell'!C72</f>
        <v>0</v>
      </c>
      <c r="D72" s="679">
        <f>'RM_6.1.3.sz.mell'!D72</f>
        <v>0</v>
      </c>
      <c r="E72" s="679">
        <f>'RM_6.1.3.sz.mell'!E72</f>
        <v>0</v>
      </c>
      <c r="F72" s="679">
        <f>'RM_6.1.3.sz.mell'!F72</f>
        <v>0</v>
      </c>
      <c r="G72" s="679">
        <f>'RM_6.1.3.sz.mell'!G72</f>
        <v>0</v>
      </c>
      <c r="H72" s="679">
        <f>'RM_6.1.3.sz.mell'!H72</f>
        <v>0</v>
      </c>
      <c r="I72" s="679">
        <f>'RM_6.1.3.sz.mell'!I72</f>
        <v>0</v>
      </c>
      <c r="J72" s="679">
        <f>'RM_6.1.3.sz.mell'!J72</f>
        <v>0</v>
      </c>
      <c r="K72" s="755">
        <f>'RM_6.1.3.sz.mell'!K72</f>
        <v>0</v>
      </c>
    </row>
    <row r="73" spans="1:11" s="1301" customFormat="1" ht="12" customHeight="1" x14ac:dyDescent="0.2">
      <c r="A73" s="1300" t="s">
        <v>333</v>
      </c>
      <c r="B73" s="1188" t="s">
        <v>311</v>
      </c>
      <c r="C73" s="679">
        <f>'RM_6.1.3.sz.mell'!C73</f>
        <v>0</v>
      </c>
      <c r="D73" s="679">
        <f>'RM_6.1.3.sz.mell'!D73</f>
        <v>0</v>
      </c>
      <c r="E73" s="679">
        <f>'RM_6.1.3.sz.mell'!E73</f>
        <v>0</v>
      </c>
      <c r="F73" s="679">
        <f>'RM_6.1.3.sz.mell'!F73</f>
        <v>0</v>
      </c>
      <c r="G73" s="679">
        <f>'RM_6.1.3.sz.mell'!G73</f>
        <v>0</v>
      </c>
      <c r="H73" s="679">
        <f>'RM_6.1.3.sz.mell'!H73</f>
        <v>0</v>
      </c>
      <c r="I73" s="679">
        <f>'RM_6.1.3.sz.mell'!I73</f>
        <v>0</v>
      </c>
      <c r="J73" s="679">
        <f>'RM_6.1.3.sz.mell'!J73</f>
        <v>0</v>
      </c>
      <c r="K73" s="755">
        <f>'RM_6.1.3.sz.mell'!K73</f>
        <v>0</v>
      </c>
    </row>
    <row r="74" spans="1:11" s="1301" customFormat="1" ht="12" customHeight="1" thickBot="1" x14ac:dyDescent="0.25">
      <c r="A74" s="1302" t="s">
        <v>334</v>
      </c>
      <c r="B74" s="1409" t="s">
        <v>566</v>
      </c>
      <c r="C74" s="679">
        <f>'RM_6.1.3.sz.mell'!C74</f>
        <v>0</v>
      </c>
      <c r="D74" s="679">
        <f>'RM_6.1.3.sz.mell'!D74</f>
        <v>0</v>
      </c>
      <c r="E74" s="679">
        <f>'RM_6.1.3.sz.mell'!E74</f>
        <v>0</v>
      </c>
      <c r="F74" s="679">
        <f>'RM_6.1.3.sz.mell'!F74</f>
        <v>0</v>
      </c>
      <c r="G74" s="679">
        <f>'RM_6.1.3.sz.mell'!G74</f>
        <v>0</v>
      </c>
      <c r="H74" s="679">
        <f>'RM_6.1.3.sz.mell'!H74</f>
        <v>0</v>
      </c>
      <c r="I74" s="679">
        <f>'RM_6.1.3.sz.mell'!I74</f>
        <v>0</v>
      </c>
      <c r="J74" s="679">
        <f>'RM_6.1.3.sz.mell'!J74</f>
        <v>0</v>
      </c>
      <c r="K74" s="755">
        <f>'RM_6.1.3.sz.mell'!K74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'RM_6.1.3.sz.mell'!C75</f>
        <v>0</v>
      </c>
      <c r="D75" s="382">
        <f>'RM_6.1.3.sz.mell'!D75</f>
        <v>0</v>
      </c>
      <c r="E75" s="382">
        <f>'RM_6.1.3.sz.mell'!E75</f>
        <v>0</v>
      </c>
      <c r="F75" s="382">
        <f>'RM_6.1.3.sz.mell'!F75</f>
        <v>0</v>
      </c>
      <c r="G75" s="382">
        <f>'RM_6.1.3.sz.mell'!G75</f>
        <v>0</v>
      </c>
      <c r="H75" s="382">
        <f>'RM_6.1.3.sz.mell'!H75</f>
        <v>0</v>
      </c>
      <c r="I75" s="382">
        <f>'RM_6.1.3.sz.mell'!I75</f>
        <v>0</v>
      </c>
      <c r="J75" s="382">
        <f>'RM_6.1.3.sz.mell'!J75</f>
        <v>0</v>
      </c>
      <c r="K75" s="282">
        <f>'RM_6.1.3.sz.mell'!K75</f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'RM_6.1.3.sz.mell'!C76</f>
        <v>0</v>
      </c>
      <c r="D76" s="679">
        <f>'RM_6.1.3.sz.mell'!D76</f>
        <v>0</v>
      </c>
      <c r="E76" s="679">
        <f>'RM_6.1.3.sz.mell'!E76</f>
        <v>0</v>
      </c>
      <c r="F76" s="679">
        <f>'RM_6.1.3.sz.mell'!F76</f>
        <v>0</v>
      </c>
      <c r="G76" s="679">
        <f>'RM_6.1.3.sz.mell'!G76</f>
        <v>0</v>
      </c>
      <c r="H76" s="679">
        <f>'RM_6.1.3.sz.mell'!H76</f>
        <v>0</v>
      </c>
      <c r="I76" s="679">
        <f>'RM_6.1.3.sz.mell'!I76</f>
        <v>0</v>
      </c>
      <c r="J76" s="679">
        <f>'RM_6.1.3.sz.mell'!J76</f>
        <v>0</v>
      </c>
      <c r="K76" s="755">
        <f>'RM_6.1.3.sz.mell'!K76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'RM_6.1.3.sz.mell'!C77</f>
        <v>0</v>
      </c>
      <c r="D77" s="679">
        <f>'RM_6.1.3.sz.mell'!D77</f>
        <v>0</v>
      </c>
      <c r="E77" s="679">
        <f>'RM_6.1.3.sz.mell'!E77</f>
        <v>0</v>
      </c>
      <c r="F77" s="679">
        <f>'RM_6.1.3.sz.mell'!F77</f>
        <v>0</v>
      </c>
      <c r="G77" s="679">
        <f>'RM_6.1.3.sz.mell'!G77</f>
        <v>0</v>
      </c>
      <c r="H77" s="679">
        <f>'RM_6.1.3.sz.mell'!H77</f>
        <v>0</v>
      </c>
      <c r="I77" s="679">
        <f>'RM_6.1.3.sz.mell'!I77</f>
        <v>0</v>
      </c>
      <c r="J77" s="679">
        <f>'RM_6.1.3.sz.mell'!J77</f>
        <v>0</v>
      </c>
      <c r="K77" s="755">
        <f>'RM_6.1.3.sz.mell'!K77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'RM_6.1.3.sz.mell'!C78</f>
        <v>0</v>
      </c>
      <c r="D78" s="382">
        <f>'RM_6.1.3.sz.mell'!D78</f>
        <v>0</v>
      </c>
      <c r="E78" s="382">
        <f>'RM_6.1.3.sz.mell'!E78</f>
        <v>0</v>
      </c>
      <c r="F78" s="382">
        <f>'RM_6.1.3.sz.mell'!F78</f>
        <v>0</v>
      </c>
      <c r="G78" s="382">
        <f>'RM_6.1.3.sz.mell'!G78</f>
        <v>0</v>
      </c>
      <c r="H78" s="382">
        <f>'RM_6.1.3.sz.mell'!H78</f>
        <v>0</v>
      </c>
      <c r="I78" s="382">
        <f>'RM_6.1.3.sz.mell'!I78</f>
        <v>0</v>
      </c>
      <c r="J78" s="382">
        <f>'RM_6.1.3.sz.mell'!J78</f>
        <v>0</v>
      </c>
      <c r="K78" s="282">
        <f>'RM_6.1.3.sz.mell'!K78</f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'RM_6.1.3.sz.mell'!C79</f>
        <v>0</v>
      </c>
      <c r="D79" s="679">
        <f>'RM_6.1.3.sz.mell'!D79</f>
        <v>0</v>
      </c>
      <c r="E79" s="679">
        <f>'RM_6.1.3.sz.mell'!E79</f>
        <v>0</v>
      </c>
      <c r="F79" s="679">
        <f>'RM_6.1.3.sz.mell'!F79</f>
        <v>0</v>
      </c>
      <c r="G79" s="679">
        <f>'RM_6.1.3.sz.mell'!G79</f>
        <v>0</v>
      </c>
      <c r="H79" s="679">
        <f>'RM_6.1.3.sz.mell'!H79</f>
        <v>0</v>
      </c>
      <c r="I79" s="679">
        <f>'RM_6.1.3.sz.mell'!I79</f>
        <v>0</v>
      </c>
      <c r="J79" s="679">
        <f>'RM_6.1.3.sz.mell'!J79</f>
        <v>0</v>
      </c>
      <c r="K79" s="755">
        <f>'RM_6.1.3.sz.mell'!K79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'RM_6.1.3.sz.mell'!C80</f>
        <v>0</v>
      </c>
      <c r="D80" s="679">
        <f>'RM_6.1.3.sz.mell'!D80</f>
        <v>0</v>
      </c>
      <c r="E80" s="679">
        <f>'RM_6.1.3.sz.mell'!E80</f>
        <v>0</v>
      </c>
      <c r="F80" s="679">
        <f>'RM_6.1.3.sz.mell'!F80</f>
        <v>0</v>
      </c>
      <c r="G80" s="679">
        <f>'RM_6.1.3.sz.mell'!G80</f>
        <v>0</v>
      </c>
      <c r="H80" s="679">
        <f>'RM_6.1.3.sz.mell'!H80</f>
        <v>0</v>
      </c>
      <c r="I80" s="679">
        <f>'RM_6.1.3.sz.mell'!I80</f>
        <v>0</v>
      </c>
      <c r="J80" s="679">
        <f>'RM_6.1.3.sz.mell'!J80</f>
        <v>0</v>
      </c>
      <c r="K80" s="755">
        <f>'RM_6.1.3.sz.mell'!K80</f>
        <v>0</v>
      </c>
    </row>
    <row r="81" spans="1:11" s="1301" customFormat="1" ht="12" customHeight="1" thickBot="1" x14ac:dyDescent="0.25">
      <c r="A81" s="1302" t="s">
        <v>339</v>
      </c>
      <c r="B81" s="1193" t="s">
        <v>744</v>
      </c>
      <c r="C81" s="679">
        <f>'RM_6.1.3.sz.mell'!C81</f>
        <v>0</v>
      </c>
      <c r="D81" s="679">
        <f>'RM_6.1.3.sz.mell'!D81</f>
        <v>0</v>
      </c>
      <c r="E81" s="679">
        <f>'RM_6.1.3.sz.mell'!E81</f>
        <v>0</v>
      </c>
      <c r="F81" s="679">
        <f>'RM_6.1.3.sz.mell'!F81</f>
        <v>0</v>
      </c>
      <c r="G81" s="679">
        <f>'RM_6.1.3.sz.mell'!G81</f>
        <v>0</v>
      </c>
      <c r="H81" s="679">
        <f>'RM_6.1.3.sz.mell'!H81</f>
        <v>0</v>
      </c>
      <c r="I81" s="679">
        <f>'RM_6.1.3.sz.mell'!I81</f>
        <v>0</v>
      </c>
      <c r="J81" s="679">
        <f>'RM_6.1.3.sz.mell'!J81</f>
        <v>0</v>
      </c>
      <c r="K81" s="755">
        <f>'RM_6.1.3.sz.mell'!K81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'RM_6.1.3.sz.mell'!C82</f>
        <v>0</v>
      </c>
      <c r="D82" s="382">
        <f>'RM_6.1.3.sz.mell'!D82</f>
        <v>0</v>
      </c>
      <c r="E82" s="382">
        <f>'RM_6.1.3.sz.mell'!E82</f>
        <v>0</v>
      </c>
      <c r="F82" s="382">
        <f>'RM_6.1.3.sz.mell'!F82</f>
        <v>0</v>
      </c>
      <c r="G82" s="382">
        <f>'RM_6.1.3.sz.mell'!G82</f>
        <v>0</v>
      </c>
      <c r="H82" s="382">
        <f>'RM_6.1.3.sz.mell'!H82</f>
        <v>0</v>
      </c>
      <c r="I82" s="382">
        <f>'RM_6.1.3.sz.mell'!I82</f>
        <v>0</v>
      </c>
      <c r="J82" s="382">
        <f>'RM_6.1.3.sz.mell'!J82</f>
        <v>0</v>
      </c>
      <c r="K82" s="282">
        <f>'RM_6.1.3.sz.mell'!K82</f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'RM_6.1.3.sz.mell'!C83</f>
        <v>0</v>
      </c>
      <c r="D83" s="679">
        <f>'RM_6.1.3.sz.mell'!D83</f>
        <v>0</v>
      </c>
      <c r="E83" s="679">
        <f>'RM_6.1.3.sz.mell'!E83</f>
        <v>0</v>
      </c>
      <c r="F83" s="679">
        <f>'RM_6.1.3.sz.mell'!F83</f>
        <v>0</v>
      </c>
      <c r="G83" s="679">
        <f>'RM_6.1.3.sz.mell'!G83</f>
        <v>0</v>
      </c>
      <c r="H83" s="679">
        <f>'RM_6.1.3.sz.mell'!H83</f>
        <v>0</v>
      </c>
      <c r="I83" s="679">
        <f>'RM_6.1.3.sz.mell'!I83</f>
        <v>0</v>
      </c>
      <c r="J83" s="679">
        <f>'RM_6.1.3.sz.mell'!J83</f>
        <v>0</v>
      </c>
      <c r="K83" s="755">
        <f>'RM_6.1.3.sz.mell'!K83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'RM_6.1.3.sz.mell'!C84</f>
        <v>0</v>
      </c>
      <c r="D84" s="679">
        <f>'RM_6.1.3.sz.mell'!D84</f>
        <v>0</v>
      </c>
      <c r="E84" s="679">
        <f>'RM_6.1.3.sz.mell'!E84</f>
        <v>0</v>
      </c>
      <c r="F84" s="679">
        <f>'RM_6.1.3.sz.mell'!F84</f>
        <v>0</v>
      </c>
      <c r="G84" s="679">
        <f>'RM_6.1.3.sz.mell'!G84</f>
        <v>0</v>
      </c>
      <c r="H84" s="679">
        <f>'RM_6.1.3.sz.mell'!H84</f>
        <v>0</v>
      </c>
      <c r="I84" s="679">
        <f>'RM_6.1.3.sz.mell'!I84</f>
        <v>0</v>
      </c>
      <c r="J84" s="679">
        <f>'RM_6.1.3.sz.mell'!J84</f>
        <v>0</v>
      </c>
      <c r="K84" s="755">
        <f>'RM_6.1.3.sz.mell'!K84</f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'RM_6.1.3.sz.mell'!C85</f>
        <v>0</v>
      </c>
      <c r="D85" s="679">
        <f>'RM_6.1.3.sz.mell'!D85</f>
        <v>0</v>
      </c>
      <c r="E85" s="679">
        <f>'RM_6.1.3.sz.mell'!E85</f>
        <v>0</v>
      </c>
      <c r="F85" s="679">
        <f>'RM_6.1.3.sz.mell'!F85</f>
        <v>0</v>
      </c>
      <c r="G85" s="679">
        <f>'RM_6.1.3.sz.mell'!G85</f>
        <v>0</v>
      </c>
      <c r="H85" s="679">
        <f>'RM_6.1.3.sz.mell'!H85</f>
        <v>0</v>
      </c>
      <c r="I85" s="679">
        <f>'RM_6.1.3.sz.mell'!I85</f>
        <v>0</v>
      </c>
      <c r="J85" s="679">
        <f>'RM_6.1.3.sz.mell'!J85</f>
        <v>0</v>
      </c>
      <c r="K85" s="755">
        <f>'RM_6.1.3.sz.mell'!K85</f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'RM_6.1.3.sz.mell'!C86</f>
        <v>0</v>
      </c>
      <c r="D86" s="679">
        <f>'RM_6.1.3.sz.mell'!D86</f>
        <v>0</v>
      </c>
      <c r="E86" s="679">
        <f>'RM_6.1.3.sz.mell'!E86</f>
        <v>0</v>
      </c>
      <c r="F86" s="679">
        <f>'RM_6.1.3.sz.mell'!F86</f>
        <v>0</v>
      </c>
      <c r="G86" s="679">
        <f>'RM_6.1.3.sz.mell'!G86</f>
        <v>0</v>
      </c>
      <c r="H86" s="679">
        <f>'RM_6.1.3.sz.mell'!H86</f>
        <v>0</v>
      </c>
      <c r="I86" s="679">
        <f>'RM_6.1.3.sz.mell'!I86</f>
        <v>0</v>
      </c>
      <c r="J86" s="679">
        <f>'RM_6.1.3.sz.mell'!J86</f>
        <v>0</v>
      </c>
      <c r="K86" s="755">
        <f>'RM_6.1.3.sz.mell'!K86</f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'RM_6.1.3.sz.mell'!C87</f>
        <v>0</v>
      </c>
      <c r="D87" s="382">
        <f>'RM_6.1.3.sz.mell'!D87</f>
        <v>0</v>
      </c>
      <c r="E87" s="382">
        <f>'RM_6.1.3.sz.mell'!E87</f>
        <v>0</v>
      </c>
      <c r="F87" s="382">
        <f>'RM_6.1.3.sz.mell'!F87</f>
        <v>0</v>
      </c>
      <c r="G87" s="382">
        <f>'RM_6.1.3.sz.mell'!G87</f>
        <v>0</v>
      </c>
      <c r="H87" s="382">
        <f>'RM_6.1.3.sz.mell'!H87</f>
        <v>0</v>
      </c>
      <c r="I87" s="382">
        <f>'RM_6.1.3.sz.mell'!I87</f>
        <v>0</v>
      </c>
      <c r="J87" s="382">
        <f>'RM_6.1.3.sz.mell'!J87</f>
        <v>0</v>
      </c>
      <c r="K87" s="282">
        <f>'RM_6.1.3.sz.mell'!K87</f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'RM_6.1.3.sz.mell'!C88</f>
        <v>0</v>
      </c>
      <c r="D88" s="382">
        <f>'RM_6.1.3.sz.mell'!D88</f>
        <v>0</v>
      </c>
      <c r="E88" s="382">
        <f>'RM_6.1.3.sz.mell'!E88</f>
        <v>0</v>
      </c>
      <c r="F88" s="382">
        <f>'RM_6.1.3.sz.mell'!F88</f>
        <v>0</v>
      </c>
      <c r="G88" s="382">
        <f>'RM_6.1.3.sz.mell'!G88</f>
        <v>0</v>
      </c>
      <c r="H88" s="382">
        <f>'RM_6.1.3.sz.mell'!H88</f>
        <v>0</v>
      </c>
      <c r="I88" s="382">
        <f>'RM_6.1.3.sz.mell'!I88</f>
        <v>0</v>
      </c>
      <c r="J88" s="382">
        <f>'RM_6.1.3.sz.mell'!J88</f>
        <v>0</v>
      </c>
      <c r="K88" s="282">
        <f>'RM_6.1.3.sz.mell'!K88</f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'RM_6.1.3.sz.mell'!C89</f>
        <v>0</v>
      </c>
      <c r="D89" s="389">
        <f>'RM_6.1.3.sz.mell'!D89</f>
        <v>0</v>
      </c>
      <c r="E89" s="389">
        <f>'RM_6.1.3.sz.mell'!E89</f>
        <v>0</v>
      </c>
      <c r="F89" s="389">
        <f>'RM_6.1.3.sz.mell'!F89</f>
        <v>0</v>
      </c>
      <c r="G89" s="389">
        <f>'RM_6.1.3.sz.mell'!G89</f>
        <v>0</v>
      </c>
      <c r="H89" s="389">
        <f>'RM_6.1.3.sz.mell'!H89</f>
        <v>0</v>
      </c>
      <c r="I89" s="389">
        <f>'RM_6.1.3.sz.mell'!I89</f>
        <v>0</v>
      </c>
      <c r="J89" s="389">
        <f>'RM_6.1.3.sz.mell'!J89</f>
        <v>0</v>
      </c>
      <c r="K89" s="288">
        <f>'RM_6.1.3.sz.mell'!K89</f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'RM_6.1.3.sz.mell'!C90</f>
        <v>0</v>
      </c>
      <c r="D90" s="389">
        <f>'RM_6.1.3.sz.mell'!D90</f>
        <v>0</v>
      </c>
      <c r="E90" s="389">
        <f>'RM_6.1.3.sz.mell'!E90</f>
        <v>0</v>
      </c>
      <c r="F90" s="389">
        <f>'RM_6.1.3.sz.mell'!F90</f>
        <v>0</v>
      </c>
      <c r="G90" s="389">
        <f>'RM_6.1.3.sz.mell'!G90</f>
        <v>0</v>
      </c>
      <c r="H90" s="389">
        <f>'RM_6.1.3.sz.mell'!H90</f>
        <v>0</v>
      </c>
      <c r="I90" s="389">
        <f>'RM_6.1.3.sz.mell'!I90</f>
        <v>0</v>
      </c>
      <c r="J90" s="389">
        <f>'RM_6.1.3.sz.mell'!J90</f>
        <v>0</v>
      </c>
      <c r="K90" s="288">
        <f>'RM_6.1.3.sz.mell'!K90</f>
        <v>0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381">
        <f>'RM_6.1.3.sz.mell'!C93</f>
        <v>0</v>
      </c>
      <c r="D93" s="764">
        <f>'RM_6.1.3.sz.mell'!D93</f>
        <v>0</v>
      </c>
      <c r="E93" s="764">
        <f>'RM_6.1.3.sz.mell'!E93</f>
        <v>0</v>
      </c>
      <c r="F93" s="764">
        <f>'RM_6.1.3.sz.mell'!F93</f>
        <v>0</v>
      </c>
      <c r="G93" s="764">
        <f>'RM_6.1.3.sz.mell'!G93</f>
        <v>0</v>
      </c>
      <c r="H93" s="764">
        <f>'RM_6.1.3.sz.mell'!H93</f>
        <v>0</v>
      </c>
      <c r="I93" s="381">
        <f>'RM_6.1.3.sz.mell'!I93</f>
        <v>0</v>
      </c>
      <c r="J93" s="381">
        <f>'RM_6.1.3.sz.mell'!J93</f>
        <v>0</v>
      </c>
      <c r="K93" s="281">
        <f>'RM_6.1.3.sz.mell'!K93</f>
        <v>0</v>
      </c>
    </row>
    <row r="94" spans="1:11" ht="12" customHeight="1" x14ac:dyDescent="0.2">
      <c r="A94" s="1315" t="s">
        <v>97</v>
      </c>
      <c r="B94" s="1163" t="s">
        <v>48</v>
      </c>
      <c r="C94" s="684">
        <f>'RM_6.1.3.sz.mell'!C94</f>
        <v>0</v>
      </c>
      <c r="D94" s="1390">
        <f>'RM_6.1.3.sz.mell'!D94</f>
        <v>0</v>
      </c>
      <c r="E94" s="1390">
        <f>'RM_6.1.3.sz.mell'!E94</f>
        <v>0</v>
      </c>
      <c r="F94" s="1390">
        <f>'RM_6.1.3.sz.mell'!F94</f>
        <v>0</v>
      </c>
      <c r="G94" s="1390">
        <f>'RM_6.1.3.sz.mell'!G94</f>
        <v>0</v>
      </c>
      <c r="H94" s="1390">
        <f>'RM_6.1.3.sz.mell'!H94</f>
        <v>0</v>
      </c>
      <c r="I94" s="684">
        <f>'RM_6.1.3.sz.mell'!I94</f>
        <v>0</v>
      </c>
      <c r="J94" s="684">
        <f>'RM_6.1.3.sz.mell'!J94</f>
        <v>0</v>
      </c>
      <c r="K94" s="766">
        <f>'RM_6.1.3.sz.mell'!K94</f>
        <v>0</v>
      </c>
    </row>
    <row r="95" spans="1:11" ht="12" customHeight="1" x14ac:dyDescent="0.2">
      <c r="A95" s="1300" t="s">
        <v>98</v>
      </c>
      <c r="B95" s="1165" t="s">
        <v>181</v>
      </c>
      <c r="C95" s="686">
        <f>'RM_6.1.3.sz.mell'!C95</f>
        <v>0</v>
      </c>
      <c r="D95" s="686">
        <f>'RM_6.1.3.sz.mell'!D95</f>
        <v>0</v>
      </c>
      <c r="E95" s="686">
        <f>'RM_6.1.3.sz.mell'!E95</f>
        <v>0</v>
      </c>
      <c r="F95" s="686">
        <f>'RM_6.1.3.sz.mell'!F95</f>
        <v>0</v>
      </c>
      <c r="G95" s="686">
        <f>'RM_6.1.3.sz.mell'!G95</f>
        <v>0</v>
      </c>
      <c r="H95" s="686">
        <f>'RM_6.1.3.sz.mell'!H95</f>
        <v>0</v>
      </c>
      <c r="I95" s="686">
        <f>'RM_6.1.3.sz.mell'!I95</f>
        <v>0</v>
      </c>
      <c r="J95" s="686">
        <f>'RM_6.1.3.sz.mell'!J95</f>
        <v>0</v>
      </c>
      <c r="K95" s="752">
        <f>'RM_6.1.3.sz.mell'!K95</f>
        <v>0</v>
      </c>
    </row>
    <row r="96" spans="1:11" ht="12" customHeight="1" x14ac:dyDescent="0.2">
      <c r="A96" s="1300" t="s">
        <v>99</v>
      </c>
      <c r="B96" s="1165" t="s">
        <v>138</v>
      </c>
      <c r="C96" s="688">
        <f>'RM_6.1.3.sz.mell'!C96</f>
        <v>0</v>
      </c>
      <c r="D96" s="688">
        <f>'RM_6.1.3.sz.mell'!D96</f>
        <v>0</v>
      </c>
      <c r="E96" s="688">
        <f>'RM_6.1.3.sz.mell'!E96</f>
        <v>0</v>
      </c>
      <c r="F96" s="688">
        <f>'RM_6.1.3.sz.mell'!F96</f>
        <v>0</v>
      </c>
      <c r="G96" s="688">
        <f>'RM_6.1.3.sz.mell'!G96</f>
        <v>0</v>
      </c>
      <c r="H96" s="686">
        <f>'RM_6.1.3.sz.mell'!H96</f>
        <v>0</v>
      </c>
      <c r="I96" s="688">
        <f>'RM_6.1.3.sz.mell'!I96</f>
        <v>0</v>
      </c>
      <c r="J96" s="688">
        <f>'RM_6.1.3.sz.mell'!J96</f>
        <v>0</v>
      </c>
      <c r="K96" s="753">
        <f>'RM_6.1.3.sz.mell'!K96</f>
        <v>0</v>
      </c>
    </row>
    <row r="97" spans="1:11" ht="12" customHeight="1" x14ac:dyDescent="0.2">
      <c r="A97" s="1300" t="s">
        <v>100</v>
      </c>
      <c r="B97" s="1217" t="s">
        <v>182</v>
      </c>
      <c r="C97" s="688">
        <f>'RM_6.1.3.sz.mell'!C97</f>
        <v>0</v>
      </c>
      <c r="D97" s="688">
        <f>'RM_6.1.3.sz.mell'!D97</f>
        <v>0</v>
      </c>
      <c r="E97" s="688">
        <f>'RM_6.1.3.sz.mell'!E97</f>
        <v>0</v>
      </c>
      <c r="F97" s="688">
        <f>'RM_6.1.3.sz.mell'!F97</f>
        <v>0</v>
      </c>
      <c r="G97" s="688">
        <f>'RM_6.1.3.sz.mell'!G97</f>
        <v>0</v>
      </c>
      <c r="H97" s="688">
        <f>'RM_6.1.3.sz.mell'!H97</f>
        <v>0</v>
      </c>
      <c r="I97" s="688">
        <f>'RM_6.1.3.sz.mell'!I97</f>
        <v>0</v>
      </c>
      <c r="J97" s="688">
        <f>'RM_6.1.3.sz.mell'!J97</f>
        <v>0</v>
      </c>
      <c r="K97" s="753">
        <f>'RM_6.1.3.sz.mell'!K97</f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'RM_6.1.3.sz.mell'!C98</f>
        <v>0</v>
      </c>
      <c r="D98" s="688">
        <f>'RM_6.1.3.sz.mell'!D98</f>
        <v>0</v>
      </c>
      <c r="E98" s="688">
        <f>'RM_6.1.3.sz.mell'!E98</f>
        <v>0</v>
      </c>
      <c r="F98" s="688">
        <f>'RM_6.1.3.sz.mell'!F98</f>
        <v>0</v>
      </c>
      <c r="G98" s="688">
        <f>'RM_6.1.3.sz.mell'!G98</f>
        <v>0</v>
      </c>
      <c r="H98" s="688">
        <f>'RM_6.1.3.sz.mell'!H98</f>
        <v>0</v>
      </c>
      <c r="I98" s="688">
        <f>'RM_6.1.3.sz.mell'!I98</f>
        <v>0</v>
      </c>
      <c r="J98" s="688">
        <f>'RM_6.1.3.sz.mell'!J98</f>
        <v>0</v>
      </c>
      <c r="K98" s="753">
        <f>'RM_6.1.3.sz.mell'!K98</f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'RM_6.1.3.sz.mell'!C99</f>
        <v>0</v>
      </c>
      <c r="D99" s="688">
        <f>'RM_6.1.3.sz.mell'!D99</f>
        <v>0</v>
      </c>
      <c r="E99" s="688">
        <f>'RM_6.1.3.sz.mell'!E99</f>
        <v>0</v>
      </c>
      <c r="F99" s="688">
        <f>'RM_6.1.3.sz.mell'!F99</f>
        <v>0</v>
      </c>
      <c r="G99" s="688">
        <f>'RM_6.1.3.sz.mell'!G99</f>
        <v>0</v>
      </c>
      <c r="H99" s="688">
        <f>'RM_6.1.3.sz.mell'!H99</f>
        <v>0</v>
      </c>
      <c r="I99" s="688">
        <f>'RM_6.1.3.sz.mell'!I99</f>
        <v>0</v>
      </c>
      <c r="J99" s="688">
        <f>'RM_6.1.3.sz.mell'!J99</f>
        <v>0</v>
      </c>
      <c r="K99" s="753">
        <f>'RM_6.1.3.sz.mell'!K99</f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'RM_6.1.3.sz.mell'!C100</f>
        <v>0</v>
      </c>
      <c r="D100" s="688">
        <f>'RM_6.1.3.sz.mell'!D100</f>
        <v>0</v>
      </c>
      <c r="E100" s="688">
        <f>'RM_6.1.3.sz.mell'!E100</f>
        <v>0</v>
      </c>
      <c r="F100" s="688">
        <f>'RM_6.1.3.sz.mell'!F100</f>
        <v>0</v>
      </c>
      <c r="G100" s="688">
        <f>'RM_6.1.3.sz.mell'!G100</f>
        <v>0</v>
      </c>
      <c r="H100" s="688">
        <f>'RM_6.1.3.sz.mell'!H100</f>
        <v>0</v>
      </c>
      <c r="I100" s="688">
        <f>'RM_6.1.3.sz.mell'!I100</f>
        <v>0</v>
      </c>
      <c r="J100" s="688">
        <f>'RM_6.1.3.sz.mell'!J100</f>
        <v>0</v>
      </c>
      <c r="K100" s="753">
        <f>'RM_6.1.3.sz.mell'!K100</f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'RM_6.1.3.sz.mell'!C101</f>
        <v>0</v>
      </c>
      <c r="D101" s="688">
        <f>'RM_6.1.3.sz.mell'!D101</f>
        <v>0</v>
      </c>
      <c r="E101" s="688">
        <f>'RM_6.1.3.sz.mell'!E101</f>
        <v>0</v>
      </c>
      <c r="F101" s="688">
        <f>'RM_6.1.3.sz.mell'!F101</f>
        <v>0</v>
      </c>
      <c r="G101" s="688">
        <f>'RM_6.1.3.sz.mell'!G101</f>
        <v>0</v>
      </c>
      <c r="H101" s="688">
        <f>'RM_6.1.3.sz.mell'!H101</f>
        <v>0</v>
      </c>
      <c r="I101" s="688">
        <f>'RM_6.1.3.sz.mell'!I101</f>
        <v>0</v>
      </c>
      <c r="J101" s="688">
        <f>'RM_6.1.3.sz.mell'!J101</f>
        <v>0</v>
      </c>
      <c r="K101" s="753">
        <f>'RM_6.1.3.sz.mell'!K101</f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'RM_6.1.3.sz.mell'!C102</f>
        <v>0</v>
      </c>
      <c r="D102" s="688">
        <f>'RM_6.1.3.sz.mell'!D102</f>
        <v>0</v>
      </c>
      <c r="E102" s="688">
        <f>'RM_6.1.3.sz.mell'!E102</f>
        <v>0</v>
      </c>
      <c r="F102" s="688">
        <f>'RM_6.1.3.sz.mell'!F102</f>
        <v>0</v>
      </c>
      <c r="G102" s="688">
        <f>'RM_6.1.3.sz.mell'!G102</f>
        <v>0</v>
      </c>
      <c r="H102" s="688">
        <f>'RM_6.1.3.sz.mell'!H102</f>
        <v>0</v>
      </c>
      <c r="I102" s="688">
        <f>'RM_6.1.3.sz.mell'!I102</f>
        <v>0</v>
      </c>
      <c r="J102" s="688">
        <f>'RM_6.1.3.sz.mell'!J102</f>
        <v>0</v>
      </c>
      <c r="K102" s="753">
        <f>'RM_6.1.3.sz.mell'!K102</f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'RM_6.1.3.sz.mell'!C103</f>
        <v>0</v>
      </c>
      <c r="D103" s="688">
        <f>'RM_6.1.3.sz.mell'!D103</f>
        <v>0</v>
      </c>
      <c r="E103" s="688">
        <f>'RM_6.1.3.sz.mell'!E103</f>
        <v>0</v>
      </c>
      <c r="F103" s="688">
        <f>'RM_6.1.3.sz.mell'!F103</f>
        <v>0</v>
      </c>
      <c r="G103" s="688">
        <f>'RM_6.1.3.sz.mell'!G103</f>
        <v>0</v>
      </c>
      <c r="H103" s="688">
        <f>'RM_6.1.3.sz.mell'!H103</f>
        <v>0</v>
      </c>
      <c r="I103" s="688">
        <f>'RM_6.1.3.sz.mell'!I103</f>
        <v>0</v>
      </c>
      <c r="J103" s="688">
        <f>'RM_6.1.3.sz.mell'!J103</f>
        <v>0</v>
      </c>
      <c r="K103" s="753">
        <f>'RM_6.1.3.sz.mell'!K103</f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'RM_6.1.3.sz.mell'!C104</f>
        <v>0</v>
      </c>
      <c r="D104" s="688">
        <f>'RM_6.1.3.sz.mell'!D104</f>
        <v>0</v>
      </c>
      <c r="E104" s="688">
        <f>'RM_6.1.3.sz.mell'!E104</f>
        <v>0</v>
      </c>
      <c r="F104" s="688">
        <f>'RM_6.1.3.sz.mell'!F104</f>
        <v>0</v>
      </c>
      <c r="G104" s="688">
        <f>'RM_6.1.3.sz.mell'!G104</f>
        <v>0</v>
      </c>
      <c r="H104" s="688">
        <f>'RM_6.1.3.sz.mell'!H104</f>
        <v>0</v>
      </c>
      <c r="I104" s="688">
        <f>'RM_6.1.3.sz.mell'!I104</f>
        <v>0</v>
      </c>
      <c r="J104" s="688">
        <f>'RM_6.1.3.sz.mell'!J104</f>
        <v>0</v>
      </c>
      <c r="K104" s="753">
        <f>'RM_6.1.3.sz.mell'!K104</f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'RM_6.1.3.sz.mell'!C105</f>
        <v>0</v>
      </c>
      <c r="D105" s="688">
        <f>'RM_6.1.3.sz.mell'!D105</f>
        <v>0</v>
      </c>
      <c r="E105" s="688">
        <f>'RM_6.1.3.sz.mell'!E105</f>
        <v>0</v>
      </c>
      <c r="F105" s="688">
        <f>'RM_6.1.3.sz.mell'!F105</f>
        <v>0</v>
      </c>
      <c r="G105" s="688">
        <f>'RM_6.1.3.sz.mell'!G105</f>
        <v>0</v>
      </c>
      <c r="H105" s="688">
        <f>'RM_6.1.3.sz.mell'!H105</f>
        <v>0</v>
      </c>
      <c r="I105" s="688">
        <f>'RM_6.1.3.sz.mell'!I105</f>
        <v>0</v>
      </c>
      <c r="J105" s="688">
        <f>'RM_6.1.3.sz.mell'!J105</f>
        <v>0</v>
      </c>
      <c r="K105" s="753">
        <f>'RM_6.1.3.sz.mell'!K105</f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'RM_6.1.3.sz.mell'!C106</f>
        <v>0</v>
      </c>
      <c r="D106" s="688">
        <f>'RM_6.1.3.sz.mell'!D106</f>
        <v>0</v>
      </c>
      <c r="E106" s="688">
        <f>'RM_6.1.3.sz.mell'!E106</f>
        <v>0</v>
      </c>
      <c r="F106" s="688">
        <f>'RM_6.1.3.sz.mell'!F106</f>
        <v>0</v>
      </c>
      <c r="G106" s="688">
        <f>'RM_6.1.3.sz.mell'!G106</f>
        <v>0</v>
      </c>
      <c r="H106" s="688">
        <f>'RM_6.1.3.sz.mell'!H106</f>
        <v>0</v>
      </c>
      <c r="I106" s="688">
        <f>'RM_6.1.3.sz.mell'!I106</f>
        <v>0</v>
      </c>
      <c r="J106" s="688">
        <f>'RM_6.1.3.sz.mell'!J106</f>
        <v>0</v>
      </c>
      <c r="K106" s="753">
        <f>'RM_6.1.3.sz.mell'!K106</f>
        <v>0</v>
      </c>
    </row>
    <row r="107" spans="1:11" ht="12" customHeight="1" x14ac:dyDescent="0.2">
      <c r="A107" s="1300" t="s">
        <v>344</v>
      </c>
      <c r="B107" s="1221" t="s">
        <v>351</v>
      </c>
      <c r="C107" s="686">
        <f>'RM_6.1.3.sz.mell'!C107</f>
        <v>0</v>
      </c>
      <c r="D107" s="688">
        <f>'RM_6.1.3.sz.mell'!D107</f>
        <v>0</v>
      </c>
      <c r="E107" s="688">
        <f>'RM_6.1.3.sz.mell'!E107</f>
        <v>0</v>
      </c>
      <c r="F107" s="688">
        <f>'RM_6.1.3.sz.mell'!F107</f>
        <v>0</v>
      </c>
      <c r="G107" s="688">
        <f>'RM_6.1.3.sz.mell'!G107</f>
        <v>0</v>
      </c>
      <c r="H107" s="688">
        <f>'RM_6.1.3.sz.mell'!H107</f>
        <v>0</v>
      </c>
      <c r="I107" s="688">
        <f>'RM_6.1.3.sz.mell'!I107</f>
        <v>0</v>
      </c>
      <c r="J107" s="688">
        <f>'RM_6.1.3.sz.mell'!J107</f>
        <v>0</v>
      </c>
      <c r="K107" s="753">
        <f>'RM_6.1.3.sz.mell'!K107</f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'RM_6.1.3.sz.mell'!C108</f>
        <v>0</v>
      </c>
      <c r="D108" s="688">
        <f>'RM_6.1.3.sz.mell'!D108</f>
        <v>0</v>
      </c>
      <c r="E108" s="688">
        <f>'RM_6.1.3.sz.mell'!E108</f>
        <v>0</v>
      </c>
      <c r="F108" s="688">
        <f>'RM_6.1.3.sz.mell'!F108</f>
        <v>0</v>
      </c>
      <c r="G108" s="688">
        <f>'RM_6.1.3.sz.mell'!G108</f>
        <v>0</v>
      </c>
      <c r="H108" s="688">
        <f>'RM_6.1.3.sz.mell'!H108</f>
        <v>0</v>
      </c>
      <c r="I108" s="688">
        <f>'RM_6.1.3.sz.mell'!I108</f>
        <v>0</v>
      </c>
      <c r="J108" s="688">
        <f>'RM_6.1.3.sz.mell'!J108</f>
        <v>0</v>
      </c>
      <c r="K108" s="753">
        <f>'RM_6.1.3.sz.mell'!K108</f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'RM_6.1.3.sz.mell'!C109</f>
        <v>0</v>
      </c>
      <c r="D109" s="688">
        <f>'RM_6.1.3.sz.mell'!D109</f>
        <v>0</v>
      </c>
      <c r="E109" s="688">
        <f>'RM_6.1.3.sz.mell'!E109</f>
        <v>0</v>
      </c>
      <c r="F109" s="688">
        <f>'RM_6.1.3.sz.mell'!F109</f>
        <v>0</v>
      </c>
      <c r="G109" s="688">
        <f>'RM_6.1.3.sz.mell'!G109</f>
        <v>0</v>
      </c>
      <c r="H109" s="688">
        <f>'RM_6.1.3.sz.mell'!H109</f>
        <v>0</v>
      </c>
      <c r="I109" s="688">
        <f>'RM_6.1.3.sz.mell'!I109</f>
        <v>0</v>
      </c>
      <c r="J109" s="688">
        <f>'RM_6.1.3.sz.mell'!J109</f>
        <v>0</v>
      </c>
      <c r="K109" s="753">
        <f>'RM_6.1.3.sz.mell'!K109</f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'RM_6.1.3.sz.mell'!C110</f>
        <v>0</v>
      </c>
      <c r="D110" s="686">
        <f>'RM_6.1.3.sz.mell'!D110</f>
        <v>0</v>
      </c>
      <c r="E110" s="686">
        <f>'RM_6.1.3.sz.mell'!E110</f>
        <v>0</v>
      </c>
      <c r="F110" s="686">
        <f>'RM_6.1.3.sz.mell'!F110</f>
        <v>0</v>
      </c>
      <c r="G110" s="686">
        <f>'RM_6.1.3.sz.mell'!G110</f>
        <v>0</v>
      </c>
      <c r="H110" s="686">
        <f>'RM_6.1.3.sz.mell'!H110</f>
        <v>0</v>
      </c>
      <c r="I110" s="686">
        <f>'RM_6.1.3.sz.mell'!I110</f>
        <v>0</v>
      </c>
      <c r="J110" s="686">
        <f>'RM_6.1.3.sz.mell'!J110</f>
        <v>0</v>
      </c>
      <c r="K110" s="752">
        <f>'RM_6.1.3.sz.mell'!K110</f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'RM_6.1.3.sz.mell'!C111</f>
        <v>0</v>
      </c>
      <c r="D111" s="686">
        <f>'RM_6.1.3.sz.mell'!D111</f>
        <v>0</v>
      </c>
      <c r="E111" s="686">
        <f>'RM_6.1.3.sz.mell'!E111</f>
        <v>0</v>
      </c>
      <c r="F111" s="686">
        <f>'RM_6.1.3.sz.mell'!F111</f>
        <v>0</v>
      </c>
      <c r="G111" s="686">
        <f>'RM_6.1.3.sz.mell'!G111</f>
        <v>0</v>
      </c>
      <c r="H111" s="686">
        <f>'RM_6.1.3.sz.mell'!H111</f>
        <v>0</v>
      </c>
      <c r="I111" s="686">
        <f>'RM_6.1.3.sz.mell'!I111</f>
        <v>0</v>
      </c>
      <c r="J111" s="686">
        <f>'RM_6.1.3.sz.mell'!J111</f>
        <v>0</v>
      </c>
      <c r="K111" s="752">
        <f>'RM_6.1.3.sz.mell'!K111</f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'RM_6.1.3.sz.mell'!C112</f>
        <v>0</v>
      </c>
      <c r="D112" s="688">
        <f>'RM_6.1.3.sz.mell'!D112</f>
        <v>0</v>
      </c>
      <c r="E112" s="688">
        <f>'RM_6.1.3.sz.mell'!E112</f>
        <v>0</v>
      </c>
      <c r="F112" s="688">
        <f>'RM_6.1.3.sz.mell'!F112</f>
        <v>0</v>
      </c>
      <c r="G112" s="688">
        <f>'RM_6.1.3.sz.mell'!G112</f>
        <v>0</v>
      </c>
      <c r="H112" s="688">
        <f>'RM_6.1.3.sz.mell'!H112</f>
        <v>0</v>
      </c>
      <c r="I112" s="688">
        <f>'RM_6.1.3.sz.mell'!I112</f>
        <v>0</v>
      </c>
      <c r="J112" s="688">
        <f>'RM_6.1.3.sz.mell'!J112</f>
        <v>0</v>
      </c>
      <c r="K112" s="753">
        <f>'RM_6.1.3.sz.mell'!K112</f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'RM_6.1.3.sz.mell'!C113</f>
        <v>0</v>
      </c>
      <c r="D113" s="690">
        <f>'RM_6.1.3.sz.mell'!D113</f>
        <v>0</v>
      </c>
      <c r="E113" s="690">
        <f>'RM_6.1.3.sz.mell'!E113</f>
        <v>0</v>
      </c>
      <c r="F113" s="690">
        <f>'RM_6.1.3.sz.mell'!F113</f>
        <v>0</v>
      </c>
      <c r="G113" s="690">
        <f>'RM_6.1.3.sz.mell'!G113</f>
        <v>0</v>
      </c>
      <c r="H113" s="690">
        <f>'RM_6.1.3.sz.mell'!H113</f>
        <v>0</v>
      </c>
      <c r="I113" s="690">
        <f>'RM_6.1.3.sz.mell'!I113</f>
        <v>0</v>
      </c>
      <c r="J113" s="690">
        <f>'RM_6.1.3.sz.mell'!J113</f>
        <v>0</v>
      </c>
      <c r="K113" s="767">
        <f>'RM_6.1.3.sz.mell'!K113</f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'RM_6.1.3.sz.mell'!C114</f>
        <v>0</v>
      </c>
      <c r="D114" s="382">
        <f>'RM_6.1.3.sz.mell'!D114</f>
        <v>0</v>
      </c>
      <c r="E114" s="382">
        <f>'RM_6.1.3.sz.mell'!E114</f>
        <v>0</v>
      </c>
      <c r="F114" s="382">
        <f>'RM_6.1.3.sz.mell'!F114</f>
        <v>0</v>
      </c>
      <c r="G114" s="382">
        <f>'RM_6.1.3.sz.mell'!G114</f>
        <v>0</v>
      </c>
      <c r="H114" s="382">
        <f>'RM_6.1.3.sz.mell'!H114</f>
        <v>0</v>
      </c>
      <c r="I114" s="382">
        <f>'RM_6.1.3.sz.mell'!I114</f>
        <v>0</v>
      </c>
      <c r="J114" s="382">
        <f>'RM_6.1.3.sz.mell'!J114</f>
        <v>0</v>
      </c>
      <c r="K114" s="282">
        <f>'RM_6.1.3.sz.mell'!K114</f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'RM_6.1.3.sz.mell'!C115</f>
        <v>0</v>
      </c>
      <c r="D115" s="668">
        <f>'RM_6.1.3.sz.mell'!D115</f>
        <v>0</v>
      </c>
      <c r="E115" s="668">
        <f>'RM_6.1.3.sz.mell'!E115</f>
        <v>0</v>
      </c>
      <c r="F115" s="668">
        <f>'RM_6.1.3.sz.mell'!F115</f>
        <v>0</v>
      </c>
      <c r="G115" s="668">
        <f>'RM_6.1.3.sz.mell'!G115</f>
        <v>0</v>
      </c>
      <c r="H115" s="668">
        <f>'RM_6.1.3.sz.mell'!H115</f>
        <v>0</v>
      </c>
      <c r="I115" s="668">
        <f>'RM_6.1.3.sz.mell'!I115</f>
        <v>0</v>
      </c>
      <c r="J115" s="668">
        <f>'RM_6.1.3.sz.mell'!J115</f>
        <v>0</v>
      </c>
      <c r="K115" s="396">
        <f>'RM_6.1.3.sz.mell'!K115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'RM_6.1.3.sz.mell'!C116</f>
        <v>0</v>
      </c>
      <c r="D116" s="668">
        <f>'RM_6.1.3.sz.mell'!D116</f>
        <v>0</v>
      </c>
      <c r="E116" s="668">
        <f>'RM_6.1.3.sz.mell'!E116</f>
        <v>0</v>
      </c>
      <c r="F116" s="668">
        <f>'RM_6.1.3.sz.mell'!F116</f>
        <v>0</v>
      </c>
      <c r="G116" s="668">
        <f>'RM_6.1.3.sz.mell'!G116</f>
        <v>0</v>
      </c>
      <c r="H116" s="668">
        <f>'RM_6.1.3.sz.mell'!H116</f>
        <v>0</v>
      </c>
      <c r="I116" s="668">
        <f>'RM_6.1.3.sz.mell'!I116</f>
        <v>0</v>
      </c>
      <c r="J116" s="668">
        <f>'RM_6.1.3.sz.mell'!J116</f>
        <v>0</v>
      </c>
      <c r="K116" s="396">
        <f>'RM_6.1.3.sz.mell'!K116</f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'RM_6.1.3.sz.mell'!C117</f>
        <v>0</v>
      </c>
      <c r="D117" s="686">
        <f>'RM_6.1.3.sz.mell'!D117</f>
        <v>0</v>
      </c>
      <c r="E117" s="686">
        <f>'RM_6.1.3.sz.mell'!E117</f>
        <v>0</v>
      </c>
      <c r="F117" s="686">
        <f>'RM_6.1.3.sz.mell'!F117</f>
        <v>0</v>
      </c>
      <c r="G117" s="686">
        <f>'RM_6.1.3.sz.mell'!G117</f>
        <v>0</v>
      </c>
      <c r="H117" s="686">
        <f>'RM_6.1.3.sz.mell'!H117</f>
        <v>0</v>
      </c>
      <c r="I117" s="686">
        <f>'RM_6.1.3.sz.mell'!I117</f>
        <v>0</v>
      </c>
      <c r="J117" s="686">
        <f>'RM_6.1.3.sz.mell'!J117</f>
        <v>0</v>
      </c>
      <c r="K117" s="752">
        <f>'RM_6.1.3.sz.mell'!K117</f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'RM_6.1.3.sz.mell'!C118</f>
        <v>0</v>
      </c>
      <c r="D118" s="686">
        <f>'RM_6.1.3.sz.mell'!D118</f>
        <v>0</v>
      </c>
      <c r="E118" s="686">
        <f>'RM_6.1.3.sz.mell'!E118</f>
        <v>0</v>
      </c>
      <c r="F118" s="686">
        <f>'RM_6.1.3.sz.mell'!F118</f>
        <v>0</v>
      </c>
      <c r="G118" s="686">
        <f>'RM_6.1.3.sz.mell'!G118</f>
        <v>0</v>
      </c>
      <c r="H118" s="686">
        <f>'RM_6.1.3.sz.mell'!H118</f>
        <v>0</v>
      </c>
      <c r="I118" s="686">
        <f>'RM_6.1.3.sz.mell'!I118</f>
        <v>0</v>
      </c>
      <c r="J118" s="686">
        <f>'RM_6.1.3.sz.mell'!J118</f>
        <v>0</v>
      </c>
      <c r="K118" s="752">
        <f>'RM_6.1.3.sz.mell'!K118</f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'RM_6.1.3.sz.mell'!C119</f>
        <v>0</v>
      </c>
      <c r="D119" s="686">
        <f>'RM_6.1.3.sz.mell'!D119</f>
        <v>0</v>
      </c>
      <c r="E119" s="686">
        <f>'RM_6.1.3.sz.mell'!E119</f>
        <v>0</v>
      </c>
      <c r="F119" s="686">
        <f>'RM_6.1.3.sz.mell'!F119</f>
        <v>0</v>
      </c>
      <c r="G119" s="686">
        <f>'RM_6.1.3.sz.mell'!G119</f>
        <v>0</v>
      </c>
      <c r="H119" s="686">
        <f>'RM_6.1.3.sz.mell'!H119</f>
        <v>0</v>
      </c>
      <c r="I119" s="686">
        <f>'RM_6.1.3.sz.mell'!I119</f>
        <v>0</v>
      </c>
      <c r="J119" s="686">
        <f>'RM_6.1.3.sz.mell'!J119</f>
        <v>0</v>
      </c>
      <c r="K119" s="752">
        <f>'RM_6.1.3.sz.mell'!K119</f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'RM_6.1.3.sz.mell'!C120</f>
        <v>0</v>
      </c>
      <c r="D120" s="686">
        <f>'RM_6.1.3.sz.mell'!D120</f>
        <v>0</v>
      </c>
      <c r="E120" s="686">
        <f>'RM_6.1.3.sz.mell'!E120</f>
        <v>0</v>
      </c>
      <c r="F120" s="686">
        <f>'RM_6.1.3.sz.mell'!F120</f>
        <v>0</v>
      </c>
      <c r="G120" s="686">
        <f>'RM_6.1.3.sz.mell'!G120</f>
        <v>0</v>
      </c>
      <c r="H120" s="686">
        <f>'RM_6.1.3.sz.mell'!H120</f>
        <v>0</v>
      </c>
      <c r="I120" s="686">
        <f>'RM_6.1.3.sz.mell'!I120</f>
        <v>0</v>
      </c>
      <c r="J120" s="686">
        <f>'RM_6.1.3.sz.mell'!J120</f>
        <v>0</v>
      </c>
      <c r="K120" s="752">
        <f>'RM_6.1.3.sz.mell'!K120</f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'RM_6.1.3.sz.mell'!C121</f>
        <v>0</v>
      </c>
      <c r="D121" s="686">
        <f>'RM_6.1.3.sz.mell'!D121</f>
        <v>0</v>
      </c>
      <c r="E121" s="686">
        <f>'RM_6.1.3.sz.mell'!E121</f>
        <v>0</v>
      </c>
      <c r="F121" s="686">
        <f>'RM_6.1.3.sz.mell'!F121</f>
        <v>0</v>
      </c>
      <c r="G121" s="686">
        <f>'RM_6.1.3.sz.mell'!G121</f>
        <v>0</v>
      </c>
      <c r="H121" s="686">
        <f>'RM_6.1.3.sz.mell'!H121</f>
        <v>0</v>
      </c>
      <c r="I121" s="686">
        <f>'RM_6.1.3.sz.mell'!I121</f>
        <v>0</v>
      </c>
      <c r="J121" s="686">
        <f>'RM_6.1.3.sz.mell'!J121</f>
        <v>0</v>
      </c>
      <c r="K121" s="752">
        <f>'RM_6.1.3.sz.mell'!K121</f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'RM_6.1.3.sz.mell'!C122</f>
        <v>0</v>
      </c>
      <c r="D122" s="686">
        <f>'RM_6.1.3.sz.mell'!D122</f>
        <v>0</v>
      </c>
      <c r="E122" s="686">
        <f>'RM_6.1.3.sz.mell'!E122</f>
        <v>0</v>
      </c>
      <c r="F122" s="686">
        <f>'RM_6.1.3.sz.mell'!F122</f>
        <v>0</v>
      </c>
      <c r="G122" s="686">
        <f>'RM_6.1.3.sz.mell'!G122</f>
        <v>0</v>
      </c>
      <c r="H122" s="686">
        <f>'RM_6.1.3.sz.mell'!H122</f>
        <v>0</v>
      </c>
      <c r="I122" s="686">
        <f>'RM_6.1.3.sz.mell'!I122</f>
        <v>0</v>
      </c>
      <c r="J122" s="686">
        <f>'RM_6.1.3.sz.mell'!J122</f>
        <v>0</v>
      </c>
      <c r="K122" s="752">
        <f>'RM_6.1.3.sz.mell'!K122</f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'RM_6.1.3.sz.mell'!C123</f>
        <v>0</v>
      </c>
      <c r="D123" s="686">
        <f>'RM_6.1.3.sz.mell'!D123</f>
        <v>0</v>
      </c>
      <c r="E123" s="686">
        <f>'RM_6.1.3.sz.mell'!E123</f>
        <v>0</v>
      </c>
      <c r="F123" s="686">
        <f>'RM_6.1.3.sz.mell'!F123</f>
        <v>0</v>
      </c>
      <c r="G123" s="686">
        <f>'RM_6.1.3.sz.mell'!G123</f>
        <v>0</v>
      </c>
      <c r="H123" s="686">
        <f>'RM_6.1.3.sz.mell'!H123</f>
        <v>0</v>
      </c>
      <c r="I123" s="686">
        <f>'RM_6.1.3.sz.mell'!I123</f>
        <v>0</v>
      </c>
      <c r="J123" s="686">
        <f>'RM_6.1.3.sz.mell'!J123</f>
        <v>0</v>
      </c>
      <c r="K123" s="752">
        <f>'RM_6.1.3.sz.mell'!K123</f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'RM_6.1.3.sz.mell'!C124</f>
        <v>0</v>
      </c>
      <c r="D124" s="686">
        <f>'RM_6.1.3.sz.mell'!D124</f>
        <v>0</v>
      </c>
      <c r="E124" s="686">
        <f>'RM_6.1.3.sz.mell'!E124</f>
        <v>0</v>
      </c>
      <c r="F124" s="686">
        <f>'RM_6.1.3.sz.mell'!F124</f>
        <v>0</v>
      </c>
      <c r="G124" s="686">
        <f>'RM_6.1.3.sz.mell'!G124</f>
        <v>0</v>
      </c>
      <c r="H124" s="686">
        <f>'RM_6.1.3.sz.mell'!H124</f>
        <v>0</v>
      </c>
      <c r="I124" s="686">
        <f>'RM_6.1.3.sz.mell'!I124</f>
        <v>0</v>
      </c>
      <c r="J124" s="686">
        <f>'RM_6.1.3.sz.mell'!J124</f>
        <v>0</v>
      </c>
      <c r="K124" s="752">
        <f>'RM_6.1.3.sz.mell'!K124</f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'RM_6.1.3.sz.mell'!C125</f>
        <v>0</v>
      </c>
      <c r="D125" s="686">
        <f>'RM_6.1.3.sz.mell'!D125</f>
        <v>0</v>
      </c>
      <c r="E125" s="686">
        <f>'RM_6.1.3.sz.mell'!E125</f>
        <v>0</v>
      </c>
      <c r="F125" s="686">
        <f>'RM_6.1.3.sz.mell'!F125</f>
        <v>0</v>
      </c>
      <c r="G125" s="686">
        <f>'RM_6.1.3.sz.mell'!G125</f>
        <v>0</v>
      </c>
      <c r="H125" s="686">
        <f>'RM_6.1.3.sz.mell'!H125</f>
        <v>0</v>
      </c>
      <c r="I125" s="686">
        <f>'RM_6.1.3.sz.mell'!I125</f>
        <v>0</v>
      </c>
      <c r="J125" s="686">
        <f>'RM_6.1.3.sz.mell'!J125</f>
        <v>0</v>
      </c>
      <c r="K125" s="752">
        <f>'RM_6.1.3.sz.mell'!K125</f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'RM_6.1.3.sz.mell'!C126</f>
        <v>0</v>
      </c>
      <c r="D126" s="686">
        <f>'RM_6.1.3.sz.mell'!D126</f>
        <v>0</v>
      </c>
      <c r="E126" s="686">
        <f>'RM_6.1.3.sz.mell'!E126</f>
        <v>0</v>
      </c>
      <c r="F126" s="686">
        <f>'RM_6.1.3.sz.mell'!F126</f>
        <v>0</v>
      </c>
      <c r="G126" s="686">
        <f>'RM_6.1.3.sz.mell'!G126</f>
        <v>0</v>
      </c>
      <c r="H126" s="686">
        <f>'RM_6.1.3.sz.mell'!H126</f>
        <v>0</v>
      </c>
      <c r="I126" s="686">
        <f>'RM_6.1.3.sz.mell'!I126</f>
        <v>0</v>
      </c>
      <c r="J126" s="686">
        <f>'RM_6.1.3.sz.mell'!J126</f>
        <v>0</v>
      </c>
      <c r="K126" s="752">
        <f>'RM_6.1.3.sz.mell'!K126</f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'RM_6.1.3.sz.mell'!C127</f>
        <v>0</v>
      </c>
      <c r="D127" s="688">
        <f>'RM_6.1.3.sz.mell'!D127</f>
        <v>0</v>
      </c>
      <c r="E127" s="688">
        <f>'RM_6.1.3.sz.mell'!E127</f>
        <v>0</v>
      </c>
      <c r="F127" s="688">
        <f>'RM_6.1.3.sz.mell'!F127</f>
        <v>0</v>
      </c>
      <c r="G127" s="688">
        <f>'RM_6.1.3.sz.mell'!G127</f>
        <v>0</v>
      </c>
      <c r="H127" s="688">
        <f>'RM_6.1.3.sz.mell'!H127</f>
        <v>0</v>
      </c>
      <c r="I127" s="688">
        <f>'RM_6.1.3.sz.mell'!I127</f>
        <v>0</v>
      </c>
      <c r="J127" s="688">
        <f>'RM_6.1.3.sz.mell'!J127</f>
        <v>0</v>
      </c>
      <c r="K127" s="753">
        <f>'RM_6.1.3.sz.mell'!K127</f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'RM_6.1.3.sz.mell'!C128</f>
        <v>0</v>
      </c>
      <c r="D128" s="382">
        <f>'RM_6.1.3.sz.mell'!D128</f>
        <v>0</v>
      </c>
      <c r="E128" s="382">
        <f>'RM_6.1.3.sz.mell'!E128</f>
        <v>0</v>
      </c>
      <c r="F128" s="382">
        <f>'RM_6.1.3.sz.mell'!F128</f>
        <v>0</v>
      </c>
      <c r="G128" s="382">
        <f>'RM_6.1.3.sz.mell'!G128</f>
        <v>0</v>
      </c>
      <c r="H128" s="382">
        <f>'RM_6.1.3.sz.mell'!H128</f>
        <v>0</v>
      </c>
      <c r="I128" s="382">
        <f>'RM_6.1.3.sz.mell'!I128</f>
        <v>0</v>
      </c>
      <c r="J128" s="382">
        <f>'RM_6.1.3.sz.mell'!J128</f>
        <v>0</v>
      </c>
      <c r="K128" s="282">
        <f>'RM_6.1.3.sz.mell'!K128</f>
        <v>0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'RM_6.1.3.sz.mell'!C129</f>
        <v>0</v>
      </c>
      <c r="D129" s="382">
        <f>'RM_6.1.3.sz.mell'!D129</f>
        <v>0</v>
      </c>
      <c r="E129" s="382">
        <f>'RM_6.1.3.sz.mell'!E129</f>
        <v>0</v>
      </c>
      <c r="F129" s="382">
        <f>'RM_6.1.3.sz.mell'!F129</f>
        <v>0</v>
      </c>
      <c r="G129" s="382">
        <f>'RM_6.1.3.sz.mell'!G129</f>
        <v>0</v>
      </c>
      <c r="H129" s="382">
        <f>'RM_6.1.3.sz.mell'!H129</f>
        <v>0</v>
      </c>
      <c r="I129" s="382">
        <f>'RM_6.1.3.sz.mell'!I129</f>
        <v>0</v>
      </c>
      <c r="J129" s="382">
        <f>'RM_6.1.3.sz.mell'!J129</f>
        <v>0</v>
      </c>
      <c r="K129" s="282">
        <f>'RM_6.1.3.sz.mell'!K129</f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'RM_6.1.3.sz.mell'!C130</f>
        <v>0</v>
      </c>
      <c r="D130" s="686">
        <f>'RM_6.1.3.sz.mell'!D130</f>
        <v>0</v>
      </c>
      <c r="E130" s="686">
        <f>'RM_6.1.3.sz.mell'!E130</f>
        <v>0</v>
      </c>
      <c r="F130" s="686">
        <f>'RM_6.1.3.sz.mell'!F130</f>
        <v>0</v>
      </c>
      <c r="G130" s="686">
        <f>'RM_6.1.3.sz.mell'!G130</f>
        <v>0</v>
      </c>
      <c r="H130" s="686">
        <f>'RM_6.1.3.sz.mell'!H130</f>
        <v>0</v>
      </c>
      <c r="I130" s="686">
        <f>'RM_6.1.3.sz.mell'!I130</f>
        <v>0</v>
      </c>
      <c r="J130" s="686">
        <f>'RM_6.1.3.sz.mell'!J130</f>
        <v>0</v>
      </c>
      <c r="K130" s="752">
        <f>'RM_6.1.3.sz.mell'!K130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'RM_6.1.3.sz.mell'!C131</f>
        <v>0</v>
      </c>
      <c r="D131" s="686">
        <f>'RM_6.1.3.sz.mell'!D131</f>
        <v>0</v>
      </c>
      <c r="E131" s="686">
        <f>'RM_6.1.3.sz.mell'!E131</f>
        <v>0</v>
      </c>
      <c r="F131" s="686">
        <f>'RM_6.1.3.sz.mell'!F131</f>
        <v>0</v>
      </c>
      <c r="G131" s="686">
        <f>'RM_6.1.3.sz.mell'!G131</f>
        <v>0</v>
      </c>
      <c r="H131" s="686">
        <f>'RM_6.1.3.sz.mell'!H131</f>
        <v>0</v>
      </c>
      <c r="I131" s="686">
        <f>'RM_6.1.3.sz.mell'!I131</f>
        <v>0</v>
      </c>
      <c r="J131" s="686">
        <f>'RM_6.1.3.sz.mell'!J131</f>
        <v>0</v>
      </c>
      <c r="K131" s="752">
        <f>'RM_6.1.3.sz.mell'!K131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'RM_6.1.3.sz.mell'!C132</f>
        <v>0</v>
      </c>
      <c r="D132" s="686">
        <f>'RM_6.1.3.sz.mell'!D132</f>
        <v>0</v>
      </c>
      <c r="E132" s="686">
        <f>'RM_6.1.3.sz.mell'!E132</f>
        <v>0</v>
      </c>
      <c r="F132" s="686">
        <f>'RM_6.1.3.sz.mell'!F132</f>
        <v>0</v>
      </c>
      <c r="G132" s="686">
        <f>'RM_6.1.3.sz.mell'!G132</f>
        <v>0</v>
      </c>
      <c r="H132" s="686">
        <f>'RM_6.1.3.sz.mell'!H132</f>
        <v>0</v>
      </c>
      <c r="I132" s="686">
        <f>'RM_6.1.3.sz.mell'!I132</f>
        <v>0</v>
      </c>
      <c r="J132" s="686">
        <f>'RM_6.1.3.sz.mell'!J132</f>
        <v>0</v>
      </c>
      <c r="K132" s="752">
        <f>'RM_6.1.3.sz.mell'!K132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'RM_6.1.3.sz.mell'!C133</f>
        <v>0</v>
      </c>
      <c r="D133" s="382">
        <f>'RM_6.1.3.sz.mell'!D133</f>
        <v>0</v>
      </c>
      <c r="E133" s="382">
        <f>'RM_6.1.3.sz.mell'!E133</f>
        <v>0</v>
      </c>
      <c r="F133" s="382">
        <f>'RM_6.1.3.sz.mell'!F133</f>
        <v>0</v>
      </c>
      <c r="G133" s="382">
        <f>'RM_6.1.3.sz.mell'!G133</f>
        <v>0</v>
      </c>
      <c r="H133" s="382">
        <f>'RM_6.1.3.sz.mell'!H133</f>
        <v>0</v>
      </c>
      <c r="I133" s="382">
        <f>'RM_6.1.3.sz.mell'!I133</f>
        <v>0</v>
      </c>
      <c r="J133" s="382">
        <f>'RM_6.1.3.sz.mell'!J133</f>
        <v>0</v>
      </c>
      <c r="K133" s="282">
        <f>'RM_6.1.3.sz.mell'!K133</f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'RM_6.1.3.sz.mell'!C134</f>
        <v>0</v>
      </c>
      <c r="D134" s="686">
        <f>'RM_6.1.3.sz.mell'!D134</f>
        <v>0</v>
      </c>
      <c r="E134" s="686">
        <f>'RM_6.1.3.sz.mell'!E134</f>
        <v>0</v>
      </c>
      <c r="F134" s="686">
        <f>'RM_6.1.3.sz.mell'!F134</f>
        <v>0</v>
      </c>
      <c r="G134" s="686">
        <f>'RM_6.1.3.sz.mell'!G134</f>
        <v>0</v>
      </c>
      <c r="H134" s="686">
        <f>'RM_6.1.3.sz.mell'!H134</f>
        <v>0</v>
      </c>
      <c r="I134" s="686">
        <f>'RM_6.1.3.sz.mell'!I134</f>
        <v>0</v>
      </c>
      <c r="J134" s="686">
        <f>'RM_6.1.3.sz.mell'!J134</f>
        <v>0</v>
      </c>
      <c r="K134" s="752">
        <f>'RM_6.1.3.sz.mell'!K134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'RM_6.1.3.sz.mell'!C135</f>
        <v>0</v>
      </c>
      <c r="D135" s="686">
        <f>'RM_6.1.3.sz.mell'!D135</f>
        <v>0</v>
      </c>
      <c r="E135" s="686">
        <f>'RM_6.1.3.sz.mell'!E135</f>
        <v>0</v>
      </c>
      <c r="F135" s="686">
        <f>'RM_6.1.3.sz.mell'!F135</f>
        <v>0</v>
      </c>
      <c r="G135" s="686">
        <f>'RM_6.1.3.sz.mell'!G135</f>
        <v>0</v>
      </c>
      <c r="H135" s="686">
        <f>'RM_6.1.3.sz.mell'!H135</f>
        <v>0</v>
      </c>
      <c r="I135" s="686">
        <f>'RM_6.1.3.sz.mell'!I135</f>
        <v>0</v>
      </c>
      <c r="J135" s="686">
        <f>'RM_6.1.3.sz.mell'!J135</f>
        <v>0</v>
      </c>
      <c r="K135" s="752">
        <f>'RM_6.1.3.sz.mell'!K135</f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'RM_6.1.3.sz.mell'!C136</f>
        <v>0</v>
      </c>
      <c r="D136" s="686">
        <f>'RM_6.1.3.sz.mell'!D136</f>
        <v>0</v>
      </c>
      <c r="E136" s="686">
        <f>'RM_6.1.3.sz.mell'!E136</f>
        <v>0</v>
      </c>
      <c r="F136" s="686">
        <f>'RM_6.1.3.sz.mell'!F136</f>
        <v>0</v>
      </c>
      <c r="G136" s="686">
        <f>'RM_6.1.3.sz.mell'!G136</f>
        <v>0</v>
      </c>
      <c r="H136" s="686">
        <f>'RM_6.1.3.sz.mell'!H136</f>
        <v>0</v>
      </c>
      <c r="I136" s="686">
        <f>'RM_6.1.3.sz.mell'!I136</f>
        <v>0</v>
      </c>
      <c r="J136" s="686">
        <f>'RM_6.1.3.sz.mell'!J136</f>
        <v>0</v>
      </c>
      <c r="K136" s="752">
        <f>'RM_6.1.3.sz.mell'!K136</f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'RM_6.1.3.sz.mell'!C137</f>
        <v>0</v>
      </c>
      <c r="D137" s="686">
        <f>'RM_6.1.3.sz.mell'!D137</f>
        <v>0</v>
      </c>
      <c r="E137" s="686">
        <f>'RM_6.1.3.sz.mell'!E137</f>
        <v>0</v>
      </c>
      <c r="F137" s="686">
        <f>'RM_6.1.3.sz.mell'!F137</f>
        <v>0</v>
      </c>
      <c r="G137" s="686">
        <f>'RM_6.1.3.sz.mell'!G137</f>
        <v>0</v>
      </c>
      <c r="H137" s="686">
        <f>'RM_6.1.3.sz.mell'!H137</f>
        <v>0</v>
      </c>
      <c r="I137" s="686">
        <f>'RM_6.1.3.sz.mell'!I137</f>
        <v>0</v>
      </c>
      <c r="J137" s="686">
        <f>'RM_6.1.3.sz.mell'!J137</f>
        <v>0</v>
      </c>
      <c r="K137" s="752">
        <f>'RM_6.1.3.sz.mell'!K137</f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'RM_6.1.3.sz.mell'!C138</f>
        <v>0</v>
      </c>
      <c r="D138" s="686">
        <f>'RM_6.1.3.sz.mell'!D138</f>
        <v>0</v>
      </c>
      <c r="E138" s="686">
        <f>'RM_6.1.3.sz.mell'!E138</f>
        <v>0</v>
      </c>
      <c r="F138" s="686">
        <f>'RM_6.1.3.sz.mell'!F138</f>
        <v>0</v>
      </c>
      <c r="G138" s="686">
        <f>'RM_6.1.3.sz.mell'!G138</f>
        <v>0</v>
      </c>
      <c r="H138" s="686">
        <f>'RM_6.1.3.sz.mell'!H138</f>
        <v>0</v>
      </c>
      <c r="I138" s="686">
        <f>'RM_6.1.3.sz.mell'!I138</f>
        <v>0</v>
      </c>
      <c r="J138" s="686">
        <f>'RM_6.1.3.sz.mell'!J138</f>
        <v>0</v>
      </c>
      <c r="K138" s="752">
        <f>'RM_6.1.3.sz.mell'!K138</f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'RM_6.1.3.sz.mell'!C139</f>
        <v>0</v>
      </c>
      <c r="D139" s="686">
        <f>'RM_6.1.3.sz.mell'!D139</f>
        <v>0</v>
      </c>
      <c r="E139" s="686">
        <f>'RM_6.1.3.sz.mell'!E139</f>
        <v>0</v>
      </c>
      <c r="F139" s="686">
        <f>'RM_6.1.3.sz.mell'!F139</f>
        <v>0</v>
      </c>
      <c r="G139" s="686">
        <f>'RM_6.1.3.sz.mell'!G139</f>
        <v>0</v>
      </c>
      <c r="H139" s="686">
        <f>'RM_6.1.3.sz.mell'!H139</f>
        <v>0</v>
      </c>
      <c r="I139" s="686">
        <f>'RM_6.1.3.sz.mell'!I139</f>
        <v>0</v>
      </c>
      <c r="J139" s="686">
        <f>'RM_6.1.3.sz.mell'!J139</f>
        <v>0</v>
      </c>
      <c r="K139" s="752">
        <f>'RM_6.1.3.sz.mell'!K139</f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'RM_6.1.3.sz.mell'!C140</f>
        <v>0</v>
      </c>
      <c r="D140" s="389">
        <f>'RM_6.1.3.sz.mell'!D140</f>
        <v>0</v>
      </c>
      <c r="E140" s="389">
        <f>'RM_6.1.3.sz.mell'!E140</f>
        <v>0</v>
      </c>
      <c r="F140" s="389">
        <f>'RM_6.1.3.sz.mell'!F140</f>
        <v>0</v>
      </c>
      <c r="G140" s="389">
        <f>'RM_6.1.3.sz.mell'!G140</f>
        <v>0</v>
      </c>
      <c r="H140" s="389">
        <f>'RM_6.1.3.sz.mell'!H140</f>
        <v>0</v>
      </c>
      <c r="I140" s="389">
        <f>'RM_6.1.3.sz.mell'!I140</f>
        <v>0</v>
      </c>
      <c r="J140" s="389">
        <f>'RM_6.1.3.sz.mell'!J140</f>
        <v>0</v>
      </c>
      <c r="K140" s="288">
        <f>'RM_6.1.3.sz.mell'!K140</f>
        <v>0</v>
      </c>
    </row>
    <row r="141" spans="1:11" x14ac:dyDescent="0.2">
      <c r="A141" s="1299" t="s">
        <v>93</v>
      </c>
      <c r="B141" s="1169" t="s">
        <v>366</v>
      </c>
      <c r="C141" s="686">
        <f>'RM_6.1.3.sz.mell'!C141</f>
        <v>0</v>
      </c>
      <c r="D141" s="686">
        <f>'RM_6.1.3.sz.mell'!D141</f>
        <v>0</v>
      </c>
      <c r="E141" s="686">
        <f>'RM_6.1.3.sz.mell'!E141</f>
        <v>0</v>
      </c>
      <c r="F141" s="686">
        <f>'RM_6.1.3.sz.mell'!F141</f>
        <v>0</v>
      </c>
      <c r="G141" s="686">
        <f>'RM_6.1.3.sz.mell'!G141</f>
        <v>0</v>
      </c>
      <c r="H141" s="686">
        <f>'RM_6.1.3.sz.mell'!H141</f>
        <v>0</v>
      </c>
      <c r="I141" s="686">
        <f>'RM_6.1.3.sz.mell'!I141</f>
        <v>0</v>
      </c>
      <c r="J141" s="686">
        <f>'RM_6.1.3.sz.mell'!J141</f>
        <v>0</v>
      </c>
      <c r="K141" s="752">
        <f>'RM_6.1.3.sz.mell'!K141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'RM_6.1.3.sz.mell'!C142</f>
        <v>0</v>
      </c>
      <c r="D142" s="686">
        <f>'RM_6.1.3.sz.mell'!D142</f>
        <v>0</v>
      </c>
      <c r="E142" s="686">
        <f>'RM_6.1.3.sz.mell'!E142</f>
        <v>0</v>
      </c>
      <c r="F142" s="686">
        <f>'RM_6.1.3.sz.mell'!F142</f>
        <v>0</v>
      </c>
      <c r="G142" s="686">
        <f>'RM_6.1.3.sz.mell'!G142</f>
        <v>0</v>
      </c>
      <c r="H142" s="686">
        <f>'RM_6.1.3.sz.mell'!H142</f>
        <v>0</v>
      </c>
      <c r="I142" s="686">
        <f>'RM_6.1.3.sz.mell'!I142</f>
        <v>0</v>
      </c>
      <c r="J142" s="686">
        <f>'RM_6.1.3.sz.mell'!J142</f>
        <v>0</v>
      </c>
      <c r="K142" s="752">
        <f>'RM_6.1.3.sz.mell'!K142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'RM_6.1.3.sz.mell'!C143</f>
        <v>0</v>
      </c>
      <c r="D143" s="686">
        <f>'RM_6.1.3.sz.mell'!D143</f>
        <v>0</v>
      </c>
      <c r="E143" s="686">
        <f>'RM_6.1.3.sz.mell'!E143</f>
        <v>0</v>
      </c>
      <c r="F143" s="686">
        <f>'RM_6.1.3.sz.mell'!F143</f>
        <v>0</v>
      </c>
      <c r="G143" s="686">
        <f>'RM_6.1.3.sz.mell'!G143</f>
        <v>0</v>
      </c>
      <c r="H143" s="686">
        <f>'RM_6.1.3.sz.mell'!H143</f>
        <v>0</v>
      </c>
      <c r="I143" s="686">
        <f>'RM_6.1.3.sz.mell'!I143</f>
        <v>0</v>
      </c>
      <c r="J143" s="686">
        <f>'RM_6.1.3.sz.mell'!J143</f>
        <v>0</v>
      </c>
      <c r="K143" s="752">
        <f>'RM_6.1.3.sz.mell'!K143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'RM_6.1.3.sz.mell'!C144</f>
        <v>0</v>
      </c>
      <c r="D144" s="686">
        <f>'RM_6.1.3.sz.mell'!D144</f>
        <v>0</v>
      </c>
      <c r="E144" s="686">
        <f>'RM_6.1.3.sz.mell'!E144</f>
        <v>0</v>
      </c>
      <c r="F144" s="686">
        <f>'RM_6.1.3.sz.mell'!F144</f>
        <v>0</v>
      </c>
      <c r="G144" s="686">
        <f>'RM_6.1.3.sz.mell'!G144</f>
        <v>0</v>
      </c>
      <c r="H144" s="686">
        <f>'RM_6.1.3.sz.mell'!H144</f>
        <v>0</v>
      </c>
      <c r="I144" s="686">
        <f>'RM_6.1.3.sz.mell'!I144</f>
        <v>0</v>
      </c>
      <c r="J144" s="686">
        <f>'RM_6.1.3.sz.mell'!J144</f>
        <v>0</v>
      </c>
      <c r="K144" s="752">
        <f>'RM_6.1.3.sz.mell'!K144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'RM_6.1.3.sz.mell'!C145</f>
        <v>0</v>
      </c>
      <c r="D145" s="686">
        <f>'RM_6.1.3.sz.mell'!D145</f>
        <v>0</v>
      </c>
      <c r="E145" s="686">
        <f>'RM_6.1.3.sz.mell'!E145</f>
        <v>0</v>
      </c>
      <c r="F145" s="686">
        <f>'RM_6.1.3.sz.mell'!F145</f>
        <v>0</v>
      </c>
      <c r="G145" s="686">
        <f>'RM_6.1.3.sz.mell'!G145</f>
        <v>0</v>
      </c>
      <c r="H145" s="686">
        <f>'RM_6.1.3.sz.mell'!H145</f>
        <v>0</v>
      </c>
      <c r="I145" s="686">
        <f>'RM_6.1.3.sz.mell'!I145</f>
        <v>0</v>
      </c>
      <c r="J145" s="686">
        <f>'RM_6.1.3.sz.mell'!J145</f>
        <v>0</v>
      </c>
      <c r="K145" s="752">
        <f>'RM_6.1.3.sz.mell'!K145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'RM_6.1.3.sz.mell'!C146</f>
        <v>0</v>
      </c>
      <c r="D146" s="486">
        <f>'RM_6.1.3.sz.mell'!D146</f>
        <v>0</v>
      </c>
      <c r="E146" s="486">
        <f>'RM_6.1.3.sz.mell'!E146</f>
        <v>0</v>
      </c>
      <c r="F146" s="486">
        <f>'RM_6.1.3.sz.mell'!F146</f>
        <v>0</v>
      </c>
      <c r="G146" s="486">
        <f>'RM_6.1.3.sz.mell'!G146</f>
        <v>0</v>
      </c>
      <c r="H146" s="486">
        <f>'RM_6.1.3.sz.mell'!H146</f>
        <v>0</v>
      </c>
      <c r="I146" s="486">
        <f>'RM_6.1.3.sz.mell'!I146</f>
        <v>0</v>
      </c>
      <c r="J146" s="486">
        <f>'RM_6.1.3.sz.mell'!J146</f>
        <v>0</v>
      </c>
      <c r="K146" s="291">
        <f>'RM_6.1.3.sz.mell'!K146</f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'RM_6.1.3.sz.mell'!C147</f>
        <v>0</v>
      </c>
      <c r="D147" s="686">
        <f>'RM_6.1.3.sz.mell'!D147</f>
        <v>0</v>
      </c>
      <c r="E147" s="686">
        <f>'RM_6.1.3.sz.mell'!E147</f>
        <v>0</v>
      </c>
      <c r="F147" s="686">
        <f>'RM_6.1.3.sz.mell'!F147</f>
        <v>0</v>
      </c>
      <c r="G147" s="686">
        <f>'RM_6.1.3.sz.mell'!G147</f>
        <v>0</v>
      </c>
      <c r="H147" s="686">
        <f>'RM_6.1.3.sz.mell'!H147</f>
        <v>0</v>
      </c>
      <c r="I147" s="686">
        <f>'RM_6.1.3.sz.mell'!I147</f>
        <v>0</v>
      </c>
      <c r="J147" s="686">
        <f>'RM_6.1.3.sz.mell'!J147</f>
        <v>0</v>
      </c>
      <c r="K147" s="752">
        <f>'RM_6.1.3.sz.mell'!K147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'RM_6.1.3.sz.mell'!C148</f>
        <v>0</v>
      </c>
      <c r="D148" s="686">
        <f>'RM_6.1.3.sz.mell'!D148</f>
        <v>0</v>
      </c>
      <c r="E148" s="686">
        <f>'RM_6.1.3.sz.mell'!E148</f>
        <v>0</v>
      </c>
      <c r="F148" s="686">
        <f>'RM_6.1.3.sz.mell'!F148</f>
        <v>0</v>
      </c>
      <c r="G148" s="686">
        <f>'RM_6.1.3.sz.mell'!G148</f>
        <v>0</v>
      </c>
      <c r="H148" s="686">
        <f>'RM_6.1.3.sz.mell'!H148</f>
        <v>0</v>
      </c>
      <c r="I148" s="686">
        <f>'RM_6.1.3.sz.mell'!I148</f>
        <v>0</v>
      </c>
      <c r="J148" s="686">
        <f>'RM_6.1.3.sz.mell'!J148</f>
        <v>0</v>
      </c>
      <c r="K148" s="752">
        <f>'RM_6.1.3.sz.mell'!K148</f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'RM_6.1.3.sz.mell'!C149</f>
        <v>0</v>
      </c>
      <c r="D149" s="686">
        <f>'RM_6.1.3.sz.mell'!D149</f>
        <v>0</v>
      </c>
      <c r="E149" s="686">
        <f>'RM_6.1.3.sz.mell'!E149</f>
        <v>0</v>
      </c>
      <c r="F149" s="686">
        <f>'RM_6.1.3.sz.mell'!F149</f>
        <v>0</v>
      </c>
      <c r="G149" s="686">
        <f>'RM_6.1.3.sz.mell'!G149</f>
        <v>0</v>
      </c>
      <c r="H149" s="686">
        <f>'RM_6.1.3.sz.mell'!H149</f>
        <v>0</v>
      </c>
      <c r="I149" s="686">
        <f>'RM_6.1.3.sz.mell'!I149</f>
        <v>0</v>
      </c>
      <c r="J149" s="686">
        <f>'RM_6.1.3.sz.mell'!J149</f>
        <v>0</v>
      </c>
      <c r="K149" s="752">
        <f>'RM_6.1.3.sz.mell'!K149</f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'RM_6.1.3.sz.mell'!C150</f>
        <v>0</v>
      </c>
      <c r="D150" s="686">
        <f>'RM_6.1.3.sz.mell'!D150</f>
        <v>0</v>
      </c>
      <c r="E150" s="686">
        <f>'RM_6.1.3.sz.mell'!E150</f>
        <v>0</v>
      </c>
      <c r="F150" s="686">
        <f>'RM_6.1.3.sz.mell'!F150</f>
        <v>0</v>
      </c>
      <c r="G150" s="686">
        <f>'RM_6.1.3.sz.mell'!G150</f>
        <v>0</v>
      </c>
      <c r="H150" s="686">
        <f>'RM_6.1.3.sz.mell'!H150</f>
        <v>0</v>
      </c>
      <c r="I150" s="686">
        <f>'RM_6.1.3.sz.mell'!I150</f>
        <v>0</v>
      </c>
      <c r="J150" s="686">
        <f>'RM_6.1.3.sz.mell'!J150</f>
        <v>0</v>
      </c>
      <c r="K150" s="752">
        <f>'RM_6.1.3.sz.mell'!K150</f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'RM_6.1.3.sz.mell'!C151</f>
        <v>0</v>
      </c>
      <c r="D151" s="688">
        <f>'RM_6.1.3.sz.mell'!D151</f>
        <v>0</v>
      </c>
      <c r="E151" s="688">
        <f>'RM_6.1.3.sz.mell'!E151</f>
        <v>0</v>
      </c>
      <c r="F151" s="688">
        <f>'RM_6.1.3.sz.mell'!F151</f>
        <v>0</v>
      </c>
      <c r="G151" s="688">
        <f>'RM_6.1.3.sz.mell'!G151</f>
        <v>0</v>
      </c>
      <c r="H151" s="688">
        <f>'RM_6.1.3.sz.mell'!H151</f>
        <v>0</v>
      </c>
      <c r="I151" s="688">
        <f>'RM_6.1.3.sz.mell'!I151</f>
        <v>0</v>
      </c>
      <c r="J151" s="688">
        <f>'RM_6.1.3.sz.mell'!J151</f>
        <v>0</v>
      </c>
      <c r="K151" s="753">
        <f>'RM_6.1.3.sz.mell'!K151</f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'RM_6.1.3.sz.mell'!C152</f>
        <v>0</v>
      </c>
      <c r="D152" s="486">
        <f>'RM_6.1.3.sz.mell'!D152</f>
        <v>0</v>
      </c>
      <c r="E152" s="486">
        <f>'RM_6.1.3.sz.mell'!E152</f>
        <v>0</v>
      </c>
      <c r="F152" s="486">
        <f>'RM_6.1.3.sz.mell'!F152</f>
        <v>0</v>
      </c>
      <c r="G152" s="486">
        <f>'RM_6.1.3.sz.mell'!G152</f>
        <v>0</v>
      </c>
      <c r="H152" s="486">
        <f>'RM_6.1.3.sz.mell'!H152</f>
        <v>0</v>
      </c>
      <c r="I152" s="486">
        <f>'RM_6.1.3.sz.mell'!I152</f>
        <v>0</v>
      </c>
      <c r="J152" s="486">
        <f>'RM_6.1.3.sz.mell'!J152</f>
        <v>0</v>
      </c>
      <c r="K152" s="291">
        <f>'RM_6.1.3.sz.mell'!K152</f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'RM_6.1.3.sz.mell'!C153</f>
        <v>0</v>
      </c>
      <c r="D153" s="486">
        <f>'RM_6.1.3.sz.mell'!D153</f>
        <v>0</v>
      </c>
      <c r="E153" s="486">
        <f>'RM_6.1.3.sz.mell'!E153</f>
        <v>0</v>
      </c>
      <c r="F153" s="486">
        <f>'RM_6.1.3.sz.mell'!F153</f>
        <v>0</v>
      </c>
      <c r="G153" s="486">
        <f>'RM_6.1.3.sz.mell'!G153</f>
        <v>0</v>
      </c>
      <c r="H153" s="486">
        <f>'RM_6.1.3.sz.mell'!H153</f>
        <v>0</v>
      </c>
      <c r="I153" s="486">
        <f>'RM_6.1.3.sz.mell'!I153</f>
        <v>0</v>
      </c>
      <c r="J153" s="486">
        <f>'RM_6.1.3.sz.mell'!J153</f>
        <v>0</v>
      </c>
      <c r="K153" s="291">
        <f>'RM_6.1.3.sz.mell'!K153</f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'RM_6.1.3.sz.mell'!C154</f>
        <v>0</v>
      </c>
      <c r="D154" s="488">
        <f>'RM_6.1.3.sz.mell'!D154</f>
        <v>0</v>
      </c>
      <c r="E154" s="488">
        <f>'RM_6.1.3.sz.mell'!E154</f>
        <v>0</v>
      </c>
      <c r="F154" s="488">
        <f>'RM_6.1.3.sz.mell'!F154</f>
        <v>0</v>
      </c>
      <c r="G154" s="488">
        <f>'RM_6.1.3.sz.mell'!G154</f>
        <v>0</v>
      </c>
      <c r="H154" s="488">
        <f>'RM_6.1.3.sz.mell'!H154</f>
        <v>0</v>
      </c>
      <c r="I154" s="488">
        <f>'RM_6.1.3.sz.mell'!I154</f>
        <v>0</v>
      </c>
      <c r="J154" s="488">
        <f>'RM_6.1.3.sz.mell'!J154</f>
        <v>0</v>
      </c>
      <c r="K154" s="411">
        <f>'RM_6.1.3.sz.mell'!K154</f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'RM_6.1.3.sz.mell'!C155</f>
        <v>0</v>
      </c>
      <c r="D155" s="488">
        <f>'RM_6.1.3.sz.mell'!D155</f>
        <v>0</v>
      </c>
      <c r="E155" s="488">
        <f>'RM_6.1.3.sz.mell'!E155</f>
        <v>0</v>
      </c>
      <c r="F155" s="488">
        <f>'RM_6.1.3.sz.mell'!F155</f>
        <v>0</v>
      </c>
      <c r="G155" s="488">
        <f>'RM_6.1.3.sz.mell'!G155</f>
        <v>0</v>
      </c>
      <c r="H155" s="488">
        <f>'RM_6.1.3.sz.mell'!H155</f>
        <v>0</v>
      </c>
      <c r="I155" s="488">
        <f>'RM_6.1.3.sz.mell'!I155</f>
        <v>0</v>
      </c>
      <c r="J155" s="488">
        <f>'RM_6.1.3.sz.mell'!J155</f>
        <v>0</v>
      </c>
      <c r="K155" s="411">
        <f>'RM_6.1.3.sz.mell'!K155</f>
        <v>0</v>
      </c>
    </row>
    <row r="156" spans="1:11" s="1334" customFormat="1" ht="13.5" thickBot="1" x14ac:dyDescent="0.25">
      <c r="A156" s="1330"/>
      <c r="B156" s="1331"/>
      <c r="C156" s="1332">
        <f>'RM_6.1.3.sz.mell'!C156</f>
        <v>0</v>
      </c>
      <c r="D156" s="1332">
        <f>'RM_6.1.3.sz.mell'!D156</f>
        <v>0</v>
      </c>
      <c r="E156" s="1332">
        <f>'RM_6.1.3.sz.mell'!E156</f>
        <v>0</v>
      </c>
      <c r="F156" s="1332">
        <f>'RM_6.1.3.sz.mell'!F156</f>
        <v>0</v>
      </c>
      <c r="G156" s="1332">
        <f>'RM_6.1.3.sz.mell'!G156</f>
        <v>0</v>
      </c>
      <c r="H156" s="1332">
        <f>'RM_6.1.3.sz.mell'!H156</f>
        <v>0</v>
      </c>
      <c r="I156" s="1333">
        <f>'RM_6.1.3.sz.mell'!I156</f>
        <v>0</v>
      </c>
      <c r="J156" s="1333">
        <f>'RM_6.1.3.sz.mell'!J156</f>
        <v>0</v>
      </c>
      <c r="K156" s="1333">
        <f>'RM_6.1.3.sz.mell'!K156</f>
        <v>0</v>
      </c>
    </row>
    <row r="157" spans="1:11" ht="15.2" customHeight="1" thickBot="1" x14ac:dyDescent="0.25">
      <c r="A157" s="1180" t="s">
        <v>514</v>
      </c>
      <c r="B157" s="1181"/>
      <c r="C157" s="1410">
        <f>'RM_6.1.3.sz.mell'!C157</f>
        <v>0</v>
      </c>
      <c r="D157" s="1391">
        <f>'RM_6.1.3.sz.mell'!D157</f>
        <v>0</v>
      </c>
      <c r="E157" s="1391">
        <f>'RM_6.1.3.sz.mell'!E157</f>
        <v>0</v>
      </c>
      <c r="F157" s="1391">
        <f>'RM_6.1.3.sz.mell'!F157</f>
        <v>0</v>
      </c>
      <c r="G157" s="1391">
        <f>'RM_6.1.3.sz.mell'!G157</f>
        <v>0</v>
      </c>
      <c r="H157" s="1391">
        <f>'RM_6.1.3.sz.mell'!H157</f>
        <v>0</v>
      </c>
      <c r="I157" s="1410">
        <f>'RM_6.1.3.sz.mell'!I157</f>
        <v>0</v>
      </c>
      <c r="J157" s="770">
        <f>'RM_6.1.3.sz.mell'!J157</f>
        <v>0</v>
      </c>
      <c r="K157" s="291">
        <f>'RM_6.1.3.sz.mell'!K157</f>
        <v>0</v>
      </c>
    </row>
    <row r="158" spans="1:11" ht="14.45" customHeight="1" thickBot="1" x14ac:dyDescent="0.25">
      <c r="A158" s="1180" t="s">
        <v>203</v>
      </c>
      <c r="B158" s="1181"/>
      <c r="C158" s="1410">
        <f>'RM_6.1.3.sz.mell'!C158</f>
        <v>0</v>
      </c>
      <c r="D158" s="1391">
        <f>'RM_6.1.3.sz.mell'!D158</f>
        <v>0</v>
      </c>
      <c r="E158" s="1391">
        <f>'RM_6.1.3.sz.mell'!E158</f>
        <v>0</v>
      </c>
      <c r="F158" s="1391">
        <f>'RM_6.1.3.sz.mell'!F158</f>
        <v>0</v>
      </c>
      <c r="G158" s="1391">
        <f>'RM_6.1.3.sz.mell'!G158</f>
        <v>0</v>
      </c>
      <c r="H158" s="1391">
        <f>'RM_6.1.3.sz.mell'!H158</f>
        <v>0</v>
      </c>
      <c r="I158" s="1410">
        <f>'RM_6.1.3.sz.mell'!I158</f>
        <v>0</v>
      </c>
      <c r="J158" s="770">
        <f>'RM_6.1.3.sz.mell'!J158</f>
        <v>0</v>
      </c>
      <c r="K158" s="291">
        <f>'RM_6.1.3.sz.mell'!K158</f>
        <v>0</v>
      </c>
    </row>
  </sheetData>
  <sheetProtection sheet="1" formatCells="0"/>
  <customSheetViews>
    <customSheetView guid="{9A8A2574-4E4C-4A0E-A4B4-611EAAF4A38D}" scale="120"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2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33" zoomScale="120" zoomScaleNormal="120" workbookViewId="0">
      <selection activeCell="K61" sqref="K6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CONCATENATE("5.2. melléklet ",E_ALAPADATOK!A7," ",E_ALAPADATOK!B7," ",E_ALAPADATOK!C7," ",E_ALAPADATOK!D7," ",E_ALAPADATOK!E7," ",E_ALAPADATOK!F7," ",E_ALAPADATOK!G7," ",E_ALAPADATOK!H7)</f>
        <v>5.2.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E_ALAPADATOK!A11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">
        <v>770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'RM_6.2.sz.mell'!C10</f>
        <v>0</v>
      </c>
      <c r="D10" s="297">
        <f>'RM_6.2.sz.mell'!D10</f>
        <v>0</v>
      </c>
      <c r="E10" s="297">
        <f>'RM_6.2.sz.mell'!E10</f>
        <v>0</v>
      </c>
      <c r="F10" s="297">
        <f>'RM_6.2.sz.mell'!F10</f>
        <v>0</v>
      </c>
      <c r="G10" s="297">
        <f>'RM_6.2.sz.mell'!G10</f>
        <v>0</v>
      </c>
      <c r="H10" s="297">
        <f>'RM_6.2.sz.mell'!H10</f>
        <v>0</v>
      </c>
      <c r="I10" s="297">
        <f>'RM_6.2.sz.mell'!I10</f>
        <v>0</v>
      </c>
      <c r="J10" s="297">
        <f>'RM_6.2.sz.mell'!J10</f>
        <v>0</v>
      </c>
      <c r="K10" s="297">
        <f>'RM_6.2.sz.mell'!K10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'RM_6.2.sz.mell'!C11</f>
        <v>0</v>
      </c>
      <c r="D11" s="684">
        <f>'RM_6.2.sz.mell'!D11</f>
        <v>0</v>
      </c>
      <c r="E11" s="684">
        <f>'RM_6.2.sz.mell'!E11</f>
        <v>0</v>
      </c>
      <c r="F11" s="684">
        <f>'RM_6.2.sz.mell'!F11</f>
        <v>0</v>
      </c>
      <c r="G11" s="684">
        <f>'RM_6.2.sz.mell'!G11</f>
        <v>0</v>
      </c>
      <c r="H11" s="684">
        <f>'RM_6.2.sz.mell'!H11</f>
        <v>0</v>
      </c>
      <c r="I11" s="684">
        <f>'RM_6.2.sz.mell'!I11</f>
        <v>0</v>
      </c>
      <c r="J11" s="780">
        <f>'RM_6.2.sz.mell'!J11</f>
        <v>0</v>
      </c>
      <c r="K11" s="781">
        <f>'RM_6.2.sz.mell'!K11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'RM_6.2.sz.mell'!C12</f>
        <v>0</v>
      </c>
      <c r="D12" s="686">
        <f>'RM_6.2.sz.mell'!D12</f>
        <v>0</v>
      </c>
      <c r="E12" s="686">
        <f>'RM_6.2.sz.mell'!E12</f>
        <v>0</v>
      </c>
      <c r="F12" s="686">
        <f>'RM_6.2.sz.mell'!F12</f>
        <v>0</v>
      </c>
      <c r="G12" s="686">
        <f>'RM_6.2.sz.mell'!G12</f>
        <v>0</v>
      </c>
      <c r="H12" s="686">
        <f>'RM_6.2.sz.mell'!H12</f>
        <v>0</v>
      </c>
      <c r="I12" s="686">
        <f>'RM_6.2.sz.mell'!I12</f>
        <v>0</v>
      </c>
      <c r="J12" s="783">
        <f>'RM_6.2.sz.mell'!J12</f>
        <v>0</v>
      </c>
      <c r="K12" s="781">
        <f>'RM_6.2.sz.mell'!K12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'RM_6.2.sz.mell'!C13</f>
        <v>0</v>
      </c>
      <c r="D13" s="686">
        <f>'RM_6.2.sz.mell'!D13</f>
        <v>0</v>
      </c>
      <c r="E13" s="686">
        <f>'RM_6.2.sz.mell'!E13</f>
        <v>0</v>
      </c>
      <c r="F13" s="686">
        <f>'RM_6.2.sz.mell'!F13</f>
        <v>0</v>
      </c>
      <c r="G13" s="686">
        <f>'RM_6.2.sz.mell'!G13</f>
        <v>0</v>
      </c>
      <c r="H13" s="686">
        <f>'RM_6.2.sz.mell'!H13</f>
        <v>0</v>
      </c>
      <c r="I13" s="686">
        <f>'RM_6.2.sz.mell'!I13</f>
        <v>0</v>
      </c>
      <c r="J13" s="783">
        <f>'RM_6.2.sz.mell'!J13</f>
        <v>0</v>
      </c>
      <c r="K13" s="781">
        <f>'RM_6.2.sz.mell'!K13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'RM_6.2.sz.mell'!C14</f>
        <v>0</v>
      </c>
      <c r="D14" s="686">
        <f>'RM_6.2.sz.mell'!D14</f>
        <v>0</v>
      </c>
      <c r="E14" s="686">
        <f>'RM_6.2.sz.mell'!E14</f>
        <v>0</v>
      </c>
      <c r="F14" s="686">
        <f>'RM_6.2.sz.mell'!F14</f>
        <v>0</v>
      </c>
      <c r="G14" s="686">
        <f>'RM_6.2.sz.mell'!G14</f>
        <v>0</v>
      </c>
      <c r="H14" s="686">
        <f>'RM_6.2.sz.mell'!H14</f>
        <v>0</v>
      </c>
      <c r="I14" s="686">
        <f>'RM_6.2.sz.mell'!I14</f>
        <v>0</v>
      </c>
      <c r="J14" s="783">
        <f>'RM_6.2.sz.mell'!J14</f>
        <v>0</v>
      </c>
      <c r="K14" s="781">
        <f>'RM_6.2.sz.mell'!K14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'RM_6.2.sz.mell'!C15</f>
        <v>0</v>
      </c>
      <c r="D15" s="686">
        <f>'RM_6.2.sz.mell'!D15</f>
        <v>0</v>
      </c>
      <c r="E15" s="686">
        <f>'RM_6.2.sz.mell'!E15</f>
        <v>0</v>
      </c>
      <c r="F15" s="686">
        <f>'RM_6.2.sz.mell'!F15</f>
        <v>0</v>
      </c>
      <c r="G15" s="686">
        <f>'RM_6.2.sz.mell'!G15</f>
        <v>0</v>
      </c>
      <c r="H15" s="686">
        <f>'RM_6.2.sz.mell'!H15</f>
        <v>0</v>
      </c>
      <c r="I15" s="686">
        <f>'RM_6.2.sz.mell'!I15</f>
        <v>0</v>
      </c>
      <c r="J15" s="783">
        <f>'RM_6.2.sz.mell'!J15</f>
        <v>0</v>
      </c>
      <c r="K15" s="781">
        <f>'RM_6.2.sz.mell'!K15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'RM_6.2.sz.mell'!C16</f>
        <v>0</v>
      </c>
      <c r="D16" s="686">
        <f>'RM_6.2.sz.mell'!D16</f>
        <v>0</v>
      </c>
      <c r="E16" s="686">
        <f>'RM_6.2.sz.mell'!E16</f>
        <v>0</v>
      </c>
      <c r="F16" s="686">
        <f>'RM_6.2.sz.mell'!F16</f>
        <v>0</v>
      </c>
      <c r="G16" s="686">
        <f>'RM_6.2.sz.mell'!G16</f>
        <v>0</v>
      </c>
      <c r="H16" s="686">
        <f>'RM_6.2.sz.mell'!H16</f>
        <v>0</v>
      </c>
      <c r="I16" s="686">
        <f>'RM_6.2.sz.mell'!I16</f>
        <v>0</v>
      </c>
      <c r="J16" s="783">
        <f>'RM_6.2.sz.mell'!J16</f>
        <v>0</v>
      </c>
      <c r="K16" s="781">
        <f>'RM_6.2.sz.mell'!K16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'RM_6.2.sz.mell'!C17</f>
        <v>0</v>
      </c>
      <c r="D17" s="686">
        <f>'RM_6.2.sz.mell'!D17</f>
        <v>0</v>
      </c>
      <c r="E17" s="686">
        <f>'RM_6.2.sz.mell'!E17</f>
        <v>0</v>
      </c>
      <c r="F17" s="686">
        <f>'RM_6.2.sz.mell'!F17</f>
        <v>0</v>
      </c>
      <c r="G17" s="686">
        <f>'RM_6.2.sz.mell'!G17</f>
        <v>0</v>
      </c>
      <c r="H17" s="686">
        <f>'RM_6.2.sz.mell'!H17</f>
        <v>0</v>
      </c>
      <c r="I17" s="686">
        <f>'RM_6.2.sz.mell'!I17</f>
        <v>0</v>
      </c>
      <c r="J17" s="783">
        <f>'RM_6.2.sz.mell'!J17</f>
        <v>0</v>
      </c>
      <c r="K17" s="781">
        <f>'RM_6.2.sz.mell'!K17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'RM_6.2.sz.mell'!C18</f>
        <v>0</v>
      </c>
      <c r="D18" s="686">
        <f>'RM_6.2.sz.mell'!D18</f>
        <v>0</v>
      </c>
      <c r="E18" s="686">
        <f>'RM_6.2.sz.mell'!E18</f>
        <v>0</v>
      </c>
      <c r="F18" s="686">
        <f>'RM_6.2.sz.mell'!F18</f>
        <v>0</v>
      </c>
      <c r="G18" s="686">
        <f>'RM_6.2.sz.mell'!G18</f>
        <v>0</v>
      </c>
      <c r="H18" s="686">
        <f>'RM_6.2.sz.mell'!H18</f>
        <v>0</v>
      </c>
      <c r="I18" s="686">
        <f>'RM_6.2.sz.mell'!I18</f>
        <v>0</v>
      </c>
      <c r="J18" s="783">
        <f>'RM_6.2.sz.mell'!J18</f>
        <v>0</v>
      </c>
      <c r="K18" s="781">
        <f>'RM_6.2.sz.mell'!K18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'RM_6.2.sz.mell'!C19</f>
        <v>0</v>
      </c>
      <c r="D19" s="686">
        <f>'RM_6.2.sz.mell'!D19</f>
        <v>0</v>
      </c>
      <c r="E19" s="686">
        <f>'RM_6.2.sz.mell'!E19</f>
        <v>0</v>
      </c>
      <c r="F19" s="686">
        <f>'RM_6.2.sz.mell'!F19</f>
        <v>0</v>
      </c>
      <c r="G19" s="686">
        <f>'RM_6.2.sz.mell'!G19</f>
        <v>0</v>
      </c>
      <c r="H19" s="686">
        <f>'RM_6.2.sz.mell'!H19</f>
        <v>0</v>
      </c>
      <c r="I19" s="686">
        <f>'RM_6.2.sz.mell'!I19</f>
        <v>0</v>
      </c>
      <c r="J19" s="783">
        <f>'RM_6.2.sz.mell'!J19</f>
        <v>0</v>
      </c>
      <c r="K19" s="781">
        <f>'RM_6.2.sz.mell'!K19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'RM_6.2.sz.mell'!C20</f>
        <v>0</v>
      </c>
      <c r="D20" s="686">
        <f>'RM_6.2.sz.mell'!D20</f>
        <v>0</v>
      </c>
      <c r="E20" s="686">
        <f>'RM_6.2.sz.mell'!E20</f>
        <v>0</v>
      </c>
      <c r="F20" s="686">
        <f>'RM_6.2.sz.mell'!F20</f>
        <v>0</v>
      </c>
      <c r="G20" s="686">
        <f>'RM_6.2.sz.mell'!G20</f>
        <v>0</v>
      </c>
      <c r="H20" s="686">
        <f>'RM_6.2.sz.mell'!H20</f>
        <v>0</v>
      </c>
      <c r="I20" s="686">
        <f>'RM_6.2.sz.mell'!I20</f>
        <v>0</v>
      </c>
      <c r="J20" s="783">
        <f>'RM_6.2.sz.mell'!J20</f>
        <v>0</v>
      </c>
      <c r="K20" s="781">
        <f>'RM_6.2.sz.mell'!K20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'RM_6.2.sz.mell'!C21</f>
        <v>0</v>
      </c>
      <c r="D21" s="688">
        <f>'RM_6.2.sz.mell'!D21</f>
        <v>0</v>
      </c>
      <c r="E21" s="688">
        <f>'RM_6.2.sz.mell'!E21</f>
        <v>0</v>
      </c>
      <c r="F21" s="688">
        <f>'RM_6.2.sz.mell'!F21</f>
        <v>0</v>
      </c>
      <c r="G21" s="688">
        <f>'RM_6.2.sz.mell'!G21</f>
        <v>0</v>
      </c>
      <c r="H21" s="688">
        <f>'RM_6.2.sz.mell'!H21</f>
        <v>0</v>
      </c>
      <c r="I21" s="688">
        <f>'RM_6.2.sz.mell'!I21</f>
        <v>0</v>
      </c>
      <c r="J21" s="786">
        <f>'RM_6.2.sz.mell'!J21</f>
        <v>0</v>
      </c>
      <c r="K21" s="781">
        <f>'RM_6.2.sz.mell'!K21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'RM_6.2.sz.mell'!C22</f>
        <v>0</v>
      </c>
      <c r="D22" s="297">
        <f>'RM_6.2.sz.mell'!D22</f>
        <v>0</v>
      </c>
      <c r="E22" s="297">
        <f>'RM_6.2.sz.mell'!E22</f>
        <v>0</v>
      </c>
      <c r="F22" s="297">
        <f>'RM_6.2.sz.mell'!F22</f>
        <v>0</v>
      </c>
      <c r="G22" s="297">
        <f>'RM_6.2.sz.mell'!G22</f>
        <v>0</v>
      </c>
      <c r="H22" s="297">
        <f>'RM_6.2.sz.mell'!H22</f>
        <v>0</v>
      </c>
      <c r="I22" s="297">
        <f>'RM_6.2.sz.mell'!I22</f>
        <v>0</v>
      </c>
      <c r="J22" s="297">
        <f>'RM_6.2.sz.mell'!J22</f>
        <v>0</v>
      </c>
      <c r="K22" s="346">
        <f>'RM_6.2.sz.mell'!K22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'RM_6.2.sz.mell'!C23</f>
        <v>0</v>
      </c>
      <c r="D23" s="668">
        <f>'RM_6.2.sz.mell'!D23</f>
        <v>0</v>
      </c>
      <c r="E23" s="668">
        <f>'RM_6.2.sz.mell'!E23</f>
        <v>0</v>
      </c>
      <c r="F23" s="668">
        <f>'RM_6.2.sz.mell'!F23</f>
        <v>0</v>
      </c>
      <c r="G23" s="668">
        <f>'RM_6.2.sz.mell'!G23</f>
        <v>0</v>
      </c>
      <c r="H23" s="668">
        <f>'RM_6.2.sz.mell'!H23</f>
        <v>0</v>
      </c>
      <c r="I23" s="668">
        <f>'RM_6.2.sz.mell'!I23</f>
        <v>0</v>
      </c>
      <c r="J23" s="788">
        <f>'RM_6.2.sz.mell'!J23</f>
        <v>0</v>
      </c>
      <c r="K23" s="781">
        <f>'RM_6.2.sz.mell'!K23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'RM_6.2.sz.mell'!C24</f>
        <v>0</v>
      </c>
      <c r="D24" s="686">
        <f>'RM_6.2.sz.mell'!D24</f>
        <v>0</v>
      </c>
      <c r="E24" s="686">
        <f>'RM_6.2.sz.mell'!E24</f>
        <v>0</v>
      </c>
      <c r="F24" s="686">
        <f>'RM_6.2.sz.mell'!F24</f>
        <v>0</v>
      </c>
      <c r="G24" s="686">
        <f>'RM_6.2.sz.mell'!G24</f>
        <v>0</v>
      </c>
      <c r="H24" s="686">
        <f>'RM_6.2.sz.mell'!H24</f>
        <v>0</v>
      </c>
      <c r="I24" s="686">
        <f>'RM_6.2.sz.mell'!I24</f>
        <v>0</v>
      </c>
      <c r="J24" s="783">
        <f>'RM_6.2.sz.mell'!J24</f>
        <v>0</v>
      </c>
      <c r="K24" s="789">
        <f>'RM_6.2.sz.mell'!K24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'RM_6.2.sz.mell'!C25</f>
        <v>0</v>
      </c>
      <c r="D25" s="686">
        <f>'RM_6.2.sz.mell'!D25</f>
        <v>0</v>
      </c>
      <c r="E25" s="686">
        <f>'RM_6.2.sz.mell'!E25</f>
        <v>0</v>
      </c>
      <c r="F25" s="686">
        <f>'RM_6.2.sz.mell'!F25</f>
        <v>0</v>
      </c>
      <c r="G25" s="686">
        <f>'RM_6.2.sz.mell'!G25</f>
        <v>0</v>
      </c>
      <c r="H25" s="686">
        <f>'RM_6.2.sz.mell'!H25</f>
        <v>0</v>
      </c>
      <c r="I25" s="686">
        <f>'RM_6.2.sz.mell'!I25</f>
        <v>0</v>
      </c>
      <c r="J25" s="783">
        <f>'RM_6.2.sz.mell'!J25</f>
        <v>0</v>
      </c>
      <c r="K25" s="789">
        <f>'RM_6.2.sz.mell'!K25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'RM_6.2.sz.mell'!C26</f>
        <v>0</v>
      </c>
      <c r="D26" s="688">
        <f>'RM_6.2.sz.mell'!D26</f>
        <v>0</v>
      </c>
      <c r="E26" s="688">
        <f>'RM_6.2.sz.mell'!E26</f>
        <v>0</v>
      </c>
      <c r="F26" s="688">
        <f>'RM_6.2.sz.mell'!F26</f>
        <v>0</v>
      </c>
      <c r="G26" s="688">
        <f>'RM_6.2.sz.mell'!G26</f>
        <v>0</v>
      </c>
      <c r="H26" s="688">
        <f>'RM_6.2.sz.mell'!H26</f>
        <v>0</v>
      </c>
      <c r="I26" s="688">
        <f>'RM_6.2.sz.mell'!I26</f>
        <v>0</v>
      </c>
      <c r="J26" s="790">
        <f>'RM_6.2.sz.mell'!J26</f>
        <v>0</v>
      </c>
      <c r="K26" s="791">
        <f>'RM_6.2.sz.mell'!K26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'RM_6.2.sz.mell'!C27</f>
        <v>0</v>
      </c>
      <c r="D27" s="389">
        <f>'RM_6.2.sz.mell'!D27</f>
        <v>0</v>
      </c>
      <c r="E27" s="389">
        <f>'RM_6.2.sz.mell'!E27</f>
        <v>0</v>
      </c>
      <c r="F27" s="389">
        <f>'RM_6.2.sz.mell'!F27</f>
        <v>0</v>
      </c>
      <c r="G27" s="389">
        <f>'RM_6.2.sz.mell'!G27</f>
        <v>0</v>
      </c>
      <c r="H27" s="389">
        <f>'RM_6.2.sz.mell'!H27</f>
        <v>0</v>
      </c>
      <c r="I27" s="389">
        <f>'RM_6.2.sz.mell'!I27</f>
        <v>0</v>
      </c>
      <c r="J27" s="389">
        <f>'RM_6.2.sz.mell'!J27</f>
        <v>0</v>
      </c>
      <c r="K27" s="302">
        <f>'RM_6.2.sz.mell'!K27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'RM_6.2.sz.mell'!C28</f>
        <v>0</v>
      </c>
      <c r="D28" s="297">
        <f>'RM_6.2.sz.mell'!D28</f>
        <v>0</v>
      </c>
      <c r="E28" s="297">
        <f>'RM_6.2.sz.mell'!E28</f>
        <v>0</v>
      </c>
      <c r="F28" s="297">
        <f>'RM_6.2.sz.mell'!F28</f>
        <v>0</v>
      </c>
      <c r="G28" s="297">
        <f>'RM_6.2.sz.mell'!G28</f>
        <v>0</v>
      </c>
      <c r="H28" s="297">
        <f>'RM_6.2.sz.mell'!H28</f>
        <v>0</v>
      </c>
      <c r="I28" s="297">
        <f>'RM_6.2.sz.mell'!I28</f>
        <v>0</v>
      </c>
      <c r="J28" s="297">
        <f>'RM_6.2.sz.mell'!J28</f>
        <v>0</v>
      </c>
      <c r="K28" s="346">
        <f>'RM_6.2.sz.mell'!K28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'RM_6.2.sz.mell'!C29</f>
        <v>0</v>
      </c>
      <c r="D29" s="672">
        <f>'RM_6.2.sz.mell'!D29</f>
        <v>0</v>
      </c>
      <c r="E29" s="672">
        <f>'RM_6.2.sz.mell'!E29</f>
        <v>0</v>
      </c>
      <c r="F29" s="672">
        <f>'RM_6.2.sz.mell'!F29</f>
        <v>0</v>
      </c>
      <c r="G29" s="672">
        <f>'RM_6.2.sz.mell'!G29</f>
        <v>0</v>
      </c>
      <c r="H29" s="672">
        <f>'RM_6.2.sz.mell'!H29</f>
        <v>0</v>
      </c>
      <c r="I29" s="672">
        <f>'RM_6.2.sz.mell'!I29</f>
        <v>0</v>
      </c>
      <c r="J29" s="788">
        <f>'RM_6.2.sz.mell'!J29</f>
        <v>0</v>
      </c>
      <c r="K29" s="781">
        <f>'RM_6.2.sz.mell'!K29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'RM_6.2.sz.mell'!C30</f>
        <v>0</v>
      </c>
      <c r="D30" s="679">
        <f>'RM_6.2.sz.mell'!D30</f>
        <v>0</v>
      </c>
      <c r="E30" s="679">
        <f>'RM_6.2.sz.mell'!E30</f>
        <v>0</v>
      </c>
      <c r="F30" s="679">
        <f>'RM_6.2.sz.mell'!F30</f>
        <v>0</v>
      </c>
      <c r="G30" s="679">
        <f>'RM_6.2.sz.mell'!G30</f>
        <v>0</v>
      </c>
      <c r="H30" s="679">
        <f>'RM_6.2.sz.mell'!H30</f>
        <v>0</v>
      </c>
      <c r="I30" s="679">
        <f>'RM_6.2.sz.mell'!I30</f>
        <v>0</v>
      </c>
      <c r="J30" s="788">
        <f>'RM_6.2.sz.mell'!J30</f>
        <v>0</v>
      </c>
      <c r="K30" s="781">
        <f>'RM_6.2.sz.mell'!K30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'RM_6.2.sz.mell'!C31</f>
        <v>0</v>
      </c>
      <c r="D31" s="679">
        <f>'RM_6.2.sz.mell'!D31</f>
        <v>0</v>
      </c>
      <c r="E31" s="679">
        <f>'RM_6.2.sz.mell'!E31</f>
        <v>0</v>
      </c>
      <c r="F31" s="679">
        <f>'RM_6.2.sz.mell'!F31</f>
        <v>0</v>
      </c>
      <c r="G31" s="679">
        <f>'RM_6.2.sz.mell'!G31</f>
        <v>0</v>
      </c>
      <c r="H31" s="679">
        <f>'RM_6.2.sz.mell'!H31</f>
        <v>0</v>
      </c>
      <c r="I31" s="679">
        <f>'RM_6.2.sz.mell'!I31</f>
        <v>0</v>
      </c>
      <c r="J31" s="788">
        <f>'RM_6.2.sz.mell'!J31</f>
        <v>0</v>
      </c>
      <c r="K31" s="781">
        <f>'RM_6.2.sz.mell'!K31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'RM_6.2.sz.mell'!C32</f>
        <v>0</v>
      </c>
      <c r="D32" s="757">
        <f>'RM_6.2.sz.mell'!D32</f>
        <v>0</v>
      </c>
      <c r="E32" s="757">
        <f>'RM_6.2.sz.mell'!E32</f>
        <v>0</v>
      </c>
      <c r="F32" s="757">
        <f>'RM_6.2.sz.mell'!F32</f>
        <v>0</v>
      </c>
      <c r="G32" s="757">
        <f>'RM_6.2.sz.mell'!G32</f>
        <v>0</v>
      </c>
      <c r="H32" s="757">
        <f>'RM_6.2.sz.mell'!H32</f>
        <v>0</v>
      </c>
      <c r="I32" s="757">
        <f>'RM_6.2.sz.mell'!I32</f>
        <v>0</v>
      </c>
      <c r="J32" s="788">
        <f>'RM_6.2.sz.mell'!J32</f>
        <v>0</v>
      </c>
      <c r="K32" s="781">
        <f>'RM_6.2.sz.mell'!K32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3">
        <f>'RM_6.2.sz.mell'!C33</f>
        <v>0</v>
      </c>
      <c r="D33" s="297">
        <f>'RM_6.2.sz.mell'!D33</f>
        <v>0</v>
      </c>
      <c r="E33" s="297">
        <f>'RM_6.2.sz.mell'!E33</f>
        <v>0</v>
      </c>
      <c r="F33" s="297">
        <f>'RM_6.2.sz.mell'!F33</f>
        <v>0</v>
      </c>
      <c r="G33" s="297">
        <f>'RM_6.2.sz.mell'!G33</f>
        <v>0</v>
      </c>
      <c r="H33" s="297">
        <f>'RM_6.2.sz.mell'!H33</f>
        <v>0</v>
      </c>
      <c r="I33" s="297">
        <f>'RM_6.2.sz.mell'!I33</f>
        <v>0</v>
      </c>
      <c r="J33" s="297">
        <f>'RM_6.2.sz.mell'!J33</f>
        <v>0</v>
      </c>
      <c r="K33" s="346">
        <f>'RM_6.2.sz.mell'!K33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'RM_6.2.sz.mell'!C34</f>
        <v>0</v>
      </c>
      <c r="D34" s="672">
        <f>'RM_6.2.sz.mell'!D34</f>
        <v>0</v>
      </c>
      <c r="E34" s="672">
        <f>'RM_6.2.sz.mell'!E34</f>
        <v>0</v>
      </c>
      <c r="F34" s="672">
        <f>'RM_6.2.sz.mell'!F34</f>
        <v>0</v>
      </c>
      <c r="G34" s="672">
        <f>'RM_6.2.sz.mell'!G34</f>
        <v>0</v>
      </c>
      <c r="H34" s="672">
        <f>'RM_6.2.sz.mell'!H34</f>
        <v>0</v>
      </c>
      <c r="I34" s="672">
        <f>'RM_6.2.sz.mell'!I34</f>
        <v>0</v>
      </c>
      <c r="J34" s="788">
        <f>'RM_6.2.sz.mell'!J34</f>
        <v>0</v>
      </c>
      <c r="K34" s="781">
        <f>'RM_6.2.sz.mell'!K34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'RM_6.2.sz.mell'!C35</f>
        <v>0</v>
      </c>
      <c r="D35" s="679">
        <f>'RM_6.2.sz.mell'!D35</f>
        <v>0</v>
      </c>
      <c r="E35" s="679">
        <f>'RM_6.2.sz.mell'!E35</f>
        <v>0</v>
      </c>
      <c r="F35" s="679">
        <f>'RM_6.2.sz.mell'!F35</f>
        <v>0</v>
      </c>
      <c r="G35" s="679">
        <f>'RM_6.2.sz.mell'!G35</f>
        <v>0</v>
      </c>
      <c r="H35" s="679">
        <f>'RM_6.2.sz.mell'!H35</f>
        <v>0</v>
      </c>
      <c r="I35" s="679">
        <f>'RM_6.2.sz.mell'!I35</f>
        <v>0</v>
      </c>
      <c r="J35" s="788">
        <f>'RM_6.2.sz.mell'!J35</f>
        <v>0</v>
      </c>
      <c r="K35" s="781">
        <f>'RM_6.2.sz.mell'!K35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'RM_6.2.sz.mell'!C36</f>
        <v>0</v>
      </c>
      <c r="D36" s="757">
        <f>'RM_6.2.sz.mell'!D36</f>
        <v>0</v>
      </c>
      <c r="E36" s="757">
        <f>'RM_6.2.sz.mell'!E36</f>
        <v>0</v>
      </c>
      <c r="F36" s="757">
        <f>'RM_6.2.sz.mell'!F36</f>
        <v>0</v>
      </c>
      <c r="G36" s="757">
        <f>'RM_6.2.sz.mell'!G36</f>
        <v>0</v>
      </c>
      <c r="H36" s="757">
        <f>'RM_6.2.sz.mell'!H36</f>
        <v>0</v>
      </c>
      <c r="I36" s="757">
        <f>'RM_6.2.sz.mell'!I36</f>
        <v>0</v>
      </c>
      <c r="J36" s="788">
        <f>'RM_6.2.sz.mell'!J36</f>
        <v>0</v>
      </c>
      <c r="K36" s="798">
        <f>'RM_6.2.sz.mell'!K36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'RM_6.2.sz.mell'!C37</f>
        <v>0</v>
      </c>
      <c r="D37" s="389">
        <f>'RM_6.2.sz.mell'!D37</f>
        <v>0</v>
      </c>
      <c r="E37" s="389">
        <f>'RM_6.2.sz.mell'!E37</f>
        <v>0</v>
      </c>
      <c r="F37" s="389">
        <f>'RM_6.2.sz.mell'!F37</f>
        <v>0</v>
      </c>
      <c r="G37" s="389">
        <f>'RM_6.2.sz.mell'!G37</f>
        <v>0</v>
      </c>
      <c r="H37" s="389">
        <f>'RM_6.2.sz.mell'!H37</f>
        <v>0</v>
      </c>
      <c r="I37" s="389">
        <f>'RM_6.2.sz.mell'!I37</f>
        <v>0</v>
      </c>
      <c r="J37" s="297">
        <f>'RM_6.2.sz.mell'!J37</f>
        <v>0</v>
      </c>
      <c r="K37" s="302">
        <f>'RM_6.2.sz.mell'!K37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'RM_6.2.sz.mell'!C38</f>
        <v>0</v>
      </c>
      <c r="D38" s="389">
        <f>'RM_6.2.sz.mell'!D38</f>
        <v>0</v>
      </c>
      <c r="E38" s="389">
        <f>'RM_6.2.sz.mell'!E38</f>
        <v>0</v>
      </c>
      <c r="F38" s="389">
        <f>'RM_6.2.sz.mell'!F38</f>
        <v>0</v>
      </c>
      <c r="G38" s="389">
        <f>'RM_6.2.sz.mell'!G38</f>
        <v>0</v>
      </c>
      <c r="H38" s="389">
        <f>'RM_6.2.sz.mell'!H38</f>
        <v>0</v>
      </c>
      <c r="I38" s="389">
        <f>'RM_6.2.sz.mell'!I38</f>
        <v>0</v>
      </c>
      <c r="J38" s="799">
        <f>'RM_6.2.sz.mell'!J38</f>
        <v>0</v>
      </c>
      <c r="K38" s="781">
        <f>'RM_6.2.sz.mell'!K38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3">
        <f>'RM_6.2.sz.mell'!C39</f>
        <v>0</v>
      </c>
      <c r="D39" s="297">
        <f>'RM_6.2.sz.mell'!D39</f>
        <v>0</v>
      </c>
      <c r="E39" s="297">
        <f>'RM_6.2.sz.mell'!E39</f>
        <v>0</v>
      </c>
      <c r="F39" s="297">
        <f>'RM_6.2.sz.mell'!F39</f>
        <v>0</v>
      </c>
      <c r="G39" s="297">
        <f>'RM_6.2.sz.mell'!G39</f>
        <v>0</v>
      </c>
      <c r="H39" s="297">
        <f>'RM_6.2.sz.mell'!H39</f>
        <v>0</v>
      </c>
      <c r="I39" s="297">
        <f>'RM_6.2.sz.mell'!I39</f>
        <v>0</v>
      </c>
      <c r="J39" s="297">
        <f>'RM_6.2.sz.mell'!J39</f>
        <v>0</v>
      </c>
      <c r="K39" s="346">
        <f>'RM_6.2.sz.mell'!K39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3">
        <f>'RM_6.2.sz.mell'!C40</f>
        <v>0</v>
      </c>
      <c r="D40" s="297">
        <f>'RM_6.2.sz.mell'!D40</f>
        <v>0</v>
      </c>
      <c r="E40" s="297">
        <f>'RM_6.2.sz.mell'!E40</f>
        <v>0</v>
      </c>
      <c r="F40" s="297">
        <f>'RM_6.2.sz.mell'!F40</f>
        <v>0</v>
      </c>
      <c r="G40" s="297">
        <f>'RM_6.2.sz.mell'!G40</f>
        <v>0</v>
      </c>
      <c r="H40" s="297">
        <f>'RM_6.2.sz.mell'!H40</f>
        <v>0</v>
      </c>
      <c r="I40" s="297">
        <f>'RM_6.2.sz.mell'!I40</f>
        <v>0</v>
      </c>
      <c r="J40" s="297">
        <f>'RM_6.2.sz.mell'!J40</f>
        <v>0</v>
      </c>
      <c r="K40" s="346">
        <f>'RM_6.2.sz.mell'!K40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'RM_6.2.sz.mell'!C41</f>
        <v>0</v>
      </c>
      <c r="D41" s="672">
        <f>'RM_6.2.sz.mell'!D41</f>
        <v>0</v>
      </c>
      <c r="E41" s="672">
        <f>'RM_6.2.sz.mell'!E41</f>
        <v>0</v>
      </c>
      <c r="F41" s="672">
        <f>'RM_6.2.sz.mell'!F41</f>
        <v>0</v>
      </c>
      <c r="G41" s="672">
        <f>'RM_6.2.sz.mell'!G41</f>
        <v>0</v>
      </c>
      <c r="H41" s="672">
        <f>'RM_6.2.sz.mell'!H41</f>
        <v>0</v>
      </c>
      <c r="I41" s="672">
        <f>'RM_6.2.sz.mell'!I41</f>
        <v>0</v>
      </c>
      <c r="J41" s="788">
        <f>'RM_6.2.sz.mell'!J41</f>
        <v>0</v>
      </c>
      <c r="K41" s="781">
        <f>'RM_6.2.sz.mell'!K41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'RM_6.2.sz.mell'!C42</f>
        <v>0</v>
      </c>
      <c r="D42" s="679">
        <f>'RM_6.2.sz.mell'!D42</f>
        <v>0</v>
      </c>
      <c r="E42" s="679">
        <f>'RM_6.2.sz.mell'!E42</f>
        <v>0</v>
      </c>
      <c r="F42" s="679">
        <f>'RM_6.2.sz.mell'!F42</f>
        <v>0</v>
      </c>
      <c r="G42" s="679">
        <f>'RM_6.2.sz.mell'!G42</f>
        <v>0</v>
      </c>
      <c r="H42" s="679">
        <f>'RM_6.2.sz.mell'!H42</f>
        <v>0</v>
      </c>
      <c r="I42" s="679">
        <f>'RM_6.2.sz.mell'!I42</f>
        <v>0</v>
      </c>
      <c r="J42" s="788">
        <f>'RM_6.2.sz.mell'!J42</f>
        <v>0</v>
      </c>
      <c r="K42" s="789">
        <f>'RM_6.2.sz.mell'!K42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'RM_6.2.sz.mell'!C43</f>
        <v>0</v>
      </c>
      <c r="D43" s="676">
        <f>'RM_6.2.sz.mell'!D43</f>
        <v>0</v>
      </c>
      <c r="E43" s="676">
        <f>'RM_6.2.sz.mell'!E43</f>
        <v>0</v>
      </c>
      <c r="F43" s="676">
        <f>'RM_6.2.sz.mell'!F43</f>
        <v>0</v>
      </c>
      <c r="G43" s="676">
        <f>'RM_6.2.sz.mell'!G43</f>
        <v>0</v>
      </c>
      <c r="H43" s="676">
        <f>'RM_6.2.sz.mell'!H43</f>
        <v>0</v>
      </c>
      <c r="I43" s="676">
        <f>'RM_6.2.sz.mell'!I43</f>
        <v>0</v>
      </c>
      <c r="J43" s="788">
        <f>'RM_6.2.sz.mell'!J43</f>
        <v>0</v>
      </c>
      <c r="K43" s="791">
        <f>'RM_6.2.sz.mell'!K43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3">
        <f>'RM_6.2.sz.mell'!C44</f>
        <v>0</v>
      </c>
      <c r="D44" s="297">
        <f>'RM_6.2.sz.mell'!D44</f>
        <v>0</v>
      </c>
      <c r="E44" s="297">
        <f>'RM_6.2.sz.mell'!E44</f>
        <v>0</v>
      </c>
      <c r="F44" s="297">
        <f>'RM_6.2.sz.mell'!F44</f>
        <v>0</v>
      </c>
      <c r="G44" s="297">
        <f>'RM_6.2.sz.mell'!G44</f>
        <v>0</v>
      </c>
      <c r="H44" s="297">
        <f>'RM_6.2.sz.mell'!H44</f>
        <v>0</v>
      </c>
      <c r="I44" s="297">
        <f>'RM_6.2.sz.mell'!I44</f>
        <v>0</v>
      </c>
      <c r="J44" s="297">
        <f>'RM_6.2.sz.mell'!J44</f>
        <v>0</v>
      </c>
      <c r="K44" s="346">
        <f>'RM_6.2.sz.mell'!K44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'RM_6.2.sz.mell'!C46</f>
        <v>0</v>
      </c>
      <c r="D46" s="801">
        <f>'RM_6.2.sz.mell'!D46</f>
        <v>0</v>
      </c>
      <c r="E46" s="801">
        <f>'RM_6.2.sz.mell'!E46</f>
        <v>0</v>
      </c>
      <c r="F46" s="801">
        <f>'RM_6.2.sz.mell'!F46</f>
        <v>0</v>
      </c>
      <c r="G46" s="801">
        <f>'RM_6.2.sz.mell'!G46</f>
        <v>0</v>
      </c>
      <c r="H46" s="801">
        <f>'RM_6.2.sz.mell'!H46</f>
        <v>0</v>
      </c>
      <c r="I46" s="801">
        <f>'RM_6.2.sz.mell'!I46</f>
        <v>0</v>
      </c>
      <c r="J46" s="801">
        <f>'RM_6.2.sz.mell'!J46</f>
        <v>0</v>
      </c>
      <c r="K46" s="302">
        <f>'RM_6.2.sz.mell'!K46</f>
        <v>0</v>
      </c>
    </row>
    <row r="47" spans="1:11" ht="12" customHeight="1" x14ac:dyDescent="0.2">
      <c r="A47" s="436" t="s">
        <v>97</v>
      </c>
      <c r="B47" s="9" t="s">
        <v>48</v>
      </c>
      <c r="C47" s="803">
        <f>'RM_6.2.sz.mell'!C47</f>
        <v>0</v>
      </c>
      <c r="D47" s="803">
        <f>'RM_6.2.sz.mell'!D47</f>
        <v>0</v>
      </c>
      <c r="E47" s="803">
        <f>'RM_6.2.sz.mell'!E47</f>
        <v>0</v>
      </c>
      <c r="F47" s="803">
        <f>'RM_6.2.sz.mell'!F47</f>
        <v>0</v>
      </c>
      <c r="G47" s="803">
        <f>'RM_6.2.sz.mell'!G47</f>
        <v>0</v>
      </c>
      <c r="H47" s="803">
        <f>'RM_6.2.sz.mell'!H47</f>
        <v>0</v>
      </c>
      <c r="I47" s="803">
        <f>'RM_6.2.sz.mell'!I47</f>
        <v>0</v>
      </c>
      <c r="J47" s="803">
        <f>'RM_6.2.sz.mell'!J47</f>
        <v>0</v>
      </c>
      <c r="K47" s="804">
        <f>'RM_6.2.sz.mell'!K47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'RM_6.2.sz.mell'!C48</f>
        <v>0</v>
      </c>
      <c r="D48" s="806">
        <f>'RM_6.2.sz.mell'!D48</f>
        <v>0</v>
      </c>
      <c r="E48" s="806">
        <f>'RM_6.2.sz.mell'!E48</f>
        <v>0</v>
      </c>
      <c r="F48" s="806">
        <f>'RM_6.2.sz.mell'!F48</f>
        <v>0</v>
      </c>
      <c r="G48" s="806">
        <f>'RM_6.2.sz.mell'!G48</f>
        <v>0</v>
      </c>
      <c r="H48" s="806">
        <f>'RM_6.2.sz.mell'!H48</f>
        <v>0</v>
      </c>
      <c r="I48" s="806">
        <f>'RM_6.2.sz.mell'!I48</f>
        <v>0</v>
      </c>
      <c r="J48" s="806">
        <f>'RM_6.2.sz.mell'!J48</f>
        <v>0</v>
      </c>
      <c r="K48" s="807">
        <f>'RM_6.2.sz.mell'!K48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'RM_6.2.sz.mell'!C49</f>
        <v>0</v>
      </c>
      <c r="D49" s="806">
        <f>'RM_6.2.sz.mell'!D49</f>
        <v>0</v>
      </c>
      <c r="E49" s="806">
        <f>'RM_6.2.sz.mell'!E49</f>
        <v>0</v>
      </c>
      <c r="F49" s="806">
        <f>'RM_6.2.sz.mell'!F49</f>
        <v>0</v>
      </c>
      <c r="G49" s="806">
        <f>'RM_6.2.sz.mell'!G49</f>
        <v>0</v>
      </c>
      <c r="H49" s="806">
        <f>'RM_6.2.sz.mell'!H49</f>
        <v>0</v>
      </c>
      <c r="I49" s="806">
        <f>'RM_6.2.sz.mell'!I49</f>
        <v>0</v>
      </c>
      <c r="J49" s="806">
        <f>'RM_6.2.sz.mell'!J49</f>
        <v>0</v>
      </c>
      <c r="K49" s="807">
        <f>'RM_6.2.sz.mell'!K49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'RM_6.2.sz.mell'!C50</f>
        <v>0</v>
      </c>
      <c r="D50" s="806">
        <f>'RM_6.2.sz.mell'!D50</f>
        <v>0</v>
      </c>
      <c r="E50" s="806">
        <f>'RM_6.2.sz.mell'!E50</f>
        <v>0</v>
      </c>
      <c r="F50" s="806">
        <f>'RM_6.2.sz.mell'!F50</f>
        <v>0</v>
      </c>
      <c r="G50" s="806">
        <f>'RM_6.2.sz.mell'!G50</f>
        <v>0</v>
      </c>
      <c r="H50" s="806">
        <f>'RM_6.2.sz.mell'!H50</f>
        <v>0</v>
      </c>
      <c r="I50" s="806">
        <f>'RM_6.2.sz.mell'!I50</f>
        <v>0</v>
      </c>
      <c r="J50" s="806">
        <f>'RM_6.2.sz.mell'!J50</f>
        <v>0</v>
      </c>
      <c r="K50" s="807">
        <f>'RM_6.2.sz.mell'!K50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'RM_6.2.sz.mell'!C51</f>
        <v>0</v>
      </c>
      <c r="D51" s="806">
        <f>'RM_6.2.sz.mell'!D51</f>
        <v>0</v>
      </c>
      <c r="E51" s="806">
        <f>'RM_6.2.sz.mell'!E51</f>
        <v>0</v>
      </c>
      <c r="F51" s="806">
        <f>'RM_6.2.sz.mell'!F51</f>
        <v>0</v>
      </c>
      <c r="G51" s="806">
        <f>'RM_6.2.sz.mell'!G51</f>
        <v>0</v>
      </c>
      <c r="H51" s="806">
        <f>'RM_6.2.sz.mell'!H51</f>
        <v>0</v>
      </c>
      <c r="I51" s="806">
        <f>'RM_6.2.sz.mell'!I51</f>
        <v>0</v>
      </c>
      <c r="J51" s="806">
        <f>'RM_6.2.sz.mell'!J51</f>
        <v>0</v>
      </c>
      <c r="K51" s="807">
        <f>'RM_6.2.sz.mell'!K51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'RM_6.2.sz.mell'!C52</f>
        <v>0</v>
      </c>
      <c r="D52" s="801">
        <f>'RM_6.2.sz.mell'!D52</f>
        <v>0</v>
      </c>
      <c r="E52" s="801">
        <f>'RM_6.2.sz.mell'!E52</f>
        <v>0</v>
      </c>
      <c r="F52" s="801">
        <f>'RM_6.2.sz.mell'!F52</f>
        <v>0</v>
      </c>
      <c r="G52" s="801">
        <f>'RM_6.2.sz.mell'!G52</f>
        <v>0</v>
      </c>
      <c r="H52" s="801">
        <f>'RM_6.2.sz.mell'!H52</f>
        <v>0</v>
      </c>
      <c r="I52" s="801">
        <f>'RM_6.2.sz.mell'!I52</f>
        <v>0</v>
      </c>
      <c r="J52" s="801">
        <f>'RM_6.2.sz.mell'!J52</f>
        <v>0</v>
      </c>
      <c r="K52" s="302">
        <f>'RM_6.2.sz.mell'!K52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'RM_6.2.sz.mell'!C53</f>
        <v>0</v>
      </c>
      <c r="D53" s="803">
        <f>'RM_6.2.sz.mell'!D53</f>
        <v>0</v>
      </c>
      <c r="E53" s="803">
        <f>'RM_6.2.sz.mell'!E53</f>
        <v>0</v>
      </c>
      <c r="F53" s="803">
        <f>'RM_6.2.sz.mell'!F53</f>
        <v>0</v>
      </c>
      <c r="G53" s="803">
        <f>'RM_6.2.sz.mell'!G53</f>
        <v>0</v>
      </c>
      <c r="H53" s="803">
        <f>'RM_6.2.sz.mell'!H53</f>
        <v>0</v>
      </c>
      <c r="I53" s="803">
        <f>'RM_6.2.sz.mell'!I53</f>
        <v>0</v>
      </c>
      <c r="J53" s="803">
        <f>'RM_6.2.sz.mell'!J53</f>
        <v>0</v>
      </c>
      <c r="K53" s="804">
        <f>'RM_6.2.sz.mell'!K53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'RM_6.2.sz.mell'!C54</f>
        <v>0</v>
      </c>
      <c r="D54" s="806">
        <f>'RM_6.2.sz.mell'!D54</f>
        <v>0</v>
      </c>
      <c r="E54" s="806">
        <f>'RM_6.2.sz.mell'!E54</f>
        <v>0</v>
      </c>
      <c r="F54" s="806">
        <f>'RM_6.2.sz.mell'!F54</f>
        <v>0</v>
      </c>
      <c r="G54" s="806">
        <f>'RM_6.2.sz.mell'!G54</f>
        <v>0</v>
      </c>
      <c r="H54" s="806">
        <f>'RM_6.2.sz.mell'!H54</f>
        <v>0</v>
      </c>
      <c r="I54" s="806">
        <f>'RM_6.2.sz.mell'!I54</f>
        <v>0</v>
      </c>
      <c r="J54" s="806">
        <f>'RM_6.2.sz.mell'!J54</f>
        <v>0</v>
      </c>
      <c r="K54" s="807">
        <f>'RM_6.2.sz.mell'!K54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'RM_6.2.sz.mell'!C55</f>
        <v>0</v>
      </c>
      <c r="D55" s="806">
        <f>'RM_6.2.sz.mell'!D55</f>
        <v>0</v>
      </c>
      <c r="E55" s="806">
        <f>'RM_6.2.sz.mell'!E55</f>
        <v>0</v>
      </c>
      <c r="F55" s="806">
        <f>'RM_6.2.sz.mell'!F55</f>
        <v>0</v>
      </c>
      <c r="G55" s="806">
        <f>'RM_6.2.sz.mell'!G55</f>
        <v>0</v>
      </c>
      <c r="H55" s="806">
        <f>'RM_6.2.sz.mell'!H55</f>
        <v>0</v>
      </c>
      <c r="I55" s="806">
        <f>'RM_6.2.sz.mell'!I55</f>
        <v>0</v>
      </c>
      <c r="J55" s="806">
        <f>'RM_6.2.sz.mell'!J55</f>
        <v>0</v>
      </c>
      <c r="K55" s="807">
        <f>'RM_6.2.sz.mell'!K55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'RM_6.2.sz.mell'!C56</f>
        <v>0</v>
      </c>
      <c r="D56" s="806">
        <f>'RM_6.2.sz.mell'!D56</f>
        <v>0</v>
      </c>
      <c r="E56" s="806">
        <f>'RM_6.2.sz.mell'!E56</f>
        <v>0</v>
      </c>
      <c r="F56" s="806">
        <f>'RM_6.2.sz.mell'!F56</f>
        <v>0</v>
      </c>
      <c r="G56" s="806">
        <f>'RM_6.2.sz.mell'!G56</f>
        <v>0</v>
      </c>
      <c r="H56" s="806">
        <f>'RM_6.2.sz.mell'!H56</f>
        <v>0</v>
      </c>
      <c r="I56" s="806">
        <f>'RM_6.2.sz.mell'!I56</f>
        <v>0</v>
      </c>
      <c r="J56" s="806">
        <f>'RM_6.2.sz.mell'!J56</f>
        <v>0</v>
      </c>
      <c r="K56" s="807">
        <f>'RM_6.2.sz.mell'!K56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'RM_6.2.sz.mell'!C57</f>
        <v>0</v>
      </c>
      <c r="D57" s="801">
        <f>'RM_6.2.sz.mell'!D57</f>
        <v>0</v>
      </c>
      <c r="E57" s="801">
        <f>'RM_6.2.sz.mell'!E57</f>
        <v>0</v>
      </c>
      <c r="F57" s="801">
        <f>'RM_6.2.sz.mell'!F57</f>
        <v>0</v>
      </c>
      <c r="G57" s="801">
        <f>'RM_6.2.sz.mell'!G57</f>
        <v>0</v>
      </c>
      <c r="H57" s="801">
        <f>'RM_6.2.sz.mell'!H57</f>
        <v>0</v>
      </c>
      <c r="I57" s="801">
        <f>'RM_6.2.sz.mell'!I57</f>
        <v>0</v>
      </c>
      <c r="J57" s="801">
        <f>'RM_6.2.sz.mell'!J57</f>
        <v>0</v>
      </c>
      <c r="K57" s="302">
        <f>'RM_6.2.sz.mell'!K57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'RM_6.2.sz.mell'!C58</f>
        <v>0</v>
      </c>
      <c r="D58" s="809">
        <f>'RM_6.2.sz.mell'!D58</f>
        <v>0</v>
      </c>
      <c r="E58" s="809">
        <f>'RM_6.2.sz.mell'!E58</f>
        <v>0</v>
      </c>
      <c r="F58" s="809">
        <f>'RM_6.2.sz.mell'!F58</f>
        <v>0</v>
      </c>
      <c r="G58" s="809">
        <f>'RM_6.2.sz.mell'!G58</f>
        <v>0</v>
      </c>
      <c r="H58" s="809">
        <f>'RM_6.2.sz.mell'!H58</f>
        <v>0</v>
      </c>
      <c r="I58" s="809">
        <f>'RM_6.2.sz.mell'!I58</f>
        <v>0</v>
      </c>
      <c r="J58" s="809">
        <f>'RM_6.2.sz.mell'!J58</f>
        <v>0</v>
      </c>
      <c r="K58" s="350">
        <f>'RM_6.2.sz.mell'!K58</f>
        <v>0</v>
      </c>
    </row>
    <row r="59" spans="1:11" s="1336" customFormat="1" ht="13.5" thickBot="1" x14ac:dyDescent="0.25">
      <c r="A59" s="1335"/>
      <c r="C59" s="1337">
        <f>'RM_6.2.sz.mell'!C59</f>
        <v>0</v>
      </c>
      <c r="D59" s="1337">
        <f>'RM_6.2.sz.mell'!D59</f>
        <v>0</v>
      </c>
      <c r="E59" s="1337">
        <f>'RM_6.2.sz.mell'!E59</f>
        <v>0</v>
      </c>
      <c r="F59" s="1337">
        <f>'RM_6.2.sz.mell'!F59</f>
        <v>0</v>
      </c>
      <c r="G59" s="1337">
        <f>'RM_6.2.sz.mell'!G59</f>
        <v>0</v>
      </c>
      <c r="H59" s="1337">
        <f>'RM_6.2.sz.mell'!H59</f>
        <v>0</v>
      </c>
      <c r="I59" s="1337">
        <f>'RM_6.2.sz.mell'!I59</f>
        <v>0</v>
      </c>
      <c r="J59" s="1337">
        <f>'RM_6.2.sz.mell'!J59</f>
        <v>0</v>
      </c>
      <c r="K59" s="1332">
        <f>'RM_6.2.sz.mell'!K59</f>
        <v>0</v>
      </c>
    </row>
    <row r="60" spans="1:11" ht="12.95" customHeight="1" thickBot="1" x14ac:dyDescent="0.25">
      <c r="A60" s="229" t="s">
        <v>514</v>
      </c>
      <c r="B60" s="230"/>
      <c r="C60" s="813">
        <f>'RM_6.2.sz.mell'!C60</f>
        <v>0</v>
      </c>
      <c r="D60" s="813">
        <f>'RM_6.2.sz.mell'!D60</f>
        <v>0</v>
      </c>
      <c r="E60" s="813">
        <f>'RM_6.2.sz.mell'!E60</f>
        <v>0</v>
      </c>
      <c r="F60" s="813">
        <f>'RM_6.2.sz.mell'!F60</f>
        <v>0</v>
      </c>
      <c r="G60" s="813">
        <f>'RM_6.2.sz.mell'!G60</f>
        <v>0</v>
      </c>
      <c r="H60" s="813">
        <f>'RM_6.2.sz.mell'!H60</f>
        <v>0</v>
      </c>
      <c r="I60" s="813">
        <f>'RM_6.2.sz.mell'!I60</f>
        <v>0</v>
      </c>
      <c r="J60" s="813">
        <f>'RM_6.2.sz.mell'!J60</f>
        <v>0</v>
      </c>
      <c r="K60" s="814">
        <f>'RM_6.2.sz.mell'!K60</f>
        <v>0</v>
      </c>
    </row>
    <row r="61" spans="1:11" ht="12.95" customHeight="1" thickBot="1" x14ac:dyDescent="0.25">
      <c r="A61" s="229" t="s">
        <v>203</v>
      </c>
      <c r="B61" s="230"/>
      <c r="C61" s="813">
        <f>'RM_6.2.sz.mell'!C61</f>
        <v>0</v>
      </c>
      <c r="D61" s="813">
        <f>'RM_6.2.sz.mell'!D61</f>
        <v>0</v>
      </c>
      <c r="E61" s="813">
        <f>'RM_6.2.sz.mell'!E61</f>
        <v>0</v>
      </c>
      <c r="F61" s="813">
        <f>'RM_6.2.sz.mell'!F61</f>
        <v>0</v>
      </c>
      <c r="G61" s="813">
        <f>'RM_6.2.sz.mell'!G61</f>
        <v>0</v>
      </c>
      <c r="H61" s="813">
        <f>'RM_6.2.sz.mell'!H61</f>
        <v>0</v>
      </c>
      <c r="I61" s="813">
        <f>'RM_6.2.sz.mell'!I61</f>
        <v>0</v>
      </c>
      <c r="J61" s="813">
        <f>'RM_6.2.sz.mell'!J61</f>
        <v>0</v>
      </c>
      <c r="K61" s="814">
        <f>'RM_6.2.sz.mell'!K61</f>
        <v>0</v>
      </c>
    </row>
  </sheetData>
  <sheetProtection sheet="1" formatCells="0"/>
  <customSheetViews>
    <customSheetView guid="{9A8A2574-4E4C-4A0E-A4B4-611EAAF4A38D}" scale="120" topLeftCell="B33">
      <selection activeCell="K61" sqref="K61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K70" sqref="K7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CONCATENATE("5.2.1. melléklet ",E_ALAPADATOK!A7," ",E_ALAPADATOK!B7," ",E_ALAPADATOK!C7," ",E_ALAPADATOK!D7," ",E_ALAPADATOK!E7," ",E_ALAPADATOK!F7," ",E_ALAPADATOK!G7," ",E_ALAPADATOK!H7)</f>
        <v>5.2.1.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E_ALAPADATOK!A11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'RM_6.2.1.sz.mell'!C10</f>
        <v>0</v>
      </c>
      <c r="D10" s="297">
        <f>'RM_6.2.1.sz.mell'!D10</f>
        <v>0</v>
      </c>
      <c r="E10" s="297">
        <f>'RM_6.2.1.sz.mell'!E10</f>
        <v>0</v>
      </c>
      <c r="F10" s="297">
        <f>'RM_6.2.1.sz.mell'!F10</f>
        <v>0</v>
      </c>
      <c r="G10" s="297">
        <f>'RM_6.2.1.sz.mell'!G10</f>
        <v>0</v>
      </c>
      <c r="H10" s="297">
        <f>'RM_6.2.1.sz.mell'!H10</f>
        <v>0</v>
      </c>
      <c r="I10" s="297">
        <f>'RM_6.2.1.sz.mell'!I10</f>
        <v>0</v>
      </c>
      <c r="J10" s="297">
        <f>'RM_6.2.1.sz.mell'!J10</f>
        <v>0</v>
      </c>
      <c r="K10" s="297">
        <f>'RM_6.2.1.sz.mell'!K10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'RM_6.2.1.sz.mell'!C11</f>
        <v>0</v>
      </c>
      <c r="D11" s="684">
        <f>'RM_6.2.1.sz.mell'!D11</f>
        <v>0</v>
      </c>
      <c r="E11" s="684">
        <f>'RM_6.2.1.sz.mell'!E11</f>
        <v>0</v>
      </c>
      <c r="F11" s="684">
        <f>'RM_6.2.1.sz.mell'!F11</f>
        <v>0</v>
      </c>
      <c r="G11" s="684">
        <f>'RM_6.2.1.sz.mell'!G11</f>
        <v>0</v>
      </c>
      <c r="H11" s="684">
        <f>'RM_6.2.1.sz.mell'!H11</f>
        <v>0</v>
      </c>
      <c r="I11" s="684">
        <f>'RM_6.2.1.sz.mell'!I11</f>
        <v>0</v>
      </c>
      <c r="J11" s="780">
        <f>'RM_6.2.1.sz.mell'!J11</f>
        <v>0</v>
      </c>
      <c r="K11" s="781">
        <f>'RM_6.2.1.sz.mell'!K11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'RM_6.2.1.sz.mell'!C12</f>
        <v>0</v>
      </c>
      <c r="D12" s="686">
        <f>'RM_6.2.1.sz.mell'!D12</f>
        <v>0</v>
      </c>
      <c r="E12" s="686">
        <f>'RM_6.2.1.sz.mell'!E12</f>
        <v>0</v>
      </c>
      <c r="F12" s="686">
        <f>'RM_6.2.1.sz.mell'!F12</f>
        <v>0</v>
      </c>
      <c r="G12" s="686">
        <f>'RM_6.2.1.sz.mell'!G12</f>
        <v>0</v>
      </c>
      <c r="H12" s="686">
        <f>'RM_6.2.1.sz.mell'!H12</f>
        <v>0</v>
      </c>
      <c r="I12" s="686">
        <f>'RM_6.2.1.sz.mell'!I12</f>
        <v>0</v>
      </c>
      <c r="J12" s="783">
        <f>'RM_6.2.1.sz.mell'!J12</f>
        <v>0</v>
      </c>
      <c r="K12" s="781">
        <f>'RM_6.2.1.sz.mell'!K12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'RM_6.2.1.sz.mell'!C13</f>
        <v>0</v>
      </c>
      <c r="D13" s="686">
        <f>'RM_6.2.1.sz.mell'!D13</f>
        <v>0</v>
      </c>
      <c r="E13" s="686">
        <f>'RM_6.2.1.sz.mell'!E13</f>
        <v>0</v>
      </c>
      <c r="F13" s="686">
        <f>'RM_6.2.1.sz.mell'!F13</f>
        <v>0</v>
      </c>
      <c r="G13" s="686">
        <f>'RM_6.2.1.sz.mell'!G13</f>
        <v>0</v>
      </c>
      <c r="H13" s="686">
        <f>'RM_6.2.1.sz.mell'!H13</f>
        <v>0</v>
      </c>
      <c r="I13" s="686">
        <f>'RM_6.2.1.sz.mell'!I13</f>
        <v>0</v>
      </c>
      <c r="J13" s="783">
        <f>'RM_6.2.1.sz.mell'!J13</f>
        <v>0</v>
      </c>
      <c r="K13" s="781">
        <f>'RM_6.2.1.sz.mell'!K13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'RM_6.2.1.sz.mell'!C14</f>
        <v>0</v>
      </c>
      <c r="D14" s="686">
        <f>'RM_6.2.1.sz.mell'!D14</f>
        <v>0</v>
      </c>
      <c r="E14" s="686">
        <f>'RM_6.2.1.sz.mell'!E14</f>
        <v>0</v>
      </c>
      <c r="F14" s="686">
        <f>'RM_6.2.1.sz.mell'!F14</f>
        <v>0</v>
      </c>
      <c r="G14" s="686">
        <f>'RM_6.2.1.sz.mell'!G14</f>
        <v>0</v>
      </c>
      <c r="H14" s="686">
        <f>'RM_6.2.1.sz.mell'!H14</f>
        <v>0</v>
      </c>
      <c r="I14" s="686">
        <f>'RM_6.2.1.sz.mell'!I14</f>
        <v>0</v>
      </c>
      <c r="J14" s="783">
        <f>'RM_6.2.1.sz.mell'!J14</f>
        <v>0</v>
      </c>
      <c r="K14" s="781">
        <f>'RM_6.2.1.sz.mell'!K14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'RM_6.2.1.sz.mell'!C15</f>
        <v>0</v>
      </c>
      <c r="D15" s="686">
        <f>'RM_6.2.1.sz.mell'!D15</f>
        <v>0</v>
      </c>
      <c r="E15" s="686">
        <f>'RM_6.2.1.sz.mell'!E15</f>
        <v>0</v>
      </c>
      <c r="F15" s="686">
        <f>'RM_6.2.1.sz.mell'!F15</f>
        <v>0</v>
      </c>
      <c r="G15" s="686">
        <f>'RM_6.2.1.sz.mell'!G15</f>
        <v>0</v>
      </c>
      <c r="H15" s="686">
        <f>'RM_6.2.1.sz.mell'!H15</f>
        <v>0</v>
      </c>
      <c r="I15" s="686">
        <f>'RM_6.2.1.sz.mell'!I15</f>
        <v>0</v>
      </c>
      <c r="J15" s="783">
        <f>'RM_6.2.1.sz.mell'!J15</f>
        <v>0</v>
      </c>
      <c r="K15" s="781">
        <f>'RM_6.2.1.sz.mell'!K15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'RM_6.2.1.sz.mell'!C16</f>
        <v>0</v>
      </c>
      <c r="D16" s="686">
        <f>'RM_6.2.1.sz.mell'!D16</f>
        <v>0</v>
      </c>
      <c r="E16" s="686">
        <f>'RM_6.2.1.sz.mell'!E16</f>
        <v>0</v>
      </c>
      <c r="F16" s="686">
        <f>'RM_6.2.1.sz.mell'!F16</f>
        <v>0</v>
      </c>
      <c r="G16" s="686">
        <f>'RM_6.2.1.sz.mell'!G16</f>
        <v>0</v>
      </c>
      <c r="H16" s="686">
        <f>'RM_6.2.1.sz.mell'!H16</f>
        <v>0</v>
      </c>
      <c r="I16" s="686">
        <f>'RM_6.2.1.sz.mell'!I16</f>
        <v>0</v>
      </c>
      <c r="J16" s="783">
        <f>'RM_6.2.1.sz.mell'!J16</f>
        <v>0</v>
      </c>
      <c r="K16" s="781">
        <f>'RM_6.2.1.sz.mell'!K16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'RM_6.2.1.sz.mell'!C17</f>
        <v>0</v>
      </c>
      <c r="D17" s="686">
        <f>'RM_6.2.1.sz.mell'!D17</f>
        <v>0</v>
      </c>
      <c r="E17" s="686">
        <f>'RM_6.2.1.sz.mell'!E17</f>
        <v>0</v>
      </c>
      <c r="F17" s="686">
        <f>'RM_6.2.1.sz.mell'!F17</f>
        <v>0</v>
      </c>
      <c r="G17" s="686">
        <f>'RM_6.2.1.sz.mell'!G17</f>
        <v>0</v>
      </c>
      <c r="H17" s="686">
        <f>'RM_6.2.1.sz.mell'!H17</f>
        <v>0</v>
      </c>
      <c r="I17" s="686">
        <f>'RM_6.2.1.sz.mell'!I17</f>
        <v>0</v>
      </c>
      <c r="J17" s="783">
        <f>'RM_6.2.1.sz.mell'!J17</f>
        <v>0</v>
      </c>
      <c r="K17" s="781">
        <f>'RM_6.2.1.sz.mell'!K17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'RM_6.2.1.sz.mell'!C18</f>
        <v>0</v>
      </c>
      <c r="D18" s="686">
        <f>'RM_6.2.1.sz.mell'!D18</f>
        <v>0</v>
      </c>
      <c r="E18" s="686">
        <f>'RM_6.2.1.sz.mell'!E18</f>
        <v>0</v>
      </c>
      <c r="F18" s="686">
        <f>'RM_6.2.1.sz.mell'!F18</f>
        <v>0</v>
      </c>
      <c r="G18" s="686">
        <f>'RM_6.2.1.sz.mell'!G18</f>
        <v>0</v>
      </c>
      <c r="H18" s="686">
        <f>'RM_6.2.1.sz.mell'!H18</f>
        <v>0</v>
      </c>
      <c r="I18" s="686">
        <f>'RM_6.2.1.sz.mell'!I18</f>
        <v>0</v>
      </c>
      <c r="J18" s="783">
        <f>'RM_6.2.1.sz.mell'!J18</f>
        <v>0</v>
      </c>
      <c r="K18" s="781">
        <f>'RM_6.2.1.sz.mell'!K18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'RM_6.2.1.sz.mell'!C19</f>
        <v>0</v>
      </c>
      <c r="D19" s="686">
        <f>'RM_6.2.1.sz.mell'!D19</f>
        <v>0</v>
      </c>
      <c r="E19" s="686">
        <f>'RM_6.2.1.sz.mell'!E19</f>
        <v>0</v>
      </c>
      <c r="F19" s="686">
        <f>'RM_6.2.1.sz.mell'!F19</f>
        <v>0</v>
      </c>
      <c r="G19" s="686">
        <f>'RM_6.2.1.sz.mell'!G19</f>
        <v>0</v>
      </c>
      <c r="H19" s="686">
        <f>'RM_6.2.1.sz.mell'!H19</f>
        <v>0</v>
      </c>
      <c r="I19" s="686">
        <f>'RM_6.2.1.sz.mell'!I19</f>
        <v>0</v>
      </c>
      <c r="J19" s="783">
        <f>'RM_6.2.1.sz.mell'!J19</f>
        <v>0</v>
      </c>
      <c r="K19" s="781">
        <f>'RM_6.2.1.sz.mell'!K19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'RM_6.2.1.sz.mell'!C20</f>
        <v>0</v>
      </c>
      <c r="D20" s="686">
        <f>'RM_6.2.1.sz.mell'!D20</f>
        <v>0</v>
      </c>
      <c r="E20" s="686">
        <f>'RM_6.2.1.sz.mell'!E20</f>
        <v>0</v>
      </c>
      <c r="F20" s="686">
        <f>'RM_6.2.1.sz.mell'!F20</f>
        <v>0</v>
      </c>
      <c r="G20" s="686">
        <f>'RM_6.2.1.sz.mell'!G20</f>
        <v>0</v>
      </c>
      <c r="H20" s="686">
        <f>'RM_6.2.1.sz.mell'!H20</f>
        <v>0</v>
      </c>
      <c r="I20" s="686">
        <f>'RM_6.2.1.sz.mell'!I20</f>
        <v>0</v>
      </c>
      <c r="J20" s="783">
        <f>'RM_6.2.1.sz.mell'!J20</f>
        <v>0</v>
      </c>
      <c r="K20" s="781">
        <f>'RM_6.2.1.sz.mell'!K20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'RM_6.2.1.sz.mell'!C21</f>
        <v>0</v>
      </c>
      <c r="D21" s="688">
        <f>'RM_6.2.1.sz.mell'!D21</f>
        <v>0</v>
      </c>
      <c r="E21" s="688">
        <f>'RM_6.2.1.sz.mell'!E21</f>
        <v>0</v>
      </c>
      <c r="F21" s="688">
        <f>'RM_6.2.1.sz.mell'!F21</f>
        <v>0</v>
      </c>
      <c r="G21" s="688">
        <f>'RM_6.2.1.sz.mell'!G21</f>
        <v>0</v>
      </c>
      <c r="H21" s="688">
        <f>'RM_6.2.1.sz.mell'!H21</f>
        <v>0</v>
      </c>
      <c r="I21" s="688">
        <f>'RM_6.2.1.sz.mell'!I21</f>
        <v>0</v>
      </c>
      <c r="J21" s="786">
        <f>'RM_6.2.1.sz.mell'!J21</f>
        <v>0</v>
      </c>
      <c r="K21" s="781">
        <f>'RM_6.2.1.sz.mell'!K21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'RM_6.2.1.sz.mell'!C22</f>
        <v>0</v>
      </c>
      <c r="D22" s="297">
        <f>'RM_6.2.1.sz.mell'!D22</f>
        <v>0</v>
      </c>
      <c r="E22" s="297">
        <f>'RM_6.2.1.sz.mell'!E22</f>
        <v>0</v>
      </c>
      <c r="F22" s="297">
        <f>'RM_6.2.1.sz.mell'!F22</f>
        <v>0</v>
      </c>
      <c r="G22" s="297">
        <f>'RM_6.2.1.sz.mell'!G22</f>
        <v>0</v>
      </c>
      <c r="H22" s="297">
        <f>'RM_6.2.1.sz.mell'!H22</f>
        <v>0</v>
      </c>
      <c r="I22" s="297">
        <f>'RM_6.2.1.sz.mell'!I22</f>
        <v>0</v>
      </c>
      <c r="J22" s="297">
        <f>'RM_6.2.1.sz.mell'!J22</f>
        <v>0</v>
      </c>
      <c r="K22" s="346">
        <f>'RM_6.2.1.sz.mell'!K22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'RM_6.2.1.sz.mell'!C23</f>
        <v>0</v>
      </c>
      <c r="D23" s="668">
        <f>'RM_6.2.1.sz.mell'!D23</f>
        <v>0</v>
      </c>
      <c r="E23" s="668">
        <f>'RM_6.2.1.sz.mell'!E23</f>
        <v>0</v>
      </c>
      <c r="F23" s="668">
        <f>'RM_6.2.1.sz.mell'!F23</f>
        <v>0</v>
      </c>
      <c r="G23" s="668">
        <f>'RM_6.2.1.sz.mell'!G23</f>
        <v>0</v>
      </c>
      <c r="H23" s="668">
        <f>'RM_6.2.1.sz.mell'!H23</f>
        <v>0</v>
      </c>
      <c r="I23" s="668">
        <f>'RM_6.2.1.sz.mell'!I23</f>
        <v>0</v>
      </c>
      <c r="J23" s="788">
        <f>'RM_6.2.1.sz.mell'!J23</f>
        <v>0</v>
      </c>
      <c r="K23" s="781">
        <f>'RM_6.2.1.sz.mell'!K23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'RM_6.2.1.sz.mell'!C24</f>
        <v>0</v>
      </c>
      <c r="D24" s="686">
        <f>'RM_6.2.1.sz.mell'!D24</f>
        <v>0</v>
      </c>
      <c r="E24" s="686">
        <f>'RM_6.2.1.sz.mell'!E24</f>
        <v>0</v>
      </c>
      <c r="F24" s="686">
        <f>'RM_6.2.1.sz.mell'!F24</f>
        <v>0</v>
      </c>
      <c r="G24" s="686">
        <f>'RM_6.2.1.sz.mell'!G24</f>
        <v>0</v>
      </c>
      <c r="H24" s="686">
        <f>'RM_6.2.1.sz.mell'!H24</f>
        <v>0</v>
      </c>
      <c r="I24" s="686">
        <f>'RM_6.2.1.sz.mell'!I24</f>
        <v>0</v>
      </c>
      <c r="J24" s="783">
        <f>'RM_6.2.1.sz.mell'!J24</f>
        <v>0</v>
      </c>
      <c r="K24" s="789">
        <f>'RM_6.2.1.sz.mell'!K24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'RM_6.2.1.sz.mell'!C25</f>
        <v>0</v>
      </c>
      <c r="D25" s="686">
        <f>'RM_6.2.1.sz.mell'!D25</f>
        <v>0</v>
      </c>
      <c r="E25" s="686">
        <f>'RM_6.2.1.sz.mell'!E25</f>
        <v>0</v>
      </c>
      <c r="F25" s="686">
        <f>'RM_6.2.1.sz.mell'!F25</f>
        <v>0</v>
      </c>
      <c r="G25" s="686">
        <f>'RM_6.2.1.sz.mell'!G25</f>
        <v>0</v>
      </c>
      <c r="H25" s="686">
        <f>'RM_6.2.1.sz.mell'!H25</f>
        <v>0</v>
      </c>
      <c r="I25" s="686">
        <f>'RM_6.2.1.sz.mell'!I25</f>
        <v>0</v>
      </c>
      <c r="J25" s="783">
        <f>'RM_6.2.1.sz.mell'!J25</f>
        <v>0</v>
      </c>
      <c r="K25" s="789">
        <f>'RM_6.2.1.sz.mell'!K25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'RM_6.2.1.sz.mell'!C26</f>
        <v>0</v>
      </c>
      <c r="D26" s="688">
        <f>'RM_6.2.1.sz.mell'!D26</f>
        <v>0</v>
      </c>
      <c r="E26" s="688">
        <f>'RM_6.2.1.sz.mell'!E26</f>
        <v>0</v>
      </c>
      <c r="F26" s="688">
        <f>'RM_6.2.1.sz.mell'!F26</f>
        <v>0</v>
      </c>
      <c r="G26" s="688">
        <f>'RM_6.2.1.sz.mell'!G26</f>
        <v>0</v>
      </c>
      <c r="H26" s="688">
        <f>'RM_6.2.1.sz.mell'!H26</f>
        <v>0</v>
      </c>
      <c r="I26" s="688">
        <f>'RM_6.2.1.sz.mell'!I26</f>
        <v>0</v>
      </c>
      <c r="J26" s="790">
        <f>'RM_6.2.1.sz.mell'!J26</f>
        <v>0</v>
      </c>
      <c r="K26" s="791">
        <f>'RM_6.2.1.sz.mell'!K26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'RM_6.2.1.sz.mell'!C27</f>
        <v>0</v>
      </c>
      <c r="D27" s="389">
        <f>'RM_6.2.1.sz.mell'!D27</f>
        <v>0</v>
      </c>
      <c r="E27" s="389">
        <f>'RM_6.2.1.sz.mell'!E27</f>
        <v>0</v>
      </c>
      <c r="F27" s="389">
        <f>'RM_6.2.1.sz.mell'!F27</f>
        <v>0</v>
      </c>
      <c r="G27" s="389">
        <f>'RM_6.2.1.sz.mell'!G27</f>
        <v>0</v>
      </c>
      <c r="H27" s="389">
        <f>'RM_6.2.1.sz.mell'!H27</f>
        <v>0</v>
      </c>
      <c r="I27" s="389">
        <f>'RM_6.2.1.sz.mell'!I27</f>
        <v>0</v>
      </c>
      <c r="J27" s="389">
        <f>'RM_6.2.1.sz.mell'!J27</f>
        <v>0</v>
      </c>
      <c r="K27" s="302">
        <f>'RM_6.2.1.sz.mell'!K27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'RM_6.2.1.sz.mell'!C28</f>
        <v>0</v>
      </c>
      <c r="D28" s="297">
        <f>'RM_6.2.1.sz.mell'!D28</f>
        <v>0</v>
      </c>
      <c r="E28" s="297">
        <f>'RM_6.2.1.sz.mell'!E28</f>
        <v>0</v>
      </c>
      <c r="F28" s="297">
        <f>'RM_6.2.1.sz.mell'!F28</f>
        <v>0</v>
      </c>
      <c r="G28" s="297">
        <f>'RM_6.2.1.sz.mell'!G28</f>
        <v>0</v>
      </c>
      <c r="H28" s="297">
        <f>'RM_6.2.1.sz.mell'!H28</f>
        <v>0</v>
      </c>
      <c r="I28" s="297">
        <f>'RM_6.2.1.sz.mell'!I28</f>
        <v>0</v>
      </c>
      <c r="J28" s="297">
        <f>'RM_6.2.1.sz.mell'!J28</f>
        <v>0</v>
      </c>
      <c r="K28" s="346">
        <f>'RM_6.2.1.sz.mell'!K28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'RM_6.2.1.sz.mell'!C29</f>
        <v>0</v>
      </c>
      <c r="D29" s="672">
        <f>'RM_6.2.1.sz.mell'!D29</f>
        <v>0</v>
      </c>
      <c r="E29" s="672">
        <f>'RM_6.2.1.sz.mell'!E29</f>
        <v>0</v>
      </c>
      <c r="F29" s="672">
        <f>'RM_6.2.1.sz.mell'!F29</f>
        <v>0</v>
      </c>
      <c r="G29" s="672">
        <f>'RM_6.2.1.sz.mell'!G29</f>
        <v>0</v>
      </c>
      <c r="H29" s="672">
        <f>'RM_6.2.1.sz.mell'!H29</f>
        <v>0</v>
      </c>
      <c r="I29" s="672">
        <f>'RM_6.2.1.sz.mell'!I29</f>
        <v>0</v>
      </c>
      <c r="J29" s="788">
        <f>'RM_6.2.1.sz.mell'!J29</f>
        <v>0</v>
      </c>
      <c r="K29" s="781">
        <f>'RM_6.2.1.sz.mell'!K29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'RM_6.2.1.sz.mell'!C30</f>
        <v>0</v>
      </c>
      <c r="D30" s="679">
        <f>'RM_6.2.1.sz.mell'!D30</f>
        <v>0</v>
      </c>
      <c r="E30" s="679">
        <f>'RM_6.2.1.sz.mell'!E30</f>
        <v>0</v>
      </c>
      <c r="F30" s="679">
        <f>'RM_6.2.1.sz.mell'!F30</f>
        <v>0</v>
      </c>
      <c r="G30" s="679">
        <f>'RM_6.2.1.sz.mell'!G30</f>
        <v>0</v>
      </c>
      <c r="H30" s="679">
        <f>'RM_6.2.1.sz.mell'!H30</f>
        <v>0</v>
      </c>
      <c r="I30" s="679">
        <f>'RM_6.2.1.sz.mell'!I30</f>
        <v>0</v>
      </c>
      <c r="J30" s="788">
        <f>'RM_6.2.1.sz.mell'!J30</f>
        <v>0</v>
      </c>
      <c r="K30" s="781">
        <f>'RM_6.2.1.sz.mell'!K30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'RM_6.2.1.sz.mell'!C31</f>
        <v>0</v>
      </c>
      <c r="D31" s="679">
        <f>'RM_6.2.1.sz.mell'!D31</f>
        <v>0</v>
      </c>
      <c r="E31" s="679">
        <f>'RM_6.2.1.sz.mell'!E31</f>
        <v>0</v>
      </c>
      <c r="F31" s="679">
        <f>'RM_6.2.1.sz.mell'!F31</f>
        <v>0</v>
      </c>
      <c r="G31" s="679">
        <f>'RM_6.2.1.sz.mell'!G31</f>
        <v>0</v>
      </c>
      <c r="H31" s="679">
        <f>'RM_6.2.1.sz.mell'!H31</f>
        <v>0</v>
      </c>
      <c r="I31" s="679">
        <f>'RM_6.2.1.sz.mell'!I31</f>
        <v>0</v>
      </c>
      <c r="J31" s="788">
        <f>'RM_6.2.1.sz.mell'!J31</f>
        <v>0</v>
      </c>
      <c r="K31" s="781">
        <f>'RM_6.2.1.sz.mell'!K31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'RM_6.2.1.sz.mell'!C32</f>
        <v>0</v>
      </c>
      <c r="D32" s="757">
        <f>'RM_6.2.1.sz.mell'!D32</f>
        <v>0</v>
      </c>
      <c r="E32" s="757">
        <f>'RM_6.2.1.sz.mell'!E32</f>
        <v>0</v>
      </c>
      <c r="F32" s="757">
        <f>'RM_6.2.1.sz.mell'!F32</f>
        <v>0</v>
      </c>
      <c r="G32" s="757">
        <f>'RM_6.2.1.sz.mell'!G32</f>
        <v>0</v>
      </c>
      <c r="H32" s="757">
        <f>'RM_6.2.1.sz.mell'!H32</f>
        <v>0</v>
      </c>
      <c r="I32" s="757">
        <f>'RM_6.2.1.sz.mell'!I32</f>
        <v>0</v>
      </c>
      <c r="J32" s="788">
        <f>'RM_6.2.1.sz.mell'!J32</f>
        <v>0</v>
      </c>
      <c r="K32" s="781">
        <f>'RM_6.2.1.sz.mell'!K32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3">
        <f>'RM_6.2.1.sz.mell'!C33</f>
        <v>0</v>
      </c>
      <c r="D33" s="297">
        <f>'RM_6.2.1.sz.mell'!D33</f>
        <v>0</v>
      </c>
      <c r="E33" s="297">
        <f>'RM_6.2.1.sz.mell'!E33</f>
        <v>0</v>
      </c>
      <c r="F33" s="297">
        <f>'RM_6.2.1.sz.mell'!F33</f>
        <v>0</v>
      </c>
      <c r="G33" s="297">
        <f>'RM_6.2.1.sz.mell'!G33</f>
        <v>0</v>
      </c>
      <c r="H33" s="297">
        <f>'RM_6.2.1.sz.mell'!H33</f>
        <v>0</v>
      </c>
      <c r="I33" s="297">
        <f>'RM_6.2.1.sz.mell'!I33</f>
        <v>0</v>
      </c>
      <c r="J33" s="297">
        <f>'RM_6.2.1.sz.mell'!J33</f>
        <v>0</v>
      </c>
      <c r="K33" s="346">
        <f>'RM_6.2.1.sz.mell'!K33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'RM_6.2.1.sz.mell'!C34</f>
        <v>0</v>
      </c>
      <c r="D34" s="672">
        <f>'RM_6.2.1.sz.mell'!D34</f>
        <v>0</v>
      </c>
      <c r="E34" s="672">
        <f>'RM_6.2.1.sz.mell'!E34</f>
        <v>0</v>
      </c>
      <c r="F34" s="672">
        <f>'RM_6.2.1.sz.mell'!F34</f>
        <v>0</v>
      </c>
      <c r="G34" s="672">
        <f>'RM_6.2.1.sz.mell'!G34</f>
        <v>0</v>
      </c>
      <c r="H34" s="672">
        <f>'RM_6.2.1.sz.mell'!H34</f>
        <v>0</v>
      </c>
      <c r="I34" s="672">
        <f>'RM_6.2.1.sz.mell'!I34</f>
        <v>0</v>
      </c>
      <c r="J34" s="788">
        <f>'RM_6.2.1.sz.mell'!J34</f>
        <v>0</v>
      </c>
      <c r="K34" s="781">
        <f>'RM_6.2.1.sz.mell'!K34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'RM_6.2.1.sz.mell'!C35</f>
        <v>0</v>
      </c>
      <c r="D35" s="679">
        <f>'RM_6.2.1.sz.mell'!D35</f>
        <v>0</v>
      </c>
      <c r="E35" s="679">
        <f>'RM_6.2.1.sz.mell'!E35</f>
        <v>0</v>
      </c>
      <c r="F35" s="679">
        <f>'RM_6.2.1.sz.mell'!F35</f>
        <v>0</v>
      </c>
      <c r="G35" s="679">
        <f>'RM_6.2.1.sz.mell'!G35</f>
        <v>0</v>
      </c>
      <c r="H35" s="679">
        <f>'RM_6.2.1.sz.mell'!H35</f>
        <v>0</v>
      </c>
      <c r="I35" s="679">
        <f>'RM_6.2.1.sz.mell'!I35</f>
        <v>0</v>
      </c>
      <c r="J35" s="788">
        <f>'RM_6.2.1.sz.mell'!J35</f>
        <v>0</v>
      </c>
      <c r="K35" s="781">
        <f>'RM_6.2.1.sz.mell'!K35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'RM_6.2.1.sz.mell'!C36</f>
        <v>0</v>
      </c>
      <c r="D36" s="757">
        <f>'RM_6.2.1.sz.mell'!D36</f>
        <v>0</v>
      </c>
      <c r="E36" s="757">
        <f>'RM_6.2.1.sz.mell'!E36</f>
        <v>0</v>
      </c>
      <c r="F36" s="757">
        <f>'RM_6.2.1.sz.mell'!F36</f>
        <v>0</v>
      </c>
      <c r="G36" s="757">
        <f>'RM_6.2.1.sz.mell'!G36</f>
        <v>0</v>
      </c>
      <c r="H36" s="757">
        <f>'RM_6.2.1.sz.mell'!H36</f>
        <v>0</v>
      </c>
      <c r="I36" s="757">
        <f>'RM_6.2.1.sz.mell'!I36</f>
        <v>0</v>
      </c>
      <c r="J36" s="788">
        <f>'RM_6.2.1.sz.mell'!J36</f>
        <v>0</v>
      </c>
      <c r="K36" s="798">
        <f>'RM_6.2.1.sz.mell'!K36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'RM_6.2.1.sz.mell'!C37</f>
        <v>0</v>
      </c>
      <c r="D37" s="389">
        <f>'RM_6.2.1.sz.mell'!D37</f>
        <v>0</v>
      </c>
      <c r="E37" s="389">
        <f>'RM_6.2.1.sz.mell'!E37</f>
        <v>0</v>
      </c>
      <c r="F37" s="389">
        <f>'RM_6.2.1.sz.mell'!F37</f>
        <v>0</v>
      </c>
      <c r="G37" s="389">
        <f>'RM_6.2.1.sz.mell'!G37</f>
        <v>0</v>
      </c>
      <c r="H37" s="389">
        <f>'RM_6.2.1.sz.mell'!H37</f>
        <v>0</v>
      </c>
      <c r="I37" s="389">
        <f>'RM_6.2.1.sz.mell'!I37</f>
        <v>0</v>
      </c>
      <c r="J37" s="297">
        <f>'RM_6.2.1.sz.mell'!J37</f>
        <v>0</v>
      </c>
      <c r="K37" s="302">
        <f>'RM_6.2.1.sz.mell'!K37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'RM_6.2.1.sz.mell'!C38</f>
        <v>0</v>
      </c>
      <c r="D38" s="389">
        <f>'RM_6.2.1.sz.mell'!D38</f>
        <v>0</v>
      </c>
      <c r="E38" s="389">
        <f>'RM_6.2.1.sz.mell'!E38</f>
        <v>0</v>
      </c>
      <c r="F38" s="389">
        <f>'RM_6.2.1.sz.mell'!F38</f>
        <v>0</v>
      </c>
      <c r="G38" s="389">
        <f>'RM_6.2.1.sz.mell'!G38</f>
        <v>0</v>
      </c>
      <c r="H38" s="389">
        <f>'RM_6.2.1.sz.mell'!H38</f>
        <v>0</v>
      </c>
      <c r="I38" s="389">
        <f>'RM_6.2.1.sz.mell'!I38</f>
        <v>0</v>
      </c>
      <c r="J38" s="799">
        <f>'RM_6.2.1.sz.mell'!J38</f>
        <v>0</v>
      </c>
      <c r="K38" s="781">
        <f>'RM_6.2.1.sz.mell'!K38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3">
        <f>'RM_6.2.1.sz.mell'!C39</f>
        <v>0</v>
      </c>
      <c r="D39" s="297">
        <f>'RM_6.2.1.sz.mell'!D39</f>
        <v>0</v>
      </c>
      <c r="E39" s="297">
        <f>'RM_6.2.1.sz.mell'!E39</f>
        <v>0</v>
      </c>
      <c r="F39" s="297">
        <f>'RM_6.2.1.sz.mell'!F39</f>
        <v>0</v>
      </c>
      <c r="G39" s="297">
        <f>'RM_6.2.1.sz.mell'!G39</f>
        <v>0</v>
      </c>
      <c r="H39" s="297">
        <f>'RM_6.2.1.sz.mell'!H39</f>
        <v>0</v>
      </c>
      <c r="I39" s="297">
        <f>'RM_6.2.1.sz.mell'!I39</f>
        <v>0</v>
      </c>
      <c r="J39" s="297">
        <f>'RM_6.2.1.sz.mell'!J39</f>
        <v>0</v>
      </c>
      <c r="K39" s="346">
        <f>'RM_6.2.1.sz.mell'!K39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3">
        <f>'RM_6.2.1.sz.mell'!C40</f>
        <v>0</v>
      </c>
      <c r="D40" s="297">
        <f>'RM_6.2.1.sz.mell'!D40</f>
        <v>0</v>
      </c>
      <c r="E40" s="297">
        <f>'RM_6.2.1.sz.mell'!E40</f>
        <v>0</v>
      </c>
      <c r="F40" s="297">
        <f>'RM_6.2.1.sz.mell'!F40</f>
        <v>0</v>
      </c>
      <c r="G40" s="297">
        <f>'RM_6.2.1.sz.mell'!G40</f>
        <v>0</v>
      </c>
      <c r="H40" s="297">
        <f>'RM_6.2.1.sz.mell'!H40</f>
        <v>0</v>
      </c>
      <c r="I40" s="297">
        <f>'RM_6.2.1.sz.mell'!I40</f>
        <v>0</v>
      </c>
      <c r="J40" s="297">
        <f>'RM_6.2.1.sz.mell'!J40</f>
        <v>0</v>
      </c>
      <c r="K40" s="346">
        <f>'RM_6.2.1.sz.mell'!K40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'RM_6.2.1.sz.mell'!C41</f>
        <v>0</v>
      </c>
      <c r="D41" s="672">
        <f>'RM_6.2.1.sz.mell'!D41</f>
        <v>0</v>
      </c>
      <c r="E41" s="672">
        <f>'RM_6.2.1.sz.mell'!E41</f>
        <v>0</v>
      </c>
      <c r="F41" s="672">
        <f>'RM_6.2.1.sz.mell'!F41</f>
        <v>0</v>
      </c>
      <c r="G41" s="672">
        <f>'RM_6.2.1.sz.mell'!G41</f>
        <v>0</v>
      </c>
      <c r="H41" s="672">
        <f>'RM_6.2.1.sz.mell'!H41</f>
        <v>0</v>
      </c>
      <c r="I41" s="672">
        <f>'RM_6.2.1.sz.mell'!I41</f>
        <v>0</v>
      </c>
      <c r="J41" s="788">
        <f>'RM_6.2.1.sz.mell'!J41</f>
        <v>0</v>
      </c>
      <c r="K41" s="781">
        <f>'RM_6.2.1.sz.mell'!K41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'RM_6.2.1.sz.mell'!C42</f>
        <v>0</v>
      </c>
      <c r="D42" s="679">
        <f>'RM_6.2.1.sz.mell'!D42</f>
        <v>0</v>
      </c>
      <c r="E42" s="679">
        <f>'RM_6.2.1.sz.mell'!E42</f>
        <v>0</v>
      </c>
      <c r="F42" s="679">
        <f>'RM_6.2.1.sz.mell'!F42</f>
        <v>0</v>
      </c>
      <c r="G42" s="679">
        <f>'RM_6.2.1.sz.mell'!G42</f>
        <v>0</v>
      </c>
      <c r="H42" s="679">
        <f>'RM_6.2.1.sz.mell'!H42</f>
        <v>0</v>
      </c>
      <c r="I42" s="679">
        <f>'RM_6.2.1.sz.mell'!I42</f>
        <v>0</v>
      </c>
      <c r="J42" s="788">
        <f>'RM_6.2.1.sz.mell'!J42</f>
        <v>0</v>
      </c>
      <c r="K42" s="789">
        <f>'RM_6.2.1.sz.mell'!K42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'RM_6.2.1.sz.mell'!C43</f>
        <v>0</v>
      </c>
      <c r="D43" s="676">
        <f>'RM_6.2.1.sz.mell'!D43</f>
        <v>0</v>
      </c>
      <c r="E43" s="676">
        <f>'RM_6.2.1.sz.mell'!E43</f>
        <v>0</v>
      </c>
      <c r="F43" s="676">
        <f>'RM_6.2.1.sz.mell'!F43</f>
        <v>0</v>
      </c>
      <c r="G43" s="676">
        <f>'RM_6.2.1.sz.mell'!G43</f>
        <v>0</v>
      </c>
      <c r="H43" s="676">
        <f>'RM_6.2.1.sz.mell'!H43</f>
        <v>0</v>
      </c>
      <c r="I43" s="676">
        <f>'RM_6.2.1.sz.mell'!I43</f>
        <v>0</v>
      </c>
      <c r="J43" s="788">
        <f>'RM_6.2.1.sz.mell'!J43</f>
        <v>0</v>
      </c>
      <c r="K43" s="791">
        <f>'RM_6.2.1.sz.mell'!K43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3">
        <f>'RM_6.2.1.sz.mell'!C44</f>
        <v>0</v>
      </c>
      <c r="D44" s="297">
        <f>'RM_6.2.1.sz.mell'!D44</f>
        <v>0</v>
      </c>
      <c r="E44" s="297">
        <f>'RM_6.2.1.sz.mell'!E44</f>
        <v>0</v>
      </c>
      <c r="F44" s="297">
        <f>'RM_6.2.1.sz.mell'!F44</f>
        <v>0</v>
      </c>
      <c r="G44" s="297">
        <f>'RM_6.2.1.sz.mell'!G44</f>
        <v>0</v>
      </c>
      <c r="H44" s="297">
        <f>'RM_6.2.1.sz.mell'!H44</f>
        <v>0</v>
      </c>
      <c r="I44" s="297">
        <f>'RM_6.2.1.sz.mell'!I44</f>
        <v>0</v>
      </c>
      <c r="J44" s="297">
        <f>'RM_6.2.1.sz.mell'!J44</f>
        <v>0</v>
      </c>
      <c r="K44" s="346">
        <f>'RM_6.2.1.sz.mell'!K44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'RM_6.2.1.sz.mell'!C46</f>
        <v>0</v>
      </c>
      <c r="D46" s="801">
        <f>'RM_6.2.1.sz.mell'!D46</f>
        <v>0</v>
      </c>
      <c r="E46" s="801">
        <f>'RM_6.2.1.sz.mell'!E46</f>
        <v>0</v>
      </c>
      <c r="F46" s="801">
        <f>'RM_6.2.1.sz.mell'!F46</f>
        <v>0</v>
      </c>
      <c r="G46" s="801">
        <f>'RM_6.2.1.sz.mell'!G46</f>
        <v>0</v>
      </c>
      <c r="H46" s="801">
        <f>'RM_6.2.1.sz.mell'!H46</f>
        <v>0</v>
      </c>
      <c r="I46" s="801">
        <f>'RM_6.2.1.sz.mell'!I46</f>
        <v>0</v>
      </c>
      <c r="J46" s="801">
        <f>'RM_6.2.1.sz.mell'!J46</f>
        <v>0</v>
      </c>
      <c r="K46" s="302">
        <f>'RM_6.2.1.sz.mell'!K46</f>
        <v>0</v>
      </c>
    </row>
    <row r="47" spans="1:11" ht="12" customHeight="1" x14ac:dyDescent="0.2">
      <c r="A47" s="436" t="s">
        <v>97</v>
      </c>
      <c r="B47" s="9" t="s">
        <v>48</v>
      </c>
      <c r="C47" s="803">
        <f>'RM_6.2.1.sz.mell'!C47</f>
        <v>0</v>
      </c>
      <c r="D47" s="803">
        <f>'RM_6.2.1.sz.mell'!D47</f>
        <v>0</v>
      </c>
      <c r="E47" s="803">
        <f>'RM_6.2.1.sz.mell'!E47</f>
        <v>0</v>
      </c>
      <c r="F47" s="803">
        <f>'RM_6.2.1.sz.mell'!F47</f>
        <v>0</v>
      </c>
      <c r="G47" s="803">
        <f>'RM_6.2.1.sz.mell'!G47</f>
        <v>0</v>
      </c>
      <c r="H47" s="803">
        <f>'RM_6.2.1.sz.mell'!H47</f>
        <v>0</v>
      </c>
      <c r="I47" s="803">
        <f>'RM_6.2.1.sz.mell'!I47</f>
        <v>0</v>
      </c>
      <c r="J47" s="803">
        <f>'RM_6.2.1.sz.mell'!J47</f>
        <v>0</v>
      </c>
      <c r="K47" s="804">
        <f>'RM_6.2.1.sz.mell'!K47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'RM_6.2.1.sz.mell'!C48</f>
        <v>0</v>
      </c>
      <c r="D48" s="806">
        <f>'RM_6.2.1.sz.mell'!D48</f>
        <v>0</v>
      </c>
      <c r="E48" s="806">
        <f>'RM_6.2.1.sz.mell'!E48</f>
        <v>0</v>
      </c>
      <c r="F48" s="806">
        <f>'RM_6.2.1.sz.mell'!F48</f>
        <v>0</v>
      </c>
      <c r="G48" s="806">
        <f>'RM_6.2.1.sz.mell'!G48</f>
        <v>0</v>
      </c>
      <c r="H48" s="806">
        <f>'RM_6.2.1.sz.mell'!H48</f>
        <v>0</v>
      </c>
      <c r="I48" s="806">
        <f>'RM_6.2.1.sz.mell'!I48</f>
        <v>0</v>
      </c>
      <c r="J48" s="806">
        <f>'RM_6.2.1.sz.mell'!J48</f>
        <v>0</v>
      </c>
      <c r="K48" s="807">
        <f>'RM_6.2.1.sz.mell'!K48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'RM_6.2.1.sz.mell'!C49</f>
        <v>0</v>
      </c>
      <c r="D49" s="806">
        <f>'RM_6.2.1.sz.mell'!D49</f>
        <v>0</v>
      </c>
      <c r="E49" s="806">
        <f>'RM_6.2.1.sz.mell'!E49</f>
        <v>0</v>
      </c>
      <c r="F49" s="806">
        <f>'RM_6.2.1.sz.mell'!F49</f>
        <v>0</v>
      </c>
      <c r="G49" s="806">
        <f>'RM_6.2.1.sz.mell'!G49</f>
        <v>0</v>
      </c>
      <c r="H49" s="806">
        <f>'RM_6.2.1.sz.mell'!H49</f>
        <v>0</v>
      </c>
      <c r="I49" s="806">
        <f>'RM_6.2.1.sz.mell'!I49</f>
        <v>0</v>
      </c>
      <c r="J49" s="806">
        <f>'RM_6.2.1.sz.mell'!J49</f>
        <v>0</v>
      </c>
      <c r="K49" s="807">
        <f>'RM_6.2.1.sz.mell'!K49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'RM_6.2.1.sz.mell'!C50</f>
        <v>0</v>
      </c>
      <c r="D50" s="806">
        <f>'RM_6.2.1.sz.mell'!D50</f>
        <v>0</v>
      </c>
      <c r="E50" s="806">
        <f>'RM_6.2.1.sz.mell'!E50</f>
        <v>0</v>
      </c>
      <c r="F50" s="806">
        <f>'RM_6.2.1.sz.mell'!F50</f>
        <v>0</v>
      </c>
      <c r="G50" s="806">
        <f>'RM_6.2.1.sz.mell'!G50</f>
        <v>0</v>
      </c>
      <c r="H50" s="806">
        <f>'RM_6.2.1.sz.mell'!H50</f>
        <v>0</v>
      </c>
      <c r="I50" s="806">
        <f>'RM_6.2.1.sz.mell'!I50</f>
        <v>0</v>
      </c>
      <c r="J50" s="806">
        <f>'RM_6.2.1.sz.mell'!J50</f>
        <v>0</v>
      </c>
      <c r="K50" s="807">
        <f>'RM_6.2.1.sz.mell'!K50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'RM_6.2.1.sz.mell'!C51</f>
        <v>0</v>
      </c>
      <c r="D51" s="806">
        <f>'RM_6.2.1.sz.mell'!D51</f>
        <v>0</v>
      </c>
      <c r="E51" s="806">
        <f>'RM_6.2.1.sz.mell'!E51</f>
        <v>0</v>
      </c>
      <c r="F51" s="806">
        <f>'RM_6.2.1.sz.mell'!F51</f>
        <v>0</v>
      </c>
      <c r="G51" s="806">
        <f>'RM_6.2.1.sz.mell'!G51</f>
        <v>0</v>
      </c>
      <c r="H51" s="806">
        <f>'RM_6.2.1.sz.mell'!H51</f>
        <v>0</v>
      </c>
      <c r="I51" s="806">
        <f>'RM_6.2.1.sz.mell'!I51</f>
        <v>0</v>
      </c>
      <c r="J51" s="806">
        <f>'RM_6.2.1.sz.mell'!J51</f>
        <v>0</v>
      </c>
      <c r="K51" s="807">
        <f>'RM_6.2.1.sz.mell'!K51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'RM_6.2.1.sz.mell'!C52</f>
        <v>0</v>
      </c>
      <c r="D52" s="801">
        <f>'RM_6.2.1.sz.mell'!D52</f>
        <v>0</v>
      </c>
      <c r="E52" s="801">
        <f>'RM_6.2.1.sz.mell'!E52</f>
        <v>0</v>
      </c>
      <c r="F52" s="801">
        <f>'RM_6.2.1.sz.mell'!F52</f>
        <v>0</v>
      </c>
      <c r="G52" s="801">
        <f>'RM_6.2.1.sz.mell'!G52</f>
        <v>0</v>
      </c>
      <c r="H52" s="801">
        <f>'RM_6.2.1.sz.mell'!H52</f>
        <v>0</v>
      </c>
      <c r="I52" s="801">
        <f>'RM_6.2.1.sz.mell'!I52</f>
        <v>0</v>
      </c>
      <c r="J52" s="801">
        <f>'RM_6.2.1.sz.mell'!J52</f>
        <v>0</v>
      </c>
      <c r="K52" s="302">
        <f>'RM_6.2.1.sz.mell'!K52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'RM_6.2.1.sz.mell'!C53</f>
        <v>0</v>
      </c>
      <c r="D53" s="803">
        <f>'RM_6.2.1.sz.mell'!D53</f>
        <v>0</v>
      </c>
      <c r="E53" s="803">
        <f>'RM_6.2.1.sz.mell'!E53</f>
        <v>0</v>
      </c>
      <c r="F53" s="803">
        <f>'RM_6.2.1.sz.mell'!F53</f>
        <v>0</v>
      </c>
      <c r="G53" s="803">
        <f>'RM_6.2.1.sz.mell'!G53</f>
        <v>0</v>
      </c>
      <c r="H53" s="803">
        <f>'RM_6.2.1.sz.mell'!H53</f>
        <v>0</v>
      </c>
      <c r="I53" s="803">
        <f>'RM_6.2.1.sz.mell'!I53</f>
        <v>0</v>
      </c>
      <c r="J53" s="803">
        <f>'RM_6.2.1.sz.mell'!J53</f>
        <v>0</v>
      </c>
      <c r="K53" s="804">
        <f>'RM_6.2.1.sz.mell'!K53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'RM_6.2.1.sz.mell'!C54</f>
        <v>0</v>
      </c>
      <c r="D54" s="806">
        <f>'RM_6.2.1.sz.mell'!D54</f>
        <v>0</v>
      </c>
      <c r="E54" s="806">
        <f>'RM_6.2.1.sz.mell'!E54</f>
        <v>0</v>
      </c>
      <c r="F54" s="806">
        <f>'RM_6.2.1.sz.mell'!F54</f>
        <v>0</v>
      </c>
      <c r="G54" s="806">
        <f>'RM_6.2.1.sz.mell'!G54</f>
        <v>0</v>
      </c>
      <c r="H54" s="806">
        <f>'RM_6.2.1.sz.mell'!H54</f>
        <v>0</v>
      </c>
      <c r="I54" s="806">
        <f>'RM_6.2.1.sz.mell'!I54</f>
        <v>0</v>
      </c>
      <c r="J54" s="806">
        <f>'RM_6.2.1.sz.mell'!J54</f>
        <v>0</v>
      </c>
      <c r="K54" s="807">
        <f>'RM_6.2.1.sz.mell'!K54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'RM_6.2.1.sz.mell'!C55</f>
        <v>0</v>
      </c>
      <c r="D55" s="806">
        <f>'RM_6.2.1.sz.mell'!D55</f>
        <v>0</v>
      </c>
      <c r="E55" s="806">
        <f>'RM_6.2.1.sz.mell'!E55</f>
        <v>0</v>
      </c>
      <c r="F55" s="806">
        <f>'RM_6.2.1.sz.mell'!F55</f>
        <v>0</v>
      </c>
      <c r="G55" s="806">
        <f>'RM_6.2.1.sz.mell'!G55</f>
        <v>0</v>
      </c>
      <c r="H55" s="806">
        <f>'RM_6.2.1.sz.mell'!H55</f>
        <v>0</v>
      </c>
      <c r="I55" s="806">
        <f>'RM_6.2.1.sz.mell'!I55</f>
        <v>0</v>
      </c>
      <c r="J55" s="806">
        <f>'RM_6.2.1.sz.mell'!J55</f>
        <v>0</v>
      </c>
      <c r="K55" s="807">
        <f>'RM_6.2.1.sz.mell'!K55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'RM_6.2.1.sz.mell'!C56</f>
        <v>0</v>
      </c>
      <c r="D56" s="806">
        <f>'RM_6.2.1.sz.mell'!D56</f>
        <v>0</v>
      </c>
      <c r="E56" s="806">
        <f>'RM_6.2.1.sz.mell'!E56</f>
        <v>0</v>
      </c>
      <c r="F56" s="806">
        <f>'RM_6.2.1.sz.mell'!F56</f>
        <v>0</v>
      </c>
      <c r="G56" s="806">
        <f>'RM_6.2.1.sz.mell'!G56</f>
        <v>0</v>
      </c>
      <c r="H56" s="806">
        <f>'RM_6.2.1.sz.mell'!H56</f>
        <v>0</v>
      </c>
      <c r="I56" s="806">
        <f>'RM_6.2.1.sz.mell'!I56</f>
        <v>0</v>
      </c>
      <c r="J56" s="806">
        <f>'RM_6.2.1.sz.mell'!J56</f>
        <v>0</v>
      </c>
      <c r="K56" s="807">
        <f>'RM_6.2.1.sz.mell'!K56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'RM_6.2.1.sz.mell'!C57</f>
        <v>0</v>
      </c>
      <c r="D57" s="801">
        <f>'RM_6.2.1.sz.mell'!D57</f>
        <v>0</v>
      </c>
      <c r="E57" s="801">
        <f>'RM_6.2.1.sz.mell'!E57</f>
        <v>0</v>
      </c>
      <c r="F57" s="801">
        <f>'RM_6.2.1.sz.mell'!F57</f>
        <v>0</v>
      </c>
      <c r="G57" s="801">
        <f>'RM_6.2.1.sz.mell'!G57</f>
        <v>0</v>
      </c>
      <c r="H57" s="801">
        <f>'RM_6.2.1.sz.mell'!H57</f>
        <v>0</v>
      </c>
      <c r="I57" s="801">
        <f>'RM_6.2.1.sz.mell'!I57</f>
        <v>0</v>
      </c>
      <c r="J57" s="801">
        <f>'RM_6.2.1.sz.mell'!J57</f>
        <v>0</v>
      </c>
      <c r="K57" s="302">
        <f>'RM_6.2.1.sz.mell'!K57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'RM_6.2.1.sz.mell'!C58</f>
        <v>0</v>
      </c>
      <c r="D58" s="809">
        <f>'RM_6.2.1.sz.mell'!D58</f>
        <v>0</v>
      </c>
      <c r="E58" s="809">
        <f>'RM_6.2.1.sz.mell'!E58</f>
        <v>0</v>
      </c>
      <c r="F58" s="809">
        <f>'RM_6.2.1.sz.mell'!F58</f>
        <v>0</v>
      </c>
      <c r="G58" s="809">
        <f>'RM_6.2.1.sz.mell'!G58</f>
        <v>0</v>
      </c>
      <c r="H58" s="809">
        <f>'RM_6.2.1.sz.mell'!H58</f>
        <v>0</v>
      </c>
      <c r="I58" s="809">
        <f>'RM_6.2.1.sz.mell'!I58</f>
        <v>0</v>
      </c>
      <c r="J58" s="809">
        <f>'RM_6.2.1.sz.mell'!J58</f>
        <v>0</v>
      </c>
      <c r="K58" s="350">
        <f>'RM_6.2.1.sz.mell'!K58</f>
        <v>0</v>
      </c>
    </row>
    <row r="59" spans="1:11" s="1157" customFormat="1" ht="13.5" thickBot="1" x14ac:dyDescent="0.25">
      <c r="A59" s="1156"/>
      <c r="C59" s="810">
        <f>'RM_6.2.1.sz.mell'!C59</f>
        <v>0</v>
      </c>
      <c r="D59" s="810">
        <f>'RM_6.2.1.sz.mell'!D59</f>
        <v>0</v>
      </c>
      <c r="E59" s="810">
        <f>'RM_6.2.1.sz.mell'!E59</f>
        <v>0</v>
      </c>
      <c r="F59" s="810">
        <f>'RM_6.2.1.sz.mell'!F59</f>
        <v>0</v>
      </c>
      <c r="G59" s="810">
        <f>'RM_6.2.1.sz.mell'!G59</f>
        <v>0</v>
      </c>
      <c r="H59" s="810">
        <f>'RM_6.2.1.sz.mell'!H59</f>
        <v>0</v>
      </c>
      <c r="I59" s="810">
        <f>'RM_6.2.1.sz.mell'!I59</f>
        <v>0</v>
      </c>
      <c r="J59" s="810">
        <f>'RM_6.2.1.sz.mell'!J59</f>
        <v>0</v>
      </c>
      <c r="K59" s="607">
        <f>'RM_6.2.1.sz.mell'!K59</f>
        <v>0</v>
      </c>
    </row>
    <row r="60" spans="1:11" ht="12.95" customHeight="1" thickBot="1" x14ac:dyDescent="0.25">
      <c r="A60" s="229" t="s">
        <v>514</v>
      </c>
      <c r="B60" s="230"/>
      <c r="C60" s="813">
        <f>'RM_6.2.1.sz.mell'!C60</f>
        <v>0</v>
      </c>
      <c r="D60" s="813">
        <f>'RM_6.2.1.sz.mell'!D60</f>
        <v>0</v>
      </c>
      <c r="E60" s="813">
        <f>'RM_6.2.1.sz.mell'!E60</f>
        <v>0</v>
      </c>
      <c r="F60" s="813">
        <f>'RM_6.2.1.sz.mell'!F60</f>
        <v>0</v>
      </c>
      <c r="G60" s="813">
        <f>'RM_6.2.1.sz.mell'!G60</f>
        <v>0</v>
      </c>
      <c r="H60" s="813">
        <f>'RM_6.2.1.sz.mell'!H60</f>
        <v>0</v>
      </c>
      <c r="I60" s="813">
        <f>'RM_6.2.1.sz.mell'!I60</f>
        <v>0</v>
      </c>
      <c r="J60" s="813">
        <f>'RM_6.2.1.sz.mell'!J60</f>
        <v>0</v>
      </c>
      <c r="K60" s="814">
        <f>'RM_6.2.1.sz.mell'!K60</f>
        <v>0</v>
      </c>
    </row>
    <row r="61" spans="1:11" ht="12.95" customHeight="1" thickBot="1" x14ac:dyDescent="0.25">
      <c r="A61" s="229" t="s">
        <v>203</v>
      </c>
      <c r="B61" s="230"/>
      <c r="C61" s="813">
        <f>'RM_6.2.1.sz.mell'!C61</f>
        <v>0</v>
      </c>
      <c r="D61" s="813">
        <f>'RM_6.2.1.sz.mell'!D61</f>
        <v>0</v>
      </c>
      <c r="E61" s="813">
        <f>'RM_6.2.1.sz.mell'!E61</f>
        <v>0</v>
      </c>
      <c r="F61" s="813">
        <f>'RM_6.2.1.sz.mell'!F61</f>
        <v>0</v>
      </c>
      <c r="G61" s="813">
        <f>'RM_6.2.1.sz.mell'!G61</f>
        <v>0</v>
      </c>
      <c r="H61" s="813">
        <f>'RM_6.2.1.sz.mell'!H61</f>
        <v>0</v>
      </c>
      <c r="I61" s="813">
        <f>'RM_6.2.1.sz.mell'!I61</f>
        <v>0</v>
      </c>
      <c r="J61" s="813">
        <f>'RM_6.2.1.sz.mell'!J61</f>
        <v>0</v>
      </c>
      <c r="K61" s="814">
        <f>'RM_6.2.1.sz.mell'!K61</f>
        <v>0</v>
      </c>
    </row>
  </sheetData>
  <sheetProtection sheet="1" formatCells="0"/>
  <customSheetViews>
    <customSheetView guid="{9A8A2574-4E4C-4A0E-A4B4-611EAAF4A38D}" scale="120" topLeftCell="B1">
      <selection activeCell="K70" sqref="K7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64" sqref="M6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CONCATENATE("5.2.2. melléklet ",E_ALAPADATOK!A7," ",E_ALAPADATOK!B7," ",E_ALAPADATOK!C7," ",E_ALAPADATOK!D7," ",E_ALAPADATOK!E7," ",E_ALAPADATOK!F7," ",E_ALAPADATOK!G7," ",E_ALAPADATOK!H7)</f>
        <v>5.2.2.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E_ALAPADATOK!A11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'RM_6.2.2.sz.mell'!C10</f>
        <v>0</v>
      </c>
      <c r="D10" s="297">
        <f>'RM_6.2.2.sz.mell'!D10</f>
        <v>0</v>
      </c>
      <c r="E10" s="297">
        <f>'RM_6.2.2.sz.mell'!E10</f>
        <v>0</v>
      </c>
      <c r="F10" s="297">
        <f>'RM_6.2.2.sz.mell'!F10</f>
        <v>0</v>
      </c>
      <c r="G10" s="297">
        <f>'RM_6.2.2.sz.mell'!G10</f>
        <v>0</v>
      </c>
      <c r="H10" s="297">
        <f>'RM_6.2.2.sz.mell'!H10</f>
        <v>0</v>
      </c>
      <c r="I10" s="297">
        <f>'RM_6.2.2.sz.mell'!I10</f>
        <v>0</v>
      </c>
      <c r="J10" s="297">
        <f>'RM_6.2.2.sz.mell'!J10</f>
        <v>0</v>
      </c>
      <c r="K10" s="297">
        <f>'RM_6.2.2.sz.mell'!K10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'RM_6.2.2.sz.mell'!C11</f>
        <v>0</v>
      </c>
      <c r="D11" s="684">
        <f>'RM_6.2.2.sz.mell'!D11</f>
        <v>0</v>
      </c>
      <c r="E11" s="684">
        <f>'RM_6.2.2.sz.mell'!E11</f>
        <v>0</v>
      </c>
      <c r="F11" s="684">
        <f>'RM_6.2.2.sz.mell'!F11</f>
        <v>0</v>
      </c>
      <c r="G11" s="684">
        <f>'RM_6.2.2.sz.mell'!G11</f>
        <v>0</v>
      </c>
      <c r="H11" s="684">
        <f>'RM_6.2.2.sz.mell'!H11</f>
        <v>0</v>
      </c>
      <c r="I11" s="684">
        <f>'RM_6.2.2.sz.mell'!I11</f>
        <v>0</v>
      </c>
      <c r="J11" s="780">
        <f>'RM_6.2.2.sz.mell'!J11</f>
        <v>0</v>
      </c>
      <c r="K11" s="781">
        <f>'RM_6.2.2.sz.mell'!K11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'RM_6.2.2.sz.mell'!C12</f>
        <v>0</v>
      </c>
      <c r="D12" s="686">
        <f>'RM_6.2.2.sz.mell'!D12</f>
        <v>0</v>
      </c>
      <c r="E12" s="686">
        <f>'RM_6.2.2.sz.mell'!E12</f>
        <v>0</v>
      </c>
      <c r="F12" s="686">
        <f>'RM_6.2.2.sz.mell'!F12</f>
        <v>0</v>
      </c>
      <c r="G12" s="686">
        <f>'RM_6.2.2.sz.mell'!G12</f>
        <v>0</v>
      </c>
      <c r="H12" s="686">
        <f>'RM_6.2.2.sz.mell'!H12</f>
        <v>0</v>
      </c>
      <c r="I12" s="686">
        <f>'RM_6.2.2.sz.mell'!I12</f>
        <v>0</v>
      </c>
      <c r="J12" s="783">
        <f>'RM_6.2.2.sz.mell'!J12</f>
        <v>0</v>
      </c>
      <c r="K12" s="781">
        <f>'RM_6.2.2.sz.mell'!K12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'RM_6.2.2.sz.mell'!C13</f>
        <v>0</v>
      </c>
      <c r="D13" s="686">
        <f>'RM_6.2.2.sz.mell'!D13</f>
        <v>0</v>
      </c>
      <c r="E13" s="686">
        <f>'RM_6.2.2.sz.mell'!E13</f>
        <v>0</v>
      </c>
      <c r="F13" s="686">
        <f>'RM_6.2.2.sz.mell'!F13</f>
        <v>0</v>
      </c>
      <c r="G13" s="686">
        <f>'RM_6.2.2.sz.mell'!G13</f>
        <v>0</v>
      </c>
      <c r="H13" s="686">
        <f>'RM_6.2.2.sz.mell'!H13</f>
        <v>0</v>
      </c>
      <c r="I13" s="686">
        <f>'RM_6.2.2.sz.mell'!I13</f>
        <v>0</v>
      </c>
      <c r="J13" s="783">
        <f>'RM_6.2.2.sz.mell'!J13</f>
        <v>0</v>
      </c>
      <c r="K13" s="781">
        <f>'RM_6.2.2.sz.mell'!K13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'RM_6.2.2.sz.mell'!C14</f>
        <v>0</v>
      </c>
      <c r="D14" s="686">
        <f>'RM_6.2.2.sz.mell'!D14</f>
        <v>0</v>
      </c>
      <c r="E14" s="686">
        <f>'RM_6.2.2.sz.mell'!E14</f>
        <v>0</v>
      </c>
      <c r="F14" s="686">
        <f>'RM_6.2.2.sz.mell'!F14</f>
        <v>0</v>
      </c>
      <c r="G14" s="686">
        <f>'RM_6.2.2.sz.mell'!G14</f>
        <v>0</v>
      </c>
      <c r="H14" s="686">
        <f>'RM_6.2.2.sz.mell'!H14</f>
        <v>0</v>
      </c>
      <c r="I14" s="686">
        <f>'RM_6.2.2.sz.mell'!I14</f>
        <v>0</v>
      </c>
      <c r="J14" s="783">
        <f>'RM_6.2.2.sz.mell'!J14</f>
        <v>0</v>
      </c>
      <c r="K14" s="781">
        <f>'RM_6.2.2.sz.mell'!K14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'RM_6.2.2.sz.mell'!C15</f>
        <v>0</v>
      </c>
      <c r="D15" s="686">
        <f>'RM_6.2.2.sz.mell'!D15</f>
        <v>0</v>
      </c>
      <c r="E15" s="686">
        <f>'RM_6.2.2.sz.mell'!E15</f>
        <v>0</v>
      </c>
      <c r="F15" s="686">
        <f>'RM_6.2.2.sz.mell'!F15</f>
        <v>0</v>
      </c>
      <c r="G15" s="686">
        <f>'RM_6.2.2.sz.mell'!G15</f>
        <v>0</v>
      </c>
      <c r="H15" s="686">
        <f>'RM_6.2.2.sz.mell'!H15</f>
        <v>0</v>
      </c>
      <c r="I15" s="686">
        <f>'RM_6.2.2.sz.mell'!I15</f>
        <v>0</v>
      </c>
      <c r="J15" s="783">
        <f>'RM_6.2.2.sz.mell'!J15</f>
        <v>0</v>
      </c>
      <c r="K15" s="781">
        <f>'RM_6.2.2.sz.mell'!K15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'RM_6.2.2.sz.mell'!C16</f>
        <v>0</v>
      </c>
      <c r="D16" s="686">
        <f>'RM_6.2.2.sz.mell'!D16</f>
        <v>0</v>
      </c>
      <c r="E16" s="686">
        <f>'RM_6.2.2.sz.mell'!E16</f>
        <v>0</v>
      </c>
      <c r="F16" s="686">
        <f>'RM_6.2.2.sz.mell'!F16</f>
        <v>0</v>
      </c>
      <c r="G16" s="686">
        <f>'RM_6.2.2.sz.mell'!G16</f>
        <v>0</v>
      </c>
      <c r="H16" s="686">
        <f>'RM_6.2.2.sz.mell'!H16</f>
        <v>0</v>
      </c>
      <c r="I16" s="686">
        <f>'RM_6.2.2.sz.mell'!I16</f>
        <v>0</v>
      </c>
      <c r="J16" s="783">
        <f>'RM_6.2.2.sz.mell'!J16</f>
        <v>0</v>
      </c>
      <c r="K16" s="781">
        <f>'RM_6.2.2.sz.mell'!K16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'RM_6.2.2.sz.mell'!C17</f>
        <v>0</v>
      </c>
      <c r="D17" s="686">
        <f>'RM_6.2.2.sz.mell'!D17</f>
        <v>0</v>
      </c>
      <c r="E17" s="686">
        <f>'RM_6.2.2.sz.mell'!E17</f>
        <v>0</v>
      </c>
      <c r="F17" s="686">
        <f>'RM_6.2.2.sz.mell'!F17</f>
        <v>0</v>
      </c>
      <c r="G17" s="686">
        <f>'RM_6.2.2.sz.mell'!G17</f>
        <v>0</v>
      </c>
      <c r="H17" s="686">
        <f>'RM_6.2.2.sz.mell'!H17</f>
        <v>0</v>
      </c>
      <c r="I17" s="686">
        <f>'RM_6.2.2.sz.mell'!I17</f>
        <v>0</v>
      </c>
      <c r="J17" s="783">
        <f>'RM_6.2.2.sz.mell'!J17</f>
        <v>0</v>
      </c>
      <c r="K17" s="781">
        <f>'RM_6.2.2.sz.mell'!K17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'RM_6.2.2.sz.mell'!C18</f>
        <v>0</v>
      </c>
      <c r="D18" s="686">
        <f>'RM_6.2.2.sz.mell'!D18</f>
        <v>0</v>
      </c>
      <c r="E18" s="686">
        <f>'RM_6.2.2.sz.mell'!E18</f>
        <v>0</v>
      </c>
      <c r="F18" s="686">
        <f>'RM_6.2.2.sz.mell'!F18</f>
        <v>0</v>
      </c>
      <c r="G18" s="686">
        <f>'RM_6.2.2.sz.mell'!G18</f>
        <v>0</v>
      </c>
      <c r="H18" s="686">
        <f>'RM_6.2.2.sz.mell'!H18</f>
        <v>0</v>
      </c>
      <c r="I18" s="686">
        <f>'RM_6.2.2.sz.mell'!I18</f>
        <v>0</v>
      </c>
      <c r="J18" s="783">
        <f>'RM_6.2.2.sz.mell'!J18</f>
        <v>0</v>
      </c>
      <c r="K18" s="781">
        <f>'RM_6.2.2.sz.mell'!K18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'RM_6.2.2.sz.mell'!C19</f>
        <v>0</v>
      </c>
      <c r="D19" s="686">
        <f>'RM_6.2.2.sz.mell'!D19</f>
        <v>0</v>
      </c>
      <c r="E19" s="686">
        <f>'RM_6.2.2.sz.mell'!E19</f>
        <v>0</v>
      </c>
      <c r="F19" s="686">
        <f>'RM_6.2.2.sz.mell'!F19</f>
        <v>0</v>
      </c>
      <c r="G19" s="686">
        <f>'RM_6.2.2.sz.mell'!G19</f>
        <v>0</v>
      </c>
      <c r="H19" s="686">
        <f>'RM_6.2.2.sz.mell'!H19</f>
        <v>0</v>
      </c>
      <c r="I19" s="686">
        <f>'RM_6.2.2.sz.mell'!I19</f>
        <v>0</v>
      </c>
      <c r="J19" s="783">
        <f>'RM_6.2.2.sz.mell'!J19</f>
        <v>0</v>
      </c>
      <c r="K19" s="781">
        <f>'RM_6.2.2.sz.mell'!K19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'RM_6.2.2.sz.mell'!C20</f>
        <v>0</v>
      </c>
      <c r="D20" s="686">
        <f>'RM_6.2.2.sz.mell'!D20</f>
        <v>0</v>
      </c>
      <c r="E20" s="686">
        <f>'RM_6.2.2.sz.mell'!E20</f>
        <v>0</v>
      </c>
      <c r="F20" s="686">
        <f>'RM_6.2.2.sz.mell'!F20</f>
        <v>0</v>
      </c>
      <c r="G20" s="686">
        <f>'RM_6.2.2.sz.mell'!G20</f>
        <v>0</v>
      </c>
      <c r="H20" s="686">
        <f>'RM_6.2.2.sz.mell'!H20</f>
        <v>0</v>
      </c>
      <c r="I20" s="686">
        <f>'RM_6.2.2.sz.mell'!I20</f>
        <v>0</v>
      </c>
      <c r="J20" s="783">
        <f>'RM_6.2.2.sz.mell'!J20</f>
        <v>0</v>
      </c>
      <c r="K20" s="781">
        <f>'RM_6.2.2.sz.mell'!K20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'RM_6.2.2.sz.mell'!C21</f>
        <v>0</v>
      </c>
      <c r="D21" s="688">
        <f>'RM_6.2.2.sz.mell'!D21</f>
        <v>0</v>
      </c>
      <c r="E21" s="688">
        <f>'RM_6.2.2.sz.mell'!E21</f>
        <v>0</v>
      </c>
      <c r="F21" s="688">
        <f>'RM_6.2.2.sz.mell'!F21</f>
        <v>0</v>
      </c>
      <c r="G21" s="688">
        <f>'RM_6.2.2.sz.mell'!G21</f>
        <v>0</v>
      </c>
      <c r="H21" s="688">
        <f>'RM_6.2.2.sz.mell'!H21</f>
        <v>0</v>
      </c>
      <c r="I21" s="688">
        <f>'RM_6.2.2.sz.mell'!I21</f>
        <v>0</v>
      </c>
      <c r="J21" s="786">
        <f>'RM_6.2.2.sz.mell'!J21</f>
        <v>0</v>
      </c>
      <c r="K21" s="781">
        <f>'RM_6.2.2.sz.mell'!K21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'RM_6.2.2.sz.mell'!C22</f>
        <v>0</v>
      </c>
      <c r="D22" s="297">
        <f>'RM_6.2.2.sz.mell'!D22</f>
        <v>0</v>
      </c>
      <c r="E22" s="297">
        <f>'RM_6.2.2.sz.mell'!E22</f>
        <v>0</v>
      </c>
      <c r="F22" s="297">
        <f>'RM_6.2.2.sz.mell'!F22</f>
        <v>0</v>
      </c>
      <c r="G22" s="297">
        <f>'RM_6.2.2.sz.mell'!G22</f>
        <v>0</v>
      </c>
      <c r="H22" s="297">
        <f>'RM_6.2.2.sz.mell'!H22</f>
        <v>0</v>
      </c>
      <c r="I22" s="297">
        <f>'RM_6.2.2.sz.mell'!I22</f>
        <v>0</v>
      </c>
      <c r="J22" s="297">
        <f>'RM_6.2.2.sz.mell'!J22</f>
        <v>0</v>
      </c>
      <c r="K22" s="346">
        <f>'RM_6.2.2.sz.mell'!K22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'RM_6.2.2.sz.mell'!C23</f>
        <v>0</v>
      </c>
      <c r="D23" s="668">
        <f>'RM_6.2.2.sz.mell'!D23</f>
        <v>0</v>
      </c>
      <c r="E23" s="668">
        <f>'RM_6.2.2.sz.mell'!E23</f>
        <v>0</v>
      </c>
      <c r="F23" s="668">
        <f>'RM_6.2.2.sz.mell'!F23</f>
        <v>0</v>
      </c>
      <c r="G23" s="668">
        <f>'RM_6.2.2.sz.mell'!G23</f>
        <v>0</v>
      </c>
      <c r="H23" s="668">
        <f>'RM_6.2.2.sz.mell'!H23</f>
        <v>0</v>
      </c>
      <c r="I23" s="668">
        <f>'RM_6.2.2.sz.mell'!I23</f>
        <v>0</v>
      </c>
      <c r="J23" s="788">
        <f>'RM_6.2.2.sz.mell'!J23</f>
        <v>0</v>
      </c>
      <c r="K23" s="781">
        <f>'RM_6.2.2.sz.mell'!K23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'RM_6.2.2.sz.mell'!C24</f>
        <v>0</v>
      </c>
      <c r="D24" s="686">
        <f>'RM_6.2.2.sz.mell'!D24</f>
        <v>0</v>
      </c>
      <c r="E24" s="686">
        <f>'RM_6.2.2.sz.mell'!E24</f>
        <v>0</v>
      </c>
      <c r="F24" s="686">
        <f>'RM_6.2.2.sz.mell'!F24</f>
        <v>0</v>
      </c>
      <c r="G24" s="686">
        <f>'RM_6.2.2.sz.mell'!G24</f>
        <v>0</v>
      </c>
      <c r="H24" s="686">
        <f>'RM_6.2.2.sz.mell'!H24</f>
        <v>0</v>
      </c>
      <c r="I24" s="686">
        <f>'RM_6.2.2.sz.mell'!I24</f>
        <v>0</v>
      </c>
      <c r="J24" s="783">
        <f>'RM_6.2.2.sz.mell'!J24</f>
        <v>0</v>
      </c>
      <c r="K24" s="789">
        <f>'RM_6.2.2.sz.mell'!K24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'RM_6.2.2.sz.mell'!C25</f>
        <v>0</v>
      </c>
      <c r="D25" s="686">
        <f>'RM_6.2.2.sz.mell'!D25</f>
        <v>0</v>
      </c>
      <c r="E25" s="686">
        <f>'RM_6.2.2.sz.mell'!E25</f>
        <v>0</v>
      </c>
      <c r="F25" s="686">
        <f>'RM_6.2.2.sz.mell'!F25</f>
        <v>0</v>
      </c>
      <c r="G25" s="686">
        <f>'RM_6.2.2.sz.mell'!G25</f>
        <v>0</v>
      </c>
      <c r="H25" s="686">
        <f>'RM_6.2.2.sz.mell'!H25</f>
        <v>0</v>
      </c>
      <c r="I25" s="686">
        <f>'RM_6.2.2.sz.mell'!I25</f>
        <v>0</v>
      </c>
      <c r="J25" s="783">
        <f>'RM_6.2.2.sz.mell'!J25</f>
        <v>0</v>
      </c>
      <c r="K25" s="789">
        <f>'RM_6.2.2.sz.mell'!K25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'RM_6.2.2.sz.mell'!C26</f>
        <v>0</v>
      </c>
      <c r="D26" s="688">
        <f>'RM_6.2.2.sz.mell'!D26</f>
        <v>0</v>
      </c>
      <c r="E26" s="688">
        <f>'RM_6.2.2.sz.mell'!E26</f>
        <v>0</v>
      </c>
      <c r="F26" s="688">
        <f>'RM_6.2.2.sz.mell'!F26</f>
        <v>0</v>
      </c>
      <c r="G26" s="688">
        <f>'RM_6.2.2.sz.mell'!G26</f>
        <v>0</v>
      </c>
      <c r="H26" s="688">
        <f>'RM_6.2.2.sz.mell'!H26</f>
        <v>0</v>
      </c>
      <c r="I26" s="688">
        <f>'RM_6.2.2.sz.mell'!I26</f>
        <v>0</v>
      </c>
      <c r="J26" s="790">
        <f>'RM_6.2.2.sz.mell'!J26</f>
        <v>0</v>
      </c>
      <c r="K26" s="791">
        <f>'RM_6.2.2.sz.mell'!K26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'RM_6.2.2.sz.mell'!C27</f>
        <v>0</v>
      </c>
      <c r="D27" s="389">
        <f>'RM_6.2.2.sz.mell'!D27</f>
        <v>0</v>
      </c>
      <c r="E27" s="389">
        <f>'RM_6.2.2.sz.mell'!E27</f>
        <v>0</v>
      </c>
      <c r="F27" s="389">
        <f>'RM_6.2.2.sz.mell'!F27</f>
        <v>0</v>
      </c>
      <c r="G27" s="389">
        <f>'RM_6.2.2.sz.mell'!G27</f>
        <v>0</v>
      </c>
      <c r="H27" s="389">
        <f>'RM_6.2.2.sz.mell'!H27</f>
        <v>0</v>
      </c>
      <c r="I27" s="389">
        <f>'RM_6.2.2.sz.mell'!I27</f>
        <v>0</v>
      </c>
      <c r="J27" s="389">
        <f>'RM_6.2.2.sz.mell'!J27</f>
        <v>0</v>
      </c>
      <c r="K27" s="302">
        <f>'RM_6.2.2.sz.mell'!K27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'RM_6.2.2.sz.mell'!C28</f>
        <v>0</v>
      </c>
      <c r="D28" s="297">
        <f>'RM_6.2.2.sz.mell'!D28</f>
        <v>0</v>
      </c>
      <c r="E28" s="297">
        <f>'RM_6.2.2.sz.mell'!E28</f>
        <v>0</v>
      </c>
      <c r="F28" s="297">
        <f>'RM_6.2.2.sz.mell'!F28</f>
        <v>0</v>
      </c>
      <c r="G28" s="297">
        <f>'RM_6.2.2.sz.mell'!G28</f>
        <v>0</v>
      </c>
      <c r="H28" s="297">
        <f>'RM_6.2.2.sz.mell'!H28</f>
        <v>0</v>
      </c>
      <c r="I28" s="297">
        <f>'RM_6.2.2.sz.mell'!I28</f>
        <v>0</v>
      </c>
      <c r="J28" s="297">
        <f>'RM_6.2.2.sz.mell'!J28</f>
        <v>0</v>
      </c>
      <c r="K28" s="346">
        <f>'RM_6.2.2.sz.mell'!K28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'RM_6.2.2.sz.mell'!C29</f>
        <v>0</v>
      </c>
      <c r="D29" s="672">
        <f>'RM_6.2.2.sz.mell'!D29</f>
        <v>0</v>
      </c>
      <c r="E29" s="672">
        <f>'RM_6.2.2.sz.mell'!E29</f>
        <v>0</v>
      </c>
      <c r="F29" s="672">
        <f>'RM_6.2.2.sz.mell'!F29</f>
        <v>0</v>
      </c>
      <c r="G29" s="672">
        <f>'RM_6.2.2.sz.mell'!G29</f>
        <v>0</v>
      </c>
      <c r="H29" s="672">
        <f>'RM_6.2.2.sz.mell'!H29</f>
        <v>0</v>
      </c>
      <c r="I29" s="672">
        <f>'RM_6.2.2.sz.mell'!I29</f>
        <v>0</v>
      </c>
      <c r="J29" s="788">
        <f>'RM_6.2.2.sz.mell'!J29</f>
        <v>0</v>
      </c>
      <c r="K29" s="781">
        <f>'RM_6.2.2.sz.mell'!K29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'RM_6.2.2.sz.mell'!C30</f>
        <v>0</v>
      </c>
      <c r="D30" s="679">
        <f>'RM_6.2.2.sz.mell'!D30</f>
        <v>0</v>
      </c>
      <c r="E30" s="679">
        <f>'RM_6.2.2.sz.mell'!E30</f>
        <v>0</v>
      </c>
      <c r="F30" s="679">
        <f>'RM_6.2.2.sz.mell'!F30</f>
        <v>0</v>
      </c>
      <c r="G30" s="679">
        <f>'RM_6.2.2.sz.mell'!G30</f>
        <v>0</v>
      </c>
      <c r="H30" s="679">
        <f>'RM_6.2.2.sz.mell'!H30</f>
        <v>0</v>
      </c>
      <c r="I30" s="679">
        <f>'RM_6.2.2.sz.mell'!I30</f>
        <v>0</v>
      </c>
      <c r="J30" s="788">
        <f>'RM_6.2.2.sz.mell'!J30</f>
        <v>0</v>
      </c>
      <c r="K30" s="781">
        <f>'RM_6.2.2.sz.mell'!K30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'RM_6.2.2.sz.mell'!C31</f>
        <v>0</v>
      </c>
      <c r="D31" s="679">
        <f>'RM_6.2.2.sz.mell'!D31</f>
        <v>0</v>
      </c>
      <c r="E31" s="679">
        <f>'RM_6.2.2.sz.mell'!E31</f>
        <v>0</v>
      </c>
      <c r="F31" s="679">
        <f>'RM_6.2.2.sz.mell'!F31</f>
        <v>0</v>
      </c>
      <c r="G31" s="679">
        <f>'RM_6.2.2.sz.mell'!G31</f>
        <v>0</v>
      </c>
      <c r="H31" s="679">
        <f>'RM_6.2.2.sz.mell'!H31</f>
        <v>0</v>
      </c>
      <c r="I31" s="679">
        <f>'RM_6.2.2.sz.mell'!I31</f>
        <v>0</v>
      </c>
      <c r="J31" s="788">
        <f>'RM_6.2.2.sz.mell'!J31</f>
        <v>0</v>
      </c>
      <c r="K31" s="781">
        <f>'RM_6.2.2.sz.mell'!K31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'RM_6.2.2.sz.mell'!C32</f>
        <v>0</v>
      </c>
      <c r="D32" s="757">
        <f>'RM_6.2.2.sz.mell'!D32</f>
        <v>0</v>
      </c>
      <c r="E32" s="757">
        <f>'RM_6.2.2.sz.mell'!E32</f>
        <v>0</v>
      </c>
      <c r="F32" s="757">
        <f>'RM_6.2.2.sz.mell'!F32</f>
        <v>0</v>
      </c>
      <c r="G32" s="757">
        <f>'RM_6.2.2.sz.mell'!G32</f>
        <v>0</v>
      </c>
      <c r="H32" s="757">
        <f>'RM_6.2.2.sz.mell'!H32</f>
        <v>0</v>
      </c>
      <c r="I32" s="757">
        <f>'RM_6.2.2.sz.mell'!I32</f>
        <v>0</v>
      </c>
      <c r="J32" s="788">
        <f>'RM_6.2.2.sz.mell'!J32</f>
        <v>0</v>
      </c>
      <c r="K32" s="781">
        <f>'RM_6.2.2.sz.mell'!K32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3">
        <f>'RM_6.2.2.sz.mell'!C33</f>
        <v>0</v>
      </c>
      <c r="D33" s="297">
        <f>'RM_6.2.2.sz.mell'!D33</f>
        <v>0</v>
      </c>
      <c r="E33" s="297">
        <f>'RM_6.2.2.sz.mell'!E33</f>
        <v>0</v>
      </c>
      <c r="F33" s="297">
        <f>'RM_6.2.2.sz.mell'!F33</f>
        <v>0</v>
      </c>
      <c r="G33" s="297">
        <f>'RM_6.2.2.sz.mell'!G33</f>
        <v>0</v>
      </c>
      <c r="H33" s="297">
        <f>'RM_6.2.2.sz.mell'!H33</f>
        <v>0</v>
      </c>
      <c r="I33" s="297">
        <f>'RM_6.2.2.sz.mell'!I33</f>
        <v>0</v>
      </c>
      <c r="J33" s="297">
        <f>'RM_6.2.2.sz.mell'!J33</f>
        <v>0</v>
      </c>
      <c r="K33" s="346">
        <f>'RM_6.2.2.sz.mell'!K33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'RM_6.2.2.sz.mell'!C34</f>
        <v>0</v>
      </c>
      <c r="D34" s="672">
        <f>'RM_6.2.2.sz.mell'!D34</f>
        <v>0</v>
      </c>
      <c r="E34" s="672">
        <f>'RM_6.2.2.sz.mell'!E34</f>
        <v>0</v>
      </c>
      <c r="F34" s="672">
        <f>'RM_6.2.2.sz.mell'!F34</f>
        <v>0</v>
      </c>
      <c r="G34" s="672">
        <f>'RM_6.2.2.sz.mell'!G34</f>
        <v>0</v>
      </c>
      <c r="H34" s="672">
        <f>'RM_6.2.2.sz.mell'!H34</f>
        <v>0</v>
      </c>
      <c r="I34" s="672">
        <f>'RM_6.2.2.sz.mell'!I34</f>
        <v>0</v>
      </c>
      <c r="J34" s="788">
        <f>'RM_6.2.2.sz.mell'!J34</f>
        <v>0</v>
      </c>
      <c r="K34" s="781">
        <f>'RM_6.2.2.sz.mell'!K34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'RM_6.2.2.sz.mell'!C35</f>
        <v>0</v>
      </c>
      <c r="D35" s="679">
        <f>'RM_6.2.2.sz.mell'!D35</f>
        <v>0</v>
      </c>
      <c r="E35" s="679">
        <f>'RM_6.2.2.sz.mell'!E35</f>
        <v>0</v>
      </c>
      <c r="F35" s="679">
        <f>'RM_6.2.2.sz.mell'!F35</f>
        <v>0</v>
      </c>
      <c r="G35" s="679">
        <f>'RM_6.2.2.sz.mell'!G35</f>
        <v>0</v>
      </c>
      <c r="H35" s="679">
        <f>'RM_6.2.2.sz.mell'!H35</f>
        <v>0</v>
      </c>
      <c r="I35" s="679">
        <f>'RM_6.2.2.sz.mell'!I35</f>
        <v>0</v>
      </c>
      <c r="J35" s="788">
        <f>'RM_6.2.2.sz.mell'!J35</f>
        <v>0</v>
      </c>
      <c r="K35" s="781">
        <f>'RM_6.2.2.sz.mell'!K35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'RM_6.2.2.sz.mell'!C36</f>
        <v>0</v>
      </c>
      <c r="D36" s="757">
        <f>'RM_6.2.2.sz.mell'!D36</f>
        <v>0</v>
      </c>
      <c r="E36" s="757">
        <f>'RM_6.2.2.sz.mell'!E36</f>
        <v>0</v>
      </c>
      <c r="F36" s="757">
        <f>'RM_6.2.2.sz.mell'!F36</f>
        <v>0</v>
      </c>
      <c r="G36" s="757">
        <f>'RM_6.2.2.sz.mell'!G36</f>
        <v>0</v>
      </c>
      <c r="H36" s="757">
        <f>'RM_6.2.2.sz.mell'!H36</f>
        <v>0</v>
      </c>
      <c r="I36" s="757">
        <f>'RM_6.2.2.sz.mell'!I36</f>
        <v>0</v>
      </c>
      <c r="J36" s="788">
        <f>'RM_6.2.2.sz.mell'!J36</f>
        <v>0</v>
      </c>
      <c r="K36" s="798">
        <f>'RM_6.2.2.sz.mell'!K36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'RM_6.2.2.sz.mell'!C37</f>
        <v>0</v>
      </c>
      <c r="D37" s="389">
        <f>'RM_6.2.2.sz.mell'!D37</f>
        <v>0</v>
      </c>
      <c r="E37" s="389">
        <f>'RM_6.2.2.sz.mell'!E37</f>
        <v>0</v>
      </c>
      <c r="F37" s="389">
        <f>'RM_6.2.2.sz.mell'!F37</f>
        <v>0</v>
      </c>
      <c r="G37" s="389">
        <f>'RM_6.2.2.sz.mell'!G37</f>
        <v>0</v>
      </c>
      <c r="H37" s="389">
        <f>'RM_6.2.2.sz.mell'!H37</f>
        <v>0</v>
      </c>
      <c r="I37" s="389">
        <f>'RM_6.2.2.sz.mell'!I37</f>
        <v>0</v>
      </c>
      <c r="J37" s="297">
        <f>'RM_6.2.2.sz.mell'!J37</f>
        <v>0</v>
      </c>
      <c r="K37" s="302">
        <f>'RM_6.2.2.sz.mell'!K37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'RM_6.2.2.sz.mell'!C38</f>
        <v>0</v>
      </c>
      <c r="D38" s="389">
        <f>'RM_6.2.2.sz.mell'!D38</f>
        <v>0</v>
      </c>
      <c r="E38" s="389">
        <f>'RM_6.2.2.sz.mell'!E38</f>
        <v>0</v>
      </c>
      <c r="F38" s="389">
        <f>'RM_6.2.2.sz.mell'!F38</f>
        <v>0</v>
      </c>
      <c r="G38" s="389">
        <f>'RM_6.2.2.sz.mell'!G38</f>
        <v>0</v>
      </c>
      <c r="H38" s="389">
        <f>'RM_6.2.2.sz.mell'!H38</f>
        <v>0</v>
      </c>
      <c r="I38" s="389">
        <f>'RM_6.2.2.sz.mell'!I38</f>
        <v>0</v>
      </c>
      <c r="J38" s="799">
        <f>'RM_6.2.2.sz.mell'!J38</f>
        <v>0</v>
      </c>
      <c r="K38" s="781">
        <f>'RM_6.2.2.sz.mell'!K38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3">
        <f>'RM_6.2.2.sz.mell'!C39</f>
        <v>0</v>
      </c>
      <c r="D39" s="297">
        <f>'RM_6.2.2.sz.mell'!D39</f>
        <v>0</v>
      </c>
      <c r="E39" s="297">
        <f>'RM_6.2.2.sz.mell'!E39</f>
        <v>0</v>
      </c>
      <c r="F39" s="297">
        <f>'RM_6.2.2.sz.mell'!F39</f>
        <v>0</v>
      </c>
      <c r="G39" s="297">
        <f>'RM_6.2.2.sz.mell'!G39</f>
        <v>0</v>
      </c>
      <c r="H39" s="297">
        <f>'RM_6.2.2.sz.mell'!H39</f>
        <v>0</v>
      </c>
      <c r="I39" s="297">
        <f>'RM_6.2.2.sz.mell'!I39</f>
        <v>0</v>
      </c>
      <c r="J39" s="297">
        <f>'RM_6.2.2.sz.mell'!J39</f>
        <v>0</v>
      </c>
      <c r="K39" s="346">
        <f>'RM_6.2.2.sz.mell'!K39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3">
        <f>'RM_6.2.2.sz.mell'!C40</f>
        <v>0</v>
      </c>
      <c r="D40" s="297">
        <f>'RM_6.2.2.sz.mell'!D40</f>
        <v>0</v>
      </c>
      <c r="E40" s="297">
        <f>'RM_6.2.2.sz.mell'!E40</f>
        <v>0</v>
      </c>
      <c r="F40" s="297">
        <f>'RM_6.2.2.sz.mell'!F40</f>
        <v>0</v>
      </c>
      <c r="G40" s="297">
        <f>'RM_6.2.2.sz.mell'!G40</f>
        <v>0</v>
      </c>
      <c r="H40" s="297">
        <f>'RM_6.2.2.sz.mell'!H40</f>
        <v>0</v>
      </c>
      <c r="I40" s="297">
        <f>'RM_6.2.2.sz.mell'!I40</f>
        <v>0</v>
      </c>
      <c r="J40" s="297">
        <f>'RM_6.2.2.sz.mell'!J40</f>
        <v>0</v>
      </c>
      <c r="K40" s="346">
        <f>'RM_6.2.2.sz.mell'!K40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'RM_6.2.2.sz.mell'!C41</f>
        <v>0</v>
      </c>
      <c r="D41" s="672">
        <f>'RM_6.2.2.sz.mell'!D41</f>
        <v>0</v>
      </c>
      <c r="E41" s="672">
        <f>'RM_6.2.2.sz.mell'!E41</f>
        <v>0</v>
      </c>
      <c r="F41" s="672">
        <f>'RM_6.2.2.sz.mell'!F41</f>
        <v>0</v>
      </c>
      <c r="G41" s="672">
        <f>'RM_6.2.2.sz.mell'!G41</f>
        <v>0</v>
      </c>
      <c r="H41" s="672">
        <f>'RM_6.2.2.sz.mell'!H41</f>
        <v>0</v>
      </c>
      <c r="I41" s="672">
        <f>'RM_6.2.2.sz.mell'!I41</f>
        <v>0</v>
      </c>
      <c r="J41" s="788">
        <f>'RM_6.2.2.sz.mell'!J41</f>
        <v>0</v>
      </c>
      <c r="K41" s="781">
        <f>'RM_6.2.2.sz.mell'!K41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'RM_6.2.2.sz.mell'!C42</f>
        <v>0</v>
      </c>
      <c r="D42" s="679">
        <f>'RM_6.2.2.sz.mell'!D42</f>
        <v>0</v>
      </c>
      <c r="E42" s="679">
        <f>'RM_6.2.2.sz.mell'!E42</f>
        <v>0</v>
      </c>
      <c r="F42" s="679">
        <f>'RM_6.2.2.sz.mell'!F42</f>
        <v>0</v>
      </c>
      <c r="G42" s="679">
        <f>'RM_6.2.2.sz.mell'!G42</f>
        <v>0</v>
      </c>
      <c r="H42" s="679">
        <f>'RM_6.2.2.sz.mell'!H42</f>
        <v>0</v>
      </c>
      <c r="I42" s="679">
        <f>'RM_6.2.2.sz.mell'!I42</f>
        <v>0</v>
      </c>
      <c r="J42" s="788">
        <f>'RM_6.2.2.sz.mell'!J42</f>
        <v>0</v>
      </c>
      <c r="K42" s="789">
        <f>'RM_6.2.2.sz.mell'!K42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'RM_6.2.2.sz.mell'!C43</f>
        <v>0</v>
      </c>
      <c r="D43" s="676">
        <f>'RM_6.2.2.sz.mell'!D43</f>
        <v>0</v>
      </c>
      <c r="E43" s="676">
        <f>'RM_6.2.2.sz.mell'!E43</f>
        <v>0</v>
      </c>
      <c r="F43" s="676">
        <f>'RM_6.2.2.sz.mell'!F43</f>
        <v>0</v>
      </c>
      <c r="G43" s="676">
        <f>'RM_6.2.2.sz.mell'!G43</f>
        <v>0</v>
      </c>
      <c r="H43" s="676">
        <f>'RM_6.2.2.sz.mell'!H43</f>
        <v>0</v>
      </c>
      <c r="I43" s="676">
        <f>'RM_6.2.2.sz.mell'!I43</f>
        <v>0</v>
      </c>
      <c r="J43" s="788">
        <f>'RM_6.2.2.sz.mell'!J43</f>
        <v>0</v>
      </c>
      <c r="K43" s="791">
        <f>'RM_6.2.2.sz.mell'!K43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3">
        <f>'RM_6.2.2.sz.mell'!C44</f>
        <v>0</v>
      </c>
      <c r="D44" s="297">
        <f>'RM_6.2.2.sz.mell'!D44</f>
        <v>0</v>
      </c>
      <c r="E44" s="297">
        <f>'RM_6.2.2.sz.mell'!E44</f>
        <v>0</v>
      </c>
      <c r="F44" s="297">
        <f>'RM_6.2.2.sz.mell'!F44</f>
        <v>0</v>
      </c>
      <c r="G44" s="297">
        <f>'RM_6.2.2.sz.mell'!G44</f>
        <v>0</v>
      </c>
      <c r="H44" s="297">
        <f>'RM_6.2.2.sz.mell'!H44</f>
        <v>0</v>
      </c>
      <c r="I44" s="297">
        <f>'RM_6.2.2.sz.mell'!I44</f>
        <v>0</v>
      </c>
      <c r="J44" s="297">
        <f>'RM_6.2.2.sz.mell'!J44</f>
        <v>0</v>
      </c>
      <c r="K44" s="346">
        <f>'RM_6.2.2.sz.mell'!K44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'RM_6.2.2.sz.mell'!C46</f>
        <v>0</v>
      </c>
      <c r="D46" s="801">
        <f>'RM_6.2.2.sz.mell'!D46</f>
        <v>0</v>
      </c>
      <c r="E46" s="801">
        <f>'RM_6.2.2.sz.mell'!E46</f>
        <v>0</v>
      </c>
      <c r="F46" s="801">
        <f>'RM_6.2.2.sz.mell'!F46</f>
        <v>0</v>
      </c>
      <c r="G46" s="801">
        <f>'RM_6.2.2.sz.mell'!G46</f>
        <v>0</v>
      </c>
      <c r="H46" s="801">
        <f>'RM_6.2.2.sz.mell'!H46</f>
        <v>0</v>
      </c>
      <c r="I46" s="801">
        <f>'RM_6.2.2.sz.mell'!I46</f>
        <v>0</v>
      </c>
      <c r="J46" s="801">
        <f>'RM_6.2.2.sz.mell'!J46</f>
        <v>0</v>
      </c>
      <c r="K46" s="302">
        <f>'RM_6.2.2.sz.mell'!K46</f>
        <v>0</v>
      </c>
    </row>
    <row r="47" spans="1:11" ht="12" customHeight="1" x14ac:dyDescent="0.2">
      <c r="A47" s="436" t="s">
        <v>97</v>
      </c>
      <c r="B47" s="9" t="s">
        <v>48</v>
      </c>
      <c r="C47" s="803">
        <f>'RM_6.2.2.sz.mell'!C47</f>
        <v>0</v>
      </c>
      <c r="D47" s="803">
        <f>'RM_6.2.2.sz.mell'!D47</f>
        <v>0</v>
      </c>
      <c r="E47" s="803">
        <f>'RM_6.2.2.sz.mell'!E47</f>
        <v>0</v>
      </c>
      <c r="F47" s="803">
        <f>'RM_6.2.2.sz.mell'!F47</f>
        <v>0</v>
      </c>
      <c r="G47" s="803">
        <f>'RM_6.2.2.sz.mell'!G47</f>
        <v>0</v>
      </c>
      <c r="H47" s="803">
        <f>'RM_6.2.2.sz.mell'!H47</f>
        <v>0</v>
      </c>
      <c r="I47" s="803">
        <f>'RM_6.2.2.sz.mell'!I47</f>
        <v>0</v>
      </c>
      <c r="J47" s="803">
        <f>'RM_6.2.2.sz.mell'!J47</f>
        <v>0</v>
      </c>
      <c r="K47" s="804">
        <f>'RM_6.2.2.sz.mell'!K47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'RM_6.2.2.sz.mell'!C48</f>
        <v>0</v>
      </c>
      <c r="D48" s="806">
        <f>'RM_6.2.2.sz.mell'!D48</f>
        <v>0</v>
      </c>
      <c r="E48" s="806">
        <f>'RM_6.2.2.sz.mell'!E48</f>
        <v>0</v>
      </c>
      <c r="F48" s="806">
        <f>'RM_6.2.2.sz.mell'!F48</f>
        <v>0</v>
      </c>
      <c r="G48" s="806">
        <f>'RM_6.2.2.sz.mell'!G48</f>
        <v>0</v>
      </c>
      <c r="H48" s="806">
        <f>'RM_6.2.2.sz.mell'!H48</f>
        <v>0</v>
      </c>
      <c r="I48" s="806">
        <f>'RM_6.2.2.sz.mell'!I48</f>
        <v>0</v>
      </c>
      <c r="J48" s="806">
        <f>'RM_6.2.2.sz.mell'!J48</f>
        <v>0</v>
      </c>
      <c r="K48" s="807">
        <f>'RM_6.2.2.sz.mell'!K48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'RM_6.2.2.sz.mell'!C49</f>
        <v>0</v>
      </c>
      <c r="D49" s="806">
        <f>'RM_6.2.2.sz.mell'!D49</f>
        <v>0</v>
      </c>
      <c r="E49" s="806">
        <f>'RM_6.2.2.sz.mell'!E49</f>
        <v>0</v>
      </c>
      <c r="F49" s="806">
        <f>'RM_6.2.2.sz.mell'!F49</f>
        <v>0</v>
      </c>
      <c r="G49" s="806">
        <f>'RM_6.2.2.sz.mell'!G49</f>
        <v>0</v>
      </c>
      <c r="H49" s="806">
        <f>'RM_6.2.2.sz.mell'!H49</f>
        <v>0</v>
      </c>
      <c r="I49" s="806">
        <f>'RM_6.2.2.sz.mell'!I49</f>
        <v>0</v>
      </c>
      <c r="J49" s="806">
        <f>'RM_6.2.2.sz.mell'!J49</f>
        <v>0</v>
      </c>
      <c r="K49" s="807">
        <f>'RM_6.2.2.sz.mell'!K49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'RM_6.2.2.sz.mell'!C50</f>
        <v>0</v>
      </c>
      <c r="D50" s="806">
        <f>'RM_6.2.2.sz.mell'!D50</f>
        <v>0</v>
      </c>
      <c r="E50" s="806">
        <f>'RM_6.2.2.sz.mell'!E50</f>
        <v>0</v>
      </c>
      <c r="F50" s="806">
        <f>'RM_6.2.2.sz.mell'!F50</f>
        <v>0</v>
      </c>
      <c r="G50" s="806">
        <f>'RM_6.2.2.sz.mell'!G50</f>
        <v>0</v>
      </c>
      <c r="H50" s="806">
        <f>'RM_6.2.2.sz.mell'!H50</f>
        <v>0</v>
      </c>
      <c r="I50" s="806">
        <f>'RM_6.2.2.sz.mell'!I50</f>
        <v>0</v>
      </c>
      <c r="J50" s="806">
        <f>'RM_6.2.2.sz.mell'!J50</f>
        <v>0</v>
      </c>
      <c r="K50" s="807">
        <f>'RM_6.2.2.sz.mell'!K50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'RM_6.2.2.sz.mell'!C51</f>
        <v>0</v>
      </c>
      <c r="D51" s="806">
        <f>'RM_6.2.2.sz.mell'!D51</f>
        <v>0</v>
      </c>
      <c r="E51" s="806">
        <f>'RM_6.2.2.sz.mell'!E51</f>
        <v>0</v>
      </c>
      <c r="F51" s="806">
        <f>'RM_6.2.2.sz.mell'!F51</f>
        <v>0</v>
      </c>
      <c r="G51" s="806">
        <f>'RM_6.2.2.sz.mell'!G51</f>
        <v>0</v>
      </c>
      <c r="H51" s="806">
        <f>'RM_6.2.2.sz.mell'!H51</f>
        <v>0</v>
      </c>
      <c r="I51" s="806">
        <f>'RM_6.2.2.sz.mell'!I51</f>
        <v>0</v>
      </c>
      <c r="J51" s="806">
        <f>'RM_6.2.2.sz.mell'!J51</f>
        <v>0</v>
      </c>
      <c r="K51" s="807">
        <f>'RM_6.2.2.sz.mell'!K51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'RM_6.2.2.sz.mell'!C52</f>
        <v>0</v>
      </c>
      <c r="D52" s="801">
        <f>'RM_6.2.2.sz.mell'!D52</f>
        <v>0</v>
      </c>
      <c r="E52" s="801">
        <f>'RM_6.2.2.sz.mell'!E52</f>
        <v>0</v>
      </c>
      <c r="F52" s="801">
        <f>'RM_6.2.2.sz.mell'!F52</f>
        <v>0</v>
      </c>
      <c r="G52" s="801">
        <f>'RM_6.2.2.sz.mell'!G52</f>
        <v>0</v>
      </c>
      <c r="H52" s="801">
        <f>'RM_6.2.2.sz.mell'!H52</f>
        <v>0</v>
      </c>
      <c r="I52" s="801">
        <f>'RM_6.2.2.sz.mell'!I52</f>
        <v>0</v>
      </c>
      <c r="J52" s="801">
        <f>'RM_6.2.2.sz.mell'!J52</f>
        <v>0</v>
      </c>
      <c r="K52" s="302">
        <f>'RM_6.2.2.sz.mell'!K52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'RM_6.2.2.sz.mell'!C53</f>
        <v>0</v>
      </c>
      <c r="D53" s="803">
        <f>'RM_6.2.2.sz.mell'!D53</f>
        <v>0</v>
      </c>
      <c r="E53" s="803">
        <f>'RM_6.2.2.sz.mell'!E53</f>
        <v>0</v>
      </c>
      <c r="F53" s="803">
        <f>'RM_6.2.2.sz.mell'!F53</f>
        <v>0</v>
      </c>
      <c r="G53" s="803">
        <f>'RM_6.2.2.sz.mell'!G53</f>
        <v>0</v>
      </c>
      <c r="H53" s="803">
        <f>'RM_6.2.2.sz.mell'!H53</f>
        <v>0</v>
      </c>
      <c r="I53" s="803">
        <f>'RM_6.2.2.sz.mell'!I53</f>
        <v>0</v>
      </c>
      <c r="J53" s="803">
        <f>'RM_6.2.2.sz.mell'!J53</f>
        <v>0</v>
      </c>
      <c r="K53" s="804">
        <f>'RM_6.2.2.sz.mell'!K53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'RM_6.2.2.sz.mell'!C54</f>
        <v>0</v>
      </c>
      <c r="D54" s="806">
        <f>'RM_6.2.2.sz.mell'!D54</f>
        <v>0</v>
      </c>
      <c r="E54" s="806">
        <f>'RM_6.2.2.sz.mell'!E54</f>
        <v>0</v>
      </c>
      <c r="F54" s="806">
        <f>'RM_6.2.2.sz.mell'!F54</f>
        <v>0</v>
      </c>
      <c r="G54" s="806">
        <f>'RM_6.2.2.sz.mell'!G54</f>
        <v>0</v>
      </c>
      <c r="H54" s="806">
        <f>'RM_6.2.2.sz.mell'!H54</f>
        <v>0</v>
      </c>
      <c r="I54" s="806">
        <f>'RM_6.2.2.sz.mell'!I54</f>
        <v>0</v>
      </c>
      <c r="J54" s="806">
        <f>'RM_6.2.2.sz.mell'!J54</f>
        <v>0</v>
      </c>
      <c r="K54" s="807">
        <f>'RM_6.2.2.sz.mell'!K54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'RM_6.2.2.sz.mell'!C55</f>
        <v>0</v>
      </c>
      <c r="D55" s="806">
        <f>'RM_6.2.2.sz.mell'!D55</f>
        <v>0</v>
      </c>
      <c r="E55" s="806">
        <f>'RM_6.2.2.sz.mell'!E55</f>
        <v>0</v>
      </c>
      <c r="F55" s="806">
        <f>'RM_6.2.2.sz.mell'!F55</f>
        <v>0</v>
      </c>
      <c r="G55" s="806">
        <f>'RM_6.2.2.sz.mell'!G55</f>
        <v>0</v>
      </c>
      <c r="H55" s="806">
        <f>'RM_6.2.2.sz.mell'!H55</f>
        <v>0</v>
      </c>
      <c r="I55" s="806">
        <f>'RM_6.2.2.sz.mell'!I55</f>
        <v>0</v>
      </c>
      <c r="J55" s="806">
        <f>'RM_6.2.2.sz.mell'!J55</f>
        <v>0</v>
      </c>
      <c r="K55" s="807">
        <f>'RM_6.2.2.sz.mell'!K55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'RM_6.2.2.sz.mell'!C56</f>
        <v>0</v>
      </c>
      <c r="D56" s="806">
        <f>'RM_6.2.2.sz.mell'!D56</f>
        <v>0</v>
      </c>
      <c r="E56" s="806">
        <f>'RM_6.2.2.sz.mell'!E56</f>
        <v>0</v>
      </c>
      <c r="F56" s="806">
        <f>'RM_6.2.2.sz.mell'!F56</f>
        <v>0</v>
      </c>
      <c r="G56" s="806">
        <f>'RM_6.2.2.sz.mell'!G56</f>
        <v>0</v>
      </c>
      <c r="H56" s="806">
        <f>'RM_6.2.2.sz.mell'!H56</f>
        <v>0</v>
      </c>
      <c r="I56" s="806">
        <f>'RM_6.2.2.sz.mell'!I56</f>
        <v>0</v>
      </c>
      <c r="J56" s="806">
        <f>'RM_6.2.2.sz.mell'!J56</f>
        <v>0</v>
      </c>
      <c r="K56" s="807">
        <f>'RM_6.2.2.sz.mell'!K56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'RM_6.2.2.sz.mell'!C57</f>
        <v>0</v>
      </c>
      <c r="D57" s="801">
        <f>'RM_6.2.2.sz.mell'!D57</f>
        <v>0</v>
      </c>
      <c r="E57" s="801">
        <f>'RM_6.2.2.sz.mell'!E57</f>
        <v>0</v>
      </c>
      <c r="F57" s="801">
        <f>'RM_6.2.2.sz.mell'!F57</f>
        <v>0</v>
      </c>
      <c r="G57" s="801">
        <f>'RM_6.2.2.sz.mell'!G57</f>
        <v>0</v>
      </c>
      <c r="H57" s="801">
        <f>'RM_6.2.2.sz.mell'!H57</f>
        <v>0</v>
      </c>
      <c r="I57" s="801">
        <f>'RM_6.2.2.sz.mell'!I57</f>
        <v>0</v>
      </c>
      <c r="J57" s="801">
        <f>'RM_6.2.2.sz.mell'!J57</f>
        <v>0</v>
      </c>
      <c r="K57" s="302">
        <f>'RM_6.2.2.sz.mell'!K57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'RM_6.2.2.sz.mell'!C58</f>
        <v>0</v>
      </c>
      <c r="D58" s="809">
        <f>'RM_6.2.2.sz.mell'!D58</f>
        <v>0</v>
      </c>
      <c r="E58" s="809">
        <f>'RM_6.2.2.sz.mell'!E58</f>
        <v>0</v>
      </c>
      <c r="F58" s="809">
        <f>'RM_6.2.2.sz.mell'!F58</f>
        <v>0</v>
      </c>
      <c r="G58" s="809">
        <f>'RM_6.2.2.sz.mell'!G58</f>
        <v>0</v>
      </c>
      <c r="H58" s="809">
        <f>'RM_6.2.2.sz.mell'!H58</f>
        <v>0</v>
      </c>
      <c r="I58" s="809">
        <f>'RM_6.2.2.sz.mell'!I58</f>
        <v>0</v>
      </c>
      <c r="J58" s="809">
        <f>'RM_6.2.2.sz.mell'!J58</f>
        <v>0</v>
      </c>
      <c r="K58" s="350">
        <f>'RM_6.2.2.sz.mell'!K58</f>
        <v>0</v>
      </c>
    </row>
    <row r="59" spans="1:11" ht="8.1" customHeight="1" thickBot="1" x14ac:dyDescent="0.25">
      <c r="C59" s="815">
        <f>'RM_6.2.2.sz.mell'!C59</f>
        <v>0</v>
      </c>
      <c r="D59" s="815">
        <f>'RM_6.2.2.sz.mell'!D59</f>
        <v>0</v>
      </c>
      <c r="E59" s="815">
        <f>'RM_6.2.2.sz.mell'!E59</f>
        <v>0</v>
      </c>
      <c r="F59" s="815">
        <f>'RM_6.2.2.sz.mell'!F59</f>
        <v>0</v>
      </c>
      <c r="G59" s="815">
        <f>'RM_6.2.2.sz.mell'!G59</f>
        <v>0</v>
      </c>
      <c r="H59" s="815">
        <f>'RM_6.2.2.sz.mell'!H59</f>
        <v>0</v>
      </c>
      <c r="I59" s="815">
        <f>'RM_6.2.2.sz.mell'!I59</f>
        <v>0</v>
      </c>
      <c r="J59" s="815">
        <f>'RM_6.2.2.sz.mell'!J59</f>
        <v>0</v>
      </c>
      <c r="K59" s="816">
        <f>'RM_6.2.2.sz.mell'!K59</f>
        <v>0</v>
      </c>
    </row>
    <row r="60" spans="1:11" ht="12.95" customHeight="1" thickBot="1" x14ac:dyDescent="0.25">
      <c r="A60" s="229" t="s">
        <v>514</v>
      </c>
      <c r="B60" s="230"/>
      <c r="C60" s="813">
        <f>'RM_6.2.2.sz.mell'!C60</f>
        <v>0</v>
      </c>
      <c r="D60" s="813">
        <f>'RM_6.2.2.sz.mell'!D60</f>
        <v>0</v>
      </c>
      <c r="E60" s="813">
        <f>'RM_6.2.2.sz.mell'!E60</f>
        <v>0</v>
      </c>
      <c r="F60" s="813">
        <f>'RM_6.2.2.sz.mell'!F60</f>
        <v>0</v>
      </c>
      <c r="G60" s="813">
        <f>'RM_6.2.2.sz.mell'!G60</f>
        <v>0</v>
      </c>
      <c r="H60" s="813">
        <f>'RM_6.2.2.sz.mell'!H60</f>
        <v>0</v>
      </c>
      <c r="I60" s="813">
        <f>'RM_6.2.2.sz.mell'!I60</f>
        <v>0</v>
      </c>
      <c r="J60" s="813">
        <f>'RM_6.2.2.sz.mell'!J60</f>
        <v>0</v>
      </c>
      <c r="K60" s="814">
        <f>'RM_6.2.2.sz.mell'!K60</f>
        <v>0</v>
      </c>
    </row>
    <row r="61" spans="1:11" ht="12.95" customHeight="1" thickBot="1" x14ac:dyDescent="0.25">
      <c r="A61" s="229" t="s">
        <v>203</v>
      </c>
      <c r="B61" s="230"/>
      <c r="C61" s="813">
        <f>'RM_6.2.2.sz.mell'!C61</f>
        <v>0</v>
      </c>
      <c r="D61" s="813">
        <f>'RM_6.2.2.sz.mell'!D61</f>
        <v>0</v>
      </c>
      <c r="E61" s="813">
        <f>'RM_6.2.2.sz.mell'!E61</f>
        <v>0</v>
      </c>
      <c r="F61" s="813">
        <f>'RM_6.2.2.sz.mell'!F61</f>
        <v>0</v>
      </c>
      <c r="G61" s="813">
        <f>'RM_6.2.2.sz.mell'!G61</f>
        <v>0</v>
      </c>
      <c r="H61" s="813">
        <f>'RM_6.2.2.sz.mell'!H61</f>
        <v>0</v>
      </c>
      <c r="I61" s="813">
        <f>'RM_6.2.2.sz.mell'!I61</f>
        <v>0</v>
      </c>
      <c r="J61" s="813">
        <f>'RM_6.2.2.sz.mell'!J61</f>
        <v>0</v>
      </c>
      <c r="K61" s="814">
        <f>'RM_6.2.2.sz.mell'!K61</f>
        <v>0</v>
      </c>
    </row>
  </sheetData>
  <sheetProtection sheet="1" formatCells="0"/>
  <customSheetViews>
    <customSheetView guid="{9A8A2574-4E4C-4A0E-A4B4-611EAAF4A38D}" scale="120" topLeftCell="B1">
      <selection activeCell="M64" sqref="M6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1"/>
  <sheetViews>
    <sheetView topLeftCell="B1" zoomScale="120" zoomScaleNormal="120" workbookViewId="0">
      <selection activeCell="M32" sqref="M3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CONCATENATE("5.2.3. melléklet ",E_ALAPADATOK!A7," ",E_ALAPADATOK!B7," ",E_ALAPADATOK!C7," ",E_ALAPADATOK!D7," ",E_ALAPADATOK!E7," ",E_ALAPADATOK!F7," ",E_ALAPADATOK!G7," ",E_ALAPADATOK!H7)</f>
        <v>5.2.3.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E_ALAPADATOK!A11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'RM_6.2.3.sz.mell'!C10</f>
        <v>0</v>
      </c>
      <c r="D10" s="297">
        <f>'RM_6.2.3.sz.mell'!D10</f>
        <v>0</v>
      </c>
      <c r="E10" s="297">
        <f>'RM_6.2.3.sz.mell'!E10</f>
        <v>0</v>
      </c>
      <c r="F10" s="297">
        <f>'RM_6.2.3.sz.mell'!F10</f>
        <v>0</v>
      </c>
      <c r="G10" s="297">
        <f>'RM_6.2.3.sz.mell'!G10</f>
        <v>0</v>
      </c>
      <c r="H10" s="297">
        <f>'RM_6.2.3.sz.mell'!H10</f>
        <v>0</v>
      </c>
      <c r="I10" s="297">
        <f>'RM_6.2.3.sz.mell'!I10</f>
        <v>0</v>
      </c>
      <c r="J10" s="297">
        <f>'RM_6.2.3.sz.mell'!J10</f>
        <v>0</v>
      </c>
      <c r="K10" s="297">
        <f>'RM_6.2.3.sz.mell'!K10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'RM_6.2.3.sz.mell'!C11</f>
        <v>0</v>
      </c>
      <c r="D11" s="684">
        <f>'RM_6.2.3.sz.mell'!D11</f>
        <v>0</v>
      </c>
      <c r="E11" s="684">
        <f>'RM_6.2.3.sz.mell'!E11</f>
        <v>0</v>
      </c>
      <c r="F11" s="684">
        <f>'RM_6.2.3.sz.mell'!F11</f>
        <v>0</v>
      </c>
      <c r="G11" s="684">
        <f>'RM_6.2.3.sz.mell'!G11</f>
        <v>0</v>
      </c>
      <c r="H11" s="684">
        <f>'RM_6.2.3.sz.mell'!H11</f>
        <v>0</v>
      </c>
      <c r="I11" s="684">
        <f>'RM_6.2.3.sz.mell'!I11</f>
        <v>0</v>
      </c>
      <c r="J11" s="780">
        <f>'RM_6.2.3.sz.mell'!J11</f>
        <v>0</v>
      </c>
      <c r="K11" s="781">
        <f>'RM_6.2.3.sz.mell'!K11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'RM_6.2.3.sz.mell'!C12</f>
        <v>0</v>
      </c>
      <c r="D12" s="686">
        <f>'RM_6.2.3.sz.mell'!D12</f>
        <v>0</v>
      </c>
      <c r="E12" s="686">
        <f>'RM_6.2.3.sz.mell'!E12</f>
        <v>0</v>
      </c>
      <c r="F12" s="686">
        <f>'RM_6.2.3.sz.mell'!F12</f>
        <v>0</v>
      </c>
      <c r="G12" s="686">
        <f>'RM_6.2.3.sz.mell'!G12</f>
        <v>0</v>
      </c>
      <c r="H12" s="686">
        <f>'RM_6.2.3.sz.mell'!H12</f>
        <v>0</v>
      </c>
      <c r="I12" s="686">
        <f>'RM_6.2.3.sz.mell'!I12</f>
        <v>0</v>
      </c>
      <c r="J12" s="783">
        <f>'RM_6.2.3.sz.mell'!J12</f>
        <v>0</v>
      </c>
      <c r="K12" s="781">
        <f>'RM_6.2.3.sz.mell'!K12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'RM_6.2.3.sz.mell'!C13</f>
        <v>0</v>
      </c>
      <c r="D13" s="686">
        <f>'RM_6.2.3.sz.mell'!D13</f>
        <v>0</v>
      </c>
      <c r="E13" s="686">
        <f>'RM_6.2.3.sz.mell'!E13</f>
        <v>0</v>
      </c>
      <c r="F13" s="686">
        <f>'RM_6.2.3.sz.mell'!F13</f>
        <v>0</v>
      </c>
      <c r="G13" s="686">
        <f>'RM_6.2.3.sz.mell'!G13</f>
        <v>0</v>
      </c>
      <c r="H13" s="686">
        <f>'RM_6.2.3.sz.mell'!H13</f>
        <v>0</v>
      </c>
      <c r="I13" s="686">
        <f>'RM_6.2.3.sz.mell'!I13</f>
        <v>0</v>
      </c>
      <c r="J13" s="783">
        <f>'RM_6.2.3.sz.mell'!J13</f>
        <v>0</v>
      </c>
      <c r="K13" s="781">
        <f>'RM_6.2.3.sz.mell'!K13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'RM_6.2.3.sz.mell'!C14</f>
        <v>0</v>
      </c>
      <c r="D14" s="686">
        <f>'RM_6.2.3.sz.mell'!D14</f>
        <v>0</v>
      </c>
      <c r="E14" s="686">
        <f>'RM_6.2.3.sz.mell'!E14</f>
        <v>0</v>
      </c>
      <c r="F14" s="686">
        <f>'RM_6.2.3.sz.mell'!F14</f>
        <v>0</v>
      </c>
      <c r="G14" s="686">
        <f>'RM_6.2.3.sz.mell'!G14</f>
        <v>0</v>
      </c>
      <c r="H14" s="686">
        <f>'RM_6.2.3.sz.mell'!H14</f>
        <v>0</v>
      </c>
      <c r="I14" s="686">
        <f>'RM_6.2.3.sz.mell'!I14</f>
        <v>0</v>
      </c>
      <c r="J14" s="783">
        <f>'RM_6.2.3.sz.mell'!J14</f>
        <v>0</v>
      </c>
      <c r="K14" s="781">
        <f>'RM_6.2.3.sz.mell'!K14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'RM_6.2.3.sz.mell'!C15</f>
        <v>0</v>
      </c>
      <c r="D15" s="686">
        <f>'RM_6.2.3.sz.mell'!D15</f>
        <v>0</v>
      </c>
      <c r="E15" s="686">
        <f>'RM_6.2.3.sz.mell'!E15</f>
        <v>0</v>
      </c>
      <c r="F15" s="686">
        <f>'RM_6.2.3.sz.mell'!F15</f>
        <v>0</v>
      </c>
      <c r="G15" s="686">
        <f>'RM_6.2.3.sz.mell'!G15</f>
        <v>0</v>
      </c>
      <c r="H15" s="686">
        <f>'RM_6.2.3.sz.mell'!H15</f>
        <v>0</v>
      </c>
      <c r="I15" s="686">
        <f>'RM_6.2.3.sz.mell'!I15</f>
        <v>0</v>
      </c>
      <c r="J15" s="783">
        <f>'RM_6.2.3.sz.mell'!J15</f>
        <v>0</v>
      </c>
      <c r="K15" s="781">
        <f>'RM_6.2.3.sz.mell'!K15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'RM_6.2.3.sz.mell'!C16</f>
        <v>0</v>
      </c>
      <c r="D16" s="686">
        <f>'RM_6.2.3.sz.mell'!D16</f>
        <v>0</v>
      </c>
      <c r="E16" s="686">
        <f>'RM_6.2.3.sz.mell'!E16</f>
        <v>0</v>
      </c>
      <c r="F16" s="686">
        <f>'RM_6.2.3.sz.mell'!F16</f>
        <v>0</v>
      </c>
      <c r="G16" s="686">
        <f>'RM_6.2.3.sz.mell'!G16</f>
        <v>0</v>
      </c>
      <c r="H16" s="686">
        <f>'RM_6.2.3.sz.mell'!H16</f>
        <v>0</v>
      </c>
      <c r="I16" s="686">
        <f>'RM_6.2.3.sz.mell'!I16</f>
        <v>0</v>
      </c>
      <c r="J16" s="783">
        <f>'RM_6.2.3.sz.mell'!J16</f>
        <v>0</v>
      </c>
      <c r="K16" s="781">
        <f>'RM_6.2.3.sz.mell'!K16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'RM_6.2.3.sz.mell'!C17</f>
        <v>0</v>
      </c>
      <c r="D17" s="686">
        <f>'RM_6.2.3.sz.mell'!D17</f>
        <v>0</v>
      </c>
      <c r="E17" s="686">
        <f>'RM_6.2.3.sz.mell'!E17</f>
        <v>0</v>
      </c>
      <c r="F17" s="686">
        <f>'RM_6.2.3.sz.mell'!F17</f>
        <v>0</v>
      </c>
      <c r="G17" s="686">
        <f>'RM_6.2.3.sz.mell'!G17</f>
        <v>0</v>
      </c>
      <c r="H17" s="686">
        <f>'RM_6.2.3.sz.mell'!H17</f>
        <v>0</v>
      </c>
      <c r="I17" s="686">
        <f>'RM_6.2.3.sz.mell'!I17</f>
        <v>0</v>
      </c>
      <c r="J17" s="783">
        <f>'RM_6.2.3.sz.mell'!J17</f>
        <v>0</v>
      </c>
      <c r="K17" s="781">
        <f>'RM_6.2.3.sz.mell'!K17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'RM_6.2.3.sz.mell'!C18</f>
        <v>0</v>
      </c>
      <c r="D18" s="686">
        <f>'RM_6.2.3.sz.mell'!D18</f>
        <v>0</v>
      </c>
      <c r="E18" s="686">
        <f>'RM_6.2.3.sz.mell'!E18</f>
        <v>0</v>
      </c>
      <c r="F18" s="686">
        <f>'RM_6.2.3.sz.mell'!F18</f>
        <v>0</v>
      </c>
      <c r="G18" s="686">
        <f>'RM_6.2.3.sz.mell'!G18</f>
        <v>0</v>
      </c>
      <c r="H18" s="686">
        <f>'RM_6.2.3.sz.mell'!H18</f>
        <v>0</v>
      </c>
      <c r="I18" s="686">
        <f>'RM_6.2.3.sz.mell'!I18</f>
        <v>0</v>
      </c>
      <c r="J18" s="783">
        <f>'RM_6.2.3.sz.mell'!J18</f>
        <v>0</v>
      </c>
      <c r="K18" s="781">
        <f>'RM_6.2.3.sz.mell'!K18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'RM_6.2.3.sz.mell'!C19</f>
        <v>0</v>
      </c>
      <c r="D19" s="686">
        <f>'RM_6.2.3.sz.mell'!D19</f>
        <v>0</v>
      </c>
      <c r="E19" s="686">
        <f>'RM_6.2.3.sz.mell'!E19</f>
        <v>0</v>
      </c>
      <c r="F19" s="686">
        <f>'RM_6.2.3.sz.mell'!F19</f>
        <v>0</v>
      </c>
      <c r="G19" s="686">
        <f>'RM_6.2.3.sz.mell'!G19</f>
        <v>0</v>
      </c>
      <c r="H19" s="686">
        <f>'RM_6.2.3.sz.mell'!H19</f>
        <v>0</v>
      </c>
      <c r="I19" s="686">
        <f>'RM_6.2.3.sz.mell'!I19</f>
        <v>0</v>
      </c>
      <c r="J19" s="783">
        <f>'RM_6.2.3.sz.mell'!J19</f>
        <v>0</v>
      </c>
      <c r="K19" s="781">
        <f>'RM_6.2.3.sz.mell'!K19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'RM_6.2.3.sz.mell'!C20</f>
        <v>0</v>
      </c>
      <c r="D20" s="686">
        <f>'RM_6.2.3.sz.mell'!D20</f>
        <v>0</v>
      </c>
      <c r="E20" s="686">
        <f>'RM_6.2.3.sz.mell'!E20</f>
        <v>0</v>
      </c>
      <c r="F20" s="686">
        <f>'RM_6.2.3.sz.mell'!F20</f>
        <v>0</v>
      </c>
      <c r="G20" s="686">
        <f>'RM_6.2.3.sz.mell'!G20</f>
        <v>0</v>
      </c>
      <c r="H20" s="686">
        <f>'RM_6.2.3.sz.mell'!H20</f>
        <v>0</v>
      </c>
      <c r="I20" s="686">
        <f>'RM_6.2.3.sz.mell'!I20</f>
        <v>0</v>
      </c>
      <c r="J20" s="783">
        <f>'RM_6.2.3.sz.mell'!J20</f>
        <v>0</v>
      </c>
      <c r="K20" s="781">
        <f>'RM_6.2.3.sz.mell'!K20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'RM_6.2.3.sz.mell'!C21</f>
        <v>0</v>
      </c>
      <c r="D21" s="688">
        <f>'RM_6.2.3.sz.mell'!D21</f>
        <v>0</v>
      </c>
      <c r="E21" s="688">
        <f>'RM_6.2.3.sz.mell'!E21</f>
        <v>0</v>
      </c>
      <c r="F21" s="688">
        <f>'RM_6.2.3.sz.mell'!F21</f>
        <v>0</v>
      </c>
      <c r="G21" s="688">
        <f>'RM_6.2.3.sz.mell'!G21</f>
        <v>0</v>
      </c>
      <c r="H21" s="688">
        <f>'RM_6.2.3.sz.mell'!H21</f>
        <v>0</v>
      </c>
      <c r="I21" s="688">
        <f>'RM_6.2.3.sz.mell'!I21</f>
        <v>0</v>
      </c>
      <c r="J21" s="786">
        <f>'RM_6.2.3.sz.mell'!J21</f>
        <v>0</v>
      </c>
      <c r="K21" s="781">
        <f>'RM_6.2.3.sz.mell'!K21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'RM_6.2.3.sz.mell'!C22</f>
        <v>0</v>
      </c>
      <c r="D22" s="297">
        <f>'RM_6.2.3.sz.mell'!D22</f>
        <v>0</v>
      </c>
      <c r="E22" s="297">
        <f>'RM_6.2.3.sz.mell'!E22</f>
        <v>0</v>
      </c>
      <c r="F22" s="297">
        <f>'RM_6.2.3.sz.mell'!F22</f>
        <v>0</v>
      </c>
      <c r="G22" s="297">
        <f>'RM_6.2.3.sz.mell'!G22</f>
        <v>0</v>
      </c>
      <c r="H22" s="297">
        <f>'RM_6.2.3.sz.mell'!H22</f>
        <v>0</v>
      </c>
      <c r="I22" s="297">
        <f>'RM_6.2.3.sz.mell'!I22</f>
        <v>0</v>
      </c>
      <c r="J22" s="297">
        <f>'RM_6.2.3.sz.mell'!J22</f>
        <v>0</v>
      </c>
      <c r="K22" s="346">
        <f>'RM_6.2.3.sz.mell'!K22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'RM_6.2.3.sz.mell'!C23</f>
        <v>0</v>
      </c>
      <c r="D23" s="668">
        <f>'RM_6.2.3.sz.mell'!D23</f>
        <v>0</v>
      </c>
      <c r="E23" s="668">
        <f>'RM_6.2.3.sz.mell'!E23</f>
        <v>0</v>
      </c>
      <c r="F23" s="668">
        <f>'RM_6.2.3.sz.mell'!F23</f>
        <v>0</v>
      </c>
      <c r="G23" s="668">
        <f>'RM_6.2.3.sz.mell'!G23</f>
        <v>0</v>
      </c>
      <c r="H23" s="668">
        <f>'RM_6.2.3.sz.mell'!H23</f>
        <v>0</v>
      </c>
      <c r="I23" s="668">
        <f>'RM_6.2.3.sz.mell'!I23</f>
        <v>0</v>
      </c>
      <c r="J23" s="788">
        <f>'RM_6.2.3.sz.mell'!J23</f>
        <v>0</v>
      </c>
      <c r="K23" s="781">
        <f>'RM_6.2.3.sz.mell'!K23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'RM_6.2.3.sz.mell'!C24</f>
        <v>0</v>
      </c>
      <c r="D24" s="686">
        <f>'RM_6.2.3.sz.mell'!D24</f>
        <v>0</v>
      </c>
      <c r="E24" s="686">
        <f>'RM_6.2.3.sz.mell'!E24</f>
        <v>0</v>
      </c>
      <c r="F24" s="686">
        <f>'RM_6.2.3.sz.mell'!F24</f>
        <v>0</v>
      </c>
      <c r="G24" s="686">
        <f>'RM_6.2.3.sz.mell'!G24</f>
        <v>0</v>
      </c>
      <c r="H24" s="686">
        <f>'RM_6.2.3.sz.mell'!H24</f>
        <v>0</v>
      </c>
      <c r="I24" s="686">
        <f>'RM_6.2.3.sz.mell'!I24</f>
        <v>0</v>
      </c>
      <c r="J24" s="783">
        <f>'RM_6.2.3.sz.mell'!J24</f>
        <v>0</v>
      </c>
      <c r="K24" s="789">
        <f>'RM_6.2.3.sz.mell'!K24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'RM_6.2.3.sz.mell'!C25</f>
        <v>0</v>
      </c>
      <c r="D25" s="686">
        <f>'RM_6.2.3.sz.mell'!D25</f>
        <v>0</v>
      </c>
      <c r="E25" s="686">
        <f>'RM_6.2.3.sz.mell'!E25</f>
        <v>0</v>
      </c>
      <c r="F25" s="686">
        <f>'RM_6.2.3.sz.mell'!F25</f>
        <v>0</v>
      </c>
      <c r="G25" s="686">
        <f>'RM_6.2.3.sz.mell'!G25</f>
        <v>0</v>
      </c>
      <c r="H25" s="686">
        <f>'RM_6.2.3.sz.mell'!H25</f>
        <v>0</v>
      </c>
      <c r="I25" s="686">
        <f>'RM_6.2.3.sz.mell'!I25</f>
        <v>0</v>
      </c>
      <c r="J25" s="783">
        <f>'RM_6.2.3.sz.mell'!J25</f>
        <v>0</v>
      </c>
      <c r="K25" s="789">
        <f>'RM_6.2.3.sz.mell'!K25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'RM_6.2.3.sz.mell'!C26</f>
        <v>0</v>
      </c>
      <c r="D26" s="688">
        <f>'RM_6.2.3.sz.mell'!D26</f>
        <v>0</v>
      </c>
      <c r="E26" s="688">
        <f>'RM_6.2.3.sz.mell'!E26</f>
        <v>0</v>
      </c>
      <c r="F26" s="688">
        <f>'RM_6.2.3.sz.mell'!F26</f>
        <v>0</v>
      </c>
      <c r="G26" s="688">
        <f>'RM_6.2.3.sz.mell'!G26</f>
        <v>0</v>
      </c>
      <c r="H26" s="688">
        <f>'RM_6.2.3.sz.mell'!H26</f>
        <v>0</v>
      </c>
      <c r="I26" s="688">
        <f>'RM_6.2.3.sz.mell'!I26</f>
        <v>0</v>
      </c>
      <c r="J26" s="790">
        <f>'RM_6.2.3.sz.mell'!J26</f>
        <v>0</v>
      </c>
      <c r="K26" s="791">
        <f>'RM_6.2.3.sz.mell'!K26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'RM_6.2.3.sz.mell'!C27</f>
        <v>0</v>
      </c>
      <c r="D27" s="389">
        <f>'RM_6.2.3.sz.mell'!D27</f>
        <v>0</v>
      </c>
      <c r="E27" s="389">
        <f>'RM_6.2.3.sz.mell'!E27</f>
        <v>0</v>
      </c>
      <c r="F27" s="389">
        <f>'RM_6.2.3.sz.mell'!F27</f>
        <v>0</v>
      </c>
      <c r="G27" s="389">
        <f>'RM_6.2.3.sz.mell'!G27</f>
        <v>0</v>
      </c>
      <c r="H27" s="389">
        <f>'RM_6.2.3.sz.mell'!H27</f>
        <v>0</v>
      </c>
      <c r="I27" s="389">
        <f>'RM_6.2.3.sz.mell'!I27</f>
        <v>0</v>
      </c>
      <c r="J27" s="389">
        <f>'RM_6.2.3.sz.mell'!J27</f>
        <v>0</v>
      </c>
      <c r="K27" s="302">
        <f>'RM_6.2.3.sz.mell'!K27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'RM_6.2.3.sz.mell'!C28</f>
        <v>0</v>
      </c>
      <c r="D28" s="297">
        <f>'RM_6.2.3.sz.mell'!D28</f>
        <v>0</v>
      </c>
      <c r="E28" s="297">
        <f>'RM_6.2.3.sz.mell'!E28</f>
        <v>0</v>
      </c>
      <c r="F28" s="297">
        <f>'RM_6.2.3.sz.mell'!F28</f>
        <v>0</v>
      </c>
      <c r="G28" s="297">
        <f>'RM_6.2.3.sz.mell'!G28</f>
        <v>0</v>
      </c>
      <c r="H28" s="297">
        <f>'RM_6.2.3.sz.mell'!H28</f>
        <v>0</v>
      </c>
      <c r="I28" s="297">
        <f>'RM_6.2.3.sz.mell'!I28</f>
        <v>0</v>
      </c>
      <c r="J28" s="297">
        <f>'RM_6.2.3.sz.mell'!J28</f>
        <v>0</v>
      </c>
      <c r="K28" s="346">
        <f>'RM_6.2.3.sz.mell'!K28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'RM_6.2.3.sz.mell'!C29</f>
        <v>0</v>
      </c>
      <c r="D29" s="672">
        <f>'RM_6.2.3.sz.mell'!D29</f>
        <v>0</v>
      </c>
      <c r="E29" s="672">
        <f>'RM_6.2.3.sz.mell'!E29</f>
        <v>0</v>
      </c>
      <c r="F29" s="672">
        <f>'RM_6.2.3.sz.mell'!F29</f>
        <v>0</v>
      </c>
      <c r="G29" s="672">
        <f>'RM_6.2.3.sz.mell'!G29</f>
        <v>0</v>
      </c>
      <c r="H29" s="672">
        <f>'RM_6.2.3.sz.mell'!H29</f>
        <v>0</v>
      </c>
      <c r="I29" s="672">
        <f>'RM_6.2.3.sz.mell'!I29</f>
        <v>0</v>
      </c>
      <c r="J29" s="788">
        <f>'RM_6.2.3.sz.mell'!J29</f>
        <v>0</v>
      </c>
      <c r="K29" s="781">
        <f>'RM_6.2.3.sz.mell'!K29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'RM_6.2.3.sz.mell'!C30</f>
        <v>0</v>
      </c>
      <c r="D30" s="679">
        <f>'RM_6.2.3.sz.mell'!D30</f>
        <v>0</v>
      </c>
      <c r="E30" s="679">
        <f>'RM_6.2.3.sz.mell'!E30</f>
        <v>0</v>
      </c>
      <c r="F30" s="679">
        <f>'RM_6.2.3.sz.mell'!F30</f>
        <v>0</v>
      </c>
      <c r="G30" s="679">
        <f>'RM_6.2.3.sz.mell'!G30</f>
        <v>0</v>
      </c>
      <c r="H30" s="679">
        <f>'RM_6.2.3.sz.mell'!H30</f>
        <v>0</v>
      </c>
      <c r="I30" s="679">
        <f>'RM_6.2.3.sz.mell'!I30</f>
        <v>0</v>
      </c>
      <c r="J30" s="788">
        <f>'RM_6.2.3.sz.mell'!J30</f>
        <v>0</v>
      </c>
      <c r="K30" s="781">
        <f>'RM_6.2.3.sz.mell'!K30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'RM_6.2.3.sz.mell'!C31</f>
        <v>0</v>
      </c>
      <c r="D31" s="679">
        <f>'RM_6.2.3.sz.mell'!D31</f>
        <v>0</v>
      </c>
      <c r="E31" s="679">
        <f>'RM_6.2.3.sz.mell'!E31</f>
        <v>0</v>
      </c>
      <c r="F31" s="679">
        <f>'RM_6.2.3.sz.mell'!F31</f>
        <v>0</v>
      </c>
      <c r="G31" s="679">
        <f>'RM_6.2.3.sz.mell'!G31</f>
        <v>0</v>
      </c>
      <c r="H31" s="679">
        <f>'RM_6.2.3.sz.mell'!H31</f>
        <v>0</v>
      </c>
      <c r="I31" s="679">
        <f>'RM_6.2.3.sz.mell'!I31</f>
        <v>0</v>
      </c>
      <c r="J31" s="788">
        <f>'RM_6.2.3.sz.mell'!J31</f>
        <v>0</v>
      </c>
      <c r="K31" s="781">
        <f>'RM_6.2.3.sz.mell'!K31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'RM_6.2.3.sz.mell'!C32</f>
        <v>0</v>
      </c>
      <c r="D32" s="757">
        <f>'RM_6.2.3.sz.mell'!D32</f>
        <v>0</v>
      </c>
      <c r="E32" s="757">
        <f>'RM_6.2.3.sz.mell'!E32</f>
        <v>0</v>
      </c>
      <c r="F32" s="757">
        <f>'RM_6.2.3.sz.mell'!F32</f>
        <v>0</v>
      </c>
      <c r="G32" s="757">
        <f>'RM_6.2.3.sz.mell'!G32</f>
        <v>0</v>
      </c>
      <c r="H32" s="757">
        <f>'RM_6.2.3.sz.mell'!H32</f>
        <v>0</v>
      </c>
      <c r="I32" s="757">
        <f>'RM_6.2.3.sz.mell'!I32</f>
        <v>0</v>
      </c>
      <c r="J32" s="788">
        <f>'RM_6.2.3.sz.mell'!J32</f>
        <v>0</v>
      </c>
      <c r="K32" s="781">
        <f>'RM_6.2.3.sz.mell'!K32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793">
        <f>'RM_6.2.3.sz.mell'!C33</f>
        <v>0</v>
      </c>
      <c r="D33" s="297">
        <f>'RM_6.2.3.sz.mell'!D33</f>
        <v>0</v>
      </c>
      <c r="E33" s="297">
        <f>'RM_6.2.3.sz.mell'!E33</f>
        <v>0</v>
      </c>
      <c r="F33" s="297">
        <f>'RM_6.2.3.sz.mell'!F33</f>
        <v>0</v>
      </c>
      <c r="G33" s="297">
        <f>'RM_6.2.3.sz.mell'!G33</f>
        <v>0</v>
      </c>
      <c r="H33" s="297">
        <f>'RM_6.2.3.sz.mell'!H33</f>
        <v>0</v>
      </c>
      <c r="I33" s="297">
        <f>'RM_6.2.3.sz.mell'!I33</f>
        <v>0</v>
      </c>
      <c r="J33" s="297">
        <f>'RM_6.2.3.sz.mell'!J33</f>
        <v>0</v>
      </c>
      <c r="K33" s="346">
        <f>'RM_6.2.3.sz.mell'!K33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'RM_6.2.3.sz.mell'!C34</f>
        <v>0</v>
      </c>
      <c r="D34" s="672">
        <f>'RM_6.2.3.sz.mell'!D34</f>
        <v>0</v>
      </c>
      <c r="E34" s="672">
        <f>'RM_6.2.3.sz.mell'!E34</f>
        <v>0</v>
      </c>
      <c r="F34" s="672">
        <f>'RM_6.2.3.sz.mell'!F34</f>
        <v>0</v>
      </c>
      <c r="G34" s="672">
        <f>'RM_6.2.3.sz.mell'!G34</f>
        <v>0</v>
      </c>
      <c r="H34" s="672">
        <f>'RM_6.2.3.sz.mell'!H34</f>
        <v>0</v>
      </c>
      <c r="I34" s="672">
        <f>'RM_6.2.3.sz.mell'!I34</f>
        <v>0</v>
      </c>
      <c r="J34" s="788">
        <f>'RM_6.2.3.sz.mell'!J34</f>
        <v>0</v>
      </c>
      <c r="K34" s="781">
        <f>'RM_6.2.3.sz.mell'!K34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'RM_6.2.3.sz.mell'!C35</f>
        <v>0</v>
      </c>
      <c r="D35" s="679">
        <f>'RM_6.2.3.sz.mell'!D35</f>
        <v>0</v>
      </c>
      <c r="E35" s="679">
        <f>'RM_6.2.3.sz.mell'!E35</f>
        <v>0</v>
      </c>
      <c r="F35" s="679">
        <f>'RM_6.2.3.sz.mell'!F35</f>
        <v>0</v>
      </c>
      <c r="G35" s="679">
        <f>'RM_6.2.3.sz.mell'!G35</f>
        <v>0</v>
      </c>
      <c r="H35" s="679">
        <f>'RM_6.2.3.sz.mell'!H35</f>
        <v>0</v>
      </c>
      <c r="I35" s="679">
        <f>'RM_6.2.3.sz.mell'!I35</f>
        <v>0</v>
      </c>
      <c r="J35" s="788">
        <f>'RM_6.2.3.sz.mell'!J35</f>
        <v>0</v>
      </c>
      <c r="K35" s="781">
        <f>'RM_6.2.3.sz.mell'!K35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'RM_6.2.3.sz.mell'!C36</f>
        <v>0</v>
      </c>
      <c r="D36" s="757">
        <f>'RM_6.2.3.sz.mell'!D36</f>
        <v>0</v>
      </c>
      <c r="E36" s="757">
        <f>'RM_6.2.3.sz.mell'!E36</f>
        <v>0</v>
      </c>
      <c r="F36" s="757">
        <f>'RM_6.2.3.sz.mell'!F36</f>
        <v>0</v>
      </c>
      <c r="G36" s="757">
        <f>'RM_6.2.3.sz.mell'!G36</f>
        <v>0</v>
      </c>
      <c r="H36" s="757">
        <f>'RM_6.2.3.sz.mell'!H36</f>
        <v>0</v>
      </c>
      <c r="I36" s="757">
        <f>'RM_6.2.3.sz.mell'!I36</f>
        <v>0</v>
      </c>
      <c r="J36" s="788">
        <f>'RM_6.2.3.sz.mell'!J36</f>
        <v>0</v>
      </c>
      <c r="K36" s="798">
        <f>'RM_6.2.3.sz.mell'!K36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'RM_6.2.3.sz.mell'!C37</f>
        <v>0</v>
      </c>
      <c r="D37" s="389">
        <f>'RM_6.2.3.sz.mell'!D37</f>
        <v>0</v>
      </c>
      <c r="E37" s="389">
        <f>'RM_6.2.3.sz.mell'!E37</f>
        <v>0</v>
      </c>
      <c r="F37" s="389">
        <f>'RM_6.2.3.sz.mell'!F37</f>
        <v>0</v>
      </c>
      <c r="G37" s="389">
        <f>'RM_6.2.3.sz.mell'!G37</f>
        <v>0</v>
      </c>
      <c r="H37" s="389">
        <f>'RM_6.2.3.sz.mell'!H37</f>
        <v>0</v>
      </c>
      <c r="I37" s="389">
        <f>'RM_6.2.3.sz.mell'!I37</f>
        <v>0</v>
      </c>
      <c r="J37" s="297">
        <f>'RM_6.2.3.sz.mell'!J37</f>
        <v>0</v>
      </c>
      <c r="K37" s="302">
        <f>'RM_6.2.3.sz.mell'!K37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'RM_6.2.3.sz.mell'!C38</f>
        <v>0</v>
      </c>
      <c r="D38" s="389">
        <f>'RM_6.2.3.sz.mell'!D38</f>
        <v>0</v>
      </c>
      <c r="E38" s="389">
        <f>'RM_6.2.3.sz.mell'!E38</f>
        <v>0</v>
      </c>
      <c r="F38" s="389">
        <f>'RM_6.2.3.sz.mell'!F38</f>
        <v>0</v>
      </c>
      <c r="G38" s="389">
        <f>'RM_6.2.3.sz.mell'!G38</f>
        <v>0</v>
      </c>
      <c r="H38" s="389">
        <f>'RM_6.2.3.sz.mell'!H38</f>
        <v>0</v>
      </c>
      <c r="I38" s="389">
        <f>'RM_6.2.3.sz.mell'!I38</f>
        <v>0</v>
      </c>
      <c r="J38" s="799">
        <f>'RM_6.2.3.sz.mell'!J38</f>
        <v>0</v>
      </c>
      <c r="K38" s="781">
        <f>'RM_6.2.3.sz.mell'!K38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793">
        <f>'RM_6.2.3.sz.mell'!C39</f>
        <v>0</v>
      </c>
      <c r="D39" s="297">
        <f>'RM_6.2.3.sz.mell'!D39</f>
        <v>0</v>
      </c>
      <c r="E39" s="297">
        <f>'RM_6.2.3.sz.mell'!E39</f>
        <v>0</v>
      </c>
      <c r="F39" s="297">
        <f>'RM_6.2.3.sz.mell'!F39</f>
        <v>0</v>
      </c>
      <c r="G39" s="297">
        <f>'RM_6.2.3.sz.mell'!G39</f>
        <v>0</v>
      </c>
      <c r="H39" s="297">
        <f>'RM_6.2.3.sz.mell'!H39</f>
        <v>0</v>
      </c>
      <c r="I39" s="297">
        <f>'RM_6.2.3.sz.mell'!I39</f>
        <v>0</v>
      </c>
      <c r="J39" s="297">
        <f>'RM_6.2.3.sz.mell'!J39</f>
        <v>0</v>
      </c>
      <c r="K39" s="346">
        <f>'RM_6.2.3.sz.mell'!K39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793">
        <f>'RM_6.2.3.sz.mell'!C40</f>
        <v>0</v>
      </c>
      <c r="D40" s="297">
        <f>'RM_6.2.3.sz.mell'!D40</f>
        <v>0</v>
      </c>
      <c r="E40" s="297">
        <f>'RM_6.2.3.sz.mell'!E40</f>
        <v>0</v>
      </c>
      <c r="F40" s="297">
        <f>'RM_6.2.3.sz.mell'!F40</f>
        <v>0</v>
      </c>
      <c r="G40" s="297">
        <f>'RM_6.2.3.sz.mell'!G40</f>
        <v>0</v>
      </c>
      <c r="H40" s="297">
        <f>'RM_6.2.3.sz.mell'!H40</f>
        <v>0</v>
      </c>
      <c r="I40" s="297">
        <f>'RM_6.2.3.sz.mell'!I40</f>
        <v>0</v>
      </c>
      <c r="J40" s="297">
        <f>'RM_6.2.3.sz.mell'!J40</f>
        <v>0</v>
      </c>
      <c r="K40" s="346">
        <f>'RM_6.2.3.sz.mell'!K40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'RM_6.2.3.sz.mell'!C41</f>
        <v>0</v>
      </c>
      <c r="D41" s="672">
        <f>'RM_6.2.3.sz.mell'!D41</f>
        <v>0</v>
      </c>
      <c r="E41" s="672">
        <f>'RM_6.2.3.sz.mell'!E41</f>
        <v>0</v>
      </c>
      <c r="F41" s="672">
        <f>'RM_6.2.3.sz.mell'!F41</f>
        <v>0</v>
      </c>
      <c r="G41" s="672">
        <f>'RM_6.2.3.sz.mell'!G41</f>
        <v>0</v>
      </c>
      <c r="H41" s="672">
        <f>'RM_6.2.3.sz.mell'!H41</f>
        <v>0</v>
      </c>
      <c r="I41" s="672">
        <f>'RM_6.2.3.sz.mell'!I41</f>
        <v>0</v>
      </c>
      <c r="J41" s="788">
        <f>'RM_6.2.3.sz.mell'!J41</f>
        <v>0</v>
      </c>
      <c r="K41" s="781">
        <f>'RM_6.2.3.sz.mell'!K41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'RM_6.2.3.sz.mell'!C42</f>
        <v>0</v>
      </c>
      <c r="D42" s="679">
        <f>'RM_6.2.3.sz.mell'!D42</f>
        <v>0</v>
      </c>
      <c r="E42" s="679">
        <f>'RM_6.2.3.sz.mell'!E42</f>
        <v>0</v>
      </c>
      <c r="F42" s="679">
        <f>'RM_6.2.3.sz.mell'!F42</f>
        <v>0</v>
      </c>
      <c r="G42" s="679">
        <f>'RM_6.2.3.sz.mell'!G42</f>
        <v>0</v>
      </c>
      <c r="H42" s="679">
        <f>'RM_6.2.3.sz.mell'!H42</f>
        <v>0</v>
      </c>
      <c r="I42" s="679">
        <f>'RM_6.2.3.sz.mell'!I42</f>
        <v>0</v>
      </c>
      <c r="J42" s="788">
        <f>'RM_6.2.3.sz.mell'!J42</f>
        <v>0</v>
      </c>
      <c r="K42" s="789">
        <f>'RM_6.2.3.sz.mell'!K42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'RM_6.2.3.sz.mell'!C43</f>
        <v>0</v>
      </c>
      <c r="D43" s="676">
        <f>'RM_6.2.3.sz.mell'!D43</f>
        <v>0</v>
      </c>
      <c r="E43" s="676">
        <f>'RM_6.2.3.sz.mell'!E43</f>
        <v>0</v>
      </c>
      <c r="F43" s="676">
        <f>'RM_6.2.3.sz.mell'!F43</f>
        <v>0</v>
      </c>
      <c r="G43" s="676">
        <f>'RM_6.2.3.sz.mell'!G43</f>
        <v>0</v>
      </c>
      <c r="H43" s="676">
        <f>'RM_6.2.3.sz.mell'!H43</f>
        <v>0</v>
      </c>
      <c r="I43" s="676">
        <f>'RM_6.2.3.sz.mell'!I43</f>
        <v>0</v>
      </c>
      <c r="J43" s="788">
        <f>'RM_6.2.3.sz.mell'!J43</f>
        <v>0</v>
      </c>
      <c r="K43" s="791">
        <f>'RM_6.2.3.sz.mell'!K43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793">
        <f>'RM_6.2.3.sz.mell'!C44</f>
        <v>0</v>
      </c>
      <c r="D44" s="297">
        <f>'RM_6.2.3.sz.mell'!D44</f>
        <v>0</v>
      </c>
      <c r="E44" s="297">
        <f>'RM_6.2.3.sz.mell'!E44</f>
        <v>0</v>
      </c>
      <c r="F44" s="297">
        <f>'RM_6.2.3.sz.mell'!F44</f>
        <v>0</v>
      </c>
      <c r="G44" s="297">
        <f>'RM_6.2.3.sz.mell'!G44</f>
        <v>0</v>
      </c>
      <c r="H44" s="297">
        <f>'RM_6.2.3.sz.mell'!H44</f>
        <v>0</v>
      </c>
      <c r="I44" s="297">
        <f>'RM_6.2.3.sz.mell'!I44</f>
        <v>0</v>
      </c>
      <c r="J44" s="297">
        <f>'RM_6.2.3.sz.mell'!J44</f>
        <v>0</v>
      </c>
      <c r="K44" s="346">
        <f>'RM_6.2.3.sz.mell'!K44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'RM_6.2.3.sz.mell'!C46</f>
        <v>0</v>
      </c>
      <c r="D46" s="801">
        <f>'RM_6.2.3.sz.mell'!D46</f>
        <v>0</v>
      </c>
      <c r="E46" s="801">
        <f>'RM_6.2.3.sz.mell'!E46</f>
        <v>0</v>
      </c>
      <c r="F46" s="801">
        <f>'RM_6.2.3.sz.mell'!F46</f>
        <v>0</v>
      </c>
      <c r="G46" s="801">
        <f>'RM_6.2.3.sz.mell'!G46</f>
        <v>0</v>
      </c>
      <c r="H46" s="801">
        <f>'RM_6.2.3.sz.mell'!H46</f>
        <v>0</v>
      </c>
      <c r="I46" s="801">
        <f>'RM_6.2.3.sz.mell'!I46</f>
        <v>0</v>
      </c>
      <c r="J46" s="801">
        <f>'RM_6.2.3.sz.mell'!J46</f>
        <v>0</v>
      </c>
      <c r="K46" s="302">
        <f>'RM_6.2.3.sz.mell'!K46</f>
        <v>0</v>
      </c>
    </row>
    <row r="47" spans="1:11" ht="12" customHeight="1" x14ac:dyDescent="0.2">
      <c r="A47" s="436" t="s">
        <v>97</v>
      </c>
      <c r="B47" s="9" t="s">
        <v>48</v>
      </c>
      <c r="C47" s="803">
        <f>'RM_6.2.3.sz.mell'!C47</f>
        <v>0</v>
      </c>
      <c r="D47" s="803">
        <f>'RM_6.2.3.sz.mell'!D47</f>
        <v>0</v>
      </c>
      <c r="E47" s="803">
        <f>'RM_6.2.3.sz.mell'!E47</f>
        <v>0</v>
      </c>
      <c r="F47" s="803">
        <f>'RM_6.2.3.sz.mell'!F47</f>
        <v>0</v>
      </c>
      <c r="G47" s="803">
        <f>'RM_6.2.3.sz.mell'!G47</f>
        <v>0</v>
      </c>
      <c r="H47" s="803">
        <f>'RM_6.2.3.sz.mell'!H47</f>
        <v>0</v>
      </c>
      <c r="I47" s="803">
        <f>'RM_6.2.3.sz.mell'!I47</f>
        <v>0</v>
      </c>
      <c r="J47" s="803">
        <f>'RM_6.2.3.sz.mell'!J47</f>
        <v>0</v>
      </c>
      <c r="K47" s="804">
        <f>'RM_6.2.3.sz.mell'!K47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'RM_6.2.3.sz.mell'!C48</f>
        <v>0</v>
      </c>
      <c r="D48" s="806">
        <f>'RM_6.2.3.sz.mell'!D48</f>
        <v>0</v>
      </c>
      <c r="E48" s="806">
        <f>'RM_6.2.3.sz.mell'!E48</f>
        <v>0</v>
      </c>
      <c r="F48" s="806">
        <f>'RM_6.2.3.sz.mell'!F48</f>
        <v>0</v>
      </c>
      <c r="G48" s="806">
        <f>'RM_6.2.3.sz.mell'!G48</f>
        <v>0</v>
      </c>
      <c r="H48" s="806">
        <f>'RM_6.2.3.sz.mell'!H48</f>
        <v>0</v>
      </c>
      <c r="I48" s="806">
        <f>'RM_6.2.3.sz.mell'!I48</f>
        <v>0</v>
      </c>
      <c r="J48" s="806">
        <f>'RM_6.2.3.sz.mell'!J48</f>
        <v>0</v>
      </c>
      <c r="K48" s="807">
        <f>'RM_6.2.3.sz.mell'!K48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'RM_6.2.3.sz.mell'!C49</f>
        <v>0</v>
      </c>
      <c r="D49" s="806">
        <f>'RM_6.2.3.sz.mell'!D49</f>
        <v>0</v>
      </c>
      <c r="E49" s="806">
        <f>'RM_6.2.3.sz.mell'!E49</f>
        <v>0</v>
      </c>
      <c r="F49" s="806">
        <f>'RM_6.2.3.sz.mell'!F49</f>
        <v>0</v>
      </c>
      <c r="G49" s="806">
        <f>'RM_6.2.3.sz.mell'!G49</f>
        <v>0</v>
      </c>
      <c r="H49" s="806">
        <f>'RM_6.2.3.sz.mell'!H49</f>
        <v>0</v>
      </c>
      <c r="I49" s="806">
        <f>'RM_6.2.3.sz.mell'!I49</f>
        <v>0</v>
      </c>
      <c r="J49" s="806">
        <f>'RM_6.2.3.sz.mell'!J49</f>
        <v>0</v>
      </c>
      <c r="K49" s="807">
        <f>'RM_6.2.3.sz.mell'!K49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'RM_6.2.3.sz.mell'!C50</f>
        <v>0</v>
      </c>
      <c r="D50" s="806">
        <f>'RM_6.2.3.sz.mell'!D50</f>
        <v>0</v>
      </c>
      <c r="E50" s="806">
        <f>'RM_6.2.3.sz.mell'!E50</f>
        <v>0</v>
      </c>
      <c r="F50" s="806">
        <f>'RM_6.2.3.sz.mell'!F50</f>
        <v>0</v>
      </c>
      <c r="G50" s="806">
        <f>'RM_6.2.3.sz.mell'!G50</f>
        <v>0</v>
      </c>
      <c r="H50" s="806">
        <f>'RM_6.2.3.sz.mell'!H50</f>
        <v>0</v>
      </c>
      <c r="I50" s="806">
        <f>'RM_6.2.3.sz.mell'!I50</f>
        <v>0</v>
      </c>
      <c r="J50" s="806">
        <f>'RM_6.2.3.sz.mell'!J50</f>
        <v>0</v>
      </c>
      <c r="K50" s="807">
        <f>'RM_6.2.3.sz.mell'!K50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'RM_6.2.3.sz.mell'!C51</f>
        <v>0</v>
      </c>
      <c r="D51" s="806">
        <f>'RM_6.2.3.sz.mell'!D51</f>
        <v>0</v>
      </c>
      <c r="E51" s="806">
        <f>'RM_6.2.3.sz.mell'!E51</f>
        <v>0</v>
      </c>
      <c r="F51" s="806">
        <f>'RM_6.2.3.sz.mell'!F51</f>
        <v>0</v>
      </c>
      <c r="G51" s="806">
        <f>'RM_6.2.3.sz.mell'!G51</f>
        <v>0</v>
      </c>
      <c r="H51" s="806">
        <f>'RM_6.2.3.sz.mell'!H51</f>
        <v>0</v>
      </c>
      <c r="I51" s="806">
        <f>'RM_6.2.3.sz.mell'!I51</f>
        <v>0</v>
      </c>
      <c r="J51" s="806">
        <f>'RM_6.2.3.sz.mell'!J51</f>
        <v>0</v>
      </c>
      <c r="K51" s="807">
        <f>'RM_6.2.3.sz.mell'!K51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'RM_6.2.3.sz.mell'!C52</f>
        <v>0</v>
      </c>
      <c r="D52" s="801">
        <f>'RM_6.2.3.sz.mell'!D52</f>
        <v>0</v>
      </c>
      <c r="E52" s="801">
        <f>'RM_6.2.3.sz.mell'!E52</f>
        <v>0</v>
      </c>
      <c r="F52" s="801">
        <f>'RM_6.2.3.sz.mell'!F52</f>
        <v>0</v>
      </c>
      <c r="G52" s="801">
        <f>'RM_6.2.3.sz.mell'!G52</f>
        <v>0</v>
      </c>
      <c r="H52" s="801">
        <f>'RM_6.2.3.sz.mell'!H52</f>
        <v>0</v>
      </c>
      <c r="I52" s="801">
        <f>'RM_6.2.3.sz.mell'!I52</f>
        <v>0</v>
      </c>
      <c r="J52" s="801">
        <f>'RM_6.2.3.sz.mell'!J52</f>
        <v>0</v>
      </c>
      <c r="K52" s="302">
        <f>'RM_6.2.3.sz.mell'!K52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'RM_6.2.3.sz.mell'!C53</f>
        <v>0</v>
      </c>
      <c r="D53" s="803">
        <f>'RM_6.2.3.sz.mell'!D53</f>
        <v>0</v>
      </c>
      <c r="E53" s="803">
        <f>'RM_6.2.3.sz.mell'!E53</f>
        <v>0</v>
      </c>
      <c r="F53" s="803">
        <f>'RM_6.2.3.sz.mell'!F53</f>
        <v>0</v>
      </c>
      <c r="G53" s="803">
        <f>'RM_6.2.3.sz.mell'!G53</f>
        <v>0</v>
      </c>
      <c r="H53" s="803">
        <f>'RM_6.2.3.sz.mell'!H53</f>
        <v>0</v>
      </c>
      <c r="I53" s="803">
        <f>'RM_6.2.3.sz.mell'!I53</f>
        <v>0</v>
      </c>
      <c r="J53" s="803">
        <f>'RM_6.2.3.sz.mell'!J53</f>
        <v>0</v>
      </c>
      <c r="K53" s="804">
        <f>'RM_6.2.3.sz.mell'!K53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'RM_6.2.3.sz.mell'!C54</f>
        <v>0</v>
      </c>
      <c r="D54" s="806">
        <f>'RM_6.2.3.sz.mell'!D54</f>
        <v>0</v>
      </c>
      <c r="E54" s="806">
        <f>'RM_6.2.3.sz.mell'!E54</f>
        <v>0</v>
      </c>
      <c r="F54" s="806">
        <f>'RM_6.2.3.sz.mell'!F54</f>
        <v>0</v>
      </c>
      <c r="G54" s="806">
        <f>'RM_6.2.3.sz.mell'!G54</f>
        <v>0</v>
      </c>
      <c r="H54" s="806">
        <f>'RM_6.2.3.sz.mell'!H54</f>
        <v>0</v>
      </c>
      <c r="I54" s="806">
        <f>'RM_6.2.3.sz.mell'!I54</f>
        <v>0</v>
      </c>
      <c r="J54" s="806">
        <f>'RM_6.2.3.sz.mell'!J54</f>
        <v>0</v>
      </c>
      <c r="K54" s="807">
        <f>'RM_6.2.3.sz.mell'!K54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'RM_6.2.3.sz.mell'!C55</f>
        <v>0</v>
      </c>
      <c r="D55" s="806">
        <f>'RM_6.2.3.sz.mell'!D55</f>
        <v>0</v>
      </c>
      <c r="E55" s="806">
        <f>'RM_6.2.3.sz.mell'!E55</f>
        <v>0</v>
      </c>
      <c r="F55" s="806">
        <f>'RM_6.2.3.sz.mell'!F55</f>
        <v>0</v>
      </c>
      <c r="G55" s="806">
        <f>'RM_6.2.3.sz.mell'!G55</f>
        <v>0</v>
      </c>
      <c r="H55" s="806">
        <f>'RM_6.2.3.sz.mell'!H55</f>
        <v>0</v>
      </c>
      <c r="I55" s="806">
        <f>'RM_6.2.3.sz.mell'!I55</f>
        <v>0</v>
      </c>
      <c r="J55" s="806">
        <f>'RM_6.2.3.sz.mell'!J55</f>
        <v>0</v>
      </c>
      <c r="K55" s="807">
        <f>'RM_6.2.3.sz.mell'!K55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'RM_6.2.3.sz.mell'!C56</f>
        <v>0</v>
      </c>
      <c r="D56" s="806">
        <f>'RM_6.2.3.sz.mell'!D56</f>
        <v>0</v>
      </c>
      <c r="E56" s="806">
        <f>'RM_6.2.3.sz.mell'!E56</f>
        <v>0</v>
      </c>
      <c r="F56" s="806">
        <f>'RM_6.2.3.sz.mell'!F56</f>
        <v>0</v>
      </c>
      <c r="G56" s="806">
        <f>'RM_6.2.3.sz.mell'!G56</f>
        <v>0</v>
      </c>
      <c r="H56" s="806">
        <f>'RM_6.2.3.sz.mell'!H56</f>
        <v>0</v>
      </c>
      <c r="I56" s="806">
        <f>'RM_6.2.3.sz.mell'!I56</f>
        <v>0</v>
      </c>
      <c r="J56" s="806">
        <f>'RM_6.2.3.sz.mell'!J56</f>
        <v>0</v>
      </c>
      <c r="K56" s="807">
        <f>'RM_6.2.3.sz.mell'!K56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'RM_6.2.3.sz.mell'!C57</f>
        <v>0</v>
      </c>
      <c r="D57" s="801">
        <f>'RM_6.2.3.sz.mell'!D57</f>
        <v>0</v>
      </c>
      <c r="E57" s="801">
        <f>'RM_6.2.3.sz.mell'!E57</f>
        <v>0</v>
      </c>
      <c r="F57" s="801">
        <f>'RM_6.2.3.sz.mell'!F57</f>
        <v>0</v>
      </c>
      <c r="G57" s="801">
        <f>'RM_6.2.3.sz.mell'!G57</f>
        <v>0</v>
      </c>
      <c r="H57" s="801">
        <f>'RM_6.2.3.sz.mell'!H57</f>
        <v>0</v>
      </c>
      <c r="I57" s="801">
        <f>'RM_6.2.3.sz.mell'!I57</f>
        <v>0</v>
      </c>
      <c r="J57" s="801">
        <f>'RM_6.2.3.sz.mell'!J57</f>
        <v>0</v>
      </c>
      <c r="K57" s="302">
        <f>'RM_6.2.3.sz.mell'!K57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'RM_6.2.3.sz.mell'!C58</f>
        <v>0</v>
      </c>
      <c r="D58" s="809">
        <f>'RM_6.2.3.sz.mell'!D58</f>
        <v>0</v>
      </c>
      <c r="E58" s="809">
        <f>'RM_6.2.3.sz.mell'!E58</f>
        <v>0</v>
      </c>
      <c r="F58" s="809">
        <f>'RM_6.2.3.sz.mell'!F58</f>
        <v>0</v>
      </c>
      <c r="G58" s="809">
        <f>'RM_6.2.3.sz.mell'!G58</f>
        <v>0</v>
      </c>
      <c r="H58" s="809">
        <f>'RM_6.2.3.sz.mell'!H58</f>
        <v>0</v>
      </c>
      <c r="I58" s="809">
        <f>'RM_6.2.3.sz.mell'!I58</f>
        <v>0</v>
      </c>
      <c r="J58" s="809">
        <f>'RM_6.2.3.sz.mell'!J58</f>
        <v>0</v>
      </c>
      <c r="K58" s="350">
        <f>'RM_6.2.3.sz.mell'!K58</f>
        <v>0</v>
      </c>
    </row>
    <row r="59" spans="1:11" ht="8.1" customHeight="1" thickBot="1" x14ac:dyDescent="0.25">
      <c r="C59" s="815">
        <f>'RM_6.2.3.sz.mell'!C59</f>
        <v>0</v>
      </c>
      <c r="D59" s="815">
        <f>'RM_6.2.3.sz.mell'!D59</f>
        <v>0</v>
      </c>
      <c r="E59" s="815">
        <f>'RM_6.2.3.sz.mell'!E59</f>
        <v>0</v>
      </c>
      <c r="F59" s="815">
        <f>'RM_6.2.3.sz.mell'!F59</f>
        <v>0</v>
      </c>
      <c r="G59" s="815">
        <f>'RM_6.2.3.sz.mell'!G59</f>
        <v>0</v>
      </c>
      <c r="H59" s="815">
        <f>'RM_6.2.3.sz.mell'!H59</f>
        <v>0</v>
      </c>
      <c r="I59" s="815">
        <f>'RM_6.2.3.sz.mell'!I59</f>
        <v>0</v>
      </c>
      <c r="J59" s="815">
        <f>'RM_6.2.3.sz.mell'!J59</f>
        <v>0</v>
      </c>
      <c r="K59" s="816">
        <f>'RM_6.2.3.sz.mell'!K59</f>
        <v>0</v>
      </c>
    </row>
    <row r="60" spans="1:11" ht="12.95" customHeight="1" thickBot="1" x14ac:dyDescent="0.25">
      <c r="A60" s="229" t="s">
        <v>514</v>
      </c>
      <c r="B60" s="230"/>
      <c r="C60" s="813">
        <f>'RM_6.2.3.sz.mell'!C60</f>
        <v>0</v>
      </c>
      <c r="D60" s="813">
        <f>'RM_6.2.3.sz.mell'!D60</f>
        <v>0</v>
      </c>
      <c r="E60" s="813">
        <f>'RM_6.2.3.sz.mell'!E60</f>
        <v>0</v>
      </c>
      <c r="F60" s="813">
        <f>'RM_6.2.3.sz.mell'!F60</f>
        <v>0</v>
      </c>
      <c r="G60" s="813">
        <f>'RM_6.2.3.sz.mell'!G60</f>
        <v>0</v>
      </c>
      <c r="H60" s="813">
        <f>'RM_6.2.3.sz.mell'!H60</f>
        <v>0</v>
      </c>
      <c r="I60" s="813">
        <f>'RM_6.2.3.sz.mell'!I60</f>
        <v>0</v>
      </c>
      <c r="J60" s="813">
        <f>'RM_6.2.3.sz.mell'!J60</f>
        <v>0</v>
      </c>
      <c r="K60" s="814">
        <f>'RM_6.2.3.sz.mell'!K60</f>
        <v>0</v>
      </c>
    </row>
    <row r="61" spans="1:11" ht="12.95" customHeight="1" thickBot="1" x14ac:dyDescent="0.25">
      <c r="A61" s="229" t="s">
        <v>203</v>
      </c>
      <c r="B61" s="230"/>
      <c r="C61" s="813">
        <f>'RM_6.2.3.sz.mell'!C61</f>
        <v>0</v>
      </c>
      <c r="D61" s="813">
        <f>'RM_6.2.3.sz.mell'!D61</f>
        <v>0</v>
      </c>
      <c r="E61" s="813">
        <f>'RM_6.2.3.sz.mell'!E61</f>
        <v>0</v>
      </c>
      <c r="F61" s="813">
        <f>'RM_6.2.3.sz.mell'!F61</f>
        <v>0</v>
      </c>
      <c r="G61" s="813">
        <f>'RM_6.2.3.sz.mell'!G61</f>
        <v>0</v>
      </c>
      <c r="H61" s="813">
        <f>'RM_6.2.3.sz.mell'!H61</f>
        <v>0</v>
      </c>
      <c r="I61" s="813">
        <f>'RM_6.2.3.sz.mell'!I61</f>
        <v>0</v>
      </c>
      <c r="J61" s="813">
        <f>'RM_6.2.3.sz.mell'!J61</f>
        <v>0</v>
      </c>
      <c r="K61" s="814">
        <f>'RM_6.2.3.sz.mell'!K61</f>
        <v>0</v>
      </c>
    </row>
  </sheetData>
  <sheetProtection sheet="1" formatCells="0"/>
  <customSheetViews>
    <customSheetView guid="{9A8A2574-4E4C-4A0E-A4B4-611EAAF4A38D}" scale="120" topLeftCell="B1">
      <selection activeCell="M32" sqref="M3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3"/>
  <sheetViews>
    <sheetView zoomScale="120" zoomScaleNormal="120" workbookViewId="0">
      <selection activeCell="C61" sqref="C6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CONCATENATE("9.2.1. melléklet ",ALAPADATOK!A7," ",ALAPADATOK!B7," ",ALAPADATOK!C7," ",ALAPADATOK!D7," ",ALAPADATOK!E7," ",ALAPADATOK!F7," ",ALAPADATOK!G7," ",ALAPADATOK!H7)</f>
        <v>9.2.1.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CONCATENATE(ALAPADATOK!A11)</f>
        <v>……………………. Polgármesteri /Közös Önkormányzati Hivatal</v>
      </c>
      <c r="C2" s="351" t="s">
        <v>58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5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  <row r="63" spans="1:3" x14ac:dyDescent="0.2">
      <c r="C63" s="55"/>
    </row>
  </sheetData>
  <sheetProtection sheet="1" formatCells="0"/>
  <customSheetViews>
    <customSheetView guid="{9A8A2574-4E4C-4A0E-A4B4-611EAAF4A38D}" scale="120">
      <selection activeCell="C61" sqref="C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33" zoomScale="120" zoomScaleNormal="120" workbookViewId="0">
      <selection activeCell="K60" sqref="K6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CONCATENATE(ALAPADATOK!Q13," melléklet ",E_ALAPADATOK!A7," ",E_ALAPADATOK!B7," ",E_ALAPADATOK!C7," ",E_ALAPADATOK!D7," ",E_ALAPADATOK!E7," ",E_ALAPADATOK!F7," ",E_ALAPADATOK!G7," ",E_ALAPADATOK!H7)</f>
        <v>5.2.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CONCATENATE(E_ALAPADATOK!B13)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'RM_6.3.sz.mell'!C10</f>
        <v>0</v>
      </c>
      <c r="D10" s="297">
        <f>'RM_6.3.sz.mell'!D10</f>
        <v>0</v>
      </c>
      <c r="E10" s="297">
        <f>'RM_6.3.sz.mell'!E10</f>
        <v>0</v>
      </c>
      <c r="F10" s="297">
        <f>'RM_6.3.sz.mell'!F10</f>
        <v>0</v>
      </c>
      <c r="G10" s="297">
        <f>'RM_6.3.sz.mell'!G10</f>
        <v>0</v>
      </c>
      <c r="H10" s="297">
        <f>'RM_6.3.sz.mell'!H10</f>
        <v>0</v>
      </c>
      <c r="I10" s="297">
        <f>'RM_6.3.sz.mell'!I10</f>
        <v>0</v>
      </c>
      <c r="J10" s="297">
        <f>'RM_6.3.sz.mell'!J10</f>
        <v>0</v>
      </c>
      <c r="K10" s="297">
        <f>'RM_6.3.sz.mell'!K10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'RM_6.3.sz.mell'!C11</f>
        <v>0</v>
      </c>
      <c r="D11" s="684">
        <f>'RM_6.3.sz.mell'!D11</f>
        <v>0</v>
      </c>
      <c r="E11" s="684">
        <f>'RM_6.3.sz.mell'!E11</f>
        <v>0</v>
      </c>
      <c r="F11" s="684">
        <f>'RM_6.3.sz.mell'!F11</f>
        <v>0</v>
      </c>
      <c r="G11" s="684">
        <f>'RM_6.3.sz.mell'!G11</f>
        <v>0</v>
      </c>
      <c r="H11" s="684">
        <f>'RM_6.3.sz.mell'!H11</f>
        <v>0</v>
      </c>
      <c r="I11" s="684">
        <f>'RM_6.3.sz.mell'!I11</f>
        <v>0</v>
      </c>
      <c r="J11" s="780">
        <f>'RM_6.3.sz.mell'!J11</f>
        <v>0</v>
      </c>
      <c r="K11" s="781">
        <f>'RM_6.3.sz.mell'!K11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'RM_6.3.sz.mell'!C12</f>
        <v>0</v>
      </c>
      <c r="D12" s="686">
        <f>'RM_6.3.sz.mell'!D12</f>
        <v>0</v>
      </c>
      <c r="E12" s="686">
        <f>'RM_6.3.sz.mell'!E12</f>
        <v>0</v>
      </c>
      <c r="F12" s="686">
        <f>'RM_6.3.sz.mell'!F12</f>
        <v>0</v>
      </c>
      <c r="G12" s="686">
        <f>'RM_6.3.sz.mell'!G12</f>
        <v>0</v>
      </c>
      <c r="H12" s="686">
        <f>'RM_6.3.sz.mell'!H12</f>
        <v>0</v>
      </c>
      <c r="I12" s="686">
        <f>'RM_6.3.sz.mell'!I12</f>
        <v>0</v>
      </c>
      <c r="J12" s="783">
        <f>'RM_6.3.sz.mell'!J12</f>
        <v>0</v>
      </c>
      <c r="K12" s="781">
        <f>'RM_6.3.sz.mell'!K12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'RM_6.3.sz.mell'!C13</f>
        <v>0</v>
      </c>
      <c r="D13" s="686">
        <f>'RM_6.3.sz.mell'!D13</f>
        <v>0</v>
      </c>
      <c r="E13" s="686">
        <f>'RM_6.3.sz.mell'!E13</f>
        <v>0</v>
      </c>
      <c r="F13" s="686">
        <f>'RM_6.3.sz.mell'!F13</f>
        <v>0</v>
      </c>
      <c r="G13" s="686">
        <f>'RM_6.3.sz.mell'!G13</f>
        <v>0</v>
      </c>
      <c r="H13" s="686">
        <f>'RM_6.3.sz.mell'!H13</f>
        <v>0</v>
      </c>
      <c r="I13" s="686">
        <f>'RM_6.3.sz.mell'!I13</f>
        <v>0</v>
      </c>
      <c r="J13" s="783">
        <f>'RM_6.3.sz.mell'!J13</f>
        <v>0</v>
      </c>
      <c r="K13" s="781">
        <f>'RM_6.3.sz.mell'!K13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'RM_6.3.sz.mell'!C14</f>
        <v>0</v>
      </c>
      <c r="D14" s="686">
        <f>'RM_6.3.sz.mell'!D14</f>
        <v>0</v>
      </c>
      <c r="E14" s="686">
        <f>'RM_6.3.sz.mell'!E14</f>
        <v>0</v>
      </c>
      <c r="F14" s="686">
        <f>'RM_6.3.sz.mell'!F14</f>
        <v>0</v>
      </c>
      <c r="G14" s="686">
        <f>'RM_6.3.sz.mell'!G14</f>
        <v>0</v>
      </c>
      <c r="H14" s="686">
        <f>'RM_6.3.sz.mell'!H14</f>
        <v>0</v>
      </c>
      <c r="I14" s="686">
        <f>'RM_6.3.sz.mell'!I14</f>
        <v>0</v>
      </c>
      <c r="J14" s="783">
        <f>'RM_6.3.sz.mell'!J14</f>
        <v>0</v>
      </c>
      <c r="K14" s="781">
        <f>'RM_6.3.sz.mell'!K14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'RM_6.3.sz.mell'!C15</f>
        <v>0</v>
      </c>
      <c r="D15" s="686">
        <f>'RM_6.3.sz.mell'!D15</f>
        <v>0</v>
      </c>
      <c r="E15" s="686">
        <f>'RM_6.3.sz.mell'!E15</f>
        <v>0</v>
      </c>
      <c r="F15" s="686">
        <f>'RM_6.3.sz.mell'!F15</f>
        <v>0</v>
      </c>
      <c r="G15" s="686">
        <f>'RM_6.3.sz.mell'!G15</f>
        <v>0</v>
      </c>
      <c r="H15" s="686">
        <f>'RM_6.3.sz.mell'!H15</f>
        <v>0</v>
      </c>
      <c r="I15" s="686">
        <f>'RM_6.3.sz.mell'!I15</f>
        <v>0</v>
      </c>
      <c r="J15" s="783">
        <f>'RM_6.3.sz.mell'!J15</f>
        <v>0</v>
      </c>
      <c r="K15" s="781">
        <f>'RM_6.3.sz.mell'!K15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'RM_6.3.sz.mell'!C16</f>
        <v>0</v>
      </c>
      <c r="D16" s="686">
        <f>'RM_6.3.sz.mell'!D16</f>
        <v>0</v>
      </c>
      <c r="E16" s="686">
        <f>'RM_6.3.sz.mell'!E16</f>
        <v>0</v>
      </c>
      <c r="F16" s="686">
        <f>'RM_6.3.sz.mell'!F16</f>
        <v>0</v>
      </c>
      <c r="G16" s="686">
        <f>'RM_6.3.sz.mell'!G16</f>
        <v>0</v>
      </c>
      <c r="H16" s="686">
        <f>'RM_6.3.sz.mell'!H16</f>
        <v>0</v>
      </c>
      <c r="I16" s="686">
        <f>'RM_6.3.sz.mell'!I16</f>
        <v>0</v>
      </c>
      <c r="J16" s="783">
        <f>'RM_6.3.sz.mell'!J16</f>
        <v>0</v>
      </c>
      <c r="K16" s="781">
        <f>'RM_6.3.sz.mell'!K16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'RM_6.3.sz.mell'!C17</f>
        <v>0</v>
      </c>
      <c r="D17" s="686">
        <f>'RM_6.3.sz.mell'!D17</f>
        <v>0</v>
      </c>
      <c r="E17" s="686">
        <f>'RM_6.3.sz.mell'!E17</f>
        <v>0</v>
      </c>
      <c r="F17" s="686">
        <f>'RM_6.3.sz.mell'!F17</f>
        <v>0</v>
      </c>
      <c r="G17" s="686">
        <f>'RM_6.3.sz.mell'!G17</f>
        <v>0</v>
      </c>
      <c r="H17" s="686">
        <f>'RM_6.3.sz.mell'!H17</f>
        <v>0</v>
      </c>
      <c r="I17" s="686">
        <f>'RM_6.3.sz.mell'!I17</f>
        <v>0</v>
      </c>
      <c r="J17" s="783">
        <f>'RM_6.3.sz.mell'!J17</f>
        <v>0</v>
      </c>
      <c r="K17" s="781">
        <f>'RM_6.3.sz.mell'!K17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'RM_6.3.sz.mell'!C18</f>
        <v>0</v>
      </c>
      <c r="D18" s="686">
        <f>'RM_6.3.sz.mell'!D18</f>
        <v>0</v>
      </c>
      <c r="E18" s="686">
        <f>'RM_6.3.sz.mell'!E18</f>
        <v>0</v>
      </c>
      <c r="F18" s="686">
        <f>'RM_6.3.sz.mell'!F18</f>
        <v>0</v>
      </c>
      <c r="G18" s="686">
        <f>'RM_6.3.sz.mell'!G18</f>
        <v>0</v>
      </c>
      <c r="H18" s="686">
        <f>'RM_6.3.sz.mell'!H18</f>
        <v>0</v>
      </c>
      <c r="I18" s="686">
        <f>'RM_6.3.sz.mell'!I18</f>
        <v>0</v>
      </c>
      <c r="J18" s="783">
        <f>'RM_6.3.sz.mell'!J18</f>
        <v>0</v>
      </c>
      <c r="K18" s="781">
        <f>'RM_6.3.sz.mell'!K18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'RM_6.3.sz.mell'!C19</f>
        <v>0</v>
      </c>
      <c r="D19" s="686">
        <f>'RM_6.3.sz.mell'!D19</f>
        <v>0</v>
      </c>
      <c r="E19" s="686">
        <f>'RM_6.3.sz.mell'!E19</f>
        <v>0</v>
      </c>
      <c r="F19" s="686">
        <f>'RM_6.3.sz.mell'!F19</f>
        <v>0</v>
      </c>
      <c r="G19" s="686">
        <f>'RM_6.3.sz.mell'!G19</f>
        <v>0</v>
      </c>
      <c r="H19" s="686">
        <f>'RM_6.3.sz.mell'!H19</f>
        <v>0</v>
      </c>
      <c r="I19" s="686">
        <f>'RM_6.3.sz.mell'!I19</f>
        <v>0</v>
      </c>
      <c r="J19" s="783">
        <f>'RM_6.3.sz.mell'!J19</f>
        <v>0</v>
      </c>
      <c r="K19" s="781">
        <f>'RM_6.3.sz.mell'!K19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'RM_6.3.sz.mell'!C20</f>
        <v>0</v>
      </c>
      <c r="D20" s="686">
        <f>'RM_6.3.sz.mell'!D20</f>
        <v>0</v>
      </c>
      <c r="E20" s="686">
        <f>'RM_6.3.sz.mell'!E20</f>
        <v>0</v>
      </c>
      <c r="F20" s="686">
        <f>'RM_6.3.sz.mell'!F20</f>
        <v>0</v>
      </c>
      <c r="G20" s="686">
        <f>'RM_6.3.sz.mell'!G20</f>
        <v>0</v>
      </c>
      <c r="H20" s="686">
        <f>'RM_6.3.sz.mell'!H20</f>
        <v>0</v>
      </c>
      <c r="I20" s="686">
        <f>'RM_6.3.sz.mell'!I20</f>
        <v>0</v>
      </c>
      <c r="J20" s="783">
        <f>'RM_6.3.sz.mell'!J20</f>
        <v>0</v>
      </c>
      <c r="K20" s="781">
        <f>'RM_6.3.sz.mell'!K20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'RM_6.3.sz.mell'!C21</f>
        <v>0</v>
      </c>
      <c r="D21" s="688">
        <f>'RM_6.3.sz.mell'!D21</f>
        <v>0</v>
      </c>
      <c r="E21" s="688">
        <f>'RM_6.3.sz.mell'!E21</f>
        <v>0</v>
      </c>
      <c r="F21" s="688">
        <f>'RM_6.3.sz.mell'!F21</f>
        <v>0</v>
      </c>
      <c r="G21" s="688">
        <f>'RM_6.3.sz.mell'!G21</f>
        <v>0</v>
      </c>
      <c r="H21" s="688">
        <f>'RM_6.3.sz.mell'!H21</f>
        <v>0</v>
      </c>
      <c r="I21" s="688">
        <f>'RM_6.3.sz.mell'!I21</f>
        <v>0</v>
      </c>
      <c r="J21" s="786">
        <f>'RM_6.3.sz.mell'!J21</f>
        <v>0</v>
      </c>
      <c r="K21" s="781">
        <f>'RM_6.3.sz.mell'!K21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'RM_6.3.sz.mell'!C22</f>
        <v>0</v>
      </c>
      <c r="D22" s="297">
        <f>'RM_6.3.sz.mell'!D22</f>
        <v>0</v>
      </c>
      <c r="E22" s="297">
        <f>'RM_6.3.sz.mell'!E22</f>
        <v>0</v>
      </c>
      <c r="F22" s="297">
        <f>'RM_6.3.sz.mell'!F22</f>
        <v>0</v>
      </c>
      <c r="G22" s="297">
        <f>'RM_6.3.sz.mell'!G22</f>
        <v>0</v>
      </c>
      <c r="H22" s="297">
        <f>'RM_6.3.sz.mell'!H22</f>
        <v>0</v>
      </c>
      <c r="I22" s="297">
        <f>'RM_6.3.sz.mell'!I22</f>
        <v>0</v>
      </c>
      <c r="J22" s="297">
        <f>'RM_6.3.sz.mell'!J22</f>
        <v>0</v>
      </c>
      <c r="K22" s="346">
        <f>'RM_6.3.sz.mell'!K22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'RM_6.3.sz.mell'!C23</f>
        <v>0</v>
      </c>
      <c r="D23" s="668">
        <f>'RM_6.3.sz.mell'!D23</f>
        <v>0</v>
      </c>
      <c r="E23" s="668">
        <f>'RM_6.3.sz.mell'!E23</f>
        <v>0</v>
      </c>
      <c r="F23" s="668">
        <f>'RM_6.3.sz.mell'!F23</f>
        <v>0</v>
      </c>
      <c r="G23" s="668">
        <f>'RM_6.3.sz.mell'!G23</f>
        <v>0</v>
      </c>
      <c r="H23" s="668">
        <f>'RM_6.3.sz.mell'!H23</f>
        <v>0</v>
      </c>
      <c r="I23" s="668">
        <f>'RM_6.3.sz.mell'!I23</f>
        <v>0</v>
      </c>
      <c r="J23" s="788">
        <f>'RM_6.3.sz.mell'!J23</f>
        <v>0</v>
      </c>
      <c r="K23" s="781">
        <f>'RM_6.3.sz.mell'!K23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'RM_6.3.sz.mell'!C24</f>
        <v>0</v>
      </c>
      <c r="D24" s="686">
        <f>'RM_6.3.sz.mell'!D24</f>
        <v>0</v>
      </c>
      <c r="E24" s="686">
        <f>'RM_6.3.sz.mell'!E24</f>
        <v>0</v>
      </c>
      <c r="F24" s="686">
        <f>'RM_6.3.sz.mell'!F24</f>
        <v>0</v>
      </c>
      <c r="G24" s="686">
        <f>'RM_6.3.sz.mell'!G24</f>
        <v>0</v>
      </c>
      <c r="H24" s="686">
        <f>'RM_6.3.sz.mell'!H24</f>
        <v>0</v>
      </c>
      <c r="I24" s="686">
        <f>'RM_6.3.sz.mell'!I24</f>
        <v>0</v>
      </c>
      <c r="J24" s="783">
        <f>'RM_6.3.sz.mell'!J24</f>
        <v>0</v>
      </c>
      <c r="K24" s="789">
        <f>'RM_6.3.sz.mell'!K24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'RM_6.3.sz.mell'!C25</f>
        <v>0</v>
      </c>
      <c r="D25" s="686">
        <f>'RM_6.3.sz.mell'!D25</f>
        <v>0</v>
      </c>
      <c r="E25" s="686">
        <f>'RM_6.3.sz.mell'!E25</f>
        <v>0</v>
      </c>
      <c r="F25" s="686">
        <f>'RM_6.3.sz.mell'!F25</f>
        <v>0</v>
      </c>
      <c r="G25" s="686">
        <f>'RM_6.3.sz.mell'!G25</f>
        <v>0</v>
      </c>
      <c r="H25" s="686">
        <f>'RM_6.3.sz.mell'!H25</f>
        <v>0</v>
      </c>
      <c r="I25" s="686">
        <f>'RM_6.3.sz.mell'!I25</f>
        <v>0</v>
      </c>
      <c r="J25" s="783">
        <f>'RM_6.3.sz.mell'!J25</f>
        <v>0</v>
      </c>
      <c r="K25" s="789">
        <f>'RM_6.3.sz.mell'!K25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'RM_6.3.sz.mell'!C26</f>
        <v>0</v>
      </c>
      <c r="D26" s="688">
        <f>'RM_6.3.sz.mell'!D26</f>
        <v>0</v>
      </c>
      <c r="E26" s="688">
        <f>'RM_6.3.sz.mell'!E26</f>
        <v>0</v>
      </c>
      <c r="F26" s="688">
        <f>'RM_6.3.sz.mell'!F26</f>
        <v>0</v>
      </c>
      <c r="G26" s="688">
        <f>'RM_6.3.sz.mell'!G26</f>
        <v>0</v>
      </c>
      <c r="H26" s="688">
        <f>'RM_6.3.sz.mell'!H26</f>
        <v>0</v>
      </c>
      <c r="I26" s="688">
        <f>'RM_6.3.sz.mell'!I26</f>
        <v>0</v>
      </c>
      <c r="J26" s="790">
        <f>'RM_6.3.sz.mell'!J26</f>
        <v>0</v>
      </c>
      <c r="K26" s="791">
        <f>'RM_6.3.sz.mell'!K26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'RM_6.3.sz.mell'!C27</f>
        <v>0</v>
      </c>
      <c r="D27" s="389">
        <f>'RM_6.3.sz.mell'!D27</f>
        <v>0</v>
      </c>
      <c r="E27" s="389">
        <f>'RM_6.3.sz.mell'!E27</f>
        <v>0</v>
      </c>
      <c r="F27" s="389">
        <f>'RM_6.3.sz.mell'!F27</f>
        <v>0</v>
      </c>
      <c r="G27" s="389">
        <f>'RM_6.3.sz.mell'!G27</f>
        <v>0</v>
      </c>
      <c r="H27" s="389">
        <f>'RM_6.3.sz.mell'!H27</f>
        <v>0</v>
      </c>
      <c r="I27" s="389">
        <f>'RM_6.3.sz.mell'!I27</f>
        <v>0</v>
      </c>
      <c r="J27" s="389">
        <f>'RM_6.3.sz.mell'!J27</f>
        <v>0</v>
      </c>
      <c r="K27" s="302">
        <f>'RM_6.3.sz.mell'!K27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'RM_6.3.sz.mell'!C28</f>
        <v>0</v>
      </c>
      <c r="D28" s="297">
        <f>'RM_6.3.sz.mell'!D28</f>
        <v>0</v>
      </c>
      <c r="E28" s="297">
        <f>'RM_6.3.sz.mell'!E28</f>
        <v>0</v>
      </c>
      <c r="F28" s="297">
        <f>'RM_6.3.sz.mell'!F28</f>
        <v>0</v>
      </c>
      <c r="G28" s="297">
        <f>'RM_6.3.sz.mell'!G28</f>
        <v>0</v>
      </c>
      <c r="H28" s="297">
        <f>'RM_6.3.sz.mell'!H28</f>
        <v>0</v>
      </c>
      <c r="I28" s="297">
        <f>'RM_6.3.sz.mell'!I28</f>
        <v>0</v>
      </c>
      <c r="J28" s="297">
        <f>'RM_6.3.sz.mell'!J28</f>
        <v>0</v>
      </c>
      <c r="K28" s="346">
        <f>'RM_6.3.sz.mell'!K28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'RM_6.3.sz.mell'!C29</f>
        <v>0</v>
      </c>
      <c r="D29" s="679">
        <f>'RM_6.3.sz.mell'!D29</f>
        <v>0</v>
      </c>
      <c r="E29" s="679">
        <f>'RM_6.3.sz.mell'!E29</f>
        <v>0</v>
      </c>
      <c r="F29" s="679">
        <f>'RM_6.3.sz.mell'!F29</f>
        <v>0</v>
      </c>
      <c r="G29" s="679">
        <f>'RM_6.3.sz.mell'!G29</f>
        <v>0</v>
      </c>
      <c r="H29" s="679">
        <f>'RM_6.3.sz.mell'!H29</f>
        <v>0</v>
      </c>
      <c r="I29" s="679">
        <f>'RM_6.3.sz.mell'!I29</f>
        <v>0</v>
      </c>
      <c r="J29" s="788">
        <f>'RM_6.3.sz.mell'!J29</f>
        <v>0</v>
      </c>
      <c r="K29" s="781">
        <f>'RM_6.3.sz.mell'!K29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'RM_6.3.sz.mell'!C30</f>
        <v>0</v>
      </c>
      <c r="D30" s="679">
        <f>'RM_6.3.sz.mell'!D30</f>
        <v>0</v>
      </c>
      <c r="E30" s="679">
        <f>'RM_6.3.sz.mell'!E30</f>
        <v>0</v>
      </c>
      <c r="F30" s="679">
        <f>'RM_6.3.sz.mell'!F30</f>
        <v>0</v>
      </c>
      <c r="G30" s="679">
        <f>'RM_6.3.sz.mell'!G30</f>
        <v>0</v>
      </c>
      <c r="H30" s="679">
        <f>'RM_6.3.sz.mell'!H30</f>
        <v>0</v>
      </c>
      <c r="I30" s="679">
        <f>'RM_6.3.sz.mell'!I30</f>
        <v>0</v>
      </c>
      <c r="J30" s="788">
        <f>'RM_6.3.sz.mell'!J30</f>
        <v>0</v>
      </c>
      <c r="K30" s="781">
        <f>'RM_6.3.sz.mell'!K30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'RM_6.3.sz.mell'!C31</f>
        <v>0</v>
      </c>
      <c r="D31" s="757">
        <f>'RM_6.3.sz.mell'!D31</f>
        <v>0</v>
      </c>
      <c r="E31" s="757">
        <f>'RM_6.3.sz.mell'!E31</f>
        <v>0</v>
      </c>
      <c r="F31" s="757">
        <f>'RM_6.3.sz.mell'!F31</f>
        <v>0</v>
      </c>
      <c r="G31" s="757">
        <f>'RM_6.3.sz.mell'!G31</f>
        <v>0</v>
      </c>
      <c r="H31" s="757">
        <f>'RM_6.3.sz.mell'!H31</f>
        <v>0</v>
      </c>
      <c r="I31" s="757">
        <f>'RM_6.3.sz.mell'!I31</f>
        <v>0</v>
      </c>
      <c r="J31" s="788">
        <f>'RM_6.3.sz.mell'!J31</f>
        <v>0</v>
      </c>
      <c r="K31" s="781">
        <f>'RM_6.3.sz.mell'!K31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'RM_6.3.sz.mell'!C32</f>
        <v>0</v>
      </c>
      <c r="D32" s="297">
        <f>'RM_6.3.sz.mell'!D32</f>
        <v>0</v>
      </c>
      <c r="E32" s="297">
        <f>'RM_6.3.sz.mell'!E32</f>
        <v>0</v>
      </c>
      <c r="F32" s="297">
        <f>'RM_6.3.sz.mell'!F32</f>
        <v>0</v>
      </c>
      <c r="G32" s="297">
        <f>'RM_6.3.sz.mell'!G32</f>
        <v>0</v>
      </c>
      <c r="H32" s="297">
        <f>'RM_6.3.sz.mell'!H32</f>
        <v>0</v>
      </c>
      <c r="I32" s="297">
        <f>'RM_6.3.sz.mell'!I32</f>
        <v>0</v>
      </c>
      <c r="J32" s="297">
        <f>'RM_6.3.sz.mell'!J32</f>
        <v>0</v>
      </c>
      <c r="K32" s="346">
        <f>'RM_6.3.sz.mell'!K32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'RM_6.3.sz.mell'!C33</f>
        <v>0</v>
      </c>
      <c r="D33" s="672">
        <f>'RM_6.3.sz.mell'!D33</f>
        <v>0</v>
      </c>
      <c r="E33" s="672">
        <f>'RM_6.3.sz.mell'!E33</f>
        <v>0</v>
      </c>
      <c r="F33" s="672">
        <f>'RM_6.3.sz.mell'!F33</f>
        <v>0</v>
      </c>
      <c r="G33" s="672">
        <f>'RM_6.3.sz.mell'!G33</f>
        <v>0</v>
      </c>
      <c r="H33" s="672">
        <f>'RM_6.3.sz.mell'!H33</f>
        <v>0</v>
      </c>
      <c r="I33" s="672">
        <f>'RM_6.3.sz.mell'!I33</f>
        <v>0</v>
      </c>
      <c r="J33" s="788">
        <f>'RM_6.3.sz.mell'!J33</f>
        <v>0</v>
      </c>
      <c r="K33" s="781">
        <f>'RM_6.3.sz.mell'!K33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'RM_6.3.sz.mell'!C34</f>
        <v>0</v>
      </c>
      <c r="D34" s="679">
        <f>'RM_6.3.sz.mell'!D34</f>
        <v>0</v>
      </c>
      <c r="E34" s="679">
        <f>'RM_6.3.sz.mell'!E34</f>
        <v>0</v>
      </c>
      <c r="F34" s="679">
        <f>'RM_6.3.sz.mell'!F34</f>
        <v>0</v>
      </c>
      <c r="G34" s="679">
        <f>'RM_6.3.sz.mell'!G34</f>
        <v>0</v>
      </c>
      <c r="H34" s="679">
        <f>'RM_6.3.sz.mell'!H34</f>
        <v>0</v>
      </c>
      <c r="I34" s="679">
        <f>'RM_6.3.sz.mell'!I34</f>
        <v>0</v>
      </c>
      <c r="J34" s="788">
        <f>'RM_6.3.sz.mell'!J34</f>
        <v>0</v>
      </c>
      <c r="K34" s="781">
        <f>'RM_6.3.sz.mell'!K34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'RM_6.3.sz.mell'!C35</f>
        <v>0</v>
      </c>
      <c r="D35" s="757">
        <f>'RM_6.3.sz.mell'!D35</f>
        <v>0</v>
      </c>
      <c r="E35" s="757">
        <f>'RM_6.3.sz.mell'!E35</f>
        <v>0</v>
      </c>
      <c r="F35" s="757">
        <f>'RM_6.3.sz.mell'!F35</f>
        <v>0</v>
      </c>
      <c r="G35" s="757">
        <f>'RM_6.3.sz.mell'!G35</f>
        <v>0</v>
      </c>
      <c r="H35" s="757">
        <f>'RM_6.3.sz.mell'!H35</f>
        <v>0</v>
      </c>
      <c r="I35" s="757">
        <f>'RM_6.3.sz.mell'!I35</f>
        <v>0</v>
      </c>
      <c r="J35" s="788">
        <f>'RM_6.3.sz.mell'!J35</f>
        <v>0</v>
      </c>
      <c r="K35" s="798">
        <f>'RM_6.3.sz.mell'!K35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'RM_6.3.sz.mell'!C36</f>
        <v>0</v>
      </c>
      <c r="D36" s="389">
        <f>'RM_6.3.sz.mell'!D36</f>
        <v>0</v>
      </c>
      <c r="E36" s="389">
        <f>'RM_6.3.sz.mell'!E36</f>
        <v>0</v>
      </c>
      <c r="F36" s="389">
        <f>'RM_6.3.sz.mell'!F36</f>
        <v>0</v>
      </c>
      <c r="G36" s="389">
        <f>'RM_6.3.sz.mell'!G36</f>
        <v>0</v>
      </c>
      <c r="H36" s="389">
        <f>'RM_6.3.sz.mell'!H36</f>
        <v>0</v>
      </c>
      <c r="I36" s="389">
        <f>'RM_6.3.sz.mell'!I36</f>
        <v>0</v>
      </c>
      <c r="J36" s="297">
        <f>'RM_6.3.sz.mell'!J36</f>
        <v>0</v>
      </c>
      <c r="K36" s="302">
        <f>'RM_6.3.sz.mell'!K36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'RM_6.3.sz.mell'!C37</f>
        <v>0</v>
      </c>
      <c r="D37" s="389">
        <f>'RM_6.3.sz.mell'!D37</f>
        <v>0</v>
      </c>
      <c r="E37" s="389">
        <f>'RM_6.3.sz.mell'!E37</f>
        <v>0</v>
      </c>
      <c r="F37" s="389">
        <f>'RM_6.3.sz.mell'!F37</f>
        <v>0</v>
      </c>
      <c r="G37" s="389">
        <f>'RM_6.3.sz.mell'!G37</f>
        <v>0</v>
      </c>
      <c r="H37" s="389">
        <f>'RM_6.3.sz.mell'!H37</f>
        <v>0</v>
      </c>
      <c r="I37" s="389">
        <f>'RM_6.3.sz.mell'!I37</f>
        <v>0</v>
      </c>
      <c r="J37" s="799">
        <f>'RM_6.3.sz.mell'!J37</f>
        <v>0</v>
      </c>
      <c r="K37" s="781">
        <f>'RM_6.3.sz.mell'!K37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'RM_6.3.sz.mell'!C38</f>
        <v>0</v>
      </c>
      <c r="D38" s="297">
        <f>'RM_6.3.sz.mell'!D38</f>
        <v>0</v>
      </c>
      <c r="E38" s="297">
        <f>'RM_6.3.sz.mell'!E38</f>
        <v>0</v>
      </c>
      <c r="F38" s="297">
        <f>'RM_6.3.sz.mell'!F38</f>
        <v>0</v>
      </c>
      <c r="G38" s="297">
        <f>'RM_6.3.sz.mell'!G38</f>
        <v>0</v>
      </c>
      <c r="H38" s="297">
        <f>'RM_6.3.sz.mell'!H38</f>
        <v>0</v>
      </c>
      <c r="I38" s="297">
        <f>'RM_6.3.sz.mell'!I38</f>
        <v>0</v>
      </c>
      <c r="J38" s="297">
        <f>'RM_6.3.sz.mell'!J38</f>
        <v>0</v>
      </c>
      <c r="K38" s="346">
        <f>'RM_6.3.sz.mell'!K38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'RM_6.3.sz.mell'!C39</f>
        <v>54478389</v>
      </c>
      <c r="D39" s="297">
        <f>'RM_6.3.sz.mell'!D39</f>
        <v>0</v>
      </c>
      <c r="E39" s="297">
        <f>'RM_6.3.sz.mell'!E39</f>
        <v>0</v>
      </c>
      <c r="F39" s="297">
        <f>'RM_6.3.sz.mell'!F39</f>
        <v>0</v>
      </c>
      <c r="G39" s="297">
        <f>'RM_6.3.sz.mell'!G39</f>
        <v>0</v>
      </c>
      <c r="H39" s="297">
        <f>'RM_6.3.sz.mell'!H39</f>
        <v>0</v>
      </c>
      <c r="I39" s="297">
        <f>'RM_6.3.sz.mell'!I39</f>
        <v>0</v>
      </c>
      <c r="J39" s="297">
        <f>'RM_6.3.sz.mell'!J39</f>
        <v>0</v>
      </c>
      <c r="K39" s="346">
        <f>'RM_6.3.sz.mell'!K39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'RM_6.3.sz.mell'!C40</f>
        <v>0</v>
      </c>
      <c r="D40" s="672">
        <f>'RM_6.3.sz.mell'!D40</f>
        <v>0</v>
      </c>
      <c r="E40" s="672">
        <f>'RM_6.3.sz.mell'!E40</f>
        <v>0</v>
      </c>
      <c r="F40" s="672">
        <f>'RM_6.3.sz.mell'!F40</f>
        <v>0</v>
      </c>
      <c r="G40" s="672">
        <f>'RM_6.3.sz.mell'!G40</f>
        <v>0</v>
      </c>
      <c r="H40" s="672">
        <f>'RM_6.3.sz.mell'!H40</f>
        <v>0</v>
      </c>
      <c r="I40" s="672">
        <f>'RM_6.3.sz.mell'!I40</f>
        <v>0</v>
      </c>
      <c r="J40" s="788">
        <f>'RM_6.3.sz.mell'!J40</f>
        <v>0</v>
      </c>
      <c r="K40" s="781">
        <f>'RM_6.3.sz.mell'!K40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'RM_6.3.sz.mell'!C41</f>
        <v>0</v>
      </c>
      <c r="D41" s="679">
        <f>'RM_6.3.sz.mell'!D41</f>
        <v>0</v>
      </c>
      <c r="E41" s="679">
        <f>'RM_6.3.sz.mell'!E41</f>
        <v>0</v>
      </c>
      <c r="F41" s="679">
        <f>'RM_6.3.sz.mell'!F41</f>
        <v>0</v>
      </c>
      <c r="G41" s="679">
        <f>'RM_6.3.sz.mell'!G41</f>
        <v>0</v>
      </c>
      <c r="H41" s="679">
        <f>'RM_6.3.sz.mell'!H41</f>
        <v>0</v>
      </c>
      <c r="I41" s="679">
        <f>'RM_6.3.sz.mell'!I41</f>
        <v>0</v>
      </c>
      <c r="J41" s="788">
        <f>'RM_6.3.sz.mell'!J41</f>
        <v>0</v>
      </c>
      <c r="K41" s="789">
        <f>'RM_6.3.sz.mell'!K41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'RM_6.3.sz.mell'!C42</f>
        <v>54478389</v>
      </c>
      <c r="D42" s="676">
        <f>'RM_6.3.sz.mell'!D42</f>
        <v>0</v>
      </c>
      <c r="E42" s="676">
        <f>'RM_6.3.sz.mell'!E42</f>
        <v>0</v>
      </c>
      <c r="F42" s="676">
        <f>'RM_6.3.sz.mell'!F42</f>
        <v>0</v>
      </c>
      <c r="G42" s="676">
        <f>'RM_6.3.sz.mell'!G42</f>
        <v>0</v>
      </c>
      <c r="H42" s="676">
        <f>'RM_6.3.sz.mell'!H42</f>
        <v>0</v>
      </c>
      <c r="I42" s="676">
        <f>'RM_6.3.sz.mell'!I42</f>
        <v>0</v>
      </c>
      <c r="J42" s="788">
        <f>'RM_6.3.sz.mell'!J42</f>
        <v>0</v>
      </c>
      <c r="K42" s="791">
        <f>'RM_6.3.sz.mell'!K42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'RM_6.3.sz.mell'!C43</f>
        <v>54478389</v>
      </c>
      <c r="D43" s="297">
        <f>'RM_6.3.sz.mell'!D43</f>
        <v>0</v>
      </c>
      <c r="E43" s="297">
        <f>'RM_6.3.sz.mell'!E43</f>
        <v>0</v>
      </c>
      <c r="F43" s="297">
        <f>'RM_6.3.sz.mell'!F43</f>
        <v>0</v>
      </c>
      <c r="G43" s="297">
        <f>'RM_6.3.sz.mell'!G43</f>
        <v>0</v>
      </c>
      <c r="H43" s="297">
        <f>'RM_6.3.sz.mell'!H43</f>
        <v>0</v>
      </c>
      <c r="I43" s="297">
        <f>'RM_6.3.sz.mell'!I43</f>
        <v>0</v>
      </c>
      <c r="J43" s="297">
        <f>'RM_6.3.sz.mell'!J43</f>
        <v>0</v>
      </c>
      <c r="K43" s="346">
        <f>'RM_6.3.sz.mell'!K43</f>
        <v>54478389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'RM_6.3.sz.mell'!C45</f>
        <v>54478389</v>
      </c>
      <c r="D45" s="801">
        <f>'RM_6.3.sz.mell'!D45</f>
        <v>0</v>
      </c>
      <c r="E45" s="801">
        <f>'RM_6.3.sz.mell'!E45</f>
        <v>0</v>
      </c>
      <c r="F45" s="801">
        <f>'RM_6.3.sz.mell'!F45</f>
        <v>0</v>
      </c>
      <c r="G45" s="801">
        <f>'RM_6.3.sz.mell'!G45</f>
        <v>0</v>
      </c>
      <c r="H45" s="801">
        <f>'RM_6.3.sz.mell'!H45</f>
        <v>0</v>
      </c>
      <c r="I45" s="801">
        <f>'RM_6.3.sz.mell'!I45</f>
        <v>0</v>
      </c>
      <c r="J45" s="801">
        <f>'RM_6.3.sz.mell'!J45</f>
        <v>0</v>
      </c>
      <c r="K45" s="302">
        <f>'RM_6.3.sz.mell'!K45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'RM_6.3.sz.mell'!C46</f>
        <v>35138598</v>
      </c>
      <c r="D46" s="803">
        <f>'RM_6.3.sz.mell'!D46</f>
        <v>0</v>
      </c>
      <c r="E46" s="803">
        <f>'RM_6.3.sz.mell'!E46</f>
        <v>0</v>
      </c>
      <c r="F46" s="803">
        <f>'RM_6.3.sz.mell'!F46</f>
        <v>0</v>
      </c>
      <c r="G46" s="803">
        <f>'RM_6.3.sz.mell'!G46</f>
        <v>0</v>
      </c>
      <c r="H46" s="803">
        <f>'RM_6.3.sz.mell'!H46</f>
        <v>0</v>
      </c>
      <c r="I46" s="803">
        <f>'RM_6.3.sz.mell'!I46</f>
        <v>0</v>
      </c>
      <c r="J46" s="803">
        <f>'RM_6.3.sz.mell'!J46</f>
        <v>0</v>
      </c>
      <c r="K46" s="804">
        <f>'RM_6.3.sz.mell'!K46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'RM_6.3.sz.mell'!C47</f>
        <v>5200000</v>
      </c>
      <c r="D47" s="806">
        <f>'RM_6.3.sz.mell'!D47</f>
        <v>0</v>
      </c>
      <c r="E47" s="806">
        <f>'RM_6.3.sz.mell'!E47</f>
        <v>0</v>
      </c>
      <c r="F47" s="806">
        <f>'RM_6.3.sz.mell'!F47</f>
        <v>0</v>
      </c>
      <c r="G47" s="806">
        <f>'RM_6.3.sz.mell'!G47</f>
        <v>0</v>
      </c>
      <c r="H47" s="806">
        <f>'RM_6.3.sz.mell'!H47</f>
        <v>0</v>
      </c>
      <c r="I47" s="806">
        <f>'RM_6.3.sz.mell'!I47</f>
        <v>0</v>
      </c>
      <c r="J47" s="806">
        <f>'RM_6.3.sz.mell'!J47</f>
        <v>0</v>
      </c>
      <c r="K47" s="807">
        <f>'RM_6.3.sz.mell'!K47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'RM_6.3.sz.mell'!C48</f>
        <v>14139791</v>
      </c>
      <c r="D48" s="806">
        <f>'RM_6.3.sz.mell'!D48</f>
        <v>0</v>
      </c>
      <c r="E48" s="806">
        <f>'RM_6.3.sz.mell'!E48</f>
        <v>0</v>
      </c>
      <c r="F48" s="806">
        <f>'RM_6.3.sz.mell'!F48</f>
        <v>0</v>
      </c>
      <c r="G48" s="806">
        <f>'RM_6.3.sz.mell'!G48</f>
        <v>0</v>
      </c>
      <c r="H48" s="806">
        <f>'RM_6.3.sz.mell'!H48</f>
        <v>0</v>
      </c>
      <c r="I48" s="806">
        <f>'RM_6.3.sz.mell'!I48</f>
        <v>0</v>
      </c>
      <c r="J48" s="806">
        <f>'RM_6.3.sz.mell'!J48</f>
        <v>0</v>
      </c>
      <c r="K48" s="807">
        <f>'RM_6.3.sz.mell'!K48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'RM_6.3.sz.mell'!C49</f>
        <v>0</v>
      </c>
      <c r="D49" s="806">
        <f>'RM_6.3.sz.mell'!D49</f>
        <v>0</v>
      </c>
      <c r="E49" s="806">
        <f>'RM_6.3.sz.mell'!E49</f>
        <v>0</v>
      </c>
      <c r="F49" s="806">
        <f>'RM_6.3.sz.mell'!F49</f>
        <v>0</v>
      </c>
      <c r="G49" s="806">
        <f>'RM_6.3.sz.mell'!G49</f>
        <v>0</v>
      </c>
      <c r="H49" s="806">
        <f>'RM_6.3.sz.mell'!H49</f>
        <v>0</v>
      </c>
      <c r="I49" s="806">
        <f>'RM_6.3.sz.mell'!I49</f>
        <v>0</v>
      </c>
      <c r="J49" s="806">
        <f>'RM_6.3.sz.mell'!J49</f>
        <v>0</v>
      </c>
      <c r="K49" s="807">
        <f>'RM_6.3.sz.mell'!K49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'RM_6.3.sz.mell'!C50</f>
        <v>0</v>
      </c>
      <c r="D50" s="806">
        <f>'RM_6.3.sz.mell'!D50</f>
        <v>0</v>
      </c>
      <c r="E50" s="806">
        <f>'RM_6.3.sz.mell'!E50</f>
        <v>0</v>
      </c>
      <c r="F50" s="806">
        <f>'RM_6.3.sz.mell'!F50</f>
        <v>0</v>
      </c>
      <c r="G50" s="806">
        <f>'RM_6.3.sz.mell'!G50</f>
        <v>0</v>
      </c>
      <c r="H50" s="806">
        <f>'RM_6.3.sz.mell'!H50</f>
        <v>0</v>
      </c>
      <c r="I50" s="806">
        <f>'RM_6.3.sz.mell'!I50</f>
        <v>0</v>
      </c>
      <c r="J50" s="806">
        <f>'RM_6.3.sz.mell'!J50</f>
        <v>0</v>
      </c>
      <c r="K50" s="807">
        <f>'RM_6.3.sz.mell'!K50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'RM_6.3.sz.mell'!C51</f>
        <v>0</v>
      </c>
      <c r="D51" s="801">
        <f>'RM_6.3.sz.mell'!D51</f>
        <v>0</v>
      </c>
      <c r="E51" s="801">
        <f>'RM_6.3.sz.mell'!E51</f>
        <v>0</v>
      </c>
      <c r="F51" s="801">
        <f>'RM_6.3.sz.mell'!F51</f>
        <v>0</v>
      </c>
      <c r="G51" s="801">
        <f>'RM_6.3.sz.mell'!G51</f>
        <v>0</v>
      </c>
      <c r="H51" s="801">
        <f>'RM_6.3.sz.mell'!H51</f>
        <v>0</v>
      </c>
      <c r="I51" s="801">
        <f>'RM_6.3.sz.mell'!I51</f>
        <v>0</v>
      </c>
      <c r="J51" s="801">
        <f>'RM_6.3.sz.mell'!J51</f>
        <v>0</v>
      </c>
      <c r="K51" s="302">
        <f>'RM_6.3.sz.mell'!K51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'RM_6.3.sz.mell'!C52</f>
        <v>0</v>
      </c>
      <c r="D52" s="803">
        <f>'RM_6.3.sz.mell'!D52</f>
        <v>0</v>
      </c>
      <c r="E52" s="803">
        <f>'RM_6.3.sz.mell'!E52</f>
        <v>0</v>
      </c>
      <c r="F52" s="803">
        <f>'RM_6.3.sz.mell'!F52</f>
        <v>0</v>
      </c>
      <c r="G52" s="803">
        <f>'RM_6.3.sz.mell'!G52</f>
        <v>0</v>
      </c>
      <c r="H52" s="803">
        <f>'RM_6.3.sz.mell'!H52</f>
        <v>0</v>
      </c>
      <c r="I52" s="803">
        <f>'RM_6.3.sz.mell'!I52</f>
        <v>0</v>
      </c>
      <c r="J52" s="803">
        <f>'RM_6.3.sz.mell'!J52</f>
        <v>0</v>
      </c>
      <c r="K52" s="804">
        <f>'RM_6.3.sz.mell'!K52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'RM_6.3.sz.mell'!C53</f>
        <v>0</v>
      </c>
      <c r="D53" s="806">
        <f>'RM_6.3.sz.mell'!D53</f>
        <v>0</v>
      </c>
      <c r="E53" s="806">
        <f>'RM_6.3.sz.mell'!E53</f>
        <v>0</v>
      </c>
      <c r="F53" s="806">
        <f>'RM_6.3.sz.mell'!F53</f>
        <v>0</v>
      </c>
      <c r="G53" s="806">
        <f>'RM_6.3.sz.mell'!G53</f>
        <v>0</v>
      </c>
      <c r="H53" s="806">
        <f>'RM_6.3.sz.mell'!H53</f>
        <v>0</v>
      </c>
      <c r="I53" s="806">
        <f>'RM_6.3.sz.mell'!I53</f>
        <v>0</v>
      </c>
      <c r="J53" s="806">
        <f>'RM_6.3.sz.mell'!J53</f>
        <v>0</v>
      </c>
      <c r="K53" s="807">
        <f>'RM_6.3.sz.mell'!K53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'RM_6.3.sz.mell'!C54</f>
        <v>0</v>
      </c>
      <c r="D54" s="806">
        <f>'RM_6.3.sz.mell'!D54</f>
        <v>0</v>
      </c>
      <c r="E54" s="806">
        <f>'RM_6.3.sz.mell'!E54</f>
        <v>0</v>
      </c>
      <c r="F54" s="806">
        <f>'RM_6.3.sz.mell'!F54</f>
        <v>0</v>
      </c>
      <c r="G54" s="806">
        <f>'RM_6.3.sz.mell'!G54</f>
        <v>0</v>
      </c>
      <c r="H54" s="806">
        <f>'RM_6.3.sz.mell'!H54</f>
        <v>0</v>
      </c>
      <c r="I54" s="806">
        <f>'RM_6.3.sz.mell'!I54</f>
        <v>0</v>
      </c>
      <c r="J54" s="806">
        <f>'RM_6.3.sz.mell'!J54</f>
        <v>0</v>
      </c>
      <c r="K54" s="807">
        <f>'RM_6.3.sz.mell'!K54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'RM_6.3.sz.mell'!C55</f>
        <v>0</v>
      </c>
      <c r="D55" s="806">
        <f>'RM_6.3.sz.mell'!D55</f>
        <v>0</v>
      </c>
      <c r="E55" s="806">
        <f>'RM_6.3.sz.mell'!E55</f>
        <v>0</v>
      </c>
      <c r="F55" s="806">
        <f>'RM_6.3.sz.mell'!F55</f>
        <v>0</v>
      </c>
      <c r="G55" s="806">
        <f>'RM_6.3.sz.mell'!G55</f>
        <v>0</v>
      </c>
      <c r="H55" s="806">
        <f>'RM_6.3.sz.mell'!H55</f>
        <v>0</v>
      </c>
      <c r="I55" s="806">
        <f>'RM_6.3.sz.mell'!I55</f>
        <v>0</v>
      </c>
      <c r="J55" s="806">
        <f>'RM_6.3.sz.mell'!J55</f>
        <v>0</v>
      </c>
      <c r="K55" s="807">
        <f>'RM_6.3.sz.mell'!K55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'RM_6.3.sz.mell'!C56</f>
        <v>0</v>
      </c>
      <c r="D56" s="801">
        <f>'RM_6.3.sz.mell'!D56</f>
        <v>0</v>
      </c>
      <c r="E56" s="801">
        <f>'RM_6.3.sz.mell'!E56</f>
        <v>0</v>
      </c>
      <c r="F56" s="801">
        <f>'RM_6.3.sz.mell'!F56</f>
        <v>0</v>
      </c>
      <c r="G56" s="801">
        <f>'RM_6.3.sz.mell'!G56</f>
        <v>0</v>
      </c>
      <c r="H56" s="801">
        <f>'RM_6.3.sz.mell'!H56</f>
        <v>0</v>
      </c>
      <c r="I56" s="801">
        <f>'RM_6.3.sz.mell'!I56</f>
        <v>0</v>
      </c>
      <c r="J56" s="801">
        <f>'RM_6.3.sz.mell'!J56</f>
        <v>0</v>
      </c>
      <c r="K56" s="302">
        <f>'RM_6.3.sz.mell'!K56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'RM_6.3.sz.mell'!C57</f>
        <v>54478389</v>
      </c>
      <c r="D57" s="809">
        <f>'RM_6.3.sz.mell'!D57</f>
        <v>0</v>
      </c>
      <c r="E57" s="809">
        <f>'RM_6.3.sz.mell'!E57</f>
        <v>0</v>
      </c>
      <c r="F57" s="809">
        <f>'RM_6.3.sz.mell'!F57</f>
        <v>0</v>
      </c>
      <c r="G57" s="809">
        <f>'RM_6.3.sz.mell'!G57</f>
        <v>0</v>
      </c>
      <c r="H57" s="809">
        <f>'RM_6.3.sz.mell'!H57</f>
        <v>0</v>
      </c>
      <c r="I57" s="809">
        <f>'RM_6.3.sz.mell'!I57</f>
        <v>0</v>
      </c>
      <c r="J57" s="809">
        <f>'RM_6.3.sz.mell'!J57</f>
        <v>0</v>
      </c>
      <c r="K57" s="350">
        <f>'RM_6.3.sz.mell'!K57</f>
        <v>54478389</v>
      </c>
    </row>
    <row r="58" spans="1:11" s="1336" customFormat="1" ht="13.5" thickBot="1" x14ac:dyDescent="0.25">
      <c r="A58" s="1335"/>
      <c r="C58" s="1337">
        <f>'RM_6.3.sz.mell'!C58</f>
        <v>0</v>
      </c>
      <c r="D58" s="1337">
        <f>'RM_6.3.sz.mell'!D58</f>
        <v>0</v>
      </c>
      <c r="E58" s="1337">
        <f>'RM_6.3.sz.mell'!E58</f>
        <v>0</v>
      </c>
      <c r="F58" s="1337">
        <f>'RM_6.3.sz.mell'!F58</f>
        <v>0</v>
      </c>
      <c r="G58" s="1337">
        <f>'RM_6.3.sz.mell'!G58</f>
        <v>0</v>
      </c>
      <c r="H58" s="1337">
        <f>'RM_6.3.sz.mell'!H58</f>
        <v>0</v>
      </c>
      <c r="I58" s="1337">
        <f>'RM_6.3.sz.mell'!I58</f>
        <v>0</v>
      </c>
      <c r="J58" s="1337">
        <f>'RM_6.3.sz.mell'!J58</f>
        <v>0</v>
      </c>
      <c r="K58" s="1332">
        <f>'RM_6.3.sz.mell'!K58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'RM_6.3.sz.mell'!C59</f>
        <v>7</v>
      </c>
      <c r="D59" s="813">
        <f>'RM_6.3.sz.mell'!D59</f>
        <v>0</v>
      </c>
      <c r="E59" s="813">
        <f>'RM_6.3.sz.mell'!E59</f>
        <v>0</v>
      </c>
      <c r="F59" s="813">
        <f>'RM_6.3.sz.mell'!F59</f>
        <v>0</v>
      </c>
      <c r="G59" s="813">
        <f>'RM_6.3.sz.mell'!G59</f>
        <v>0</v>
      </c>
      <c r="H59" s="813">
        <f>'RM_6.3.sz.mell'!H59</f>
        <v>0</v>
      </c>
      <c r="I59" s="813">
        <f>'RM_6.3.sz.mell'!I59</f>
        <v>0</v>
      </c>
      <c r="J59" s="813">
        <f>'RM_6.3.sz.mell'!J59</f>
        <v>0</v>
      </c>
      <c r="K59" s="814">
        <f>'RM_6.3.sz.mell'!K59</f>
        <v>7</v>
      </c>
    </row>
    <row r="60" spans="1:11" ht="12.95" customHeight="1" thickBot="1" x14ac:dyDescent="0.25">
      <c r="A60" s="229" t="s">
        <v>203</v>
      </c>
      <c r="B60" s="230"/>
      <c r="C60" s="813">
        <f>'RM_6.3.sz.mell'!C60</f>
        <v>0</v>
      </c>
      <c r="D60" s="813">
        <f>'RM_6.3.sz.mell'!D60</f>
        <v>0</v>
      </c>
      <c r="E60" s="813">
        <f>'RM_6.3.sz.mell'!E60</f>
        <v>0</v>
      </c>
      <c r="F60" s="813">
        <f>'RM_6.3.sz.mell'!F60</f>
        <v>0</v>
      </c>
      <c r="G60" s="813">
        <f>'RM_6.3.sz.mell'!G60</f>
        <v>0</v>
      </c>
      <c r="H60" s="813">
        <f>'RM_6.3.sz.mell'!H60</f>
        <v>0</v>
      </c>
      <c r="I60" s="813">
        <f>'RM_6.3.sz.mell'!I60</f>
        <v>0</v>
      </c>
      <c r="J60" s="813">
        <f>'RM_6.3.sz.mell'!J60</f>
        <v>0</v>
      </c>
      <c r="K60" s="814">
        <f>'RM_6.3.sz.mell'!K60</f>
        <v>0</v>
      </c>
    </row>
  </sheetData>
  <sheetProtection sheet="1" formatCells="0"/>
  <customSheetViews>
    <customSheetView guid="{9A8A2574-4E4C-4A0E-A4B4-611EAAF4A38D}" scale="120" topLeftCell="B33">
      <selection activeCell="K60" sqref="K6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CONCATENATE(ALAPADATOK!Q13,"1. melléklet ",E_ALAPADATOK!A7," ",E_ALAPADATOK!B7," ",E_ALAPADATOK!C7," ",E_ALAPADATOK!D7," ",E_ALAPADATOK!E7," ",E_ALAPADATOK!F7," ",E_ALAPADATOK!G7," ",E_ALAPADATOK!H7)</f>
        <v>5.2.1.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CONCATENATE('E_5.3.sz.mell'!B2:J2)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'RM_6.3.1.sz.mell'!C10</f>
        <v>0</v>
      </c>
      <c r="D10" s="297">
        <f>'RM_6.3.1.sz.mell'!D10</f>
        <v>0</v>
      </c>
      <c r="E10" s="297">
        <f>'RM_6.3.1.sz.mell'!E10</f>
        <v>0</v>
      </c>
      <c r="F10" s="297">
        <f>'RM_6.3.1.sz.mell'!F10</f>
        <v>0</v>
      </c>
      <c r="G10" s="297">
        <f>'RM_6.3.1.sz.mell'!G10</f>
        <v>0</v>
      </c>
      <c r="H10" s="297">
        <f>'RM_6.3.1.sz.mell'!H10</f>
        <v>0</v>
      </c>
      <c r="I10" s="297">
        <f>'RM_6.3.1.sz.mell'!I10</f>
        <v>0</v>
      </c>
      <c r="J10" s="297">
        <f>'RM_6.3.1.sz.mell'!J10</f>
        <v>0</v>
      </c>
      <c r="K10" s="297">
        <f>'RM_6.3.1.sz.mell'!K10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'RM_6.3.1.sz.mell'!C11</f>
        <v>0</v>
      </c>
      <c r="D11" s="684">
        <f>'RM_6.3.1.sz.mell'!D11</f>
        <v>0</v>
      </c>
      <c r="E11" s="684">
        <f>'RM_6.3.1.sz.mell'!E11</f>
        <v>0</v>
      </c>
      <c r="F11" s="684">
        <f>'RM_6.3.1.sz.mell'!F11</f>
        <v>0</v>
      </c>
      <c r="G11" s="684">
        <f>'RM_6.3.1.sz.mell'!G11</f>
        <v>0</v>
      </c>
      <c r="H11" s="684">
        <f>'RM_6.3.1.sz.mell'!H11</f>
        <v>0</v>
      </c>
      <c r="I11" s="684">
        <f>'RM_6.3.1.sz.mell'!I11</f>
        <v>0</v>
      </c>
      <c r="J11" s="780">
        <f>'RM_6.3.1.sz.mell'!J11</f>
        <v>0</v>
      </c>
      <c r="K11" s="781">
        <f>'RM_6.3.1.sz.mell'!K11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'RM_6.3.1.sz.mell'!C12</f>
        <v>0</v>
      </c>
      <c r="D12" s="686">
        <f>'RM_6.3.1.sz.mell'!D12</f>
        <v>0</v>
      </c>
      <c r="E12" s="686">
        <f>'RM_6.3.1.sz.mell'!E12</f>
        <v>0</v>
      </c>
      <c r="F12" s="686">
        <f>'RM_6.3.1.sz.mell'!F12</f>
        <v>0</v>
      </c>
      <c r="G12" s="686">
        <f>'RM_6.3.1.sz.mell'!G12</f>
        <v>0</v>
      </c>
      <c r="H12" s="686">
        <f>'RM_6.3.1.sz.mell'!H12</f>
        <v>0</v>
      </c>
      <c r="I12" s="686">
        <f>'RM_6.3.1.sz.mell'!I12</f>
        <v>0</v>
      </c>
      <c r="J12" s="783">
        <f>'RM_6.3.1.sz.mell'!J12</f>
        <v>0</v>
      </c>
      <c r="K12" s="781">
        <f>'RM_6.3.1.sz.mell'!K12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'RM_6.3.1.sz.mell'!C13</f>
        <v>0</v>
      </c>
      <c r="D13" s="686">
        <f>'RM_6.3.1.sz.mell'!D13</f>
        <v>0</v>
      </c>
      <c r="E13" s="686">
        <f>'RM_6.3.1.sz.mell'!E13</f>
        <v>0</v>
      </c>
      <c r="F13" s="686">
        <f>'RM_6.3.1.sz.mell'!F13</f>
        <v>0</v>
      </c>
      <c r="G13" s="686">
        <f>'RM_6.3.1.sz.mell'!G13</f>
        <v>0</v>
      </c>
      <c r="H13" s="686">
        <f>'RM_6.3.1.sz.mell'!H13</f>
        <v>0</v>
      </c>
      <c r="I13" s="686">
        <f>'RM_6.3.1.sz.mell'!I13</f>
        <v>0</v>
      </c>
      <c r="J13" s="783">
        <f>'RM_6.3.1.sz.mell'!J13</f>
        <v>0</v>
      </c>
      <c r="K13" s="781">
        <f>'RM_6.3.1.sz.mell'!K13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'RM_6.3.1.sz.mell'!C14</f>
        <v>0</v>
      </c>
      <c r="D14" s="686">
        <f>'RM_6.3.1.sz.mell'!D14</f>
        <v>0</v>
      </c>
      <c r="E14" s="686">
        <f>'RM_6.3.1.sz.mell'!E14</f>
        <v>0</v>
      </c>
      <c r="F14" s="686">
        <f>'RM_6.3.1.sz.mell'!F14</f>
        <v>0</v>
      </c>
      <c r="G14" s="686">
        <f>'RM_6.3.1.sz.mell'!G14</f>
        <v>0</v>
      </c>
      <c r="H14" s="686">
        <f>'RM_6.3.1.sz.mell'!H14</f>
        <v>0</v>
      </c>
      <c r="I14" s="686">
        <f>'RM_6.3.1.sz.mell'!I14</f>
        <v>0</v>
      </c>
      <c r="J14" s="783">
        <f>'RM_6.3.1.sz.mell'!J14</f>
        <v>0</v>
      </c>
      <c r="K14" s="781">
        <f>'RM_6.3.1.sz.mell'!K14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'RM_6.3.1.sz.mell'!C15</f>
        <v>0</v>
      </c>
      <c r="D15" s="686">
        <f>'RM_6.3.1.sz.mell'!D15</f>
        <v>0</v>
      </c>
      <c r="E15" s="686">
        <f>'RM_6.3.1.sz.mell'!E15</f>
        <v>0</v>
      </c>
      <c r="F15" s="686">
        <f>'RM_6.3.1.sz.mell'!F15</f>
        <v>0</v>
      </c>
      <c r="G15" s="686">
        <f>'RM_6.3.1.sz.mell'!G15</f>
        <v>0</v>
      </c>
      <c r="H15" s="686">
        <f>'RM_6.3.1.sz.mell'!H15</f>
        <v>0</v>
      </c>
      <c r="I15" s="686">
        <f>'RM_6.3.1.sz.mell'!I15</f>
        <v>0</v>
      </c>
      <c r="J15" s="783">
        <f>'RM_6.3.1.sz.mell'!J15</f>
        <v>0</v>
      </c>
      <c r="K15" s="781">
        <f>'RM_6.3.1.sz.mell'!K15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'RM_6.3.1.sz.mell'!C16</f>
        <v>0</v>
      </c>
      <c r="D16" s="686">
        <f>'RM_6.3.1.sz.mell'!D16</f>
        <v>0</v>
      </c>
      <c r="E16" s="686">
        <f>'RM_6.3.1.sz.mell'!E16</f>
        <v>0</v>
      </c>
      <c r="F16" s="686">
        <f>'RM_6.3.1.sz.mell'!F16</f>
        <v>0</v>
      </c>
      <c r="G16" s="686">
        <f>'RM_6.3.1.sz.mell'!G16</f>
        <v>0</v>
      </c>
      <c r="H16" s="686">
        <f>'RM_6.3.1.sz.mell'!H16</f>
        <v>0</v>
      </c>
      <c r="I16" s="686">
        <f>'RM_6.3.1.sz.mell'!I16</f>
        <v>0</v>
      </c>
      <c r="J16" s="783">
        <f>'RM_6.3.1.sz.mell'!J16</f>
        <v>0</v>
      </c>
      <c r="K16" s="781">
        <f>'RM_6.3.1.sz.mell'!K16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'RM_6.3.1.sz.mell'!C17</f>
        <v>0</v>
      </c>
      <c r="D17" s="686">
        <f>'RM_6.3.1.sz.mell'!D17</f>
        <v>0</v>
      </c>
      <c r="E17" s="686">
        <f>'RM_6.3.1.sz.mell'!E17</f>
        <v>0</v>
      </c>
      <c r="F17" s="686">
        <f>'RM_6.3.1.sz.mell'!F17</f>
        <v>0</v>
      </c>
      <c r="G17" s="686">
        <f>'RM_6.3.1.sz.mell'!G17</f>
        <v>0</v>
      </c>
      <c r="H17" s="686">
        <f>'RM_6.3.1.sz.mell'!H17</f>
        <v>0</v>
      </c>
      <c r="I17" s="686">
        <f>'RM_6.3.1.sz.mell'!I17</f>
        <v>0</v>
      </c>
      <c r="J17" s="783">
        <f>'RM_6.3.1.sz.mell'!J17</f>
        <v>0</v>
      </c>
      <c r="K17" s="781">
        <f>'RM_6.3.1.sz.mell'!K17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'RM_6.3.1.sz.mell'!C18</f>
        <v>0</v>
      </c>
      <c r="D18" s="686">
        <f>'RM_6.3.1.sz.mell'!D18</f>
        <v>0</v>
      </c>
      <c r="E18" s="686">
        <f>'RM_6.3.1.sz.mell'!E18</f>
        <v>0</v>
      </c>
      <c r="F18" s="686">
        <f>'RM_6.3.1.sz.mell'!F18</f>
        <v>0</v>
      </c>
      <c r="G18" s="686">
        <f>'RM_6.3.1.sz.mell'!G18</f>
        <v>0</v>
      </c>
      <c r="H18" s="686">
        <f>'RM_6.3.1.sz.mell'!H18</f>
        <v>0</v>
      </c>
      <c r="I18" s="686">
        <f>'RM_6.3.1.sz.mell'!I18</f>
        <v>0</v>
      </c>
      <c r="J18" s="783">
        <f>'RM_6.3.1.sz.mell'!J18</f>
        <v>0</v>
      </c>
      <c r="K18" s="781">
        <f>'RM_6.3.1.sz.mell'!K18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'RM_6.3.1.sz.mell'!C19</f>
        <v>0</v>
      </c>
      <c r="D19" s="686">
        <f>'RM_6.3.1.sz.mell'!D19</f>
        <v>0</v>
      </c>
      <c r="E19" s="686">
        <f>'RM_6.3.1.sz.mell'!E19</f>
        <v>0</v>
      </c>
      <c r="F19" s="686">
        <f>'RM_6.3.1.sz.mell'!F19</f>
        <v>0</v>
      </c>
      <c r="G19" s="686">
        <f>'RM_6.3.1.sz.mell'!G19</f>
        <v>0</v>
      </c>
      <c r="H19" s="686">
        <f>'RM_6.3.1.sz.mell'!H19</f>
        <v>0</v>
      </c>
      <c r="I19" s="686">
        <f>'RM_6.3.1.sz.mell'!I19</f>
        <v>0</v>
      </c>
      <c r="J19" s="783">
        <f>'RM_6.3.1.sz.mell'!J19</f>
        <v>0</v>
      </c>
      <c r="K19" s="781">
        <f>'RM_6.3.1.sz.mell'!K19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'RM_6.3.1.sz.mell'!C20</f>
        <v>0</v>
      </c>
      <c r="D20" s="686">
        <f>'RM_6.3.1.sz.mell'!D20</f>
        <v>0</v>
      </c>
      <c r="E20" s="686">
        <f>'RM_6.3.1.sz.mell'!E20</f>
        <v>0</v>
      </c>
      <c r="F20" s="686">
        <f>'RM_6.3.1.sz.mell'!F20</f>
        <v>0</v>
      </c>
      <c r="G20" s="686">
        <f>'RM_6.3.1.sz.mell'!G20</f>
        <v>0</v>
      </c>
      <c r="H20" s="686">
        <f>'RM_6.3.1.sz.mell'!H20</f>
        <v>0</v>
      </c>
      <c r="I20" s="686">
        <f>'RM_6.3.1.sz.mell'!I20</f>
        <v>0</v>
      </c>
      <c r="J20" s="783">
        <f>'RM_6.3.1.sz.mell'!J20</f>
        <v>0</v>
      </c>
      <c r="K20" s="781">
        <f>'RM_6.3.1.sz.mell'!K20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'RM_6.3.1.sz.mell'!C21</f>
        <v>0</v>
      </c>
      <c r="D21" s="688">
        <f>'RM_6.3.1.sz.mell'!D21</f>
        <v>0</v>
      </c>
      <c r="E21" s="688">
        <f>'RM_6.3.1.sz.mell'!E21</f>
        <v>0</v>
      </c>
      <c r="F21" s="688">
        <f>'RM_6.3.1.sz.mell'!F21</f>
        <v>0</v>
      </c>
      <c r="G21" s="688">
        <f>'RM_6.3.1.sz.mell'!G21</f>
        <v>0</v>
      </c>
      <c r="H21" s="688">
        <f>'RM_6.3.1.sz.mell'!H21</f>
        <v>0</v>
      </c>
      <c r="I21" s="688">
        <f>'RM_6.3.1.sz.mell'!I21</f>
        <v>0</v>
      </c>
      <c r="J21" s="786">
        <f>'RM_6.3.1.sz.mell'!J21</f>
        <v>0</v>
      </c>
      <c r="K21" s="781">
        <f>'RM_6.3.1.sz.mell'!K21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'RM_6.3.1.sz.mell'!C22</f>
        <v>0</v>
      </c>
      <c r="D22" s="297">
        <f>'RM_6.3.1.sz.mell'!D22</f>
        <v>0</v>
      </c>
      <c r="E22" s="297">
        <f>'RM_6.3.1.sz.mell'!E22</f>
        <v>0</v>
      </c>
      <c r="F22" s="297">
        <f>'RM_6.3.1.sz.mell'!F22</f>
        <v>0</v>
      </c>
      <c r="G22" s="297">
        <f>'RM_6.3.1.sz.mell'!G22</f>
        <v>0</v>
      </c>
      <c r="H22" s="297">
        <f>'RM_6.3.1.sz.mell'!H22</f>
        <v>0</v>
      </c>
      <c r="I22" s="297">
        <f>'RM_6.3.1.sz.mell'!I22</f>
        <v>0</v>
      </c>
      <c r="J22" s="297">
        <f>'RM_6.3.1.sz.mell'!J22</f>
        <v>0</v>
      </c>
      <c r="K22" s="346">
        <f>'RM_6.3.1.sz.mell'!K22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'RM_6.3.1.sz.mell'!C23</f>
        <v>0</v>
      </c>
      <c r="D23" s="668">
        <f>'RM_6.3.1.sz.mell'!D23</f>
        <v>0</v>
      </c>
      <c r="E23" s="668">
        <f>'RM_6.3.1.sz.mell'!E23</f>
        <v>0</v>
      </c>
      <c r="F23" s="668">
        <f>'RM_6.3.1.sz.mell'!F23</f>
        <v>0</v>
      </c>
      <c r="G23" s="668">
        <f>'RM_6.3.1.sz.mell'!G23</f>
        <v>0</v>
      </c>
      <c r="H23" s="668">
        <f>'RM_6.3.1.sz.mell'!H23</f>
        <v>0</v>
      </c>
      <c r="I23" s="668">
        <f>'RM_6.3.1.sz.mell'!I23</f>
        <v>0</v>
      </c>
      <c r="J23" s="788">
        <f>'RM_6.3.1.sz.mell'!J23</f>
        <v>0</v>
      </c>
      <c r="K23" s="781">
        <f>'RM_6.3.1.sz.mell'!K23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'RM_6.3.1.sz.mell'!C24</f>
        <v>0</v>
      </c>
      <c r="D24" s="686">
        <f>'RM_6.3.1.sz.mell'!D24</f>
        <v>0</v>
      </c>
      <c r="E24" s="686">
        <f>'RM_6.3.1.sz.mell'!E24</f>
        <v>0</v>
      </c>
      <c r="F24" s="686">
        <f>'RM_6.3.1.sz.mell'!F24</f>
        <v>0</v>
      </c>
      <c r="G24" s="686">
        <f>'RM_6.3.1.sz.mell'!G24</f>
        <v>0</v>
      </c>
      <c r="H24" s="686">
        <f>'RM_6.3.1.sz.mell'!H24</f>
        <v>0</v>
      </c>
      <c r="I24" s="686">
        <f>'RM_6.3.1.sz.mell'!I24</f>
        <v>0</v>
      </c>
      <c r="J24" s="783">
        <f>'RM_6.3.1.sz.mell'!J24</f>
        <v>0</v>
      </c>
      <c r="K24" s="789">
        <f>'RM_6.3.1.sz.mell'!K24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'RM_6.3.1.sz.mell'!C25</f>
        <v>0</v>
      </c>
      <c r="D25" s="686">
        <f>'RM_6.3.1.sz.mell'!D25</f>
        <v>0</v>
      </c>
      <c r="E25" s="686">
        <f>'RM_6.3.1.sz.mell'!E25</f>
        <v>0</v>
      </c>
      <c r="F25" s="686">
        <f>'RM_6.3.1.sz.mell'!F25</f>
        <v>0</v>
      </c>
      <c r="G25" s="686">
        <f>'RM_6.3.1.sz.mell'!G25</f>
        <v>0</v>
      </c>
      <c r="H25" s="686">
        <f>'RM_6.3.1.sz.mell'!H25</f>
        <v>0</v>
      </c>
      <c r="I25" s="686">
        <f>'RM_6.3.1.sz.mell'!I25</f>
        <v>0</v>
      </c>
      <c r="J25" s="783">
        <f>'RM_6.3.1.sz.mell'!J25</f>
        <v>0</v>
      </c>
      <c r="K25" s="789">
        <f>'RM_6.3.1.sz.mell'!K25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'RM_6.3.1.sz.mell'!C26</f>
        <v>0</v>
      </c>
      <c r="D26" s="688">
        <f>'RM_6.3.1.sz.mell'!D26</f>
        <v>0</v>
      </c>
      <c r="E26" s="688">
        <f>'RM_6.3.1.sz.mell'!E26</f>
        <v>0</v>
      </c>
      <c r="F26" s="688">
        <f>'RM_6.3.1.sz.mell'!F26</f>
        <v>0</v>
      </c>
      <c r="G26" s="688">
        <f>'RM_6.3.1.sz.mell'!G26</f>
        <v>0</v>
      </c>
      <c r="H26" s="688">
        <f>'RM_6.3.1.sz.mell'!H26</f>
        <v>0</v>
      </c>
      <c r="I26" s="688">
        <f>'RM_6.3.1.sz.mell'!I26</f>
        <v>0</v>
      </c>
      <c r="J26" s="790">
        <f>'RM_6.3.1.sz.mell'!J26</f>
        <v>0</v>
      </c>
      <c r="K26" s="791">
        <f>'RM_6.3.1.sz.mell'!K26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'RM_6.3.1.sz.mell'!C27</f>
        <v>0</v>
      </c>
      <c r="D27" s="389">
        <f>'RM_6.3.1.sz.mell'!D27</f>
        <v>0</v>
      </c>
      <c r="E27" s="389">
        <f>'RM_6.3.1.sz.mell'!E27</f>
        <v>0</v>
      </c>
      <c r="F27" s="389">
        <f>'RM_6.3.1.sz.mell'!F27</f>
        <v>0</v>
      </c>
      <c r="G27" s="389">
        <f>'RM_6.3.1.sz.mell'!G27</f>
        <v>0</v>
      </c>
      <c r="H27" s="389">
        <f>'RM_6.3.1.sz.mell'!H27</f>
        <v>0</v>
      </c>
      <c r="I27" s="389">
        <f>'RM_6.3.1.sz.mell'!I27</f>
        <v>0</v>
      </c>
      <c r="J27" s="389">
        <f>'RM_6.3.1.sz.mell'!J27</f>
        <v>0</v>
      </c>
      <c r="K27" s="302">
        <f>'RM_6.3.1.sz.mell'!K27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'RM_6.3.1.sz.mell'!C28</f>
        <v>0</v>
      </c>
      <c r="D28" s="297">
        <f>'RM_6.3.1.sz.mell'!D28</f>
        <v>0</v>
      </c>
      <c r="E28" s="297">
        <f>'RM_6.3.1.sz.mell'!E28</f>
        <v>0</v>
      </c>
      <c r="F28" s="297">
        <f>'RM_6.3.1.sz.mell'!F28</f>
        <v>0</v>
      </c>
      <c r="G28" s="297">
        <f>'RM_6.3.1.sz.mell'!G28</f>
        <v>0</v>
      </c>
      <c r="H28" s="297">
        <f>'RM_6.3.1.sz.mell'!H28</f>
        <v>0</v>
      </c>
      <c r="I28" s="297">
        <f>'RM_6.3.1.sz.mell'!I28</f>
        <v>0</v>
      </c>
      <c r="J28" s="297">
        <f>'RM_6.3.1.sz.mell'!J28</f>
        <v>0</v>
      </c>
      <c r="K28" s="346">
        <f>'RM_6.3.1.sz.mell'!K28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'RM_6.3.1.sz.mell'!C29</f>
        <v>0</v>
      </c>
      <c r="D29" s="679">
        <f>'RM_6.3.1.sz.mell'!D29</f>
        <v>0</v>
      </c>
      <c r="E29" s="679">
        <f>'RM_6.3.1.sz.mell'!E29</f>
        <v>0</v>
      </c>
      <c r="F29" s="679">
        <f>'RM_6.3.1.sz.mell'!F29</f>
        <v>0</v>
      </c>
      <c r="G29" s="679">
        <f>'RM_6.3.1.sz.mell'!G29</f>
        <v>0</v>
      </c>
      <c r="H29" s="679">
        <f>'RM_6.3.1.sz.mell'!H29</f>
        <v>0</v>
      </c>
      <c r="I29" s="679">
        <f>'RM_6.3.1.sz.mell'!I29</f>
        <v>0</v>
      </c>
      <c r="J29" s="788">
        <f>'RM_6.3.1.sz.mell'!J29</f>
        <v>0</v>
      </c>
      <c r="K29" s="781">
        <f>'RM_6.3.1.sz.mell'!K29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'RM_6.3.1.sz.mell'!C30</f>
        <v>0</v>
      </c>
      <c r="D30" s="679">
        <f>'RM_6.3.1.sz.mell'!D30</f>
        <v>0</v>
      </c>
      <c r="E30" s="679">
        <f>'RM_6.3.1.sz.mell'!E30</f>
        <v>0</v>
      </c>
      <c r="F30" s="679">
        <f>'RM_6.3.1.sz.mell'!F30</f>
        <v>0</v>
      </c>
      <c r="G30" s="679">
        <f>'RM_6.3.1.sz.mell'!G30</f>
        <v>0</v>
      </c>
      <c r="H30" s="679">
        <f>'RM_6.3.1.sz.mell'!H30</f>
        <v>0</v>
      </c>
      <c r="I30" s="679">
        <f>'RM_6.3.1.sz.mell'!I30</f>
        <v>0</v>
      </c>
      <c r="J30" s="788">
        <f>'RM_6.3.1.sz.mell'!J30</f>
        <v>0</v>
      </c>
      <c r="K30" s="781">
        <f>'RM_6.3.1.sz.mell'!K30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'RM_6.3.1.sz.mell'!C31</f>
        <v>0</v>
      </c>
      <c r="D31" s="757">
        <f>'RM_6.3.1.sz.mell'!D31</f>
        <v>0</v>
      </c>
      <c r="E31" s="757">
        <f>'RM_6.3.1.sz.mell'!E31</f>
        <v>0</v>
      </c>
      <c r="F31" s="757">
        <f>'RM_6.3.1.sz.mell'!F31</f>
        <v>0</v>
      </c>
      <c r="G31" s="757">
        <f>'RM_6.3.1.sz.mell'!G31</f>
        <v>0</v>
      </c>
      <c r="H31" s="757">
        <f>'RM_6.3.1.sz.mell'!H31</f>
        <v>0</v>
      </c>
      <c r="I31" s="757">
        <f>'RM_6.3.1.sz.mell'!I31</f>
        <v>0</v>
      </c>
      <c r="J31" s="788">
        <f>'RM_6.3.1.sz.mell'!J31</f>
        <v>0</v>
      </c>
      <c r="K31" s="781">
        <f>'RM_6.3.1.sz.mell'!K31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'RM_6.3.1.sz.mell'!C32</f>
        <v>0</v>
      </c>
      <c r="D32" s="297">
        <f>'RM_6.3.1.sz.mell'!D32</f>
        <v>0</v>
      </c>
      <c r="E32" s="297">
        <f>'RM_6.3.1.sz.mell'!E32</f>
        <v>0</v>
      </c>
      <c r="F32" s="297">
        <f>'RM_6.3.1.sz.mell'!F32</f>
        <v>0</v>
      </c>
      <c r="G32" s="297">
        <f>'RM_6.3.1.sz.mell'!G32</f>
        <v>0</v>
      </c>
      <c r="H32" s="297">
        <f>'RM_6.3.1.sz.mell'!H32</f>
        <v>0</v>
      </c>
      <c r="I32" s="297">
        <f>'RM_6.3.1.sz.mell'!I32</f>
        <v>0</v>
      </c>
      <c r="J32" s="297">
        <f>'RM_6.3.1.sz.mell'!J32</f>
        <v>0</v>
      </c>
      <c r="K32" s="346">
        <f>'RM_6.3.1.sz.mell'!K32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'RM_6.3.1.sz.mell'!C33</f>
        <v>0</v>
      </c>
      <c r="D33" s="672">
        <f>'RM_6.3.1.sz.mell'!D33</f>
        <v>0</v>
      </c>
      <c r="E33" s="672">
        <f>'RM_6.3.1.sz.mell'!E33</f>
        <v>0</v>
      </c>
      <c r="F33" s="672">
        <f>'RM_6.3.1.sz.mell'!F33</f>
        <v>0</v>
      </c>
      <c r="G33" s="672">
        <f>'RM_6.3.1.sz.mell'!G33</f>
        <v>0</v>
      </c>
      <c r="H33" s="672">
        <f>'RM_6.3.1.sz.mell'!H33</f>
        <v>0</v>
      </c>
      <c r="I33" s="672">
        <f>'RM_6.3.1.sz.mell'!I33</f>
        <v>0</v>
      </c>
      <c r="J33" s="788">
        <f>'RM_6.3.1.sz.mell'!J33</f>
        <v>0</v>
      </c>
      <c r="K33" s="781">
        <f>'RM_6.3.1.sz.mell'!K33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'RM_6.3.1.sz.mell'!C34</f>
        <v>0</v>
      </c>
      <c r="D34" s="679">
        <f>'RM_6.3.1.sz.mell'!D34</f>
        <v>0</v>
      </c>
      <c r="E34" s="679">
        <f>'RM_6.3.1.sz.mell'!E34</f>
        <v>0</v>
      </c>
      <c r="F34" s="679">
        <f>'RM_6.3.1.sz.mell'!F34</f>
        <v>0</v>
      </c>
      <c r="G34" s="679">
        <f>'RM_6.3.1.sz.mell'!G34</f>
        <v>0</v>
      </c>
      <c r="H34" s="679">
        <f>'RM_6.3.1.sz.mell'!H34</f>
        <v>0</v>
      </c>
      <c r="I34" s="679">
        <f>'RM_6.3.1.sz.mell'!I34</f>
        <v>0</v>
      </c>
      <c r="J34" s="788">
        <f>'RM_6.3.1.sz.mell'!J34</f>
        <v>0</v>
      </c>
      <c r="K34" s="781">
        <f>'RM_6.3.1.sz.mell'!K34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'RM_6.3.1.sz.mell'!C35</f>
        <v>0</v>
      </c>
      <c r="D35" s="757">
        <f>'RM_6.3.1.sz.mell'!D35</f>
        <v>0</v>
      </c>
      <c r="E35" s="757">
        <f>'RM_6.3.1.sz.mell'!E35</f>
        <v>0</v>
      </c>
      <c r="F35" s="757">
        <f>'RM_6.3.1.sz.mell'!F35</f>
        <v>0</v>
      </c>
      <c r="G35" s="757">
        <f>'RM_6.3.1.sz.mell'!G35</f>
        <v>0</v>
      </c>
      <c r="H35" s="757">
        <f>'RM_6.3.1.sz.mell'!H35</f>
        <v>0</v>
      </c>
      <c r="I35" s="757">
        <f>'RM_6.3.1.sz.mell'!I35</f>
        <v>0</v>
      </c>
      <c r="J35" s="788">
        <f>'RM_6.3.1.sz.mell'!J35</f>
        <v>0</v>
      </c>
      <c r="K35" s="798">
        <f>'RM_6.3.1.sz.mell'!K35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'RM_6.3.1.sz.mell'!C36</f>
        <v>0</v>
      </c>
      <c r="D36" s="389">
        <f>'RM_6.3.1.sz.mell'!D36</f>
        <v>0</v>
      </c>
      <c r="E36" s="389">
        <f>'RM_6.3.1.sz.mell'!E36</f>
        <v>0</v>
      </c>
      <c r="F36" s="389">
        <f>'RM_6.3.1.sz.mell'!F36</f>
        <v>0</v>
      </c>
      <c r="G36" s="389">
        <f>'RM_6.3.1.sz.mell'!G36</f>
        <v>0</v>
      </c>
      <c r="H36" s="389">
        <f>'RM_6.3.1.sz.mell'!H36</f>
        <v>0</v>
      </c>
      <c r="I36" s="389">
        <f>'RM_6.3.1.sz.mell'!I36</f>
        <v>0</v>
      </c>
      <c r="J36" s="297">
        <f>'RM_6.3.1.sz.mell'!J36</f>
        <v>0</v>
      </c>
      <c r="K36" s="302">
        <f>'RM_6.3.1.sz.mell'!K36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'RM_6.3.1.sz.mell'!C37</f>
        <v>0</v>
      </c>
      <c r="D37" s="389">
        <f>'RM_6.3.1.sz.mell'!D37</f>
        <v>0</v>
      </c>
      <c r="E37" s="389">
        <f>'RM_6.3.1.sz.mell'!E37</f>
        <v>0</v>
      </c>
      <c r="F37" s="389">
        <f>'RM_6.3.1.sz.mell'!F37</f>
        <v>0</v>
      </c>
      <c r="G37" s="389">
        <f>'RM_6.3.1.sz.mell'!G37</f>
        <v>0</v>
      </c>
      <c r="H37" s="389">
        <f>'RM_6.3.1.sz.mell'!H37</f>
        <v>0</v>
      </c>
      <c r="I37" s="389">
        <f>'RM_6.3.1.sz.mell'!I37</f>
        <v>0</v>
      </c>
      <c r="J37" s="799">
        <f>'RM_6.3.1.sz.mell'!J37</f>
        <v>0</v>
      </c>
      <c r="K37" s="781">
        <f>'RM_6.3.1.sz.mell'!K37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'RM_6.3.1.sz.mell'!C38</f>
        <v>0</v>
      </c>
      <c r="D38" s="297">
        <f>'RM_6.3.1.sz.mell'!D38</f>
        <v>0</v>
      </c>
      <c r="E38" s="297">
        <f>'RM_6.3.1.sz.mell'!E38</f>
        <v>0</v>
      </c>
      <c r="F38" s="297">
        <f>'RM_6.3.1.sz.mell'!F38</f>
        <v>0</v>
      </c>
      <c r="G38" s="297">
        <f>'RM_6.3.1.sz.mell'!G38</f>
        <v>0</v>
      </c>
      <c r="H38" s="297">
        <f>'RM_6.3.1.sz.mell'!H38</f>
        <v>0</v>
      </c>
      <c r="I38" s="297">
        <f>'RM_6.3.1.sz.mell'!I38</f>
        <v>0</v>
      </c>
      <c r="J38" s="297">
        <f>'RM_6.3.1.sz.mell'!J38</f>
        <v>0</v>
      </c>
      <c r="K38" s="346">
        <f>'RM_6.3.1.sz.mell'!K38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'RM_6.3.1.sz.mell'!C39</f>
        <v>54478389</v>
      </c>
      <c r="D39" s="297">
        <f>'RM_6.3.1.sz.mell'!D39</f>
        <v>0</v>
      </c>
      <c r="E39" s="297">
        <f>'RM_6.3.1.sz.mell'!E39</f>
        <v>0</v>
      </c>
      <c r="F39" s="297">
        <f>'RM_6.3.1.sz.mell'!F39</f>
        <v>0</v>
      </c>
      <c r="G39" s="297">
        <f>'RM_6.3.1.sz.mell'!G39</f>
        <v>0</v>
      </c>
      <c r="H39" s="297">
        <f>'RM_6.3.1.sz.mell'!H39</f>
        <v>0</v>
      </c>
      <c r="I39" s="297">
        <f>'RM_6.3.1.sz.mell'!I39</f>
        <v>0</v>
      </c>
      <c r="J39" s="297">
        <f>'RM_6.3.1.sz.mell'!J39</f>
        <v>0</v>
      </c>
      <c r="K39" s="346">
        <f>'RM_6.3.1.sz.mell'!K39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'RM_6.3.1.sz.mell'!C40</f>
        <v>0</v>
      </c>
      <c r="D40" s="672">
        <f>'RM_6.3.1.sz.mell'!D40</f>
        <v>0</v>
      </c>
      <c r="E40" s="672">
        <f>'RM_6.3.1.sz.mell'!E40</f>
        <v>0</v>
      </c>
      <c r="F40" s="672">
        <f>'RM_6.3.1.sz.mell'!F40</f>
        <v>0</v>
      </c>
      <c r="G40" s="672">
        <f>'RM_6.3.1.sz.mell'!G40</f>
        <v>0</v>
      </c>
      <c r="H40" s="672">
        <f>'RM_6.3.1.sz.mell'!H40</f>
        <v>0</v>
      </c>
      <c r="I40" s="672">
        <f>'RM_6.3.1.sz.mell'!I40</f>
        <v>0</v>
      </c>
      <c r="J40" s="788">
        <f>'RM_6.3.1.sz.mell'!J40</f>
        <v>0</v>
      </c>
      <c r="K40" s="781">
        <f>'RM_6.3.1.sz.mell'!K40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'RM_6.3.1.sz.mell'!C41</f>
        <v>0</v>
      </c>
      <c r="D41" s="679">
        <f>'RM_6.3.1.sz.mell'!D41</f>
        <v>0</v>
      </c>
      <c r="E41" s="679">
        <f>'RM_6.3.1.sz.mell'!E41</f>
        <v>0</v>
      </c>
      <c r="F41" s="679">
        <f>'RM_6.3.1.sz.mell'!F41</f>
        <v>0</v>
      </c>
      <c r="G41" s="679">
        <f>'RM_6.3.1.sz.mell'!G41</f>
        <v>0</v>
      </c>
      <c r="H41" s="679">
        <f>'RM_6.3.1.sz.mell'!H41</f>
        <v>0</v>
      </c>
      <c r="I41" s="679">
        <f>'RM_6.3.1.sz.mell'!I41</f>
        <v>0</v>
      </c>
      <c r="J41" s="788">
        <f>'RM_6.3.1.sz.mell'!J41</f>
        <v>0</v>
      </c>
      <c r="K41" s="789">
        <f>'RM_6.3.1.sz.mell'!K41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'RM_6.3.1.sz.mell'!C42</f>
        <v>54478389</v>
      </c>
      <c r="D42" s="676">
        <f>'RM_6.3.1.sz.mell'!D42</f>
        <v>0</v>
      </c>
      <c r="E42" s="676">
        <f>'RM_6.3.1.sz.mell'!E42</f>
        <v>0</v>
      </c>
      <c r="F42" s="676">
        <f>'RM_6.3.1.sz.mell'!F42</f>
        <v>0</v>
      </c>
      <c r="G42" s="676">
        <f>'RM_6.3.1.sz.mell'!G42</f>
        <v>0</v>
      </c>
      <c r="H42" s="676">
        <f>'RM_6.3.1.sz.mell'!H42</f>
        <v>0</v>
      </c>
      <c r="I42" s="676">
        <f>'RM_6.3.1.sz.mell'!I42</f>
        <v>0</v>
      </c>
      <c r="J42" s="788">
        <f>'RM_6.3.1.sz.mell'!J42</f>
        <v>0</v>
      </c>
      <c r="K42" s="791">
        <f>'RM_6.3.1.sz.mell'!K42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'RM_6.3.1.sz.mell'!C43</f>
        <v>54478389</v>
      </c>
      <c r="D43" s="297">
        <f>'RM_6.3.1.sz.mell'!D43</f>
        <v>0</v>
      </c>
      <c r="E43" s="297">
        <f>'RM_6.3.1.sz.mell'!E43</f>
        <v>0</v>
      </c>
      <c r="F43" s="297">
        <f>'RM_6.3.1.sz.mell'!F43</f>
        <v>0</v>
      </c>
      <c r="G43" s="297">
        <f>'RM_6.3.1.sz.mell'!G43</f>
        <v>0</v>
      </c>
      <c r="H43" s="297">
        <f>'RM_6.3.1.sz.mell'!H43</f>
        <v>0</v>
      </c>
      <c r="I43" s="297">
        <f>'RM_6.3.1.sz.mell'!I43</f>
        <v>0</v>
      </c>
      <c r="J43" s="297">
        <f>'RM_6.3.1.sz.mell'!J43</f>
        <v>0</v>
      </c>
      <c r="K43" s="346">
        <f>'RM_6.3.1.sz.mell'!K43</f>
        <v>54478389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'RM_6.3.1.sz.mell'!C45</f>
        <v>54478389</v>
      </c>
      <c r="D45" s="801">
        <f>'RM_6.3.1.sz.mell'!D45</f>
        <v>0</v>
      </c>
      <c r="E45" s="801">
        <f>'RM_6.3.1.sz.mell'!E45</f>
        <v>0</v>
      </c>
      <c r="F45" s="801">
        <f>'RM_6.3.1.sz.mell'!F45</f>
        <v>0</v>
      </c>
      <c r="G45" s="801">
        <f>'RM_6.3.1.sz.mell'!G45</f>
        <v>0</v>
      </c>
      <c r="H45" s="801">
        <f>'RM_6.3.1.sz.mell'!H45</f>
        <v>0</v>
      </c>
      <c r="I45" s="801">
        <f>'RM_6.3.1.sz.mell'!I45</f>
        <v>0</v>
      </c>
      <c r="J45" s="801">
        <f>'RM_6.3.1.sz.mell'!J45</f>
        <v>0</v>
      </c>
      <c r="K45" s="302">
        <f>'RM_6.3.1.sz.mell'!K45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'RM_6.3.1.sz.mell'!C46</f>
        <v>35138598</v>
      </c>
      <c r="D46" s="803">
        <f>'RM_6.3.1.sz.mell'!D46</f>
        <v>0</v>
      </c>
      <c r="E46" s="803">
        <f>'RM_6.3.1.sz.mell'!E46</f>
        <v>0</v>
      </c>
      <c r="F46" s="803">
        <f>'RM_6.3.1.sz.mell'!F46</f>
        <v>0</v>
      </c>
      <c r="G46" s="803">
        <f>'RM_6.3.1.sz.mell'!G46</f>
        <v>0</v>
      </c>
      <c r="H46" s="803">
        <f>'RM_6.3.1.sz.mell'!H46</f>
        <v>0</v>
      </c>
      <c r="I46" s="803">
        <f>'RM_6.3.1.sz.mell'!I46</f>
        <v>0</v>
      </c>
      <c r="J46" s="803">
        <f>'RM_6.3.1.sz.mell'!J46</f>
        <v>0</v>
      </c>
      <c r="K46" s="804">
        <f>'RM_6.3.1.sz.mell'!K46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'RM_6.3.1.sz.mell'!C47</f>
        <v>5200000</v>
      </c>
      <c r="D47" s="806">
        <f>'RM_6.3.1.sz.mell'!D47</f>
        <v>0</v>
      </c>
      <c r="E47" s="806">
        <f>'RM_6.3.1.sz.mell'!E47</f>
        <v>0</v>
      </c>
      <c r="F47" s="806">
        <f>'RM_6.3.1.sz.mell'!F47</f>
        <v>0</v>
      </c>
      <c r="G47" s="806">
        <f>'RM_6.3.1.sz.mell'!G47</f>
        <v>0</v>
      </c>
      <c r="H47" s="806">
        <f>'RM_6.3.1.sz.mell'!H47</f>
        <v>0</v>
      </c>
      <c r="I47" s="806">
        <f>'RM_6.3.1.sz.mell'!I47</f>
        <v>0</v>
      </c>
      <c r="J47" s="806">
        <f>'RM_6.3.1.sz.mell'!J47</f>
        <v>0</v>
      </c>
      <c r="K47" s="807">
        <f>'RM_6.3.1.sz.mell'!K47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'RM_6.3.1.sz.mell'!C48</f>
        <v>14139791</v>
      </c>
      <c r="D48" s="806">
        <f>'RM_6.3.1.sz.mell'!D48</f>
        <v>0</v>
      </c>
      <c r="E48" s="806">
        <f>'RM_6.3.1.sz.mell'!E48</f>
        <v>0</v>
      </c>
      <c r="F48" s="806">
        <f>'RM_6.3.1.sz.mell'!F48</f>
        <v>0</v>
      </c>
      <c r="G48" s="806">
        <f>'RM_6.3.1.sz.mell'!G48</f>
        <v>0</v>
      </c>
      <c r="H48" s="806">
        <f>'RM_6.3.1.sz.mell'!H48</f>
        <v>0</v>
      </c>
      <c r="I48" s="806">
        <f>'RM_6.3.1.sz.mell'!I48</f>
        <v>0</v>
      </c>
      <c r="J48" s="806">
        <f>'RM_6.3.1.sz.mell'!J48</f>
        <v>0</v>
      </c>
      <c r="K48" s="807">
        <f>'RM_6.3.1.sz.mell'!K48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'RM_6.3.1.sz.mell'!C49</f>
        <v>0</v>
      </c>
      <c r="D49" s="806">
        <f>'RM_6.3.1.sz.mell'!D49</f>
        <v>0</v>
      </c>
      <c r="E49" s="806">
        <f>'RM_6.3.1.sz.mell'!E49</f>
        <v>0</v>
      </c>
      <c r="F49" s="806">
        <f>'RM_6.3.1.sz.mell'!F49</f>
        <v>0</v>
      </c>
      <c r="G49" s="806">
        <f>'RM_6.3.1.sz.mell'!G49</f>
        <v>0</v>
      </c>
      <c r="H49" s="806">
        <f>'RM_6.3.1.sz.mell'!H49</f>
        <v>0</v>
      </c>
      <c r="I49" s="806">
        <f>'RM_6.3.1.sz.mell'!I49</f>
        <v>0</v>
      </c>
      <c r="J49" s="806">
        <f>'RM_6.3.1.sz.mell'!J49</f>
        <v>0</v>
      </c>
      <c r="K49" s="807">
        <f>'RM_6.3.1.sz.mell'!K49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'RM_6.3.1.sz.mell'!C50</f>
        <v>0</v>
      </c>
      <c r="D50" s="806">
        <f>'RM_6.3.1.sz.mell'!D50</f>
        <v>0</v>
      </c>
      <c r="E50" s="806">
        <f>'RM_6.3.1.sz.mell'!E50</f>
        <v>0</v>
      </c>
      <c r="F50" s="806">
        <f>'RM_6.3.1.sz.mell'!F50</f>
        <v>0</v>
      </c>
      <c r="G50" s="806">
        <f>'RM_6.3.1.sz.mell'!G50</f>
        <v>0</v>
      </c>
      <c r="H50" s="806">
        <f>'RM_6.3.1.sz.mell'!H50</f>
        <v>0</v>
      </c>
      <c r="I50" s="806">
        <f>'RM_6.3.1.sz.mell'!I50</f>
        <v>0</v>
      </c>
      <c r="J50" s="806">
        <f>'RM_6.3.1.sz.mell'!J50</f>
        <v>0</v>
      </c>
      <c r="K50" s="807">
        <f>'RM_6.3.1.sz.mell'!K50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'RM_6.3.1.sz.mell'!C51</f>
        <v>0</v>
      </c>
      <c r="D51" s="801">
        <f>'RM_6.3.1.sz.mell'!D51</f>
        <v>0</v>
      </c>
      <c r="E51" s="801">
        <f>'RM_6.3.1.sz.mell'!E51</f>
        <v>0</v>
      </c>
      <c r="F51" s="801">
        <f>'RM_6.3.1.sz.mell'!F51</f>
        <v>0</v>
      </c>
      <c r="G51" s="801">
        <f>'RM_6.3.1.sz.mell'!G51</f>
        <v>0</v>
      </c>
      <c r="H51" s="801">
        <f>'RM_6.3.1.sz.mell'!H51</f>
        <v>0</v>
      </c>
      <c r="I51" s="801">
        <f>'RM_6.3.1.sz.mell'!I51</f>
        <v>0</v>
      </c>
      <c r="J51" s="801">
        <f>'RM_6.3.1.sz.mell'!J51</f>
        <v>0</v>
      </c>
      <c r="K51" s="302">
        <f>'RM_6.3.1.sz.mell'!K51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'RM_6.3.1.sz.mell'!C52</f>
        <v>0</v>
      </c>
      <c r="D52" s="803">
        <f>'RM_6.3.1.sz.mell'!D52</f>
        <v>0</v>
      </c>
      <c r="E52" s="803">
        <f>'RM_6.3.1.sz.mell'!E52</f>
        <v>0</v>
      </c>
      <c r="F52" s="803">
        <f>'RM_6.3.1.sz.mell'!F52</f>
        <v>0</v>
      </c>
      <c r="G52" s="803">
        <f>'RM_6.3.1.sz.mell'!G52</f>
        <v>0</v>
      </c>
      <c r="H52" s="803">
        <f>'RM_6.3.1.sz.mell'!H52</f>
        <v>0</v>
      </c>
      <c r="I52" s="803">
        <f>'RM_6.3.1.sz.mell'!I52</f>
        <v>0</v>
      </c>
      <c r="J52" s="803">
        <f>'RM_6.3.1.sz.mell'!J52</f>
        <v>0</v>
      </c>
      <c r="K52" s="804">
        <f>'RM_6.3.1.sz.mell'!K52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'RM_6.3.1.sz.mell'!C53</f>
        <v>0</v>
      </c>
      <c r="D53" s="806">
        <f>'RM_6.3.1.sz.mell'!D53</f>
        <v>0</v>
      </c>
      <c r="E53" s="806">
        <f>'RM_6.3.1.sz.mell'!E53</f>
        <v>0</v>
      </c>
      <c r="F53" s="806">
        <f>'RM_6.3.1.sz.mell'!F53</f>
        <v>0</v>
      </c>
      <c r="G53" s="806">
        <f>'RM_6.3.1.sz.mell'!G53</f>
        <v>0</v>
      </c>
      <c r="H53" s="806">
        <f>'RM_6.3.1.sz.mell'!H53</f>
        <v>0</v>
      </c>
      <c r="I53" s="806">
        <f>'RM_6.3.1.sz.mell'!I53</f>
        <v>0</v>
      </c>
      <c r="J53" s="806">
        <f>'RM_6.3.1.sz.mell'!J53</f>
        <v>0</v>
      </c>
      <c r="K53" s="807">
        <f>'RM_6.3.1.sz.mell'!K53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'RM_6.3.1.sz.mell'!C54</f>
        <v>0</v>
      </c>
      <c r="D54" s="806">
        <f>'RM_6.3.1.sz.mell'!D54</f>
        <v>0</v>
      </c>
      <c r="E54" s="806">
        <f>'RM_6.3.1.sz.mell'!E54</f>
        <v>0</v>
      </c>
      <c r="F54" s="806">
        <f>'RM_6.3.1.sz.mell'!F54</f>
        <v>0</v>
      </c>
      <c r="G54" s="806">
        <f>'RM_6.3.1.sz.mell'!G54</f>
        <v>0</v>
      </c>
      <c r="H54" s="806">
        <f>'RM_6.3.1.sz.mell'!H54</f>
        <v>0</v>
      </c>
      <c r="I54" s="806">
        <f>'RM_6.3.1.sz.mell'!I54</f>
        <v>0</v>
      </c>
      <c r="J54" s="806">
        <f>'RM_6.3.1.sz.mell'!J54</f>
        <v>0</v>
      </c>
      <c r="K54" s="807">
        <f>'RM_6.3.1.sz.mell'!K54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'RM_6.3.1.sz.mell'!C55</f>
        <v>0</v>
      </c>
      <c r="D55" s="806">
        <f>'RM_6.3.1.sz.mell'!D55</f>
        <v>0</v>
      </c>
      <c r="E55" s="806">
        <f>'RM_6.3.1.sz.mell'!E55</f>
        <v>0</v>
      </c>
      <c r="F55" s="806">
        <f>'RM_6.3.1.sz.mell'!F55</f>
        <v>0</v>
      </c>
      <c r="G55" s="806">
        <f>'RM_6.3.1.sz.mell'!G55</f>
        <v>0</v>
      </c>
      <c r="H55" s="806">
        <f>'RM_6.3.1.sz.mell'!H55</f>
        <v>0</v>
      </c>
      <c r="I55" s="806">
        <f>'RM_6.3.1.sz.mell'!I55</f>
        <v>0</v>
      </c>
      <c r="J55" s="806">
        <f>'RM_6.3.1.sz.mell'!J55</f>
        <v>0</v>
      </c>
      <c r="K55" s="807">
        <f>'RM_6.3.1.sz.mell'!K55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'RM_6.3.1.sz.mell'!C56</f>
        <v>0</v>
      </c>
      <c r="D56" s="801">
        <f>'RM_6.3.1.sz.mell'!D56</f>
        <v>0</v>
      </c>
      <c r="E56" s="801">
        <f>'RM_6.3.1.sz.mell'!E56</f>
        <v>0</v>
      </c>
      <c r="F56" s="801">
        <f>'RM_6.3.1.sz.mell'!F56</f>
        <v>0</v>
      </c>
      <c r="G56" s="801">
        <f>'RM_6.3.1.sz.mell'!G56</f>
        <v>0</v>
      </c>
      <c r="H56" s="801">
        <f>'RM_6.3.1.sz.mell'!H56</f>
        <v>0</v>
      </c>
      <c r="I56" s="801">
        <f>'RM_6.3.1.sz.mell'!I56</f>
        <v>0</v>
      </c>
      <c r="J56" s="801">
        <f>'RM_6.3.1.sz.mell'!J56</f>
        <v>0</v>
      </c>
      <c r="K56" s="302">
        <f>'RM_6.3.1.sz.mell'!K56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'RM_6.3.1.sz.mell'!C57</f>
        <v>54478389</v>
      </c>
      <c r="D57" s="809">
        <f>'RM_6.3.1.sz.mell'!D57</f>
        <v>0</v>
      </c>
      <c r="E57" s="809">
        <f>'RM_6.3.1.sz.mell'!E57</f>
        <v>0</v>
      </c>
      <c r="F57" s="809">
        <f>'RM_6.3.1.sz.mell'!F57</f>
        <v>0</v>
      </c>
      <c r="G57" s="809">
        <f>'RM_6.3.1.sz.mell'!G57</f>
        <v>0</v>
      </c>
      <c r="H57" s="809">
        <f>'RM_6.3.1.sz.mell'!H57</f>
        <v>0</v>
      </c>
      <c r="I57" s="809">
        <f>'RM_6.3.1.sz.mell'!I57</f>
        <v>0</v>
      </c>
      <c r="J57" s="809">
        <f>'RM_6.3.1.sz.mell'!J57</f>
        <v>0</v>
      </c>
      <c r="K57" s="350">
        <f>'RM_6.3.1.sz.mell'!K57</f>
        <v>54478389</v>
      </c>
    </row>
    <row r="58" spans="1:11" ht="8.1" customHeight="1" thickBot="1" x14ac:dyDescent="0.25">
      <c r="C58" s="815">
        <f>'RM_6.3.1.sz.mell'!C58</f>
        <v>0</v>
      </c>
      <c r="D58" s="815">
        <f>'RM_6.3.1.sz.mell'!D58</f>
        <v>0</v>
      </c>
      <c r="E58" s="815">
        <f>'RM_6.3.1.sz.mell'!E58</f>
        <v>0</v>
      </c>
      <c r="F58" s="815">
        <f>'RM_6.3.1.sz.mell'!F58</f>
        <v>0</v>
      </c>
      <c r="G58" s="815">
        <f>'RM_6.3.1.sz.mell'!G58</f>
        <v>0</v>
      </c>
      <c r="H58" s="815">
        <f>'RM_6.3.1.sz.mell'!H58</f>
        <v>0</v>
      </c>
      <c r="I58" s="815">
        <f>'RM_6.3.1.sz.mell'!I58</f>
        <v>0</v>
      </c>
      <c r="J58" s="815">
        <f>'RM_6.3.1.sz.mell'!J58</f>
        <v>0</v>
      </c>
      <c r="K58" s="816">
        <f>'RM_6.3.1.sz.mell'!K58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'RM_6.3.1.sz.mell'!C59</f>
        <v>0</v>
      </c>
      <c r="D59" s="813">
        <f>'RM_6.3.1.sz.mell'!D59</f>
        <v>0</v>
      </c>
      <c r="E59" s="813">
        <f>'RM_6.3.1.sz.mell'!E59</f>
        <v>0</v>
      </c>
      <c r="F59" s="813">
        <f>'RM_6.3.1.sz.mell'!F59</f>
        <v>0</v>
      </c>
      <c r="G59" s="813">
        <f>'RM_6.3.1.sz.mell'!G59</f>
        <v>0</v>
      </c>
      <c r="H59" s="813">
        <f>'RM_6.3.1.sz.mell'!H59</f>
        <v>0</v>
      </c>
      <c r="I59" s="813">
        <f>'RM_6.3.1.sz.mell'!I59</f>
        <v>0</v>
      </c>
      <c r="J59" s="813">
        <f>'RM_6.3.1.sz.mell'!J59</f>
        <v>0</v>
      </c>
      <c r="K59" s="814">
        <f>'RM_6.3.1.sz.mell'!K59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'RM_6.3.1.sz.mell'!C60</f>
        <v>0</v>
      </c>
      <c r="D60" s="813">
        <f>'RM_6.3.1.sz.mell'!D60</f>
        <v>0</v>
      </c>
      <c r="E60" s="813">
        <f>'RM_6.3.1.sz.mell'!E60</f>
        <v>0</v>
      </c>
      <c r="F60" s="813">
        <f>'RM_6.3.1.sz.mell'!F60</f>
        <v>0</v>
      </c>
      <c r="G60" s="813">
        <f>'RM_6.3.1.sz.mell'!G60</f>
        <v>0</v>
      </c>
      <c r="H60" s="813">
        <f>'RM_6.3.1.sz.mell'!H60</f>
        <v>0</v>
      </c>
      <c r="I60" s="813">
        <f>'RM_6.3.1.sz.mell'!I60</f>
        <v>0</v>
      </c>
      <c r="J60" s="813">
        <f>'RM_6.3.1.sz.mell'!J60</f>
        <v>0</v>
      </c>
      <c r="K60" s="814">
        <f>'RM_6.3.1.sz.mell'!K60</f>
        <v>0</v>
      </c>
    </row>
  </sheetData>
  <sheetProtection sheet="1" formatCells="0"/>
  <customSheetViews>
    <customSheetView guid="{9A8A2574-4E4C-4A0E-A4B4-611EAAF4A38D}" scale="120" topLeftCell="B1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CONCATENATE(ALAPADATOK!Q13,"2. melléklet ",E_ALAPADATOK!A7," ",E_ALAPADATOK!B7," ",E_ALAPADATOK!C7," ",E_ALAPADATOK!D7," ",E_ALAPADATOK!E7," ",E_ALAPADATOK!F7," ",E_ALAPADATOK!G7," ",E_ALAPADATOK!H7)</f>
        <v>5.2.2.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CONCATENATE('E_5.3.1.sz.mell'!B2:J2)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'RM_6.3.2.sz.mell'!C10</f>
        <v>0</v>
      </c>
      <c r="D10" s="297">
        <f>'RM_6.3.2.sz.mell'!D10</f>
        <v>0</v>
      </c>
      <c r="E10" s="297">
        <f>'RM_6.3.2.sz.mell'!E10</f>
        <v>0</v>
      </c>
      <c r="F10" s="297">
        <f>'RM_6.3.2.sz.mell'!F10</f>
        <v>0</v>
      </c>
      <c r="G10" s="297">
        <f>'RM_6.3.2.sz.mell'!G10</f>
        <v>0</v>
      </c>
      <c r="H10" s="297">
        <f>'RM_6.3.2.sz.mell'!H10</f>
        <v>0</v>
      </c>
      <c r="I10" s="297">
        <f>'RM_6.3.2.sz.mell'!I10</f>
        <v>0</v>
      </c>
      <c r="J10" s="297">
        <f>'RM_6.3.2.sz.mell'!J10</f>
        <v>0</v>
      </c>
      <c r="K10" s="297">
        <f>'RM_6.3.2.sz.mell'!K10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'RM_6.3.2.sz.mell'!C11</f>
        <v>0</v>
      </c>
      <c r="D11" s="684">
        <f>'RM_6.3.2.sz.mell'!D11</f>
        <v>0</v>
      </c>
      <c r="E11" s="684">
        <f>'RM_6.3.2.sz.mell'!E11</f>
        <v>0</v>
      </c>
      <c r="F11" s="684">
        <f>'RM_6.3.2.sz.mell'!F11</f>
        <v>0</v>
      </c>
      <c r="G11" s="684">
        <f>'RM_6.3.2.sz.mell'!G11</f>
        <v>0</v>
      </c>
      <c r="H11" s="684">
        <f>'RM_6.3.2.sz.mell'!H11</f>
        <v>0</v>
      </c>
      <c r="I11" s="684">
        <f>'RM_6.3.2.sz.mell'!I11</f>
        <v>0</v>
      </c>
      <c r="J11" s="780">
        <f>'RM_6.3.2.sz.mell'!J11</f>
        <v>0</v>
      </c>
      <c r="K11" s="781">
        <f>'RM_6.3.2.sz.mell'!K11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'RM_6.3.2.sz.mell'!C12</f>
        <v>0</v>
      </c>
      <c r="D12" s="686">
        <f>'RM_6.3.2.sz.mell'!D12</f>
        <v>0</v>
      </c>
      <c r="E12" s="686">
        <f>'RM_6.3.2.sz.mell'!E12</f>
        <v>0</v>
      </c>
      <c r="F12" s="686">
        <f>'RM_6.3.2.sz.mell'!F12</f>
        <v>0</v>
      </c>
      <c r="G12" s="686">
        <f>'RM_6.3.2.sz.mell'!G12</f>
        <v>0</v>
      </c>
      <c r="H12" s="686">
        <f>'RM_6.3.2.sz.mell'!H12</f>
        <v>0</v>
      </c>
      <c r="I12" s="686">
        <f>'RM_6.3.2.sz.mell'!I12</f>
        <v>0</v>
      </c>
      <c r="J12" s="783">
        <f>'RM_6.3.2.sz.mell'!J12</f>
        <v>0</v>
      </c>
      <c r="K12" s="781">
        <f>'RM_6.3.2.sz.mell'!K12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'RM_6.3.2.sz.mell'!C13</f>
        <v>0</v>
      </c>
      <c r="D13" s="686">
        <f>'RM_6.3.2.sz.mell'!D13</f>
        <v>0</v>
      </c>
      <c r="E13" s="686">
        <f>'RM_6.3.2.sz.mell'!E13</f>
        <v>0</v>
      </c>
      <c r="F13" s="686">
        <f>'RM_6.3.2.sz.mell'!F13</f>
        <v>0</v>
      </c>
      <c r="G13" s="686">
        <f>'RM_6.3.2.sz.mell'!G13</f>
        <v>0</v>
      </c>
      <c r="H13" s="686">
        <f>'RM_6.3.2.sz.mell'!H13</f>
        <v>0</v>
      </c>
      <c r="I13" s="686">
        <f>'RM_6.3.2.sz.mell'!I13</f>
        <v>0</v>
      </c>
      <c r="J13" s="783">
        <f>'RM_6.3.2.sz.mell'!J13</f>
        <v>0</v>
      </c>
      <c r="K13" s="781">
        <f>'RM_6.3.2.sz.mell'!K13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'RM_6.3.2.sz.mell'!C14</f>
        <v>0</v>
      </c>
      <c r="D14" s="686">
        <f>'RM_6.3.2.sz.mell'!D14</f>
        <v>0</v>
      </c>
      <c r="E14" s="686">
        <f>'RM_6.3.2.sz.mell'!E14</f>
        <v>0</v>
      </c>
      <c r="F14" s="686">
        <f>'RM_6.3.2.sz.mell'!F14</f>
        <v>0</v>
      </c>
      <c r="G14" s="686">
        <f>'RM_6.3.2.sz.mell'!G14</f>
        <v>0</v>
      </c>
      <c r="H14" s="686">
        <f>'RM_6.3.2.sz.mell'!H14</f>
        <v>0</v>
      </c>
      <c r="I14" s="686">
        <f>'RM_6.3.2.sz.mell'!I14</f>
        <v>0</v>
      </c>
      <c r="J14" s="783">
        <f>'RM_6.3.2.sz.mell'!J14</f>
        <v>0</v>
      </c>
      <c r="K14" s="781">
        <f>'RM_6.3.2.sz.mell'!K14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'RM_6.3.2.sz.mell'!C15</f>
        <v>0</v>
      </c>
      <c r="D15" s="686">
        <f>'RM_6.3.2.sz.mell'!D15</f>
        <v>0</v>
      </c>
      <c r="E15" s="686">
        <f>'RM_6.3.2.sz.mell'!E15</f>
        <v>0</v>
      </c>
      <c r="F15" s="686">
        <f>'RM_6.3.2.sz.mell'!F15</f>
        <v>0</v>
      </c>
      <c r="G15" s="686">
        <f>'RM_6.3.2.sz.mell'!G15</f>
        <v>0</v>
      </c>
      <c r="H15" s="686">
        <f>'RM_6.3.2.sz.mell'!H15</f>
        <v>0</v>
      </c>
      <c r="I15" s="686">
        <f>'RM_6.3.2.sz.mell'!I15</f>
        <v>0</v>
      </c>
      <c r="J15" s="783">
        <f>'RM_6.3.2.sz.mell'!J15</f>
        <v>0</v>
      </c>
      <c r="K15" s="781">
        <f>'RM_6.3.2.sz.mell'!K15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'RM_6.3.2.sz.mell'!C16</f>
        <v>0</v>
      </c>
      <c r="D16" s="686">
        <f>'RM_6.3.2.sz.mell'!D16</f>
        <v>0</v>
      </c>
      <c r="E16" s="686">
        <f>'RM_6.3.2.sz.mell'!E16</f>
        <v>0</v>
      </c>
      <c r="F16" s="686">
        <f>'RM_6.3.2.sz.mell'!F16</f>
        <v>0</v>
      </c>
      <c r="G16" s="686">
        <f>'RM_6.3.2.sz.mell'!G16</f>
        <v>0</v>
      </c>
      <c r="H16" s="686">
        <f>'RM_6.3.2.sz.mell'!H16</f>
        <v>0</v>
      </c>
      <c r="I16" s="686">
        <f>'RM_6.3.2.sz.mell'!I16</f>
        <v>0</v>
      </c>
      <c r="J16" s="783">
        <f>'RM_6.3.2.sz.mell'!J16</f>
        <v>0</v>
      </c>
      <c r="K16" s="781">
        <f>'RM_6.3.2.sz.mell'!K16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'RM_6.3.2.sz.mell'!C17</f>
        <v>0</v>
      </c>
      <c r="D17" s="686">
        <f>'RM_6.3.2.sz.mell'!D17</f>
        <v>0</v>
      </c>
      <c r="E17" s="686">
        <f>'RM_6.3.2.sz.mell'!E17</f>
        <v>0</v>
      </c>
      <c r="F17" s="686">
        <f>'RM_6.3.2.sz.mell'!F17</f>
        <v>0</v>
      </c>
      <c r="G17" s="686">
        <f>'RM_6.3.2.sz.mell'!G17</f>
        <v>0</v>
      </c>
      <c r="H17" s="686">
        <f>'RM_6.3.2.sz.mell'!H17</f>
        <v>0</v>
      </c>
      <c r="I17" s="686">
        <f>'RM_6.3.2.sz.mell'!I17</f>
        <v>0</v>
      </c>
      <c r="J17" s="783">
        <f>'RM_6.3.2.sz.mell'!J17</f>
        <v>0</v>
      </c>
      <c r="K17" s="781">
        <f>'RM_6.3.2.sz.mell'!K17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'RM_6.3.2.sz.mell'!C18</f>
        <v>0</v>
      </c>
      <c r="D18" s="686">
        <f>'RM_6.3.2.sz.mell'!D18</f>
        <v>0</v>
      </c>
      <c r="E18" s="686">
        <f>'RM_6.3.2.sz.mell'!E18</f>
        <v>0</v>
      </c>
      <c r="F18" s="686">
        <f>'RM_6.3.2.sz.mell'!F18</f>
        <v>0</v>
      </c>
      <c r="G18" s="686">
        <f>'RM_6.3.2.sz.mell'!G18</f>
        <v>0</v>
      </c>
      <c r="H18" s="686">
        <f>'RM_6.3.2.sz.mell'!H18</f>
        <v>0</v>
      </c>
      <c r="I18" s="686">
        <f>'RM_6.3.2.sz.mell'!I18</f>
        <v>0</v>
      </c>
      <c r="J18" s="783">
        <f>'RM_6.3.2.sz.mell'!J18</f>
        <v>0</v>
      </c>
      <c r="K18" s="781">
        <f>'RM_6.3.2.sz.mell'!K18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'RM_6.3.2.sz.mell'!C19</f>
        <v>0</v>
      </c>
      <c r="D19" s="686">
        <f>'RM_6.3.2.sz.mell'!D19</f>
        <v>0</v>
      </c>
      <c r="E19" s="686">
        <f>'RM_6.3.2.sz.mell'!E19</f>
        <v>0</v>
      </c>
      <c r="F19" s="686">
        <f>'RM_6.3.2.sz.mell'!F19</f>
        <v>0</v>
      </c>
      <c r="G19" s="686">
        <f>'RM_6.3.2.sz.mell'!G19</f>
        <v>0</v>
      </c>
      <c r="H19" s="686">
        <f>'RM_6.3.2.sz.mell'!H19</f>
        <v>0</v>
      </c>
      <c r="I19" s="686">
        <f>'RM_6.3.2.sz.mell'!I19</f>
        <v>0</v>
      </c>
      <c r="J19" s="783">
        <f>'RM_6.3.2.sz.mell'!J19</f>
        <v>0</v>
      </c>
      <c r="K19" s="781">
        <f>'RM_6.3.2.sz.mell'!K19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'RM_6.3.2.sz.mell'!C20</f>
        <v>0</v>
      </c>
      <c r="D20" s="686">
        <f>'RM_6.3.2.sz.mell'!D20</f>
        <v>0</v>
      </c>
      <c r="E20" s="686">
        <f>'RM_6.3.2.sz.mell'!E20</f>
        <v>0</v>
      </c>
      <c r="F20" s="686">
        <f>'RM_6.3.2.sz.mell'!F20</f>
        <v>0</v>
      </c>
      <c r="G20" s="686">
        <f>'RM_6.3.2.sz.mell'!G20</f>
        <v>0</v>
      </c>
      <c r="H20" s="686">
        <f>'RM_6.3.2.sz.mell'!H20</f>
        <v>0</v>
      </c>
      <c r="I20" s="686">
        <f>'RM_6.3.2.sz.mell'!I20</f>
        <v>0</v>
      </c>
      <c r="J20" s="783">
        <f>'RM_6.3.2.sz.mell'!J20</f>
        <v>0</v>
      </c>
      <c r="K20" s="781">
        <f>'RM_6.3.2.sz.mell'!K20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'RM_6.3.2.sz.mell'!C21</f>
        <v>0</v>
      </c>
      <c r="D21" s="688">
        <f>'RM_6.3.2.sz.mell'!D21</f>
        <v>0</v>
      </c>
      <c r="E21" s="688">
        <f>'RM_6.3.2.sz.mell'!E21</f>
        <v>0</v>
      </c>
      <c r="F21" s="688">
        <f>'RM_6.3.2.sz.mell'!F21</f>
        <v>0</v>
      </c>
      <c r="G21" s="688">
        <f>'RM_6.3.2.sz.mell'!G21</f>
        <v>0</v>
      </c>
      <c r="H21" s="688">
        <f>'RM_6.3.2.sz.mell'!H21</f>
        <v>0</v>
      </c>
      <c r="I21" s="688">
        <f>'RM_6.3.2.sz.mell'!I21</f>
        <v>0</v>
      </c>
      <c r="J21" s="786">
        <f>'RM_6.3.2.sz.mell'!J21</f>
        <v>0</v>
      </c>
      <c r="K21" s="781">
        <f>'RM_6.3.2.sz.mell'!K21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'RM_6.3.2.sz.mell'!C22</f>
        <v>0</v>
      </c>
      <c r="D22" s="297">
        <f>'RM_6.3.2.sz.mell'!D22</f>
        <v>0</v>
      </c>
      <c r="E22" s="297">
        <f>'RM_6.3.2.sz.mell'!E22</f>
        <v>0</v>
      </c>
      <c r="F22" s="297">
        <f>'RM_6.3.2.sz.mell'!F22</f>
        <v>0</v>
      </c>
      <c r="G22" s="297">
        <f>'RM_6.3.2.sz.mell'!G22</f>
        <v>0</v>
      </c>
      <c r="H22" s="297">
        <f>'RM_6.3.2.sz.mell'!H22</f>
        <v>0</v>
      </c>
      <c r="I22" s="297">
        <f>'RM_6.3.2.sz.mell'!I22</f>
        <v>0</v>
      </c>
      <c r="J22" s="297">
        <f>'RM_6.3.2.sz.mell'!J22</f>
        <v>0</v>
      </c>
      <c r="K22" s="346">
        <f>'RM_6.3.2.sz.mell'!K22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'RM_6.3.2.sz.mell'!C23</f>
        <v>0</v>
      </c>
      <c r="D23" s="668">
        <f>'RM_6.3.2.sz.mell'!D23</f>
        <v>0</v>
      </c>
      <c r="E23" s="668">
        <f>'RM_6.3.2.sz.mell'!E23</f>
        <v>0</v>
      </c>
      <c r="F23" s="668">
        <f>'RM_6.3.2.sz.mell'!F23</f>
        <v>0</v>
      </c>
      <c r="G23" s="668">
        <f>'RM_6.3.2.sz.mell'!G23</f>
        <v>0</v>
      </c>
      <c r="H23" s="668">
        <f>'RM_6.3.2.sz.mell'!H23</f>
        <v>0</v>
      </c>
      <c r="I23" s="668">
        <f>'RM_6.3.2.sz.mell'!I23</f>
        <v>0</v>
      </c>
      <c r="J23" s="788">
        <f>'RM_6.3.2.sz.mell'!J23</f>
        <v>0</v>
      </c>
      <c r="K23" s="781">
        <f>'RM_6.3.2.sz.mell'!K23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'RM_6.3.2.sz.mell'!C24</f>
        <v>0</v>
      </c>
      <c r="D24" s="686">
        <f>'RM_6.3.2.sz.mell'!D24</f>
        <v>0</v>
      </c>
      <c r="E24" s="686">
        <f>'RM_6.3.2.sz.mell'!E24</f>
        <v>0</v>
      </c>
      <c r="F24" s="686">
        <f>'RM_6.3.2.sz.mell'!F24</f>
        <v>0</v>
      </c>
      <c r="G24" s="686">
        <f>'RM_6.3.2.sz.mell'!G24</f>
        <v>0</v>
      </c>
      <c r="H24" s="686">
        <f>'RM_6.3.2.sz.mell'!H24</f>
        <v>0</v>
      </c>
      <c r="I24" s="686">
        <f>'RM_6.3.2.sz.mell'!I24</f>
        <v>0</v>
      </c>
      <c r="J24" s="783">
        <f>'RM_6.3.2.sz.mell'!J24</f>
        <v>0</v>
      </c>
      <c r="K24" s="789">
        <f>'RM_6.3.2.sz.mell'!K24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'RM_6.3.2.sz.mell'!C25</f>
        <v>0</v>
      </c>
      <c r="D25" s="686">
        <f>'RM_6.3.2.sz.mell'!D25</f>
        <v>0</v>
      </c>
      <c r="E25" s="686">
        <f>'RM_6.3.2.sz.mell'!E25</f>
        <v>0</v>
      </c>
      <c r="F25" s="686">
        <f>'RM_6.3.2.sz.mell'!F25</f>
        <v>0</v>
      </c>
      <c r="G25" s="686">
        <f>'RM_6.3.2.sz.mell'!G25</f>
        <v>0</v>
      </c>
      <c r="H25" s="686">
        <f>'RM_6.3.2.sz.mell'!H25</f>
        <v>0</v>
      </c>
      <c r="I25" s="686">
        <f>'RM_6.3.2.sz.mell'!I25</f>
        <v>0</v>
      </c>
      <c r="J25" s="783">
        <f>'RM_6.3.2.sz.mell'!J25</f>
        <v>0</v>
      </c>
      <c r="K25" s="789">
        <f>'RM_6.3.2.sz.mell'!K25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'RM_6.3.2.sz.mell'!C26</f>
        <v>0</v>
      </c>
      <c r="D26" s="688">
        <f>'RM_6.3.2.sz.mell'!D26</f>
        <v>0</v>
      </c>
      <c r="E26" s="688">
        <f>'RM_6.3.2.sz.mell'!E26</f>
        <v>0</v>
      </c>
      <c r="F26" s="688">
        <f>'RM_6.3.2.sz.mell'!F26</f>
        <v>0</v>
      </c>
      <c r="G26" s="688">
        <f>'RM_6.3.2.sz.mell'!G26</f>
        <v>0</v>
      </c>
      <c r="H26" s="688">
        <f>'RM_6.3.2.sz.mell'!H26</f>
        <v>0</v>
      </c>
      <c r="I26" s="688">
        <f>'RM_6.3.2.sz.mell'!I26</f>
        <v>0</v>
      </c>
      <c r="J26" s="790">
        <f>'RM_6.3.2.sz.mell'!J26</f>
        <v>0</v>
      </c>
      <c r="K26" s="791">
        <f>'RM_6.3.2.sz.mell'!K26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'RM_6.3.2.sz.mell'!C27</f>
        <v>0</v>
      </c>
      <c r="D27" s="389">
        <f>'RM_6.3.2.sz.mell'!D27</f>
        <v>0</v>
      </c>
      <c r="E27" s="389">
        <f>'RM_6.3.2.sz.mell'!E27</f>
        <v>0</v>
      </c>
      <c r="F27" s="389">
        <f>'RM_6.3.2.sz.mell'!F27</f>
        <v>0</v>
      </c>
      <c r="G27" s="389">
        <f>'RM_6.3.2.sz.mell'!G27</f>
        <v>0</v>
      </c>
      <c r="H27" s="389">
        <f>'RM_6.3.2.sz.mell'!H27</f>
        <v>0</v>
      </c>
      <c r="I27" s="389">
        <f>'RM_6.3.2.sz.mell'!I27</f>
        <v>0</v>
      </c>
      <c r="J27" s="389">
        <f>'RM_6.3.2.sz.mell'!J27</f>
        <v>0</v>
      </c>
      <c r="K27" s="302">
        <f>'RM_6.3.2.sz.mell'!K27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'RM_6.3.2.sz.mell'!C28</f>
        <v>0</v>
      </c>
      <c r="D28" s="297">
        <f>'RM_6.3.2.sz.mell'!D28</f>
        <v>0</v>
      </c>
      <c r="E28" s="297">
        <f>'RM_6.3.2.sz.mell'!E28</f>
        <v>0</v>
      </c>
      <c r="F28" s="297">
        <f>'RM_6.3.2.sz.mell'!F28</f>
        <v>0</v>
      </c>
      <c r="G28" s="297">
        <f>'RM_6.3.2.sz.mell'!G28</f>
        <v>0</v>
      </c>
      <c r="H28" s="297">
        <f>'RM_6.3.2.sz.mell'!H28</f>
        <v>0</v>
      </c>
      <c r="I28" s="297">
        <f>'RM_6.3.2.sz.mell'!I28</f>
        <v>0</v>
      </c>
      <c r="J28" s="297">
        <f>'RM_6.3.2.sz.mell'!J28</f>
        <v>0</v>
      </c>
      <c r="K28" s="346">
        <f>'RM_6.3.2.sz.mell'!K28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'RM_6.3.2.sz.mell'!C29</f>
        <v>0</v>
      </c>
      <c r="D29" s="679">
        <f>'RM_6.3.2.sz.mell'!D29</f>
        <v>0</v>
      </c>
      <c r="E29" s="679">
        <f>'RM_6.3.2.sz.mell'!E29</f>
        <v>0</v>
      </c>
      <c r="F29" s="679">
        <f>'RM_6.3.2.sz.mell'!F29</f>
        <v>0</v>
      </c>
      <c r="G29" s="679">
        <f>'RM_6.3.2.sz.mell'!G29</f>
        <v>0</v>
      </c>
      <c r="H29" s="679">
        <f>'RM_6.3.2.sz.mell'!H29</f>
        <v>0</v>
      </c>
      <c r="I29" s="679">
        <f>'RM_6.3.2.sz.mell'!I29</f>
        <v>0</v>
      </c>
      <c r="J29" s="788">
        <f>'RM_6.3.2.sz.mell'!J29</f>
        <v>0</v>
      </c>
      <c r="K29" s="781">
        <f>'RM_6.3.2.sz.mell'!K29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'RM_6.3.2.sz.mell'!C30</f>
        <v>0</v>
      </c>
      <c r="D30" s="679">
        <f>'RM_6.3.2.sz.mell'!D30</f>
        <v>0</v>
      </c>
      <c r="E30" s="679">
        <f>'RM_6.3.2.sz.mell'!E30</f>
        <v>0</v>
      </c>
      <c r="F30" s="679">
        <f>'RM_6.3.2.sz.mell'!F30</f>
        <v>0</v>
      </c>
      <c r="G30" s="679">
        <f>'RM_6.3.2.sz.mell'!G30</f>
        <v>0</v>
      </c>
      <c r="H30" s="679">
        <f>'RM_6.3.2.sz.mell'!H30</f>
        <v>0</v>
      </c>
      <c r="I30" s="679">
        <f>'RM_6.3.2.sz.mell'!I30</f>
        <v>0</v>
      </c>
      <c r="J30" s="788">
        <f>'RM_6.3.2.sz.mell'!J30</f>
        <v>0</v>
      </c>
      <c r="K30" s="781">
        <f>'RM_6.3.2.sz.mell'!K30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'RM_6.3.2.sz.mell'!C31</f>
        <v>0</v>
      </c>
      <c r="D31" s="757">
        <f>'RM_6.3.2.sz.mell'!D31</f>
        <v>0</v>
      </c>
      <c r="E31" s="757">
        <f>'RM_6.3.2.sz.mell'!E31</f>
        <v>0</v>
      </c>
      <c r="F31" s="757">
        <f>'RM_6.3.2.sz.mell'!F31</f>
        <v>0</v>
      </c>
      <c r="G31" s="757">
        <f>'RM_6.3.2.sz.mell'!G31</f>
        <v>0</v>
      </c>
      <c r="H31" s="757">
        <f>'RM_6.3.2.sz.mell'!H31</f>
        <v>0</v>
      </c>
      <c r="I31" s="757">
        <f>'RM_6.3.2.sz.mell'!I31</f>
        <v>0</v>
      </c>
      <c r="J31" s="788">
        <f>'RM_6.3.2.sz.mell'!J31</f>
        <v>0</v>
      </c>
      <c r="K31" s="781">
        <f>'RM_6.3.2.sz.mell'!K31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'RM_6.3.2.sz.mell'!C32</f>
        <v>0</v>
      </c>
      <c r="D32" s="297">
        <f>'RM_6.3.2.sz.mell'!D32</f>
        <v>0</v>
      </c>
      <c r="E32" s="297">
        <f>'RM_6.3.2.sz.mell'!E32</f>
        <v>0</v>
      </c>
      <c r="F32" s="297">
        <f>'RM_6.3.2.sz.mell'!F32</f>
        <v>0</v>
      </c>
      <c r="G32" s="297">
        <f>'RM_6.3.2.sz.mell'!G32</f>
        <v>0</v>
      </c>
      <c r="H32" s="297">
        <f>'RM_6.3.2.sz.mell'!H32</f>
        <v>0</v>
      </c>
      <c r="I32" s="297">
        <f>'RM_6.3.2.sz.mell'!I32</f>
        <v>0</v>
      </c>
      <c r="J32" s="297">
        <f>'RM_6.3.2.sz.mell'!J32</f>
        <v>0</v>
      </c>
      <c r="K32" s="346">
        <f>'RM_6.3.2.sz.mell'!K32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'RM_6.3.2.sz.mell'!C33</f>
        <v>0</v>
      </c>
      <c r="D33" s="672">
        <f>'RM_6.3.2.sz.mell'!D33</f>
        <v>0</v>
      </c>
      <c r="E33" s="672">
        <f>'RM_6.3.2.sz.mell'!E33</f>
        <v>0</v>
      </c>
      <c r="F33" s="672">
        <f>'RM_6.3.2.sz.mell'!F33</f>
        <v>0</v>
      </c>
      <c r="G33" s="672">
        <f>'RM_6.3.2.sz.mell'!G33</f>
        <v>0</v>
      </c>
      <c r="H33" s="672">
        <f>'RM_6.3.2.sz.mell'!H33</f>
        <v>0</v>
      </c>
      <c r="I33" s="672">
        <f>'RM_6.3.2.sz.mell'!I33</f>
        <v>0</v>
      </c>
      <c r="J33" s="788">
        <f>'RM_6.3.2.sz.mell'!J33</f>
        <v>0</v>
      </c>
      <c r="K33" s="781">
        <f>'RM_6.3.2.sz.mell'!K33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'RM_6.3.2.sz.mell'!C34</f>
        <v>0</v>
      </c>
      <c r="D34" s="679">
        <f>'RM_6.3.2.sz.mell'!D34</f>
        <v>0</v>
      </c>
      <c r="E34" s="679">
        <f>'RM_6.3.2.sz.mell'!E34</f>
        <v>0</v>
      </c>
      <c r="F34" s="679">
        <f>'RM_6.3.2.sz.mell'!F34</f>
        <v>0</v>
      </c>
      <c r="G34" s="679">
        <f>'RM_6.3.2.sz.mell'!G34</f>
        <v>0</v>
      </c>
      <c r="H34" s="679">
        <f>'RM_6.3.2.sz.mell'!H34</f>
        <v>0</v>
      </c>
      <c r="I34" s="679">
        <f>'RM_6.3.2.sz.mell'!I34</f>
        <v>0</v>
      </c>
      <c r="J34" s="788">
        <f>'RM_6.3.2.sz.mell'!J34</f>
        <v>0</v>
      </c>
      <c r="K34" s="781">
        <f>'RM_6.3.2.sz.mell'!K34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'RM_6.3.2.sz.mell'!C35</f>
        <v>0</v>
      </c>
      <c r="D35" s="757">
        <f>'RM_6.3.2.sz.mell'!D35</f>
        <v>0</v>
      </c>
      <c r="E35" s="757">
        <f>'RM_6.3.2.sz.mell'!E35</f>
        <v>0</v>
      </c>
      <c r="F35" s="757">
        <f>'RM_6.3.2.sz.mell'!F35</f>
        <v>0</v>
      </c>
      <c r="G35" s="757">
        <f>'RM_6.3.2.sz.mell'!G35</f>
        <v>0</v>
      </c>
      <c r="H35" s="757">
        <f>'RM_6.3.2.sz.mell'!H35</f>
        <v>0</v>
      </c>
      <c r="I35" s="757">
        <f>'RM_6.3.2.sz.mell'!I35</f>
        <v>0</v>
      </c>
      <c r="J35" s="788">
        <f>'RM_6.3.2.sz.mell'!J35</f>
        <v>0</v>
      </c>
      <c r="K35" s="798">
        <f>'RM_6.3.2.sz.mell'!K35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'RM_6.3.2.sz.mell'!C36</f>
        <v>0</v>
      </c>
      <c r="D36" s="389">
        <f>'RM_6.3.2.sz.mell'!D36</f>
        <v>0</v>
      </c>
      <c r="E36" s="389">
        <f>'RM_6.3.2.sz.mell'!E36</f>
        <v>0</v>
      </c>
      <c r="F36" s="389">
        <f>'RM_6.3.2.sz.mell'!F36</f>
        <v>0</v>
      </c>
      <c r="G36" s="389">
        <f>'RM_6.3.2.sz.mell'!G36</f>
        <v>0</v>
      </c>
      <c r="H36" s="389">
        <f>'RM_6.3.2.sz.mell'!H36</f>
        <v>0</v>
      </c>
      <c r="I36" s="389">
        <f>'RM_6.3.2.sz.mell'!I36</f>
        <v>0</v>
      </c>
      <c r="J36" s="297">
        <f>'RM_6.3.2.sz.mell'!J36</f>
        <v>0</v>
      </c>
      <c r="K36" s="302">
        <f>'RM_6.3.2.sz.mell'!K36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'RM_6.3.2.sz.mell'!C37</f>
        <v>0</v>
      </c>
      <c r="D37" s="389">
        <f>'RM_6.3.2.sz.mell'!D37</f>
        <v>0</v>
      </c>
      <c r="E37" s="389">
        <f>'RM_6.3.2.sz.mell'!E37</f>
        <v>0</v>
      </c>
      <c r="F37" s="389">
        <f>'RM_6.3.2.sz.mell'!F37</f>
        <v>0</v>
      </c>
      <c r="G37" s="389">
        <f>'RM_6.3.2.sz.mell'!G37</f>
        <v>0</v>
      </c>
      <c r="H37" s="389">
        <f>'RM_6.3.2.sz.mell'!H37</f>
        <v>0</v>
      </c>
      <c r="I37" s="389">
        <f>'RM_6.3.2.sz.mell'!I37</f>
        <v>0</v>
      </c>
      <c r="J37" s="799">
        <f>'RM_6.3.2.sz.mell'!J37</f>
        <v>0</v>
      </c>
      <c r="K37" s="781">
        <f>'RM_6.3.2.sz.mell'!K37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'RM_6.3.2.sz.mell'!C38</f>
        <v>0</v>
      </c>
      <c r="D38" s="297">
        <f>'RM_6.3.2.sz.mell'!D38</f>
        <v>0</v>
      </c>
      <c r="E38" s="297">
        <f>'RM_6.3.2.sz.mell'!E38</f>
        <v>0</v>
      </c>
      <c r="F38" s="297">
        <f>'RM_6.3.2.sz.mell'!F38</f>
        <v>0</v>
      </c>
      <c r="G38" s="297">
        <f>'RM_6.3.2.sz.mell'!G38</f>
        <v>0</v>
      </c>
      <c r="H38" s="297">
        <f>'RM_6.3.2.sz.mell'!H38</f>
        <v>0</v>
      </c>
      <c r="I38" s="297">
        <f>'RM_6.3.2.sz.mell'!I38</f>
        <v>0</v>
      </c>
      <c r="J38" s="297">
        <f>'RM_6.3.2.sz.mell'!J38</f>
        <v>0</v>
      </c>
      <c r="K38" s="346">
        <f>'RM_6.3.2.sz.mell'!K38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'RM_6.3.2.sz.mell'!C39</f>
        <v>0</v>
      </c>
      <c r="D39" s="297">
        <f>'RM_6.3.2.sz.mell'!D39</f>
        <v>0</v>
      </c>
      <c r="E39" s="297">
        <f>'RM_6.3.2.sz.mell'!E39</f>
        <v>0</v>
      </c>
      <c r="F39" s="297">
        <f>'RM_6.3.2.sz.mell'!F39</f>
        <v>0</v>
      </c>
      <c r="G39" s="297">
        <f>'RM_6.3.2.sz.mell'!G39</f>
        <v>0</v>
      </c>
      <c r="H39" s="297">
        <f>'RM_6.3.2.sz.mell'!H39</f>
        <v>0</v>
      </c>
      <c r="I39" s="297">
        <f>'RM_6.3.2.sz.mell'!I39</f>
        <v>0</v>
      </c>
      <c r="J39" s="297">
        <f>'RM_6.3.2.sz.mell'!J39</f>
        <v>0</v>
      </c>
      <c r="K39" s="346">
        <f>'RM_6.3.2.sz.mell'!K39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'RM_6.3.2.sz.mell'!C40</f>
        <v>0</v>
      </c>
      <c r="D40" s="672">
        <f>'RM_6.3.2.sz.mell'!D40</f>
        <v>0</v>
      </c>
      <c r="E40" s="672">
        <f>'RM_6.3.2.sz.mell'!E40</f>
        <v>0</v>
      </c>
      <c r="F40" s="672">
        <f>'RM_6.3.2.sz.mell'!F40</f>
        <v>0</v>
      </c>
      <c r="G40" s="672">
        <f>'RM_6.3.2.sz.mell'!G40</f>
        <v>0</v>
      </c>
      <c r="H40" s="672">
        <f>'RM_6.3.2.sz.mell'!H40</f>
        <v>0</v>
      </c>
      <c r="I40" s="672">
        <f>'RM_6.3.2.sz.mell'!I40</f>
        <v>0</v>
      </c>
      <c r="J40" s="788">
        <f>'RM_6.3.2.sz.mell'!J40</f>
        <v>0</v>
      </c>
      <c r="K40" s="781">
        <f>'RM_6.3.2.sz.mell'!K40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'RM_6.3.2.sz.mell'!C41</f>
        <v>0</v>
      </c>
      <c r="D41" s="679">
        <f>'RM_6.3.2.sz.mell'!D41</f>
        <v>0</v>
      </c>
      <c r="E41" s="679">
        <f>'RM_6.3.2.sz.mell'!E41</f>
        <v>0</v>
      </c>
      <c r="F41" s="679">
        <f>'RM_6.3.2.sz.mell'!F41</f>
        <v>0</v>
      </c>
      <c r="G41" s="679">
        <f>'RM_6.3.2.sz.mell'!G41</f>
        <v>0</v>
      </c>
      <c r="H41" s="679">
        <f>'RM_6.3.2.sz.mell'!H41</f>
        <v>0</v>
      </c>
      <c r="I41" s="679">
        <f>'RM_6.3.2.sz.mell'!I41</f>
        <v>0</v>
      </c>
      <c r="J41" s="788">
        <f>'RM_6.3.2.sz.mell'!J41</f>
        <v>0</v>
      </c>
      <c r="K41" s="789">
        <f>'RM_6.3.2.sz.mell'!K41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'RM_6.3.2.sz.mell'!C42</f>
        <v>0</v>
      </c>
      <c r="D42" s="676">
        <f>'RM_6.3.2.sz.mell'!D42</f>
        <v>0</v>
      </c>
      <c r="E42" s="676">
        <f>'RM_6.3.2.sz.mell'!E42</f>
        <v>0</v>
      </c>
      <c r="F42" s="676">
        <f>'RM_6.3.2.sz.mell'!F42</f>
        <v>0</v>
      </c>
      <c r="G42" s="676">
        <f>'RM_6.3.2.sz.mell'!G42</f>
        <v>0</v>
      </c>
      <c r="H42" s="676">
        <f>'RM_6.3.2.sz.mell'!H42</f>
        <v>0</v>
      </c>
      <c r="I42" s="676">
        <f>'RM_6.3.2.sz.mell'!I42</f>
        <v>0</v>
      </c>
      <c r="J42" s="788">
        <f>'RM_6.3.2.sz.mell'!J42</f>
        <v>0</v>
      </c>
      <c r="K42" s="791">
        <f>'RM_6.3.2.sz.mell'!K42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'RM_6.3.2.sz.mell'!C43</f>
        <v>0</v>
      </c>
      <c r="D43" s="297">
        <f>'RM_6.3.2.sz.mell'!D43</f>
        <v>0</v>
      </c>
      <c r="E43" s="297">
        <f>'RM_6.3.2.sz.mell'!E43</f>
        <v>0</v>
      </c>
      <c r="F43" s="297">
        <f>'RM_6.3.2.sz.mell'!F43</f>
        <v>0</v>
      </c>
      <c r="G43" s="297">
        <f>'RM_6.3.2.sz.mell'!G43</f>
        <v>0</v>
      </c>
      <c r="H43" s="297">
        <f>'RM_6.3.2.sz.mell'!H43</f>
        <v>0</v>
      </c>
      <c r="I43" s="297">
        <f>'RM_6.3.2.sz.mell'!I43</f>
        <v>0</v>
      </c>
      <c r="J43" s="297">
        <f>'RM_6.3.2.sz.mell'!J43</f>
        <v>0</v>
      </c>
      <c r="K43" s="346">
        <f>'RM_6.3.2.sz.mell'!K43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'RM_6.3.2.sz.mell'!C45</f>
        <v>0</v>
      </c>
      <c r="D45" s="801">
        <f>'RM_6.3.2.sz.mell'!D45</f>
        <v>0</v>
      </c>
      <c r="E45" s="801">
        <f>'RM_6.3.2.sz.mell'!E45</f>
        <v>0</v>
      </c>
      <c r="F45" s="801">
        <f>'RM_6.3.2.sz.mell'!F45</f>
        <v>0</v>
      </c>
      <c r="G45" s="801">
        <f>'RM_6.3.2.sz.mell'!G45</f>
        <v>0</v>
      </c>
      <c r="H45" s="801">
        <f>'RM_6.3.2.sz.mell'!H45</f>
        <v>0</v>
      </c>
      <c r="I45" s="801">
        <f>'RM_6.3.2.sz.mell'!I45</f>
        <v>0</v>
      </c>
      <c r="J45" s="801">
        <f>'RM_6.3.2.sz.mell'!J45</f>
        <v>0</v>
      </c>
      <c r="K45" s="302">
        <f>'RM_6.3.2.sz.mell'!K45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'RM_6.3.2.sz.mell'!C46</f>
        <v>0</v>
      </c>
      <c r="D46" s="803">
        <f>'RM_6.3.2.sz.mell'!D46</f>
        <v>0</v>
      </c>
      <c r="E46" s="803">
        <f>'RM_6.3.2.sz.mell'!E46</f>
        <v>0</v>
      </c>
      <c r="F46" s="803">
        <f>'RM_6.3.2.sz.mell'!F46</f>
        <v>0</v>
      </c>
      <c r="G46" s="803">
        <f>'RM_6.3.2.sz.mell'!G46</f>
        <v>0</v>
      </c>
      <c r="H46" s="803">
        <f>'RM_6.3.2.sz.mell'!H46</f>
        <v>0</v>
      </c>
      <c r="I46" s="803">
        <f>'RM_6.3.2.sz.mell'!I46</f>
        <v>0</v>
      </c>
      <c r="J46" s="803">
        <f>'RM_6.3.2.sz.mell'!J46</f>
        <v>0</v>
      </c>
      <c r="K46" s="804">
        <f>'RM_6.3.2.sz.mell'!K46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'RM_6.3.2.sz.mell'!C47</f>
        <v>0</v>
      </c>
      <c r="D47" s="806">
        <f>'RM_6.3.2.sz.mell'!D47</f>
        <v>0</v>
      </c>
      <c r="E47" s="806">
        <f>'RM_6.3.2.sz.mell'!E47</f>
        <v>0</v>
      </c>
      <c r="F47" s="806">
        <f>'RM_6.3.2.sz.mell'!F47</f>
        <v>0</v>
      </c>
      <c r="G47" s="806">
        <f>'RM_6.3.2.sz.mell'!G47</f>
        <v>0</v>
      </c>
      <c r="H47" s="806">
        <f>'RM_6.3.2.sz.mell'!H47</f>
        <v>0</v>
      </c>
      <c r="I47" s="806">
        <f>'RM_6.3.2.sz.mell'!I47</f>
        <v>0</v>
      </c>
      <c r="J47" s="806">
        <f>'RM_6.3.2.sz.mell'!J47</f>
        <v>0</v>
      </c>
      <c r="K47" s="807">
        <f>'RM_6.3.2.sz.mell'!K47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'RM_6.3.2.sz.mell'!C48</f>
        <v>0</v>
      </c>
      <c r="D48" s="806">
        <f>'RM_6.3.2.sz.mell'!D48</f>
        <v>0</v>
      </c>
      <c r="E48" s="806">
        <f>'RM_6.3.2.sz.mell'!E48</f>
        <v>0</v>
      </c>
      <c r="F48" s="806">
        <f>'RM_6.3.2.sz.mell'!F48</f>
        <v>0</v>
      </c>
      <c r="G48" s="806">
        <f>'RM_6.3.2.sz.mell'!G48</f>
        <v>0</v>
      </c>
      <c r="H48" s="806">
        <f>'RM_6.3.2.sz.mell'!H48</f>
        <v>0</v>
      </c>
      <c r="I48" s="806">
        <f>'RM_6.3.2.sz.mell'!I48</f>
        <v>0</v>
      </c>
      <c r="J48" s="806">
        <f>'RM_6.3.2.sz.mell'!J48</f>
        <v>0</v>
      </c>
      <c r="K48" s="807">
        <f>'RM_6.3.2.sz.mell'!K48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'RM_6.3.2.sz.mell'!C49</f>
        <v>0</v>
      </c>
      <c r="D49" s="806">
        <f>'RM_6.3.2.sz.mell'!D49</f>
        <v>0</v>
      </c>
      <c r="E49" s="806">
        <f>'RM_6.3.2.sz.mell'!E49</f>
        <v>0</v>
      </c>
      <c r="F49" s="806">
        <f>'RM_6.3.2.sz.mell'!F49</f>
        <v>0</v>
      </c>
      <c r="G49" s="806">
        <f>'RM_6.3.2.sz.mell'!G49</f>
        <v>0</v>
      </c>
      <c r="H49" s="806">
        <f>'RM_6.3.2.sz.mell'!H49</f>
        <v>0</v>
      </c>
      <c r="I49" s="806">
        <f>'RM_6.3.2.sz.mell'!I49</f>
        <v>0</v>
      </c>
      <c r="J49" s="806">
        <f>'RM_6.3.2.sz.mell'!J49</f>
        <v>0</v>
      </c>
      <c r="K49" s="807">
        <f>'RM_6.3.2.sz.mell'!K49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'RM_6.3.2.sz.mell'!C50</f>
        <v>0</v>
      </c>
      <c r="D50" s="806">
        <f>'RM_6.3.2.sz.mell'!D50</f>
        <v>0</v>
      </c>
      <c r="E50" s="806">
        <f>'RM_6.3.2.sz.mell'!E50</f>
        <v>0</v>
      </c>
      <c r="F50" s="806">
        <f>'RM_6.3.2.sz.mell'!F50</f>
        <v>0</v>
      </c>
      <c r="G50" s="806">
        <f>'RM_6.3.2.sz.mell'!G50</f>
        <v>0</v>
      </c>
      <c r="H50" s="806">
        <f>'RM_6.3.2.sz.mell'!H50</f>
        <v>0</v>
      </c>
      <c r="I50" s="806">
        <f>'RM_6.3.2.sz.mell'!I50</f>
        <v>0</v>
      </c>
      <c r="J50" s="806">
        <f>'RM_6.3.2.sz.mell'!J50</f>
        <v>0</v>
      </c>
      <c r="K50" s="807">
        <f>'RM_6.3.2.sz.mell'!K50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'RM_6.3.2.sz.mell'!C51</f>
        <v>0</v>
      </c>
      <c r="D51" s="801">
        <f>'RM_6.3.2.sz.mell'!D51</f>
        <v>0</v>
      </c>
      <c r="E51" s="801">
        <f>'RM_6.3.2.sz.mell'!E51</f>
        <v>0</v>
      </c>
      <c r="F51" s="801">
        <f>'RM_6.3.2.sz.mell'!F51</f>
        <v>0</v>
      </c>
      <c r="G51" s="801">
        <f>'RM_6.3.2.sz.mell'!G51</f>
        <v>0</v>
      </c>
      <c r="H51" s="801">
        <f>'RM_6.3.2.sz.mell'!H51</f>
        <v>0</v>
      </c>
      <c r="I51" s="801">
        <f>'RM_6.3.2.sz.mell'!I51</f>
        <v>0</v>
      </c>
      <c r="J51" s="801">
        <f>'RM_6.3.2.sz.mell'!J51</f>
        <v>0</v>
      </c>
      <c r="K51" s="302">
        <f>'RM_6.3.2.sz.mell'!K51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'RM_6.3.2.sz.mell'!C52</f>
        <v>0</v>
      </c>
      <c r="D52" s="803">
        <f>'RM_6.3.2.sz.mell'!D52</f>
        <v>0</v>
      </c>
      <c r="E52" s="803">
        <f>'RM_6.3.2.sz.mell'!E52</f>
        <v>0</v>
      </c>
      <c r="F52" s="803">
        <f>'RM_6.3.2.sz.mell'!F52</f>
        <v>0</v>
      </c>
      <c r="G52" s="803">
        <f>'RM_6.3.2.sz.mell'!G52</f>
        <v>0</v>
      </c>
      <c r="H52" s="803">
        <f>'RM_6.3.2.sz.mell'!H52</f>
        <v>0</v>
      </c>
      <c r="I52" s="803">
        <f>'RM_6.3.2.sz.mell'!I52</f>
        <v>0</v>
      </c>
      <c r="J52" s="803">
        <f>'RM_6.3.2.sz.mell'!J52</f>
        <v>0</v>
      </c>
      <c r="K52" s="804">
        <f>'RM_6.3.2.sz.mell'!K52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'RM_6.3.2.sz.mell'!C53</f>
        <v>0</v>
      </c>
      <c r="D53" s="806">
        <f>'RM_6.3.2.sz.mell'!D53</f>
        <v>0</v>
      </c>
      <c r="E53" s="806">
        <f>'RM_6.3.2.sz.mell'!E53</f>
        <v>0</v>
      </c>
      <c r="F53" s="806">
        <f>'RM_6.3.2.sz.mell'!F53</f>
        <v>0</v>
      </c>
      <c r="G53" s="806">
        <f>'RM_6.3.2.sz.mell'!G53</f>
        <v>0</v>
      </c>
      <c r="H53" s="806">
        <f>'RM_6.3.2.sz.mell'!H53</f>
        <v>0</v>
      </c>
      <c r="I53" s="806">
        <f>'RM_6.3.2.sz.mell'!I53</f>
        <v>0</v>
      </c>
      <c r="J53" s="806">
        <f>'RM_6.3.2.sz.mell'!J53</f>
        <v>0</v>
      </c>
      <c r="K53" s="807">
        <f>'RM_6.3.2.sz.mell'!K53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'RM_6.3.2.sz.mell'!C54</f>
        <v>0</v>
      </c>
      <c r="D54" s="806">
        <f>'RM_6.3.2.sz.mell'!D54</f>
        <v>0</v>
      </c>
      <c r="E54" s="806">
        <f>'RM_6.3.2.sz.mell'!E54</f>
        <v>0</v>
      </c>
      <c r="F54" s="806">
        <f>'RM_6.3.2.sz.mell'!F54</f>
        <v>0</v>
      </c>
      <c r="G54" s="806">
        <f>'RM_6.3.2.sz.mell'!G54</f>
        <v>0</v>
      </c>
      <c r="H54" s="806">
        <f>'RM_6.3.2.sz.mell'!H54</f>
        <v>0</v>
      </c>
      <c r="I54" s="806">
        <f>'RM_6.3.2.sz.mell'!I54</f>
        <v>0</v>
      </c>
      <c r="J54" s="806">
        <f>'RM_6.3.2.sz.mell'!J54</f>
        <v>0</v>
      </c>
      <c r="K54" s="807">
        <f>'RM_6.3.2.sz.mell'!K54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'RM_6.3.2.sz.mell'!C55</f>
        <v>0</v>
      </c>
      <c r="D55" s="806">
        <f>'RM_6.3.2.sz.mell'!D55</f>
        <v>0</v>
      </c>
      <c r="E55" s="806">
        <f>'RM_6.3.2.sz.mell'!E55</f>
        <v>0</v>
      </c>
      <c r="F55" s="806">
        <f>'RM_6.3.2.sz.mell'!F55</f>
        <v>0</v>
      </c>
      <c r="G55" s="806">
        <f>'RM_6.3.2.sz.mell'!G55</f>
        <v>0</v>
      </c>
      <c r="H55" s="806">
        <f>'RM_6.3.2.sz.mell'!H55</f>
        <v>0</v>
      </c>
      <c r="I55" s="806">
        <f>'RM_6.3.2.sz.mell'!I55</f>
        <v>0</v>
      </c>
      <c r="J55" s="806">
        <f>'RM_6.3.2.sz.mell'!J55</f>
        <v>0</v>
      </c>
      <c r="K55" s="807">
        <f>'RM_6.3.2.sz.mell'!K55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'RM_6.3.2.sz.mell'!C56</f>
        <v>0</v>
      </c>
      <c r="D56" s="801">
        <f>'RM_6.3.2.sz.mell'!D56</f>
        <v>0</v>
      </c>
      <c r="E56" s="801">
        <f>'RM_6.3.2.sz.mell'!E56</f>
        <v>0</v>
      </c>
      <c r="F56" s="801">
        <f>'RM_6.3.2.sz.mell'!F56</f>
        <v>0</v>
      </c>
      <c r="G56" s="801">
        <f>'RM_6.3.2.sz.mell'!G56</f>
        <v>0</v>
      </c>
      <c r="H56" s="801">
        <f>'RM_6.3.2.sz.mell'!H56</f>
        <v>0</v>
      </c>
      <c r="I56" s="801">
        <f>'RM_6.3.2.sz.mell'!I56</f>
        <v>0</v>
      </c>
      <c r="J56" s="801">
        <f>'RM_6.3.2.sz.mell'!J56</f>
        <v>0</v>
      </c>
      <c r="K56" s="302">
        <f>'RM_6.3.2.sz.mell'!K56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'RM_6.3.2.sz.mell'!C57</f>
        <v>0</v>
      </c>
      <c r="D57" s="809">
        <f>'RM_6.3.2.sz.mell'!D57</f>
        <v>0</v>
      </c>
      <c r="E57" s="809">
        <f>'RM_6.3.2.sz.mell'!E57</f>
        <v>0</v>
      </c>
      <c r="F57" s="809">
        <f>'RM_6.3.2.sz.mell'!F57</f>
        <v>0</v>
      </c>
      <c r="G57" s="809">
        <f>'RM_6.3.2.sz.mell'!G57</f>
        <v>0</v>
      </c>
      <c r="H57" s="809">
        <f>'RM_6.3.2.sz.mell'!H57</f>
        <v>0</v>
      </c>
      <c r="I57" s="809">
        <f>'RM_6.3.2.sz.mell'!I57</f>
        <v>0</v>
      </c>
      <c r="J57" s="809">
        <f>'RM_6.3.2.sz.mell'!J57</f>
        <v>0</v>
      </c>
      <c r="K57" s="350">
        <f>'RM_6.3.2.sz.mell'!K57</f>
        <v>0</v>
      </c>
    </row>
    <row r="58" spans="1:11" ht="8.1" customHeight="1" thickBot="1" x14ac:dyDescent="0.25">
      <c r="C58" s="815">
        <f>'RM_6.3.2.sz.mell'!C58</f>
        <v>0</v>
      </c>
      <c r="D58" s="815">
        <f>'RM_6.3.2.sz.mell'!D58</f>
        <v>0</v>
      </c>
      <c r="E58" s="815">
        <f>'RM_6.3.2.sz.mell'!E58</f>
        <v>0</v>
      </c>
      <c r="F58" s="815">
        <f>'RM_6.3.2.sz.mell'!F58</f>
        <v>0</v>
      </c>
      <c r="G58" s="815">
        <f>'RM_6.3.2.sz.mell'!G58</f>
        <v>0</v>
      </c>
      <c r="H58" s="815">
        <f>'RM_6.3.2.sz.mell'!H58</f>
        <v>0</v>
      </c>
      <c r="I58" s="815">
        <f>'RM_6.3.2.sz.mell'!I58</f>
        <v>0</v>
      </c>
      <c r="J58" s="815">
        <f>'RM_6.3.2.sz.mell'!J58</f>
        <v>0</v>
      </c>
      <c r="K58" s="816">
        <f>'RM_6.3.2.sz.mell'!K58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'RM_6.3.2.sz.mell'!C59</f>
        <v>0</v>
      </c>
      <c r="D59" s="813">
        <f>'RM_6.3.2.sz.mell'!D59</f>
        <v>0</v>
      </c>
      <c r="E59" s="813">
        <f>'RM_6.3.2.sz.mell'!E59</f>
        <v>0</v>
      </c>
      <c r="F59" s="813">
        <f>'RM_6.3.2.sz.mell'!F59</f>
        <v>0</v>
      </c>
      <c r="G59" s="813">
        <f>'RM_6.3.2.sz.mell'!G59</f>
        <v>0</v>
      </c>
      <c r="H59" s="813">
        <f>'RM_6.3.2.sz.mell'!H59</f>
        <v>0</v>
      </c>
      <c r="I59" s="813">
        <f>'RM_6.3.2.sz.mell'!I59</f>
        <v>0</v>
      </c>
      <c r="J59" s="813">
        <f>'RM_6.3.2.sz.mell'!J59</f>
        <v>0</v>
      </c>
      <c r="K59" s="814">
        <f>'RM_6.3.2.sz.mell'!K59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'RM_6.3.2.sz.mell'!C60</f>
        <v>0</v>
      </c>
      <c r="D60" s="813">
        <f>'RM_6.3.2.sz.mell'!D60</f>
        <v>0</v>
      </c>
      <c r="E60" s="813">
        <f>'RM_6.3.2.sz.mell'!E60</f>
        <v>0</v>
      </c>
      <c r="F60" s="813">
        <f>'RM_6.3.2.sz.mell'!F60</f>
        <v>0</v>
      </c>
      <c r="G60" s="813">
        <f>'RM_6.3.2.sz.mell'!G60</f>
        <v>0</v>
      </c>
      <c r="H60" s="813">
        <f>'RM_6.3.2.sz.mell'!H60</f>
        <v>0</v>
      </c>
      <c r="I60" s="813">
        <f>'RM_6.3.2.sz.mell'!I60</f>
        <v>0</v>
      </c>
      <c r="J60" s="813">
        <f>'RM_6.3.2.sz.mell'!J60</f>
        <v>0</v>
      </c>
      <c r="K60" s="814">
        <f>'RM_6.3.2.sz.mell'!K60</f>
        <v>0</v>
      </c>
    </row>
  </sheetData>
  <sheetProtection sheet="1" formatCells="0"/>
  <customSheetViews>
    <customSheetView guid="{9A8A2574-4E4C-4A0E-A4B4-611EAAF4A38D}" scale="120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CONCATENATE(ALAPADATOK!Q13,"3. melléklet ",E_ALAPADATOK!A7," ",E_ALAPADATOK!B7," ",E_ALAPADATOK!C7," ",E_ALAPADATOK!D7," ",E_ALAPADATOK!E7," ",E_ALAPADATOK!F7," ",E_ALAPADATOK!G7," ",E_ALAPADATOK!H7)</f>
        <v>5.2.3. melléklet a … / 2021. ( … ) önkormányzati rendelethez</v>
      </c>
    </row>
    <row r="2" spans="1:11" s="440" customFormat="1" ht="36" x14ac:dyDescent="0.2">
      <c r="A2" s="587" t="s">
        <v>201</v>
      </c>
      <c r="B2" s="2345" t="str">
        <f>CONCATENATE('E_5.3.2.sz.mell'!B2:J2)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'RM_6.3.3.sz.mell'!C10</f>
        <v>0</v>
      </c>
      <c r="D10" s="297">
        <f>'RM_6.3.3.sz.mell'!D10</f>
        <v>0</v>
      </c>
      <c r="E10" s="297">
        <f>'RM_6.3.3.sz.mell'!E10</f>
        <v>0</v>
      </c>
      <c r="F10" s="297">
        <f>'RM_6.3.3.sz.mell'!F10</f>
        <v>0</v>
      </c>
      <c r="G10" s="297">
        <f>'RM_6.3.3.sz.mell'!G10</f>
        <v>0</v>
      </c>
      <c r="H10" s="297">
        <f>'RM_6.3.3.sz.mell'!H10</f>
        <v>0</v>
      </c>
      <c r="I10" s="297">
        <f>'RM_6.3.3.sz.mell'!I10</f>
        <v>0</v>
      </c>
      <c r="J10" s="297">
        <f>'RM_6.3.3.sz.mell'!J10</f>
        <v>0</v>
      </c>
      <c r="K10" s="297">
        <f>'RM_6.3.3.sz.mell'!K10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'RM_6.3.3.sz.mell'!C11</f>
        <v>0</v>
      </c>
      <c r="D11" s="684">
        <f>'RM_6.3.3.sz.mell'!D11</f>
        <v>0</v>
      </c>
      <c r="E11" s="684">
        <f>'RM_6.3.3.sz.mell'!E11</f>
        <v>0</v>
      </c>
      <c r="F11" s="684">
        <f>'RM_6.3.3.sz.mell'!F11</f>
        <v>0</v>
      </c>
      <c r="G11" s="684">
        <f>'RM_6.3.3.sz.mell'!G11</f>
        <v>0</v>
      </c>
      <c r="H11" s="684">
        <f>'RM_6.3.3.sz.mell'!H11</f>
        <v>0</v>
      </c>
      <c r="I11" s="684">
        <f>'RM_6.3.3.sz.mell'!I11</f>
        <v>0</v>
      </c>
      <c r="J11" s="780">
        <f>'RM_6.3.3.sz.mell'!J11</f>
        <v>0</v>
      </c>
      <c r="K11" s="781">
        <f>'RM_6.3.3.sz.mell'!K11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'RM_6.3.3.sz.mell'!C12</f>
        <v>0</v>
      </c>
      <c r="D12" s="686">
        <f>'RM_6.3.3.sz.mell'!D12</f>
        <v>0</v>
      </c>
      <c r="E12" s="686">
        <f>'RM_6.3.3.sz.mell'!E12</f>
        <v>0</v>
      </c>
      <c r="F12" s="686">
        <f>'RM_6.3.3.sz.mell'!F12</f>
        <v>0</v>
      </c>
      <c r="G12" s="686">
        <f>'RM_6.3.3.sz.mell'!G12</f>
        <v>0</v>
      </c>
      <c r="H12" s="686">
        <f>'RM_6.3.3.sz.mell'!H12</f>
        <v>0</v>
      </c>
      <c r="I12" s="686">
        <f>'RM_6.3.3.sz.mell'!I12</f>
        <v>0</v>
      </c>
      <c r="J12" s="783">
        <f>'RM_6.3.3.sz.mell'!J12</f>
        <v>0</v>
      </c>
      <c r="K12" s="781">
        <f>'RM_6.3.3.sz.mell'!K12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'RM_6.3.3.sz.mell'!C13</f>
        <v>0</v>
      </c>
      <c r="D13" s="686">
        <f>'RM_6.3.3.sz.mell'!D13</f>
        <v>0</v>
      </c>
      <c r="E13" s="686">
        <f>'RM_6.3.3.sz.mell'!E13</f>
        <v>0</v>
      </c>
      <c r="F13" s="686">
        <f>'RM_6.3.3.sz.mell'!F13</f>
        <v>0</v>
      </c>
      <c r="G13" s="686">
        <f>'RM_6.3.3.sz.mell'!G13</f>
        <v>0</v>
      </c>
      <c r="H13" s="686">
        <f>'RM_6.3.3.sz.mell'!H13</f>
        <v>0</v>
      </c>
      <c r="I13" s="686">
        <f>'RM_6.3.3.sz.mell'!I13</f>
        <v>0</v>
      </c>
      <c r="J13" s="783">
        <f>'RM_6.3.3.sz.mell'!J13</f>
        <v>0</v>
      </c>
      <c r="K13" s="781">
        <f>'RM_6.3.3.sz.mell'!K13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'RM_6.3.3.sz.mell'!C14</f>
        <v>0</v>
      </c>
      <c r="D14" s="686">
        <f>'RM_6.3.3.sz.mell'!D14</f>
        <v>0</v>
      </c>
      <c r="E14" s="686">
        <f>'RM_6.3.3.sz.mell'!E14</f>
        <v>0</v>
      </c>
      <c r="F14" s="686">
        <f>'RM_6.3.3.sz.mell'!F14</f>
        <v>0</v>
      </c>
      <c r="G14" s="686">
        <f>'RM_6.3.3.sz.mell'!G14</f>
        <v>0</v>
      </c>
      <c r="H14" s="686">
        <f>'RM_6.3.3.sz.mell'!H14</f>
        <v>0</v>
      </c>
      <c r="I14" s="686">
        <f>'RM_6.3.3.sz.mell'!I14</f>
        <v>0</v>
      </c>
      <c r="J14" s="783">
        <f>'RM_6.3.3.sz.mell'!J14</f>
        <v>0</v>
      </c>
      <c r="K14" s="781">
        <f>'RM_6.3.3.sz.mell'!K14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'RM_6.3.3.sz.mell'!C15</f>
        <v>0</v>
      </c>
      <c r="D15" s="686">
        <f>'RM_6.3.3.sz.mell'!D15</f>
        <v>0</v>
      </c>
      <c r="E15" s="686">
        <f>'RM_6.3.3.sz.mell'!E15</f>
        <v>0</v>
      </c>
      <c r="F15" s="686">
        <f>'RM_6.3.3.sz.mell'!F15</f>
        <v>0</v>
      </c>
      <c r="G15" s="686">
        <f>'RM_6.3.3.sz.mell'!G15</f>
        <v>0</v>
      </c>
      <c r="H15" s="686">
        <f>'RM_6.3.3.sz.mell'!H15</f>
        <v>0</v>
      </c>
      <c r="I15" s="686">
        <f>'RM_6.3.3.sz.mell'!I15</f>
        <v>0</v>
      </c>
      <c r="J15" s="783">
        <f>'RM_6.3.3.sz.mell'!J15</f>
        <v>0</v>
      </c>
      <c r="K15" s="781">
        <f>'RM_6.3.3.sz.mell'!K15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'RM_6.3.3.sz.mell'!C16</f>
        <v>0</v>
      </c>
      <c r="D16" s="686">
        <f>'RM_6.3.3.sz.mell'!D16</f>
        <v>0</v>
      </c>
      <c r="E16" s="686">
        <f>'RM_6.3.3.sz.mell'!E16</f>
        <v>0</v>
      </c>
      <c r="F16" s="686">
        <f>'RM_6.3.3.sz.mell'!F16</f>
        <v>0</v>
      </c>
      <c r="G16" s="686">
        <f>'RM_6.3.3.sz.mell'!G16</f>
        <v>0</v>
      </c>
      <c r="H16" s="686">
        <f>'RM_6.3.3.sz.mell'!H16</f>
        <v>0</v>
      </c>
      <c r="I16" s="686">
        <f>'RM_6.3.3.sz.mell'!I16</f>
        <v>0</v>
      </c>
      <c r="J16" s="783">
        <f>'RM_6.3.3.sz.mell'!J16</f>
        <v>0</v>
      </c>
      <c r="K16" s="781">
        <f>'RM_6.3.3.sz.mell'!K16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'RM_6.3.3.sz.mell'!C17</f>
        <v>0</v>
      </c>
      <c r="D17" s="686">
        <f>'RM_6.3.3.sz.mell'!D17</f>
        <v>0</v>
      </c>
      <c r="E17" s="686">
        <f>'RM_6.3.3.sz.mell'!E17</f>
        <v>0</v>
      </c>
      <c r="F17" s="686">
        <f>'RM_6.3.3.sz.mell'!F17</f>
        <v>0</v>
      </c>
      <c r="G17" s="686">
        <f>'RM_6.3.3.sz.mell'!G17</f>
        <v>0</v>
      </c>
      <c r="H17" s="686">
        <f>'RM_6.3.3.sz.mell'!H17</f>
        <v>0</v>
      </c>
      <c r="I17" s="686">
        <f>'RM_6.3.3.sz.mell'!I17</f>
        <v>0</v>
      </c>
      <c r="J17" s="783">
        <f>'RM_6.3.3.sz.mell'!J17</f>
        <v>0</v>
      </c>
      <c r="K17" s="781">
        <f>'RM_6.3.3.sz.mell'!K17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'RM_6.3.3.sz.mell'!C18</f>
        <v>0</v>
      </c>
      <c r="D18" s="686">
        <f>'RM_6.3.3.sz.mell'!D18</f>
        <v>0</v>
      </c>
      <c r="E18" s="686">
        <f>'RM_6.3.3.sz.mell'!E18</f>
        <v>0</v>
      </c>
      <c r="F18" s="686">
        <f>'RM_6.3.3.sz.mell'!F18</f>
        <v>0</v>
      </c>
      <c r="G18" s="686">
        <f>'RM_6.3.3.sz.mell'!G18</f>
        <v>0</v>
      </c>
      <c r="H18" s="686">
        <f>'RM_6.3.3.sz.mell'!H18</f>
        <v>0</v>
      </c>
      <c r="I18" s="686">
        <f>'RM_6.3.3.sz.mell'!I18</f>
        <v>0</v>
      </c>
      <c r="J18" s="783">
        <f>'RM_6.3.3.sz.mell'!J18</f>
        <v>0</v>
      </c>
      <c r="K18" s="781">
        <f>'RM_6.3.3.sz.mell'!K18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'RM_6.3.3.sz.mell'!C19</f>
        <v>0</v>
      </c>
      <c r="D19" s="686">
        <f>'RM_6.3.3.sz.mell'!D19</f>
        <v>0</v>
      </c>
      <c r="E19" s="686">
        <f>'RM_6.3.3.sz.mell'!E19</f>
        <v>0</v>
      </c>
      <c r="F19" s="686">
        <f>'RM_6.3.3.sz.mell'!F19</f>
        <v>0</v>
      </c>
      <c r="G19" s="686">
        <f>'RM_6.3.3.sz.mell'!G19</f>
        <v>0</v>
      </c>
      <c r="H19" s="686">
        <f>'RM_6.3.3.sz.mell'!H19</f>
        <v>0</v>
      </c>
      <c r="I19" s="686">
        <f>'RM_6.3.3.sz.mell'!I19</f>
        <v>0</v>
      </c>
      <c r="J19" s="783">
        <f>'RM_6.3.3.sz.mell'!J19</f>
        <v>0</v>
      </c>
      <c r="K19" s="781">
        <f>'RM_6.3.3.sz.mell'!K19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'RM_6.3.3.sz.mell'!C20</f>
        <v>0</v>
      </c>
      <c r="D20" s="686">
        <f>'RM_6.3.3.sz.mell'!D20</f>
        <v>0</v>
      </c>
      <c r="E20" s="686">
        <f>'RM_6.3.3.sz.mell'!E20</f>
        <v>0</v>
      </c>
      <c r="F20" s="686">
        <f>'RM_6.3.3.sz.mell'!F20</f>
        <v>0</v>
      </c>
      <c r="G20" s="686">
        <f>'RM_6.3.3.sz.mell'!G20</f>
        <v>0</v>
      </c>
      <c r="H20" s="686">
        <f>'RM_6.3.3.sz.mell'!H20</f>
        <v>0</v>
      </c>
      <c r="I20" s="686">
        <f>'RM_6.3.3.sz.mell'!I20</f>
        <v>0</v>
      </c>
      <c r="J20" s="783">
        <f>'RM_6.3.3.sz.mell'!J20</f>
        <v>0</v>
      </c>
      <c r="K20" s="781">
        <f>'RM_6.3.3.sz.mell'!K20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'RM_6.3.3.sz.mell'!C21</f>
        <v>0</v>
      </c>
      <c r="D21" s="688">
        <f>'RM_6.3.3.sz.mell'!D21</f>
        <v>0</v>
      </c>
      <c r="E21" s="688">
        <f>'RM_6.3.3.sz.mell'!E21</f>
        <v>0</v>
      </c>
      <c r="F21" s="688">
        <f>'RM_6.3.3.sz.mell'!F21</f>
        <v>0</v>
      </c>
      <c r="G21" s="688">
        <f>'RM_6.3.3.sz.mell'!G21</f>
        <v>0</v>
      </c>
      <c r="H21" s="688">
        <f>'RM_6.3.3.sz.mell'!H21</f>
        <v>0</v>
      </c>
      <c r="I21" s="688">
        <f>'RM_6.3.3.sz.mell'!I21</f>
        <v>0</v>
      </c>
      <c r="J21" s="786">
        <f>'RM_6.3.3.sz.mell'!J21</f>
        <v>0</v>
      </c>
      <c r="K21" s="781">
        <f>'RM_6.3.3.sz.mell'!K21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'RM_6.3.3.sz.mell'!C22</f>
        <v>0</v>
      </c>
      <c r="D22" s="297">
        <f>'RM_6.3.3.sz.mell'!D22</f>
        <v>0</v>
      </c>
      <c r="E22" s="297">
        <f>'RM_6.3.3.sz.mell'!E22</f>
        <v>0</v>
      </c>
      <c r="F22" s="297">
        <f>'RM_6.3.3.sz.mell'!F22</f>
        <v>0</v>
      </c>
      <c r="G22" s="297">
        <f>'RM_6.3.3.sz.mell'!G22</f>
        <v>0</v>
      </c>
      <c r="H22" s="297">
        <f>'RM_6.3.3.sz.mell'!H22</f>
        <v>0</v>
      </c>
      <c r="I22" s="297">
        <f>'RM_6.3.3.sz.mell'!I22</f>
        <v>0</v>
      </c>
      <c r="J22" s="297">
        <f>'RM_6.3.3.sz.mell'!J22</f>
        <v>0</v>
      </c>
      <c r="K22" s="346">
        <f>'RM_6.3.3.sz.mell'!K22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'RM_6.3.3.sz.mell'!C23</f>
        <v>0</v>
      </c>
      <c r="D23" s="668">
        <f>'RM_6.3.3.sz.mell'!D23</f>
        <v>0</v>
      </c>
      <c r="E23" s="668">
        <f>'RM_6.3.3.sz.mell'!E23</f>
        <v>0</v>
      </c>
      <c r="F23" s="668">
        <f>'RM_6.3.3.sz.mell'!F23</f>
        <v>0</v>
      </c>
      <c r="G23" s="668">
        <f>'RM_6.3.3.sz.mell'!G23</f>
        <v>0</v>
      </c>
      <c r="H23" s="668">
        <f>'RM_6.3.3.sz.mell'!H23</f>
        <v>0</v>
      </c>
      <c r="I23" s="668">
        <f>'RM_6.3.3.sz.mell'!I23</f>
        <v>0</v>
      </c>
      <c r="J23" s="788">
        <f>'RM_6.3.3.sz.mell'!J23</f>
        <v>0</v>
      </c>
      <c r="K23" s="781">
        <f>'RM_6.3.3.sz.mell'!K23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'RM_6.3.3.sz.mell'!C24</f>
        <v>0</v>
      </c>
      <c r="D24" s="686">
        <f>'RM_6.3.3.sz.mell'!D24</f>
        <v>0</v>
      </c>
      <c r="E24" s="686">
        <f>'RM_6.3.3.sz.mell'!E24</f>
        <v>0</v>
      </c>
      <c r="F24" s="686">
        <f>'RM_6.3.3.sz.mell'!F24</f>
        <v>0</v>
      </c>
      <c r="G24" s="686">
        <f>'RM_6.3.3.sz.mell'!G24</f>
        <v>0</v>
      </c>
      <c r="H24" s="686">
        <f>'RM_6.3.3.sz.mell'!H24</f>
        <v>0</v>
      </c>
      <c r="I24" s="686">
        <f>'RM_6.3.3.sz.mell'!I24</f>
        <v>0</v>
      </c>
      <c r="J24" s="783">
        <f>'RM_6.3.3.sz.mell'!J24</f>
        <v>0</v>
      </c>
      <c r="K24" s="789">
        <f>'RM_6.3.3.sz.mell'!K24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'RM_6.3.3.sz.mell'!C25</f>
        <v>0</v>
      </c>
      <c r="D25" s="686">
        <f>'RM_6.3.3.sz.mell'!D25</f>
        <v>0</v>
      </c>
      <c r="E25" s="686">
        <f>'RM_6.3.3.sz.mell'!E25</f>
        <v>0</v>
      </c>
      <c r="F25" s="686">
        <f>'RM_6.3.3.sz.mell'!F25</f>
        <v>0</v>
      </c>
      <c r="G25" s="686">
        <f>'RM_6.3.3.sz.mell'!G25</f>
        <v>0</v>
      </c>
      <c r="H25" s="686">
        <f>'RM_6.3.3.sz.mell'!H25</f>
        <v>0</v>
      </c>
      <c r="I25" s="686">
        <f>'RM_6.3.3.sz.mell'!I25</f>
        <v>0</v>
      </c>
      <c r="J25" s="783">
        <f>'RM_6.3.3.sz.mell'!J25</f>
        <v>0</v>
      </c>
      <c r="K25" s="789">
        <f>'RM_6.3.3.sz.mell'!K25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'RM_6.3.3.sz.mell'!C26</f>
        <v>0</v>
      </c>
      <c r="D26" s="688">
        <f>'RM_6.3.3.sz.mell'!D26</f>
        <v>0</v>
      </c>
      <c r="E26" s="688">
        <f>'RM_6.3.3.sz.mell'!E26</f>
        <v>0</v>
      </c>
      <c r="F26" s="688">
        <f>'RM_6.3.3.sz.mell'!F26</f>
        <v>0</v>
      </c>
      <c r="G26" s="688">
        <f>'RM_6.3.3.sz.mell'!G26</f>
        <v>0</v>
      </c>
      <c r="H26" s="688">
        <f>'RM_6.3.3.sz.mell'!H26</f>
        <v>0</v>
      </c>
      <c r="I26" s="688">
        <f>'RM_6.3.3.sz.mell'!I26</f>
        <v>0</v>
      </c>
      <c r="J26" s="790">
        <f>'RM_6.3.3.sz.mell'!J26</f>
        <v>0</v>
      </c>
      <c r="K26" s="791">
        <f>'RM_6.3.3.sz.mell'!K26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'RM_6.3.3.sz.mell'!C27</f>
        <v>0</v>
      </c>
      <c r="D27" s="389">
        <f>'RM_6.3.3.sz.mell'!D27</f>
        <v>0</v>
      </c>
      <c r="E27" s="389">
        <f>'RM_6.3.3.sz.mell'!E27</f>
        <v>0</v>
      </c>
      <c r="F27" s="389">
        <f>'RM_6.3.3.sz.mell'!F27</f>
        <v>0</v>
      </c>
      <c r="G27" s="389">
        <f>'RM_6.3.3.sz.mell'!G27</f>
        <v>0</v>
      </c>
      <c r="H27" s="389">
        <f>'RM_6.3.3.sz.mell'!H27</f>
        <v>0</v>
      </c>
      <c r="I27" s="389">
        <f>'RM_6.3.3.sz.mell'!I27</f>
        <v>0</v>
      </c>
      <c r="J27" s="389">
        <f>'RM_6.3.3.sz.mell'!J27</f>
        <v>0</v>
      </c>
      <c r="K27" s="302">
        <f>'RM_6.3.3.sz.mell'!K27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'RM_6.3.3.sz.mell'!C28</f>
        <v>0</v>
      </c>
      <c r="D28" s="297">
        <f>'RM_6.3.3.sz.mell'!D28</f>
        <v>0</v>
      </c>
      <c r="E28" s="297">
        <f>'RM_6.3.3.sz.mell'!E28</f>
        <v>0</v>
      </c>
      <c r="F28" s="297">
        <f>'RM_6.3.3.sz.mell'!F28</f>
        <v>0</v>
      </c>
      <c r="G28" s="297">
        <f>'RM_6.3.3.sz.mell'!G28</f>
        <v>0</v>
      </c>
      <c r="H28" s="297">
        <f>'RM_6.3.3.sz.mell'!H28</f>
        <v>0</v>
      </c>
      <c r="I28" s="297">
        <f>'RM_6.3.3.sz.mell'!I28</f>
        <v>0</v>
      </c>
      <c r="J28" s="297">
        <f>'RM_6.3.3.sz.mell'!J28</f>
        <v>0</v>
      </c>
      <c r="K28" s="346">
        <f>'RM_6.3.3.sz.mell'!K28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'RM_6.3.3.sz.mell'!C29</f>
        <v>0</v>
      </c>
      <c r="D29" s="679">
        <f>'RM_6.3.3.sz.mell'!D29</f>
        <v>0</v>
      </c>
      <c r="E29" s="679">
        <f>'RM_6.3.3.sz.mell'!E29</f>
        <v>0</v>
      </c>
      <c r="F29" s="679">
        <f>'RM_6.3.3.sz.mell'!F29</f>
        <v>0</v>
      </c>
      <c r="G29" s="679">
        <f>'RM_6.3.3.sz.mell'!G29</f>
        <v>0</v>
      </c>
      <c r="H29" s="679">
        <f>'RM_6.3.3.sz.mell'!H29</f>
        <v>0</v>
      </c>
      <c r="I29" s="679">
        <f>'RM_6.3.3.sz.mell'!I29</f>
        <v>0</v>
      </c>
      <c r="J29" s="788">
        <f>'RM_6.3.3.sz.mell'!J29</f>
        <v>0</v>
      </c>
      <c r="K29" s="781">
        <f>'RM_6.3.3.sz.mell'!K29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'RM_6.3.3.sz.mell'!C30</f>
        <v>0</v>
      </c>
      <c r="D30" s="679">
        <f>'RM_6.3.3.sz.mell'!D30</f>
        <v>0</v>
      </c>
      <c r="E30" s="679">
        <f>'RM_6.3.3.sz.mell'!E30</f>
        <v>0</v>
      </c>
      <c r="F30" s="679">
        <f>'RM_6.3.3.sz.mell'!F30</f>
        <v>0</v>
      </c>
      <c r="G30" s="679">
        <f>'RM_6.3.3.sz.mell'!G30</f>
        <v>0</v>
      </c>
      <c r="H30" s="679">
        <f>'RM_6.3.3.sz.mell'!H30</f>
        <v>0</v>
      </c>
      <c r="I30" s="679">
        <f>'RM_6.3.3.sz.mell'!I30</f>
        <v>0</v>
      </c>
      <c r="J30" s="788">
        <f>'RM_6.3.3.sz.mell'!J30</f>
        <v>0</v>
      </c>
      <c r="K30" s="781">
        <f>'RM_6.3.3.sz.mell'!K30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'RM_6.3.3.sz.mell'!C31</f>
        <v>0</v>
      </c>
      <c r="D31" s="757">
        <f>'RM_6.3.3.sz.mell'!D31</f>
        <v>0</v>
      </c>
      <c r="E31" s="757">
        <f>'RM_6.3.3.sz.mell'!E31</f>
        <v>0</v>
      </c>
      <c r="F31" s="757">
        <f>'RM_6.3.3.sz.mell'!F31</f>
        <v>0</v>
      </c>
      <c r="G31" s="757">
        <f>'RM_6.3.3.sz.mell'!G31</f>
        <v>0</v>
      </c>
      <c r="H31" s="757">
        <f>'RM_6.3.3.sz.mell'!H31</f>
        <v>0</v>
      </c>
      <c r="I31" s="757">
        <f>'RM_6.3.3.sz.mell'!I31</f>
        <v>0</v>
      </c>
      <c r="J31" s="788">
        <f>'RM_6.3.3.sz.mell'!J31</f>
        <v>0</v>
      </c>
      <c r="K31" s="781">
        <f>'RM_6.3.3.sz.mell'!K31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'RM_6.3.3.sz.mell'!C32</f>
        <v>0</v>
      </c>
      <c r="D32" s="297">
        <f>'RM_6.3.3.sz.mell'!D32</f>
        <v>0</v>
      </c>
      <c r="E32" s="297">
        <f>'RM_6.3.3.sz.mell'!E32</f>
        <v>0</v>
      </c>
      <c r="F32" s="297">
        <f>'RM_6.3.3.sz.mell'!F32</f>
        <v>0</v>
      </c>
      <c r="G32" s="297">
        <f>'RM_6.3.3.sz.mell'!G32</f>
        <v>0</v>
      </c>
      <c r="H32" s="297">
        <f>'RM_6.3.3.sz.mell'!H32</f>
        <v>0</v>
      </c>
      <c r="I32" s="297">
        <f>'RM_6.3.3.sz.mell'!I32</f>
        <v>0</v>
      </c>
      <c r="J32" s="297">
        <f>'RM_6.3.3.sz.mell'!J32</f>
        <v>0</v>
      </c>
      <c r="K32" s="346">
        <f>'RM_6.3.3.sz.mell'!K32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'RM_6.3.3.sz.mell'!C33</f>
        <v>0</v>
      </c>
      <c r="D33" s="672">
        <f>'RM_6.3.3.sz.mell'!D33</f>
        <v>0</v>
      </c>
      <c r="E33" s="672">
        <f>'RM_6.3.3.sz.mell'!E33</f>
        <v>0</v>
      </c>
      <c r="F33" s="672">
        <f>'RM_6.3.3.sz.mell'!F33</f>
        <v>0</v>
      </c>
      <c r="G33" s="672">
        <f>'RM_6.3.3.sz.mell'!G33</f>
        <v>0</v>
      </c>
      <c r="H33" s="672">
        <f>'RM_6.3.3.sz.mell'!H33</f>
        <v>0</v>
      </c>
      <c r="I33" s="672">
        <f>'RM_6.3.3.sz.mell'!I33</f>
        <v>0</v>
      </c>
      <c r="J33" s="788">
        <f>'RM_6.3.3.sz.mell'!J33</f>
        <v>0</v>
      </c>
      <c r="K33" s="781">
        <f>'RM_6.3.3.sz.mell'!K33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'RM_6.3.3.sz.mell'!C34</f>
        <v>0</v>
      </c>
      <c r="D34" s="679">
        <f>'RM_6.3.3.sz.mell'!D34</f>
        <v>0</v>
      </c>
      <c r="E34" s="679">
        <f>'RM_6.3.3.sz.mell'!E34</f>
        <v>0</v>
      </c>
      <c r="F34" s="679">
        <f>'RM_6.3.3.sz.mell'!F34</f>
        <v>0</v>
      </c>
      <c r="G34" s="679">
        <f>'RM_6.3.3.sz.mell'!G34</f>
        <v>0</v>
      </c>
      <c r="H34" s="679">
        <f>'RM_6.3.3.sz.mell'!H34</f>
        <v>0</v>
      </c>
      <c r="I34" s="679">
        <f>'RM_6.3.3.sz.mell'!I34</f>
        <v>0</v>
      </c>
      <c r="J34" s="788">
        <f>'RM_6.3.3.sz.mell'!J34</f>
        <v>0</v>
      </c>
      <c r="K34" s="781">
        <f>'RM_6.3.3.sz.mell'!K34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'RM_6.3.3.sz.mell'!C35</f>
        <v>0</v>
      </c>
      <c r="D35" s="757">
        <f>'RM_6.3.3.sz.mell'!D35</f>
        <v>0</v>
      </c>
      <c r="E35" s="757">
        <f>'RM_6.3.3.sz.mell'!E35</f>
        <v>0</v>
      </c>
      <c r="F35" s="757">
        <f>'RM_6.3.3.sz.mell'!F35</f>
        <v>0</v>
      </c>
      <c r="G35" s="757">
        <f>'RM_6.3.3.sz.mell'!G35</f>
        <v>0</v>
      </c>
      <c r="H35" s="757">
        <f>'RM_6.3.3.sz.mell'!H35</f>
        <v>0</v>
      </c>
      <c r="I35" s="757">
        <f>'RM_6.3.3.sz.mell'!I35</f>
        <v>0</v>
      </c>
      <c r="J35" s="788">
        <f>'RM_6.3.3.sz.mell'!J35</f>
        <v>0</v>
      </c>
      <c r="K35" s="798">
        <f>'RM_6.3.3.sz.mell'!K35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'RM_6.3.3.sz.mell'!C36</f>
        <v>0</v>
      </c>
      <c r="D36" s="389">
        <f>'RM_6.3.3.sz.mell'!D36</f>
        <v>0</v>
      </c>
      <c r="E36" s="389">
        <f>'RM_6.3.3.sz.mell'!E36</f>
        <v>0</v>
      </c>
      <c r="F36" s="389">
        <f>'RM_6.3.3.sz.mell'!F36</f>
        <v>0</v>
      </c>
      <c r="G36" s="389">
        <f>'RM_6.3.3.sz.mell'!G36</f>
        <v>0</v>
      </c>
      <c r="H36" s="389">
        <f>'RM_6.3.3.sz.mell'!H36</f>
        <v>0</v>
      </c>
      <c r="I36" s="389">
        <f>'RM_6.3.3.sz.mell'!I36</f>
        <v>0</v>
      </c>
      <c r="J36" s="297">
        <f>'RM_6.3.3.sz.mell'!J36</f>
        <v>0</v>
      </c>
      <c r="K36" s="302">
        <f>'RM_6.3.3.sz.mell'!K36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'RM_6.3.3.sz.mell'!C37</f>
        <v>0</v>
      </c>
      <c r="D37" s="389">
        <f>'RM_6.3.3.sz.mell'!D37</f>
        <v>0</v>
      </c>
      <c r="E37" s="389">
        <f>'RM_6.3.3.sz.mell'!E37</f>
        <v>0</v>
      </c>
      <c r="F37" s="389">
        <f>'RM_6.3.3.sz.mell'!F37</f>
        <v>0</v>
      </c>
      <c r="G37" s="389">
        <f>'RM_6.3.3.sz.mell'!G37</f>
        <v>0</v>
      </c>
      <c r="H37" s="389">
        <f>'RM_6.3.3.sz.mell'!H37</f>
        <v>0</v>
      </c>
      <c r="I37" s="389">
        <f>'RM_6.3.3.sz.mell'!I37</f>
        <v>0</v>
      </c>
      <c r="J37" s="799">
        <f>'RM_6.3.3.sz.mell'!J37</f>
        <v>0</v>
      </c>
      <c r="K37" s="781">
        <f>'RM_6.3.3.sz.mell'!K37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'RM_6.3.3.sz.mell'!C38</f>
        <v>0</v>
      </c>
      <c r="D38" s="297">
        <f>'RM_6.3.3.sz.mell'!D38</f>
        <v>0</v>
      </c>
      <c r="E38" s="297">
        <f>'RM_6.3.3.sz.mell'!E38</f>
        <v>0</v>
      </c>
      <c r="F38" s="297">
        <f>'RM_6.3.3.sz.mell'!F38</f>
        <v>0</v>
      </c>
      <c r="G38" s="297">
        <f>'RM_6.3.3.sz.mell'!G38</f>
        <v>0</v>
      </c>
      <c r="H38" s="297">
        <f>'RM_6.3.3.sz.mell'!H38</f>
        <v>0</v>
      </c>
      <c r="I38" s="297">
        <f>'RM_6.3.3.sz.mell'!I38</f>
        <v>0</v>
      </c>
      <c r="J38" s="297">
        <f>'RM_6.3.3.sz.mell'!J38</f>
        <v>0</v>
      </c>
      <c r="K38" s="346">
        <f>'RM_6.3.3.sz.mell'!K38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'RM_6.3.3.sz.mell'!C39</f>
        <v>54478389</v>
      </c>
      <c r="D39" s="297">
        <f>'RM_6.3.3.sz.mell'!D39</f>
        <v>0</v>
      </c>
      <c r="E39" s="297">
        <f>'RM_6.3.3.sz.mell'!E39</f>
        <v>0</v>
      </c>
      <c r="F39" s="297">
        <f>'RM_6.3.3.sz.mell'!F39</f>
        <v>0</v>
      </c>
      <c r="G39" s="297">
        <f>'RM_6.3.3.sz.mell'!G39</f>
        <v>0</v>
      </c>
      <c r="H39" s="297">
        <f>'RM_6.3.3.sz.mell'!H39</f>
        <v>0</v>
      </c>
      <c r="I39" s="297">
        <f>'RM_6.3.3.sz.mell'!I39</f>
        <v>0</v>
      </c>
      <c r="J39" s="297">
        <f>'RM_6.3.3.sz.mell'!J39</f>
        <v>0</v>
      </c>
      <c r="K39" s="346">
        <f>'RM_6.3.3.sz.mell'!K39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'RM_6.3.3.sz.mell'!C40</f>
        <v>0</v>
      </c>
      <c r="D40" s="672">
        <f>'RM_6.3.3.sz.mell'!D40</f>
        <v>0</v>
      </c>
      <c r="E40" s="672">
        <f>'RM_6.3.3.sz.mell'!E40</f>
        <v>0</v>
      </c>
      <c r="F40" s="672">
        <f>'RM_6.3.3.sz.mell'!F40</f>
        <v>0</v>
      </c>
      <c r="G40" s="672">
        <f>'RM_6.3.3.sz.mell'!G40</f>
        <v>0</v>
      </c>
      <c r="H40" s="672">
        <f>'RM_6.3.3.sz.mell'!H40</f>
        <v>0</v>
      </c>
      <c r="I40" s="672">
        <f>'RM_6.3.3.sz.mell'!I40</f>
        <v>0</v>
      </c>
      <c r="J40" s="788">
        <f>'RM_6.3.3.sz.mell'!J40</f>
        <v>0</v>
      </c>
      <c r="K40" s="781">
        <f>'RM_6.3.3.sz.mell'!K40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'RM_6.3.3.sz.mell'!C41</f>
        <v>0</v>
      </c>
      <c r="D41" s="679">
        <f>'RM_6.3.3.sz.mell'!D41</f>
        <v>0</v>
      </c>
      <c r="E41" s="679">
        <f>'RM_6.3.3.sz.mell'!E41</f>
        <v>0</v>
      </c>
      <c r="F41" s="679">
        <f>'RM_6.3.3.sz.mell'!F41</f>
        <v>0</v>
      </c>
      <c r="G41" s="679">
        <f>'RM_6.3.3.sz.mell'!G41</f>
        <v>0</v>
      </c>
      <c r="H41" s="679">
        <f>'RM_6.3.3.sz.mell'!H41</f>
        <v>0</v>
      </c>
      <c r="I41" s="679">
        <f>'RM_6.3.3.sz.mell'!I41</f>
        <v>0</v>
      </c>
      <c r="J41" s="788">
        <f>'RM_6.3.3.sz.mell'!J41</f>
        <v>0</v>
      </c>
      <c r="K41" s="789">
        <f>'RM_6.3.3.sz.mell'!K41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'RM_6.3.3.sz.mell'!C42</f>
        <v>54478389</v>
      </c>
      <c r="D42" s="676">
        <f>'RM_6.3.3.sz.mell'!D42</f>
        <v>0</v>
      </c>
      <c r="E42" s="676">
        <f>'RM_6.3.3.sz.mell'!E42</f>
        <v>0</v>
      </c>
      <c r="F42" s="676">
        <f>'RM_6.3.3.sz.mell'!F42</f>
        <v>0</v>
      </c>
      <c r="G42" s="676">
        <f>'RM_6.3.3.sz.mell'!G42</f>
        <v>0</v>
      </c>
      <c r="H42" s="676">
        <f>'RM_6.3.3.sz.mell'!H42</f>
        <v>0</v>
      </c>
      <c r="I42" s="676">
        <f>'RM_6.3.3.sz.mell'!I42</f>
        <v>0</v>
      </c>
      <c r="J42" s="788">
        <f>'RM_6.3.3.sz.mell'!J42</f>
        <v>0</v>
      </c>
      <c r="K42" s="791">
        <f>'RM_6.3.3.sz.mell'!K42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'RM_6.3.3.sz.mell'!C43</f>
        <v>54478389</v>
      </c>
      <c r="D43" s="297">
        <f>'RM_6.3.3.sz.mell'!D43</f>
        <v>0</v>
      </c>
      <c r="E43" s="297">
        <f>'RM_6.3.3.sz.mell'!E43</f>
        <v>0</v>
      </c>
      <c r="F43" s="297">
        <f>'RM_6.3.3.sz.mell'!F43</f>
        <v>0</v>
      </c>
      <c r="G43" s="297">
        <f>'RM_6.3.3.sz.mell'!G43</f>
        <v>0</v>
      </c>
      <c r="H43" s="297">
        <f>'RM_6.3.3.sz.mell'!H43</f>
        <v>0</v>
      </c>
      <c r="I43" s="297">
        <f>'RM_6.3.3.sz.mell'!I43</f>
        <v>0</v>
      </c>
      <c r="J43" s="297">
        <f>'RM_6.3.3.sz.mell'!J43</f>
        <v>0</v>
      </c>
      <c r="K43" s="346">
        <f>'RM_6.3.3.sz.mell'!K43</f>
        <v>54478389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'RM_6.3.3.sz.mell'!C45</f>
        <v>54478389</v>
      </c>
      <c r="D45" s="801">
        <f>'RM_6.3.3.sz.mell'!D45</f>
        <v>0</v>
      </c>
      <c r="E45" s="801">
        <f>'RM_6.3.3.sz.mell'!E45</f>
        <v>0</v>
      </c>
      <c r="F45" s="801">
        <f>'RM_6.3.3.sz.mell'!F45</f>
        <v>0</v>
      </c>
      <c r="G45" s="801">
        <f>'RM_6.3.3.sz.mell'!G45</f>
        <v>0</v>
      </c>
      <c r="H45" s="801">
        <f>'RM_6.3.3.sz.mell'!H45</f>
        <v>0</v>
      </c>
      <c r="I45" s="801">
        <f>'RM_6.3.3.sz.mell'!I45</f>
        <v>0</v>
      </c>
      <c r="J45" s="801">
        <f>'RM_6.3.3.sz.mell'!J45</f>
        <v>0</v>
      </c>
      <c r="K45" s="302">
        <f>'RM_6.3.3.sz.mell'!K45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'RM_6.3.3.sz.mell'!C46</f>
        <v>35138598</v>
      </c>
      <c r="D46" s="803">
        <f>'RM_6.3.3.sz.mell'!D46</f>
        <v>0</v>
      </c>
      <c r="E46" s="803">
        <f>'RM_6.3.3.sz.mell'!E46</f>
        <v>0</v>
      </c>
      <c r="F46" s="803">
        <f>'RM_6.3.3.sz.mell'!F46</f>
        <v>0</v>
      </c>
      <c r="G46" s="803">
        <f>'RM_6.3.3.sz.mell'!G46</f>
        <v>0</v>
      </c>
      <c r="H46" s="803">
        <f>'RM_6.3.3.sz.mell'!H46</f>
        <v>0</v>
      </c>
      <c r="I46" s="803">
        <f>'RM_6.3.3.sz.mell'!I46</f>
        <v>0</v>
      </c>
      <c r="J46" s="803">
        <f>'RM_6.3.3.sz.mell'!J46</f>
        <v>0</v>
      </c>
      <c r="K46" s="804">
        <f>'RM_6.3.3.sz.mell'!K46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'RM_6.3.3.sz.mell'!C47</f>
        <v>5200000</v>
      </c>
      <c r="D47" s="806">
        <f>'RM_6.3.3.sz.mell'!D47</f>
        <v>0</v>
      </c>
      <c r="E47" s="806">
        <f>'RM_6.3.3.sz.mell'!E47</f>
        <v>0</v>
      </c>
      <c r="F47" s="806">
        <f>'RM_6.3.3.sz.mell'!F47</f>
        <v>0</v>
      </c>
      <c r="G47" s="806">
        <f>'RM_6.3.3.sz.mell'!G47</f>
        <v>0</v>
      </c>
      <c r="H47" s="806">
        <f>'RM_6.3.3.sz.mell'!H47</f>
        <v>0</v>
      </c>
      <c r="I47" s="806">
        <f>'RM_6.3.3.sz.mell'!I47</f>
        <v>0</v>
      </c>
      <c r="J47" s="806">
        <f>'RM_6.3.3.sz.mell'!J47</f>
        <v>0</v>
      </c>
      <c r="K47" s="807">
        <f>'RM_6.3.3.sz.mell'!K47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'RM_6.3.3.sz.mell'!C48</f>
        <v>14139791</v>
      </c>
      <c r="D48" s="806">
        <f>'RM_6.3.3.sz.mell'!D48</f>
        <v>0</v>
      </c>
      <c r="E48" s="806">
        <f>'RM_6.3.3.sz.mell'!E48</f>
        <v>0</v>
      </c>
      <c r="F48" s="806">
        <f>'RM_6.3.3.sz.mell'!F48</f>
        <v>0</v>
      </c>
      <c r="G48" s="806">
        <f>'RM_6.3.3.sz.mell'!G48</f>
        <v>0</v>
      </c>
      <c r="H48" s="806">
        <f>'RM_6.3.3.sz.mell'!H48</f>
        <v>0</v>
      </c>
      <c r="I48" s="806">
        <f>'RM_6.3.3.sz.mell'!I48</f>
        <v>0</v>
      </c>
      <c r="J48" s="806">
        <f>'RM_6.3.3.sz.mell'!J48</f>
        <v>0</v>
      </c>
      <c r="K48" s="807">
        <f>'RM_6.3.3.sz.mell'!K48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'RM_6.3.3.sz.mell'!C49</f>
        <v>0</v>
      </c>
      <c r="D49" s="806">
        <f>'RM_6.3.3.sz.mell'!D49</f>
        <v>0</v>
      </c>
      <c r="E49" s="806">
        <f>'RM_6.3.3.sz.mell'!E49</f>
        <v>0</v>
      </c>
      <c r="F49" s="806">
        <f>'RM_6.3.3.sz.mell'!F49</f>
        <v>0</v>
      </c>
      <c r="G49" s="806">
        <f>'RM_6.3.3.sz.mell'!G49</f>
        <v>0</v>
      </c>
      <c r="H49" s="806">
        <f>'RM_6.3.3.sz.mell'!H49</f>
        <v>0</v>
      </c>
      <c r="I49" s="806">
        <f>'RM_6.3.3.sz.mell'!I49</f>
        <v>0</v>
      </c>
      <c r="J49" s="806">
        <f>'RM_6.3.3.sz.mell'!J49</f>
        <v>0</v>
      </c>
      <c r="K49" s="807">
        <f>'RM_6.3.3.sz.mell'!K49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'RM_6.3.3.sz.mell'!C50</f>
        <v>0</v>
      </c>
      <c r="D50" s="806">
        <f>'RM_6.3.3.sz.mell'!D50</f>
        <v>0</v>
      </c>
      <c r="E50" s="806">
        <f>'RM_6.3.3.sz.mell'!E50</f>
        <v>0</v>
      </c>
      <c r="F50" s="806">
        <f>'RM_6.3.3.sz.mell'!F50</f>
        <v>0</v>
      </c>
      <c r="G50" s="806">
        <f>'RM_6.3.3.sz.mell'!G50</f>
        <v>0</v>
      </c>
      <c r="H50" s="806">
        <f>'RM_6.3.3.sz.mell'!H50</f>
        <v>0</v>
      </c>
      <c r="I50" s="806">
        <f>'RM_6.3.3.sz.mell'!I50</f>
        <v>0</v>
      </c>
      <c r="J50" s="806">
        <f>'RM_6.3.3.sz.mell'!J50</f>
        <v>0</v>
      </c>
      <c r="K50" s="807">
        <f>'RM_6.3.3.sz.mell'!K50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'RM_6.3.3.sz.mell'!C51</f>
        <v>0</v>
      </c>
      <c r="D51" s="801">
        <f>'RM_6.3.3.sz.mell'!D51</f>
        <v>0</v>
      </c>
      <c r="E51" s="801">
        <f>'RM_6.3.3.sz.mell'!E51</f>
        <v>0</v>
      </c>
      <c r="F51" s="801">
        <f>'RM_6.3.3.sz.mell'!F51</f>
        <v>0</v>
      </c>
      <c r="G51" s="801">
        <f>'RM_6.3.3.sz.mell'!G51</f>
        <v>0</v>
      </c>
      <c r="H51" s="801">
        <f>'RM_6.3.3.sz.mell'!H51</f>
        <v>0</v>
      </c>
      <c r="I51" s="801">
        <f>'RM_6.3.3.sz.mell'!I51</f>
        <v>0</v>
      </c>
      <c r="J51" s="801">
        <f>'RM_6.3.3.sz.mell'!J51</f>
        <v>0</v>
      </c>
      <c r="K51" s="302">
        <f>'RM_6.3.3.sz.mell'!K51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'RM_6.3.3.sz.mell'!C52</f>
        <v>0</v>
      </c>
      <c r="D52" s="803">
        <f>'RM_6.3.3.sz.mell'!D52</f>
        <v>0</v>
      </c>
      <c r="E52" s="803">
        <f>'RM_6.3.3.sz.mell'!E52</f>
        <v>0</v>
      </c>
      <c r="F52" s="803">
        <f>'RM_6.3.3.sz.mell'!F52</f>
        <v>0</v>
      </c>
      <c r="G52" s="803">
        <f>'RM_6.3.3.sz.mell'!G52</f>
        <v>0</v>
      </c>
      <c r="H52" s="803">
        <f>'RM_6.3.3.sz.mell'!H52</f>
        <v>0</v>
      </c>
      <c r="I52" s="803">
        <f>'RM_6.3.3.sz.mell'!I52</f>
        <v>0</v>
      </c>
      <c r="J52" s="803">
        <f>'RM_6.3.3.sz.mell'!J52</f>
        <v>0</v>
      </c>
      <c r="K52" s="804">
        <f>'RM_6.3.3.sz.mell'!K52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'RM_6.3.3.sz.mell'!C53</f>
        <v>0</v>
      </c>
      <c r="D53" s="806">
        <f>'RM_6.3.3.sz.mell'!D53</f>
        <v>0</v>
      </c>
      <c r="E53" s="806">
        <f>'RM_6.3.3.sz.mell'!E53</f>
        <v>0</v>
      </c>
      <c r="F53" s="806">
        <f>'RM_6.3.3.sz.mell'!F53</f>
        <v>0</v>
      </c>
      <c r="G53" s="806">
        <f>'RM_6.3.3.sz.mell'!G53</f>
        <v>0</v>
      </c>
      <c r="H53" s="806">
        <f>'RM_6.3.3.sz.mell'!H53</f>
        <v>0</v>
      </c>
      <c r="I53" s="806">
        <f>'RM_6.3.3.sz.mell'!I53</f>
        <v>0</v>
      </c>
      <c r="J53" s="806">
        <f>'RM_6.3.3.sz.mell'!J53</f>
        <v>0</v>
      </c>
      <c r="K53" s="807">
        <f>'RM_6.3.3.sz.mell'!K53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'RM_6.3.3.sz.mell'!C54</f>
        <v>0</v>
      </c>
      <c r="D54" s="806">
        <f>'RM_6.3.3.sz.mell'!D54</f>
        <v>0</v>
      </c>
      <c r="E54" s="806">
        <f>'RM_6.3.3.sz.mell'!E54</f>
        <v>0</v>
      </c>
      <c r="F54" s="806">
        <f>'RM_6.3.3.sz.mell'!F54</f>
        <v>0</v>
      </c>
      <c r="G54" s="806">
        <f>'RM_6.3.3.sz.mell'!G54</f>
        <v>0</v>
      </c>
      <c r="H54" s="806">
        <f>'RM_6.3.3.sz.mell'!H54</f>
        <v>0</v>
      </c>
      <c r="I54" s="806">
        <f>'RM_6.3.3.sz.mell'!I54</f>
        <v>0</v>
      </c>
      <c r="J54" s="806">
        <f>'RM_6.3.3.sz.mell'!J54</f>
        <v>0</v>
      </c>
      <c r="K54" s="807">
        <f>'RM_6.3.3.sz.mell'!K54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'RM_6.3.3.sz.mell'!C55</f>
        <v>0</v>
      </c>
      <c r="D55" s="806">
        <f>'RM_6.3.3.sz.mell'!D55</f>
        <v>0</v>
      </c>
      <c r="E55" s="806">
        <f>'RM_6.3.3.sz.mell'!E55</f>
        <v>0</v>
      </c>
      <c r="F55" s="806">
        <f>'RM_6.3.3.sz.mell'!F55</f>
        <v>0</v>
      </c>
      <c r="G55" s="806">
        <f>'RM_6.3.3.sz.mell'!G55</f>
        <v>0</v>
      </c>
      <c r="H55" s="806">
        <f>'RM_6.3.3.sz.mell'!H55</f>
        <v>0</v>
      </c>
      <c r="I55" s="806">
        <f>'RM_6.3.3.sz.mell'!I55</f>
        <v>0</v>
      </c>
      <c r="J55" s="806">
        <f>'RM_6.3.3.sz.mell'!J55</f>
        <v>0</v>
      </c>
      <c r="K55" s="807">
        <f>'RM_6.3.3.sz.mell'!K55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'RM_6.3.3.sz.mell'!C56</f>
        <v>0</v>
      </c>
      <c r="D56" s="801">
        <f>'RM_6.3.3.sz.mell'!D56</f>
        <v>0</v>
      </c>
      <c r="E56" s="801">
        <f>'RM_6.3.3.sz.mell'!E56</f>
        <v>0</v>
      </c>
      <c r="F56" s="801">
        <f>'RM_6.3.3.sz.mell'!F56</f>
        <v>0</v>
      </c>
      <c r="G56" s="801">
        <f>'RM_6.3.3.sz.mell'!G56</f>
        <v>0</v>
      </c>
      <c r="H56" s="801">
        <f>'RM_6.3.3.sz.mell'!H56</f>
        <v>0</v>
      </c>
      <c r="I56" s="801">
        <f>'RM_6.3.3.sz.mell'!I56</f>
        <v>0</v>
      </c>
      <c r="J56" s="801">
        <f>'RM_6.3.3.sz.mell'!J56</f>
        <v>0</v>
      </c>
      <c r="K56" s="302">
        <f>'RM_6.3.3.sz.mell'!K56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'RM_6.3.3.sz.mell'!C57</f>
        <v>54478389</v>
      </c>
      <c r="D57" s="809">
        <f>'RM_6.3.3.sz.mell'!D57</f>
        <v>0</v>
      </c>
      <c r="E57" s="809">
        <f>'RM_6.3.3.sz.mell'!E57</f>
        <v>0</v>
      </c>
      <c r="F57" s="809">
        <f>'RM_6.3.3.sz.mell'!F57</f>
        <v>0</v>
      </c>
      <c r="G57" s="809">
        <f>'RM_6.3.3.sz.mell'!G57</f>
        <v>0</v>
      </c>
      <c r="H57" s="809">
        <f>'RM_6.3.3.sz.mell'!H57</f>
        <v>0</v>
      </c>
      <c r="I57" s="809">
        <f>'RM_6.3.3.sz.mell'!I57</f>
        <v>0</v>
      </c>
      <c r="J57" s="809">
        <f>'RM_6.3.3.sz.mell'!J57</f>
        <v>0</v>
      </c>
      <c r="K57" s="350">
        <f>'RM_6.3.3.sz.mell'!K57</f>
        <v>54478389</v>
      </c>
    </row>
    <row r="58" spans="1:11" ht="8.1" customHeight="1" thickBot="1" x14ac:dyDescent="0.25">
      <c r="C58" s="815">
        <f>'RM_6.3.3.sz.mell'!C58</f>
        <v>0</v>
      </c>
      <c r="D58" s="815">
        <f>'RM_6.3.3.sz.mell'!D58</f>
        <v>0</v>
      </c>
      <c r="E58" s="815">
        <f>'RM_6.3.3.sz.mell'!E58</f>
        <v>0</v>
      </c>
      <c r="F58" s="815">
        <f>'RM_6.3.3.sz.mell'!F58</f>
        <v>0</v>
      </c>
      <c r="G58" s="815">
        <f>'RM_6.3.3.sz.mell'!G58</f>
        <v>0</v>
      </c>
      <c r="H58" s="815">
        <f>'RM_6.3.3.sz.mell'!H58</f>
        <v>0</v>
      </c>
      <c r="I58" s="815">
        <f>'RM_6.3.3.sz.mell'!I58</f>
        <v>0</v>
      </c>
      <c r="J58" s="815">
        <f>'RM_6.3.3.sz.mell'!J58</f>
        <v>0</v>
      </c>
      <c r="K58" s="816">
        <f>'RM_6.3.3.sz.mell'!K58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'RM_6.3.3.sz.mell'!C59</f>
        <v>0</v>
      </c>
      <c r="D59" s="813">
        <f>'RM_6.3.3.sz.mell'!D59</f>
        <v>0</v>
      </c>
      <c r="E59" s="813">
        <f>'RM_6.3.3.sz.mell'!E59</f>
        <v>0</v>
      </c>
      <c r="F59" s="813">
        <f>'RM_6.3.3.sz.mell'!F59</f>
        <v>0</v>
      </c>
      <c r="G59" s="813">
        <f>'RM_6.3.3.sz.mell'!G59</f>
        <v>0</v>
      </c>
      <c r="H59" s="813">
        <f>'RM_6.3.3.sz.mell'!H59</f>
        <v>0</v>
      </c>
      <c r="I59" s="813">
        <f>'RM_6.3.3.sz.mell'!I59</f>
        <v>0</v>
      </c>
      <c r="J59" s="813">
        <f>'RM_6.3.3.sz.mell'!J59</f>
        <v>0</v>
      </c>
      <c r="K59" s="814">
        <f>'RM_6.3.3.sz.mell'!K59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'RM_6.3.3.sz.mell'!C60</f>
        <v>0</v>
      </c>
      <c r="D60" s="813">
        <f>'RM_6.3.3.sz.mell'!D60</f>
        <v>0</v>
      </c>
      <c r="E60" s="813">
        <f>'RM_6.3.3.sz.mell'!E60</f>
        <v>0</v>
      </c>
      <c r="F60" s="813">
        <f>'RM_6.3.3.sz.mell'!F60</f>
        <v>0</v>
      </c>
      <c r="G60" s="813">
        <f>'RM_6.3.3.sz.mell'!G60</f>
        <v>0</v>
      </c>
      <c r="H60" s="813">
        <f>'RM_6.3.3.sz.mell'!H60</f>
        <v>0</v>
      </c>
      <c r="I60" s="813">
        <f>'RM_6.3.3.sz.mell'!I60</f>
        <v>0</v>
      </c>
      <c r="J60" s="813">
        <f>'RM_6.3.3.sz.mell'!J60</f>
        <v>0</v>
      </c>
      <c r="K60" s="814">
        <f>'RM_6.3.3.sz.mell'!K60</f>
        <v>0</v>
      </c>
    </row>
  </sheetData>
  <sheetProtection sheet="1" formatCells="0"/>
  <customSheetViews>
    <customSheetView guid="{9A8A2574-4E4C-4A0E-A4B4-611EAAF4A38D}" scale="120" topLeftCell="B1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CONCATENATE(ALAPADATOK!Q15," melléklet ",E_ALAPADATOK!A7," ",E_ALAPADATOK!B7," ",E_ALAPADATOK!C7," ",E_ALAPADATOK!D7," ",E_ALAPADATOK!E7," ",E_ALAPADATOK!F7," ",E_ALAPADATOK!G7," ",E_ALAPADATOK!H7)</f>
        <v>5.3.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CONCATENATE(E_ALAPADATOK!B15)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'RM_6.4.sz.mell'!C10</f>
        <v>0</v>
      </c>
      <c r="D10" s="297">
        <f>'RM_6.4.sz.mell'!D10</f>
        <v>0</v>
      </c>
      <c r="E10" s="297">
        <f>'RM_6.4.sz.mell'!E10</f>
        <v>0</v>
      </c>
      <c r="F10" s="297">
        <f>'RM_6.4.sz.mell'!F10</f>
        <v>0</v>
      </c>
      <c r="G10" s="297">
        <f>'RM_6.4.sz.mell'!G10</f>
        <v>0</v>
      </c>
      <c r="H10" s="297">
        <f>'RM_6.4.sz.mell'!H10</f>
        <v>0</v>
      </c>
      <c r="I10" s="297">
        <f>'RM_6.4.sz.mell'!I10</f>
        <v>0</v>
      </c>
      <c r="J10" s="297">
        <f>'RM_6.4.sz.mell'!J10</f>
        <v>0</v>
      </c>
      <c r="K10" s="297">
        <f>'RM_6.4.sz.mell'!K10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'RM_6.4.sz.mell'!C11</f>
        <v>0</v>
      </c>
      <c r="D11" s="684">
        <f>'RM_6.4.sz.mell'!D11</f>
        <v>0</v>
      </c>
      <c r="E11" s="684">
        <f>'RM_6.4.sz.mell'!E11</f>
        <v>0</v>
      </c>
      <c r="F11" s="684">
        <f>'RM_6.4.sz.mell'!F11</f>
        <v>0</v>
      </c>
      <c r="G11" s="684">
        <f>'RM_6.4.sz.mell'!G11</f>
        <v>0</v>
      </c>
      <c r="H11" s="684">
        <f>'RM_6.4.sz.mell'!H11</f>
        <v>0</v>
      </c>
      <c r="I11" s="684">
        <f>'RM_6.4.sz.mell'!I11</f>
        <v>0</v>
      </c>
      <c r="J11" s="780">
        <f>'RM_6.4.sz.mell'!J11</f>
        <v>0</v>
      </c>
      <c r="K11" s="781">
        <f>'RM_6.4.sz.mell'!K11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'RM_6.4.sz.mell'!C12</f>
        <v>0</v>
      </c>
      <c r="D12" s="686">
        <f>'RM_6.4.sz.mell'!D12</f>
        <v>0</v>
      </c>
      <c r="E12" s="686">
        <f>'RM_6.4.sz.mell'!E12</f>
        <v>0</v>
      </c>
      <c r="F12" s="686">
        <f>'RM_6.4.sz.mell'!F12</f>
        <v>0</v>
      </c>
      <c r="G12" s="686">
        <f>'RM_6.4.sz.mell'!G12</f>
        <v>0</v>
      </c>
      <c r="H12" s="686">
        <f>'RM_6.4.sz.mell'!H12</f>
        <v>0</v>
      </c>
      <c r="I12" s="686">
        <f>'RM_6.4.sz.mell'!I12</f>
        <v>0</v>
      </c>
      <c r="J12" s="783">
        <f>'RM_6.4.sz.mell'!J12</f>
        <v>0</v>
      </c>
      <c r="K12" s="781">
        <f>'RM_6.4.sz.mell'!K12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'RM_6.4.sz.mell'!C13</f>
        <v>0</v>
      </c>
      <c r="D13" s="686">
        <f>'RM_6.4.sz.mell'!D13</f>
        <v>0</v>
      </c>
      <c r="E13" s="686">
        <f>'RM_6.4.sz.mell'!E13</f>
        <v>0</v>
      </c>
      <c r="F13" s="686">
        <f>'RM_6.4.sz.mell'!F13</f>
        <v>0</v>
      </c>
      <c r="G13" s="686">
        <f>'RM_6.4.sz.mell'!G13</f>
        <v>0</v>
      </c>
      <c r="H13" s="686">
        <f>'RM_6.4.sz.mell'!H13</f>
        <v>0</v>
      </c>
      <c r="I13" s="686">
        <f>'RM_6.4.sz.mell'!I13</f>
        <v>0</v>
      </c>
      <c r="J13" s="783">
        <f>'RM_6.4.sz.mell'!J13</f>
        <v>0</v>
      </c>
      <c r="K13" s="781">
        <f>'RM_6.4.sz.mell'!K13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'RM_6.4.sz.mell'!C14</f>
        <v>0</v>
      </c>
      <c r="D14" s="686">
        <f>'RM_6.4.sz.mell'!D14</f>
        <v>0</v>
      </c>
      <c r="E14" s="686">
        <f>'RM_6.4.sz.mell'!E14</f>
        <v>0</v>
      </c>
      <c r="F14" s="686">
        <f>'RM_6.4.sz.mell'!F14</f>
        <v>0</v>
      </c>
      <c r="G14" s="686">
        <f>'RM_6.4.sz.mell'!G14</f>
        <v>0</v>
      </c>
      <c r="H14" s="686">
        <f>'RM_6.4.sz.mell'!H14</f>
        <v>0</v>
      </c>
      <c r="I14" s="686">
        <f>'RM_6.4.sz.mell'!I14</f>
        <v>0</v>
      </c>
      <c r="J14" s="783">
        <f>'RM_6.4.sz.mell'!J14</f>
        <v>0</v>
      </c>
      <c r="K14" s="781">
        <f>'RM_6.4.sz.mell'!K14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'RM_6.4.sz.mell'!C15</f>
        <v>0</v>
      </c>
      <c r="D15" s="686">
        <f>'RM_6.4.sz.mell'!D15</f>
        <v>0</v>
      </c>
      <c r="E15" s="686">
        <f>'RM_6.4.sz.mell'!E15</f>
        <v>0</v>
      </c>
      <c r="F15" s="686">
        <f>'RM_6.4.sz.mell'!F15</f>
        <v>0</v>
      </c>
      <c r="G15" s="686">
        <f>'RM_6.4.sz.mell'!G15</f>
        <v>0</v>
      </c>
      <c r="H15" s="686">
        <f>'RM_6.4.sz.mell'!H15</f>
        <v>0</v>
      </c>
      <c r="I15" s="686">
        <f>'RM_6.4.sz.mell'!I15</f>
        <v>0</v>
      </c>
      <c r="J15" s="783">
        <f>'RM_6.4.sz.mell'!J15</f>
        <v>0</v>
      </c>
      <c r="K15" s="781">
        <f>'RM_6.4.sz.mell'!K15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'RM_6.4.sz.mell'!C16</f>
        <v>0</v>
      </c>
      <c r="D16" s="686">
        <f>'RM_6.4.sz.mell'!D16</f>
        <v>0</v>
      </c>
      <c r="E16" s="686">
        <f>'RM_6.4.sz.mell'!E16</f>
        <v>0</v>
      </c>
      <c r="F16" s="686">
        <f>'RM_6.4.sz.mell'!F16</f>
        <v>0</v>
      </c>
      <c r="G16" s="686">
        <f>'RM_6.4.sz.mell'!G16</f>
        <v>0</v>
      </c>
      <c r="H16" s="686">
        <f>'RM_6.4.sz.mell'!H16</f>
        <v>0</v>
      </c>
      <c r="I16" s="686">
        <f>'RM_6.4.sz.mell'!I16</f>
        <v>0</v>
      </c>
      <c r="J16" s="783">
        <f>'RM_6.4.sz.mell'!J16</f>
        <v>0</v>
      </c>
      <c r="K16" s="781">
        <f>'RM_6.4.sz.mell'!K16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'RM_6.4.sz.mell'!C17</f>
        <v>0</v>
      </c>
      <c r="D17" s="686">
        <f>'RM_6.4.sz.mell'!D17</f>
        <v>0</v>
      </c>
      <c r="E17" s="686">
        <f>'RM_6.4.sz.mell'!E17</f>
        <v>0</v>
      </c>
      <c r="F17" s="686">
        <f>'RM_6.4.sz.mell'!F17</f>
        <v>0</v>
      </c>
      <c r="G17" s="686">
        <f>'RM_6.4.sz.mell'!G17</f>
        <v>0</v>
      </c>
      <c r="H17" s="686">
        <f>'RM_6.4.sz.mell'!H17</f>
        <v>0</v>
      </c>
      <c r="I17" s="686">
        <f>'RM_6.4.sz.mell'!I17</f>
        <v>0</v>
      </c>
      <c r="J17" s="783">
        <f>'RM_6.4.sz.mell'!J17</f>
        <v>0</v>
      </c>
      <c r="K17" s="781">
        <f>'RM_6.4.sz.mell'!K17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'RM_6.4.sz.mell'!C18</f>
        <v>0</v>
      </c>
      <c r="D18" s="686">
        <f>'RM_6.4.sz.mell'!D18</f>
        <v>0</v>
      </c>
      <c r="E18" s="686">
        <f>'RM_6.4.sz.mell'!E18</f>
        <v>0</v>
      </c>
      <c r="F18" s="686">
        <f>'RM_6.4.sz.mell'!F18</f>
        <v>0</v>
      </c>
      <c r="G18" s="686">
        <f>'RM_6.4.sz.mell'!G18</f>
        <v>0</v>
      </c>
      <c r="H18" s="686">
        <f>'RM_6.4.sz.mell'!H18</f>
        <v>0</v>
      </c>
      <c r="I18" s="686">
        <f>'RM_6.4.sz.mell'!I18</f>
        <v>0</v>
      </c>
      <c r="J18" s="783">
        <f>'RM_6.4.sz.mell'!J18</f>
        <v>0</v>
      </c>
      <c r="K18" s="781">
        <f>'RM_6.4.sz.mell'!K18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'RM_6.4.sz.mell'!C19</f>
        <v>0</v>
      </c>
      <c r="D19" s="686">
        <f>'RM_6.4.sz.mell'!D19</f>
        <v>0</v>
      </c>
      <c r="E19" s="686">
        <f>'RM_6.4.sz.mell'!E19</f>
        <v>0</v>
      </c>
      <c r="F19" s="686">
        <f>'RM_6.4.sz.mell'!F19</f>
        <v>0</v>
      </c>
      <c r="G19" s="686">
        <f>'RM_6.4.sz.mell'!G19</f>
        <v>0</v>
      </c>
      <c r="H19" s="686">
        <f>'RM_6.4.sz.mell'!H19</f>
        <v>0</v>
      </c>
      <c r="I19" s="686">
        <f>'RM_6.4.sz.mell'!I19</f>
        <v>0</v>
      </c>
      <c r="J19" s="783">
        <f>'RM_6.4.sz.mell'!J19</f>
        <v>0</v>
      </c>
      <c r="K19" s="781">
        <f>'RM_6.4.sz.mell'!K19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'RM_6.4.sz.mell'!C20</f>
        <v>0</v>
      </c>
      <c r="D20" s="686">
        <f>'RM_6.4.sz.mell'!D20</f>
        <v>0</v>
      </c>
      <c r="E20" s="686">
        <f>'RM_6.4.sz.mell'!E20</f>
        <v>0</v>
      </c>
      <c r="F20" s="686">
        <f>'RM_6.4.sz.mell'!F20</f>
        <v>0</v>
      </c>
      <c r="G20" s="686">
        <f>'RM_6.4.sz.mell'!G20</f>
        <v>0</v>
      </c>
      <c r="H20" s="686">
        <f>'RM_6.4.sz.mell'!H20</f>
        <v>0</v>
      </c>
      <c r="I20" s="686">
        <f>'RM_6.4.sz.mell'!I20</f>
        <v>0</v>
      </c>
      <c r="J20" s="783">
        <f>'RM_6.4.sz.mell'!J20</f>
        <v>0</v>
      </c>
      <c r="K20" s="781">
        <f>'RM_6.4.sz.mell'!K20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'RM_6.4.sz.mell'!C21</f>
        <v>0</v>
      </c>
      <c r="D21" s="688">
        <f>'RM_6.4.sz.mell'!D21</f>
        <v>0</v>
      </c>
      <c r="E21" s="688">
        <f>'RM_6.4.sz.mell'!E21</f>
        <v>0</v>
      </c>
      <c r="F21" s="688">
        <f>'RM_6.4.sz.mell'!F21</f>
        <v>0</v>
      </c>
      <c r="G21" s="688">
        <f>'RM_6.4.sz.mell'!G21</f>
        <v>0</v>
      </c>
      <c r="H21" s="688">
        <f>'RM_6.4.sz.mell'!H21</f>
        <v>0</v>
      </c>
      <c r="I21" s="688">
        <f>'RM_6.4.sz.mell'!I21</f>
        <v>0</v>
      </c>
      <c r="J21" s="786">
        <f>'RM_6.4.sz.mell'!J21</f>
        <v>0</v>
      </c>
      <c r="K21" s="781">
        <f>'RM_6.4.sz.mell'!K21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'RM_6.4.sz.mell'!C22</f>
        <v>0</v>
      </c>
      <c r="D22" s="297">
        <f>'RM_6.4.sz.mell'!D22</f>
        <v>0</v>
      </c>
      <c r="E22" s="297">
        <f>'RM_6.4.sz.mell'!E22</f>
        <v>0</v>
      </c>
      <c r="F22" s="297">
        <f>'RM_6.4.sz.mell'!F22</f>
        <v>0</v>
      </c>
      <c r="G22" s="297">
        <f>'RM_6.4.sz.mell'!G22</f>
        <v>0</v>
      </c>
      <c r="H22" s="297">
        <f>'RM_6.4.sz.mell'!H22</f>
        <v>0</v>
      </c>
      <c r="I22" s="297">
        <f>'RM_6.4.sz.mell'!I22</f>
        <v>0</v>
      </c>
      <c r="J22" s="297">
        <f>'RM_6.4.sz.mell'!J22</f>
        <v>0</v>
      </c>
      <c r="K22" s="346">
        <f>'RM_6.4.sz.mell'!K22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'RM_6.4.sz.mell'!C23</f>
        <v>0</v>
      </c>
      <c r="D23" s="668">
        <f>'RM_6.4.sz.mell'!D23</f>
        <v>0</v>
      </c>
      <c r="E23" s="668">
        <f>'RM_6.4.sz.mell'!E23</f>
        <v>0</v>
      </c>
      <c r="F23" s="668">
        <f>'RM_6.4.sz.mell'!F23</f>
        <v>0</v>
      </c>
      <c r="G23" s="668">
        <f>'RM_6.4.sz.mell'!G23</f>
        <v>0</v>
      </c>
      <c r="H23" s="668">
        <f>'RM_6.4.sz.mell'!H23</f>
        <v>0</v>
      </c>
      <c r="I23" s="668">
        <f>'RM_6.4.sz.mell'!I23</f>
        <v>0</v>
      </c>
      <c r="J23" s="788">
        <f>'RM_6.4.sz.mell'!J23</f>
        <v>0</v>
      </c>
      <c r="K23" s="781">
        <f>'RM_6.4.sz.mell'!K23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'RM_6.4.sz.mell'!C24</f>
        <v>0</v>
      </c>
      <c r="D24" s="686">
        <f>'RM_6.4.sz.mell'!D24</f>
        <v>0</v>
      </c>
      <c r="E24" s="686">
        <f>'RM_6.4.sz.mell'!E24</f>
        <v>0</v>
      </c>
      <c r="F24" s="686">
        <f>'RM_6.4.sz.mell'!F24</f>
        <v>0</v>
      </c>
      <c r="G24" s="686">
        <f>'RM_6.4.sz.mell'!G24</f>
        <v>0</v>
      </c>
      <c r="H24" s="686">
        <f>'RM_6.4.sz.mell'!H24</f>
        <v>0</v>
      </c>
      <c r="I24" s="686">
        <f>'RM_6.4.sz.mell'!I24</f>
        <v>0</v>
      </c>
      <c r="J24" s="783">
        <f>'RM_6.4.sz.mell'!J24</f>
        <v>0</v>
      </c>
      <c r="K24" s="789">
        <f>'RM_6.4.sz.mell'!K24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'RM_6.4.sz.mell'!C25</f>
        <v>0</v>
      </c>
      <c r="D25" s="686">
        <f>'RM_6.4.sz.mell'!D25</f>
        <v>0</v>
      </c>
      <c r="E25" s="686">
        <f>'RM_6.4.sz.mell'!E25</f>
        <v>0</v>
      </c>
      <c r="F25" s="686">
        <f>'RM_6.4.sz.mell'!F25</f>
        <v>0</v>
      </c>
      <c r="G25" s="686">
        <f>'RM_6.4.sz.mell'!G25</f>
        <v>0</v>
      </c>
      <c r="H25" s="686">
        <f>'RM_6.4.sz.mell'!H25</f>
        <v>0</v>
      </c>
      <c r="I25" s="686">
        <f>'RM_6.4.sz.mell'!I25</f>
        <v>0</v>
      </c>
      <c r="J25" s="783">
        <f>'RM_6.4.sz.mell'!J25</f>
        <v>0</v>
      </c>
      <c r="K25" s="789">
        <f>'RM_6.4.sz.mell'!K25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'RM_6.4.sz.mell'!C26</f>
        <v>0</v>
      </c>
      <c r="D26" s="688">
        <f>'RM_6.4.sz.mell'!D26</f>
        <v>0</v>
      </c>
      <c r="E26" s="688">
        <f>'RM_6.4.sz.mell'!E26</f>
        <v>0</v>
      </c>
      <c r="F26" s="688">
        <f>'RM_6.4.sz.mell'!F26</f>
        <v>0</v>
      </c>
      <c r="G26" s="688">
        <f>'RM_6.4.sz.mell'!G26</f>
        <v>0</v>
      </c>
      <c r="H26" s="688">
        <f>'RM_6.4.sz.mell'!H26</f>
        <v>0</v>
      </c>
      <c r="I26" s="688">
        <f>'RM_6.4.sz.mell'!I26</f>
        <v>0</v>
      </c>
      <c r="J26" s="790">
        <f>'RM_6.4.sz.mell'!J26</f>
        <v>0</v>
      </c>
      <c r="K26" s="791">
        <f>'RM_6.4.sz.mell'!K26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'RM_6.4.sz.mell'!C27</f>
        <v>0</v>
      </c>
      <c r="D27" s="389">
        <f>'RM_6.4.sz.mell'!D27</f>
        <v>0</v>
      </c>
      <c r="E27" s="389">
        <f>'RM_6.4.sz.mell'!E27</f>
        <v>0</v>
      </c>
      <c r="F27" s="389">
        <f>'RM_6.4.sz.mell'!F27</f>
        <v>0</v>
      </c>
      <c r="G27" s="389">
        <f>'RM_6.4.sz.mell'!G27</f>
        <v>0</v>
      </c>
      <c r="H27" s="389">
        <f>'RM_6.4.sz.mell'!H27</f>
        <v>0</v>
      </c>
      <c r="I27" s="389">
        <f>'RM_6.4.sz.mell'!I27</f>
        <v>0</v>
      </c>
      <c r="J27" s="389">
        <f>'RM_6.4.sz.mell'!J27</f>
        <v>0</v>
      </c>
      <c r="K27" s="302">
        <f>'RM_6.4.sz.mell'!K27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'RM_6.4.sz.mell'!C28</f>
        <v>0</v>
      </c>
      <c r="D28" s="297">
        <f>'RM_6.4.sz.mell'!D28</f>
        <v>0</v>
      </c>
      <c r="E28" s="297">
        <f>'RM_6.4.sz.mell'!E28</f>
        <v>0</v>
      </c>
      <c r="F28" s="297">
        <f>'RM_6.4.sz.mell'!F28</f>
        <v>0</v>
      </c>
      <c r="G28" s="297">
        <f>'RM_6.4.sz.mell'!G28</f>
        <v>0</v>
      </c>
      <c r="H28" s="297">
        <f>'RM_6.4.sz.mell'!H28</f>
        <v>0</v>
      </c>
      <c r="I28" s="297">
        <f>'RM_6.4.sz.mell'!I28</f>
        <v>0</v>
      </c>
      <c r="J28" s="297">
        <f>'RM_6.4.sz.mell'!J28</f>
        <v>0</v>
      </c>
      <c r="K28" s="346">
        <f>'RM_6.4.sz.mell'!K28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'RM_6.4.sz.mell'!C29</f>
        <v>0</v>
      </c>
      <c r="D29" s="679">
        <f>'RM_6.4.sz.mell'!D29</f>
        <v>0</v>
      </c>
      <c r="E29" s="679">
        <f>'RM_6.4.sz.mell'!E29</f>
        <v>0</v>
      </c>
      <c r="F29" s="679">
        <f>'RM_6.4.sz.mell'!F29</f>
        <v>0</v>
      </c>
      <c r="G29" s="679">
        <f>'RM_6.4.sz.mell'!G29</f>
        <v>0</v>
      </c>
      <c r="H29" s="679">
        <f>'RM_6.4.sz.mell'!H29</f>
        <v>0</v>
      </c>
      <c r="I29" s="679">
        <f>'RM_6.4.sz.mell'!I29</f>
        <v>0</v>
      </c>
      <c r="J29" s="788">
        <f>'RM_6.4.sz.mell'!J29</f>
        <v>0</v>
      </c>
      <c r="K29" s="781">
        <f>'RM_6.4.sz.mell'!K29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'RM_6.4.sz.mell'!C30</f>
        <v>0</v>
      </c>
      <c r="D30" s="679">
        <f>'RM_6.4.sz.mell'!D30</f>
        <v>0</v>
      </c>
      <c r="E30" s="679">
        <f>'RM_6.4.sz.mell'!E30</f>
        <v>0</v>
      </c>
      <c r="F30" s="679">
        <f>'RM_6.4.sz.mell'!F30</f>
        <v>0</v>
      </c>
      <c r="G30" s="679">
        <f>'RM_6.4.sz.mell'!G30</f>
        <v>0</v>
      </c>
      <c r="H30" s="679">
        <f>'RM_6.4.sz.mell'!H30</f>
        <v>0</v>
      </c>
      <c r="I30" s="679">
        <f>'RM_6.4.sz.mell'!I30</f>
        <v>0</v>
      </c>
      <c r="J30" s="788">
        <f>'RM_6.4.sz.mell'!J30</f>
        <v>0</v>
      </c>
      <c r="K30" s="781">
        <f>'RM_6.4.sz.mell'!K30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'RM_6.4.sz.mell'!C31</f>
        <v>0</v>
      </c>
      <c r="D31" s="757">
        <f>'RM_6.4.sz.mell'!D31</f>
        <v>0</v>
      </c>
      <c r="E31" s="757">
        <f>'RM_6.4.sz.mell'!E31</f>
        <v>0</v>
      </c>
      <c r="F31" s="757">
        <f>'RM_6.4.sz.mell'!F31</f>
        <v>0</v>
      </c>
      <c r="G31" s="757">
        <f>'RM_6.4.sz.mell'!G31</f>
        <v>0</v>
      </c>
      <c r="H31" s="757">
        <f>'RM_6.4.sz.mell'!H31</f>
        <v>0</v>
      </c>
      <c r="I31" s="757">
        <f>'RM_6.4.sz.mell'!I31</f>
        <v>0</v>
      </c>
      <c r="J31" s="788">
        <f>'RM_6.4.sz.mell'!J31</f>
        <v>0</v>
      </c>
      <c r="K31" s="781">
        <f>'RM_6.4.sz.mell'!K31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'RM_6.4.sz.mell'!C32</f>
        <v>0</v>
      </c>
      <c r="D32" s="297">
        <f>'RM_6.4.sz.mell'!D32</f>
        <v>0</v>
      </c>
      <c r="E32" s="297">
        <f>'RM_6.4.sz.mell'!E32</f>
        <v>0</v>
      </c>
      <c r="F32" s="297">
        <f>'RM_6.4.sz.mell'!F32</f>
        <v>0</v>
      </c>
      <c r="G32" s="297">
        <f>'RM_6.4.sz.mell'!G32</f>
        <v>0</v>
      </c>
      <c r="H32" s="297">
        <f>'RM_6.4.sz.mell'!H32</f>
        <v>0</v>
      </c>
      <c r="I32" s="297">
        <f>'RM_6.4.sz.mell'!I32</f>
        <v>0</v>
      </c>
      <c r="J32" s="297">
        <f>'RM_6.4.sz.mell'!J32</f>
        <v>0</v>
      </c>
      <c r="K32" s="346">
        <f>'RM_6.4.sz.mell'!K32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'RM_6.4.sz.mell'!C33</f>
        <v>0</v>
      </c>
      <c r="D33" s="672">
        <f>'RM_6.4.sz.mell'!D33</f>
        <v>0</v>
      </c>
      <c r="E33" s="672">
        <f>'RM_6.4.sz.mell'!E33</f>
        <v>0</v>
      </c>
      <c r="F33" s="672">
        <f>'RM_6.4.sz.mell'!F33</f>
        <v>0</v>
      </c>
      <c r="G33" s="672">
        <f>'RM_6.4.sz.mell'!G33</f>
        <v>0</v>
      </c>
      <c r="H33" s="672">
        <f>'RM_6.4.sz.mell'!H33</f>
        <v>0</v>
      </c>
      <c r="I33" s="672">
        <f>'RM_6.4.sz.mell'!I33</f>
        <v>0</v>
      </c>
      <c r="J33" s="788">
        <f>'RM_6.4.sz.mell'!J33</f>
        <v>0</v>
      </c>
      <c r="K33" s="781">
        <f>'RM_6.4.sz.mell'!K33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'RM_6.4.sz.mell'!C34</f>
        <v>0</v>
      </c>
      <c r="D34" s="679">
        <f>'RM_6.4.sz.mell'!D34</f>
        <v>0</v>
      </c>
      <c r="E34" s="679">
        <f>'RM_6.4.sz.mell'!E34</f>
        <v>0</v>
      </c>
      <c r="F34" s="679">
        <f>'RM_6.4.sz.mell'!F34</f>
        <v>0</v>
      </c>
      <c r="G34" s="679">
        <f>'RM_6.4.sz.mell'!G34</f>
        <v>0</v>
      </c>
      <c r="H34" s="679">
        <f>'RM_6.4.sz.mell'!H34</f>
        <v>0</v>
      </c>
      <c r="I34" s="679">
        <f>'RM_6.4.sz.mell'!I34</f>
        <v>0</v>
      </c>
      <c r="J34" s="788">
        <f>'RM_6.4.sz.mell'!J34</f>
        <v>0</v>
      </c>
      <c r="K34" s="781">
        <f>'RM_6.4.sz.mell'!K34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'RM_6.4.sz.mell'!C35</f>
        <v>0</v>
      </c>
      <c r="D35" s="757">
        <f>'RM_6.4.sz.mell'!D35</f>
        <v>0</v>
      </c>
      <c r="E35" s="757">
        <f>'RM_6.4.sz.mell'!E35</f>
        <v>0</v>
      </c>
      <c r="F35" s="757">
        <f>'RM_6.4.sz.mell'!F35</f>
        <v>0</v>
      </c>
      <c r="G35" s="757">
        <f>'RM_6.4.sz.mell'!G35</f>
        <v>0</v>
      </c>
      <c r="H35" s="757">
        <f>'RM_6.4.sz.mell'!H35</f>
        <v>0</v>
      </c>
      <c r="I35" s="757">
        <f>'RM_6.4.sz.mell'!I35</f>
        <v>0</v>
      </c>
      <c r="J35" s="788">
        <f>'RM_6.4.sz.mell'!J35</f>
        <v>0</v>
      </c>
      <c r="K35" s="798">
        <f>'RM_6.4.sz.mell'!K35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'RM_6.4.sz.mell'!C36</f>
        <v>0</v>
      </c>
      <c r="D36" s="389">
        <f>'RM_6.4.sz.mell'!D36</f>
        <v>0</v>
      </c>
      <c r="E36" s="389">
        <f>'RM_6.4.sz.mell'!E36</f>
        <v>0</v>
      </c>
      <c r="F36" s="389">
        <f>'RM_6.4.sz.mell'!F36</f>
        <v>0</v>
      </c>
      <c r="G36" s="389">
        <f>'RM_6.4.sz.mell'!G36</f>
        <v>0</v>
      </c>
      <c r="H36" s="389">
        <f>'RM_6.4.sz.mell'!H36</f>
        <v>0</v>
      </c>
      <c r="I36" s="389">
        <f>'RM_6.4.sz.mell'!I36</f>
        <v>0</v>
      </c>
      <c r="J36" s="297">
        <f>'RM_6.4.sz.mell'!J36</f>
        <v>0</v>
      </c>
      <c r="K36" s="302">
        <f>'RM_6.4.sz.mell'!K36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'RM_6.4.sz.mell'!C37</f>
        <v>0</v>
      </c>
      <c r="D37" s="389">
        <f>'RM_6.4.sz.mell'!D37</f>
        <v>0</v>
      </c>
      <c r="E37" s="389">
        <f>'RM_6.4.sz.mell'!E37</f>
        <v>0</v>
      </c>
      <c r="F37" s="389">
        <f>'RM_6.4.sz.mell'!F37</f>
        <v>0</v>
      </c>
      <c r="G37" s="389">
        <f>'RM_6.4.sz.mell'!G37</f>
        <v>0</v>
      </c>
      <c r="H37" s="389">
        <f>'RM_6.4.sz.mell'!H37</f>
        <v>0</v>
      </c>
      <c r="I37" s="389">
        <f>'RM_6.4.sz.mell'!I37</f>
        <v>0</v>
      </c>
      <c r="J37" s="799">
        <f>'RM_6.4.sz.mell'!J37</f>
        <v>0</v>
      </c>
      <c r="K37" s="781">
        <f>'RM_6.4.sz.mell'!K37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'RM_6.4.sz.mell'!C38</f>
        <v>0</v>
      </c>
      <c r="D38" s="297">
        <f>'RM_6.4.sz.mell'!D38</f>
        <v>0</v>
      </c>
      <c r="E38" s="297">
        <f>'RM_6.4.sz.mell'!E38</f>
        <v>0</v>
      </c>
      <c r="F38" s="297">
        <f>'RM_6.4.sz.mell'!F38</f>
        <v>0</v>
      </c>
      <c r="G38" s="297">
        <f>'RM_6.4.sz.mell'!G38</f>
        <v>0</v>
      </c>
      <c r="H38" s="297">
        <f>'RM_6.4.sz.mell'!H38</f>
        <v>0</v>
      </c>
      <c r="I38" s="297">
        <f>'RM_6.4.sz.mell'!I38</f>
        <v>0</v>
      </c>
      <c r="J38" s="297">
        <f>'RM_6.4.sz.mell'!J38</f>
        <v>0</v>
      </c>
      <c r="K38" s="346">
        <f>'RM_6.4.sz.mell'!K38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'RM_6.4.sz.mell'!C39</f>
        <v>68183100</v>
      </c>
      <c r="D39" s="297">
        <f>'RM_6.4.sz.mell'!D39</f>
        <v>0</v>
      </c>
      <c r="E39" s="297">
        <f>'RM_6.4.sz.mell'!E39</f>
        <v>0</v>
      </c>
      <c r="F39" s="297">
        <f>'RM_6.4.sz.mell'!F39</f>
        <v>0</v>
      </c>
      <c r="G39" s="297">
        <f>'RM_6.4.sz.mell'!G39</f>
        <v>0</v>
      </c>
      <c r="H39" s="297">
        <f>'RM_6.4.sz.mell'!H39</f>
        <v>0</v>
      </c>
      <c r="I39" s="297">
        <f>'RM_6.4.sz.mell'!I39</f>
        <v>0</v>
      </c>
      <c r="J39" s="297">
        <f>'RM_6.4.sz.mell'!J39</f>
        <v>0</v>
      </c>
      <c r="K39" s="346">
        <f>'RM_6.4.sz.mell'!K39</f>
        <v>68183100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'RM_6.4.sz.mell'!C40</f>
        <v>0</v>
      </c>
      <c r="D40" s="672">
        <f>'RM_6.4.sz.mell'!D40</f>
        <v>0</v>
      </c>
      <c r="E40" s="672">
        <f>'RM_6.4.sz.mell'!E40</f>
        <v>0</v>
      </c>
      <c r="F40" s="672">
        <f>'RM_6.4.sz.mell'!F40</f>
        <v>0</v>
      </c>
      <c r="G40" s="672">
        <f>'RM_6.4.sz.mell'!G40</f>
        <v>0</v>
      </c>
      <c r="H40" s="672">
        <f>'RM_6.4.sz.mell'!H40</f>
        <v>0</v>
      </c>
      <c r="I40" s="672">
        <f>'RM_6.4.sz.mell'!I40</f>
        <v>0</v>
      </c>
      <c r="J40" s="788">
        <f>'RM_6.4.sz.mell'!J40</f>
        <v>0</v>
      </c>
      <c r="K40" s="781">
        <f>'RM_6.4.sz.mell'!K40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'RM_6.4.sz.mell'!C41</f>
        <v>0</v>
      </c>
      <c r="D41" s="679">
        <f>'RM_6.4.sz.mell'!D41</f>
        <v>0</v>
      </c>
      <c r="E41" s="679">
        <f>'RM_6.4.sz.mell'!E41</f>
        <v>0</v>
      </c>
      <c r="F41" s="679">
        <f>'RM_6.4.sz.mell'!F41</f>
        <v>0</v>
      </c>
      <c r="G41" s="679">
        <f>'RM_6.4.sz.mell'!G41</f>
        <v>0</v>
      </c>
      <c r="H41" s="679">
        <f>'RM_6.4.sz.mell'!H41</f>
        <v>0</v>
      </c>
      <c r="I41" s="679">
        <f>'RM_6.4.sz.mell'!I41</f>
        <v>0</v>
      </c>
      <c r="J41" s="788">
        <f>'RM_6.4.sz.mell'!J41</f>
        <v>0</v>
      </c>
      <c r="K41" s="789">
        <f>'RM_6.4.sz.mell'!K41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'RM_6.4.sz.mell'!C42</f>
        <v>68183100</v>
      </c>
      <c r="D42" s="676">
        <f>'RM_6.4.sz.mell'!D42</f>
        <v>0</v>
      </c>
      <c r="E42" s="676">
        <f>'RM_6.4.sz.mell'!E42</f>
        <v>0</v>
      </c>
      <c r="F42" s="676">
        <f>'RM_6.4.sz.mell'!F42</f>
        <v>0</v>
      </c>
      <c r="G42" s="676">
        <f>'RM_6.4.sz.mell'!G42</f>
        <v>0</v>
      </c>
      <c r="H42" s="676">
        <f>'RM_6.4.sz.mell'!H42</f>
        <v>0</v>
      </c>
      <c r="I42" s="676">
        <f>'RM_6.4.sz.mell'!I42</f>
        <v>0</v>
      </c>
      <c r="J42" s="788">
        <f>'RM_6.4.sz.mell'!J42</f>
        <v>0</v>
      </c>
      <c r="K42" s="791">
        <f>'RM_6.4.sz.mell'!K42</f>
        <v>68183100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'RM_6.4.sz.mell'!C43</f>
        <v>68183100</v>
      </c>
      <c r="D43" s="297">
        <f>'RM_6.4.sz.mell'!D43</f>
        <v>0</v>
      </c>
      <c r="E43" s="297">
        <f>'RM_6.4.sz.mell'!E43</f>
        <v>0</v>
      </c>
      <c r="F43" s="297">
        <f>'RM_6.4.sz.mell'!F43</f>
        <v>0</v>
      </c>
      <c r="G43" s="297">
        <f>'RM_6.4.sz.mell'!G43</f>
        <v>0</v>
      </c>
      <c r="H43" s="297">
        <f>'RM_6.4.sz.mell'!H43</f>
        <v>0</v>
      </c>
      <c r="I43" s="297">
        <f>'RM_6.4.sz.mell'!I43</f>
        <v>0</v>
      </c>
      <c r="J43" s="297">
        <f>'RM_6.4.sz.mell'!J43</f>
        <v>0</v>
      </c>
      <c r="K43" s="346">
        <f>'RM_6.4.sz.mell'!K43</f>
        <v>68183100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'RM_6.4.sz.mell'!C45</f>
        <v>68183100</v>
      </c>
      <c r="D45" s="801">
        <f>'RM_6.4.sz.mell'!D45</f>
        <v>0</v>
      </c>
      <c r="E45" s="801">
        <f>'RM_6.4.sz.mell'!E45</f>
        <v>0</v>
      </c>
      <c r="F45" s="801">
        <f>'RM_6.4.sz.mell'!F45</f>
        <v>0</v>
      </c>
      <c r="G45" s="801">
        <f>'RM_6.4.sz.mell'!G45</f>
        <v>0</v>
      </c>
      <c r="H45" s="801">
        <f>'RM_6.4.sz.mell'!H45</f>
        <v>0</v>
      </c>
      <c r="I45" s="801">
        <f>'RM_6.4.sz.mell'!I45</f>
        <v>0</v>
      </c>
      <c r="J45" s="801">
        <f>'RM_6.4.sz.mell'!J45</f>
        <v>0</v>
      </c>
      <c r="K45" s="302">
        <f>'RM_6.4.sz.mell'!K45</f>
        <v>68183100</v>
      </c>
    </row>
    <row r="46" spans="1:11" ht="12" customHeight="1" x14ac:dyDescent="0.2">
      <c r="A46" s="436" t="s">
        <v>97</v>
      </c>
      <c r="B46" s="9" t="s">
        <v>48</v>
      </c>
      <c r="C46" s="803">
        <f>'RM_6.4.sz.mell'!C46</f>
        <v>53158531</v>
      </c>
      <c r="D46" s="803">
        <f>'RM_6.4.sz.mell'!D46</f>
        <v>0</v>
      </c>
      <c r="E46" s="803">
        <f>'RM_6.4.sz.mell'!E46</f>
        <v>0</v>
      </c>
      <c r="F46" s="803">
        <f>'RM_6.4.sz.mell'!F46</f>
        <v>0</v>
      </c>
      <c r="G46" s="803">
        <f>'RM_6.4.sz.mell'!G46</f>
        <v>0</v>
      </c>
      <c r="H46" s="803">
        <f>'RM_6.4.sz.mell'!H46</f>
        <v>0</v>
      </c>
      <c r="I46" s="803">
        <f>'RM_6.4.sz.mell'!I46</f>
        <v>0</v>
      </c>
      <c r="J46" s="803">
        <f>'RM_6.4.sz.mell'!J46</f>
        <v>0</v>
      </c>
      <c r="K46" s="804">
        <f>'RM_6.4.sz.mell'!K46</f>
        <v>53158531</v>
      </c>
    </row>
    <row r="47" spans="1:11" ht="12" customHeight="1" x14ac:dyDescent="0.2">
      <c r="A47" s="436" t="s">
        <v>98</v>
      </c>
      <c r="B47" s="8" t="s">
        <v>181</v>
      </c>
      <c r="C47" s="806">
        <f>'RM_6.4.sz.mell'!C47</f>
        <v>8353577</v>
      </c>
      <c r="D47" s="806">
        <f>'RM_6.4.sz.mell'!D47</f>
        <v>0</v>
      </c>
      <c r="E47" s="806">
        <f>'RM_6.4.sz.mell'!E47</f>
        <v>0</v>
      </c>
      <c r="F47" s="806">
        <f>'RM_6.4.sz.mell'!F47</f>
        <v>0</v>
      </c>
      <c r="G47" s="806">
        <f>'RM_6.4.sz.mell'!G47</f>
        <v>0</v>
      </c>
      <c r="H47" s="806">
        <f>'RM_6.4.sz.mell'!H47</f>
        <v>0</v>
      </c>
      <c r="I47" s="806">
        <f>'RM_6.4.sz.mell'!I47</f>
        <v>0</v>
      </c>
      <c r="J47" s="806">
        <f>'RM_6.4.sz.mell'!J47</f>
        <v>0</v>
      </c>
      <c r="K47" s="807">
        <f>'RM_6.4.sz.mell'!K47</f>
        <v>8353577</v>
      </c>
    </row>
    <row r="48" spans="1:11" ht="12" customHeight="1" x14ac:dyDescent="0.2">
      <c r="A48" s="436" t="s">
        <v>99</v>
      </c>
      <c r="B48" s="8" t="s">
        <v>138</v>
      </c>
      <c r="C48" s="806">
        <f>'RM_6.4.sz.mell'!C48</f>
        <v>6670992</v>
      </c>
      <c r="D48" s="806">
        <f>'RM_6.4.sz.mell'!D48</f>
        <v>0</v>
      </c>
      <c r="E48" s="806">
        <f>'RM_6.4.sz.mell'!E48</f>
        <v>0</v>
      </c>
      <c r="F48" s="806">
        <f>'RM_6.4.sz.mell'!F48</f>
        <v>0</v>
      </c>
      <c r="G48" s="806">
        <f>'RM_6.4.sz.mell'!G48</f>
        <v>0</v>
      </c>
      <c r="H48" s="806">
        <f>'RM_6.4.sz.mell'!H48</f>
        <v>0</v>
      </c>
      <c r="I48" s="806">
        <f>'RM_6.4.sz.mell'!I48</f>
        <v>0</v>
      </c>
      <c r="J48" s="806">
        <f>'RM_6.4.sz.mell'!J48</f>
        <v>0</v>
      </c>
      <c r="K48" s="807">
        <f>'RM_6.4.sz.mell'!K48</f>
        <v>6670992</v>
      </c>
    </row>
    <row r="49" spans="1:11" ht="12" customHeight="1" x14ac:dyDescent="0.2">
      <c r="A49" s="436" t="s">
        <v>100</v>
      </c>
      <c r="B49" s="8" t="s">
        <v>182</v>
      </c>
      <c r="C49" s="806">
        <f>'RM_6.4.sz.mell'!C49</f>
        <v>0</v>
      </c>
      <c r="D49" s="806">
        <f>'RM_6.4.sz.mell'!D49</f>
        <v>0</v>
      </c>
      <c r="E49" s="806">
        <f>'RM_6.4.sz.mell'!E49</f>
        <v>0</v>
      </c>
      <c r="F49" s="806">
        <f>'RM_6.4.sz.mell'!F49</f>
        <v>0</v>
      </c>
      <c r="G49" s="806">
        <f>'RM_6.4.sz.mell'!G49</f>
        <v>0</v>
      </c>
      <c r="H49" s="806">
        <f>'RM_6.4.sz.mell'!H49</f>
        <v>0</v>
      </c>
      <c r="I49" s="806">
        <f>'RM_6.4.sz.mell'!I49</f>
        <v>0</v>
      </c>
      <c r="J49" s="806">
        <f>'RM_6.4.sz.mell'!J49</f>
        <v>0</v>
      </c>
      <c r="K49" s="807">
        <f>'RM_6.4.sz.mell'!K49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'RM_6.4.sz.mell'!C50</f>
        <v>0</v>
      </c>
      <c r="D50" s="806">
        <f>'RM_6.4.sz.mell'!D50</f>
        <v>0</v>
      </c>
      <c r="E50" s="806">
        <f>'RM_6.4.sz.mell'!E50</f>
        <v>0</v>
      </c>
      <c r="F50" s="806">
        <f>'RM_6.4.sz.mell'!F50</f>
        <v>0</v>
      </c>
      <c r="G50" s="806">
        <f>'RM_6.4.sz.mell'!G50</f>
        <v>0</v>
      </c>
      <c r="H50" s="806">
        <f>'RM_6.4.sz.mell'!H50</f>
        <v>0</v>
      </c>
      <c r="I50" s="806">
        <f>'RM_6.4.sz.mell'!I50</f>
        <v>0</v>
      </c>
      <c r="J50" s="806">
        <f>'RM_6.4.sz.mell'!J50</f>
        <v>0</v>
      </c>
      <c r="K50" s="807">
        <f>'RM_6.4.sz.mell'!K50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'RM_6.4.sz.mell'!C51</f>
        <v>0</v>
      </c>
      <c r="D51" s="801">
        <f>'RM_6.4.sz.mell'!D51</f>
        <v>0</v>
      </c>
      <c r="E51" s="801">
        <f>'RM_6.4.sz.mell'!E51</f>
        <v>0</v>
      </c>
      <c r="F51" s="801">
        <f>'RM_6.4.sz.mell'!F51</f>
        <v>0</v>
      </c>
      <c r="G51" s="801">
        <f>'RM_6.4.sz.mell'!G51</f>
        <v>0</v>
      </c>
      <c r="H51" s="801">
        <f>'RM_6.4.sz.mell'!H51</f>
        <v>0</v>
      </c>
      <c r="I51" s="801">
        <f>'RM_6.4.sz.mell'!I51</f>
        <v>0</v>
      </c>
      <c r="J51" s="801">
        <f>'RM_6.4.sz.mell'!J51</f>
        <v>0</v>
      </c>
      <c r="K51" s="302">
        <f>'RM_6.4.sz.mell'!K51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'RM_6.4.sz.mell'!C52</f>
        <v>0</v>
      </c>
      <c r="D52" s="803">
        <f>'RM_6.4.sz.mell'!D52</f>
        <v>0</v>
      </c>
      <c r="E52" s="803">
        <f>'RM_6.4.sz.mell'!E52</f>
        <v>0</v>
      </c>
      <c r="F52" s="803">
        <f>'RM_6.4.sz.mell'!F52</f>
        <v>0</v>
      </c>
      <c r="G52" s="803">
        <f>'RM_6.4.sz.mell'!G52</f>
        <v>0</v>
      </c>
      <c r="H52" s="803">
        <f>'RM_6.4.sz.mell'!H52</f>
        <v>0</v>
      </c>
      <c r="I52" s="803">
        <f>'RM_6.4.sz.mell'!I52</f>
        <v>0</v>
      </c>
      <c r="J52" s="803">
        <f>'RM_6.4.sz.mell'!J52</f>
        <v>0</v>
      </c>
      <c r="K52" s="804">
        <f>'RM_6.4.sz.mell'!K52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'RM_6.4.sz.mell'!C53</f>
        <v>0</v>
      </c>
      <c r="D53" s="806">
        <f>'RM_6.4.sz.mell'!D53</f>
        <v>0</v>
      </c>
      <c r="E53" s="806">
        <f>'RM_6.4.sz.mell'!E53</f>
        <v>0</v>
      </c>
      <c r="F53" s="806">
        <f>'RM_6.4.sz.mell'!F53</f>
        <v>0</v>
      </c>
      <c r="G53" s="806">
        <f>'RM_6.4.sz.mell'!G53</f>
        <v>0</v>
      </c>
      <c r="H53" s="806">
        <f>'RM_6.4.sz.mell'!H53</f>
        <v>0</v>
      </c>
      <c r="I53" s="806">
        <f>'RM_6.4.sz.mell'!I53</f>
        <v>0</v>
      </c>
      <c r="J53" s="806">
        <f>'RM_6.4.sz.mell'!J53</f>
        <v>0</v>
      </c>
      <c r="K53" s="807">
        <f>'RM_6.4.sz.mell'!K53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'RM_6.4.sz.mell'!C54</f>
        <v>0</v>
      </c>
      <c r="D54" s="806">
        <f>'RM_6.4.sz.mell'!D54</f>
        <v>0</v>
      </c>
      <c r="E54" s="806">
        <f>'RM_6.4.sz.mell'!E54</f>
        <v>0</v>
      </c>
      <c r="F54" s="806">
        <f>'RM_6.4.sz.mell'!F54</f>
        <v>0</v>
      </c>
      <c r="G54" s="806">
        <f>'RM_6.4.sz.mell'!G54</f>
        <v>0</v>
      </c>
      <c r="H54" s="806">
        <f>'RM_6.4.sz.mell'!H54</f>
        <v>0</v>
      </c>
      <c r="I54" s="806">
        <f>'RM_6.4.sz.mell'!I54</f>
        <v>0</v>
      </c>
      <c r="J54" s="806">
        <f>'RM_6.4.sz.mell'!J54</f>
        <v>0</v>
      </c>
      <c r="K54" s="807">
        <f>'RM_6.4.sz.mell'!K54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'RM_6.4.sz.mell'!C55</f>
        <v>0</v>
      </c>
      <c r="D55" s="806">
        <f>'RM_6.4.sz.mell'!D55</f>
        <v>0</v>
      </c>
      <c r="E55" s="806">
        <f>'RM_6.4.sz.mell'!E55</f>
        <v>0</v>
      </c>
      <c r="F55" s="806">
        <f>'RM_6.4.sz.mell'!F55</f>
        <v>0</v>
      </c>
      <c r="G55" s="806">
        <f>'RM_6.4.sz.mell'!G55</f>
        <v>0</v>
      </c>
      <c r="H55" s="806">
        <f>'RM_6.4.sz.mell'!H55</f>
        <v>0</v>
      </c>
      <c r="I55" s="806">
        <f>'RM_6.4.sz.mell'!I55</f>
        <v>0</v>
      </c>
      <c r="J55" s="806">
        <f>'RM_6.4.sz.mell'!J55</f>
        <v>0</v>
      </c>
      <c r="K55" s="807">
        <f>'RM_6.4.sz.mell'!K55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'RM_6.4.sz.mell'!C56</f>
        <v>0</v>
      </c>
      <c r="D56" s="801">
        <f>'RM_6.4.sz.mell'!D56</f>
        <v>0</v>
      </c>
      <c r="E56" s="801">
        <f>'RM_6.4.sz.mell'!E56</f>
        <v>0</v>
      </c>
      <c r="F56" s="801">
        <f>'RM_6.4.sz.mell'!F56</f>
        <v>0</v>
      </c>
      <c r="G56" s="801">
        <f>'RM_6.4.sz.mell'!G56</f>
        <v>0</v>
      </c>
      <c r="H56" s="801">
        <f>'RM_6.4.sz.mell'!H56</f>
        <v>0</v>
      </c>
      <c r="I56" s="801">
        <f>'RM_6.4.sz.mell'!I56</f>
        <v>0</v>
      </c>
      <c r="J56" s="801">
        <f>'RM_6.4.sz.mell'!J56</f>
        <v>0</v>
      </c>
      <c r="K56" s="302">
        <f>'RM_6.4.sz.mell'!K56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'RM_6.4.sz.mell'!C57</f>
        <v>68183100</v>
      </c>
      <c r="D57" s="809">
        <f>'RM_6.4.sz.mell'!D57</f>
        <v>0</v>
      </c>
      <c r="E57" s="809">
        <f>'RM_6.4.sz.mell'!E57</f>
        <v>0</v>
      </c>
      <c r="F57" s="809">
        <f>'RM_6.4.sz.mell'!F57</f>
        <v>0</v>
      </c>
      <c r="G57" s="809">
        <f>'RM_6.4.sz.mell'!G57</f>
        <v>0</v>
      </c>
      <c r="H57" s="809">
        <f>'RM_6.4.sz.mell'!H57</f>
        <v>0</v>
      </c>
      <c r="I57" s="809">
        <f>'RM_6.4.sz.mell'!I57</f>
        <v>0</v>
      </c>
      <c r="J57" s="809">
        <f>'RM_6.4.sz.mell'!J57</f>
        <v>0</v>
      </c>
      <c r="K57" s="350">
        <f>'RM_6.4.sz.mell'!K57</f>
        <v>68183100</v>
      </c>
    </row>
    <row r="58" spans="1:11" ht="8.1" customHeight="1" thickBot="1" x14ac:dyDescent="0.25">
      <c r="C58" s="815">
        <f>'RM_6.4.sz.mell'!C58</f>
        <v>0</v>
      </c>
      <c r="D58" s="815">
        <f>'RM_6.4.sz.mell'!D58</f>
        <v>0</v>
      </c>
      <c r="E58" s="815">
        <f>'RM_6.4.sz.mell'!E58</f>
        <v>0</v>
      </c>
      <c r="F58" s="815">
        <f>'RM_6.4.sz.mell'!F58</f>
        <v>0</v>
      </c>
      <c r="G58" s="815">
        <f>'RM_6.4.sz.mell'!G58</f>
        <v>0</v>
      </c>
      <c r="H58" s="815">
        <f>'RM_6.4.sz.mell'!H58</f>
        <v>0</v>
      </c>
      <c r="I58" s="815">
        <f>'RM_6.4.sz.mell'!I58</f>
        <v>0</v>
      </c>
      <c r="J58" s="815">
        <f>'RM_6.4.sz.mell'!J58</f>
        <v>0</v>
      </c>
      <c r="K58" s="816">
        <f>'RM_6.4.sz.mell'!K58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'RM_6.4.sz.mell'!C59</f>
        <v>13</v>
      </c>
      <c r="D59" s="813">
        <f>'RM_6.4.sz.mell'!D59</f>
        <v>0</v>
      </c>
      <c r="E59" s="813">
        <f>'RM_6.4.sz.mell'!E59</f>
        <v>0</v>
      </c>
      <c r="F59" s="813">
        <f>'RM_6.4.sz.mell'!F59</f>
        <v>0</v>
      </c>
      <c r="G59" s="813">
        <f>'RM_6.4.sz.mell'!G59</f>
        <v>0</v>
      </c>
      <c r="H59" s="813">
        <f>'RM_6.4.sz.mell'!H59</f>
        <v>0</v>
      </c>
      <c r="I59" s="813">
        <f>'RM_6.4.sz.mell'!I59</f>
        <v>0</v>
      </c>
      <c r="J59" s="813">
        <f>'RM_6.4.sz.mell'!J59</f>
        <v>0</v>
      </c>
      <c r="K59" s="814">
        <f>'RM_6.4.sz.mell'!K59</f>
        <v>13</v>
      </c>
    </row>
    <row r="60" spans="1:11" ht="12.95" customHeight="1" thickBot="1" x14ac:dyDescent="0.25">
      <c r="A60" s="229" t="s">
        <v>203</v>
      </c>
      <c r="B60" s="230"/>
      <c r="C60" s="813">
        <f>'RM_6.4.sz.mell'!C60</f>
        <v>0</v>
      </c>
      <c r="D60" s="813">
        <f>'RM_6.4.sz.mell'!D60</f>
        <v>0</v>
      </c>
      <c r="E60" s="813">
        <f>'RM_6.4.sz.mell'!E60</f>
        <v>0</v>
      </c>
      <c r="F60" s="813">
        <f>'RM_6.4.sz.mell'!F60</f>
        <v>0</v>
      </c>
      <c r="G60" s="813">
        <f>'RM_6.4.sz.mell'!G60</f>
        <v>0</v>
      </c>
      <c r="H60" s="813">
        <f>'RM_6.4.sz.mell'!H60</f>
        <v>0</v>
      </c>
      <c r="I60" s="813">
        <f>'RM_6.4.sz.mell'!I60</f>
        <v>0</v>
      </c>
      <c r="J60" s="813">
        <f>'RM_6.4.sz.mell'!J60</f>
        <v>0</v>
      </c>
      <c r="K60" s="814">
        <f>'RM_6.4.sz.mell'!K60</f>
        <v>0</v>
      </c>
    </row>
  </sheetData>
  <sheetProtection sheet="1" formatCells="0"/>
  <customSheetViews>
    <customSheetView guid="{9A8A2574-4E4C-4A0E-A4B4-611EAAF4A38D}" scale="120" topLeftCell="B1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CONCATENATE(ALAPADATOK!Q15,"1. melléklet ",E_ALAPADATOK!A7," ",E_ALAPADATOK!B7," ",E_ALAPADATOK!C7," ",E_ALAPADATOK!D7," ",E_ALAPADATOK!E7," ",E_ALAPADATOK!F7," ",E_ALAPADATOK!G7," ",E_ALAPADATOK!H7)</f>
        <v>5.3.1.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CONCATENATE('E_5.4.sz.mell'!B2:J2)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'RM_6.4.1.sz.mell'!C10</f>
        <v>0</v>
      </c>
      <c r="D10" s="297">
        <f>'RM_6.4.1.sz.mell'!D10</f>
        <v>0</v>
      </c>
      <c r="E10" s="297">
        <f>'RM_6.4.1.sz.mell'!E10</f>
        <v>0</v>
      </c>
      <c r="F10" s="297">
        <f>'RM_6.4.1.sz.mell'!F10</f>
        <v>0</v>
      </c>
      <c r="G10" s="297">
        <f>'RM_6.4.1.sz.mell'!G10</f>
        <v>0</v>
      </c>
      <c r="H10" s="297">
        <f>'RM_6.4.1.sz.mell'!H10</f>
        <v>0</v>
      </c>
      <c r="I10" s="297">
        <f>'RM_6.4.1.sz.mell'!I10</f>
        <v>0</v>
      </c>
      <c r="J10" s="297">
        <f>'RM_6.4.1.sz.mell'!J10</f>
        <v>0</v>
      </c>
      <c r="K10" s="297">
        <f>'RM_6.4.1.sz.mell'!K10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'RM_6.4.1.sz.mell'!C11</f>
        <v>0</v>
      </c>
      <c r="D11" s="684">
        <f>'RM_6.4.1.sz.mell'!D11</f>
        <v>0</v>
      </c>
      <c r="E11" s="684">
        <f>'RM_6.4.1.sz.mell'!E11</f>
        <v>0</v>
      </c>
      <c r="F11" s="684">
        <f>'RM_6.4.1.sz.mell'!F11</f>
        <v>0</v>
      </c>
      <c r="G11" s="684">
        <f>'RM_6.4.1.sz.mell'!G11</f>
        <v>0</v>
      </c>
      <c r="H11" s="684">
        <f>'RM_6.4.1.sz.mell'!H11</f>
        <v>0</v>
      </c>
      <c r="I11" s="684">
        <f>'RM_6.4.1.sz.mell'!I11</f>
        <v>0</v>
      </c>
      <c r="J11" s="780">
        <f>'RM_6.4.1.sz.mell'!J11</f>
        <v>0</v>
      </c>
      <c r="K11" s="781">
        <f>'RM_6.4.1.sz.mell'!K11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'RM_6.4.1.sz.mell'!C12</f>
        <v>0</v>
      </c>
      <c r="D12" s="686">
        <f>'RM_6.4.1.sz.mell'!D12</f>
        <v>0</v>
      </c>
      <c r="E12" s="686">
        <f>'RM_6.4.1.sz.mell'!E12</f>
        <v>0</v>
      </c>
      <c r="F12" s="686">
        <f>'RM_6.4.1.sz.mell'!F12</f>
        <v>0</v>
      </c>
      <c r="G12" s="686">
        <f>'RM_6.4.1.sz.mell'!G12</f>
        <v>0</v>
      </c>
      <c r="H12" s="686">
        <f>'RM_6.4.1.sz.mell'!H12</f>
        <v>0</v>
      </c>
      <c r="I12" s="686">
        <f>'RM_6.4.1.sz.mell'!I12</f>
        <v>0</v>
      </c>
      <c r="J12" s="783">
        <f>'RM_6.4.1.sz.mell'!J12</f>
        <v>0</v>
      </c>
      <c r="K12" s="781">
        <f>'RM_6.4.1.sz.mell'!K12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'RM_6.4.1.sz.mell'!C13</f>
        <v>0</v>
      </c>
      <c r="D13" s="686">
        <f>'RM_6.4.1.sz.mell'!D13</f>
        <v>0</v>
      </c>
      <c r="E13" s="686">
        <f>'RM_6.4.1.sz.mell'!E13</f>
        <v>0</v>
      </c>
      <c r="F13" s="686">
        <f>'RM_6.4.1.sz.mell'!F13</f>
        <v>0</v>
      </c>
      <c r="G13" s="686">
        <f>'RM_6.4.1.sz.mell'!G13</f>
        <v>0</v>
      </c>
      <c r="H13" s="686">
        <f>'RM_6.4.1.sz.mell'!H13</f>
        <v>0</v>
      </c>
      <c r="I13" s="686">
        <f>'RM_6.4.1.sz.mell'!I13</f>
        <v>0</v>
      </c>
      <c r="J13" s="783">
        <f>'RM_6.4.1.sz.mell'!J13</f>
        <v>0</v>
      </c>
      <c r="K13" s="781">
        <f>'RM_6.4.1.sz.mell'!K13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'RM_6.4.1.sz.mell'!C14</f>
        <v>0</v>
      </c>
      <c r="D14" s="686">
        <f>'RM_6.4.1.sz.mell'!D14</f>
        <v>0</v>
      </c>
      <c r="E14" s="686">
        <f>'RM_6.4.1.sz.mell'!E14</f>
        <v>0</v>
      </c>
      <c r="F14" s="686">
        <f>'RM_6.4.1.sz.mell'!F14</f>
        <v>0</v>
      </c>
      <c r="G14" s="686">
        <f>'RM_6.4.1.sz.mell'!G14</f>
        <v>0</v>
      </c>
      <c r="H14" s="686">
        <f>'RM_6.4.1.sz.mell'!H14</f>
        <v>0</v>
      </c>
      <c r="I14" s="686">
        <f>'RM_6.4.1.sz.mell'!I14</f>
        <v>0</v>
      </c>
      <c r="J14" s="783">
        <f>'RM_6.4.1.sz.mell'!J14</f>
        <v>0</v>
      </c>
      <c r="K14" s="781">
        <f>'RM_6.4.1.sz.mell'!K14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'RM_6.4.1.sz.mell'!C15</f>
        <v>0</v>
      </c>
      <c r="D15" s="686">
        <f>'RM_6.4.1.sz.mell'!D15</f>
        <v>0</v>
      </c>
      <c r="E15" s="686">
        <f>'RM_6.4.1.sz.mell'!E15</f>
        <v>0</v>
      </c>
      <c r="F15" s="686">
        <f>'RM_6.4.1.sz.mell'!F15</f>
        <v>0</v>
      </c>
      <c r="G15" s="686">
        <f>'RM_6.4.1.sz.mell'!G15</f>
        <v>0</v>
      </c>
      <c r="H15" s="686">
        <f>'RM_6.4.1.sz.mell'!H15</f>
        <v>0</v>
      </c>
      <c r="I15" s="686">
        <f>'RM_6.4.1.sz.mell'!I15</f>
        <v>0</v>
      </c>
      <c r="J15" s="783">
        <f>'RM_6.4.1.sz.mell'!J15</f>
        <v>0</v>
      </c>
      <c r="K15" s="781">
        <f>'RM_6.4.1.sz.mell'!K15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'RM_6.4.1.sz.mell'!C16</f>
        <v>0</v>
      </c>
      <c r="D16" s="686">
        <f>'RM_6.4.1.sz.mell'!D16</f>
        <v>0</v>
      </c>
      <c r="E16" s="686">
        <f>'RM_6.4.1.sz.mell'!E16</f>
        <v>0</v>
      </c>
      <c r="F16" s="686">
        <f>'RM_6.4.1.sz.mell'!F16</f>
        <v>0</v>
      </c>
      <c r="G16" s="686">
        <f>'RM_6.4.1.sz.mell'!G16</f>
        <v>0</v>
      </c>
      <c r="H16" s="686">
        <f>'RM_6.4.1.sz.mell'!H16</f>
        <v>0</v>
      </c>
      <c r="I16" s="686">
        <f>'RM_6.4.1.sz.mell'!I16</f>
        <v>0</v>
      </c>
      <c r="J16" s="783">
        <f>'RM_6.4.1.sz.mell'!J16</f>
        <v>0</v>
      </c>
      <c r="K16" s="781">
        <f>'RM_6.4.1.sz.mell'!K16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'RM_6.4.1.sz.mell'!C17</f>
        <v>0</v>
      </c>
      <c r="D17" s="686">
        <f>'RM_6.4.1.sz.mell'!D17</f>
        <v>0</v>
      </c>
      <c r="E17" s="686">
        <f>'RM_6.4.1.sz.mell'!E17</f>
        <v>0</v>
      </c>
      <c r="F17" s="686">
        <f>'RM_6.4.1.sz.mell'!F17</f>
        <v>0</v>
      </c>
      <c r="G17" s="686">
        <f>'RM_6.4.1.sz.mell'!G17</f>
        <v>0</v>
      </c>
      <c r="H17" s="686">
        <f>'RM_6.4.1.sz.mell'!H17</f>
        <v>0</v>
      </c>
      <c r="I17" s="686">
        <f>'RM_6.4.1.sz.mell'!I17</f>
        <v>0</v>
      </c>
      <c r="J17" s="783">
        <f>'RM_6.4.1.sz.mell'!J17</f>
        <v>0</v>
      </c>
      <c r="K17" s="781">
        <f>'RM_6.4.1.sz.mell'!K17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'RM_6.4.1.sz.mell'!C18</f>
        <v>0</v>
      </c>
      <c r="D18" s="686">
        <f>'RM_6.4.1.sz.mell'!D18</f>
        <v>0</v>
      </c>
      <c r="E18" s="686">
        <f>'RM_6.4.1.sz.mell'!E18</f>
        <v>0</v>
      </c>
      <c r="F18" s="686">
        <f>'RM_6.4.1.sz.mell'!F18</f>
        <v>0</v>
      </c>
      <c r="G18" s="686">
        <f>'RM_6.4.1.sz.mell'!G18</f>
        <v>0</v>
      </c>
      <c r="H18" s="686">
        <f>'RM_6.4.1.sz.mell'!H18</f>
        <v>0</v>
      </c>
      <c r="I18" s="686">
        <f>'RM_6.4.1.sz.mell'!I18</f>
        <v>0</v>
      </c>
      <c r="J18" s="783">
        <f>'RM_6.4.1.sz.mell'!J18</f>
        <v>0</v>
      </c>
      <c r="K18" s="781">
        <f>'RM_6.4.1.sz.mell'!K18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'RM_6.4.1.sz.mell'!C19</f>
        <v>0</v>
      </c>
      <c r="D19" s="686">
        <f>'RM_6.4.1.sz.mell'!D19</f>
        <v>0</v>
      </c>
      <c r="E19" s="686">
        <f>'RM_6.4.1.sz.mell'!E19</f>
        <v>0</v>
      </c>
      <c r="F19" s="686">
        <f>'RM_6.4.1.sz.mell'!F19</f>
        <v>0</v>
      </c>
      <c r="G19" s="686">
        <f>'RM_6.4.1.sz.mell'!G19</f>
        <v>0</v>
      </c>
      <c r="H19" s="686">
        <f>'RM_6.4.1.sz.mell'!H19</f>
        <v>0</v>
      </c>
      <c r="I19" s="686">
        <f>'RM_6.4.1.sz.mell'!I19</f>
        <v>0</v>
      </c>
      <c r="J19" s="783">
        <f>'RM_6.4.1.sz.mell'!J19</f>
        <v>0</v>
      </c>
      <c r="K19" s="781">
        <f>'RM_6.4.1.sz.mell'!K19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'RM_6.4.1.sz.mell'!C20</f>
        <v>0</v>
      </c>
      <c r="D20" s="686">
        <f>'RM_6.4.1.sz.mell'!D20</f>
        <v>0</v>
      </c>
      <c r="E20" s="686">
        <f>'RM_6.4.1.sz.mell'!E20</f>
        <v>0</v>
      </c>
      <c r="F20" s="686">
        <f>'RM_6.4.1.sz.mell'!F20</f>
        <v>0</v>
      </c>
      <c r="G20" s="686">
        <f>'RM_6.4.1.sz.mell'!G20</f>
        <v>0</v>
      </c>
      <c r="H20" s="686">
        <f>'RM_6.4.1.sz.mell'!H20</f>
        <v>0</v>
      </c>
      <c r="I20" s="686">
        <f>'RM_6.4.1.sz.mell'!I20</f>
        <v>0</v>
      </c>
      <c r="J20" s="783">
        <f>'RM_6.4.1.sz.mell'!J20</f>
        <v>0</v>
      </c>
      <c r="K20" s="781">
        <f>'RM_6.4.1.sz.mell'!K20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'RM_6.4.1.sz.mell'!C21</f>
        <v>0</v>
      </c>
      <c r="D21" s="688">
        <f>'RM_6.4.1.sz.mell'!D21</f>
        <v>0</v>
      </c>
      <c r="E21" s="688">
        <f>'RM_6.4.1.sz.mell'!E21</f>
        <v>0</v>
      </c>
      <c r="F21" s="688">
        <f>'RM_6.4.1.sz.mell'!F21</f>
        <v>0</v>
      </c>
      <c r="G21" s="688">
        <f>'RM_6.4.1.sz.mell'!G21</f>
        <v>0</v>
      </c>
      <c r="H21" s="688">
        <f>'RM_6.4.1.sz.mell'!H21</f>
        <v>0</v>
      </c>
      <c r="I21" s="688">
        <f>'RM_6.4.1.sz.mell'!I21</f>
        <v>0</v>
      </c>
      <c r="J21" s="786">
        <f>'RM_6.4.1.sz.mell'!J21</f>
        <v>0</v>
      </c>
      <c r="K21" s="781">
        <f>'RM_6.4.1.sz.mell'!K21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'RM_6.4.1.sz.mell'!C22</f>
        <v>0</v>
      </c>
      <c r="D22" s="297">
        <f>'RM_6.4.1.sz.mell'!D22</f>
        <v>0</v>
      </c>
      <c r="E22" s="297">
        <f>'RM_6.4.1.sz.mell'!E22</f>
        <v>0</v>
      </c>
      <c r="F22" s="297">
        <f>'RM_6.4.1.sz.mell'!F22</f>
        <v>0</v>
      </c>
      <c r="G22" s="297">
        <f>'RM_6.4.1.sz.mell'!G22</f>
        <v>0</v>
      </c>
      <c r="H22" s="297">
        <f>'RM_6.4.1.sz.mell'!H22</f>
        <v>0</v>
      </c>
      <c r="I22" s="297">
        <f>'RM_6.4.1.sz.mell'!I22</f>
        <v>0</v>
      </c>
      <c r="J22" s="297">
        <f>'RM_6.4.1.sz.mell'!J22</f>
        <v>0</v>
      </c>
      <c r="K22" s="346">
        <f>'RM_6.4.1.sz.mell'!K22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'RM_6.4.1.sz.mell'!C23</f>
        <v>0</v>
      </c>
      <c r="D23" s="668">
        <f>'RM_6.4.1.sz.mell'!D23</f>
        <v>0</v>
      </c>
      <c r="E23" s="668">
        <f>'RM_6.4.1.sz.mell'!E23</f>
        <v>0</v>
      </c>
      <c r="F23" s="668">
        <f>'RM_6.4.1.sz.mell'!F23</f>
        <v>0</v>
      </c>
      <c r="G23" s="668">
        <f>'RM_6.4.1.sz.mell'!G23</f>
        <v>0</v>
      </c>
      <c r="H23" s="668">
        <f>'RM_6.4.1.sz.mell'!H23</f>
        <v>0</v>
      </c>
      <c r="I23" s="668">
        <f>'RM_6.4.1.sz.mell'!I23</f>
        <v>0</v>
      </c>
      <c r="J23" s="788">
        <f>'RM_6.4.1.sz.mell'!J23</f>
        <v>0</v>
      </c>
      <c r="K23" s="781">
        <f>'RM_6.4.1.sz.mell'!K23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'RM_6.4.1.sz.mell'!C24</f>
        <v>0</v>
      </c>
      <c r="D24" s="686">
        <f>'RM_6.4.1.sz.mell'!D24</f>
        <v>0</v>
      </c>
      <c r="E24" s="686">
        <f>'RM_6.4.1.sz.mell'!E24</f>
        <v>0</v>
      </c>
      <c r="F24" s="686">
        <f>'RM_6.4.1.sz.mell'!F24</f>
        <v>0</v>
      </c>
      <c r="G24" s="686">
        <f>'RM_6.4.1.sz.mell'!G24</f>
        <v>0</v>
      </c>
      <c r="H24" s="686">
        <f>'RM_6.4.1.sz.mell'!H24</f>
        <v>0</v>
      </c>
      <c r="I24" s="686">
        <f>'RM_6.4.1.sz.mell'!I24</f>
        <v>0</v>
      </c>
      <c r="J24" s="783">
        <f>'RM_6.4.1.sz.mell'!J24</f>
        <v>0</v>
      </c>
      <c r="K24" s="789">
        <f>'RM_6.4.1.sz.mell'!K24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'RM_6.4.1.sz.mell'!C25</f>
        <v>0</v>
      </c>
      <c r="D25" s="686">
        <f>'RM_6.4.1.sz.mell'!D25</f>
        <v>0</v>
      </c>
      <c r="E25" s="686">
        <f>'RM_6.4.1.sz.mell'!E25</f>
        <v>0</v>
      </c>
      <c r="F25" s="686">
        <f>'RM_6.4.1.sz.mell'!F25</f>
        <v>0</v>
      </c>
      <c r="G25" s="686">
        <f>'RM_6.4.1.sz.mell'!G25</f>
        <v>0</v>
      </c>
      <c r="H25" s="686">
        <f>'RM_6.4.1.sz.mell'!H25</f>
        <v>0</v>
      </c>
      <c r="I25" s="686">
        <f>'RM_6.4.1.sz.mell'!I25</f>
        <v>0</v>
      </c>
      <c r="J25" s="783">
        <f>'RM_6.4.1.sz.mell'!J25</f>
        <v>0</v>
      </c>
      <c r="K25" s="789">
        <f>'RM_6.4.1.sz.mell'!K25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'RM_6.4.1.sz.mell'!C26</f>
        <v>0</v>
      </c>
      <c r="D26" s="688">
        <f>'RM_6.4.1.sz.mell'!D26</f>
        <v>0</v>
      </c>
      <c r="E26" s="688">
        <f>'RM_6.4.1.sz.mell'!E26</f>
        <v>0</v>
      </c>
      <c r="F26" s="688">
        <f>'RM_6.4.1.sz.mell'!F26</f>
        <v>0</v>
      </c>
      <c r="G26" s="688">
        <f>'RM_6.4.1.sz.mell'!G26</f>
        <v>0</v>
      </c>
      <c r="H26" s="688">
        <f>'RM_6.4.1.sz.mell'!H26</f>
        <v>0</v>
      </c>
      <c r="I26" s="688">
        <f>'RM_6.4.1.sz.mell'!I26</f>
        <v>0</v>
      </c>
      <c r="J26" s="790">
        <f>'RM_6.4.1.sz.mell'!J26</f>
        <v>0</v>
      </c>
      <c r="K26" s="791">
        <f>'RM_6.4.1.sz.mell'!K26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'RM_6.4.1.sz.mell'!C27</f>
        <v>0</v>
      </c>
      <c r="D27" s="389">
        <f>'RM_6.4.1.sz.mell'!D27</f>
        <v>0</v>
      </c>
      <c r="E27" s="389">
        <f>'RM_6.4.1.sz.mell'!E27</f>
        <v>0</v>
      </c>
      <c r="F27" s="389">
        <f>'RM_6.4.1.sz.mell'!F27</f>
        <v>0</v>
      </c>
      <c r="G27" s="389">
        <f>'RM_6.4.1.sz.mell'!G27</f>
        <v>0</v>
      </c>
      <c r="H27" s="389">
        <f>'RM_6.4.1.sz.mell'!H27</f>
        <v>0</v>
      </c>
      <c r="I27" s="389">
        <f>'RM_6.4.1.sz.mell'!I27</f>
        <v>0</v>
      </c>
      <c r="J27" s="389">
        <f>'RM_6.4.1.sz.mell'!J27</f>
        <v>0</v>
      </c>
      <c r="K27" s="302">
        <f>'RM_6.4.1.sz.mell'!K27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'RM_6.4.1.sz.mell'!C28</f>
        <v>0</v>
      </c>
      <c r="D28" s="297">
        <f>'RM_6.4.1.sz.mell'!D28</f>
        <v>0</v>
      </c>
      <c r="E28" s="297">
        <f>'RM_6.4.1.sz.mell'!E28</f>
        <v>0</v>
      </c>
      <c r="F28" s="297">
        <f>'RM_6.4.1.sz.mell'!F28</f>
        <v>0</v>
      </c>
      <c r="G28" s="297">
        <f>'RM_6.4.1.sz.mell'!G28</f>
        <v>0</v>
      </c>
      <c r="H28" s="297">
        <f>'RM_6.4.1.sz.mell'!H28</f>
        <v>0</v>
      </c>
      <c r="I28" s="297">
        <f>'RM_6.4.1.sz.mell'!I28</f>
        <v>0</v>
      </c>
      <c r="J28" s="297">
        <f>'RM_6.4.1.sz.mell'!J28</f>
        <v>0</v>
      </c>
      <c r="K28" s="346">
        <f>'RM_6.4.1.sz.mell'!K28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'RM_6.4.1.sz.mell'!C29</f>
        <v>0</v>
      </c>
      <c r="D29" s="679">
        <f>'RM_6.4.1.sz.mell'!D29</f>
        <v>0</v>
      </c>
      <c r="E29" s="679">
        <f>'RM_6.4.1.sz.mell'!E29</f>
        <v>0</v>
      </c>
      <c r="F29" s="679">
        <f>'RM_6.4.1.sz.mell'!F29</f>
        <v>0</v>
      </c>
      <c r="G29" s="679">
        <f>'RM_6.4.1.sz.mell'!G29</f>
        <v>0</v>
      </c>
      <c r="H29" s="679">
        <f>'RM_6.4.1.sz.mell'!H29</f>
        <v>0</v>
      </c>
      <c r="I29" s="679">
        <f>'RM_6.4.1.sz.mell'!I29</f>
        <v>0</v>
      </c>
      <c r="J29" s="788">
        <f>'RM_6.4.1.sz.mell'!J29</f>
        <v>0</v>
      </c>
      <c r="K29" s="781">
        <f>'RM_6.4.1.sz.mell'!K29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'RM_6.4.1.sz.mell'!C30</f>
        <v>0</v>
      </c>
      <c r="D30" s="679">
        <f>'RM_6.4.1.sz.mell'!D30</f>
        <v>0</v>
      </c>
      <c r="E30" s="679">
        <f>'RM_6.4.1.sz.mell'!E30</f>
        <v>0</v>
      </c>
      <c r="F30" s="679">
        <f>'RM_6.4.1.sz.mell'!F30</f>
        <v>0</v>
      </c>
      <c r="G30" s="679">
        <f>'RM_6.4.1.sz.mell'!G30</f>
        <v>0</v>
      </c>
      <c r="H30" s="679">
        <f>'RM_6.4.1.sz.mell'!H30</f>
        <v>0</v>
      </c>
      <c r="I30" s="679">
        <f>'RM_6.4.1.sz.mell'!I30</f>
        <v>0</v>
      </c>
      <c r="J30" s="788">
        <f>'RM_6.4.1.sz.mell'!J30</f>
        <v>0</v>
      </c>
      <c r="K30" s="781">
        <f>'RM_6.4.1.sz.mell'!K30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'RM_6.4.1.sz.mell'!C31</f>
        <v>0</v>
      </c>
      <c r="D31" s="757">
        <f>'RM_6.4.1.sz.mell'!D31</f>
        <v>0</v>
      </c>
      <c r="E31" s="757">
        <f>'RM_6.4.1.sz.mell'!E31</f>
        <v>0</v>
      </c>
      <c r="F31" s="757">
        <f>'RM_6.4.1.sz.mell'!F31</f>
        <v>0</v>
      </c>
      <c r="G31" s="757">
        <f>'RM_6.4.1.sz.mell'!G31</f>
        <v>0</v>
      </c>
      <c r="H31" s="757">
        <f>'RM_6.4.1.sz.mell'!H31</f>
        <v>0</v>
      </c>
      <c r="I31" s="757">
        <f>'RM_6.4.1.sz.mell'!I31</f>
        <v>0</v>
      </c>
      <c r="J31" s="788">
        <f>'RM_6.4.1.sz.mell'!J31</f>
        <v>0</v>
      </c>
      <c r="K31" s="781">
        <f>'RM_6.4.1.sz.mell'!K31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'RM_6.4.1.sz.mell'!C32</f>
        <v>0</v>
      </c>
      <c r="D32" s="297">
        <f>'RM_6.4.1.sz.mell'!D32</f>
        <v>0</v>
      </c>
      <c r="E32" s="297">
        <f>'RM_6.4.1.sz.mell'!E32</f>
        <v>0</v>
      </c>
      <c r="F32" s="297">
        <f>'RM_6.4.1.sz.mell'!F32</f>
        <v>0</v>
      </c>
      <c r="G32" s="297">
        <f>'RM_6.4.1.sz.mell'!G32</f>
        <v>0</v>
      </c>
      <c r="H32" s="297">
        <f>'RM_6.4.1.sz.mell'!H32</f>
        <v>0</v>
      </c>
      <c r="I32" s="297">
        <f>'RM_6.4.1.sz.mell'!I32</f>
        <v>0</v>
      </c>
      <c r="J32" s="297">
        <f>'RM_6.4.1.sz.mell'!J32</f>
        <v>0</v>
      </c>
      <c r="K32" s="346">
        <f>'RM_6.4.1.sz.mell'!K32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'RM_6.4.1.sz.mell'!C33</f>
        <v>0</v>
      </c>
      <c r="D33" s="672">
        <f>'RM_6.4.1.sz.mell'!D33</f>
        <v>0</v>
      </c>
      <c r="E33" s="672">
        <f>'RM_6.4.1.sz.mell'!E33</f>
        <v>0</v>
      </c>
      <c r="F33" s="672">
        <f>'RM_6.4.1.sz.mell'!F33</f>
        <v>0</v>
      </c>
      <c r="G33" s="672">
        <f>'RM_6.4.1.sz.mell'!G33</f>
        <v>0</v>
      </c>
      <c r="H33" s="672">
        <f>'RM_6.4.1.sz.mell'!H33</f>
        <v>0</v>
      </c>
      <c r="I33" s="672">
        <f>'RM_6.4.1.sz.mell'!I33</f>
        <v>0</v>
      </c>
      <c r="J33" s="788">
        <f>'RM_6.4.1.sz.mell'!J33</f>
        <v>0</v>
      </c>
      <c r="K33" s="781">
        <f>'RM_6.4.1.sz.mell'!K33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'RM_6.4.1.sz.mell'!C34</f>
        <v>0</v>
      </c>
      <c r="D34" s="679">
        <f>'RM_6.4.1.sz.mell'!D34</f>
        <v>0</v>
      </c>
      <c r="E34" s="679">
        <f>'RM_6.4.1.sz.mell'!E34</f>
        <v>0</v>
      </c>
      <c r="F34" s="679">
        <f>'RM_6.4.1.sz.mell'!F34</f>
        <v>0</v>
      </c>
      <c r="G34" s="679">
        <f>'RM_6.4.1.sz.mell'!G34</f>
        <v>0</v>
      </c>
      <c r="H34" s="679">
        <f>'RM_6.4.1.sz.mell'!H34</f>
        <v>0</v>
      </c>
      <c r="I34" s="679">
        <f>'RM_6.4.1.sz.mell'!I34</f>
        <v>0</v>
      </c>
      <c r="J34" s="788">
        <f>'RM_6.4.1.sz.mell'!J34</f>
        <v>0</v>
      </c>
      <c r="K34" s="781">
        <f>'RM_6.4.1.sz.mell'!K34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'RM_6.4.1.sz.mell'!C35</f>
        <v>0</v>
      </c>
      <c r="D35" s="757">
        <f>'RM_6.4.1.sz.mell'!D35</f>
        <v>0</v>
      </c>
      <c r="E35" s="757">
        <f>'RM_6.4.1.sz.mell'!E35</f>
        <v>0</v>
      </c>
      <c r="F35" s="757">
        <f>'RM_6.4.1.sz.mell'!F35</f>
        <v>0</v>
      </c>
      <c r="G35" s="757">
        <f>'RM_6.4.1.sz.mell'!G35</f>
        <v>0</v>
      </c>
      <c r="H35" s="757">
        <f>'RM_6.4.1.sz.mell'!H35</f>
        <v>0</v>
      </c>
      <c r="I35" s="757">
        <f>'RM_6.4.1.sz.mell'!I35</f>
        <v>0</v>
      </c>
      <c r="J35" s="788">
        <f>'RM_6.4.1.sz.mell'!J35</f>
        <v>0</v>
      </c>
      <c r="K35" s="798">
        <f>'RM_6.4.1.sz.mell'!K35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'RM_6.4.1.sz.mell'!C36</f>
        <v>0</v>
      </c>
      <c r="D36" s="389">
        <f>'RM_6.4.1.sz.mell'!D36</f>
        <v>0</v>
      </c>
      <c r="E36" s="389">
        <f>'RM_6.4.1.sz.mell'!E36</f>
        <v>0</v>
      </c>
      <c r="F36" s="389">
        <f>'RM_6.4.1.sz.mell'!F36</f>
        <v>0</v>
      </c>
      <c r="G36" s="389">
        <f>'RM_6.4.1.sz.mell'!G36</f>
        <v>0</v>
      </c>
      <c r="H36" s="389">
        <f>'RM_6.4.1.sz.mell'!H36</f>
        <v>0</v>
      </c>
      <c r="I36" s="389">
        <f>'RM_6.4.1.sz.mell'!I36</f>
        <v>0</v>
      </c>
      <c r="J36" s="297">
        <f>'RM_6.4.1.sz.mell'!J36</f>
        <v>0</v>
      </c>
      <c r="K36" s="302">
        <f>'RM_6.4.1.sz.mell'!K36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'RM_6.4.1.sz.mell'!C37</f>
        <v>0</v>
      </c>
      <c r="D37" s="389">
        <f>'RM_6.4.1.sz.mell'!D37</f>
        <v>0</v>
      </c>
      <c r="E37" s="389">
        <f>'RM_6.4.1.sz.mell'!E37</f>
        <v>0</v>
      </c>
      <c r="F37" s="389">
        <f>'RM_6.4.1.sz.mell'!F37</f>
        <v>0</v>
      </c>
      <c r="G37" s="389">
        <f>'RM_6.4.1.sz.mell'!G37</f>
        <v>0</v>
      </c>
      <c r="H37" s="389">
        <f>'RM_6.4.1.sz.mell'!H37</f>
        <v>0</v>
      </c>
      <c r="I37" s="389">
        <f>'RM_6.4.1.sz.mell'!I37</f>
        <v>0</v>
      </c>
      <c r="J37" s="799">
        <f>'RM_6.4.1.sz.mell'!J37</f>
        <v>0</v>
      </c>
      <c r="K37" s="781">
        <f>'RM_6.4.1.sz.mell'!K37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'RM_6.4.1.sz.mell'!C38</f>
        <v>0</v>
      </c>
      <c r="D38" s="297">
        <f>'RM_6.4.1.sz.mell'!D38</f>
        <v>0</v>
      </c>
      <c r="E38" s="297">
        <f>'RM_6.4.1.sz.mell'!E38</f>
        <v>0</v>
      </c>
      <c r="F38" s="297">
        <f>'RM_6.4.1.sz.mell'!F38</f>
        <v>0</v>
      </c>
      <c r="G38" s="297">
        <f>'RM_6.4.1.sz.mell'!G38</f>
        <v>0</v>
      </c>
      <c r="H38" s="297">
        <f>'RM_6.4.1.sz.mell'!H38</f>
        <v>0</v>
      </c>
      <c r="I38" s="297">
        <f>'RM_6.4.1.sz.mell'!I38</f>
        <v>0</v>
      </c>
      <c r="J38" s="297">
        <f>'RM_6.4.1.sz.mell'!J38</f>
        <v>0</v>
      </c>
      <c r="K38" s="346">
        <f>'RM_6.4.1.sz.mell'!K38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'RM_6.4.1.sz.mell'!C39</f>
        <v>0</v>
      </c>
      <c r="D39" s="297">
        <f>'RM_6.4.1.sz.mell'!D39</f>
        <v>0</v>
      </c>
      <c r="E39" s="297">
        <f>'RM_6.4.1.sz.mell'!E39</f>
        <v>0</v>
      </c>
      <c r="F39" s="297">
        <f>'RM_6.4.1.sz.mell'!F39</f>
        <v>0</v>
      </c>
      <c r="G39" s="297">
        <f>'RM_6.4.1.sz.mell'!G39</f>
        <v>0</v>
      </c>
      <c r="H39" s="297">
        <f>'RM_6.4.1.sz.mell'!H39</f>
        <v>0</v>
      </c>
      <c r="I39" s="297">
        <f>'RM_6.4.1.sz.mell'!I39</f>
        <v>0</v>
      </c>
      <c r="J39" s="297">
        <f>'RM_6.4.1.sz.mell'!J39</f>
        <v>0</v>
      </c>
      <c r="K39" s="346">
        <f>'RM_6.4.1.sz.mell'!K39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'RM_6.4.1.sz.mell'!C40</f>
        <v>0</v>
      </c>
      <c r="D40" s="672">
        <f>'RM_6.4.1.sz.mell'!D40</f>
        <v>0</v>
      </c>
      <c r="E40" s="672">
        <f>'RM_6.4.1.sz.mell'!E40</f>
        <v>0</v>
      </c>
      <c r="F40" s="672">
        <f>'RM_6.4.1.sz.mell'!F40</f>
        <v>0</v>
      </c>
      <c r="G40" s="672">
        <f>'RM_6.4.1.sz.mell'!G40</f>
        <v>0</v>
      </c>
      <c r="H40" s="672">
        <f>'RM_6.4.1.sz.mell'!H40</f>
        <v>0</v>
      </c>
      <c r="I40" s="672">
        <f>'RM_6.4.1.sz.mell'!I40</f>
        <v>0</v>
      </c>
      <c r="J40" s="788">
        <f>'RM_6.4.1.sz.mell'!J40</f>
        <v>0</v>
      </c>
      <c r="K40" s="781">
        <f>'RM_6.4.1.sz.mell'!K40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'RM_6.4.1.sz.mell'!C41</f>
        <v>0</v>
      </c>
      <c r="D41" s="679">
        <f>'RM_6.4.1.sz.mell'!D41</f>
        <v>0</v>
      </c>
      <c r="E41" s="679">
        <f>'RM_6.4.1.sz.mell'!E41</f>
        <v>0</v>
      </c>
      <c r="F41" s="679">
        <f>'RM_6.4.1.sz.mell'!F41</f>
        <v>0</v>
      </c>
      <c r="G41" s="679">
        <f>'RM_6.4.1.sz.mell'!G41</f>
        <v>0</v>
      </c>
      <c r="H41" s="679">
        <f>'RM_6.4.1.sz.mell'!H41</f>
        <v>0</v>
      </c>
      <c r="I41" s="679">
        <f>'RM_6.4.1.sz.mell'!I41</f>
        <v>0</v>
      </c>
      <c r="J41" s="788">
        <f>'RM_6.4.1.sz.mell'!J41</f>
        <v>0</v>
      </c>
      <c r="K41" s="789">
        <f>'RM_6.4.1.sz.mell'!K41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'RM_6.4.1.sz.mell'!C42</f>
        <v>0</v>
      </c>
      <c r="D42" s="676">
        <f>'RM_6.4.1.sz.mell'!D42</f>
        <v>0</v>
      </c>
      <c r="E42" s="676">
        <f>'RM_6.4.1.sz.mell'!E42</f>
        <v>0</v>
      </c>
      <c r="F42" s="676">
        <f>'RM_6.4.1.sz.mell'!F42</f>
        <v>0</v>
      </c>
      <c r="G42" s="676">
        <f>'RM_6.4.1.sz.mell'!G42</f>
        <v>0</v>
      </c>
      <c r="H42" s="676">
        <f>'RM_6.4.1.sz.mell'!H42</f>
        <v>0</v>
      </c>
      <c r="I42" s="676">
        <f>'RM_6.4.1.sz.mell'!I42</f>
        <v>0</v>
      </c>
      <c r="J42" s="788">
        <f>'RM_6.4.1.sz.mell'!J42</f>
        <v>0</v>
      </c>
      <c r="K42" s="791">
        <f>'RM_6.4.1.sz.mell'!K42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'RM_6.4.1.sz.mell'!C43</f>
        <v>0</v>
      </c>
      <c r="D43" s="297">
        <f>'RM_6.4.1.sz.mell'!D43</f>
        <v>0</v>
      </c>
      <c r="E43" s="297">
        <f>'RM_6.4.1.sz.mell'!E43</f>
        <v>0</v>
      </c>
      <c r="F43" s="297">
        <f>'RM_6.4.1.sz.mell'!F43</f>
        <v>0</v>
      </c>
      <c r="G43" s="297">
        <f>'RM_6.4.1.sz.mell'!G43</f>
        <v>0</v>
      </c>
      <c r="H43" s="297">
        <f>'RM_6.4.1.sz.mell'!H43</f>
        <v>0</v>
      </c>
      <c r="I43" s="297">
        <f>'RM_6.4.1.sz.mell'!I43</f>
        <v>0</v>
      </c>
      <c r="J43" s="297">
        <f>'RM_6.4.1.sz.mell'!J43</f>
        <v>0</v>
      </c>
      <c r="K43" s="346">
        <f>'RM_6.4.1.sz.mell'!K43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'RM_6.4.1.sz.mell'!C45</f>
        <v>0</v>
      </c>
      <c r="D45" s="801">
        <f>'RM_6.4.1.sz.mell'!D45</f>
        <v>0</v>
      </c>
      <c r="E45" s="801">
        <f>'RM_6.4.1.sz.mell'!E45</f>
        <v>0</v>
      </c>
      <c r="F45" s="801">
        <f>'RM_6.4.1.sz.mell'!F45</f>
        <v>0</v>
      </c>
      <c r="G45" s="801">
        <f>'RM_6.4.1.sz.mell'!G45</f>
        <v>0</v>
      </c>
      <c r="H45" s="801">
        <f>'RM_6.4.1.sz.mell'!H45</f>
        <v>0</v>
      </c>
      <c r="I45" s="801">
        <f>'RM_6.4.1.sz.mell'!I45</f>
        <v>0</v>
      </c>
      <c r="J45" s="801">
        <f>'RM_6.4.1.sz.mell'!J45</f>
        <v>0</v>
      </c>
      <c r="K45" s="302">
        <f>'RM_6.4.1.sz.mell'!K45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'RM_6.4.1.sz.mell'!C46</f>
        <v>0</v>
      </c>
      <c r="D46" s="803">
        <f>'RM_6.4.1.sz.mell'!D46</f>
        <v>0</v>
      </c>
      <c r="E46" s="803">
        <f>'RM_6.4.1.sz.mell'!E46</f>
        <v>0</v>
      </c>
      <c r="F46" s="803">
        <f>'RM_6.4.1.sz.mell'!F46</f>
        <v>0</v>
      </c>
      <c r="G46" s="803">
        <f>'RM_6.4.1.sz.mell'!G46</f>
        <v>0</v>
      </c>
      <c r="H46" s="803">
        <f>'RM_6.4.1.sz.mell'!H46</f>
        <v>0</v>
      </c>
      <c r="I46" s="803">
        <f>'RM_6.4.1.sz.mell'!I46</f>
        <v>0</v>
      </c>
      <c r="J46" s="803">
        <f>'RM_6.4.1.sz.mell'!J46</f>
        <v>0</v>
      </c>
      <c r="K46" s="804">
        <f>'RM_6.4.1.sz.mell'!K46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'RM_6.4.1.sz.mell'!C47</f>
        <v>0</v>
      </c>
      <c r="D47" s="806">
        <f>'RM_6.4.1.sz.mell'!D47</f>
        <v>0</v>
      </c>
      <c r="E47" s="806">
        <f>'RM_6.4.1.sz.mell'!E47</f>
        <v>0</v>
      </c>
      <c r="F47" s="806">
        <f>'RM_6.4.1.sz.mell'!F47</f>
        <v>0</v>
      </c>
      <c r="G47" s="806">
        <f>'RM_6.4.1.sz.mell'!G47</f>
        <v>0</v>
      </c>
      <c r="H47" s="806">
        <f>'RM_6.4.1.sz.mell'!H47</f>
        <v>0</v>
      </c>
      <c r="I47" s="806">
        <f>'RM_6.4.1.sz.mell'!I47</f>
        <v>0</v>
      </c>
      <c r="J47" s="806">
        <f>'RM_6.4.1.sz.mell'!J47</f>
        <v>0</v>
      </c>
      <c r="K47" s="807">
        <f>'RM_6.4.1.sz.mell'!K47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'RM_6.4.1.sz.mell'!C48</f>
        <v>0</v>
      </c>
      <c r="D48" s="806">
        <f>'RM_6.4.1.sz.mell'!D48</f>
        <v>0</v>
      </c>
      <c r="E48" s="806">
        <f>'RM_6.4.1.sz.mell'!E48</f>
        <v>0</v>
      </c>
      <c r="F48" s="806">
        <f>'RM_6.4.1.sz.mell'!F48</f>
        <v>0</v>
      </c>
      <c r="G48" s="806">
        <f>'RM_6.4.1.sz.mell'!G48</f>
        <v>0</v>
      </c>
      <c r="H48" s="806">
        <f>'RM_6.4.1.sz.mell'!H48</f>
        <v>0</v>
      </c>
      <c r="I48" s="806">
        <f>'RM_6.4.1.sz.mell'!I48</f>
        <v>0</v>
      </c>
      <c r="J48" s="806">
        <f>'RM_6.4.1.sz.mell'!J48</f>
        <v>0</v>
      </c>
      <c r="K48" s="807">
        <f>'RM_6.4.1.sz.mell'!K48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'RM_6.4.1.sz.mell'!C49</f>
        <v>0</v>
      </c>
      <c r="D49" s="806">
        <f>'RM_6.4.1.sz.mell'!D49</f>
        <v>0</v>
      </c>
      <c r="E49" s="806">
        <f>'RM_6.4.1.sz.mell'!E49</f>
        <v>0</v>
      </c>
      <c r="F49" s="806">
        <f>'RM_6.4.1.sz.mell'!F49</f>
        <v>0</v>
      </c>
      <c r="G49" s="806">
        <f>'RM_6.4.1.sz.mell'!G49</f>
        <v>0</v>
      </c>
      <c r="H49" s="806">
        <f>'RM_6.4.1.sz.mell'!H49</f>
        <v>0</v>
      </c>
      <c r="I49" s="806">
        <f>'RM_6.4.1.sz.mell'!I49</f>
        <v>0</v>
      </c>
      <c r="J49" s="806">
        <f>'RM_6.4.1.sz.mell'!J49</f>
        <v>0</v>
      </c>
      <c r="K49" s="807">
        <f>'RM_6.4.1.sz.mell'!K49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'RM_6.4.1.sz.mell'!C50</f>
        <v>0</v>
      </c>
      <c r="D50" s="806">
        <f>'RM_6.4.1.sz.mell'!D50</f>
        <v>0</v>
      </c>
      <c r="E50" s="806">
        <f>'RM_6.4.1.sz.mell'!E50</f>
        <v>0</v>
      </c>
      <c r="F50" s="806">
        <f>'RM_6.4.1.sz.mell'!F50</f>
        <v>0</v>
      </c>
      <c r="G50" s="806">
        <f>'RM_6.4.1.sz.mell'!G50</f>
        <v>0</v>
      </c>
      <c r="H50" s="806">
        <f>'RM_6.4.1.sz.mell'!H50</f>
        <v>0</v>
      </c>
      <c r="I50" s="806">
        <f>'RM_6.4.1.sz.mell'!I50</f>
        <v>0</v>
      </c>
      <c r="J50" s="806">
        <f>'RM_6.4.1.sz.mell'!J50</f>
        <v>0</v>
      </c>
      <c r="K50" s="807">
        <f>'RM_6.4.1.sz.mell'!K50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'RM_6.4.1.sz.mell'!C51</f>
        <v>0</v>
      </c>
      <c r="D51" s="801">
        <f>'RM_6.4.1.sz.mell'!D51</f>
        <v>0</v>
      </c>
      <c r="E51" s="801">
        <f>'RM_6.4.1.sz.mell'!E51</f>
        <v>0</v>
      </c>
      <c r="F51" s="801">
        <f>'RM_6.4.1.sz.mell'!F51</f>
        <v>0</v>
      </c>
      <c r="G51" s="801">
        <f>'RM_6.4.1.sz.mell'!G51</f>
        <v>0</v>
      </c>
      <c r="H51" s="801">
        <f>'RM_6.4.1.sz.mell'!H51</f>
        <v>0</v>
      </c>
      <c r="I51" s="801">
        <f>'RM_6.4.1.sz.mell'!I51</f>
        <v>0</v>
      </c>
      <c r="J51" s="801">
        <f>'RM_6.4.1.sz.mell'!J51</f>
        <v>0</v>
      </c>
      <c r="K51" s="302">
        <f>'RM_6.4.1.sz.mell'!K51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'RM_6.4.1.sz.mell'!C52</f>
        <v>0</v>
      </c>
      <c r="D52" s="803">
        <f>'RM_6.4.1.sz.mell'!D52</f>
        <v>0</v>
      </c>
      <c r="E52" s="803">
        <f>'RM_6.4.1.sz.mell'!E52</f>
        <v>0</v>
      </c>
      <c r="F52" s="803">
        <f>'RM_6.4.1.sz.mell'!F52</f>
        <v>0</v>
      </c>
      <c r="G52" s="803">
        <f>'RM_6.4.1.sz.mell'!G52</f>
        <v>0</v>
      </c>
      <c r="H52" s="803">
        <f>'RM_6.4.1.sz.mell'!H52</f>
        <v>0</v>
      </c>
      <c r="I52" s="803">
        <f>'RM_6.4.1.sz.mell'!I52</f>
        <v>0</v>
      </c>
      <c r="J52" s="803">
        <f>'RM_6.4.1.sz.mell'!J52</f>
        <v>0</v>
      </c>
      <c r="K52" s="804">
        <f>'RM_6.4.1.sz.mell'!K52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'RM_6.4.1.sz.mell'!C53</f>
        <v>0</v>
      </c>
      <c r="D53" s="806">
        <f>'RM_6.4.1.sz.mell'!D53</f>
        <v>0</v>
      </c>
      <c r="E53" s="806">
        <f>'RM_6.4.1.sz.mell'!E53</f>
        <v>0</v>
      </c>
      <c r="F53" s="806">
        <f>'RM_6.4.1.sz.mell'!F53</f>
        <v>0</v>
      </c>
      <c r="G53" s="806">
        <f>'RM_6.4.1.sz.mell'!G53</f>
        <v>0</v>
      </c>
      <c r="H53" s="806">
        <f>'RM_6.4.1.sz.mell'!H53</f>
        <v>0</v>
      </c>
      <c r="I53" s="806">
        <f>'RM_6.4.1.sz.mell'!I53</f>
        <v>0</v>
      </c>
      <c r="J53" s="806">
        <f>'RM_6.4.1.sz.mell'!J53</f>
        <v>0</v>
      </c>
      <c r="K53" s="807">
        <f>'RM_6.4.1.sz.mell'!K53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'RM_6.4.1.sz.mell'!C54</f>
        <v>0</v>
      </c>
      <c r="D54" s="806">
        <f>'RM_6.4.1.sz.mell'!D54</f>
        <v>0</v>
      </c>
      <c r="E54" s="806">
        <f>'RM_6.4.1.sz.mell'!E54</f>
        <v>0</v>
      </c>
      <c r="F54" s="806">
        <f>'RM_6.4.1.sz.mell'!F54</f>
        <v>0</v>
      </c>
      <c r="G54" s="806">
        <f>'RM_6.4.1.sz.mell'!G54</f>
        <v>0</v>
      </c>
      <c r="H54" s="806">
        <f>'RM_6.4.1.sz.mell'!H54</f>
        <v>0</v>
      </c>
      <c r="I54" s="806">
        <f>'RM_6.4.1.sz.mell'!I54</f>
        <v>0</v>
      </c>
      <c r="J54" s="806">
        <f>'RM_6.4.1.sz.mell'!J54</f>
        <v>0</v>
      </c>
      <c r="K54" s="807">
        <f>'RM_6.4.1.sz.mell'!K54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'RM_6.4.1.sz.mell'!C55</f>
        <v>0</v>
      </c>
      <c r="D55" s="806">
        <f>'RM_6.4.1.sz.mell'!D55</f>
        <v>0</v>
      </c>
      <c r="E55" s="806">
        <f>'RM_6.4.1.sz.mell'!E55</f>
        <v>0</v>
      </c>
      <c r="F55" s="806">
        <f>'RM_6.4.1.sz.mell'!F55</f>
        <v>0</v>
      </c>
      <c r="G55" s="806">
        <f>'RM_6.4.1.sz.mell'!G55</f>
        <v>0</v>
      </c>
      <c r="H55" s="806">
        <f>'RM_6.4.1.sz.mell'!H55</f>
        <v>0</v>
      </c>
      <c r="I55" s="806">
        <f>'RM_6.4.1.sz.mell'!I55</f>
        <v>0</v>
      </c>
      <c r="J55" s="806">
        <f>'RM_6.4.1.sz.mell'!J55</f>
        <v>0</v>
      </c>
      <c r="K55" s="807">
        <f>'RM_6.4.1.sz.mell'!K55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'RM_6.4.1.sz.mell'!C56</f>
        <v>0</v>
      </c>
      <c r="D56" s="801">
        <f>'RM_6.4.1.sz.mell'!D56</f>
        <v>0</v>
      </c>
      <c r="E56" s="801">
        <f>'RM_6.4.1.sz.mell'!E56</f>
        <v>0</v>
      </c>
      <c r="F56" s="801">
        <f>'RM_6.4.1.sz.mell'!F56</f>
        <v>0</v>
      </c>
      <c r="G56" s="801">
        <f>'RM_6.4.1.sz.mell'!G56</f>
        <v>0</v>
      </c>
      <c r="H56" s="801">
        <f>'RM_6.4.1.sz.mell'!H56</f>
        <v>0</v>
      </c>
      <c r="I56" s="801">
        <f>'RM_6.4.1.sz.mell'!I56</f>
        <v>0</v>
      </c>
      <c r="J56" s="801">
        <f>'RM_6.4.1.sz.mell'!J56</f>
        <v>0</v>
      </c>
      <c r="K56" s="302">
        <f>'RM_6.4.1.sz.mell'!K56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'RM_6.4.1.sz.mell'!C57</f>
        <v>0</v>
      </c>
      <c r="D57" s="809">
        <f>'RM_6.4.1.sz.mell'!D57</f>
        <v>0</v>
      </c>
      <c r="E57" s="809">
        <f>'RM_6.4.1.sz.mell'!E57</f>
        <v>0</v>
      </c>
      <c r="F57" s="809">
        <f>'RM_6.4.1.sz.mell'!F57</f>
        <v>0</v>
      </c>
      <c r="G57" s="809">
        <f>'RM_6.4.1.sz.mell'!G57</f>
        <v>0</v>
      </c>
      <c r="H57" s="809">
        <f>'RM_6.4.1.sz.mell'!H57</f>
        <v>0</v>
      </c>
      <c r="I57" s="809">
        <f>'RM_6.4.1.sz.mell'!I57</f>
        <v>0</v>
      </c>
      <c r="J57" s="809">
        <f>'RM_6.4.1.sz.mell'!J57</f>
        <v>0</v>
      </c>
      <c r="K57" s="350">
        <f>'RM_6.4.1.sz.mell'!K57</f>
        <v>0</v>
      </c>
    </row>
    <row r="58" spans="1:11" ht="8.1" customHeight="1" thickBot="1" x14ac:dyDescent="0.25">
      <c r="C58" s="815">
        <f>'RM_6.4.1.sz.mell'!C58</f>
        <v>0</v>
      </c>
      <c r="D58" s="815">
        <f>'RM_6.4.1.sz.mell'!D58</f>
        <v>0</v>
      </c>
      <c r="E58" s="815">
        <f>'RM_6.4.1.sz.mell'!E58</f>
        <v>0</v>
      </c>
      <c r="F58" s="815">
        <f>'RM_6.4.1.sz.mell'!F58</f>
        <v>0</v>
      </c>
      <c r="G58" s="815">
        <f>'RM_6.4.1.sz.mell'!G58</f>
        <v>0</v>
      </c>
      <c r="H58" s="815">
        <f>'RM_6.4.1.sz.mell'!H58</f>
        <v>0</v>
      </c>
      <c r="I58" s="815">
        <f>'RM_6.4.1.sz.mell'!I58</f>
        <v>0</v>
      </c>
      <c r="J58" s="815">
        <f>'RM_6.4.1.sz.mell'!J58</f>
        <v>0</v>
      </c>
      <c r="K58" s="816">
        <f>'RM_6.4.1.sz.mell'!K58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'RM_6.4.1.sz.mell'!C59</f>
        <v>0</v>
      </c>
      <c r="D59" s="813">
        <f>'RM_6.4.1.sz.mell'!D59</f>
        <v>0</v>
      </c>
      <c r="E59" s="813">
        <f>'RM_6.4.1.sz.mell'!E59</f>
        <v>0</v>
      </c>
      <c r="F59" s="813">
        <f>'RM_6.4.1.sz.mell'!F59</f>
        <v>0</v>
      </c>
      <c r="G59" s="813">
        <f>'RM_6.4.1.sz.mell'!G59</f>
        <v>0</v>
      </c>
      <c r="H59" s="813">
        <f>'RM_6.4.1.sz.mell'!H59</f>
        <v>0</v>
      </c>
      <c r="I59" s="813">
        <f>'RM_6.4.1.sz.mell'!I59</f>
        <v>0</v>
      </c>
      <c r="J59" s="813">
        <f>'RM_6.4.1.sz.mell'!J59</f>
        <v>0</v>
      </c>
      <c r="K59" s="814">
        <f>'RM_6.4.1.sz.mell'!K59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'RM_6.4.1.sz.mell'!C60</f>
        <v>0</v>
      </c>
      <c r="D60" s="813">
        <f>'RM_6.4.1.sz.mell'!D60</f>
        <v>0</v>
      </c>
      <c r="E60" s="813">
        <f>'RM_6.4.1.sz.mell'!E60</f>
        <v>0</v>
      </c>
      <c r="F60" s="813">
        <f>'RM_6.4.1.sz.mell'!F60</f>
        <v>0</v>
      </c>
      <c r="G60" s="813">
        <f>'RM_6.4.1.sz.mell'!G60</f>
        <v>0</v>
      </c>
      <c r="H60" s="813">
        <f>'RM_6.4.1.sz.mell'!H60</f>
        <v>0</v>
      </c>
      <c r="I60" s="813">
        <f>'RM_6.4.1.sz.mell'!I60</f>
        <v>0</v>
      </c>
      <c r="J60" s="813">
        <f>'RM_6.4.1.sz.mell'!J60</f>
        <v>0</v>
      </c>
      <c r="K60" s="814">
        <f>'RM_6.4.1.sz.mell'!K60</f>
        <v>0</v>
      </c>
    </row>
  </sheetData>
  <sheetProtection sheet="1" formatCells="0"/>
  <customSheetViews>
    <customSheetView guid="{9A8A2574-4E4C-4A0E-A4B4-611EAAF4A38D}" scale="120" topLeftCell="B1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CONCATENATE(ALAPADATOK!Q15,"2. melléklet ",E_ALAPADATOK!A7," ",E_ALAPADATOK!B7," ",E_ALAPADATOK!C7," ",E_ALAPADATOK!D7," ",E_ALAPADATOK!E7," ",E_ALAPADATOK!F7," ",E_ALAPADATOK!G7," ",E_ALAPADATOK!H7)</f>
        <v>5.3.2.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CONCATENATE('E_5.4.1.sz.mell'!B2:J2)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'RM_6.4.2.sz.mell'!C10</f>
        <v>0</v>
      </c>
      <c r="D10" s="297">
        <f>'RM_6.4.2.sz.mell'!D10</f>
        <v>0</v>
      </c>
      <c r="E10" s="297">
        <f>'RM_6.4.2.sz.mell'!E10</f>
        <v>0</v>
      </c>
      <c r="F10" s="297">
        <f>'RM_6.4.2.sz.mell'!F10</f>
        <v>0</v>
      </c>
      <c r="G10" s="297">
        <f>'RM_6.4.2.sz.mell'!G10</f>
        <v>0</v>
      </c>
      <c r="H10" s="297">
        <f>'RM_6.4.2.sz.mell'!H10</f>
        <v>0</v>
      </c>
      <c r="I10" s="297">
        <f>'RM_6.4.2.sz.mell'!I10</f>
        <v>0</v>
      </c>
      <c r="J10" s="297">
        <f>'RM_6.4.2.sz.mell'!J10</f>
        <v>0</v>
      </c>
      <c r="K10" s="297">
        <f>'RM_6.4.2.sz.mell'!K10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'RM_6.4.2.sz.mell'!C11</f>
        <v>0</v>
      </c>
      <c r="D11" s="684">
        <f>'RM_6.4.2.sz.mell'!D11</f>
        <v>0</v>
      </c>
      <c r="E11" s="684">
        <f>'RM_6.4.2.sz.mell'!E11</f>
        <v>0</v>
      </c>
      <c r="F11" s="684">
        <f>'RM_6.4.2.sz.mell'!F11</f>
        <v>0</v>
      </c>
      <c r="G11" s="684">
        <f>'RM_6.4.2.sz.mell'!G11</f>
        <v>0</v>
      </c>
      <c r="H11" s="684">
        <f>'RM_6.4.2.sz.mell'!H11</f>
        <v>0</v>
      </c>
      <c r="I11" s="684">
        <f>'RM_6.4.2.sz.mell'!I11</f>
        <v>0</v>
      </c>
      <c r="J11" s="780">
        <f>'RM_6.4.2.sz.mell'!J11</f>
        <v>0</v>
      </c>
      <c r="K11" s="781">
        <f>'RM_6.4.2.sz.mell'!K11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'RM_6.4.2.sz.mell'!C12</f>
        <v>0</v>
      </c>
      <c r="D12" s="686">
        <f>'RM_6.4.2.sz.mell'!D12</f>
        <v>0</v>
      </c>
      <c r="E12" s="686">
        <f>'RM_6.4.2.sz.mell'!E12</f>
        <v>0</v>
      </c>
      <c r="F12" s="686">
        <f>'RM_6.4.2.sz.mell'!F12</f>
        <v>0</v>
      </c>
      <c r="G12" s="686">
        <f>'RM_6.4.2.sz.mell'!G12</f>
        <v>0</v>
      </c>
      <c r="H12" s="686">
        <f>'RM_6.4.2.sz.mell'!H12</f>
        <v>0</v>
      </c>
      <c r="I12" s="686">
        <f>'RM_6.4.2.sz.mell'!I12</f>
        <v>0</v>
      </c>
      <c r="J12" s="783">
        <f>'RM_6.4.2.sz.mell'!J12</f>
        <v>0</v>
      </c>
      <c r="K12" s="781">
        <f>'RM_6.4.2.sz.mell'!K12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'RM_6.4.2.sz.mell'!C13</f>
        <v>0</v>
      </c>
      <c r="D13" s="686">
        <f>'RM_6.4.2.sz.mell'!D13</f>
        <v>0</v>
      </c>
      <c r="E13" s="686">
        <f>'RM_6.4.2.sz.mell'!E13</f>
        <v>0</v>
      </c>
      <c r="F13" s="686">
        <f>'RM_6.4.2.sz.mell'!F13</f>
        <v>0</v>
      </c>
      <c r="G13" s="686">
        <f>'RM_6.4.2.sz.mell'!G13</f>
        <v>0</v>
      </c>
      <c r="H13" s="686">
        <f>'RM_6.4.2.sz.mell'!H13</f>
        <v>0</v>
      </c>
      <c r="I13" s="686">
        <f>'RM_6.4.2.sz.mell'!I13</f>
        <v>0</v>
      </c>
      <c r="J13" s="783">
        <f>'RM_6.4.2.sz.mell'!J13</f>
        <v>0</v>
      </c>
      <c r="K13" s="781">
        <f>'RM_6.4.2.sz.mell'!K13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'RM_6.4.2.sz.mell'!C14</f>
        <v>0</v>
      </c>
      <c r="D14" s="686">
        <f>'RM_6.4.2.sz.mell'!D14</f>
        <v>0</v>
      </c>
      <c r="E14" s="686">
        <f>'RM_6.4.2.sz.mell'!E14</f>
        <v>0</v>
      </c>
      <c r="F14" s="686">
        <f>'RM_6.4.2.sz.mell'!F14</f>
        <v>0</v>
      </c>
      <c r="G14" s="686">
        <f>'RM_6.4.2.sz.mell'!G14</f>
        <v>0</v>
      </c>
      <c r="H14" s="686">
        <f>'RM_6.4.2.sz.mell'!H14</f>
        <v>0</v>
      </c>
      <c r="I14" s="686">
        <f>'RM_6.4.2.sz.mell'!I14</f>
        <v>0</v>
      </c>
      <c r="J14" s="783">
        <f>'RM_6.4.2.sz.mell'!J14</f>
        <v>0</v>
      </c>
      <c r="K14" s="781">
        <f>'RM_6.4.2.sz.mell'!K14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'RM_6.4.2.sz.mell'!C15</f>
        <v>0</v>
      </c>
      <c r="D15" s="686">
        <f>'RM_6.4.2.sz.mell'!D15</f>
        <v>0</v>
      </c>
      <c r="E15" s="686">
        <f>'RM_6.4.2.sz.mell'!E15</f>
        <v>0</v>
      </c>
      <c r="F15" s="686">
        <f>'RM_6.4.2.sz.mell'!F15</f>
        <v>0</v>
      </c>
      <c r="G15" s="686">
        <f>'RM_6.4.2.sz.mell'!G15</f>
        <v>0</v>
      </c>
      <c r="H15" s="686">
        <f>'RM_6.4.2.sz.mell'!H15</f>
        <v>0</v>
      </c>
      <c r="I15" s="686">
        <f>'RM_6.4.2.sz.mell'!I15</f>
        <v>0</v>
      </c>
      <c r="J15" s="783">
        <f>'RM_6.4.2.sz.mell'!J15</f>
        <v>0</v>
      </c>
      <c r="K15" s="781">
        <f>'RM_6.4.2.sz.mell'!K15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'RM_6.4.2.sz.mell'!C16</f>
        <v>0</v>
      </c>
      <c r="D16" s="686">
        <f>'RM_6.4.2.sz.mell'!D16</f>
        <v>0</v>
      </c>
      <c r="E16" s="686">
        <f>'RM_6.4.2.sz.mell'!E16</f>
        <v>0</v>
      </c>
      <c r="F16" s="686">
        <f>'RM_6.4.2.sz.mell'!F16</f>
        <v>0</v>
      </c>
      <c r="G16" s="686">
        <f>'RM_6.4.2.sz.mell'!G16</f>
        <v>0</v>
      </c>
      <c r="H16" s="686">
        <f>'RM_6.4.2.sz.mell'!H16</f>
        <v>0</v>
      </c>
      <c r="I16" s="686">
        <f>'RM_6.4.2.sz.mell'!I16</f>
        <v>0</v>
      </c>
      <c r="J16" s="783">
        <f>'RM_6.4.2.sz.mell'!J16</f>
        <v>0</v>
      </c>
      <c r="K16" s="781">
        <f>'RM_6.4.2.sz.mell'!K16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'RM_6.4.2.sz.mell'!C17</f>
        <v>0</v>
      </c>
      <c r="D17" s="686">
        <f>'RM_6.4.2.sz.mell'!D17</f>
        <v>0</v>
      </c>
      <c r="E17" s="686">
        <f>'RM_6.4.2.sz.mell'!E17</f>
        <v>0</v>
      </c>
      <c r="F17" s="686">
        <f>'RM_6.4.2.sz.mell'!F17</f>
        <v>0</v>
      </c>
      <c r="G17" s="686">
        <f>'RM_6.4.2.sz.mell'!G17</f>
        <v>0</v>
      </c>
      <c r="H17" s="686">
        <f>'RM_6.4.2.sz.mell'!H17</f>
        <v>0</v>
      </c>
      <c r="I17" s="686">
        <f>'RM_6.4.2.sz.mell'!I17</f>
        <v>0</v>
      </c>
      <c r="J17" s="783">
        <f>'RM_6.4.2.sz.mell'!J17</f>
        <v>0</v>
      </c>
      <c r="K17" s="781">
        <f>'RM_6.4.2.sz.mell'!K17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'RM_6.4.2.sz.mell'!C18</f>
        <v>0</v>
      </c>
      <c r="D18" s="686">
        <f>'RM_6.4.2.sz.mell'!D18</f>
        <v>0</v>
      </c>
      <c r="E18" s="686">
        <f>'RM_6.4.2.sz.mell'!E18</f>
        <v>0</v>
      </c>
      <c r="F18" s="686">
        <f>'RM_6.4.2.sz.mell'!F18</f>
        <v>0</v>
      </c>
      <c r="G18" s="686">
        <f>'RM_6.4.2.sz.mell'!G18</f>
        <v>0</v>
      </c>
      <c r="H18" s="686">
        <f>'RM_6.4.2.sz.mell'!H18</f>
        <v>0</v>
      </c>
      <c r="I18" s="686">
        <f>'RM_6.4.2.sz.mell'!I18</f>
        <v>0</v>
      </c>
      <c r="J18" s="783">
        <f>'RM_6.4.2.sz.mell'!J18</f>
        <v>0</v>
      </c>
      <c r="K18" s="781">
        <f>'RM_6.4.2.sz.mell'!K18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'RM_6.4.2.sz.mell'!C19</f>
        <v>0</v>
      </c>
      <c r="D19" s="686">
        <f>'RM_6.4.2.sz.mell'!D19</f>
        <v>0</v>
      </c>
      <c r="E19" s="686">
        <f>'RM_6.4.2.sz.mell'!E19</f>
        <v>0</v>
      </c>
      <c r="F19" s="686">
        <f>'RM_6.4.2.sz.mell'!F19</f>
        <v>0</v>
      </c>
      <c r="G19" s="686">
        <f>'RM_6.4.2.sz.mell'!G19</f>
        <v>0</v>
      </c>
      <c r="H19" s="686">
        <f>'RM_6.4.2.sz.mell'!H19</f>
        <v>0</v>
      </c>
      <c r="I19" s="686">
        <f>'RM_6.4.2.sz.mell'!I19</f>
        <v>0</v>
      </c>
      <c r="J19" s="783">
        <f>'RM_6.4.2.sz.mell'!J19</f>
        <v>0</v>
      </c>
      <c r="K19" s="781">
        <f>'RM_6.4.2.sz.mell'!K19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'RM_6.4.2.sz.mell'!C20</f>
        <v>0</v>
      </c>
      <c r="D20" s="686">
        <f>'RM_6.4.2.sz.mell'!D20</f>
        <v>0</v>
      </c>
      <c r="E20" s="686">
        <f>'RM_6.4.2.sz.mell'!E20</f>
        <v>0</v>
      </c>
      <c r="F20" s="686">
        <f>'RM_6.4.2.sz.mell'!F20</f>
        <v>0</v>
      </c>
      <c r="G20" s="686">
        <f>'RM_6.4.2.sz.mell'!G20</f>
        <v>0</v>
      </c>
      <c r="H20" s="686">
        <f>'RM_6.4.2.sz.mell'!H20</f>
        <v>0</v>
      </c>
      <c r="I20" s="686">
        <f>'RM_6.4.2.sz.mell'!I20</f>
        <v>0</v>
      </c>
      <c r="J20" s="783">
        <f>'RM_6.4.2.sz.mell'!J20</f>
        <v>0</v>
      </c>
      <c r="K20" s="781">
        <f>'RM_6.4.2.sz.mell'!K20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'RM_6.4.2.sz.mell'!C21</f>
        <v>0</v>
      </c>
      <c r="D21" s="688">
        <f>'RM_6.4.2.sz.mell'!D21</f>
        <v>0</v>
      </c>
      <c r="E21" s="688">
        <f>'RM_6.4.2.sz.mell'!E21</f>
        <v>0</v>
      </c>
      <c r="F21" s="688">
        <f>'RM_6.4.2.sz.mell'!F21</f>
        <v>0</v>
      </c>
      <c r="G21" s="688">
        <f>'RM_6.4.2.sz.mell'!G21</f>
        <v>0</v>
      </c>
      <c r="H21" s="688">
        <f>'RM_6.4.2.sz.mell'!H21</f>
        <v>0</v>
      </c>
      <c r="I21" s="688">
        <f>'RM_6.4.2.sz.mell'!I21</f>
        <v>0</v>
      </c>
      <c r="J21" s="786">
        <f>'RM_6.4.2.sz.mell'!J21</f>
        <v>0</v>
      </c>
      <c r="K21" s="781">
        <f>'RM_6.4.2.sz.mell'!K21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'RM_6.4.2.sz.mell'!C22</f>
        <v>0</v>
      </c>
      <c r="D22" s="297">
        <f>'RM_6.4.2.sz.mell'!D22</f>
        <v>0</v>
      </c>
      <c r="E22" s="297">
        <f>'RM_6.4.2.sz.mell'!E22</f>
        <v>0</v>
      </c>
      <c r="F22" s="297">
        <f>'RM_6.4.2.sz.mell'!F22</f>
        <v>0</v>
      </c>
      <c r="G22" s="297">
        <f>'RM_6.4.2.sz.mell'!G22</f>
        <v>0</v>
      </c>
      <c r="H22" s="297">
        <f>'RM_6.4.2.sz.mell'!H22</f>
        <v>0</v>
      </c>
      <c r="I22" s="297">
        <f>'RM_6.4.2.sz.mell'!I22</f>
        <v>0</v>
      </c>
      <c r="J22" s="297">
        <f>'RM_6.4.2.sz.mell'!J22</f>
        <v>0</v>
      </c>
      <c r="K22" s="346">
        <f>'RM_6.4.2.sz.mell'!K22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'RM_6.4.2.sz.mell'!C23</f>
        <v>0</v>
      </c>
      <c r="D23" s="668">
        <f>'RM_6.4.2.sz.mell'!D23</f>
        <v>0</v>
      </c>
      <c r="E23" s="668">
        <f>'RM_6.4.2.sz.mell'!E23</f>
        <v>0</v>
      </c>
      <c r="F23" s="668">
        <f>'RM_6.4.2.sz.mell'!F23</f>
        <v>0</v>
      </c>
      <c r="G23" s="668">
        <f>'RM_6.4.2.sz.mell'!G23</f>
        <v>0</v>
      </c>
      <c r="H23" s="668">
        <f>'RM_6.4.2.sz.mell'!H23</f>
        <v>0</v>
      </c>
      <c r="I23" s="668">
        <f>'RM_6.4.2.sz.mell'!I23</f>
        <v>0</v>
      </c>
      <c r="J23" s="788">
        <f>'RM_6.4.2.sz.mell'!J23</f>
        <v>0</v>
      </c>
      <c r="K23" s="781">
        <f>'RM_6.4.2.sz.mell'!K23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'RM_6.4.2.sz.mell'!C24</f>
        <v>0</v>
      </c>
      <c r="D24" s="686">
        <f>'RM_6.4.2.sz.mell'!D24</f>
        <v>0</v>
      </c>
      <c r="E24" s="686">
        <f>'RM_6.4.2.sz.mell'!E24</f>
        <v>0</v>
      </c>
      <c r="F24" s="686">
        <f>'RM_6.4.2.sz.mell'!F24</f>
        <v>0</v>
      </c>
      <c r="G24" s="686">
        <f>'RM_6.4.2.sz.mell'!G24</f>
        <v>0</v>
      </c>
      <c r="H24" s="686">
        <f>'RM_6.4.2.sz.mell'!H24</f>
        <v>0</v>
      </c>
      <c r="I24" s="686">
        <f>'RM_6.4.2.sz.mell'!I24</f>
        <v>0</v>
      </c>
      <c r="J24" s="783">
        <f>'RM_6.4.2.sz.mell'!J24</f>
        <v>0</v>
      </c>
      <c r="K24" s="789">
        <f>'RM_6.4.2.sz.mell'!K24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'RM_6.4.2.sz.mell'!C25</f>
        <v>0</v>
      </c>
      <c r="D25" s="686">
        <f>'RM_6.4.2.sz.mell'!D25</f>
        <v>0</v>
      </c>
      <c r="E25" s="686">
        <f>'RM_6.4.2.sz.mell'!E25</f>
        <v>0</v>
      </c>
      <c r="F25" s="686">
        <f>'RM_6.4.2.sz.mell'!F25</f>
        <v>0</v>
      </c>
      <c r="G25" s="686">
        <f>'RM_6.4.2.sz.mell'!G25</f>
        <v>0</v>
      </c>
      <c r="H25" s="686">
        <f>'RM_6.4.2.sz.mell'!H25</f>
        <v>0</v>
      </c>
      <c r="I25" s="686">
        <f>'RM_6.4.2.sz.mell'!I25</f>
        <v>0</v>
      </c>
      <c r="J25" s="783">
        <f>'RM_6.4.2.sz.mell'!J25</f>
        <v>0</v>
      </c>
      <c r="K25" s="789">
        <f>'RM_6.4.2.sz.mell'!K25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'RM_6.4.2.sz.mell'!C26</f>
        <v>0</v>
      </c>
      <c r="D26" s="688">
        <f>'RM_6.4.2.sz.mell'!D26</f>
        <v>0</v>
      </c>
      <c r="E26" s="688">
        <f>'RM_6.4.2.sz.mell'!E26</f>
        <v>0</v>
      </c>
      <c r="F26" s="688">
        <f>'RM_6.4.2.sz.mell'!F26</f>
        <v>0</v>
      </c>
      <c r="G26" s="688">
        <f>'RM_6.4.2.sz.mell'!G26</f>
        <v>0</v>
      </c>
      <c r="H26" s="688">
        <f>'RM_6.4.2.sz.mell'!H26</f>
        <v>0</v>
      </c>
      <c r="I26" s="688">
        <f>'RM_6.4.2.sz.mell'!I26</f>
        <v>0</v>
      </c>
      <c r="J26" s="790">
        <f>'RM_6.4.2.sz.mell'!J26</f>
        <v>0</v>
      </c>
      <c r="K26" s="791">
        <f>'RM_6.4.2.sz.mell'!K26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'RM_6.4.2.sz.mell'!C27</f>
        <v>0</v>
      </c>
      <c r="D27" s="389">
        <f>'RM_6.4.2.sz.mell'!D27</f>
        <v>0</v>
      </c>
      <c r="E27" s="389">
        <f>'RM_6.4.2.sz.mell'!E27</f>
        <v>0</v>
      </c>
      <c r="F27" s="389">
        <f>'RM_6.4.2.sz.mell'!F27</f>
        <v>0</v>
      </c>
      <c r="G27" s="389">
        <f>'RM_6.4.2.sz.mell'!G27</f>
        <v>0</v>
      </c>
      <c r="H27" s="389">
        <f>'RM_6.4.2.sz.mell'!H27</f>
        <v>0</v>
      </c>
      <c r="I27" s="389">
        <f>'RM_6.4.2.sz.mell'!I27</f>
        <v>0</v>
      </c>
      <c r="J27" s="389">
        <f>'RM_6.4.2.sz.mell'!J27</f>
        <v>0</v>
      </c>
      <c r="K27" s="302">
        <f>'RM_6.4.2.sz.mell'!K27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'RM_6.4.2.sz.mell'!C28</f>
        <v>0</v>
      </c>
      <c r="D28" s="297">
        <f>'RM_6.4.2.sz.mell'!D28</f>
        <v>0</v>
      </c>
      <c r="E28" s="297">
        <f>'RM_6.4.2.sz.mell'!E28</f>
        <v>0</v>
      </c>
      <c r="F28" s="297">
        <f>'RM_6.4.2.sz.mell'!F28</f>
        <v>0</v>
      </c>
      <c r="G28" s="297">
        <f>'RM_6.4.2.sz.mell'!G28</f>
        <v>0</v>
      </c>
      <c r="H28" s="297">
        <f>'RM_6.4.2.sz.mell'!H28</f>
        <v>0</v>
      </c>
      <c r="I28" s="297">
        <f>'RM_6.4.2.sz.mell'!I28</f>
        <v>0</v>
      </c>
      <c r="J28" s="297">
        <f>'RM_6.4.2.sz.mell'!J28</f>
        <v>0</v>
      </c>
      <c r="K28" s="346">
        <f>'RM_6.4.2.sz.mell'!K28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'RM_6.4.2.sz.mell'!C29</f>
        <v>0</v>
      </c>
      <c r="D29" s="679">
        <f>'RM_6.4.2.sz.mell'!D29</f>
        <v>0</v>
      </c>
      <c r="E29" s="679">
        <f>'RM_6.4.2.sz.mell'!E29</f>
        <v>0</v>
      </c>
      <c r="F29" s="679">
        <f>'RM_6.4.2.sz.mell'!F29</f>
        <v>0</v>
      </c>
      <c r="G29" s="679">
        <f>'RM_6.4.2.sz.mell'!G29</f>
        <v>0</v>
      </c>
      <c r="H29" s="679">
        <f>'RM_6.4.2.sz.mell'!H29</f>
        <v>0</v>
      </c>
      <c r="I29" s="679">
        <f>'RM_6.4.2.sz.mell'!I29</f>
        <v>0</v>
      </c>
      <c r="J29" s="788">
        <f>'RM_6.4.2.sz.mell'!J29</f>
        <v>0</v>
      </c>
      <c r="K29" s="781">
        <f>'RM_6.4.2.sz.mell'!K29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'RM_6.4.2.sz.mell'!C30</f>
        <v>0</v>
      </c>
      <c r="D30" s="679">
        <f>'RM_6.4.2.sz.mell'!D30</f>
        <v>0</v>
      </c>
      <c r="E30" s="679">
        <f>'RM_6.4.2.sz.mell'!E30</f>
        <v>0</v>
      </c>
      <c r="F30" s="679">
        <f>'RM_6.4.2.sz.mell'!F30</f>
        <v>0</v>
      </c>
      <c r="G30" s="679">
        <f>'RM_6.4.2.sz.mell'!G30</f>
        <v>0</v>
      </c>
      <c r="H30" s="679">
        <f>'RM_6.4.2.sz.mell'!H30</f>
        <v>0</v>
      </c>
      <c r="I30" s="679">
        <f>'RM_6.4.2.sz.mell'!I30</f>
        <v>0</v>
      </c>
      <c r="J30" s="788">
        <f>'RM_6.4.2.sz.mell'!J30</f>
        <v>0</v>
      </c>
      <c r="K30" s="781">
        <f>'RM_6.4.2.sz.mell'!K30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'RM_6.4.2.sz.mell'!C31</f>
        <v>0</v>
      </c>
      <c r="D31" s="757">
        <f>'RM_6.4.2.sz.mell'!D31</f>
        <v>0</v>
      </c>
      <c r="E31" s="757">
        <f>'RM_6.4.2.sz.mell'!E31</f>
        <v>0</v>
      </c>
      <c r="F31" s="757">
        <f>'RM_6.4.2.sz.mell'!F31</f>
        <v>0</v>
      </c>
      <c r="G31" s="757">
        <f>'RM_6.4.2.sz.mell'!G31</f>
        <v>0</v>
      </c>
      <c r="H31" s="757">
        <f>'RM_6.4.2.sz.mell'!H31</f>
        <v>0</v>
      </c>
      <c r="I31" s="757">
        <f>'RM_6.4.2.sz.mell'!I31</f>
        <v>0</v>
      </c>
      <c r="J31" s="788">
        <f>'RM_6.4.2.sz.mell'!J31</f>
        <v>0</v>
      </c>
      <c r="K31" s="781">
        <f>'RM_6.4.2.sz.mell'!K31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'RM_6.4.2.sz.mell'!C32</f>
        <v>0</v>
      </c>
      <c r="D32" s="297">
        <f>'RM_6.4.2.sz.mell'!D32</f>
        <v>0</v>
      </c>
      <c r="E32" s="297">
        <f>'RM_6.4.2.sz.mell'!E32</f>
        <v>0</v>
      </c>
      <c r="F32" s="297">
        <f>'RM_6.4.2.sz.mell'!F32</f>
        <v>0</v>
      </c>
      <c r="G32" s="297">
        <f>'RM_6.4.2.sz.mell'!G32</f>
        <v>0</v>
      </c>
      <c r="H32" s="297">
        <f>'RM_6.4.2.sz.mell'!H32</f>
        <v>0</v>
      </c>
      <c r="I32" s="297">
        <f>'RM_6.4.2.sz.mell'!I32</f>
        <v>0</v>
      </c>
      <c r="J32" s="297">
        <f>'RM_6.4.2.sz.mell'!J32</f>
        <v>0</v>
      </c>
      <c r="K32" s="346">
        <f>'RM_6.4.2.sz.mell'!K32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'RM_6.4.2.sz.mell'!C33</f>
        <v>0</v>
      </c>
      <c r="D33" s="672">
        <f>'RM_6.4.2.sz.mell'!D33</f>
        <v>0</v>
      </c>
      <c r="E33" s="672">
        <f>'RM_6.4.2.sz.mell'!E33</f>
        <v>0</v>
      </c>
      <c r="F33" s="672">
        <f>'RM_6.4.2.sz.mell'!F33</f>
        <v>0</v>
      </c>
      <c r="G33" s="672">
        <f>'RM_6.4.2.sz.mell'!G33</f>
        <v>0</v>
      </c>
      <c r="H33" s="672">
        <f>'RM_6.4.2.sz.mell'!H33</f>
        <v>0</v>
      </c>
      <c r="I33" s="672">
        <f>'RM_6.4.2.sz.mell'!I33</f>
        <v>0</v>
      </c>
      <c r="J33" s="788">
        <f>'RM_6.4.2.sz.mell'!J33</f>
        <v>0</v>
      </c>
      <c r="K33" s="781">
        <f>'RM_6.4.2.sz.mell'!K33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'RM_6.4.2.sz.mell'!C34</f>
        <v>0</v>
      </c>
      <c r="D34" s="679">
        <f>'RM_6.4.2.sz.mell'!D34</f>
        <v>0</v>
      </c>
      <c r="E34" s="679">
        <f>'RM_6.4.2.sz.mell'!E34</f>
        <v>0</v>
      </c>
      <c r="F34" s="679">
        <f>'RM_6.4.2.sz.mell'!F34</f>
        <v>0</v>
      </c>
      <c r="G34" s="679">
        <f>'RM_6.4.2.sz.mell'!G34</f>
        <v>0</v>
      </c>
      <c r="H34" s="679">
        <f>'RM_6.4.2.sz.mell'!H34</f>
        <v>0</v>
      </c>
      <c r="I34" s="679">
        <f>'RM_6.4.2.sz.mell'!I34</f>
        <v>0</v>
      </c>
      <c r="J34" s="788">
        <f>'RM_6.4.2.sz.mell'!J34</f>
        <v>0</v>
      </c>
      <c r="K34" s="781">
        <f>'RM_6.4.2.sz.mell'!K34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'RM_6.4.2.sz.mell'!C35</f>
        <v>0</v>
      </c>
      <c r="D35" s="757">
        <f>'RM_6.4.2.sz.mell'!D35</f>
        <v>0</v>
      </c>
      <c r="E35" s="757">
        <f>'RM_6.4.2.sz.mell'!E35</f>
        <v>0</v>
      </c>
      <c r="F35" s="757">
        <f>'RM_6.4.2.sz.mell'!F35</f>
        <v>0</v>
      </c>
      <c r="G35" s="757">
        <f>'RM_6.4.2.sz.mell'!G35</f>
        <v>0</v>
      </c>
      <c r="H35" s="757">
        <f>'RM_6.4.2.sz.mell'!H35</f>
        <v>0</v>
      </c>
      <c r="I35" s="757">
        <f>'RM_6.4.2.sz.mell'!I35</f>
        <v>0</v>
      </c>
      <c r="J35" s="788">
        <f>'RM_6.4.2.sz.mell'!J35</f>
        <v>0</v>
      </c>
      <c r="K35" s="798">
        <f>'RM_6.4.2.sz.mell'!K35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'RM_6.4.2.sz.mell'!C36</f>
        <v>0</v>
      </c>
      <c r="D36" s="389">
        <f>'RM_6.4.2.sz.mell'!D36</f>
        <v>0</v>
      </c>
      <c r="E36" s="389">
        <f>'RM_6.4.2.sz.mell'!E36</f>
        <v>0</v>
      </c>
      <c r="F36" s="389">
        <f>'RM_6.4.2.sz.mell'!F36</f>
        <v>0</v>
      </c>
      <c r="G36" s="389">
        <f>'RM_6.4.2.sz.mell'!G36</f>
        <v>0</v>
      </c>
      <c r="H36" s="389">
        <f>'RM_6.4.2.sz.mell'!H36</f>
        <v>0</v>
      </c>
      <c r="I36" s="389">
        <f>'RM_6.4.2.sz.mell'!I36</f>
        <v>0</v>
      </c>
      <c r="J36" s="297">
        <f>'RM_6.4.2.sz.mell'!J36</f>
        <v>0</v>
      </c>
      <c r="K36" s="302">
        <f>'RM_6.4.2.sz.mell'!K36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'RM_6.4.2.sz.mell'!C37</f>
        <v>0</v>
      </c>
      <c r="D37" s="389">
        <f>'RM_6.4.2.sz.mell'!D37</f>
        <v>0</v>
      </c>
      <c r="E37" s="389">
        <f>'RM_6.4.2.sz.mell'!E37</f>
        <v>0</v>
      </c>
      <c r="F37" s="389">
        <f>'RM_6.4.2.sz.mell'!F37</f>
        <v>0</v>
      </c>
      <c r="G37" s="389">
        <f>'RM_6.4.2.sz.mell'!G37</f>
        <v>0</v>
      </c>
      <c r="H37" s="389">
        <f>'RM_6.4.2.sz.mell'!H37</f>
        <v>0</v>
      </c>
      <c r="I37" s="389">
        <f>'RM_6.4.2.sz.mell'!I37</f>
        <v>0</v>
      </c>
      <c r="J37" s="799">
        <f>'RM_6.4.2.sz.mell'!J37</f>
        <v>0</v>
      </c>
      <c r="K37" s="781">
        <f>'RM_6.4.2.sz.mell'!K37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'RM_6.4.2.sz.mell'!C38</f>
        <v>0</v>
      </c>
      <c r="D38" s="297">
        <f>'RM_6.4.2.sz.mell'!D38</f>
        <v>0</v>
      </c>
      <c r="E38" s="297">
        <f>'RM_6.4.2.sz.mell'!E38</f>
        <v>0</v>
      </c>
      <c r="F38" s="297">
        <f>'RM_6.4.2.sz.mell'!F38</f>
        <v>0</v>
      </c>
      <c r="G38" s="297">
        <f>'RM_6.4.2.sz.mell'!G38</f>
        <v>0</v>
      </c>
      <c r="H38" s="297">
        <f>'RM_6.4.2.sz.mell'!H38</f>
        <v>0</v>
      </c>
      <c r="I38" s="297">
        <f>'RM_6.4.2.sz.mell'!I38</f>
        <v>0</v>
      </c>
      <c r="J38" s="297">
        <f>'RM_6.4.2.sz.mell'!J38</f>
        <v>0</v>
      </c>
      <c r="K38" s="346">
        <f>'RM_6.4.2.sz.mell'!K38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'RM_6.4.2.sz.mell'!C39</f>
        <v>0</v>
      </c>
      <c r="D39" s="297">
        <f>'RM_6.4.2.sz.mell'!D39</f>
        <v>0</v>
      </c>
      <c r="E39" s="297">
        <f>'RM_6.4.2.sz.mell'!E39</f>
        <v>0</v>
      </c>
      <c r="F39" s="297">
        <f>'RM_6.4.2.sz.mell'!F39</f>
        <v>0</v>
      </c>
      <c r="G39" s="297">
        <f>'RM_6.4.2.sz.mell'!G39</f>
        <v>0</v>
      </c>
      <c r="H39" s="297">
        <f>'RM_6.4.2.sz.mell'!H39</f>
        <v>0</v>
      </c>
      <c r="I39" s="297">
        <f>'RM_6.4.2.sz.mell'!I39</f>
        <v>0</v>
      </c>
      <c r="J39" s="297">
        <f>'RM_6.4.2.sz.mell'!J39</f>
        <v>0</v>
      </c>
      <c r="K39" s="346">
        <f>'RM_6.4.2.sz.mell'!K39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'RM_6.4.2.sz.mell'!C40</f>
        <v>0</v>
      </c>
      <c r="D40" s="672">
        <f>'RM_6.4.2.sz.mell'!D40</f>
        <v>0</v>
      </c>
      <c r="E40" s="672">
        <f>'RM_6.4.2.sz.mell'!E40</f>
        <v>0</v>
      </c>
      <c r="F40" s="672">
        <f>'RM_6.4.2.sz.mell'!F40</f>
        <v>0</v>
      </c>
      <c r="G40" s="672">
        <f>'RM_6.4.2.sz.mell'!G40</f>
        <v>0</v>
      </c>
      <c r="H40" s="672">
        <f>'RM_6.4.2.sz.mell'!H40</f>
        <v>0</v>
      </c>
      <c r="I40" s="672">
        <f>'RM_6.4.2.sz.mell'!I40</f>
        <v>0</v>
      </c>
      <c r="J40" s="788">
        <f>'RM_6.4.2.sz.mell'!J40</f>
        <v>0</v>
      </c>
      <c r="K40" s="781">
        <f>'RM_6.4.2.sz.mell'!K40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'RM_6.4.2.sz.mell'!C41</f>
        <v>0</v>
      </c>
      <c r="D41" s="679">
        <f>'RM_6.4.2.sz.mell'!D41</f>
        <v>0</v>
      </c>
      <c r="E41" s="679">
        <f>'RM_6.4.2.sz.mell'!E41</f>
        <v>0</v>
      </c>
      <c r="F41" s="679">
        <f>'RM_6.4.2.sz.mell'!F41</f>
        <v>0</v>
      </c>
      <c r="G41" s="679">
        <f>'RM_6.4.2.sz.mell'!G41</f>
        <v>0</v>
      </c>
      <c r="H41" s="679">
        <f>'RM_6.4.2.sz.mell'!H41</f>
        <v>0</v>
      </c>
      <c r="I41" s="679">
        <f>'RM_6.4.2.sz.mell'!I41</f>
        <v>0</v>
      </c>
      <c r="J41" s="788">
        <f>'RM_6.4.2.sz.mell'!J41</f>
        <v>0</v>
      </c>
      <c r="K41" s="789">
        <f>'RM_6.4.2.sz.mell'!K41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'RM_6.4.2.sz.mell'!C42</f>
        <v>0</v>
      </c>
      <c r="D42" s="676">
        <f>'RM_6.4.2.sz.mell'!D42</f>
        <v>0</v>
      </c>
      <c r="E42" s="676">
        <f>'RM_6.4.2.sz.mell'!E42</f>
        <v>0</v>
      </c>
      <c r="F42" s="676">
        <f>'RM_6.4.2.sz.mell'!F42</f>
        <v>0</v>
      </c>
      <c r="G42" s="676">
        <f>'RM_6.4.2.sz.mell'!G42</f>
        <v>0</v>
      </c>
      <c r="H42" s="676">
        <f>'RM_6.4.2.sz.mell'!H42</f>
        <v>0</v>
      </c>
      <c r="I42" s="676">
        <f>'RM_6.4.2.sz.mell'!I42</f>
        <v>0</v>
      </c>
      <c r="J42" s="788">
        <f>'RM_6.4.2.sz.mell'!J42</f>
        <v>0</v>
      </c>
      <c r="K42" s="791">
        <f>'RM_6.4.2.sz.mell'!K42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'RM_6.4.2.sz.mell'!C43</f>
        <v>0</v>
      </c>
      <c r="D43" s="297">
        <f>'RM_6.4.2.sz.mell'!D43</f>
        <v>0</v>
      </c>
      <c r="E43" s="297">
        <f>'RM_6.4.2.sz.mell'!E43</f>
        <v>0</v>
      </c>
      <c r="F43" s="297">
        <f>'RM_6.4.2.sz.mell'!F43</f>
        <v>0</v>
      </c>
      <c r="G43" s="297">
        <f>'RM_6.4.2.sz.mell'!G43</f>
        <v>0</v>
      </c>
      <c r="H43" s="297">
        <f>'RM_6.4.2.sz.mell'!H43</f>
        <v>0</v>
      </c>
      <c r="I43" s="297">
        <f>'RM_6.4.2.sz.mell'!I43</f>
        <v>0</v>
      </c>
      <c r="J43" s="297">
        <f>'RM_6.4.2.sz.mell'!J43</f>
        <v>0</v>
      </c>
      <c r="K43" s="346">
        <f>'RM_6.4.2.sz.mell'!K43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'RM_6.4.2.sz.mell'!C45</f>
        <v>0</v>
      </c>
      <c r="D45" s="801">
        <f>'RM_6.4.2.sz.mell'!D45</f>
        <v>0</v>
      </c>
      <c r="E45" s="801">
        <f>'RM_6.4.2.sz.mell'!E45</f>
        <v>0</v>
      </c>
      <c r="F45" s="801">
        <f>'RM_6.4.2.sz.mell'!F45</f>
        <v>0</v>
      </c>
      <c r="G45" s="801">
        <f>'RM_6.4.2.sz.mell'!G45</f>
        <v>0</v>
      </c>
      <c r="H45" s="801">
        <f>'RM_6.4.2.sz.mell'!H45</f>
        <v>0</v>
      </c>
      <c r="I45" s="801">
        <f>'RM_6.4.2.sz.mell'!I45</f>
        <v>0</v>
      </c>
      <c r="J45" s="801">
        <f>'RM_6.4.2.sz.mell'!J45</f>
        <v>0</v>
      </c>
      <c r="K45" s="302">
        <f>'RM_6.4.2.sz.mell'!K45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'RM_6.4.2.sz.mell'!C46</f>
        <v>0</v>
      </c>
      <c r="D46" s="803">
        <f>'RM_6.4.2.sz.mell'!D46</f>
        <v>0</v>
      </c>
      <c r="E46" s="803">
        <f>'RM_6.4.2.sz.mell'!E46</f>
        <v>0</v>
      </c>
      <c r="F46" s="803">
        <f>'RM_6.4.2.sz.mell'!F46</f>
        <v>0</v>
      </c>
      <c r="G46" s="803">
        <f>'RM_6.4.2.sz.mell'!G46</f>
        <v>0</v>
      </c>
      <c r="H46" s="803">
        <f>'RM_6.4.2.sz.mell'!H46</f>
        <v>0</v>
      </c>
      <c r="I46" s="803">
        <f>'RM_6.4.2.sz.mell'!I46</f>
        <v>0</v>
      </c>
      <c r="J46" s="803">
        <f>'RM_6.4.2.sz.mell'!J46</f>
        <v>0</v>
      </c>
      <c r="K46" s="804">
        <f>'RM_6.4.2.sz.mell'!K46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'RM_6.4.2.sz.mell'!C47</f>
        <v>0</v>
      </c>
      <c r="D47" s="806">
        <f>'RM_6.4.2.sz.mell'!D47</f>
        <v>0</v>
      </c>
      <c r="E47" s="806">
        <f>'RM_6.4.2.sz.mell'!E47</f>
        <v>0</v>
      </c>
      <c r="F47" s="806">
        <f>'RM_6.4.2.sz.mell'!F47</f>
        <v>0</v>
      </c>
      <c r="G47" s="806">
        <f>'RM_6.4.2.sz.mell'!G47</f>
        <v>0</v>
      </c>
      <c r="H47" s="806">
        <f>'RM_6.4.2.sz.mell'!H47</f>
        <v>0</v>
      </c>
      <c r="I47" s="806">
        <f>'RM_6.4.2.sz.mell'!I47</f>
        <v>0</v>
      </c>
      <c r="J47" s="806">
        <f>'RM_6.4.2.sz.mell'!J47</f>
        <v>0</v>
      </c>
      <c r="K47" s="807">
        <f>'RM_6.4.2.sz.mell'!K47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'RM_6.4.2.sz.mell'!C48</f>
        <v>0</v>
      </c>
      <c r="D48" s="806">
        <f>'RM_6.4.2.sz.mell'!D48</f>
        <v>0</v>
      </c>
      <c r="E48" s="806">
        <f>'RM_6.4.2.sz.mell'!E48</f>
        <v>0</v>
      </c>
      <c r="F48" s="806">
        <f>'RM_6.4.2.sz.mell'!F48</f>
        <v>0</v>
      </c>
      <c r="G48" s="806">
        <f>'RM_6.4.2.sz.mell'!G48</f>
        <v>0</v>
      </c>
      <c r="H48" s="806">
        <f>'RM_6.4.2.sz.mell'!H48</f>
        <v>0</v>
      </c>
      <c r="I48" s="806">
        <f>'RM_6.4.2.sz.mell'!I48</f>
        <v>0</v>
      </c>
      <c r="J48" s="806">
        <f>'RM_6.4.2.sz.mell'!J48</f>
        <v>0</v>
      </c>
      <c r="K48" s="807">
        <f>'RM_6.4.2.sz.mell'!K48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'RM_6.4.2.sz.mell'!C49</f>
        <v>0</v>
      </c>
      <c r="D49" s="806">
        <f>'RM_6.4.2.sz.mell'!D49</f>
        <v>0</v>
      </c>
      <c r="E49" s="806">
        <f>'RM_6.4.2.sz.mell'!E49</f>
        <v>0</v>
      </c>
      <c r="F49" s="806">
        <f>'RM_6.4.2.sz.mell'!F49</f>
        <v>0</v>
      </c>
      <c r="G49" s="806">
        <f>'RM_6.4.2.sz.mell'!G49</f>
        <v>0</v>
      </c>
      <c r="H49" s="806">
        <f>'RM_6.4.2.sz.mell'!H49</f>
        <v>0</v>
      </c>
      <c r="I49" s="806">
        <f>'RM_6.4.2.sz.mell'!I49</f>
        <v>0</v>
      </c>
      <c r="J49" s="806">
        <f>'RM_6.4.2.sz.mell'!J49</f>
        <v>0</v>
      </c>
      <c r="K49" s="807">
        <f>'RM_6.4.2.sz.mell'!K49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'RM_6.4.2.sz.mell'!C50</f>
        <v>0</v>
      </c>
      <c r="D50" s="806">
        <f>'RM_6.4.2.sz.mell'!D50</f>
        <v>0</v>
      </c>
      <c r="E50" s="806">
        <f>'RM_6.4.2.sz.mell'!E50</f>
        <v>0</v>
      </c>
      <c r="F50" s="806">
        <f>'RM_6.4.2.sz.mell'!F50</f>
        <v>0</v>
      </c>
      <c r="G50" s="806">
        <f>'RM_6.4.2.sz.mell'!G50</f>
        <v>0</v>
      </c>
      <c r="H50" s="806">
        <f>'RM_6.4.2.sz.mell'!H50</f>
        <v>0</v>
      </c>
      <c r="I50" s="806">
        <f>'RM_6.4.2.sz.mell'!I50</f>
        <v>0</v>
      </c>
      <c r="J50" s="806">
        <f>'RM_6.4.2.sz.mell'!J50</f>
        <v>0</v>
      </c>
      <c r="K50" s="807">
        <f>'RM_6.4.2.sz.mell'!K50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'RM_6.4.2.sz.mell'!C51</f>
        <v>0</v>
      </c>
      <c r="D51" s="801">
        <f>'RM_6.4.2.sz.mell'!D51</f>
        <v>0</v>
      </c>
      <c r="E51" s="801">
        <f>'RM_6.4.2.sz.mell'!E51</f>
        <v>0</v>
      </c>
      <c r="F51" s="801">
        <f>'RM_6.4.2.sz.mell'!F51</f>
        <v>0</v>
      </c>
      <c r="G51" s="801">
        <f>'RM_6.4.2.sz.mell'!G51</f>
        <v>0</v>
      </c>
      <c r="H51" s="801">
        <f>'RM_6.4.2.sz.mell'!H51</f>
        <v>0</v>
      </c>
      <c r="I51" s="801">
        <f>'RM_6.4.2.sz.mell'!I51</f>
        <v>0</v>
      </c>
      <c r="J51" s="801">
        <f>'RM_6.4.2.sz.mell'!J51</f>
        <v>0</v>
      </c>
      <c r="K51" s="302">
        <f>'RM_6.4.2.sz.mell'!K51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'RM_6.4.2.sz.mell'!C52</f>
        <v>0</v>
      </c>
      <c r="D52" s="803">
        <f>'RM_6.4.2.sz.mell'!D52</f>
        <v>0</v>
      </c>
      <c r="E52" s="803">
        <f>'RM_6.4.2.sz.mell'!E52</f>
        <v>0</v>
      </c>
      <c r="F52" s="803">
        <f>'RM_6.4.2.sz.mell'!F52</f>
        <v>0</v>
      </c>
      <c r="G52" s="803">
        <f>'RM_6.4.2.sz.mell'!G52</f>
        <v>0</v>
      </c>
      <c r="H52" s="803">
        <f>'RM_6.4.2.sz.mell'!H52</f>
        <v>0</v>
      </c>
      <c r="I52" s="803">
        <f>'RM_6.4.2.sz.mell'!I52</f>
        <v>0</v>
      </c>
      <c r="J52" s="803">
        <f>'RM_6.4.2.sz.mell'!J52</f>
        <v>0</v>
      </c>
      <c r="K52" s="804">
        <f>'RM_6.4.2.sz.mell'!K52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'RM_6.4.2.sz.mell'!C53</f>
        <v>0</v>
      </c>
      <c r="D53" s="806">
        <f>'RM_6.4.2.sz.mell'!D53</f>
        <v>0</v>
      </c>
      <c r="E53" s="806">
        <f>'RM_6.4.2.sz.mell'!E53</f>
        <v>0</v>
      </c>
      <c r="F53" s="806">
        <f>'RM_6.4.2.sz.mell'!F53</f>
        <v>0</v>
      </c>
      <c r="G53" s="806">
        <f>'RM_6.4.2.sz.mell'!G53</f>
        <v>0</v>
      </c>
      <c r="H53" s="806">
        <f>'RM_6.4.2.sz.mell'!H53</f>
        <v>0</v>
      </c>
      <c r="I53" s="806">
        <f>'RM_6.4.2.sz.mell'!I53</f>
        <v>0</v>
      </c>
      <c r="J53" s="806">
        <f>'RM_6.4.2.sz.mell'!J53</f>
        <v>0</v>
      </c>
      <c r="K53" s="807">
        <f>'RM_6.4.2.sz.mell'!K53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'RM_6.4.2.sz.mell'!C54</f>
        <v>0</v>
      </c>
      <c r="D54" s="806">
        <f>'RM_6.4.2.sz.mell'!D54</f>
        <v>0</v>
      </c>
      <c r="E54" s="806">
        <f>'RM_6.4.2.sz.mell'!E54</f>
        <v>0</v>
      </c>
      <c r="F54" s="806">
        <f>'RM_6.4.2.sz.mell'!F54</f>
        <v>0</v>
      </c>
      <c r="G54" s="806">
        <f>'RM_6.4.2.sz.mell'!G54</f>
        <v>0</v>
      </c>
      <c r="H54" s="806">
        <f>'RM_6.4.2.sz.mell'!H54</f>
        <v>0</v>
      </c>
      <c r="I54" s="806">
        <f>'RM_6.4.2.sz.mell'!I54</f>
        <v>0</v>
      </c>
      <c r="J54" s="806">
        <f>'RM_6.4.2.sz.mell'!J54</f>
        <v>0</v>
      </c>
      <c r="K54" s="807">
        <f>'RM_6.4.2.sz.mell'!K54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'RM_6.4.2.sz.mell'!C55</f>
        <v>0</v>
      </c>
      <c r="D55" s="806">
        <f>'RM_6.4.2.sz.mell'!D55</f>
        <v>0</v>
      </c>
      <c r="E55" s="806">
        <f>'RM_6.4.2.sz.mell'!E55</f>
        <v>0</v>
      </c>
      <c r="F55" s="806">
        <f>'RM_6.4.2.sz.mell'!F55</f>
        <v>0</v>
      </c>
      <c r="G55" s="806">
        <f>'RM_6.4.2.sz.mell'!G55</f>
        <v>0</v>
      </c>
      <c r="H55" s="806">
        <f>'RM_6.4.2.sz.mell'!H55</f>
        <v>0</v>
      </c>
      <c r="I55" s="806">
        <f>'RM_6.4.2.sz.mell'!I55</f>
        <v>0</v>
      </c>
      <c r="J55" s="806">
        <f>'RM_6.4.2.sz.mell'!J55</f>
        <v>0</v>
      </c>
      <c r="K55" s="807">
        <f>'RM_6.4.2.sz.mell'!K55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'RM_6.4.2.sz.mell'!C56</f>
        <v>0</v>
      </c>
      <c r="D56" s="801">
        <f>'RM_6.4.2.sz.mell'!D56</f>
        <v>0</v>
      </c>
      <c r="E56" s="801">
        <f>'RM_6.4.2.sz.mell'!E56</f>
        <v>0</v>
      </c>
      <c r="F56" s="801">
        <f>'RM_6.4.2.sz.mell'!F56</f>
        <v>0</v>
      </c>
      <c r="G56" s="801">
        <f>'RM_6.4.2.sz.mell'!G56</f>
        <v>0</v>
      </c>
      <c r="H56" s="801">
        <f>'RM_6.4.2.sz.mell'!H56</f>
        <v>0</v>
      </c>
      <c r="I56" s="801">
        <f>'RM_6.4.2.sz.mell'!I56</f>
        <v>0</v>
      </c>
      <c r="J56" s="801">
        <f>'RM_6.4.2.sz.mell'!J56</f>
        <v>0</v>
      </c>
      <c r="K56" s="302">
        <f>'RM_6.4.2.sz.mell'!K56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'RM_6.4.2.sz.mell'!C57</f>
        <v>0</v>
      </c>
      <c r="D57" s="809">
        <f>'RM_6.4.2.sz.mell'!D57</f>
        <v>0</v>
      </c>
      <c r="E57" s="809">
        <f>'RM_6.4.2.sz.mell'!E57</f>
        <v>0</v>
      </c>
      <c r="F57" s="809">
        <f>'RM_6.4.2.sz.mell'!F57</f>
        <v>0</v>
      </c>
      <c r="G57" s="809">
        <f>'RM_6.4.2.sz.mell'!G57</f>
        <v>0</v>
      </c>
      <c r="H57" s="809">
        <f>'RM_6.4.2.sz.mell'!H57</f>
        <v>0</v>
      </c>
      <c r="I57" s="809">
        <f>'RM_6.4.2.sz.mell'!I57</f>
        <v>0</v>
      </c>
      <c r="J57" s="809">
        <f>'RM_6.4.2.sz.mell'!J57</f>
        <v>0</v>
      </c>
      <c r="K57" s="350">
        <f>'RM_6.4.2.sz.mell'!K57</f>
        <v>0</v>
      </c>
    </row>
    <row r="58" spans="1:11" s="1336" customFormat="1" ht="13.5" thickBot="1" x14ac:dyDescent="0.25">
      <c r="A58" s="1335"/>
      <c r="C58" s="1337">
        <f>'RM_6.4.2.sz.mell'!C58</f>
        <v>0</v>
      </c>
      <c r="D58" s="1337">
        <f>'RM_6.4.2.sz.mell'!D58</f>
        <v>0</v>
      </c>
      <c r="E58" s="1337">
        <f>'RM_6.4.2.sz.mell'!E58</f>
        <v>0</v>
      </c>
      <c r="F58" s="1337">
        <f>'RM_6.4.2.sz.mell'!F58</f>
        <v>0</v>
      </c>
      <c r="G58" s="1337">
        <f>'RM_6.4.2.sz.mell'!G58</f>
        <v>0</v>
      </c>
      <c r="H58" s="1337">
        <f>'RM_6.4.2.sz.mell'!H58</f>
        <v>0</v>
      </c>
      <c r="I58" s="1337">
        <f>'RM_6.4.2.sz.mell'!I58</f>
        <v>0</v>
      </c>
      <c r="J58" s="1337">
        <f>'RM_6.4.2.sz.mell'!J58</f>
        <v>0</v>
      </c>
      <c r="K58" s="1332">
        <f>'RM_6.4.2.sz.mell'!K58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'RM_6.4.2.sz.mell'!C59</f>
        <v>0</v>
      </c>
      <c r="D59" s="813">
        <f>'RM_6.4.2.sz.mell'!D59</f>
        <v>0</v>
      </c>
      <c r="E59" s="813">
        <f>'RM_6.4.2.sz.mell'!E59</f>
        <v>0</v>
      </c>
      <c r="F59" s="813">
        <f>'RM_6.4.2.sz.mell'!F59</f>
        <v>0</v>
      </c>
      <c r="G59" s="813">
        <f>'RM_6.4.2.sz.mell'!G59</f>
        <v>0</v>
      </c>
      <c r="H59" s="813">
        <f>'RM_6.4.2.sz.mell'!H59</f>
        <v>0</v>
      </c>
      <c r="I59" s="813">
        <f>'RM_6.4.2.sz.mell'!I59</f>
        <v>0</v>
      </c>
      <c r="J59" s="813">
        <f>'RM_6.4.2.sz.mell'!J59</f>
        <v>0</v>
      </c>
      <c r="K59" s="814">
        <f>'RM_6.4.2.sz.mell'!K59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'RM_6.4.2.sz.mell'!C60</f>
        <v>0</v>
      </c>
      <c r="D60" s="813">
        <f>'RM_6.4.2.sz.mell'!D60</f>
        <v>0</v>
      </c>
      <c r="E60" s="813">
        <f>'RM_6.4.2.sz.mell'!E60</f>
        <v>0</v>
      </c>
      <c r="F60" s="813">
        <f>'RM_6.4.2.sz.mell'!F60</f>
        <v>0</v>
      </c>
      <c r="G60" s="813">
        <f>'RM_6.4.2.sz.mell'!G60</f>
        <v>0</v>
      </c>
      <c r="H60" s="813">
        <f>'RM_6.4.2.sz.mell'!H60</f>
        <v>0</v>
      </c>
      <c r="I60" s="813">
        <f>'RM_6.4.2.sz.mell'!I60</f>
        <v>0</v>
      </c>
      <c r="J60" s="813">
        <f>'RM_6.4.2.sz.mell'!J60</f>
        <v>0</v>
      </c>
      <c r="K60" s="814">
        <f>'RM_6.4.2.sz.mell'!K60</f>
        <v>0</v>
      </c>
    </row>
  </sheetData>
  <sheetProtection sheet="1" formatCells="0"/>
  <customSheetViews>
    <customSheetView guid="{9A8A2574-4E4C-4A0E-A4B4-611EAAF4A38D}" scale="120" topLeftCell="B1">
      <selection activeCell="K2" sqref="K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G31" sqref="G3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CONCATENATE(ALAPADATOK!Q15,"3. melléklet ",E_ALAPADATOK!A7," ",E_ALAPADATOK!B7," ",E_ALAPADATOK!C7," ",E_ALAPADATOK!D7," ",E_ALAPADATOK!E7," ",E_ALAPADATOK!F7," ",E_ALAPADATOK!G7," ",E_ALAPADATOK!H7)</f>
        <v>5.3.3.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CONCATENATE('E_5.4.2.sz.mell'!B2:J2)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'RM_6.4.3.sz.mell'!C10</f>
        <v>0</v>
      </c>
      <c r="D10" s="297">
        <f>'RM_6.4.3.sz.mell'!D10</f>
        <v>0</v>
      </c>
      <c r="E10" s="297">
        <f>'RM_6.4.3.sz.mell'!E10</f>
        <v>0</v>
      </c>
      <c r="F10" s="297">
        <f>'RM_6.4.3.sz.mell'!F10</f>
        <v>0</v>
      </c>
      <c r="G10" s="297">
        <f>'RM_6.4.3.sz.mell'!G10</f>
        <v>0</v>
      </c>
      <c r="H10" s="297">
        <f>'RM_6.4.3.sz.mell'!H10</f>
        <v>0</v>
      </c>
      <c r="I10" s="297">
        <f>'RM_6.4.3.sz.mell'!I10</f>
        <v>0</v>
      </c>
      <c r="J10" s="297">
        <f>'RM_6.4.3.sz.mell'!J10</f>
        <v>0</v>
      </c>
      <c r="K10" s="297">
        <f>'RM_6.4.3.sz.mell'!K10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'RM_6.4.3.sz.mell'!C11</f>
        <v>0</v>
      </c>
      <c r="D11" s="684">
        <f>'RM_6.4.3.sz.mell'!D11</f>
        <v>0</v>
      </c>
      <c r="E11" s="684">
        <f>'RM_6.4.3.sz.mell'!E11</f>
        <v>0</v>
      </c>
      <c r="F11" s="684">
        <f>'RM_6.4.3.sz.mell'!F11</f>
        <v>0</v>
      </c>
      <c r="G11" s="684">
        <f>'RM_6.4.3.sz.mell'!G11</f>
        <v>0</v>
      </c>
      <c r="H11" s="684">
        <f>'RM_6.4.3.sz.mell'!H11</f>
        <v>0</v>
      </c>
      <c r="I11" s="684">
        <f>'RM_6.4.3.sz.mell'!I11</f>
        <v>0</v>
      </c>
      <c r="J11" s="780">
        <f>'RM_6.4.3.sz.mell'!J11</f>
        <v>0</v>
      </c>
      <c r="K11" s="781">
        <f>'RM_6.4.3.sz.mell'!K11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'RM_6.4.3.sz.mell'!C12</f>
        <v>0</v>
      </c>
      <c r="D12" s="686">
        <f>'RM_6.4.3.sz.mell'!D12</f>
        <v>0</v>
      </c>
      <c r="E12" s="686">
        <f>'RM_6.4.3.sz.mell'!E12</f>
        <v>0</v>
      </c>
      <c r="F12" s="686">
        <f>'RM_6.4.3.sz.mell'!F12</f>
        <v>0</v>
      </c>
      <c r="G12" s="686">
        <f>'RM_6.4.3.sz.mell'!G12</f>
        <v>0</v>
      </c>
      <c r="H12" s="686">
        <f>'RM_6.4.3.sz.mell'!H12</f>
        <v>0</v>
      </c>
      <c r="I12" s="686">
        <f>'RM_6.4.3.sz.mell'!I12</f>
        <v>0</v>
      </c>
      <c r="J12" s="783">
        <f>'RM_6.4.3.sz.mell'!J12</f>
        <v>0</v>
      </c>
      <c r="K12" s="781">
        <f>'RM_6.4.3.sz.mell'!K12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'RM_6.4.3.sz.mell'!C13</f>
        <v>0</v>
      </c>
      <c r="D13" s="686">
        <f>'RM_6.4.3.sz.mell'!D13</f>
        <v>0</v>
      </c>
      <c r="E13" s="686">
        <f>'RM_6.4.3.sz.mell'!E13</f>
        <v>0</v>
      </c>
      <c r="F13" s="686">
        <f>'RM_6.4.3.sz.mell'!F13</f>
        <v>0</v>
      </c>
      <c r="G13" s="686">
        <f>'RM_6.4.3.sz.mell'!G13</f>
        <v>0</v>
      </c>
      <c r="H13" s="686">
        <f>'RM_6.4.3.sz.mell'!H13</f>
        <v>0</v>
      </c>
      <c r="I13" s="686">
        <f>'RM_6.4.3.sz.mell'!I13</f>
        <v>0</v>
      </c>
      <c r="J13" s="783">
        <f>'RM_6.4.3.sz.mell'!J13</f>
        <v>0</v>
      </c>
      <c r="K13" s="781">
        <f>'RM_6.4.3.sz.mell'!K13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'RM_6.4.3.sz.mell'!C14</f>
        <v>0</v>
      </c>
      <c r="D14" s="686">
        <f>'RM_6.4.3.sz.mell'!D14</f>
        <v>0</v>
      </c>
      <c r="E14" s="686">
        <f>'RM_6.4.3.sz.mell'!E14</f>
        <v>0</v>
      </c>
      <c r="F14" s="686">
        <f>'RM_6.4.3.sz.mell'!F14</f>
        <v>0</v>
      </c>
      <c r="G14" s="686">
        <f>'RM_6.4.3.sz.mell'!G14</f>
        <v>0</v>
      </c>
      <c r="H14" s="686">
        <f>'RM_6.4.3.sz.mell'!H14</f>
        <v>0</v>
      </c>
      <c r="I14" s="686">
        <f>'RM_6.4.3.sz.mell'!I14</f>
        <v>0</v>
      </c>
      <c r="J14" s="783">
        <f>'RM_6.4.3.sz.mell'!J14</f>
        <v>0</v>
      </c>
      <c r="K14" s="781">
        <f>'RM_6.4.3.sz.mell'!K14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'RM_6.4.3.sz.mell'!C15</f>
        <v>0</v>
      </c>
      <c r="D15" s="686">
        <f>'RM_6.4.3.sz.mell'!D15</f>
        <v>0</v>
      </c>
      <c r="E15" s="686">
        <f>'RM_6.4.3.sz.mell'!E15</f>
        <v>0</v>
      </c>
      <c r="F15" s="686">
        <f>'RM_6.4.3.sz.mell'!F15</f>
        <v>0</v>
      </c>
      <c r="G15" s="686">
        <f>'RM_6.4.3.sz.mell'!G15</f>
        <v>0</v>
      </c>
      <c r="H15" s="686">
        <f>'RM_6.4.3.sz.mell'!H15</f>
        <v>0</v>
      </c>
      <c r="I15" s="686">
        <f>'RM_6.4.3.sz.mell'!I15</f>
        <v>0</v>
      </c>
      <c r="J15" s="783">
        <f>'RM_6.4.3.sz.mell'!J15</f>
        <v>0</v>
      </c>
      <c r="K15" s="781">
        <f>'RM_6.4.3.sz.mell'!K15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'RM_6.4.3.sz.mell'!C16</f>
        <v>0</v>
      </c>
      <c r="D16" s="686">
        <f>'RM_6.4.3.sz.mell'!D16</f>
        <v>0</v>
      </c>
      <c r="E16" s="686">
        <f>'RM_6.4.3.sz.mell'!E16</f>
        <v>0</v>
      </c>
      <c r="F16" s="686">
        <f>'RM_6.4.3.sz.mell'!F16</f>
        <v>0</v>
      </c>
      <c r="G16" s="686">
        <f>'RM_6.4.3.sz.mell'!G16</f>
        <v>0</v>
      </c>
      <c r="H16" s="686">
        <f>'RM_6.4.3.sz.mell'!H16</f>
        <v>0</v>
      </c>
      <c r="I16" s="686">
        <f>'RM_6.4.3.sz.mell'!I16</f>
        <v>0</v>
      </c>
      <c r="J16" s="783">
        <f>'RM_6.4.3.sz.mell'!J16</f>
        <v>0</v>
      </c>
      <c r="K16" s="781">
        <f>'RM_6.4.3.sz.mell'!K16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'RM_6.4.3.sz.mell'!C17</f>
        <v>0</v>
      </c>
      <c r="D17" s="686">
        <f>'RM_6.4.3.sz.mell'!D17</f>
        <v>0</v>
      </c>
      <c r="E17" s="686">
        <f>'RM_6.4.3.sz.mell'!E17</f>
        <v>0</v>
      </c>
      <c r="F17" s="686">
        <f>'RM_6.4.3.sz.mell'!F17</f>
        <v>0</v>
      </c>
      <c r="G17" s="686">
        <f>'RM_6.4.3.sz.mell'!G17</f>
        <v>0</v>
      </c>
      <c r="H17" s="686">
        <f>'RM_6.4.3.sz.mell'!H17</f>
        <v>0</v>
      </c>
      <c r="I17" s="686">
        <f>'RM_6.4.3.sz.mell'!I17</f>
        <v>0</v>
      </c>
      <c r="J17" s="783">
        <f>'RM_6.4.3.sz.mell'!J17</f>
        <v>0</v>
      </c>
      <c r="K17" s="781">
        <f>'RM_6.4.3.sz.mell'!K17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'RM_6.4.3.sz.mell'!C18</f>
        <v>0</v>
      </c>
      <c r="D18" s="686">
        <f>'RM_6.4.3.sz.mell'!D18</f>
        <v>0</v>
      </c>
      <c r="E18" s="686">
        <f>'RM_6.4.3.sz.mell'!E18</f>
        <v>0</v>
      </c>
      <c r="F18" s="686">
        <f>'RM_6.4.3.sz.mell'!F18</f>
        <v>0</v>
      </c>
      <c r="G18" s="686">
        <f>'RM_6.4.3.sz.mell'!G18</f>
        <v>0</v>
      </c>
      <c r="H18" s="686">
        <f>'RM_6.4.3.sz.mell'!H18</f>
        <v>0</v>
      </c>
      <c r="I18" s="686">
        <f>'RM_6.4.3.sz.mell'!I18</f>
        <v>0</v>
      </c>
      <c r="J18" s="783">
        <f>'RM_6.4.3.sz.mell'!J18</f>
        <v>0</v>
      </c>
      <c r="K18" s="781">
        <f>'RM_6.4.3.sz.mell'!K18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'RM_6.4.3.sz.mell'!C19</f>
        <v>0</v>
      </c>
      <c r="D19" s="686">
        <f>'RM_6.4.3.sz.mell'!D19</f>
        <v>0</v>
      </c>
      <c r="E19" s="686">
        <f>'RM_6.4.3.sz.mell'!E19</f>
        <v>0</v>
      </c>
      <c r="F19" s="686">
        <f>'RM_6.4.3.sz.mell'!F19</f>
        <v>0</v>
      </c>
      <c r="G19" s="686">
        <f>'RM_6.4.3.sz.mell'!G19</f>
        <v>0</v>
      </c>
      <c r="H19" s="686">
        <f>'RM_6.4.3.sz.mell'!H19</f>
        <v>0</v>
      </c>
      <c r="I19" s="686">
        <f>'RM_6.4.3.sz.mell'!I19</f>
        <v>0</v>
      </c>
      <c r="J19" s="783">
        <f>'RM_6.4.3.sz.mell'!J19</f>
        <v>0</v>
      </c>
      <c r="K19" s="781">
        <f>'RM_6.4.3.sz.mell'!K19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'RM_6.4.3.sz.mell'!C20</f>
        <v>0</v>
      </c>
      <c r="D20" s="686">
        <f>'RM_6.4.3.sz.mell'!D20</f>
        <v>0</v>
      </c>
      <c r="E20" s="686">
        <f>'RM_6.4.3.sz.mell'!E20</f>
        <v>0</v>
      </c>
      <c r="F20" s="686">
        <f>'RM_6.4.3.sz.mell'!F20</f>
        <v>0</v>
      </c>
      <c r="G20" s="686">
        <f>'RM_6.4.3.sz.mell'!G20</f>
        <v>0</v>
      </c>
      <c r="H20" s="686">
        <f>'RM_6.4.3.sz.mell'!H20</f>
        <v>0</v>
      </c>
      <c r="I20" s="686">
        <f>'RM_6.4.3.sz.mell'!I20</f>
        <v>0</v>
      </c>
      <c r="J20" s="783">
        <f>'RM_6.4.3.sz.mell'!J20</f>
        <v>0</v>
      </c>
      <c r="K20" s="781">
        <f>'RM_6.4.3.sz.mell'!K20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'RM_6.4.3.sz.mell'!C21</f>
        <v>0</v>
      </c>
      <c r="D21" s="688">
        <f>'RM_6.4.3.sz.mell'!D21</f>
        <v>0</v>
      </c>
      <c r="E21" s="688">
        <f>'RM_6.4.3.sz.mell'!E21</f>
        <v>0</v>
      </c>
      <c r="F21" s="688">
        <f>'RM_6.4.3.sz.mell'!F21</f>
        <v>0</v>
      </c>
      <c r="G21" s="688">
        <f>'RM_6.4.3.sz.mell'!G21</f>
        <v>0</v>
      </c>
      <c r="H21" s="688">
        <f>'RM_6.4.3.sz.mell'!H21</f>
        <v>0</v>
      </c>
      <c r="I21" s="688">
        <f>'RM_6.4.3.sz.mell'!I21</f>
        <v>0</v>
      </c>
      <c r="J21" s="786">
        <f>'RM_6.4.3.sz.mell'!J21</f>
        <v>0</v>
      </c>
      <c r="K21" s="781">
        <f>'RM_6.4.3.sz.mell'!K21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'RM_6.4.3.sz.mell'!C22</f>
        <v>0</v>
      </c>
      <c r="D22" s="297">
        <f>'RM_6.4.3.sz.mell'!D22</f>
        <v>0</v>
      </c>
      <c r="E22" s="297">
        <f>'RM_6.4.3.sz.mell'!E22</f>
        <v>0</v>
      </c>
      <c r="F22" s="297">
        <f>'RM_6.4.3.sz.mell'!F22</f>
        <v>0</v>
      </c>
      <c r="G22" s="297">
        <f>'RM_6.4.3.sz.mell'!G22</f>
        <v>0</v>
      </c>
      <c r="H22" s="297">
        <f>'RM_6.4.3.sz.mell'!H22</f>
        <v>0</v>
      </c>
      <c r="I22" s="297">
        <f>'RM_6.4.3.sz.mell'!I22</f>
        <v>0</v>
      </c>
      <c r="J22" s="297">
        <f>'RM_6.4.3.sz.mell'!J22</f>
        <v>0</v>
      </c>
      <c r="K22" s="346">
        <f>'RM_6.4.3.sz.mell'!K22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'RM_6.4.3.sz.mell'!C23</f>
        <v>0</v>
      </c>
      <c r="D23" s="668">
        <f>'RM_6.4.3.sz.mell'!D23</f>
        <v>0</v>
      </c>
      <c r="E23" s="668">
        <f>'RM_6.4.3.sz.mell'!E23</f>
        <v>0</v>
      </c>
      <c r="F23" s="668">
        <f>'RM_6.4.3.sz.mell'!F23</f>
        <v>0</v>
      </c>
      <c r="G23" s="668">
        <f>'RM_6.4.3.sz.mell'!G23</f>
        <v>0</v>
      </c>
      <c r="H23" s="668">
        <f>'RM_6.4.3.sz.mell'!H23</f>
        <v>0</v>
      </c>
      <c r="I23" s="668">
        <f>'RM_6.4.3.sz.mell'!I23</f>
        <v>0</v>
      </c>
      <c r="J23" s="788">
        <f>'RM_6.4.3.sz.mell'!J23</f>
        <v>0</v>
      </c>
      <c r="K23" s="781">
        <f>'RM_6.4.3.sz.mell'!K23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'RM_6.4.3.sz.mell'!C24</f>
        <v>0</v>
      </c>
      <c r="D24" s="686">
        <f>'RM_6.4.3.sz.mell'!D24</f>
        <v>0</v>
      </c>
      <c r="E24" s="686">
        <f>'RM_6.4.3.sz.mell'!E24</f>
        <v>0</v>
      </c>
      <c r="F24" s="686">
        <f>'RM_6.4.3.sz.mell'!F24</f>
        <v>0</v>
      </c>
      <c r="G24" s="686">
        <f>'RM_6.4.3.sz.mell'!G24</f>
        <v>0</v>
      </c>
      <c r="H24" s="686">
        <f>'RM_6.4.3.sz.mell'!H24</f>
        <v>0</v>
      </c>
      <c r="I24" s="686">
        <f>'RM_6.4.3.sz.mell'!I24</f>
        <v>0</v>
      </c>
      <c r="J24" s="783">
        <f>'RM_6.4.3.sz.mell'!J24</f>
        <v>0</v>
      </c>
      <c r="K24" s="789">
        <f>'RM_6.4.3.sz.mell'!K24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'RM_6.4.3.sz.mell'!C25</f>
        <v>0</v>
      </c>
      <c r="D25" s="686">
        <f>'RM_6.4.3.sz.mell'!D25</f>
        <v>0</v>
      </c>
      <c r="E25" s="686">
        <f>'RM_6.4.3.sz.mell'!E25</f>
        <v>0</v>
      </c>
      <c r="F25" s="686">
        <f>'RM_6.4.3.sz.mell'!F25</f>
        <v>0</v>
      </c>
      <c r="G25" s="686">
        <f>'RM_6.4.3.sz.mell'!G25</f>
        <v>0</v>
      </c>
      <c r="H25" s="686">
        <f>'RM_6.4.3.sz.mell'!H25</f>
        <v>0</v>
      </c>
      <c r="I25" s="686">
        <f>'RM_6.4.3.sz.mell'!I25</f>
        <v>0</v>
      </c>
      <c r="J25" s="783">
        <f>'RM_6.4.3.sz.mell'!J25</f>
        <v>0</v>
      </c>
      <c r="K25" s="789">
        <f>'RM_6.4.3.sz.mell'!K25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'RM_6.4.3.sz.mell'!C26</f>
        <v>0</v>
      </c>
      <c r="D26" s="688">
        <f>'RM_6.4.3.sz.mell'!D26</f>
        <v>0</v>
      </c>
      <c r="E26" s="688">
        <f>'RM_6.4.3.sz.mell'!E26</f>
        <v>0</v>
      </c>
      <c r="F26" s="688">
        <f>'RM_6.4.3.sz.mell'!F26</f>
        <v>0</v>
      </c>
      <c r="G26" s="688">
        <f>'RM_6.4.3.sz.mell'!G26</f>
        <v>0</v>
      </c>
      <c r="H26" s="688">
        <f>'RM_6.4.3.sz.mell'!H26</f>
        <v>0</v>
      </c>
      <c r="I26" s="688">
        <f>'RM_6.4.3.sz.mell'!I26</f>
        <v>0</v>
      </c>
      <c r="J26" s="790">
        <f>'RM_6.4.3.sz.mell'!J26</f>
        <v>0</v>
      </c>
      <c r="K26" s="791">
        <f>'RM_6.4.3.sz.mell'!K26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'RM_6.4.3.sz.mell'!C27</f>
        <v>0</v>
      </c>
      <c r="D27" s="389">
        <f>'RM_6.4.3.sz.mell'!D27</f>
        <v>0</v>
      </c>
      <c r="E27" s="389">
        <f>'RM_6.4.3.sz.mell'!E27</f>
        <v>0</v>
      </c>
      <c r="F27" s="389">
        <f>'RM_6.4.3.sz.mell'!F27</f>
        <v>0</v>
      </c>
      <c r="G27" s="389">
        <f>'RM_6.4.3.sz.mell'!G27</f>
        <v>0</v>
      </c>
      <c r="H27" s="389">
        <f>'RM_6.4.3.sz.mell'!H27</f>
        <v>0</v>
      </c>
      <c r="I27" s="389">
        <f>'RM_6.4.3.sz.mell'!I27</f>
        <v>0</v>
      </c>
      <c r="J27" s="389">
        <f>'RM_6.4.3.sz.mell'!J27</f>
        <v>0</v>
      </c>
      <c r="K27" s="302">
        <f>'RM_6.4.3.sz.mell'!K27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'RM_6.4.3.sz.mell'!C28</f>
        <v>0</v>
      </c>
      <c r="D28" s="297">
        <f>'RM_6.4.3.sz.mell'!D28</f>
        <v>0</v>
      </c>
      <c r="E28" s="297">
        <f>'RM_6.4.3.sz.mell'!E28</f>
        <v>0</v>
      </c>
      <c r="F28" s="297">
        <f>'RM_6.4.3.sz.mell'!F28</f>
        <v>0</v>
      </c>
      <c r="G28" s="297">
        <f>'RM_6.4.3.sz.mell'!G28</f>
        <v>0</v>
      </c>
      <c r="H28" s="297">
        <f>'RM_6.4.3.sz.mell'!H28</f>
        <v>0</v>
      </c>
      <c r="I28" s="297">
        <f>'RM_6.4.3.sz.mell'!I28</f>
        <v>0</v>
      </c>
      <c r="J28" s="297">
        <f>'RM_6.4.3.sz.mell'!J28</f>
        <v>0</v>
      </c>
      <c r="K28" s="346">
        <f>'RM_6.4.3.sz.mell'!K28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'RM_6.4.3.sz.mell'!C29</f>
        <v>0</v>
      </c>
      <c r="D29" s="679">
        <f>'RM_6.4.3.sz.mell'!D29</f>
        <v>0</v>
      </c>
      <c r="E29" s="679">
        <f>'RM_6.4.3.sz.mell'!E29</f>
        <v>0</v>
      </c>
      <c r="F29" s="679">
        <f>'RM_6.4.3.sz.mell'!F29</f>
        <v>0</v>
      </c>
      <c r="G29" s="679">
        <f>'RM_6.4.3.sz.mell'!G29</f>
        <v>0</v>
      </c>
      <c r="H29" s="679">
        <f>'RM_6.4.3.sz.mell'!H29</f>
        <v>0</v>
      </c>
      <c r="I29" s="679">
        <f>'RM_6.4.3.sz.mell'!I29</f>
        <v>0</v>
      </c>
      <c r="J29" s="788">
        <f>'RM_6.4.3.sz.mell'!J29</f>
        <v>0</v>
      </c>
      <c r="K29" s="781">
        <f>'RM_6.4.3.sz.mell'!K29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'RM_6.4.3.sz.mell'!C30</f>
        <v>0</v>
      </c>
      <c r="D30" s="679">
        <f>'RM_6.4.3.sz.mell'!D30</f>
        <v>0</v>
      </c>
      <c r="E30" s="679">
        <f>'RM_6.4.3.sz.mell'!E30</f>
        <v>0</v>
      </c>
      <c r="F30" s="679">
        <f>'RM_6.4.3.sz.mell'!F30</f>
        <v>0</v>
      </c>
      <c r="G30" s="679">
        <f>'RM_6.4.3.sz.mell'!G30</f>
        <v>0</v>
      </c>
      <c r="H30" s="679">
        <f>'RM_6.4.3.sz.mell'!H30</f>
        <v>0</v>
      </c>
      <c r="I30" s="679">
        <f>'RM_6.4.3.sz.mell'!I30</f>
        <v>0</v>
      </c>
      <c r="J30" s="788">
        <f>'RM_6.4.3.sz.mell'!J30</f>
        <v>0</v>
      </c>
      <c r="K30" s="781">
        <f>'RM_6.4.3.sz.mell'!K30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'RM_6.4.3.sz.mell'!C31</f>
        <v>0</v>
      </c>
      <c r="D31" s="757">
        <f>'RM_6.4.3.sz.mell'!D31</f>
        <v>0</v>
      </c>
      <c r="E31" s="757">
        <f>'RM_6.4.3.sz.mell'!E31</f>
        <v>0</v>
      </c>
      <c r="F31" s="757">
        <f>'RM_6.4.3.sz.mell'!F31</f>
        <v>0</v>
      </c>
      <c r="G31" s="757">
        <f>'RM_6.4.3.sz.mell'!G31</f>
        <v>0</v>
      </c>
      <c r="H31" s="757">
        <f>'RM_6.4.3.sz.mell'!H31</f>
        <v>0</v>
      </c>
      <c r="I31" s="757">
        <f>'RM_6.4.3.sz.mell'!I31</f>
        <v>0</v>
      </c>
      <c r="J31" s="788">
        <f>'RM_6.4.3.sz.mell'!J31</f>
        <v>0</v>
      </c>
      <c r="K31" s="781">
        <f>'RM_6.4.3.sz.mell'!K31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'RM_6.4.3.sz.mell'!C32</f>
        <v>0</v>
      </c>
      <c r="D32" s="297">
        <f>'RM_6.4.3.sz.mell'!D32</f>
        <v>0</v>
      </c>
      <c r="E32" s="297">
        <f>'RM_6.4.3.sz.mell'!E32</f>
        <v>0</v>
      </c>
      <c r="F32" s="297">
        <f>'RM_6.4.3.sz.mell'!F32</f>
        <v>0</v>
      </c>
      <c r="G32" s="297">
        <f>'RM_6.4.3.sz.mell'!G32</f>
        <v>0</v>
      </c>
      <c r="H32" s="297">
        <f>'RM_6.4.3.sz.mell'!H32</f>
        <v>0</v>
      </c>
      <c r="I32" s="297">
        <f>'RM_6.4.3.sz.mell'!I32</f>
        <v>0</v>
      </c>
      <c r="J32" s="297">
        <f>'RM_6.4.3.sz.mell'!J32</f>
        <v>0</v>
      </c>
      <c r="K32" s="346">
        <f>'RM_6.4.3.sz.mell'!K32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'RM_6.4.3.sz.mell'!C33</f>
        <v>0</v>
      </c>
      <c r="D33" s="672">
        <f>'RM_6.4.3.sz.mell'!D33</f>
        <v>0</v>
      </c>
      <c r="E33" s="672">
        <f>'RM_6.4.3.sz.mell'!E33</f>
        <v>0</v>
      </c>
      <c r="F33" s="672">
        <f>'RM_6.4.3.sz.mell'!F33</f>
        <v>0</v>
      </c>
      <c r="G33" s="672">
        <f>'RM_6.4.3.sz.mell'!G33</f>
        <v>0</v>
      </c>
      <c r="H33" s="672">
        <f>'RM_6.4.3.sz.mell'!H33</f>
        <v>0</v>
      </c>
      <c r="I33" s="672">
        <f>'RM_6.4.3.sz.mell'!I33</f>
        <v>0</v>
      </c>
      <c r="J33" s="788">
        <f>'RM_6.4.3.sz.mell'!J33</f>
        <v>0</v>
      </c>
      <c r="K33" s="781">
        <f>'RM_6.4.3.sz.mell'!K33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'RM_6.4.3.sz.mell'!C34</f>
        <v>0</v>
      </c>
      <c r="D34" s="679">
        <f>'RM_6.4.3.sz.mell'!D34</f>
        <v>0</v>
      </c>
      <c r="E34" s="679">
        <f>'RM_6.4.3.sz.mell'!E34</f>
        <v>0</v>
      </c>
      <c r="F34" s="679">
        <f>'RM_6.4.3.sz.mell'!F34</f>
        <v>0</v>
      </c>
      <c r="G34" s="679">
        <f>'RM_6.4.3.sz.mell'!G34</f>
        <v>0</v>
      </c>
      <c r="H34" s="679">
        <f>'RM_6.4.3.sz.mell'!H34</f>
        <v>0</v>
      </c>
      <c r="I34" s="679">
        <f>'RM_6.4.3.sz.mell'!I34</f>
        <v>0</v>
      </c>
      <c r="J34" s="788">
        <f>'RM_6.4.3.sz.mell'!J34</f>
        <v>0</v>
      </c>
      <c r="K34" s="781">
        <f>'RM_6.4.3.sz.mell'!K34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'RM_6.4.3.sz.mell'!C35</f>
        <v>0</v>
      </c>
      <c r="D35" s="757">
        <f>'RM_6.4.3.sz.mell'!D35</f>
        <v>0</v>
      </c>
      <c r="E35" s="757">
        <f>'RM_6.4.3.sz.mell'!E35</f>
        <v>0</v>
      </c>
      <c r="F35" s="757">
        <f>'RM_6.4.3.sz.mell'!F35</f>
        <v>0</v>
      </c>
      <c r="G35" s="757">
        <f>'RM_6.4.3.sz.mell'!G35</f>
        <v>0</v>
      </c>
      <c r="H35" s="757">
        <f>'RM_6.4.3.sz.mell'!H35</f>
        <v>0</v>
      </c>
      <c r="I35" s="757">
        <f>'RM_6.4.3.sz.mell'!I35</f>
        <v>0</v>
      </c>
      <c r="J35" s="788">
        <f>'RM_6.4.3.sz.mell'!J35</f>
        <v>0</v>
      </c>
      <c r="K35" s="798">
        <f>'RM_6.4.3.sz.mell'!K35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'RM_6.4.3.sz.mell'!C36</f>
        <v>0</v>
      </c>
      <c r="D36" s="389">
        <f>'RM_6.4.3.sz.mell'!D36</f>
        <v>0</v>
      </c>
      <c r="E36" s="389">
        <f>'RM_6.4.3.sz.mell'!E36</f>
        <v>0</v>
      </c>
      <c r="F36" s="389">
        <f>'RM_6.4.3.sz.mell'!F36</f>
        <v>0</v>
      </c>
      <c r="G36" s="389">
        <f>'RM_6.4.3.sz.mell'!G36</f>
        <v>0</v>
      </c>
      <c r="H36" s="389">
        <f>'RM_6.4.3.sz.mell'!H36</f>
        <v>0</v>
      </c>
      <c r="I36" s="389">
        <f>'RM_6.4.3.sz.mell'!I36</f>
        <v>0</v>
      </c>
      <c r="J36" s="297">
        <f>'RM_6.4.3.sz.mell'!J36</f>
        <v>0</v>
      </c>
      <c r="K36" s="302">
        <f>'RM_6.4.3.sz.mell'!K36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'RM_6.4.3.sz.mell'!C37</f>
        <v>0</v>
      </c>
      <c r="D37" s="389">
        <f>'RM_6.4.3.sz.mell'!D37</f>
        <v>0</v>
      </c>
      <c r="E37" s="389">
        <f>'RM_6.4.3.sz.mell'!E37</f>
        <v>0</v>
      </c>
      <c r="F37" s="389">
        <f>'RM_6.4.3.sz.mell'!F37</f>
        <v>0</v>
      </c>
      <c r="G37" s="389">
        <f>'RM_6.4.3.sz.mell'!G37</f>
        <v>0</v>
      </c>
      <c r="H37" s="389">
        <f>'RM_6.4.3.sz.mell'!H37</f>
        <v>0</v>
      </c>
      <c r="I37" s="389">
        <f>'RM_6.4.3.sz.mell'!I37</f>
        <v>0</v>
      </c>
      <c r="J37" s="799">
        <f>'RM_6.4.3.sz.mell'!J37</f>
        <v>0</v>
      </c>
      <c r="K37" s="781">
        <f>'RM_6.4.3.sz.mell'!K37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'RM_6.4.3.sz.mell'!C38</f>
        <v>0</v>
      </c>
      <c r="D38" s="297">
        <f>'RM_6.4.3.sz.mell'!D38</f>
        <v>0</v>
      </c>
      <c r="E38" s="297">
        <f>'RM_6.4.3.sz.mell'!E38</f>
        <v>0</v>
      </c>
      <c r="F38" s="297">
        <f>'RM_6.4.3.sz.mell'!F38</f>
        <v>0</v>
      </c>
      <c r="G38" s="297">
        <f>'RM_6.4.3.sz.mell'!G38</f>
        <v>0</v>
      </c>
      <c r="H38" s="297">
        <f>'RM_6.4.3.sz.mell'!H38</f>
        <v>0</v>
      </c>
      <c r="I38" s="297">
        <f>'RM_6.4.3.sz.mell'!I38</f>
        <v>0</v>
      </c>
      <c r="J38" s="297">
        <f>'RM_6.4.3.sz.mell'!J38</f>
        <v>0</v>
      </c>
      <c r="K38" s="346">
        <f>'RM_6.4.3.sz.mell'!K38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'RM_6.4.3.sz.mell'!C39</f>
        <v>0</v>
      </c>
      <c r="D39" s="297">
        <f>'RM_6.4.3.sz.mell'!D39</f>
        <v>0</v>
      </c>
      <c r="E39" s="297">
        <f>'RM_6.4.3.sz.mell'!E39</f>
        <v>0</v>
      </c>
      <c r="F39" s="297">
        <f>'RM_6.4.3.sz.mell'!F39</f>
        <v>0</v>
      </c>
      <c r="G39" s="297">
        <f>'RM_6.4.3.sz.mell'!G39</f>
        <v>0</v>
      </c>
      <c r="H39" s="297">
        <f>'RM_6.4.3.sz.mell'!H39</f>
        <v>0</v>
      </c>
      <c r="I39" s="297">
        <f>'RM_6.4.3.sz.mell'!I39</f>
        <v>0</v>
      </c>
      <c r="J39" s="297">
        <f>'RM_6.4.3.sz.mell'!J39</f>
        <v>0</v>
      </c>
      <c r="K39" s="346">
        <f>'RM_6.4.3.sz.mell'!K39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'RM_6.4.3.sz.mell'!C40</f>
        <v>0</v>
      </c>
      <c r="D40" s="672">
        <f>'RM_6.4.3.sz.mell'!D40</f>
        <v>0</v>
      </c>
      <c r="E40" s="672">
        <f>'RM_6.4.3.sz.mell'!E40</f>
        <v>0</v>
      </c>
      <c r="F40" s="672">
        <f>'RM_6.4.3.sz.mell'!F40</f>
        <v>0</v>
      </c>
      <c r="G40" s="672">
        <f>'RM_6.4.3.sz.mell'!G40</f>
        <v>0</v>
      </c>
      <c r="H40" s="672">
        <f>'RM_6.4.3.sz.mell'!H40</f>
        <v>0</v>
      </c>
      <c r="I40" s="672">
        <f>'RM_6.4.3.sz.mell'!I40</f>
        <v>0</v>
      </c>
      <c r="J40" s="788">
        <f>'RM_6.4.3.sz.mell'!J40</f>
        <v>0</v>
      </c>
      <c r="K40" s="781">
        <f>'RM_6.4.3.sz.mell'!K40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'RM_6.4.3.sz.mell'!C41</f>
        <v>0</v>
      </c>
      <c r="D41" s="679">
        <f>'RM_6.4.3.sz.mell'!D41</f>
        <v>0</v>
      </c>
      <c r="E41" s="679">
        <f>'RM_6.4.3.sz.mell'!E41</f>
        <v>0</v>
      </c>
      <c r="F41" s="679">
        <f>'RM_6.4.3.sz.mell'!F41</f>
        <v>0</v>
      </c>
      <c r="G41" s="679">
        <f>'RM_6.4.3.sz.mell'!G41</f>
        <v>0</v>
      </c>
      <c r="H41" s="679">
        <f>'RM_6.4.3.sz.mell'!H41</f>
        <v>0</v>
      </c>
      <c r="I41" s="679">
        <f>'RM_6.4.3.sz.mell'!I41</f>
        <v>0</v>
      </c>
      <c r="J41" s="788">
        <f>'RM_6.4.3.sz.mell'!J41</f>
        <v>0</v>
      </c>
      <c r="K41" s="789">
        <f>'RM_6.4.3.sz.mell'!K41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'RM_6.4.3.sz.mell'!C42</f>
        <v>0</v>
      </c>
      <c r="D42" s="676">
        <f>'RM_6.4.3.sz.mell'!D42</f>
        <v>0</v>
      </c>
      <c r="E42" s="676">
        <f>'RM_6.4.3.sz.mell'!E42</f>
        <v>0</v>
      </c>
      <c r="F42" s="676">
        <f>'RM_6.4.3.sz.mell'!F42</f>
        <v>0</v>
      </c>
      <c r="G42" s="676">
        <f>'RM_6.4.3.sz.mell'!G42</f>
        <v>0</v>
      </c>
      <c r="H42" s="676">
        <f>'RM_6.4.3.sz.mell'!H42</f>
        <v>0</v>
      </c>
      <c r="I42" s="676">
        <f>'RM_6.4.3.sz.mell'!I42</f>
        <v>0</v>
      </c>
      <c r="J42" s="788">
        <f>'RM_6.4.3.sz.mell'!J42</f>
        <v>0</v>
      </c>
      <c r="K42" s="791">
        <f>'RM_6.4.3.sz.mell'!K42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'RM_6.4.3.sz.mell'!C43</f>
        <v>0</v>
      </c>
      <c r="D43" s="297">
        <f>'RM_6.4.3.sz.mell'!D43</f>
        <v>0</v>
      </c>
      <c r="E43" s="297">
        <f>'RM_6.4.3.sz.mell'!E43</f>
        <v>0</v>
      </c>
      <c r="F43" s="297">
        <f>'RM_6.4.3.sz.mell'!F43</f>
        <v>0</v>
      </c>
      <c r="G43" s="297">
        <f>'RM_6.4.3.sz.mell'!G43</f>
        <v>0</v>
      </c>
      <c r="H43" s="297">
        <f>'RM_6.4.3.sz.mell'!H43</f>
        <v>0</v>
      </c>
      <c r="I43" s="297">
        <f>'RM_6.4.3.sz.mell'!I43</f>
        <v>0</v>
      </c>
      <c r="J43" s="297">
        <f>'RM_6.4.3.sz.mell'!J43</f>
        <v>0</v>
      </c>
      <c r="K43" s="346">
        <f>'RM_6.4.3.sz.mell'!K43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'RM_6.4.3.sz.mell'!C45</f>
        <v>0</v>
      </c>
      <c r="D45" s="801">
        <f>'RM_6.4.3.sz.mell'!D45</f>
        <v>0</v>
      </c>
      <c r="E45" s="801">
        <f>'RM_6.4.3.sz.mell'!E45</f>
        <v>0</v>
      </c>
      <c r="F45" s="801">
        <f>'RM_6.4.3.sz.mell'!F45</f>
        <v>0</v>
      </c>
      <c r="G45" s="801">
        <f>'RM_6.4.3.sz.mell'!G45</f>
        <v>0</v>
      </c>
      <c r="H45" s="801">
        <f>'RM_6.4.3.sz.mell'!H45</f>
        <v>0</v>
      </c>
      <c r="I45" s="801">
        <f>'RM_6.4.3.sz.mell'!I45</f>
        <v>0</v>
      </c>
      <c r="J45" s="801">
        <f>'RM_6.4.3.sz.mell'!J45</f>
        <v>0</v>
      </c>
      <c r="K45" s="302">
        <f>'RM_6.4.3.sz.mell'!K45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'RM_6.4.3.sz.mell'!C46</f>
        <v>0</v>
      </c>
      <c r="D46" s="803">
        <f>'RM_6.4.3.sz.mell'!D46</f>
        <v>0</v>
      </c>
      <c r="E46" s="803">
        <f>'RM_6.4.3.sz.mell'!E46</f>
        <v>0</v>
      </c>
      <c r="F46" s="803">
        <f>'RM_6.4.3.sz.mell'!F46</f>
        <v>0</v>
      </c>
      <c r="G46" s="803">
        <f>'RM_6.4.3.sz.mell'!G46</f>
        <v>0</v>
      </c>
      <c r="H46" s="803">
        <f>'RM_6.4.3.sz.mell'!H46</f>
        <v>0</v>
      </c>
      <c r="I46" s="803">
        <f>'RM_6.4.3.sz.mell'!I46</f>
        <v>0</v>
      </c>
      <c r="J46" s="803">
        <f>'RM_6.4.3.sz.mell'!J46</f>
        <v>0</v>
      </c>
      <c r="K46" s="804">
        <f>'RM_6.4.3.sz.mell'!K46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'RM_6.4.3.sz.mell'!C47</f>
        <v>0</v>
      </c>
      <c r="D47" s="806">
        <f>'RM_6.4.3.sz.mell'!D47</f>
        <v>0</v>
      </c>
      <c r="E47" s="806">
        <f>'RM_6.4.3.sz.mell'!E47</f>
        <v>0</v>
      </c>
      <c r="F47" s="806">
        <f>'RM_6.4.3.sz.mell'!F47</f>
        <v>0</v>
      </c>
      <c r="G47" s="806">
        <f>'RM_6.4.3.sz.mell'!G47</f>
        <v>0</v>
      </c>
      <c r="H47" s="806">
        <f>'RM_6.4.3.sz.mell'!H47</f>
        <v>0</v>
      </c>
      <c r="I47" s="806">
        <f>'RM_6.4.3.sz.mell'!I47</f>
        <v>0</v>
      </c>
      <c r="J47" s="806">
        <f>'RM_6.4.3.sz.mell'!J47</f>
        <v>0</v>
      </c>
      <c r="K47" s="807">
        <f>'RM_6.4.3.sz.mell'!K47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'RM_6.4.3.sz.mell'!C48</f>
        <v>0</v>
      </c>
      <c r="D48" s="806">
        <f>'RM_6.4.3.sz.mell'!D48</f>
        <v>0</v>
      </c>
      <c r="E48" s="806">
        <f>'RM_6.4.3.sz.mell'!E48</f>
        <v>0</v>
      </c>
      <c r="F48" s="806">
        <f>'RM_6.4.3.sz.mell'!F48</f>
        <v>0</v>
      </c>
      <c r="G48" s="806">
        <f>'RM_6.4.3.sz.mell'!G48</f>
        <v>0</v>
      </c>
      <c r="H48" s="806">
        <f>'RM_6.4.3.sz.mell'!H48</f>
        <v>0</v>
      </c>
      <c r="I48" s="806">
        <f>'RM_6.4.3.sz.mell'!I48</f>
        <v>0</v>
      </c>
      <c r="J48" s="806">
        <f>'RM_6.4.3.sz.mell'!J48</f>
        <v>0</v>
      </c>
      <c r="K48" s="807">
        <f>'RM_6.4.3.sz.mell'!K48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'RM_6.4.3.sz.mell'!C49</f>
        <v>0</v>
      </c>
      <c r="D49" s="806">
        <f>'RM_6.4.3.sz.mell'!D49</f>
        <v>0</v>
      </c>
      <c r="E49" s="806">
        <f>'RM_6.4.3.sz.mell'!E49</f>
        <v>0</v>
      </c>
      <c r="F49" s="806">
        <f>'RM_6.4.3.sz.mell'!F49</f>
        <v>0</v>
      </c>
      <c r="G49" s="806">
        <f>'RM_6.4.3.sz.mell'!G49</f>
        <v>0</v>
      </c>
      <c r="H49" s="806">
        <f>'RM_6.4.3.sz.mell'!H49</f>
        <v>0</v>
      </c>
      <c r="I49" s="806">
        <f>'RM_6.4.3.sz.mell'!I49</f>
        <v>0</v>
      </c>
      <c r="J49" s="806">
        <f>'RM_6.4.3.sz.mell'!J49</f>
        <v>0</v>
      </c>
      <c r="K49" s="807">
        <f>'RM_6.4.3.sz.mell'!K49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'RM_6.4.3.sz.mell'!C50</f>
        <v>0</v>
      </c>
      <c r="D50" s="806">
        <f>'RM_6.4.3.sz.mell'!D50</f>
        <v>0</v>
      </c>
      <c r="E50" s="806">
        <f>'RM_6.4.3.sz.mell'!E50</f>
        <v>0</v>
      </c>
      <c r="F50" s="806">
        <f>'RM_6.4.3.sz.mell'!F50</f>
        <v>0</v>
      </c>
      <c r="G50" s="806">
        <f>'RM_6.4.3.sz.mell'!G50</f>
        <v>0</v>
      </c>
      <c r="H50" s="806">
        <f>'RM_6.4.3.sz.mell'!H50</f>
        <v>0</v>
      </c>
      <c r="I50" s="806">
        <f>'RM_6.4.3.sz.mell'!I50</f>
        <v>0</v>
      </c>
      <c r="J50" s="806">
        <f>'RM_6.4.3.sz.mell'!J50</f>
        <v>0</v>
      </c>
      <c r="K50" s="807">
        <f>'RM_6.4.3.sz.mell'!K50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'RM_6.4.3.sz.mell'!C51</f>
        <v>0</v>
      </c>
      <c r="D51" s="801">
        <f>'RM_6.4.3.sz.mell'!D51</f>
        <v>0</v>
      </c>
      <c r="E51" s="801">
        <f>'RM_6.4.3.sz.mell'!E51</f>
        <v>0</v>
      </c>
      <c r="F51" s="801">
        <f>'RM_6.4.3.sz.mell'!F51</f>
        <v>0</v>
      </c>
      <c r="G51" s="801">
        <f>'RM_6.4.3.sz.mell'!G51</f>
        <v>0</v>
      </c>
      <c r="H51" s="801">
        <f>'RM_6.4.3.sz.mell'!H51</f>
        <v>0</v>
      </c>
      <c r="I51" s="801">
        <f>'RM_6.4.3.sz.mell'!I51</f>
        <v>0</v>
      </c>
      <c r="J51" s="801">
        <f>'RM_6.4.3.sz.mell'!J51</f>
        <v>0</v>
      </c>
      <c r="K51" s="302">
        <f>'RM_6.4.3.sz.mell'!K51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'RM_6.4.3.sz.mell'!C52</f>
        <v>0</v>
      </c>
      <c r="D52" s="803">
        <f>'RM_6.4.3.sz.mell'!D52</f>
        <v>0</v>
      </c>
      <c r="E52" s="803">
        <f>'RM_6.4.3.sz.mell'!E52</f>
        <v>0</v>
      </c>
      <c r="F52" s="803">
        <f>'RM_6.4.3.sz.mell'!F52</f>
        <v>0</v>
      </c>
      <c r="G52" s="803">
        <f>'RM_6.4.3.sz.mell'!G52</f>
        <v>0</v>
      </c>
      <c r="H52" s="803">
        <f>'RM_6.4.3.sz.mell'!H52</f>
        <v>0</v>
      </c>
      <c r="I52" s="803">
        <f>'RM_6.4.3.sz.mell'!I52</f>
        <v>0</v>
      </c>
      <c r="J52" s="803">
        <f>'RM_6.4.3.sz.mell'!J52</f>
        <v>0</v>
      </c>
      <c r="K52" s="804">
        <f>'RM_6.4.3.sz.mell'!K52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'RM_6.4.3.sz.mell'!C53</f>
        <v>0</v>
      </c>
      <c r="D53" s="806">
        <f>'RM_6.4.3.sz.mell'!D53</f>
        <v>0</v>
      </c>
      <c r="E53" s="806">
        <f>'RM_6.4.3.sz.mell'!E53</f>
        <v>0</v>
      </c>
      <c r="F53" s="806">
        <f>'RM_6.4.3.sz.mell'!F53</f>
        <v>0</v>
      </c>
      <c r="G53" s="806">
        <f>'RM_6.4.3.sz.mell'!G53</f>
        <v>0</v>
      </c>
      <c r="H53" s="806">
        <f>'RM_6.4.3.sz.mell'!H53</f>
        <v>0</v>
      </c>
      <c r="I53" s="806">
        <f>'RM_6.4.3.sz.mell'!I53</f>
        <v>0</v>
      </c>
      <c r="J53" s="806">
        <f>'RM_6.4.3.sz.mell'!J53</f>
        <v>0</v>
      </c>
      <c r="K53" s="807">
        <f>'RM_6.4.3.sz.mell'!K53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'RM_6.4.3.sz.mell'!C54</f>
        <v>0</v>
      </c>
      <c r="D54" s="806">
        <f>'RM_6.4.3.sz.mell'!D54</f>
        <v>0</v>
      </c>
      <c r="E54" s="806">
        <f>'RM_6.4.3.sz.mell'!E54</f>
        <v>0</v>
      </c>
      <c r="F54" s="806">
        <f>'RM_6.4.3.sz.mell'!F54</f>
        <v>0</v>
      </c>
      <c r="G54" s="806">
        <f>'RM_6.4.3.sz.mell'!G54</f>
        <v>0</v>
      </c>
      <c r="H54" s="806">
        <f>'RM_6.4.3.sz.mell'!H54</f>
        <v>0</v>
      </c>
      <c r="I54" s="806">
        <f>'RM_6.4.3.sz.mell'!I54</f>
        <v>0</v>
      </c>
      <c r="J54" s="806">
        <f>'RM_6.4.3.sz.mell'!J54</f>
        <v>0</v>
      </c>
      <c r="K54" s="807">
        <f>'RM_6.4.3.sz.mell'!K54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'RM_6.4.3.sz.mell'!C55</f>
        <v>0</v>
      </c>
      <c r="D55" s="806">
        <f>'RM_6.4.3.sz.mell'!D55</f>
        <v>0</v>
      </c>
      <c r="E55" s="806">
        <f>'RM_6.4.3.sz.mell'!E55</f>
        <v>0</v>
      </c>
      <c r="F55" s="806">
        <f>'RM_6.4.3.sz.mell'!F55</f>
        <v>0</v>
      </c>
      <c r="G55" s="806">
        <f>'RM_6.4.3.sz.mell'!G55</f>
        <v>0</v>
      </c>
      <c r="H55" s="806">
        <f>'RM_6.4.3.sz.mell'!H55</f>
        <v>0</v>
      </c>
      <c r="I55" s="806">
        <f>'RM_6.4.3.sz.mell'!I55</f>
        <v>0</v>
      </c>
      <c r="J55" s="806">
        <f>'RM_6.4.3.sz.mell'!J55</f>
        <v>0</v>
      </c>
      <c r="K55" s="807">
        <f>'RM_6.4.3.sz.mell'!K55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'RM_6.4.3.sz.mell'!C56</f>
        <v>0</v>
      </c>
      <c r="D56" s="801">
        <f>'RM_6.4.3.sz.mell'!D56</f>
        <v>0</v>
      </c>
      <c r="E56" s="801">
        <f>'RM_6.4.3.sz.mell'!E56</f>
        <v>0</v>
      </c>
      <c r="F56" s="801">
        <f>'RM_6.4.3.sz.mell'!F56</f>
        <v>0</v>
      </c>
      <c r="G56" s="801">
        <f>'RM_6.4.3.sz.mell'!G56</f>
        <v>0</v>
      </c>
      <c r="H56" s="801">
        <f>'RM_6.4.3.sz.mell'!H56</f>
        <v>0</v>
      </c>
      <c r="I56" s="801">
        <f>'RM_6.4.3.sz.mell'!I56</f>
        <v>0</v>
      </c>
      <c r="J56" s="801">
        <f>'RM_6.4.3.sz.mell'!J56</f>
        <v>0</v>
      </c>
      <c r="K56" s="302">
        <f>'RM_6.4.3.sz.mell'!K56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'RM_6.4.3.sz.mell'!C57</f>
        <v>0</v>
      </c>
      <c r="D57" s="809">
        <f>'RM_6.4.3.sz.mell'!D57</f>
        <v>0</v>
      </c>
      <c r="E57" s="809">
        <f>'RM_6.4.3.sz.mell'!E57</f>
        <v>0</v>
      </c>
      <c r="F57" s="809">
        <f>'RM_6.4.3.sz.mell'!F57</f>
        <v>0</v>
      </c>
      <c r="G57" s="809">
        <f>'RM_6.4.3.sz.mell'!G57</f>
        <v>0</v>
      </c>
      <c r="H57" s="809">
        <f>'RM_6.4.3.sz.mell'!H57</f>
        <v>0</v>
      </c>
      <c r="I57" s="809">
        <f>'RM_6.4.3.sz.mell'!I57</f>
        <v>0</v>
      </c>
      <c r="J57" s="809">
        <f>'RM_6.4.3.sz.mell'!J57</f>
        <v>0</v>
      </c>
      <c r="K57" s="350">
        <f>'RM_6.4.3.sz.mell'!K57</f>
        <v>0</v>
      </c>
    </row>
    <row r="58" spans="1:11" ht="8.1" customHeight="1" thickBot="1" x14ac:dyDescent="0.25">
      <c r="C58" s="815">
        <f>'RM_6.4.3.sz.mell'!C58</f>
        <v>0</v>
      </c>
      <c r="D58" s="815">
        <f>'RM_6.4.3.sz.mell'!D58</f>
        <v>0</v>
      </c>
      <c r="E58" s="815">
        <f>'RM_6.4.3.sz.mell'!E58</f>
        <v>0</v>
      </c>
      <c r="F58" s="815">
        <f>'RM_6.4.3.sz.mell'!F58</f>
        <v>0</v>
      </c>
      <c r="G58" s="815">
        <f>'RM_6.4.3.sz.mell'!G58</f>
        <v>0</v>
      </c>
      <c r="H58" s="815">
        <f>'RM_6.4.3.sz.mell'!H58</f>
        <v>0</v>
      </c>
      <c r="I58" s="815">
        <f>'RM_6.4.3.sz.mell'!I58</f>
        <v>0</v>
      </c>
      <c r="J58" s="815">
        <f>'RM_6.4.3.sz.mell'!J58</f>
        <v>0</v>
      </c>
      <c r="K58" s="816">
        <f>'RM_6.4.3.sz.mell'!K58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'RM_6.4.3.sz.mell'!C59</f>
        <v>0</v>
      </c>
      <c r="D59" s="813">
        <f>'RM_6.4.3.sz.mell'!D59</f>
        <v>0</v>
      </c>
      <c r="E59" s="813">
        <f>'RM_6.4.3.sz.mell'!E59</f>
        <v>0</v>
      </c>
      <c r="F59" s="813">
        <f>'RM_6.4.3.sz.mell'!F59</f>
        <v>0</v>
      </c>
      <c r="G59" s="813">
        <f>'RM_6.4.3.sz.mell'!G59</f>
        <v>0</v>
      </c>
      <c r="H59" s="813">
        <f>'RM_6.4.3.sz.mell'!H59</f>
        <v>0</v>
      </c>
      <c r="I59" s="813">
        <f>'RM_6.4.3.sz.mell'!I59</f>
        <v>0</v>
      </c>
      <c r="J59" s="813">
        <f>'RM_6.4.3.sz.mell'!J59</f>
        <v>0</v>
      </c>
      <c r="K59" s="814">
        <f>'RM_6.4.3.sz.mell'!K59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'RM_6.4.3.sz.mell'!C60</f>
        <v>0</v>
      </c>
      <c r="D60" s="813">
        <f>'RM_6.4.3.sz.mell'!D60</f>
        <v>0</v>
      </c>
      <c r="E60" s="813">
        <f>'RM_6.4.3.sz.mell'!E60</f>
        <v>0</v>
      </c>
      <c r="F60" s="813">
        <f>'RM_6.4.3.sz.mell'!F60</f>
        <v>0</v>
      </c>
      <c r="G60" s="813">
        <f>'RM_6.4.3.sz.mell'!G60</f>
        <v>0</v>
      </c>
      <c r="H60" s="813">
        <f>'RM_6.4.3.sz.mell'!H60</f>
        <v>0</v>
      </c>
      <c r="I60" s="813">
        <f>'RM_6.4.3.sz.mell'!I60</f>
        <v>0</v>
      </c>
      <c r="J60" s="813">
        <f>'RM_6.4.3.sz.mell'!J60</f>
        <v>0</v>
      </c>
      <c r="K60" s="814">
        <f>'RM_6.4.3.sz.mell'!K60</f>
        <v>0</v>
      </c>
    </row>
  </sheetData>
  <sheetProtection sheet="1" formatCells="0"/>
  <customSheetViews>
    <customSheetView guid="{9A8A2574-4E4C-4A0E-A4B4-611EAAF4A38D}" scale="120" topLeftCell="B1">
      <selection activeCell="G31" sqref="G31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J20" sqref="J2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CONCATENATE(ALAPADATOK!Q17," melléklet ",E_ALAPADATOK!A7," ",E_ALAPADATOK!B7," ",E_ALAPADATOK!C7," ",E_ALAPADATOK!D7," ",E_ALAPADATOK!E7," ",E_ALAPADATOK!F7," ",E_ALAPADATOK!G7," ",E_ALAPADATOK!H7)</f>
        <v>5.4. melléklet a … / 2021. ( … ) önkormányzati rendelethez</v>
      </c>
    </row>
    <row r="2" spans="1:11" s="440" customFormat="1" ht="23.1" customHeight="1" x14ac:dyDescent="0.2">
      <c r="A2" s="392" t="s">
        <v>201</v>
      </c>
      <c r="B2" s="2456" t="str">
        <f>CONCATENATE(E_ALAPADATOK!B17)</f>
        <v>Kapocs Családsegítő és Gyermekjóléti Szolgálat</v>
      </c>
      <c r="C2" s="2457"/>
      <c r="D2" s="2457"/>
      <c r="E2" s="2457"/>
      <c r="F2" s="2457"/>
      <c r="G2" s="2457"/>
      <c r="H2" s="2457"/>
      <c r="I2" s="2457"/>
      <c r="J2" s="2457"/>
      <c r="K2" s="351" t="s">
        <v>602</v>
      </c>
    </row>
    <row r="3" spans="1:11" s="440" customFormat="1" ht="23.1" customHeight="1" thickBot="1" x14ac:dyDescent="0.25">
      <c r="A3" s="434" t="s">
        <v>200</v>
      </c>
      <c r="B3" s="2458" t="s">
        <v>771</v>
      </c>
      <c r="C3" s="2459"/>
      <c r="D3" s="2459"/>
      <c r="E3" s="2459"/>
      <c r="F3" s="2459"/>
      <c r="G3" s="2459"/>
      <c r="H3" s="2459"/>
      <c r="I3" s="2459"/>
      <c r="J3" s="2459"/>
      <c r="K3" s="1416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'RM_6.5.sz.mell'!C10</f>
        <v>0</v>
      </c>
      <c r="D10" s="297">
        <f>'RM_6.5.sz.mell'!D10</f>
        <v>0</v>
      </c>
      <c r="E10" s="297">
        <f>'RM_6.5.sz.mell'!E10</f>
        <v>0</v>
      </c>
      <c r="F10" s="297">
        <f>'RM_6.5.sz.mell'!F10</f>
        <v>0</v>
      </c>
      <c r="G10" s="297">
        <f>'RM_6.5.sz.mell'!G10</f>
        <v>0</v>
      </c>
      <c r="H10" s="297">
        <f>'RM_6.5.sz.mell'!H10</f>
        <v>0</v>
      </c>
      <c r="I10" s="297">
        <f>'RM_6.5.sz.mell'!I10</f>
        <v>0</v>
      </c>
      <c r="J10" s="297">
        <f>'RM_6.5.sz.mell'!J10</f>
        <v>0</v>
      </c>
      <c r="K10" s="297">
        <f>'RM_6.5.sz.mell'!K10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'RM_6.5.sz.mell'!C11</f>
        <v>0</v>
      </c>
      <c r="D11" s="684">
        <f>'RM_6.5.sz.mell'!D11</f>
        <v>0</v>
      </c>
      <c r="E11" s="684">
        <f>'RM_6.5.sz.mell'!E11</f>
        <v>0</v>
      </c>
      <c r="F11" s="684">
        <f>'RM_6.5.sz.mell'!F11</f>
        <v>0</v>
      </c>
      <c r="G11" s="684">
        <f>'RM_6.5.sz.mell'!G11</f>
        <v>0</v>
      </c>
      <c r="H11" s="684">
        <f>'RM_6.5.sz.mell'!H11</f>
        <v>0</v>
      </c>
      <c r="I11" s="684">
        <f>'RM_6.5.sz.mell'!I11</f>
        <v>0</v>
      </c>
      <c r="J11" s="780">
        <f>'RM_6.5.sz.mell'!J11</f>
        <v>0</v>
      </c>
      <c r="K11" s="781">
        <f>'RM_6.5.sz.mell'!K11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'RM_6.5.sz.mell'!C12</f>
        <v>0</v>
      </c>
      <c r="D12" s="686">
        <f>'RM_6.5.sz.mell'!D12</f>
        <v>0</v>
      </c>
      <c r="E12" s="686">
        <f>'RM_6.5.sz.mell'!E12</f>
        <v>0</v>
      </c>
      <c r="F12" s="686">
        <f>'RM_6.5.sz.mell'!F12</f>
        <v>0</v>
      </c>
      <c r="G12" s="686">
        <f>'RM_6.5.sz.mell'!G12</f>
        <v>0</v>
      </c>
      <c r="H12" s="686">
        <f>'RM_6.5.sz.mell'!H12</f>
        <v>0</v>
      </c>
      <c r="I12" s="686">
        <f>'RM_6.5.sz.mell'!I12</f>
        <v>0</v>
      </c>
      <c r="J12" s="783">
        <f>'RM_6.5.sz.mell'!J12</f>
        <v>0</v>
      </c>
      <c r="K12" s="781">
        <f>'RM_6.5.sz.mell'!K12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'RM_6.5.sz.mell'!C13</f>
        <v>0</v>
      </c>
      <c r="D13" s="686">
        <f>'RM_6.5.sz.mell'!D13</f>
        <v>0</v>
      </c>
      <c r="E13" s="686">
        <f>'RM_6.5.sz.mell'!E13</f>
        <v>0</v>
      </c>
      <c r="F13" s="686">
        <f>'RM_6.5.sz.mell'!F13</f>
        <v>0</v>
      </c>
      <c r="G13" s="686">
        <f>'RM_6.5.sz.mell'!G13</f>
        <v>0</v>
      </c>
      <c r="H13" s="686">
        <f>'RM_6.5.sz.mell'!H13</f>
        <v>0</v>
      </c>
      <c r="I13" s="686">
        <f>'RM_6.5.sz.mell'!I13</f>
        <v>0</v>
      </c>
      <c r="J13" s="783">
        <f>'RM_6.5.sz.mell'!J13</f>
        <v>0</v>
      </c>
      <c r="K13" s="781">
        <f>'RM_6.5.sz.mell'!K13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'RM_6.5.sz.mell'!C14</f>
        <v>0</v>
      </c>
      <c r="D14" s="686">
        <f>'RM_6.5.sz.mell'!D14</f>
        <v>0</v>
      </c>
      <c r="E14" s="686">
        <f>'RM_6.5.sz.mell'!E14</f>
        <v>0</v>
      </c>
      <c r="F14" s="686">
        <f>'RM_6.5.sz.mell'!F14</f>
        <v>0</v>
      </c>
      <c r="G14" s="686">
        <f>'RM_6.5.sz.mell'!G14</f>
        <v>0</v>
      </c>
      <c r="H14" s="686">
        <f>'RM_6.5.sz.mell'!H14</f>
        <v>0</v>
      </c>
      <c r="I14" s="686">
        <f>'RM_6.5.sz.mell'!I14</f>
        <v>0</v>
      </c>
      <c r="J14" s="783">
        <f>'RM_6.5.sz.mell'!J14</f>
        <v>0</v>
      </c>
      <c r="K14" s="781">
        <f>'RM_6.5.sz.mell'!K14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'RM_6.5.sz.mell'!C15</f>
        <v>0</v>
      </c>
      <c r="D15" s="686">
        <f>'RM_6.5.sz.mell'!D15</f>
        <v>0</v>
      </c>
      <c r="E15" s="686">
        <f>'RM_6.5.sz.mell'!E15</f>
        <v>0</v>
      </c>
      <c r="F15" s="686">
        <f>'RM_6.5.sz.mell'!F15</f>
        <v>0</v>
      </c>
      <c r="G15" s="686">
        <f>'RM_6.5.sz.mell'!G15</f>
        <v>0</v>
      </c>
      <c r="H15" s="686">
        <f>'RM_6.5.sz.mell'!H15</f>
        <v>0</v>
      </c>
      <c r="I15" s="686">
        <f>'RM_6.5.sz.mell'!I15</f>
        <v>0</v>
      </c>
      <c r="J15" s="783">
        <f>'RM_6.5.sz.mell'!J15</f>
        <v>0</v>
      </c>
      <c r="K15" s="781">
        <f>'RM_6.5.sz.mell'!K15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'RM_6.5.sz.mell'!C16</f>
        <v>0</v>
      </c>
      <c r="D16" s="686">
        <f>'RM_6.5.sz.mell'!D16</f>
        <v>0</v>
      </c>
      <c r="E16" s="686">
        <f>'RM_6.5.sz.mell'!E16</f>
        <v>0</v>
      </c>
      <c r="F16" s="686">
        <f>'RM_6.5.sz.mell'!F16</f>
        <v>0</v>
      </c>
      <c r="G16" s="686">
        <f>'RM_6.5.sz.mell'!G16</f>
        <v>0</v>
      </c>
      <c r="H16" s="686">
        <f>'RM_6.5.sz.mell'!H16</f>
        <v>0</v>
      </c>
      <c r="I16" s="686">
        <f>'RM_6.5.sz.mell'!I16</f>
        <v>0</v>
      </c>
      <c r="J16" s="783">
        <f>'RM_6.5.sz.mell'!J16</f>
        <v>0</v>
      </c>
      <c r="K16" s="781">
        <f>'RM_6.5.sz.mell'!K16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'RM_6.5.sz.mell'!C17</f>
        <v>0</v>
      </c>
      <c r="D17" s="686">
        <f>'RM_6.5.sz.mell'!D17</f>
        <v>0</v>
      </c>
      <c r="E17" s="686">
        <f>'RM_6.5.sz.mell'!E17</f>
        <v>0</v>
      </c>
      <c r="F17" s="686">
        <f>'RM_6.5.sz.mell'!F17</f>
        <v>0</v>
      </c>
      <c r="G17" s="686">
        <f>'RM_6.5.sz.mell'!G17</f>
        <v>0</v>
      </c>
      <c r="H17" s="686">
        <f>'RM_6.5.sz.mell'!H17</f>
        <v>0</v>
      </c>
      <c r="I17" s="686">
        <f>'RM_6.5.sz.mell'!I17</f>
        <v>0</v>
      </c>
      <c r="J17" s="783">
        <f>'RM_6.5.sz.mell'!J17</f>
        <v>0</v>
      </c>
      <c r="K17" s="781">
        <f>'RM_6.5.sz.mell'!K17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'RM_6.5.sz.mell'!C18</f>
        <v>0</v>
      </c>
      <c r="D18" s="686">
        <f>'RM_6.5.sz.mell'!D18</f>
        <v>0</v>
      </c>
      <c r="E18" s="686">
        <f>'RM_6.5.sz.mell'!E18</f>
        <v>0</v>
      </c>
      <c r="F18" s="686">
        <f>'RM_6.5.sz.mell'!F18</f>
        <v>0</v>
      </c>
      <c r="G18" s="686">
        <f>'RM_6.5.sz.mell'!G18</f>
        <v>0</v>
      </c>
      <c r="H18" s="686">
        <f>'RM_6.5.sz.mell'!H18</f>
        <v>0</v>
      </c>
      <c r="I18" s="686">
        <f>'RM_6.5.sz.mell'!I18</f>
        <v>0</v>
      </c>
      <c r="J18" s="783">
        <f>'RM_6.5.sz.mell'!J18</f>
        <v>0</v>
      </c>
      <c r="K18" s="781">
        <f>'RM_6.5.sz.mell'!K18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'RM_6.5.sz.mell'!C19</f>
        <v>0</v>
      </c>
      <c r="D19" s="686">
        <f>'RM_6.5.sz.mell'!D19</f>
        <v>0</v>
      </c>
      <c r="E19" s="686">
        <f>'RM_6.5.sz.mell'!E19</f>
        <v>0</v>
      </c>
      <c r="F19" s="686">
        <f>'RM_6.5.sz.mell'!F19</f>
        <v>0</v>
      </c>
      <c r="G19" s="686">
        <f>'RM_6.5.sz.mell'!G19</f>
        <v>0</v>
      </c>
      <c r="H19" s="686">
        <f>'RM_6.5.sz.mell'!H19</f>
        <v>0</v>
      </c>
      <c r="I19" s="686">
        <f>'RM_6.5.sz.mell'!I19</f>
        <v>0</v>
      </c>
      <c r="J19" s="783">
        <f>'RM_6.5.sz.mell'!J19</f>
        <v>0</v>
      </c>
      <c r="K19" s="781">
        <f>'RM_6.5.sz.mell'!K19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'RM_6.5.sz.mell'!C20</f>
        <v>0</v>
      </c>
      <c r="D20" s="686">
        <f>'RM_6.5.sz.mell'!D20</f>
        <v>0</v>
      </c>
      <c r="E20" s="686">
        <f>'RM_6.5.sz.mell'!E20</f>
        <v>0</v>
      </c>
      <c r="F20" s="686">
        <f>'RM_6.5.sz.mell'!F20</f>
        <v>0</v>
      </c>
      <c r="G20" s="686">
        <f>'RM_6.5.sz.mell'!G20</f>
        <v>0</v>
      </c>
      <c r="H20" s="686">
        <f>'RM_6.5.sz.mell'!H20</f>
        <v>0</v>
      </c>
      <c r="I20" s="686">
        <f>'RM_6.5.sz.mell'!I20</f>
        <v>0</v>
      </c>
      <c r="J20" s="783">
        <f>'RM_6.5.sz.mell'!J20</f>
        <v>0</v>
      </c>
      <c r="K20" s="781">
        <f>'RM_6.5.sz.mell'!K20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'RM_6.5.sz.mell'!C21</f>
        <v>0</v>
      </c>
      <c r="D21" s="688">
        <f>'RM_6.5.sz.mell'!D21</f>
        <v>0</v>
      </c>
      <c r="E21" s="688">
        <f>'RM_6.5.sz.mell'!E21</f>
        <v>0</v>
      </c>
      <c r="F21" s="688">
        <f>'RM_6.5.sz.mell'!F21</f>
        <v>0</v>
      </c>
      <c r="G21" s="688">
        <f>'RM_6.5.sz.mell'!G21</f>
        <v>0</v>
      </c>
      <c r="H21" s="688">
        <f>'RM_6.5.sz.mell'!H21</f>
        <v>0</v>
      </c>
      <c r="I21" s="688">
        <f>'RM_6.5.sz.mell'!I21</f>
        <v>0</v>
      </c>
      <c r="J21" s="786">
        <f>'RM_6.5.sz.mell'!J21</f>
        <v>0</v>
      </c>
      <c r="K21" s="781">
        <f>'RM_6.5.sz.mell'!K21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'RM_6.5.sz.mell'!C22</f>
        <v>0</v>
      </c>
      <c r="D22" s="297">
        <f>'RM_6.5.sz.mell'!D22</f>
        <v>0</v>
      </c>
      <c r="E22" s="297">
        <f>'RM_6.5.sz.mell'!E22</f>
        <v>0</v>
      </c>
      <c r="F22" s="297">
        <f>'RM_6.5.sz.mell'!F22</f>
        <v>0</v>
      </c>
      <c r="G22" s="297">
        <f>'RM_6.5.sz.mell'!G22</f>
        <v>0</v>
      </c>
      <c r="H22" s="297">
        <f>'RM_6.5.sz.mell'!H22</f>
        <v>0</v>
      </c>
      <c r="I22" s="297">
        <f>'RM_6.5.sz.mell'!I22</f>
        <v>0</v>
      </c>
      <c r="J22" s="297">
        <f>'RM_6.5.sz.mell'!J22</f>
        <v>0</v>
      </c>
      <c r="K22" s="346">
        <f>'RM_6.5.sz.mell'!K22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'RM_6.5.sz.mell'!C23</f>
        <v>0</v>
      </c>
      <c r="D23" s="668">
        <f>'RM_6.5.sz.mell'!D23</f>
        <v>0</v>
      </c>
      <c r="E23" s="668">
        <f>'RM_6.5.sz.mell'!E23</f>
        <v>0</v>
      </c>
      <c r="F23" s="668">
        <f>'RM_6.5.sz.mell'!F23</f>
        <v>0</v>
      </c>
      <c r="G23" s="668">
        <f>'RM_6.5.sz.mell'!G23</f>
        <v>0</v>
      </c>
      <c r="H23" s="668">
        <f>'RM_6.5.sz.mell'!H23</f>
        <v>0</v>
      </c>
      <c r="I23" s="668">
        <f>'RM_6.5.sz.mell'!I23</f>
        <v>0</v>
      </c>
      <c r="J23" s="788">
        <f>'RM_6.5.sz.mell'!J23</f>
        <v>0</v>
      </c>
      <c r="K23" s="781">
        <f>'RM_6.5.sz.mell'!K23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'RM_6.5.sz.mell'!C24</f>
        <v>0</v>
      </c>
      <c r="D24" s="686">
        <f>'RM_6.5.sz.mell'!D24</f>
        <v>0</v>
      </c>
      <c r="E24" s="686">
        <f>'RM_6.5.sz.mell'!E24</f>
        <v>0</v>
      </c>
      <c r="F24" s="686">
        <f>'RM_6.5.sz.mell'!F24</f>
        <v>0</v>
      </c>
      <c r="G24" s="686">
        <f>'RM_6.5.sz.mell'!G24</f>
        <v>0</v>
      </c>
      <c r="H24" s="686">
        <f>'RM_6.5.sz.mell'!H24</f>
        <v>0</v>
      </c>
      <c r="I24" s="686">
        <f>'RM_6.5.sz.mell'!I24</f>
        <v>0</v>
      </c>
      <c r="J24" s="783">
        <f>'RM_6.5.sz.mell'!J24</f>
        <v>0</v>
      </c>
      <c r="K24" s="789">
        <f>'RM_6.5.sz.mell'!K24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'RM_6.5.sz.mell'!C25</f>
        <v>0</v>
      </c>
      <c r="D25" s="686">
        <f>'RM_6.5.sz.mell'!D25</f>
        <v>0</v>
      </c>
      <c r="E25" s="686">
        <f>'RM_6.5.sz.mell'!E25</f>
        <v>0</v>
      </c>
      <c r="F25" s="686">
        <f>'RM_6.5.sz.mell'!F25</f>
        <v>0</v>
      </c>
      <c r="G25" s="686">
        <f>'RM_6.5.sz.mell'!G25</f>
        <v>0</v>
      </c>
      <c r="H25" s="686">
        <f>'RM_6.5.sz.mell'!H25</f>
        <v>0</v>
      </c>
      <c r="I25" s="686">
        <f>'RM_6.5.sz.mell'!I25</f>
        <v>0</v>
      </c>
      <c r="J25" s="783">
        <f>'RM_6.5.sz.mell'!J25</f>
        <v>0</v>
      </c>
      <c r="K25" s="789">
        <f>'RM_6.5.sz.mell'!K25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'RM_6.5.sz.mell'!C26</f>
        <v>0</v>
      </c>
      <c r="D26" s="688">
        <f>'RM_6.5.sz.mell'!D26</f>
        <v>0</v>
      </c>
      <c r="E26" s="688">
        <f>'RM_6.5.sz.mell'!E26</f>
        <v>0</v>
      </c>
      <c r="F26" s="688">
        <f>'RM_6.5.sz.mell'!F26</f>
        <v>0</v>
      </c>
      <c r="G26" s="688">
        <f>'RM_6.5.sz.mell'!G26</f>
        <v>0</v>
      </c>
      <c r="H26" s="688">
        <f>'RM_6.5.sz.mell'!H26</f>
        <v>0</v>
      </c>
      <c r="I26" s="688">
        <f>'RM_6.5.sz.mell'!I26</f>
        <v>0</v>
      </c>
      <c r="J26" s="790">
        <f>'RM_6.5.sz.mell'!J26</f>
        <v>0</v>
      </c>
      <c r="K26" s="791">
        <f>'RM_6.5.sz.mell'!K26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'RM_6.5.sz.mell'!C27</f>
        <v>0</v>
      </c>
      <c r="D27" s="389">
        <f>'RM_6.5.sz.mell'!D27</f>
        <v>0</v>
      </c>
      <c r="E27" s="389">
        <f>'RM_6.5.sz.mell'!E27</f>
        <v>0</v>
      </c>
      <c r="F27" s="389">
        <f>'RM_6.5.sz.mell'!F27</f>
        <v>0</v>
      </c>
      <c r="G27" s="389">
        <f>'RM_6.5.sz.mell'!G27</f>
        <v>0</v>
      </c>
      <c r="H27" s="389">
        <f>'RM_6.5.sz.mell'!H27</f>
        <v>0</v>
      </c>
      <c r="I27" s="389">
        <f>'RM_6.5.sz.mell'!I27</f>
        <v>0</v>
      </c>
      <c r="J27" s="389">
        <f>'RM_6.5.sz.mell'!J27</f>
        <v>0</v>
      </c>
      <c r="K27" s="302">
        <f>'RM_6.5.sz.mell'!K27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'RM_6.5.sz.mell'!C28</f>
        <v>0</v>
      </c>
      <c r="D28" s="297">
        <f>'RM_6.5.sz.mell'!D28</f>
        <v>0</v>
      </c>
      <c r="E28" s="297">
        <f>'RM_6.5.sz.mell'!E28</f>
        <v>0</v>
      </c>
      <c r="F28" s="297">
        <f>'RM_6.5.sz.mell'!F28</f>
        <v>0</v>
      </c>
      <c r="G28" s="297">
        <f>'RM_6.5.sz.mell'!G28</f>
        <v>0</v>
      </c>
      <c r="H28" s="297">
        <f>'RM_6.5.sz.mell'!H28</f>
        <v>0</v>
      </c>
      <c r="I28" s="297">
        <f>'RM_6.5.sz.mell'!I28</f>
        <v>0</v>
      </c>
      <c r="J28" s="297">
        <f>'RM_6.5.sz.mell'!J28</f>
        <v>0</v>
      </c>
      <c r="K28" s="346">
        <f>'RM_6.5.sz.mell'!K28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'RM_6.5.sz.mell'!C29</f>
        <v>0</v>
      </c>
      <c r="D29" s="679">
        <f>'RM_6.5.sz.mell'!D29</f>
        <v>0</v>
      </c>
      <c r="E29" s="679">
        <f>'RM_6.5.sz.mell'!E29</f>
        <v>0</v>
      </c>
      <c r="F29" s="679">
        <f>'RM_6.5.sz.mell'!F29</f>
        <v>0</v>
      </c>
      <c r="G29" s="679">
        <f>'RM_6.5.sz.mell'!G29</f>
        <v>0</v>
      </c>
      <c r="H29" s="679">
        <f>'RM_6.5.sz.mell'!H29</f>
        <v>0</v>
      </c>
      <c r="I29" s="679">
        <f>'RM_6.5.sz.mell'!I29</f>
        <v>0</v>
      </c>
      <c r="J29" s="788">
        <f>'RM_6.5.sz.mell'!J29</f>
        <v>0</v>
      </c>
      <c r="K29" s="781">
        <f>'RM_6.5.sz.mell'!K29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'RM_6.5.sz.mell'!C30</f>
        <v>0</v>
      </c>
      <c r="D30" s="679">
        <f>'RM_6.5.sz.mell'!D30</f>
        <v>0</v>
      </c>
      <c r="E30" s="679">
        <f>'RM_6.5.sz.mell'!E30</f>
        <v>0</v>
      </c>
      <c r="F30" s="679">
        <f>'RM_6.5.sz.mell'!F30</f>
        <v>0</v>
      </c>
      <c r="G30" s="679">
        <f>'RM_6.5.sz.mell'!G30</f>
        <v>0</v>
      </c>
      <c r="H30" s="679">
        <f>'RM_6.5.sz.mell'!H30</f>
        <v>0</v>
      </c>
      <c r="I30" s="679">
        <f>'RM_6.5.sz.mell'!I30</f>
        <v>0</v>
      </c>
      <c r="J30" s="788">
        <f>'RM_6.5.sz.mell'!J30</f>
        <v>0</v>
      </c>
      <c r="K30" s="781">
        <f>'RM_6.5.sz.mell'!K30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'RM_6.5.sz.mell'!C31</f>
        <v>0</v>
      </c>
      <c r="D31" s="757">
        <f>'RM_6.5.sz.mell'!D31</f>
        <v>0</v>
      </c>
      <c r="E31" s="757">
        <f>'RM_6.5.sz.mell'!E31</f>
        <v>0</v>
      </c>
      <c r="F31" s="757">
        <f>'RM_6.5.sz.mell'!F31</f>
        <v>0</v>
      </c>
      <c r="G31" s="757">
        <f>'RM_6.5.sz.mell'!G31</f>
        <v>0</v>
      </c>
      <c r="H31" s="757">
        <f>'RM_6.5.sz.mell'!H31</f>
        <v>0</v>
      </c>
      <c r="I31" s="757">
        <f>'RM_6.5.sz.mell'!I31</f>
        <v>0</v>
      </c>
      <c r="J31" s="788">
        <f>'RM_6.5.sz.mell'!J31</f>
        <v>0</v>
      </c>
      <c r="K31" s="781">
        <f>'RM_6.5.sz.mell'!K31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'RM_6.5.sz.mell'!C32</f>
        <v>0</v>
      </c>
      <c r="D32" s="297">
        <f>'RM_6.5.sz.mell'!D32</f>
        <v>0</v>
      </c>
      <c r="E32" s="297">
        <f>'RM_6.5.sz.mell'!E32</f>
        <v>0</v>
      </c>
      <c r="F32" s="297">
        <f>'RM_6.5.sz.mell'!F32</f>
        <v>0</v>
      </c>
      <c r="G32" s="297">
        <f>'RM_6.5.sz.mell'!G32</f>
        <v>0</v>
      </c>
      <c r="H32" s="297">
        <f>'RM_6.5.sz.mell'!H32</f>
        <v>0</v>
      </c>
      <c r="I32" s="297">
        <f>'RM_6.5.sz.mell'!I32</f>
        <v>0</v>
      </c>
      <c r="J32" s="297">
        <f>'RM_6.5.sz.mell'!J32</f>
        <v>0</v>
      </c>
      <c r="K32" s="346">
        <f>'RM_6.5.sz.mell'!K32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'RM_6.5.sz.mell'!C33</f>
        <v>0</v>
      </c>
      <c r="D33" s="672">
        <f>'RM_6.5.sz.mell'!D33</f>
        <v>0</v>
      </c>
      <c r="E33" s="672">
        <f>'RM_6.5.sz.mell'!E33</f>
        <v>0</v>
      </c>
      <c r="F33" s="672">
        <f>'RM_6.5.sz.mell'!F33</f>
        <v>0</v>
      </c>
      <c r="G33" s="672">
        <f>'RM_6.5.sz.mell'!G33</f>
        <v>0</v>
      </c>
      <c r="H33" s="672">
        <f>'RM_6.5.sz.mell'!H33</f>
        <v>0</v>
      </c>
      <c r="I33" s="672">
        <f>'RM_6.5.sz.mell'!I33</f>
        <v>0</v>
      </c>
      <c r="J33" s="788">
        <f>'RM_6.5.sz.mell'!J33</f>
        <v>0</v>
      </c>
      <c r="K33" s="781">
        <f>'RM_6.5.sz.mell'!K33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'RM_6.5.sz.mell'!C34</f>
        <v>0</v>
      </c>
      <c r="D34" s="679">
        <f>'RM_6.5.sz.mell'!D34</f>
        <v>0</v>
      </c>
      <c r="E34" s="679">
        <f>'RM_6.5.sz.mell'!E34</f>
        <v>0</v>
      </c>
      <c r="F34" s="679">
        <f>'RM_6.5.sz.mell'!F34</f>
        <v>0</v>
      </c>
      <c r="G34" s="679">
        <f>'RM_6.5.sz.mell'!G34</f>
        <v>0</v>
      </c>
      <c r="H34" s="679">
        <f>'RM_6.5.sz.mell'!H34</f>
        <v>0</v>
      </c>
      <c r="I34" s="679">
        <f>'RM_6.5.sz.mell'!I34</f>
        <v>0</v>
      </c>
      <c r="J34" s="788">
        <f>'RM_6.5.sz.mell'!J34</f>
        <v>0</v>
      </c>
      <c r="K34" s="781">
        <f>'RM_6.5.sz.mell'!K34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'RM_6.5.sz.mell'!C35</f>
        <v>0</v>
      </c>
      <c r="D35" s="757">
        <f>'RM_6.5.sz.mell'!D35</f>
        <v>0</v>
      </c>
      <c r="E35" s="757">
        <f>'RM_6.5.sz.mell'!E35</f>
        <v>0</v>
      </c>
      <c r="F35" s="757">
        <f>'RM_6.5.sz.mell'!F35</f>
        <v>0</v>
      </c>
      <c r="G35" s="757">
        <f>'RM_6.5.sz.mell'!G35</f>
        <v>0</v>
      </c>
      <c r="H35" s="757">
        <f>'RM_6.5.sz.mell'!H35</f>
        <v>0</v>
      </c>
      <c r="I35" s="757">
        <f>'RM_6.5.sz.mell'!I35</f>
        <v>0</v>
      </c>
      <c r="J35" s="788">
        <f>'RM_6.5.sz.mell'!J35</f>
        <v>0</v>
      </c>
      <c r="K35" s="798">
        <f>'RM_6.5.sz.mell'!K35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'RM_6.5.sz.mell'!C36</f>
        <v>0</v>
      </c>
      <c r="D36" s="389">
        <f>'RM_6.5.sz.mell'!D36</f>
        <v>0</v>
      </c>
      <c r="E36" s="389">
        <f>'RM_6.5.sz.mell'!E36</f>
        <v>0</v>
      </c>
      <c r="F36" s="389">
        <f>'RM_6.5.sz.mell'!F36</f>
        <v>0</v>
      </c>
      <c r="G36" s="389">
        <f>'RM_6.5.sz.mell'!G36</f>
        <v>0</v>
      </c>
      <c r="H36" s="389">
        <f>'RM_6.5.sz.mell'!H36</f>
        <v>0</v>
      </c>
      <c r="I36" s="389">
        <f>'RM_6.5.sz.mell'!I36</f>
        <v>0</v>
      </c>
      <c r="J36" s="297">
        <f>'RM_6.5.sz.mell'!J36</f>
        <v>0</v>
      </c>
      <c r="K36" s="302">
        <f>'RM_6.5.sz.mell'!K36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'RM_6.5.sz.mell'!C37</f>
        <v>0</v>
      </c>
      <c r="D37" s="389">
        <f>'RM_6.5.sz.mell'!D37</f>
        <v>0</v>
      </c>
      <c r="E37" s="389">
        <f>'RM_6.5.sz.mell'!E37</f>
        <v>0</v>
      </c>
      <c r="F37" s="389">
        <f>'RM_6.5.sz.mell'!F37</f>
        <v>0</v>
      </c>
      <c r="G37" s="389">
        <f>'RM_6.5.sz.mell'!G37</f>
        <v>0</v>
      </c>
      <c r="H37" s="389">
        <f>'RM_6.5.sz.mell'!H37</f>
        <v>0</v>
      </c>
      <c r="I37" s="389">
        <f>'RM_6.5.sz.mell'!I37</f>
        <v>0</v>
      </c>
      <c r="J37" s="799">
        <f>'RM_6.5.sz.mell'!J37</f>
        <v>0</v>
      </c>
      <c r="K37" s="781">
        <f>'RM_6.5.sz.mell'!K37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'RM_6.5.sz.mell'!C38</f>
        <v>0</v>
      </c>
      <c r="D38" s="297">
        <f>'RM_6.5.sz.mell'!D38</f>
        <v>0</v>
      </c>
      <c r="E38" s="297">
        <f>'RM_6.5.sz.mell'!E38</f>
        <v>0</v>
      </c>
      <c r="F38" s="297">
        <f>'RM_6.5.sz.mell'!F38</f>
        <v>0</v>
      </c>
      <c r="G38" s="297">
        <f>'RM_6.5.sz.mell'!G38</f>
        <v>0</v>
      </c>
      <c r="H38" s="297">
        <f>'RM_6.5.sz.mell'!H38</f>
        <v>0</v>
      </c>
      <c r="I38" s="297">
        <f>'RM_6.5.sz.mell'!I38</f>
        <v>0</v>
      </c>
      <c r="J38" s="297">
        <f>'RM_6.5.sz.mell'!J38</f>
        <v>0</v>
      </c>
      <c r="K38" s="346">
        <f>'RM_6.5.sz.mell'!K38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'RM_6.5.sz.mell'!C39</f>
        <v>6300000</v>
      </c>
      <c r="D39" s="297">
        <f>'RM_6.5.sz.mell'!D39</f>
        <v>0</v>
      </c>
      <c r="E39" s="297">
        <f>'RM_6.5.sz.mell'!E39</f>
        <v>0</v>
      </c>
      <c r="F39" s="297">
        <f>'RM_6.5.sz.mell'!F39</f>
        <v>0</v>
      </c>
      <c r="G39" s="297">
        <f>'RM_6.5.sz.mell'!G39</f>
        <v>0</v>
      </c>
      <c r="H39" s="297">
        <f>'RM_6.5.sz.mell'!H39</f>
        <v>0</v>
      </c>
      <c r="I39" s="297">
        <f>'RM_6.5.sz.mell'!I39</f>
        <v>0</v>
      </c>
      <c r="J39" s="297">
        <f>'RM_6.5.sz.mell'!J39</f>
        <v>0</v>
      </c>
      <c r="K39" s="346">
        <f>'RM_6.5.sz.mell'!K39</f>
        <v>6300000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'RM_6.5.sz.mell'!C40</f>
        <v>0</v>
      </c>
      <c r="D40" s="672">
        <f>'RM_6.5.sz.mell'!D40</f>
        <v>0</v>
      </c>
      <c r="E40" s="672">
        <f>'RM_6.5.sz.mell'!E40</f>
        <v>0</v>
      </c>
      <c r="F40" s="672">
        <f>'RM_6.5.sz.mell'!F40</f>
        <v>0</v>
      </c>
      <c r="G40" s="672">
        <f>'RM_6.5.sz.mell'!G40</f>
        <v>0</v>
      </c>
      <c r="H40" s="672">
        <f>'RM_6.5.sz.mell'!H40</f>
        <v>0</v>
      </c>
      <c r="I40" s="672">
        <f>'RM_6.5.sz.mell'!I40</f>
        <v>0</v>
      </c>
      <c r="J40" s="788">
        <f>'RM_6.5.sz.mell'!J40</f>
        <v>0</v>
      </c>
      <c r="K40" s="781">
        <f>'RM_6.5.sz.mell'!K40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'RM_6.5.sz.mell'!C41</f>
        <v>0</v>
      </c>
      <c r="D41" s="679">
        <f>'RM_6.5.sz.mell'!D41</f>
        <v>0</v>
      </c>
      <c r="E41" s="679">
        <f>'RM_6.5.sz.mell'!E41</f>
        <v>0</v>
      </c>
      <c r="F41" s="679">
        <f>'RM_6.5.sz.mell'!F41</f>
        <v>0</v>
      </c>
      <c r="G41" s="679">
        <f>'RM_6.5.sz.mell'!G41</f>
        <v>0</v>
      </c>
      <c r="H41" s="679">
        <f>'RM_6.5.sz.mell'!H41</f>
        <v>0</v>
      </c>
      <c r="I41" s="679">
        <f>'RM_6.5.sz.mell'!I41</f>
        <v>0</v>
      </c>
      <c r="J41" s="788">
        <f>'RM_6.5.sz.mell'!J41</f>
        <v>0</v>
      </c>
      <c r="K41" s="789">
        <f>'RM_6.5.sz.mell'!K41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'RM_6.5.sz.mell'!C42</f>
        <v>6300000</v>
      </c>
      <c r="D42" s="676">
        <f>'RM_6.5.sz.mell'!D42</f>
        <v>0</v>
      </c>
      <c r="E42" s="676">
        <f>'RM_6.5.sz.mell'!E42</f>
        <v>0</v>
      </c>
      <c r="F42" s="676">
        <f>'RM_6.5.sz.mell'!F42</f>
        <v>0</v>
      </c>
      <c r="G42" s="676">
        <f>'RM_6.5.sz.mell'!G42</f>
        <v>0</v>
      </c>
      <c r="H42" s="676">
        <f>'RM_6.5.sz.mell'!H42</f>
        <v>0</v>
      </c>
      <c r="I42" s="676">
        <f>'RM_6.5.sz.mell'!I42</f>
        <v>0</v>
      </c>
      <c r="J42" s="788">
        <f>'RM_6.5.sz.mell'!J42</f>
        <v>0</v>
      </c>
      <c r="K42" s="791">
        <f>'RM_6.5.sz.mell'!K42</f>
        <v>6300000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'RM_6.5.sz.mell'!C43</f>
        <v>6300000</v>
      </c>
      <c r="D43" s="297">
        <f>'RM_6.5.sz.mell'!D43</f>
        <v>0</v>
      </c>
      <c r="E43" s="297">
        <f>'RM_6.5.sz.mell'!E43</f>
        <v>0</v>
      </c>
      <c r="F43" s="297">
        <f>'RM_6.5.sz.mell'!F43</f>
        <v>0</v>
      </c>
      <c r="G43" s="297">
        <f>'RM_6.5.sz.mell'!G43</f>
        <v>0</v>
      </c>
      <c r="H43" s="297">
        <f>'RM_6.5.sz.mell'!H43</f>
        <v>0</v>
      </c>
      <c r="I43" s="297">
        <f>'RM_6.5.sz.mell'!I43</f>
        <v>0</v>
      </c>
      <c r="J43" s="297">
        <f>'RM_6.5.sz.mell'!J43</f>
        <v>0</v>
      </c>
      <c r="K43" s="346">
        <f>'RM_6.5.sz.mell'!K43</f>
        <v>6300000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'RM_6.5.sz.mell'!C45</f>
        <v>6300000</v>
      </c>
      <c r="D45" s="801">
        <f>'RM_6.5.sz.mell'!D45</f>
        <v>0</v>
      </c>
      <c r="E45" s="801">
        <f>'RM_6.5.sz.mell'!E45</f>
        <v>0</v>
      </c>
      <c r="F45" s="801">
        <f>'RM_6.5.sz.mell'!F45</f>
        <v>0</v>
      </c>
      <c r="G45" s="801">
        <f>'RM_6.5.sz.mell'!G45</f>
        <v>0</v>
      </c>
      <c r="H45" s="801">
        <f>'RM_6.5.sz.mell'!H45</f>
        <v>0</v>
      </c>
      <c r="I45" s="801">
        <f>'RM_6.5.sz.mell'!I45</f>
        <v>0</v>
      </c>
      <c r="J45" s="801">
        <f>'RM_6.5.sz.mell'!J45</f>
        <v>0</v>
      </c>
      <c r="K45" s="302">
        <f>'RM_6.5.sz.mell'!K45</f>
        <v>6300000</v>
      </c>
    </row>
    <row r="46" spans="1:11" ht="12" customHeight="1" x14ac:dyDescent="0.2">
      <c r="A46" s="436" t="s">
        <v>97</v>
      </c>
      <c r="B46" s="9" t="s">
        <v>48</v>
      </c>
      <c r="C46" s="803">
        <f>'RM_6.5.sz.mell'!C46</f>
        <v>5200000</v>
      </c>
      <c r="D46" s="803">
        <f>'RM_6.5.sz.mell'!D46</f>
        <v>0</v>
      </c>
      <c r="E46" s="803">
        <f>'RM_6.5.sz.mell'!E46</f>
        <v>0</v>
      </c>
      <c r="F46" s="803">
        <f>'RM_6.5.sz.mell'!F46</f>
        <v>0</v>
      </c>
      <c r="G46" s="803">
        <f>'RM_6.5.sz.mell'!G46</f>
        <v>0</v>
      </c>
      <c r="H46" s="803">
        <f>'RM_6.5.sz.mell'!H46</f>
        <v>0</v>
      </c>
      <c r="I46" s="803">
        <f>'RM_6.5.sz.mell'!I46</f>
        <v>0</v>
      </c>
      <c r="J46" s="803">
        <f>'RM_6.5.sz.mell'!J46</f>
        <v>0</v>
      </c>
      <c r="K46" s="804">
        <f>'RM_6.5.sz.mell'!K46</f>
        <v>5200000</v>
      </c>
    </row>
    <row r="47" spans="1:11" ht="12" customHeight="1" x14ac:dyDescent="0.2">
      <c r="A47" s="436" t="s">
        <v>98</v>
      </c>
      <c r="B47" s="8" t="s">
        <v>181</v>
      </c>
      <c r="C47" s="806">
        <f>'RM_6.5.sz.mell'!C47</f>
        <v>800000</v>
      </c>
      <c r="D47" s="806">
        <f>'RM_6.5.sz.mell'!D47</f>
        <v>0</v>
      </c>
      <c r="E47" s="806">
        <f>'RM_6.5.sz.mell'!E47</f>
        <v>0</v>
      </c>
      <c r="F47" s="806">
        <f>'RM_6.5.sz.mell'!F47</f>
        <v>0</v>
      </c>
      <c r="G47" s="806">
        <f>'RM_6.5.sz.mell'!G47</f>
        <v>0</v>
      </c>
      <c r="H47" s="806">
        <f>'RM_6.5.sz.mell'!H47</f>
        <v>0</v>
      </c>
      <c r="I47" s="806">
        <f>'RM_6.5.sz.mell'!I47</f>
        <v>0</v>
      </c>
      <c r="J47" s="806">
        <f>'RM_6.5.sz.mell'!J47</f>
        <v>0</v>
      </c>
      <c r="K47" s="807">
        <f>'RM_6.5.sz.mell'!K47</f>
        <v>800000</v>
      </c>
    </row>
    <row r="48" spans="1:11" ht="12" customHeight="1" x14ac:dyDescent="0.2">
      <c r="A48" s="436" t="s">
        <v>99</v>
      </c>
      <c r="B48" s="8" t="s">
        <v>138</v>
      </c>
      <c r="C48" s="806">
        <f>'RM_6.5.sz.mell'!C48</f>
        <v>300000</v>
      </c>
      <c r="D48" s="806">
        <f>'RM_6.5.sz.mell'!D48</f>
        <v>0</v>
      </c>
      <c r="E48" s="806">
        <f>'RM_6.5.sz.mell'!E48</f>
        <v>0</v>
      </c>
      <c r="F48" s="806">
        <f>'RM_6.5.sz.mell'!F48</f>
        <v>0</v>
      </c>
      <c r="G48" s="806">
        <f>'RM_6.5.sz.mell'!G48</f>
        <v>0</v>
      </c>
      <c r="H48" s="806">
        <f>'RM_6.5.sz.mell'!H48</f>
        <v>0</v>
      </c>
      <c r="I48" s="806">
        <f>'RM_6.5.sz.mell'!I48</f>
        <v>0</v>
      </c>
      <c r="J48" s="806">
        <f>'RM_6.5.sz.mell'!J48</f>
        <v>0</v>
      </c>
      <c r="K48" s="807">
        <f>'RM_6.5.sz.mell'!K48</f>
        <v>300000</v>
      </c>
    </row>
    <row r="49" spans="1:11" ht="12" customHeight="1" x14ac:dyDescent="0.2">
      <c r="A49" s="436" t="s">
        <v>100</v>
      </c>
      <c r="B49" s="8" t="s">
        <v>182</v>
      </c>
      <c r="C49" s="806">
        <f>'RM_6.5.sz.mell'!C49</f>
        <v>0</v>
      </c>
      <c r="D49" s="806">
        <f>'RM_6.5.sz.mell'!D49</f>
        <v>0</v>
      </c>
      <c r="E49" s="806">
        <f>'RM_6.5.sz.mell'!E49</f>
        <v>0</v>
      </c>
      <c r="F49" s="806">
        <f>'RM_6.5.sz.mell'!F49</f>
        <v>0</v>
      </c>
      <c r="G49" s="806">
        <f>'RM_6.5.sz.mell'!G49</f>
        <v>0</v>
      </c>
      <c r="H49" s="806">
        <f>'RM_6.5.sz.mell'!H49</f>
        <v>0</v>
      </c>
      <c r="I49" s="806">
        <f>'RM_6.5.sz.mell'!I49</f>
        <v>0</v>
      </c>
      <c r="J49" s="806">
        <f>'RM_6.5.sz.mell'!J49</f>
        <v>0</v>
      </c>
      <c r="K49" s="807">
        <f>'RM_6.5.sz.mell'!K49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'RM_6.5.sz.mell'!C50</f>
        <v>0</v>
      </c>
      <c r="D50" s="806">
        <f>'RM_6.5.sz.mell'!D50</f>
        <v>0</v>
      </c>
      <c r="E50" s="806">
        <f>'RM_6.5.sz.mell'!E50</f>
        <v>0</v>
      </c>
      <c r="F50" s="806">
        <f>'RM_6.5.sz.mell'!F50</f>
        <v>0</v>
      </c>
      <c r="G50" s="806">
        <f>'RM_6.5.sz.mell'!G50</f>
        <v>0</v>
      </c>
      <c r="H50" s="806">
        <f>'RM_6.5.sz.mell'!H50</f>
        <v>0</v>
      </c>
      <c r="I50" s="806">
        <f>'RM_6.5.sz.mell'!I50</f>
        <v>0</v>
      </c>
      <c r="J50" s="806">
        <f>'RM_6.5.sz.mell'!J50</f>
        <v>0</v>
      </c>
      <c r="K50" s="807">
        <f>'RM_6.5.sz.mell'!K50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'RM_6.5.sz.mell'!C51</f>
        <v>0</v>
      </c>
      <c r="D51" s="801">
        <f>'RM_6.5.sz.mell'!D51</f>
        <v>0</v>
      </c>
      <c r="E51" s="801">
        <f>'RM_6.5.sz.mell'!E51</f>
        <v>0</v>
      </c>
      <c r="F51" s="801">
        <f>'RM_6.5.sz.mell'!F51</f>
        <v>0</v>
      </c>
      <c r="G51" s="801">
        <f>'RM_6.5.sz.mell'!G51</f>
        <v>0</v>
      </c>
      <c r="H51" s="801">
        <f>'RM_6.5.sz.mell'!H51</f>
        <v>0</v>
      </c>
      <c r="I51" s="801">
        <f>'RM_6.5.sz.mell'!I51</f>
        <v>0</v>
      </c>
      <c r="J51" s="801">
        <f>'RM_6.5.sz.mell'!J51</f>
        <v>0</v>
      </c>
      <c r="K51" s="302">
        <f>'RM_6.5.sz.mell'!K51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'RM_6.5.sz.mell'!C52</f>
        <v>0</v>
      </c>
      <c r="D52" s="803">
        <f>'RM_6.5.sz.mell'!D52</f>
        <v>0</v>
      </c>
      <c r="E52" s="803">
        <f>'RM_6.5.sz.mell'!E52</f>
        <v>0</v>
      </c>
      <c r="F52" s="803">
        <f>'RM_6.5.sz.mell'!F52</f>
        <v>0</v>
      </c>
      <c r="G52" s="803">
        <f>'RM_6.5.sz.mell'!G52</f>
        <v>0</v>
      </c>
      <c r="H52" s="803">
        <f>'RM_6.5.sz.mell'!H52</f>
        <v>0</v>
      </c>
      <c r="I52" s="803">
        <f>'RM_6.5.sz.mell'!I52</f>
        <v>0</v>
      </c>
      <c r="J52" s="803">
        <f>'RM_6.5.sz.mell'!J52</f>
        <v>0</v>
      </c>
      <c r="K52" s="804">
        <f>'RM_6.5.sz.mell'!K52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'RM_6.5.sz.mell'!C53</f>
        <v>0</v>
      </c>
      <c r="D53" s="806">
        <f>'RM_6.5.sz.mell'!D53</f>
        <v>0</v>
      </c>
      <c r="E53" s="806">
        <f>'RM_6.5.sz.mell'!E53</f>
        <v>0</v>
      </c>
      <c r="F53" s="806">
        <f>'RM_6.5.sz.mell'!F53</f>
        <v>0</v>
      </c>
      <c r="G53" s="806">
        <f>'RM_6.5.sz.mell'!G53</f>
        <v>0</v>
      </c>
      <c r="H53" s="806">
        <f>'RM_6.5.sz.mell'!H53</f>
        <v>0</v>
      </c>
      <c r="I53" s="806">
        <f>'RM_6.5.sz.mell'!I53</f>
        <v>0</v>
      </c>
      <c r="J53" s="806">
        <f>'RM_6.5.sz.mell'!J53</f>
        <v>0</v>
      </c>
      <c r="K53" s="807">
        <f>'RM_6.5.sz.mell'!K53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'RM_6.5.sz.mell'!C54</f>
        <v>0</v>
      </c>
      <c r="D54" s="806">
        <f>'RM_6.5.sz.mell'!D54</f>
        <v>0</v>
      </c>
      <c r="E54" s="806">
        <f>'RM_6.5.sz.mell'!E54</f>
        <v>0</v>
      </c>
      <c r="F54" s="806">
        <f>'RM_6.5.sz.mell'!F54</f>
        <v>0</v>
      </c>
      <c r="G54" s="806">
        <f>'RM_6.5.sz.mell'!G54</f>
        <v>0</v>
      </c>
      <c r="H54" s="806">
        <f>'RM_6.5.sz.mell'!H54</f>
        <v>0</v>
      </c>
      <c r="I54" s="806">
        <f>'RM_6.5.sz.mell'!I54</f>
        <v>0</v>
      </c>
      <c r="J54" s="806">
        <f>'RM_6.5.sz.mell'!J54</f>
        <v>0</v>
      </c>
      <c r="K54" s="807">
        <f>'RM_6.5.sz.mell'!K54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'RM_6.5.sz.mell'!C55</f>
        <v>0</v>
      </c>
      <c r="D55" s="806">
        <f>'RM_6.5.sz.mell'!D55</f>
        <v>0</v>
      </c>
      <c r="E55" s="806">
        <f>'RM_6.5.sz.mell'!E55</f>
        <v>0</v>
      </c>
      <c r="F55" s="806">
        <f>'RM_6.5.sz.mell'!F55</f>
        <v>0</v>
      </c>
      <c r="G55" s="806">
        <f>'RM_6.5.sz.mell'!G55</f>
        <v>0</v>
      </c>
      <c r="H55" s="806">
        <f>'RM_6.5.sz.mell'!H55</f>
        <v>0</v>
      </c>
      <c r="I55" s="806">
        <f>'RM_6.5.sz.mell'!I55</f>
        <v>0</v>
      </c>
      <c r="J55" s="806">
        <f>'RM_6.5.sz.mell'!J55</f>
        <v>0</v>
      </c>
      <c r="K55" s="807">
        <f>'RM_6.5.sz.mell'!K55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'RM_6.5.sz.mell'!C56</f>
        <v>0</v>
      </c>
      <c r="D56" s="801">
        <f>'RM_6.5.sz.mell'!D56</f>
        <v>0</v>
      </c>
      <c r="E56" s="801">
        <f>'RM_6.5.sz.mell'!E56</f>
        <v>0</v>
      </c>
      <c r="F56" s="801">
        <f>'RM_6.5.sz.mell'!F56</f>
        <v>0</v>
      </c>
      <c r="G56" s="801">
        <f>'RM_6.5.sz.mell'!G56</f>
        <v>0</v>
      </c>
      <c r="H56" s="801">
        <f>'RM_6.5.sz.mell'!H56</f>
        <v>0</v>
      </c>
      <c r="I56" s="801">
        <f>'RM_6.5.sz.mell'!I56</f>
        <v>0</v>
      </c>
      <c r="J56" s="801">
        <f>'RM_6.5.sz.mell'!J56</f>
        <v>0</v>
      </c>
      <c r="K56" s="302">
        <f>'RM_6.5.sz.mell'!K56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'RM_6.5.sz.mell'!C57</f>
        <v>6300000</v>
      </c>
      <c r="D57" s="809">
        <f>'RM_6.5.sz.mell'!D57</f>
        <v>0</v>
      </c>
      <c r="E57" s="809">
        <f>'RM_6.5.sz.mell'!E57</f>
        <v>0</v>
      </c>
      <c r="F57" s="809">
        <f>'RM_6.5.sz.mell'!F57</f>
        <v>0</v>
      </c>
      <c r="G57" s="809">
        <f>'RM_6.5.sz.mell'!G57</f>
        <v>0</v>
      </c>
      <c r="H57" s="809">
        <f>'RM_6.5.sz.mell'!H57</f>
        <v>0</v>
      </c>
      <c r="I57" s="809">
        <f>'RM_6.5.sz.mell'!I57</f>
        <v>0</v>
      </c>
      <c r="J57" s="809">
        <f>'RM_6.5.sz.mell'!J57</f>
        <v>0</v>
      </c>
      <c r="K57" s="350">
        <f>'RM_6.5.sz.mell'!K57</f>
        <v>6300000</v>
      </c>
    </row>
    <row r="58" spans="1:11" ht="8.1" customHeight="1" thickBot="1" x14ac:dyDescent="0.25">
      <c r="C58" s="815">
        <f>'RM_6.5.sz.mell'!C58</f>
        <v>0</v>
      </c>
      <c r="D58" s="815">
        <f>'RM_6.5.sz.mell'!D58</f>
        <v>0</v>
      </c>
      <c r="E58" s="815">
        <f>'RM_6.5.sz.mell'!E58</f>
        <v>0</v>
      </c>
      <c r="F58" s="815">
        <f>'RM_6.5.sz.mell'!F58</f>
        <v>0</v>
      </c>
      <c r="G58" s="815">
        <f>'RM_6.5.sz.mell'!G58</f>
        <v>0</v>
      </c>
      <c r="H58" s="815">
        <f>'RM_6.5.sz.mell'!H58</f>
        <v>0</v>
      </c>
      <c r="I58" s="815">
        <f>'RM_6.5.sz.mell'!I58</f>
        <v>0</v>
      </c>
      <c r="J58" s="815">
        <f>'RM_6.5.sz.mell'!J58</f>
        <v>0</v>
      </c>
      <c r="K58" s="816">
        <f>'RM_6.5.sz.mell'!K58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'RM_6.5.sz.mell'!C59</f>
        <v>1</v>
      </c>
      <c r="D59" s="813">
        <f>'RM_6.5.sz.mell'!D59</f>
        <v>0</v>
      </c>
      <c r="E59" s="813">
        <f>'RM_6.5.sz.mell'!E59</f>
        <v>0</v>
      </c>
      <c r="F59" s="813">
        <f>'RM_6.5.sz.mell'!F59</f>
        <v>0</v>
      </c>
      <c r="G59" s="813">
        <f>'RM_6.5.sz.mell'!G59</f>
        <v>0</v>
      </c>
      <c r="H59" s="813">
        <f>'RM_6.5.sz.mell'!H59</f>
        <v>0</v>
      </c>
      <c r="I59" s="813">
        <f>'RM_6.5.sz.mell'!I59</f>
        <v>0</v>
      </c>
      <c r="J59" s="813">
        <f>'RM_6.5.sz.mell'!J59</f>
        <v>0</v>
      </c>
      <c r="K59" s="814">
        <f>'RM_6.5.sz.mell'!K59</f>
        <v>1</v>
      </c>
    </row>
    <row r="60" spans="1:11" ht="12.95" customHeight="1" thickBot="1" x14ac:dyDescent="0.25">
      <c r="A60" s="229" t="s">
        <v>203</v>
      </c>
      <c r="B60" s="230"/>
      <c r="C60" s="813">
        <f>'RM_6.5.sz.mell'!C60</f>
        <v>0</v>
      </c>
      <c r="D60" s="813">
        <f>'RM_6.5.sz.mell'!D60</f>
        <v>0</v>
      </c>
      <c r="E60" s="813">
        <f>'RM_6.5.sz.mell'!E60</f>
        <v>0</v>
      </c>
      <c r="F60" s="813">
        <f>'RM_6.5.sz.mell'!F60</f>
        <v>0</v>
      </c>
      <c r="G60" s="813">
        <f>'RM_6.5.sz.mell'!G60</f>
        <v>0</v>
      </c>
      <c r="H60" s="813">
        <f>'RM_6.5.sz.mell'!H60</f>
        <v>0</v>
      </c>
      <c r="I60" s="813">
        <f>'RM_6.5.sz.mell'!I60</f>
        <v>0</v>
      </c>
      <c r="J60" s="813">
        <f>'RM_6.5.sz.mell'!J60</f>
        <v>0</v>
      </c>
      <c r="K60" s="814">
        <f>'RM_6.5.sz.mell'!K60</f>
        <v>0</v>
      </c>
    </row>
  </sheetData>
  <sheetProtection sheet="1" formatCells="0"/>
  <customSheetViews>
    <customSheetView guid="{9A8A2574-4E4C-4A0E-A4B4-611EAAF4A38D}" scale="120" topLeftCell="B1">
      <selection activeCell="J20" sqref="J2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CONCATENATE(ALAPADATOK!Q17,"1. melléklet ",E_ALAPADATOK!A7," ",E_ALAPADATOK!B7," ",E_ALAPADATOK!C7," ",E_ALAPADATOK!D7," ",E_ALAPADATOK!E7," ",E_ALAPADATOK!F7," ",E_ALAPADATOK!G7," ",E_ALAPADATOK!H7)</f>
        <v>5.4.1.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CONCATENATE('E_5.5.sz.mell'!B2:J2)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'RM_6.5.1.sz.mell'!C10</f>
        <v>0</v>
      </c>
      <c r="D10" s="297">
        <f>'RM_6.5.1.sz.mell'!D10</f>
        <v>0</v>
      </c>
      <c r="E10" s="297">
        <f>'RM_6.5.1.sz.mell'!E10</f>
        <v>0</v>
      </c>
      <c r="F10" s="297">
        <f>'RM_6.5.1.sz.mell'!F10</f>
        <v>0</v>
      </c>
      <c r="G10" s="297">
        <f>'RM_6.5.1.sz.mell'!G10</f>
        <v>0</v>
      </c>
      <c r="H10" s="297">
        <f>'RM_6.5.1.sz.mell'!H10</f>
        <v>0</v>
      </c>
      <c r="I10" s="297">
        <f>'RM_6.5.1.sz.mell'!I10</f>
        <v>0</v>
      </c>
      <c r="J10" s="297">
        <f>'RM_6.5.1.sz.mell'!J10</f>
        <v>0</v>
      </c>
      <c r="K10" s="297">
        <f>'RM_6.5.1.sz.mell'!K10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'RM_6.5.1.sz.mell'!C11</f>
        <v>0</v>
      </c>
      <c r="D11" s="684">
        <f>'RM_6.5.1.sz.mell'!D11</f>
        <v>0</v>
      </c>
      <c r="E11" s="684">
        <f>'RM_6.5.1.sz.mell'!E11</f>
        <v>0</v>
      </c>
      <c r="F11" s="684">
        <f>'RM_6.5.1.sz.mell'!F11</f>
        <v>0</v>
      </c>
      <c r="G11" s="684">
        <f>'RM_6.5.1.sz.mell'!G11</f>
        <v>0</v>
      </c>
      <c r="H11" s="684">
        <f>'RM_6.5.1.sz.mell'!H11</f>
        <v>0</v>
      </c>
      <c r="I11" s="684">
        <f>'RM_6.5.1.sz.mell'!I11</f>
        <v>0</v>
      </c>
      <c r="J11" s="780">
        <f>'RM_6.5.1.sz.mell'!J11</f>
        <v>0</v>
      </c>
      <c r="K11" s="781">
        <f>'RM_6.5.1.sz.mell'!K11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'RM_6.5.1.sz.mell'!C12</f>
        <v>0</v>
      </c>
      <c r="D12" s="686">
        <f>'RM_6.5.1.sz.mell'!D12</f>
        <v>0</v>
      </c>
      <c r="E12" s="686">
        <f>'RM_6.5.1.sz.mell'!E12</f>
        <v>0</v>
      </c>
      <c r="F12" s="686">
        <f>'RM_6.5.1.sz.mell'!F12</f>
        <v>0</v>
      </c>
      <c r="G12" s="686">
        <f>'RM_6.5.1.sz.mell'!G12</f>
        <v>0</v>
      </c>
      <c r="H12" s="686">
        <f>'RM_6.5.1.sz.mell'!H12</f>
        <v>0</v>
      </c>
      <c r="I12" s="686">
        <f>'RM_6.5.1.sz.mell'!I12</f>
        <v>0</v>
      </c>
      <c r="J12" s="783">
        <f>'RM_6.5.1.sz.mell'!J12</f>
        <v>0</v>
      </c>
      <c r="K12" s="781">
        <f>'RM_6.5.1.sz.mell'!K12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'RM_6.5.1.sz.mell'!C13</f>
        <v>0</v>
      </c>
      <c r="D13" s="686">
        <f>'RM_6.5.1.sz.mell'!D13</f>
        <v>0</v>
      </c>
      <c r="E13" s="686">
        <f>'RM_6.5.1.sz.mell'!E13</f>
        <v>0</v>
      </c>
      <c r="F13" s="686">
        <f>'RM_6.5.1.sz.mell'!F13</f>
        <v>0</v>
      </c>
      <c r="G13" s="686">
        <f>'RM_6.5.1.sz.mell'!G13</f>
        <v>0</v>
      </c>
      <c r="H13" s="686">
        <f>'RM_6.5.1.sz.mell'!H13</f>
        <v>0</v>
      </c>
      <c r="I13" s="686">
        <f>'RM_6.5.1.sz.mell'!I13</f>
        <v>0</v>
      </c>
      <c r="J13" s="783">
        <f>'RM_6.5.1.sz.mell'!J13</f>
        <v>0</v>
      </c>
      <c r="K13" s="781">
        <f>'RM_6.5.1.sz.mell'!K13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'RM_6.5.1.sz.mell'!C14</f>
        <v>0</v>
      </c>
      <c r="D14" s="686">
        <f>'RM_6.5.1.sz.mell'!D14</f>
        <v>0</v>
      </c>
      <c r="E14" s="686">
        <f>'RM_6.5.1.sz.mell'!E14</f>
        <v>0</v>
      </c>
      <c r="F14" s="686">
        <f>'RM_6.5.1.sz.mell'!F14</f>
        <v>0</v>
      </c>
      <c r="G14" s="686">
        <f>'RM_6.5.1.sz.mell'!G14</f>
        <v>0</v>
      </c>
      <c r="H14" s="686">
        <f>'RM_6.5.1.sz.mell'!H14</f>
        <v>0</v>
      </c>
      <c r="I14" s="686">
        <f>'RM_6.5.1.sz.mell'!I14</f>
        <v>0</v>
      </c>
      <c r="J14" s="783">
        <f>'RM_6.5.1.sz.mell'!J14</f>
        <v>0</v>
      </c>
      <c r="K14" s="781">
        <f>'RM_6.5.1.sz.mell'!K14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'RM_6.5.1.sz.mell'!C15</f>
        <v>0</v>
      </c>
      <c r="D15" s="686">
        <f>'RM_6.5.1.sz.mell'!D15</f>
        <v>0</v>
      </c>
      <c r="E15" s="686">
        <f>'RM_6.5.1.sz.mell'!E15</f>
        <v>0</v>
      </c>
      <c r="F15" s="686">
        <f>'RM_6.5.1.sz.mell'!F15</f>
        <v>0</v>
      </c>
      <c r="G15" s="686">
        <f>'RM_6.5.1.sz.mell'!G15</f>
        <v>0</v>
      </c>
      <c r="H15" s="686">
        <f>'RM_6.5.1.sz.mell'!H15</f>
        <v>0</v>
      </c>
      <c r="I15" s="686">
        <f>'RM_6.5.1.sz.mell'!I15</f>
        <v>0</v>
      </c>
      <c r="J15" s="783">
        <f>'RM_6.5.1.sz.mell'!J15</f>
        <v>0</v>
      </c>
      <c r="K15" s="781">
        <f>'RM_6.5.1.sz.mell'!K15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'RM_6.5.1.sz.mell'!C16</f>
        <v>0</v>
      </c>
      <c r="D16" s="686">
        <f>'RM_6.5.1.sz.mell'!D16</f>
        <v>0</v>
      </c>
      <c r="E16" s="686">
        <f>'RM_6.5.1.sz.mell'!E16</f>
        <v>0</v>
      </c>
      <c r="F16" s="686">
        <f>'RM_6.5.1.sz.mell'!F16</f>
        <v>0</v>
      </c>
      <c r="G16" s="686">
        <f>'RM_6.5.1.sz.mell'!G16</f>
        <v>0</v>
      </c>
      <c r="H16" s="686">
        <f>'RM_6.5.1.sz.mell'!H16</f>
        <v>0</v>
      </c>
      <c r="I16" s="686">
        <f>'RM_6.5.1.sz.mell'!I16</f>
        <v>0</v>
      </c>
      <c r="J16" s="783">
        <f>'RM_6.5.1.sz.mell'!J16</f>
        <v>0</v>
      </c>
      <c r="K16" s="781">
        <f>'RM_6.5.1.sz.mell'!K16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'RM_6.5.1.sz.mell'!C17</f>
        <v>0</v>
      </c>
      <c r="D17" s="686">
        <f>'RM_6.5.1.sz.mell'!D17</f>
        <v>0</v>
      </c>
      <c r="E17" s="686">
        <f>'RM_6.5.1.sz.mell'!E17</f>
        <v>0</v>
      </c>
      <c r="F17" s="686">
        <f>'RM_6.5.1.sz.mell'!F17</f>
        <v>0</v>
      </c>
      <c r="G17" s="686">
        <f>'RM_6.5.1.sz.mell'!G17</f>
        <v>0</v>
      </c>
      <c r="H17" s="686">
        <f>'RM_6.5.1.sz.mell'!H17</f>
        <v>0</v>
      </c>
      <c r="I17" s="686">
        <f>'RM_6.5.1.sz.mell'!I17</f>
        <v>0</v>
      </c>
      <c r="J17" s="783">
        <f>'RM_6.5.1.sz.mell'!J17</f>
        <v>0</v>
      </c>
      <c r="K17" s="781">
        <f>'RM_6.5.1.sz.mell'!K17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'RM_6.5.1.sz.mell'!C18</f>
        <v>0</v>
      </c>
      <c r="D18" s="686">
        <f>'RM_6.5.1.sz.mell'!D18</f>
        <v>0</v>
      </c>
      <c r="E18" s="686">
        <f>'RM_6.5.1.sz.mell'!E18</f>
        <v>0</v>
      </c>
      <c r="F18" s="686">
        <f>'RM_6.5.1.sz.mell'!F18</f>
        <v>0</v>
      </c>
      <c r="G18" s="686">
        <f>'RM_6.5.1.sz.mell'!G18</f>
        <v>0</v>
      </c>
      <c r="H18" s="686">
        <f>'RM_6.5.1.sz.mell'!H18</f>
        <v>0</v>
      </c>
      <c r="I18" s="686">
        <f>'RM_6.5.1.sz.mell'!I18</f>
        <v>0</v>
      </c>
      <c r="J18" s="783">
        <f>'RM_6.5.1.sz.mell'!J18</f>
        <v>0</v>
      </c>
      <c r="K18" s="781">
        <f>'RM_6.5.1.sz.mell'!K18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'RM_6.5.1.sz.mell'!C19</f>
        <v>0</v>
      </c>
      <c r="D19" s="686">
        <f>'RM_6.5.1.sz.mell'!D19</f>
        <v>0</v>
      </c>
      <c r="E19" s="686">
        <f>'RM_6.5.1.sz.mell'!E19</f>
        <v>0</v>
      </c>
      <c r="F19" s="686">
        <f>'RM_6.5.1.sz.mell'!F19</f>
        <v>0</v>
      </c>
      <c r="G19" s="686">
        <f>'RM_6.5.1.sz.mell'!G19</f>
        <v>0</v>
      </c>
      <c r="H19" s="686">
        <f>'RM_6.5.1.sz.mell'!H19</f>
        <v>0</v>
      </c>
      <c r="I19" s="686">
        <f>'RM_6.5.1.sz.mell'!I19</f>
        <v>0</v>
      </c>
      <c r="J19" s="783">
        <f>'RM_6.5.1.sz.mell'!J19</f>
        <v>0</v>
      </c>
      <c r="K19" s="781">
        <f>'RM_6.5.1.sz.mell'!K19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'RM_6.5.1.sz.mell'!C20</f>
        <v>0</v>
      </c>
      <c r="D20" s="686">
        <f>'RM_6.5.1.sz.mell'!D20</f>
        <v>0</v>
      </c>
      <c r="E20" s="686">
        <f>'RM_6.5.1.sz.mell'!E20</f>
        <v>0</v>
      </c>
      <c r="F20" s="686">
        <f>'RM_6.5.1.sz.mell'!F20</f>
        <v>0</v>
      </c>
      <c r="G20" s="686">
        <f>'RM_6.5.1.sz.mell'!G20</f>
        <v>0</v>
      </c>
      <c r="H20" s="686">
        <f>'RM_6.5.1.sz.mell'!H20</f>
        <v>0</v>
      </c>
      <c r="I20" s="686">
        <f>'RM_6.5.1.sz.mell'!I20</f>
        <v>0</v>
      </c>
      <c r="J20" s="783">
        <f>'RM_6.5.1.sz.mell'!J20</f>
        <v>0</v>
      </c>
      <c r="K20" s="781">
        <f>'RM_6.5.1.sz.mell'!K20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'RM_6.5.1.sz.mell'!C21</f>
        <v>0</v>
      </c>
      <c r="D21" s="688">
        <f>'RM_6.5.1.sz.mell'!D21</f>
        <v>0</v>
      </c>
      <c r="E21" s="688">
        <f>'RM_6.5.1.sz.mell'!E21</f>
        <v>0</v>
      </c>
      <c r="F21" s="688">
        <f>'RM_6.5.1.sz.mell'!F21</f>
        <v>0</v>
      </c>
      <c r="G21" s="688">
        <f>'RM_6.5.1.sz.mell'!G21</f>
        <v>0</v>
      </c>
      <c r="H21" s="688">
        <f>'RM_6.5.1.sz.mell'!H21</f>
        <v>0</v>
      </c>
      <c r="I21" s="688">
        <f>'RM_6.5.1.sz.mell'!I21</f>
        <v>0</v>
      </c>
      <c r="J21" s="786">
        <f>'RM_6.5.1.sz.mell'!J21</f>
        <v>0</v>
      </c>
      <c r="K21" s="781">
        <f>'RM_6.5.1.sz.mell'!K21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'RM_6.5.1.sz.mell'!C22</f>
        <v>0</v>
      </c>
      <c r="D22" s="297">
        <f>'RM_6.5.1.sz.mell'!D22</f>
        <v>0</v>
      </c>
      <c r="E22" s="297">
        <f>'RM_6.5.1.sz.mell'!E22</f>
        <v>0</v>
      </c>
      <c r="F22" s="297">
        <f>'RM_6.5.1.sz.mell'!F22</f>
        <v>0</v>
      </c>
      <c r="G22" s="297">
        <f>'RM_6.5.1.sz.mell'!G22</f>
        <v>0</v>
      </c>
      <c r="H22" s="297">
        <f>'RM_6.5.1.sz.mell'!H22</f>
        <v>0</v>
      </c>
      <c r="I22" s="297">
        <f>'RM_6.5.1.sz.mell'!I22</f>
        <v>0</v>
      </c>
      <c r="J22" s="297">
        <f>'RM_6.5.1.sz.mell'!J22</f>
        <v>0</v>
      </c>
      <c r="K22" s="346">
        <f>'RM_6.5.1.sz.mell'!K22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'RM_6.5.1.sz.mell'!C23</f>
        <v>0</v>
      </c>
      <c r="D23" s="668">
        <f>'RM_6.5.1.sz.mell'!D23</f>
        <v>0</v>
      </c>
      <c r="E23" s="668">
        <f>'RM_6.5.1.sz.mell'!E23</f>
        <v>0</v>
      </c>
      <c r="F23" s="668">
        <f>'RM_6.5.1.sz.mell'!F23</f>
        <v>0</v>
      </c>
      <c r="G23" s="668">
        <f>'RM_6.5.1.sz.mell'!G23</f>
        <v>0</v>
      </c>
      <c r="H23" s="668">
        <f>'RM_6.5.1.sz.mell'!H23</f>
        <v>0</v>
      </c>
      <c r="I23" s="668">
        <f>'RM_6.5.1.sz.mell'!I23</f>
        <v>0</v>
      </c>
      <c r="J23" s="788">
        <f>'RM_6.5.1.sz.mell'!J23</f>
        <v>0</v>
      </c>
      <c r="K23" s="781">
        <f>'RM_6.5.1.sz.mell'!K23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'RM_6.5.1.sz.mell'!C24</f>
        <v>0</v>
      </c>
      <c r="D24" s="686">
        <f>'RM_6.5.1.sz.mell'!D24</f>
        <v>0</v>
      </c>
      <c r="E24" s="686">
        <f>'RM_6.5.1.sz.mell'!E24</f>
        <v>0</v>
      </c>
      <c r="F24" s="686">
        <f>'RM_6.5.1.sz.mell'!F24</f>
        <v>0</v>
      </c>
      <c r="G24" s="686">
        <f>'RM_6.5.1.sz.mell'!G24</f>
        <v>0</v>
      </c>
      <c r="H24" s="686">
        <f>'RM_6.5.1.sz.mell'!H24</f>
        <v>0</v>
      </c>
      <c r="I24" s="686">
        <f>'RM_6.5.1.sz.mell'!I24</f>
        <v>0</v>
      </c>
      <c r="J24" s="783">
        <f>'RM_6.5.1.sz.mell'!J24</f>
        <v>0</v>
      </c>
      <c r="K24" s="789">
        <f>'RM_6.5.1.sz.mell'!K24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'RM_6.5.1.sz.mell'!C25</f>
        <v>0</v>
      </c>
      <c r="D25" s="686">
        <f>'RM_6.5.1.sz.mell'!D25</f>
        <v>0</v>
      </c>
      <c r="E25" s="686">
        <f>'RM_6.5.1.sz.mell'!E25</f>
        <v>0</v>
      </c>
      <c r="F25" s="686">
        <f>'RM_6.5.1.sz.mell'!F25</f>
        <v>0</v>
      </c>
      <c r="G25" s="686">
        <f>'RM_6.5.1.sz.mell'!G25</f>
        <v>0</v>
      </c>
      <c r="H25" s="686">
        <f>'RM_6.5.1.sz.mell'!H25</f>
        <v>0</v>
      </c>
      <c r="I25" s="686">
        <f>'RM_6.5.1.sz.mell'!I25</f>
        <v>0</v>
      </c>
      <c r="J25" s="783">
        <f>'RM_6.5.1.sz.mell'!J25</f>
        <v>0</v>
      </c>
      <c r="K25" s="789">
        <f>'RM_6.5.1.sz.mell'!K25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'RM_6.5.1.sz.mell'!C26</f>
        <v>0</v>
      </c>
      <c r="D26" s="688">
        <f>'RM_6.5.1.sz.mell'!D26</f>
        <v>0</v>
      </c>
      <c r="E26" s="688">
        <f>'RM_6.5.1.sz.mell'!E26</f>
        <v>0</v>
      </c>
      <c r="F26" s="688">
        <f>'RM_6.5.1.sz.mell'!F26</f>
        <v>0</v>
      </c>
      <c r="G26" s="688">
        <f>'RM_6.5.1.sz.mell'!G26</f>
        <v>0</v>
      </c>
      <c r="H26" s="688">
        <f>'RM_6.5.1.sz.mell'!H26</f>
        <v>0</v>
      </c>
      <c r="I26" s="688">
        <f>'RM_6.5.1.sz.mell'!I26</f>
        <v>0</v>
      </c>
      <c r="J26" s="790">
        <f>'RM_6.5.1.sz.mell'!J26</f>
        <v>0</v>
      </c>
      <c r="K26" s="791">
        <f>'RM_6.5.1.sz.mell'!K26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'RM_6.5.1.sz.mell'!C27</f>
        <v>0</v>
      </c>
      <c r="D27" s="389">
        <f>'RM_6.5.1.sz.mell'!D27</f>
        <v>0</v>
      </c>
      <c r="E27" s="389">
        <f>'RM_6.5.1.sz.mell'!E27</f>
        <v>0</v>
      </c>
      <c r="F27" s="389">
        <f>'RM_6.5.1.sz.mell'!F27</f>
        <v>0</v>
      </c>
      <c r="G27" s="389">
        <f>'RM_6.5.1.sz.mell'!G27</f>
        <v>0</v>
      </c>
      <c r="H27" s="389">
        <f>'RM_6.5.1.sz.mell'!H27</f>
        <v>0</v>
      </c>
      <c r="I27" s="389">
        <f>'RM_6.5.1.sz.mell'!I27</f>
        <v>0</v>
      </c>
      <c r="J27" s="389">
        <f>'RM_6.5.1.sz.mell'!J27</f>
        <v>0</v>
      </c>
      <c r="K27" s="302">
        <f>'RM_6.5.1.sz.mell'!K27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'RM_6.5.1.sz.mell'!C28</f>
        <v>0</v>
      </c>
      <c r="D28" s="297">
        <f>'RM_6.5.1.sz.mell'!D28</f>
        <v>0</v>
      </c>
      <c r="E28" s="297">
        <f>'RM_6.5.1.sz.mell'!E28</f>
        <v>0</v>
      </c>
      <c r="F28" s="297">
        <f>'RM_6.5.1.sz.mell'!F28</f>
        <v>0</v>
      </c>
      <c r="G28" s="297">
        <f>'RM_6.5.1.sz.mell'!G28</f>
        <v>0</v>
      </c>
      <c r="H28" s="297">
        <f>'RM_6.5.1.sz.mell'!H28</f>
        <v>0</v>
      </c>
      <c r="I28" s="297">
        <f>'RM_6.5.1.sz.mell'!I28</f>
        <v>0</v>
      </c>
      <c r="J28" s="297">
        <f>'RM_6.5.1.sz.mell'!J28</f>
        <v>0</v>
      </c>
      <c r="K28" s="346">
        <f>'RM_6.5.1.sz.mell'!K28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'RM_6.5.1.sz.mell'!C29</f>
        <v>0</v>
      </c>
      <c r="D29" s="679">
        <f>'RM_6.5.1.sz.mell'!D29</f>
        <v>0</v>
      </c>
      <c r="E29" s="679">
        <f>'RM_6.5.1.sz.mell'!E29</f>
        <v>0</v>
      </c>
      <c r="F29" s="679">
        <f>'RM_6.5.1.sz.mell'!F29</f>
        <v>0</v>
      </c>
      <c r="G29" s="679">
        <f>'RM_6.5.1.sz.mell'!G29</f>
        <v>0</v>
      </c>
      <c r="H29" s="679">
        <f>'RM_6.5.1.sz.mell'!H29</f>
        <v>0</v>
      </c>
      <c r="I29" s="679">
        <f>'RM_6.5.1.sz.mell'!I29</f>
        <v>0</v>
      </c>
      <c r="J29" s="788">
        <f>'RM_6.5.1.sz.mell'!J29</f>
        <v>0</v>
      </c>
      <c r="K29" s="781">
        <f>'RM_6.5.1.sz.mell'!K29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'RM_6.5.1.sz.mell'!C30</f>
        <v>0</v>
      </c>
      <c r="D30" s="679">
        <f>'RM_6.5.1.sz.mell'!D30</f>
        <v>0</v>
      </c>
      <c r="E30" s="679">
        <f>'RM_6.5.1.sz.mell'!E30</f>
        <v>0</v>
      </c>
      <c r="F30" s="679">
        <f>'RM_6.5.1.sz.mell'!F30</f>
        <v>0</v>
      </c>
      <c r="G30" s="679">
        <f>'RM_6.5.1.sz.mell'!G30</f>
        <v>0</v>
      </c>
      <c r="H30" s="679">
        <f>'RM_6.5.1.sz.mell'!H30</f>
        <v>0</v>
      </c>
      <c r="I30" s="679">
        <f>'RM_6.5.1.sz.mell'!I30</f>
        <v>0</v>
      </c>
      <c r="J30" s="788">
        <f>'RM_6.5.1.sz.mell'!J30</f>
        <v>0</v>
      </c>
      <c r="K30" s="781">
        <f>'RM_6.5.1.sz.mell'!K30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'RM_6.5.1.sz.mell'!C31</f>
        <v>0</v>
      </c>
      <c r="D31" s="757">
        <f>'RM_6.5.1.sz.mell'!D31</f>
        <v>0</v>
      </c>
      <c r="E31" s="757">
        <f>'RM_6.5.1.sz.mell'!E31</f>
        <v>0</v>
      </c>
      <c r="F31" s="757">
        <f>'RM_6.5.1.sz.mell'!F31</f>
        <v>0</v>
      </c>
      <c r="G31" s="757">
        <f>'RM_6.5.1.sz.mell'!G31</f>
        <v>0</v>
      </c>
      <c r="H31" s="757">
        <f>'RM_6.5.1.sz.mell'!H31</f>
        <v>0</v>
      </c>
      <c r="I31" s="757">
        <f>'RM_6.5.1.sz.mell'!I31</f>
        <v>0</v>
      </c>
      <c r="J31" s="788">
        <f>'RM_6.5.1.sz.mell'!J31</f>
        <v>0</v>
      </c>
      <c r="K31" s="781">
        <f>'RM_6.5.1.sz.mell'!K31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'RM_6.5.1.sz.mell'!C32</f>
        <v>0</v>
      </c>
      <c r="D32" s="297">
        <f>'RM_6.5.1.sz.mell'!D32</f>
        <v>0</v>
      </c>
      <c r="E32" s="297">
        <f>'RM_6.5.1.sz.mell'!E32</f>
        <v>0</v>
      </c>
      <c r="F32" s="297">
        <f>'RM_6.5.1.sz.mell'!F32</f>
        <v>0</v>
      </c>
      <c r="G32" s="297">
        <f>'RM_6.5.1.sz.mell'!G32</f>
        <v>0</v>
      </c>
      <c r="H32" s="297">
        <f>'RM_6.5.1.sz.mell'!H32</f>
        <v>0</v>
      </c>
      <c r="I32" s="297">
        <f>'RM_6.5.1.sz.mell'!I32</f>
        <v>0</v>
      </c>
      <c r="J32" s="297">
        <f>'RM_6.5.1.sz.mell'!J32</f>
        <v>0</v>
      </c>
      <c r="K32" s="346">
        <f>'RM_6.5.1.sz.mell'!K32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'RM_6.5.1.sz.mell'!C33</f>
        <v>0</v>
      </c>
      <c r="D33" s="672">
        <f>'RM_6.5.1.sz.mell'!D33</f>
        <v>0</v>
      </c>
      <c r="E33" s="672">
        <f>'RM_6.5.1.sz.mell'!E33</f>
        <v>0</v>
      </c>
      <c r="F33" s="672">
        <f>'RM_6.5.1.sz.mell'!F33</f>
        <v>0</v>
      </c>
      <c r="G33" s="672">
        <f>'RM_6.5.1.sz.mell'!G33</f>
        <v>0</v>
      </c>
      <c r="H33" s="672">
        <f>'RM_6.5.1.sz.mell'!H33</f>
        <v>0</v>
      </c>
      <c r="I33" s="672">
        <f>'RM_6.5.1.sz.mell'!I33</f>
        <v>0</v>
      </c>
      <c r="J33" s="788">
        <f>'RM_6.5.1.sz.mell'!J33</f>
        <v>0</v>
      </c>
      <c r="K33" s="781">
        <f>'RM_6.5.1.sz.mell'!K33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'RM_6.5.1.sz.mell'!C34</f>
        <v>0</v>
      </c>
      <c r="D34" s="679">
        <f>'RM_6.5.1.sz.mell'!D34</f>
        <v>0</v>
      </c>
      <c r="E34" s="679">
        <f>'RM_6.5.1.sz.mell'!E34</f>
        <v>0</v>
      </c>
      <c r="F34" s="679">
        <f>'RM_6.5.1.sz.mell'!F34</f>
        <v>0</v>
      </c>
      <c r="G34" s="679">
        <f>'RM_6.5.1.sz.mell'!G34</f>
        <v>0</v>
      </c>
      <c r="H34" s="679">
        <f>'RM_6.5.1.sz.mell'!H34</f>
        <v>0</v>
      </c>
      <c r="I34" s="679">
        <f>'RM_6.5.1.sz.mell'!I34</f>
        <v>0</v>
      </c>
      <c r="J34" s="788">
        <f>'RM_6.5.1.sz.mell'!J34</f>
        <v>0</v>
      </c>
      <c r="K34" s="781">
        <f>'RM_6.5.1.sz.mell'!K34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'RM_6.5.1.sz.mell'!C35</f>
        <v>0</v>
      </c>
      <c r="D35" s="757">
        <f>'RM_6.5.1.sz.mell'!D35</f>
        <v>0</v>
      </c>
      <c r="E35" s="757">
        <f>'RM_6.5.1.sz.mell'!E35</f>
        <v>0</v>
      </c>
      <c r="F35" s="757">
        <f>'RM_6.5.1.sz.mell'!F35</f>
        <v>0</v>
      </c>
      <c r="G35" s="757">
        <f>'RM_6.5.1.sz.mell'!G35</f>
        <v>0</v>
      </c>
      <c r="H35" s="757">
        <f>'RM_6.5.1.sz.mell'!H35</f>
        <v>0</v>
      </c>
      <c r="I35" s="757">
        <f>'RM_6.5.1.sz.mell'!I35</f>
        <v>0</v>
      </c>
      <c r="J35" s="788">
        <f>'RM_6.5.1.sz.mell'!J35</f>
        <v>0</v>
      </c>
      <c r="K35" s="798">
        <f>'RM_6.5.1.sz.mell'!K35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'RM_6.5.1.sz.mell'!C36</f>
        <v>0</v>
      </c>
      <c r="D36" s="389">
        <f>'RM_6.5.1.sz.mell'!D36</f>
        <v>0</v>
      </c>
      <c r="E36" s="389">
        <f>'RM_6.5.1.sz.mell'!E36</f>
        <v>0</v>
      </c>
      <c r="F36" s="389">
        <f>'RM_6.5.1.sz.mell'!F36</f>
        <v>0</v>
      </c>
      <c r="G36" s="389">
        <f>'RM_6.5.1.sz.mell'!G36</f>
        <v>0</v>
      </c>
      <c r="H36" s="389">
        <f>'RM_6.5.1.sz.mell'!H36</f>
        <v>0</v>
      </c>
      <c r="I36" s="389">
        <f>'RM_6.5.1.sz.mell'!I36</f>
        <v>0</v>
      </c>
      <c r="J36" s="297">
        <f>'RM_6.5.1.sz.mell'!J36</f>
        <v>0</v>
      </c>
      <c r="K36" s="302">
        <f>'RM_6.5.1.sz.mell'!K36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'RM_6.5.1.sz.mell'!C37</f>
        <v>0</v>
      </c>
      <c r="D37" s="389">
        <f>'RM_6.5.1.sz.mell'!D37</f>
        <v>0</v>
      </c>
      <c r="E37" s="389">
        <f>'RM_6.5.1.sz.mell'!E37</f>
        <v>0</v>
      </c>
      <c r="F37" s="389">
        <f>'RM_6.5.1.sz.mell'!F37</f>
        <v>0</v>
      </c>
      <c r="G37" s="389">
        <f>'RM_6.5.1.sz.mell'!G37</f>
        <v>0</v>
      </c>
      <c r="H37" s="389">
        <f>'RM_6.5.1.sz.mell'!H37</f>
        <v>0</v>
      </c>
      <c r="I37" s="389">
        <f>'RM_6.5.1.sz.mell'!I37</f>
        <v>0</v>
      </c>
      <c r="J37" s="799">
        <f>'RM_6.5.1.sz.mell'!J37</f>
        <v>0</v>
      </c>
      <c r="K37" s="781">
        <f>'RM_6.5.1.sz.mell'!K37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'RM_6.5.1.sz.mell'!C38</f>
        <v>0</v>
      </c>
      <c r="D38" s="297">
        <f>'RM_6.5.1.sz.mell'!D38</f>
        <v>0</v>
      </c>
      <c r="E38" s="297">
        <f>'RM_6.5.1.sz.mell'!E38</f>
        <v>0</v>
      </c>
      <c r="F38" s="297">
        <f>'RM_6.5.1.sz.mell'!F38</f>
        <v>0</v>
      </c>
      <c r="G38" s="297">
        <f>'RM_6.5.1.sz.mell'!G38</f>
        <v>0</v>
      </c>
      <c r="H38" s="297">
        <f>'RM_6.5.1.sz.mell'!H38</f>
        <v>0</v>
      </c>
      <c r="I38" s="297">
        <f>'RM_6.5.1.sz.mell'!I38</f>
        <v>0</v>
      </c>
      <c r="J38" s="297">
        <f>'RM_6.5.1.sz.mell'!J38</f>
        <v>0</v>
      </c>
      <c r="K38" s="346">
        <f>'RM_6.5.1.sz.mell'!K38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'RM_6.5.1.sz.mell'!C39</f>
        <v>0</v>
      </c>
      <c r="D39" s="297">
        <f>'RM_6.5.1.sz.mell'!D39</f>
        <v>0</v>
      </c>
      <c r="E39" s="297">
        <f>'RM_6.5.1.sz.mell'!E39</f>
        <v>0</v>
      </c>
      <c r="F39" s="297">
        <f>'RM_6.5.1.sz.mell'!F39</f>
        <v>0</v>
      </c>
      <c r="G39" s="297">
        <f>'RM_6.5.1.sz.mell'!G39</f>
        <v>0</v>
      </c>
      <c r="H39" s="297">
        <f>'RM_6.5.1.sz.mell'!H39</f>
        <v>0</v>
      </c>
      <c r="I39" s="297">
        <f>'RM_6.5.1.sz.mell'!I39</f>
        <v>0</v>
      </c>
      <c r="J39" s="297">
        <f>'RM_6.5.1.sz.mell'!J39</f>
        <v>0</v>
      </c>
      <c r="K39" s="346">
        <f>'RM_6.5.1.sz.mell'!K39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'RM_6.5.1.sz.mell'!C40</f>
        <v>0</v>
      </c>
      <c r="D40" s="672">
        <f>'RM_6.5.1.sz.mell'!D40</f>
        <v>0</v>
      </c>
      <c r="E40" s="672">
        <f>'RM_6.5.1.sz.mell'!E40</f>
        <v>0</v>
      </c>
      <c r="F40" s="672">
        <f>'RM_6.5.1.sz.mell'!F40</f>
        <v>0</v>
      </c>
      <c r="G40" s="672">
        <f>'RM_6.5.1.sz.mell'!G40</f>
        <v>0</v>
      </c>
      <c r="H40" s="672">
        <f>'RM_6.5.1.sz.mell'!H40</f>
        <v>0</v>
      </c>
      <c r="I40" s="672">
        <f>'RM_6.5.1.sz.mell'!I40</f>
        <v>0</v>
      </c>
      <c r="J40" s="788">
        <f>'RM_6.5.1.sz.mell'!J40</f>
        <v>0</v>
      </c>
      <c r="K40" s="781">
        <f>'RM_6.5.1.sz.mell'!K40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'RM_6.5.1.sz.mell'!C41</f>
        <v>0</v>
      </c>
      <c r="D41" s="679">
        <f>'RM_6.5.1.sz.mell'!D41</f>
        <v>0</v>
      </c>
      <c r="E41" s="679">
        <f>'RM_6.5.1.sz.mell'!E41</f>
        <v>0</v>
      </c>
      <c r="F41" s="679">
        <f>'RM_6.5.1.sz.mell'!F41</f>
        <v>0</v>
      </c>
      <c r="G41" s="679">
        <f>'RM_6.5.1.sz.mell'!G41</f>
        <v>0</v>
      </c>
      <c r="H41" s="679">
        <f>'RM_6.5.1.sz.mell'!H41</f>
        <v>0</v>
      </c>
      <c r="I41" s="679">
        <f>'RM_6.5.1.sz.mell'!I41</f>
        <v>0</v>
      </c>
      <c r="J41" s="788">
        <f>'RM_6.5.1.sz.mell'!J41</f>
        <v>0</v>
      </c>
      <c r="K41" s="789">
        <f>'RM_6.5.1.sz.mell'!K41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'RM_6.5.1.sz.mell'!C42</f>
        <v>0</v>
      </c>
      <c r="D42" s="676">
        <f>'RM_6.5.1.sz.mell'!D42</f>
        <v>0</v>
      </c>
      <c r="E42" s="676">
        <f>'RM_6.5.1.sz.mell'!E42</f>
        <v>0</v>
      </c>
      <c r="F42" s="676">
        <f>'RM_6.5.1.sz.mell'!F42</f>
        <v>0</v>
      </c>
      <c r="G42" s="676">
        <f>'RM_6.5.1.sz.mell'!G42</f>
        <v>0</v>
      </c>
      <c r="H42" s="676">
        <f>'RM_6.5.1.sz.mell'!H42</f>
        <v>0</v>
      </c>
      <c r="I42" s="676">
        <f>'RM_6.5.1.sz.mell'!I42</f>
        <v>0</v>
      </c>
      <c r="J42" s="788">
        <f>'RM_6.5.1.sz.mell'!J42</f>
        <v>0</v>
      </c>
      <c r="K42" s="791">
        <f>'RM_6.5.1.sz.mell'!K42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'RM_6.5.1.sz.mell'!C43</f>
        <v>0</v>
      </c>
      <c r="D43" s="297">
        <f>'RM_6.5.1.sz.mell'!D43</f>
        <v>0</v>
      </c>
      <c r="E43" s="297">
        <f>'RM_6.5.1.sz.mell'!E43</f>
        <v>0</v>
      </c>
      <c r="F43" s="297">
        <f>'RM_6.5.1.sz.mell'!F43</f>
        <v>0</v>
      </c>
      <c r="G43" s="297">
        <f>'RM_6.5.1.sz.mell'!G43</f>
        <v>0</v>
      </c>
      <c r="H43" s="297">
        <f>'RM_6.5.1.sz.mell'!H43</f>
        <v>0</v>
      </c>
      <c r="I43" s="297">
        <f>'RM_6.5.1.sz.mell'!I43</f>
        <v>0</v>
      </c>
      <c r="J43" s="297">
        <f>'RM_6.5.1.sz.mell'!J43</f>
        <v>0</v>
      </c>
      <c r="K43" s="346">
        <f>'RM_6.5.1.sz.mell'!K43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'RM_6.5.1.sz.mell'!C45</f>
        <v>0</v>
      </c>
      <c r="D45" s="801">
        <f>'RM_6.5.1.sz.mell'!D45</f>
        <v>0</v>
      </c>
      <c r="E45" s="801">
        <f>'RM_6.5.1.sz.mell'!E45</f>
        <v>0</v>
      </c>
      <c r="F45" s="801">
        <f>'RM_6.5.1.sz.mell'!F45</f>
        <v>0</v>
      </c>
      <c r="G45" s="801">
        <f>'RM_6.5.1.sz.mell'!G45</f>
        <v>0</v>
      </c>
      <c r="H45" s="801">
        <f>'RM_6.5.1.sz.mell'!H45</f>
        <v>0</v>
      </c>
      <c r="I45" s="801">
        <f>'RM_6.5.1.sz.mell'!I45</f>
        <v>0</v>
      </c>
      <c r="J45" s="801">
        <f>'RM_6.5.1.sz.mell'!J45</f>
        <v>0</v>
      </c>
      <c r="K45" s="302">
        <f>'RM_6.5.1.sz.mell'!K45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'RM_6.5.1.sz.mell'!C46</f>
        <v>0</v>
      </c>
      <c r="D46" s="803">
        <f>'RM_6.5.1.sz.mell'!D46</f>
        <v>0</v>
      </c>
      <c r="E46" s="803">
        <f>'RM_6.5.1.sz.mell'!E46</f>
        <v>0</v>
      </c>
      <c r="F46" s="803">
        <f>'RM_6.5.1.sz.mell'!F46</f>
        <v>0</v>
      </c>
      <c r="G46" s="803">
        <f>'RM_6.5.1.sz.mell'!G46</f>
        <v>0</v>
      </c>
      <c r="H46" s="803">
        <f>'RM_6.5.1.sz.mell'!H46</f>
        <v>0</v>
      </c>
      <c r="I46" s="803">
        <f>'RM_6.5.1.sz.mell'!I46</f>
        <v>0</v>
      </c>
      <c r="J46" s="803">
        <f>'RM_6.5.1.sz.mell'!J46</f>
        <v>0</v>
      </c>
      <c r="K46" s="804">
        <f>'RM_6.5.1.sz.mell'!K46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'RM_6.5.1.sz.mell'!C47</f>
        <v>0</v>
      </c>
      <c r="D47" s="806">
        <f>'RM_6.5.1.sz.mell'!D47</f>
        <v>0</v>
      </c>
      <c r="E47" s="806">
        <f>'RM_6.5.1.sz.mell'!E47</f>
        <v>0</v>
      </c>
      <c r="F47" s="806">
        <f>'RM_6.5.1.sz.mell'!F47</f>
        <v>0</v>
      </c>
      <c r="G47" s="806">
        <f>'RM_6.5.1.sz.mell'!G47</f>
        <v>0</v>
      </c>
      <c r="H47" s="806">
        <f>'RM_6.5.1.sz.mell'!H47</f>
        <v>0</v>
      </c>
      <c r="I47" s="806">
        <f>'RM_6.5.1.sz.mell'!I47</f>
        <v>0</v>
      </c>
      <c r="J47" s="806">
        <f>'RM_6.5.1.sz.mell'!J47</f>
        <v>0</v>
      </c>
      <c r="K47" s="807">
        <f>'RM_6.5.1.sz.mell'!K47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'RM_6.5.1.sz.mell'!C48</f>
        <v>0</v>
      </c>
      <c r="D48" s="806">
        <f>'RM_6.5.1.sz.mell'!D48</f>
        <v>0</v>
      </c>
      <c r="E48" s="806">
        <f>'RM_6.5.1.sz.mell'!E48</f>
        <v>0</v>
      </c>
      <c r="F48" s="806">
        <f>'RM_6.5.1.sz.mell'!F48</f>
        <v>0</v>
      </c>
      <c r="G48" s="806">
        <f>'RM_6.5.1.sz.mell'!G48</f>
        <v>0</v>
      </c>
      <c r="H48" s="806">
        <f>'RM_6.5.1.sz.mell'!H48</f>
        <v>0</v>
      </c>
      <c r="I48" s="806">
        <f>'RM_6.5.1.sz.mell'!I48</f>
        <v>0</v>
      </c>
      <c r="J48" s="806">
        <f>'RM_6.5.1.sz.mell'!J48</f>
        <v>0</v>
      </c>
      <c r="K48" s="807">
        <f>'RM_6.5.1.sz.mell'!K48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'RM_6.5.1.sz.mell'!C49</f>
        <v>0</v>
      </c>
      <c r="D49" s="806">
        <f>'RM_6.5.1.sz.mell'!D49</f>
        <v>0</v>
      </c>
      <c r="E49" s="806">
        <f>'RM_6.5.1.sz.mell'!E49</f>
        <v>0</v>
      </c>
      <c r="F49" s="806">
        <f>'RM_6.5.1.sz.mell'!F49</f>
        <v>0</v>
      </c>
      <c r="G49" s="806">
        <f>'RM_6.5.1.sz.mell'!G49</f>
        <v>0</v>
      </c>
      <c r="H49" s="806">
        <f>'RM_6.5.1.sz.mell'!H49</f>
        <v>0</v>
      </c>
      <c r="I49" s="806">
        <f>'RM_6.5.1.sz.mell'!I49</f>
        <v>0</v>
      </c>
      <c r="J49" s="806">
        <f>'RM_6.5.1.sz.mell'!J49</f>
        <v>0</v>
      </c>
      <c r="K49" s="807">
        <f>'RM_6.5.1.sz.mell'!K49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'RM_6.5.1.sz.mell'!C50</f>
        <v>0</v>
      </c>
      <c r="D50" s="806">
        <f>'RM_6.5.1.sz.mell'!D50</f>
        <v>0</v>
      </c>
      <c r="E50" s="806">
        <f>'RM_6.5.1.sz.mell'!E50</f>
        <v>0</v>
      </c>
      <c r="F50" s="806">
        <f>'RM_6.5.1.sz.mell'!F50</f>
        <v>0</v>
      </c>
      <c r="G50" s="806">
        <f>'RM_6.5.1.sz.mell'!G50</f>
        <v>0</v>
      </c>
      <c r="H50" s="806">
        <f>'RM_6.5.1.sz.mell'!H50</f>
        <v>0</v>
      </c>
      <c r="I50" s="806">
        <f>'RM_6.5.1.sz.mell'!I50</f>
        <v>0</v>
      </c>
      <c r="J50" s="806">
        <f>'RM_6.5.1.sz.mell'!J50</f>
        <v>0</v>
      </c>
      <c r="K50" s="807">
        <f>'RM_6.5.1.sz.mell'!K50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'RM_6.5.1.sz.mell'!C51</f>
        <v>0</v>
      </c>
      <c r="D51" s="801">
        <f>'RM_6.5.1.sz.mell'!D51</f>
        <v>0</v>
      </c>
      <c r="E51" s="801">
        <f>'RM_6.5.1.sz.mell'!E51</f>
        <v>0</v>
      </c>
      <c r="F51" s="801">
        <f>'RM_6.5.1.sz.mell'!F51</f>
        <v>0</v>
      </c>
      <c r="G51" s="801">
        <f>'RM_6.5.1.sz.mell'!G51</f>
        <v>0</v>
      </c>
      <c r="H51" s="801">
        <f>'RM_6.5.1.sz.mell'!H51</f>
        <v>0</v>
      </c>
      <c r="I51" s="801">
        <f>'RM_6.5.1.sz.mell'!I51</f>
        <v>0</v>
      </c>
      <c r="J51" s="801">
        <f>'RM_6.5.1.sz.mell'!J51</f>
        <v>0</v>
      </c>
      <c r="K51" s="302">
        <f>'RM_6.5.1.sz.mell'!K51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'RM_6.5.1.sz.mell'!C52</f>
        <v>0</v>
      </c>
      <c r="D52" s="803">
        <f>'RM_6.5.1.sz.mell'!D52</f>
        <v>0</v>
      </c>
      <c r="E52" s="803">
        <f>'RM_6.5.1.sz.mell'!E52</f>
        <v>0</v>
      </c>
      <c r="F52" s="803">
        <f>'RM_6.5.1.sz.mell'!F52</f>
        <v>0</v>
      </c>
      <c r="G52" s="803">
        <f>'RM_6.5.1.sz.mell'!G52</f>
        <v>0</v>
      </c>
      <c r="H52" s="803">
        <f>'RM_6.5.1.sz.mell'!H52</f>
        <v>0</v>
      </c>
      <c r="I52" s="803">
        <f>'RM_6.5.1.sz.mell'!I52</f>
        <v>0</v>
      </c>
      <c r="J52" s="803">
        <f>'RM_6.5.1.sz.mell'!J52</f>
        <v>0</v>
      </c>
      <c r="K52" s="804">
        <f>'RM_6.5.1.sz.mell'!K52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'RM_6.5.1.sz.mell'!C53</f>
        <v>0</v>
      </c>
      <c r="D53" s="806">
        <f>'RM_6.5.1.sz.mell'!D53</f>
        <v>0</v>
      </c>
      <c r="E53" s="806">
        <f>'RM_6.5.1.sz.mell'!E53</f>
        <v>0</v>
      </c>
      <c r="F53" s="806">
        <f>'RM_6.5.1.sz.mell'!F53</f>
        <v>0</v>
      </c>
      <c r="G53" s="806">
        <f>'RM_6.5.1.sz.mell'!G53</f>
        <v>0</v>
      </c>
      <c r="H53" s="806">
        <f>'RM_6.5.1.sz.mell'!H53</f>
        <v>0</v>
      </c>
      <c r="I53" s="806">
        <f>'RM_6.5.1.sz.mell'!I53</f>
        <v>0</v>
      </c>
      <c r="J53" s="806">
        <f>'RM_6.5.1.sz.mell'!J53</f>
        <v>0</v>
      </c>
      <c r="K53" s="807">
        <f>'RM_6.5.1.sz.mell'!K53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'RM_6.5.1.sz.mell'!C54</f>
        <v>0</v>
      </c>
      <c r="D54" s="806">
        <f>'RM_6.5.1.sz.mell'!D54</f>
        <v>0</v>
      </c>
      <c r="E54" s="806">
        <f>'RM_6.5.1.sz.mell'!E54</f>
        <v>0</v>
      </c>
      <c r="F54" s="806">
        <f>'RM_6.5.1.sz.mell'!F54</f>
        <v>0</v>
      </c>
      <c r="G54" s="806">
        <f>'RM_6.5.1.sz.mell'!G54</f>
        <v>0</v>
      </c>
      <c r="H54" s="806">
        <f>'RM_6.5.1.sz.mell'!H54</f>
        <v>0</v>
      </c>
      <c r="I54" s="806">
        <f>'RM_6.5.1.sz.mell'!I54</f>
        <v>0</v>
      </c>
      <c r="J54" s="806">
        <f>'RM_6.5.1.sz.mell'!J54</f>
        <v>0</v>
      </c>
      <c r="K54" s="807">
        <f>'RM_6.5.1.sz.mell'!K54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'RM_6.5.1.sz.mell'!C55</f>
        <v>0</v>
      </c>
      <c r="D55" s="806">
        <f>'RM_6.5.1.sz.mell'!D55</f>
        <v>0</v>
      </c>
      <c r="E55" s="806">
        <f>'RM_6.5.1.sz.mell'!E55</f>
        <v>0</v>
      </c>
      <c r="F55" s="806">
        <f>'RM_6.5.1.sz.mell'!F55</f>
        <v>0</v>
      </c>
      <c r="G55" s="806">
        <f>'RM_6.5.1.sz.mell'!G55</f>
        <v>0</v>
      </c>
      <c r="H55" s="806">
        <f>'RM_6.5.1.sz.mell'!H55</f>
        <v>0</v>
      </c>
      <c r="I55" s="806">
        <f>'RM_6.5.1.sz.mell'!I55</f>
        <v>0</v>
      </c>
      <c r="J55" s="806">
        <f>'RM_6.5.1.sz.mell'!J55</f>
        <v>0</v>
      </c>
      <c r="K55" s="807">
        <f>'RM_6.5.1.sz.mell'!K55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'RM_6.5.1.sz.mell'!C56</f>
        <v>0</v>
      </c>
      <c r="D56" s="801">
        <f>'RM_6.5.1.sz.mell'!D56</f>
        <v>0</v>
      </c>
      <c r="E56" s="801">
        <f>'RM_6.5.1.sz.mell'!E56</f>
        <v>0</v>
      </c>
      <c r="F56" s="801">
        <f>'RM_6.5.1.sz.mell'!F56</f>
        <v>0</v>
      </c>
      <c r="G56" s="801">
        <f>'RM_6.5.1.sz.mell'!G56</f>
        <v>0</v>
      </c>
      <c r="H56" s="801">
        <f>'RM_6.5.1.sz.mell'!H56</f>
        <v>0</v>
      </c>
      <c r="I56" s="801">
        <f>'RM_6.5.1.sz.mell'!I56</f>
        <v>0</v>
      </c>
      <c r="J56" s="801">
        <f>'RM_6.5.1.sz.mell'!J56</f>
        <v>0</v>
      </c>
      <c r="K56" s="302">
        <f>'RM_6.5.1.sz.mell'!K56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'RM_6.5.1.sz.mell'!C57</f>
        <v>0</v>
      </c>
      <c r="D57" s="809">
        <f>'RM_6.5.1.sz.mell'!D57</f>
        <v>0</v>
      </c>
      <c r="E57" s="809">
        <f>'RM_6.5.1.sz.mell'!E57</f>
        <v>0</v>
      </c>
      <c r="F57" s="809">
        <f>'RM_6.5.1.sz.mell'!F57</f>
        <v>0</v>
      </c>
      <c r="G57" s="809">
        <f>'RM_6.5.1.sz.mell'!G57</f>
        <v>0</v>
      </c>
      <c r="H57" s="809">
        <f>'RM_6.5.1.sz.mell'!H57</f>
        <v>0</v>
      </c>
      <c r="I57" s="809">
        <f>'RM_6.5.1.sz.mell'!I57</f>
        <v>0</v>
      </c>
      <c r="J57" s="809">
        <f>'RM_6.5.1.sz.mell'!J57</f>
        <v>0</v>
      </c>
      <c r="K57" s="350">
        <f>'RM_6.5.1.sz.mell'!K57</f>
        <v>0</v>
      </c>
    </row>
    <row r="58" spans="1:11" ht="8.1" customHeight="1" thickBot="1" x14ac:dyDescent="0.25">
      <c r="C58" s="815">
        <f>'RM_6.5.1.sz.mell'!C58</f>
        <v>0</v>
      </c>
      <c r="D58" s="815">
        <f>'RM_6.5.1.sz.mell'!D58</f>
        <v>0</v>
      </c>
      <c r="E58" s="815">
        <f>'RM_6.5.1.sz.mell'!E58</f>
        <v>0</v>
      </c>
      <c r="F58" s="815">
        <f>'RM_6.5.1.sz.mell'!F58</f>
        <v>0</v>
      </c>
      <c r="G58" s="815">
        <f>'RM_6.5.1.sz.mell'!G58</f>
        <v>0</v>
      </c>
      <c r="H58" s="815">
        <f>'RM_6.5.1.sz.mell'!H58</f>
        <v>0</v>
      </c>
      <c r="I58" s="815">
        <f>'RM_6.5.1.sz.mell'!I58</f>
        <v>0</v>
      </c>
      <c r="J58" s="815">
        <f>'RM_6.5.1.sz.mell'!J58</f>
        <v>0</v>
      </c>
      <c r="K58" s="816">
        <f>'RM_6.5.1.sz.mell'!K58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'RM_6.5.1.sz.mell'!C59</f>
        <v>0</v>
      </c>
      <c r="D59" s="813">
        <f>'RM_6.5.1.sz.mell'!D59</f>
        <v>0</v>
      </c>
      <c r="E59" s="813">
        <f>'RM_6.5.1.sz.mell'!E59</f>
        <v>0</v>
      </c>
      <c r="F59" s="813">
        <f>'RM_6.5.1.sz.mell'!F59</f>
        <v>0</v>
      </c>
      <c r="G59" s="813">
        <f>'RM_6.5.1.sz.mell'!G59</f>
        <v>0</v>
      </c>
      <c r="H59" s="813">
        <f>'RM_6.5.1.sz.mell'!H59</f>
        <v>0</v>
      </c>
      <c r="I59" s="813">
        <f>'RM_6.5.1.sz.mell'!I59</f>
        <v>0</v>
      </c>
      <c r="J59" s="813">
        <f>'RM_6.5.1.sz.mell'!J59</f>
        <v>0</v>
      </c>
      <c r="K59" s="814">
        <f>'RM_6.5.1.sz.mell'!K59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'RM_6.5.1.sz.mell'!C60</f>
        <v>0</v>
      </c>
      <c r="D60" s="813">
        <f>'RM_6.5.1.sz.mell'!D60</f>
        <v>0</v>
      </c>
      <c r="E60" s="813">
        <f>'RM_6.5.1.sz.mell'!E60</f>
        <v>0</v>
      </c>
      <c r="F60" s="813">
        <f>'RM_6.5.1.sz.mell'!F60</f>
        <v>0</v>
      </c>
      <c r="G60" s="813">
        <f>'RM_6.5.1.sz.mell'!G60</f>
        <v>0</v>
      </c>
      <c r="H60" s="813">
        <f>'RM_6.5.1.sz.mell'!H60</f>
        <v>0</v>
      </c>
      <c r="I60" s="813">
        <f>'RM_6.5.1.sz.mell'!I60</f>
        <v>0</v>
      </c>
      <c r="J60" s="813">
        <f>'RM_6.5.1.sz.mell'!J60</f>
        <v>0</v>
      </c>
      <c r="K60" s="814">
        <f>'RM_6.5.1.sz.mell'!K60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CONCATENATE("9.2.2. melléklet ",ALAPADATOK!A7," ",ALAPADATOK!B7," ",ALAPADATOK!C7," ",ALAPADATOK!D7," ",ALAPADATOK!E7," ",ALAPADATOK!F7," ",ALAPADATOK!G7," ",ALAPADATOK!H7)</f>
        <v>9.2.2.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CONCATENATE(ALAPADATOK!A11)</f>
        <v>……………………. Polgármesteri /Közös Önkormányzati Hivatal</v>
      </c>
      <c r="C2" s="351" t="s">
        <v>58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'KV_9.2.1.sz.mell'!C4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5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</sheetData>
  <sheetProtection sheet="1" formatCells="0"/>
  <customSheetViews>
    <customSheetView guid="{9A8A2574-4E4C-4A0E-A4B4-611EAAF4A38D}" scale="120">
      <selection activeCell="C54" sqref="C5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CONCATENATE(ALAPADATOK!Q17,"2. melléklet ",E_ALAPADATOK!A7," ",E_ALAPADATOK!B7," ",E_ALAPADATOK!C7," ",E_ALAPADATOK!D7," ",E_ALAPADATOK!E7," ",E_ALAPADATOK!F7," ",E_ALAPADATOK!G7," ",E_ALAPADATOK!H7)</f>
        <v>5.4.2.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CONCATENATE('E_5.5.1.sz.mell'!B2:J2)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'RM_6.5.2.sz.mell'!C10</f>
        <v>0</v>
      </c>
      <c r="D10" s="297">
        <f>'RM_6.5.2.sz.mell'!D10</f>
        <v>0</v>
      </c>
      <c r="E10" s="297">
        <f>'RM_6.5.2.sz.mell'!E10</f>
        <v>0</v>
      </c>
      <c r="F10" s="297">
        <f>'RM_6.5.2.sz.mell'!F10</f>
        <v>0</v>
      </c>
      <c r="G10" s="297">
        <f>'RM_6.5.2.sz.mell'!G10</f>
        <v>0</v>
      </c>
      <c r="H10" s="297">
        <f>'RM_6.5.2.sz.mell'!H10</f>
        <v>0</v>
      </c>
      <c r="I10" s="297">
        <f>'RM_6.5.2.sz.mell'!I10</f>
        <v>0</v>
      </c>
      <c r="J10" s="297">
        <f>'RM_6.5.2.sz.mell'!J10</f>
        <v>0</v>
      </c>
      <c r="K10" s="297">
        <f>'RM_6.5.2.sz.mell'!K10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'RM_6.5.2.sz.mell'!C11</f>
        <v>0</v>
      </c>
      <c r="D11" s="684">
        <f>'RM_6.5.2.sz.mell'!D11</f>
        <v>0</v>
      </c>
      <c r="E11" s="684">
        <f>'RM_6.5.2.sz.mell'!E11</f>
        <v>0</v>
      </c>
      <c r="F11" s="684">
        <f>'RM_6.5.2.sz.mell'!F11</f>
        <v>0</v>
      </c>
      <c r="G11" s="684">
        <f>'RM_6.5.2.sz.mell'!G11</f>
        <v>0</v>
      </c>
      <c r="H11" s="684">
        <f>'RM_6.5.2.sz.mell'!H11</f>
        <v>0</v>
      </c>
      <c r="I11" s="684">
        <f>'RM_6.5.2.sz.mell'!I11</f>
        <v>0</v>
      </c>
      <c r="J11" s="780">
        <f>'RM_6.5.2.sz.mell'!J11</f>
        <v>0</v>
      </c>
      <c r="K11" s="781">
        <f>'RM_6.5.2.sz.mell'!K11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'RM_6.5.2.sz.mell'!C12</f>
        <v>0</v>
      </c>
      <c r="D12" s="686">
        <f>'RM_6.5.2.sz.mell'!D12</f>
        <v>0</v>
      </c>
      <c r="E12" s="686">
        <f>'RM_6.5.2.sz.mell'!E12</f>
        <v>0</v>
      </c>
      <c r="F12" s="686">
        <f>'RM_6.5.2.sz.mell'!F12</f>
        <v>0</v>
      </c>
      <c r="G12" s="686">
        <f>'RM_6.5.2.sz.mell'!G12</f>
        <v>0</v>
      </c>
      <c r="H12" s="686">
        <f>'RM_6.5.2.sz.mell'!H12</f>
        <v>0</v>
      </c>
      <c r="I12" s="686">
        <f>'RM_6.5.2.sz.mell'!I12</f>
        <v>0</v>
      </c>
      <c r="J12" s="783">
        <f>'RM_6.5.2.sz.mell'!J12</f>
        <v>0</v>
      </c>
      <c r="K12" s="781">
        <f>'RM_6.5.2.sz.mell'!K12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'RM_6.5.2.sz.mell'!C13</f>
        <v>0</v>
      </c>
      <c r="D13" s="686">
        <f>'RM_6.5.2.sz.mell'!D13</f>
        <v>0</v>
      </c>
      <c r="E13" s="686">
        <f>'RM_6.5.2.sz.mell'!E13</f>
        <v>0</v>
      </c>
      <c r="F13" s="686">
        <f>'RM_6.5.2.sz.mell'!F13</f>
        <v>0</v>
      </c>
      <c r="G13" s="686">
        <f>'RM_6.5.2.sz.mell'!G13</f>
        <v>0</v>
      </c>
      <c r="H13" s="686">
        <f>'RM_6.5.2.sz.mell'!H13</f>
        <v>0</v>
      </c>
      <c r="I13" s="686">
        <f>'RM_6.5.2.sz.mell'!I13</f>
        <v>0</v>
      </c>
      <c r="J13" s="783">
        <f>'RM_6.5.2.sz.mell'!J13</f>
        <v>0</v>
      </c>
      <c r="K13" s="781">
        <f>'RM_6.5.2.sz.mell'!K13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'RM_6.5.2.sz.mell'!C14</f>
        <v>0</v>
      </c>
      <c r="D14" s="686">
        <f>'RM_6.5.2.sz.mell'!D14</f>
        <v>0</v>
      </c>
      <c r="E14" s="686">
        <f>'RM_6.5.2.sz.mell'!E14</f>
        <v>0</v>
      </c>
      <c r="F14" s="686">
        <f>'RM_6.5.2.sz.mell'!F14</f>
        <v>0</v>
      </c>
      <c r="G14" s="686">
        <f>'RM_6.5.2.sz.mell'!G14</f>
        <v>0</v>
      </c>
      <c r="H14" s="686">
        <f>'RM_6.5.2.sz.mell'!H14</f>
        <v>0</v>
      </c>
      <c r="I14" s="686">
        <f>'RM_6.5.2.sz.mell'!I14</f>
        <v>0</v>
      </c>
      <c r="J14" s="783">
        <f>'RM_6.5.2.sz.mell'!J14</f>
        <v>0</v>
      </c>
      <c r="K14" s="781">
        <f>'RM_6.5.2.sz.mell'!K14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'RM_6.5.2.sz.mell'!C15</f>
        <v>0</v>
      </c>
      <c r="D15" s="686">
        <f>'RM_6.5.2.sz.mell'!D15</f>
        <v>0</v>
      </c>
      <c r="E15" s="686">
        <f>'RM_6.5.2.sz.mell'!E15</f>
        <v>0</v>
      </c>
      <c r="F15" s="686">
        <f>'RM_6.5.2.sz.mell'!F15</f>
        <v>0</v>
      </c>
      <c r="G15" s="686">
        <f>'RM_6.5.2.sz.mell'!G15</f>
        <v>0</v>
      </c>
      <c r="H15" s="686">
        <f>'RM_6.5.2.sz.mell'!H15</f>
        <v>0</v>
      </c>
      <c r="I15" s="686">
        <f>'RM_6.5.2.sz.mell'!I15</f>
        <v>0</v>
      </c>
      <c r="J15" s="783">
        <f>'RM_6.5.2.sz.mell'!J15</f>
        <v>0</v>
      </c>
      <c r="K15" s="781">
        <f>'RM_6.5.2.sz.mell'!K15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'RM_6.5.2.sz.mell'!C16</f>
        <v>0</v>
      </c>
      <c r="D16" s="686">
        <f>'RM_6.5.2.sz.mell'!D16</f>
        <v>0</v>
      </c>
      <c r="E16" s="686">
        <f>'RM_6.5.2.sz.mell'!E16</f>
        <v>0</v>
      </c>
      <c r="F16" s="686">
        <f>'RM_6.5.2.sz.mell'!F16</f>
        <v>0</v>
      </c>
      <c r="G16" s="686">
        <f>'RM_6.5.2.sz.mell'!G16</f>
        <v>0</v>
      </c>
      <c r="H16" s="686">
        <f>'RM_6.5.2.sz.mell'!H16</f>
        <v>0</v>
      </c>
      <c r="I16" s="686">
        <f>'RM_6.5.2.sz.mell'!I16</f>
        <v>0</v>
      </c>
      <c r="J16" s="783">
        <f>'RM_6.5.2.sz.mell'!J16</f>
        <v>0</v>
      </c>
      <c r="K16" s="781">
        <f>'RM_6.5.2.sz.mell'!K16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'RM_6.5.2.sz.mell'!C17</f>
        <v>0</v>
      </c>
      <c r="D17" s="686">
        <f>'RM_6.5.2.sz.mell'!D17</f>
        <v>0</v>
      </c>
      <c r="E17" s="686">
        <f>'RM_6.5.2.sz.mell'!E17</f>
        <v>0</v>
      </c>
      <c r="F17" s="686">
        <f>'RM_6.5.2.sz.mell'!F17</f>
        <v>0</v>
      </c>
      <c r="G17" s="686">
        <f>'RM_6.5.2.sz.mell'!G17</f>
        <v>0</v>
      </c>
      <c r="H17" s="686">
        <f>'RM_6.5.2.sz.mell'!H17</f>
        <v>0</v>
      </c>
      <c r="I17" s="686">
        <f>'RM_6.5.2.sz.mell'!I17</f>
        <v>0</v>
      </c>
      <c r="J17" s="783">
        <f>'RM_6.5.2.sz.mell'!J17</f>
        <v>0</v>
      </c>
      <c r="K17" s="781">
        <f>'RM_6.5.2.sz.mell'!K17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'RM_6.5.2.sz.mell'!C18</f>
        <v>0</v>
      </c>
      <c r="D18" s="686">
        <f>'RM_6.5.2.sz.mell'!D18</f>
        <v>0</v>
      </c>
      <c r="E18" s="686">
        <f>'RM_6.5.2.sz.mell'!E18</f>
        <v>0</v>
      </c>
      <c r="F18" s="686">
        <f>'RM_6.5.2.sz.mell'!F18</f>
        <v>0</v>
      </c>
      <c r="G18" s="686">
        <f>'RM_6.5.2.sz.mell'!G18</f>
        <v>0</v>
      </c>
      <c r="H18" s="686">
        <f>'RM_6.5.2.sz.mell'!H18</f>
        <v>0</v>
      </c>
      <c r="I18" s="686">
        <f>'RM_6.5.2.sz.mell'!I18</f>
        <v>0</v>
      </c>
      <c r="J18" s="783">
        <f>'RM_6.5.2.sz.mell'!J18</f>
        <v>0</v>
      </c>
      <c r="K18" s="781">
        <f>'RM_6.5.2.sz.mell'!K18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'RM_6.5.2.sz.mell'!C19</f>
        <v>0</v>
      </c>
      <c r="D19" s="686">
        <f>'RM_6.5.2.sz.mell'!D19</f>
        <v>0</v>
      </c>
      <c r="E19" s="686">
        <f>'RM_6.5.2.sz.mell'!E19</f>
        <v>0</v>
      </c>
      <c r="F19" s="686">
        <f>'RM_6.5.2.sz.mell'!F19</f>
        <v>0</v>
      </c>
      <c r="G19" s="686">
        <f>'RM_6.5.2.sz.mell'!G19</f>
        <v>0</v>
      </c>
      <c r="H19" s="686">
        <f>'RM_6.5.2.sz.mell'!H19</f>
        <v>0</v>
      </c>
      <c r="I19" s="686">
        <f>'RM_6.5.2.sz.mell'!I19</f>
        <v>0</v>
      </c>
      <c r="J19" s="783">
        <f>'RM_6.5.2.sz.mell'!J19</f>
        <v>0</v>
      </c>
      <c r="K19" s="781">
        <f>'RM_6.5.2.sz.mell'!K19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'RM_6.5.2.sz.mell'!C20</f>
        <v>0</v>
      </c>
      <c r="D20" s="686">
        <f>'RM_6.5.2.sz.mell'!D20</f>
        <v>0</v>
      </c>
      <c r="E20" s="686">
        <f>'RM_6.5.2.sz.mell'!E20</f>
        <v>0</v>
      </c>
      <c r="F20" s="686">
        <f>'RM_6.5.2.sz.mell'!F20</f>
        <v>0</v>
      </c>
      <c r="G20" s="686">
        <f>'RM_6.5.2.sz.mell'!G20</f>
        <v>0</v>
      </c>
      <c r="H20" s="686">
        <f>'RM_6.5.2.sz.mell'!H20</f>
        <v>0</v>
      </c>
      <c r="I20" s="686">
        <f>'RM_6.5.2.sz.mell'!I20</f>
        <v>0</v>
      </c>
      <c r="J20" s="783">
        <f>'RM_6.5.2.sz.mell'!J20</f>
        <v>0</v>
      </c>
      <c r="K20" s="781">
        <f>'RM_6.5.2.sz.mell'!K20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'RM_6.5.2.sz.mell'!C21</f>
        <v>0</v>
      </c>
      <c r="D21" s="688">
        <f>'RM_6.5.2.sz.mell'!D21</f>
        <v>0</v>
      </c>
      <c r="E21" s="688">
        <f>'RM_6.5.2.sz.mell'!E21</f>
        <v>0</v>
      </c>
      <c r="F21" s="688">
        <f>'RM_6.5.2.sz.mell'!F21</f>
        <v>0</v>
      </c>
      <c r="G21" s="688">
        <f>'RM_6.5.2.sz.mell'!G21</f>
        <v>0</v>
      </c>
      <c r="H21" s="688">
        <f>'RM_6.5.2.sz.mell'!H21</f>
        <v>0</v>
      </c>
      <c r="I21" s="688">
        <f>'RM_6.5.2.sz.mell'!I21</f>
        <v>0</v>
      </c>
      <c r="J21" s="786">
        <f>'RM_6.5.2.sz.mell'!J21</f>
        <v>0</v>
      </c>
      <c r="K21" s="781">
        <f>'RM_6.5.2.sz.mell'!K21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'RM_6.5.2.sz.mell'!C22</f>
        <v>0</v>
      </c>
      <c r="D22" s="297">
        <f>'RM_6.5.2.sz.mell'!D22</f>
        <v>0</v>
      </c>
      <c r="E22" s="297">
        <f>'RM_6.5.2.sz.mell'!E22</f>
        <v>0</v>
      </c>
      <c r="F22" s="297">
        <f>'RM_6.5.2.sz.mell'!F22</f>
        <v>0</v>
      </c>
      <c r="G22" s="297">
        <f>'RM_6.5.2.sz.mell'!G22</f>
        <v>0</v>
      </c>
      <c r="H22" s="297">
        <f>'RM_6.5.2.sz.mell'!H22</f>
        <v>0</v>
      </c>
      <c r="I22" s="297">
        <f>'RM_6.5.2.sz.mell'!I22</f>
        <v>0</v>
      </c>
      <c r="J22" s="297">
        <f>'RM_6.5.2.sz.mell'!J22</f>
        <v>0</v>
      </c>
      <c r="K22" s="346">
        <f>'RM_6.5.2.sz.mell'!K22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'RM_6.5.2.sz.mell'!C23</f>
        <v>0</v>
      </c>
      <c r="D23" s="668">
        <f>'RM_6.5.2.sz.mell'!D23</f>
        <v>0</v>
      </c>
      <c r="E23" s="668">
        <f>'RM_6.5.2.sz.mell'!E23</f>
        <v>0</v>
      </c>
      <c r="F23" s="668">
        <f>'RM_6.5.2.sz.mell'!F23</f>
        <v>0</v>
      </c>
      <c r="G23" s="668">
        <f>'RM_6.5.2.sz.mell'!G23</f>
        <v>0</v>
      </c>
      <c r="H23" s="668">
        <f>'RM_6.5.2.sz.mell'!H23</f>
        <v>0</v>
      </c>
      <c r="I23" s="668">
        <f>'RM_6.5.2.sz.mell'!I23</f>
        <v>0</v>
      </c>
      <c r="J23" s="788">
        <f>'RM_6.5.2.sz.mell'!J23</f>
        <v>0</v>
      </c>
      <c r="K23" s="781">
        <f>'RM_6.5.2.sz.mell'!K23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'RM_6.5.2.sz.mell'!C24</f>
        <v>0</v>
      </c>
      <c r="D24" s="686">
        <f>'RM_6.5.2.sz.mell'!D24</f>
        <v>0</v>
      </c>
      <c r="E24" s="686">
        <f>'RM_6.5.2.sz.mell'!E24</f>
        <v>0</v>
      </c>
      <c r="F24" s="686">
        <f>'RM_6.5.2.sz.mell'!F24</f>
        <v>0</v>
      </c>
      <c r="G24" s="686">
        <f>'RM_6.5.2.sz.mell'!G24</f>
        <v>0</v>
      </c>
      <c r="H24" s="686">
        <f>'RM_6.5.2.sz.mell'!H24</f>
        <v>0</v>
      </c>
      <c r="I24" s="686">
        <f>'RM_6.5.2.sz.mell'!I24</f>
        <v>0</v>
      </c>
      <c r="J24" s="783">
        <f>'RM_6.5.2.sz.mell'!J24</f>
        <v>0</v>
      </c>
      <c r="K24" s="789">
        <f>'RM_6.5.2.sz.mell'!K24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'RM_6.5.2.sz.mell'!C25</f>
        <v>0</v>
      </c>
      <c r="D25" s="686">
        <f>'RM_6.5.2.sz.mell'!D25</f>
        <v>0</v>
      </c>
      <c r="E25" s="686">
        <f>'RM_6.5.2.sz.mell'!E25</f>
        <v>0</v>
      </c>
      <c r="F25" s="686">
        <f>'RM_6.5.2.sz.mell'!F25</f>
        <v>0</v>
      </c>
      <c r="G25" s="686">
        <f>'RM_6.5.2.sz.mell'!G25</f>
        <v>0</v>
      </c>
      <c r="H25" s="686">
        <f>'RM_6.5.2.sz.mell'!H25</f>
        <v>0</v>
      </c>
      <c r="I25" s="686">
        <f>'RM_6.5.2.sz.mell'!I25</f>
        <v>0</v>
      </c>
      <c r="J25" s="783">
        <f>'RM_6.5.2.sz.mell'!J25</f>
        <v>0</v>
      </c>
      <c r="K25" s="789">
        <f>'RM_6.5.2.sz.mell'!K25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'RM_6.5.2.sz.mell'!C26</f>
        <v>0</v>
      </c>
      <c r="D26" s="688">
        <f>'RM_6.5.2.sz.mell'!D26</f>
        <v>0</v>
      </c>
      <c r="E26" s="688">
        <f>'RM_6.5.2.sz.mell'!E26</f>
        <v>0</v>
      </c>
      <c r="F26" s="688">
        <f>'RM_6.5.2.sz.mell'!F26</f>
        <v>0</v>
      </c>
      <c r="G26" s="688">
        <f>'RM_6.5.2.sz.mell'!G26</f>
        <v>0</v>
      </c>
      <c r="H26" s="688">
        <f>'RM_6.5.2.sz.mell'!H26</f>
        <v>0</v>
      </c>
      <c r="I26" s="688">
        <f>'RM_6.5.2.sz.mell'!I26</f>
        <v>0</v>
      </c>
      <c r="J26" s="790">
        <f>'RM_6.5.2.sz.mell'!J26</f>
        <v>0</v>
      </c>
      <c r="K26" s="791">
        <f>'RM_6.5.2.sz.mell'!K26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'RM_6.5.2.sz.mell'!C27</f>
        <v>0</v>
      </c>
      <c r="D27" s="389">
        <f>'RM_6.5.2.sz.mell'!D27</f>
        <v>0</v>
      </c>
      <c r="E27" s="389">
        <f>'RM_6.5.2.sz.mell'!E27</f>
        <v>0</v>
      </c>
      <c r="F27" s="389">
        <f>'RM_6.5.2.sz.mell'!F27</f>
        <v>0</v>
      </c>
      <c r="G27" s="389">
        <f>'RM_6.5.2.sz.mell'!G27</f>
        <v>0</v>
      </c>
      <c r="H27" s="389">
        <f>'RM_6.5.2.sz.mell'!H27</f>
        <v>0</v>
      </c>
      <c r="I27" s="389">
        <f>'RM_6.5.2.sz.mell'!I27</f>
        <v>0</v>
      </c>
      <c r="J27" s="389">
        <f>'RM_6.5.2.sz.mell'!J27</f>
        <v>0</v>
      </c>
      <c r="K27" s="302">
        <f>'RM_6.5.2.sz.mell'!K27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'RM_6.5.2.sz.mell'!C28</f>
        <v>0</v>
      </c>
      <c r="D28" s="297">
        <f>'RM_6.5.2.sz.mell'!D28</f>
        <v>0</v>
      </c>
      <c r="E28" s="297">
        <f>'RM_6.5.2.sz.mell'!E28</f>
        <v>0</v>
      </c>
      <c r="F28" s="297">
        <f>'RM_6.5.2.sz.mell'!F28</f>
        <v>0</v>
      </c>
      <c r="G28" s="297">
        <f>'RM_6.5.2.sz.mell'!G28</f>
        <v>0</v>
      </c>
      <c r="H28" s="297">
        <f>'RM_6.5.2.sz.mell'!H28</f>
        <v>0</v>
      </c>
      <c r="I28" s="297">
        <f>'RM_6.5.2.sz.mell'!I28</f>
        <v>0</v>
      </c>
      <c r="J28" s="297">
        <f>'RM_6.5.2.sz.mell'!J28</f>
        <v>0</v>
      </c>
      <c r="K28" s="346">
        <f>'RM_6.5.2.sz.mell'!K28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'RM_6.5.2.sz.mell'!C29</f>
        <v>0</v>
      </c>
      <c r="D29" s="679">
        <f>'RM_6.5.2.sz.mell'!D29</f>
        <v>0</v>
      </c>
      <c r="E29" s="679">
        <f>'RM_6.5.2.sz.mell'!E29</f>
        <v>0</v>
      </c>
      <c r="F29" s="679">
        <f>'RM_6.5.2.sz.mell'!F29</f>
        <v>0</v>
      </c>
      <c r="G29" s="679">
        <f>'RM_6.5.2.sz.mell'!G29</f>
        <v>0</v>
      </c>
      <c r="H29" s="679">
        <f>'RM_6.5.2.sz.mell'!H29</f>
        <v>0</v>
      </c>
      <c r="I29" s="679">
        <f>'RM_6.5.2.sz.mell'!I29</f>
        <v>0</v>
      </c>
      <c r="J29" s="788">
        <f>'RM_6.5.2.sz.mell'!J29</f>
        <v>0</v>
      </c>
      <c r="K29" s="781">
        <f>'RM_6.5.2.sz.mell'!K29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'RM_6.5.2.sz.mell'!C30</f>
        <v>0</v>
      </c>
      <c r="D30" s="679">
        <f>'RM_6.5.2.sz.mell'!D30</f>
        <v>0</v>
      </c>
      <c r="E30" s="679">
        <f>'RM_6.5.2.sz.mell'!E30</f>
        <v>0</v>
      </c>
      <c r="F30" s="679">
        <f>'RM_6.5.2.sz.mell'!F30</f>
        <v>0</v>
      </c>
      <c r="G30" s="679">
        <f>'RM_6.5.2.sz.mell'!G30</f>
        <v>0</v>
      </c>
      <c r="H30" s="679">
        <f>'RM_6.5.2.sz.mell'!H30</f>
        <v>0</v>
      </c>
      <c r="I30" s="679">
        <f>'RM_6.5.2.sz.mell'!I30</f>
        <v>0</v>
      </c>
      <c r="J30" s="788">
        <f>'RM_6.5.2.sz.mell'!J30</f>
        <v>0</v>
      </c>
      <c r="K30" s="781">
        <f>'RM_6.5.2.sz.mell'!K30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'RM_6.5.2.sz.mell'!C31</f>
        <v>0</v>
      </c>
      <c r="D31" s="757">
        <f>'RM_6.5.2.sz.mell'!D31</f>
        <v>0</v>
      </c>
      <c r="E31" s="757">
        <f>'RM_6.5.2.sz.mell'!E31</f>
        <v>0</v>
      </c>
      <c r="F31" s="757">
        <f>'RM_6.5.2.sz.mell'!F31</f>
        <v>0</v>
      </c>
      <c r="G31" s="757">
        <f>'RM_6.5.2.sz.mell'!G31</f>
        <v>0</v>
      </c>
      <c r="H31" s="757">
        <f>'RM_6.5.2.sz.mell'!H31</f>
        <v>0</v>
      </c>
      <c r="I31" s="757">
        <f>'RM_6.5.2.sz.mell'!I31</f>
        <v>0</v>
      </c>
      <c r="J31" s="788">
        <f>'RM_6.5.2.sz.mell'!J31</f>
        <v>0</v>
      </c>
      <c r="K31" s="781">
        <f>'RM_6.5.2.sz.mell'!K31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'RM_6.5.2.sz.mell'!C32</f>
        <v>0</v>
      </c>
      <c r="D32" s="297">
        <f>'RM_6.5.2.sz.mell'!D32</f>
        <v>0</v>
      </c>
      <c r="E32" s="297">
        <f>'RM_6.5.2.sz.mell'!E32</f>
        <v>0</v>
      </c>
      <c r="F32" s="297">
        <f>'RM_6.5.2.sz.mell'!F32</f>
        <v>0</v>
      </c>
      <c r="G32" s="297">
        <f>'RM_6.5.2.sz.mell'!G32</f>
        <v>0</v>
      </c>
      <c r="H32" s="297">
        <f>'RM_6.5.2.sz.mell'!H32</f>
        <v>0</v>
      </c>
      <c r="I32" s="297">
        <f>'RM_6.5.2.sz.mell'!I32</f>
        <v>0</v>
      </c>
      <c r="J32" s="297">
        <f>'RM_6.5.2.sz.mell'!J32</f>
        <v>0</v>
      </c>
      <c r="K32" s="346">
        <f>'RM_6.5.2.sz.mell'!K32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'RM_6.5.2.sz.mell'!C33</f>
        <v>0</v>
      </c>
      <c r="D33" s="672">
        <f>'RM_6.5.2.sz.mell'!D33</f>
        <v>0</v>
      </c>
      <c r="E33" s="672">
        <f>'RM_6.5.2.sz.mell'!E33</f>
        <v>0</v>
      </c>
      <c r="F33" s="672">
        <f>'RM_6.5.2.sz.mell'!F33</f>
        <v>0</v>
      </c>
      <c r="G33" s="672">
        <f>'RM_6.5.2.sz.mell'!G33</f>
        <v>0</v>
      </c>
      <c r="H33" s="672">
        <f>'RM_6.5.2.sz.mell'!H33</f>
        <v>0</v>
      </c>
      <c r="I33" s="672">
        <f>'RM_6.5.2.sz.mell'!I33</f>
        <v>0</v>
      </c>
      <c r="J33" s="788">
        <f>'RM_6.5.2.sz.mell'!J33</f>
        <v>0</v>
      </c>
      <c r="K33" s="781">
        <f>'RM_6.5.2.sz.mell'!K33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'RM_6.5.2.sz.mell'!C34</f>
        <v>0</v>
      </c>
      <c r="D34" s="679">
        <f>'RM_6.5.2.sz.mell'!D34</f>
        <v>0</v>
      </c>
      <c r="E34" s="679">
        <f>'RM_6.5.2.sz.mell'!E34</f>
        <v>0</v>
      </c>
      <c r="F34" s="679">
        <f>'RM_6.5.2.sz.mell'!F34</f>
        <v>0</v>
      </c>
      <c r="G34" s="679">
        <f>'RM_6.5.2.sz.mell'!G34</f>
        <v>0</v>
      </c>
      <c r="H34" s="679">
        <f>'RM_6.5.2.sz.mell'!H34</f>
        <v>0</v>
      </c>
      <c r="I34" s="679">
        <f>'RM_6.5.2.sz.mell'!I34</f>
        <v>0</v>
      </c>
      <c r="J34" s="788">
        <f>'RM_6.5.2.sz.mell'!J34</f>
        <v>0</v>
      </c>
      <c r="K34" s="781">
        <f>'RM_6.5.2.sz.mell'!K34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'RM_6.5.2.sz.mell'!C35</f>
        <v>0</v>
      </c>
      <c r="D35" s="757">
        <f>'RM_6.5.2.sz.mell'!D35</f>
        <v>0</v>
      </c>
      <c r="E35" s="757">
        <f>'RM_6.5.2.sz.mell'!E35</f>
        <v>0</v>
      </c>
      <c r="F35" s="757">
        <f>'RM_6.5.2.sz.mell'!F35</f>
        <v>0</v>
      </c>
      <c r="G35" s="757">
        <f>'RM_6.5.2.sz.mell'!G35</f>
        <v>0</v>
      </c>
      <c r="H35" s="757">
        <f>'RM_6.5.2.sz.mell'!H35</f>
        <v>0</v>
      </c>
      <c r="I35" s="757">
        <f>'RM_6.5.2.sz.mell'!I35</f>
        <v>0</v>
      </c>
      <c r="J35" s="788">
        <f>'RM_6.5.2.sz.mell'!J35</f>
        <v>0</v>
      </c>
      <c r="K35" s="798">
        <f>'RM_6.5.2.sz.mell'!K35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'RM_6.5.2.sz.mell'!C36</f>
        <v>0</v>
      </c>
      <c r="D36" s="389">
        <f>'RM_6.5.2.sz.mell'!D36</f>
        <v>0</v>
      </c>
      <c r="E36" s="389">
        <f>'RM_6.5.2.sz.mell'!E36</f>
        <v>0</v>
      </c>
      <c r="F36" s="389">
        <f>'RM_6.5.2.sz.mell'!F36</f>
        <v>0</v>
      </c>
      <c r="G36" s="389">
        <f>'RM_6.5.2.sz.mell'!G36</f>
        <v>0</v>
      </c>
      <c r="H36" s="389">
        <f>'RM_6.5.2.sz.mell'!H36</f>
        <v>0</v>
      </c>
      <c r="I36" s="389">
        <f>'RM_6.5.2.sz.mell'!I36</f>
        <v>0</v>
      </c>
      <c r="J36" s="297">
        <f>'RM_6.5.2.sz.mell'!J36</f>
        <v>0</v>
      </c>
      <c r="K36" s="302">
        <f>'RM_6.5.2.sz.mell'!K36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'RM_6.5.2.sz.mell'!C37</f>
        <v>0</v>
      </c>
      <c r="D37" s="389">
        <f>'RM_6.5.2.sz.mell'!D37</f>
        <v>0</v>
      </c>
      <c r="E37" s="389">
        <f>'RM_6.5.2.sz.mell'!E37</f>
        <v>0</v>
      </c>
      <c r="F37" s="389">
        <f>'RM_6.5.2.sz.mell'!F37</f>
        <v>0</v>
      </c>
      <c r="G37" s="389">
        <f>'RM_6.5.2.sz.mell'!G37</f>
        <v>0</v>
      </c>
      <c r="H37" s="389">
        <f>'RM_6.5.2.sz.mell'!H37</f>
        <v>0</v>
      </c>
      <c r="I37" s="389">
        <f>'RM_6.5.2.sz.mell'!I37</f>
        <v>0</v>
      </c>
      <c r="J37" s="799">
        <f>'RM_6.5.2.sz.mell'!J37</f>
        <v>0</v>
      </c>
      <c r="K37" s="781">
        <f>'RM_6.5.2.sz.mell'!K37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'RM_6.5.2.sz.mell'!C38</f>
        <v>0</v>
      </c>
      <c r="D38" s="297">
        <f>'RM_6.5.2.sz.mell'!D38</f>
        <v>0</v>
      </c>
      <c r="E38" s="297">
        <f>'RM_6.5.2.sz.mell'!E38</f>
        <v>0</v>
      </c>
      <c r="F38" s="297">
        <f>'RM_6.5.2.sz.mell'!F38</f>
        <v>0</v>
      </c>
      <c r="G38" s="297">
        <f>'RM_6.5.2.sz.mell'!G38</f>
        <v>0</v>
      </c>
      <c r="H38" s="297">
        <f>'RM_6.5.2.sz.mell'!H38</f>
        <v>0</v>
      </c>
      <c r="I38" s="297">
        <f>'RM_6.5.2.sz.mell'!I38</f>
        <v>0</v>
      </c>
      <c r="J38" s="297">
        <f>'RM_6.5.2.sz.mell'!J38</f>
        <v>0</v>
      </c>
      <c r="K38" s="346">
        <f>'RM_6.5.2.sz.mell'!K38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'RM_6.5.2.sz.mell'!C39</f>
        <v>0</v>
      </c>
      <c r="D39" s="297">
        <f>'RM_6.5.2.sz.mell'!D39</f>
        <v>0</v>
      </c>
      <c r="E39" s="297">
        <f>'RM_6.5.2.sz.mell'!E39</f>
        <v>0</v>
      </c>
      <c r="F39" s="297">
        <f>'RM_6.5.2.sz.mell'!F39</f>
        <v>0</v>
      </c>
      <c r="G39" s="297">
        <f>'RM_6.5.2.sz.mell'!G39</f>
        <v>0</v>
      </c>
      <c r="H39" s="297">
        <f>'RM_6.5.2.sz.mell'!H39</f>
        <v>0</v>
      </c>
      <c r="I39" s="297">
        <f>'RM_6.5.2.sz.mell'!I39</f>
        <v>0</v>
      </c>
      <c r="J39" s="297">
        <f>'RM_6.5.2.sz.mell'!J39</f>
        <v>0</v>
      </c>
      <c r="K39" s="346">
        <f>'RM_6.5.2.sz.mell'!K39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'RM_6.5.2.sz.mell'!C40</f>
        <v>0</v>
      </c>
      <c r="D40" s="672">
        <f>'RM_6.5.2.sz.mell'!D40</f>
        <v>0</v>
      </c>
      <c r="E40" s="672">
        <f>'RM_6.5.2.sz.mell'!E40</f>
        <v>0</v>
      </c>
      <c r="F40" s="672">
        <f>'RM_6.5.2.sz.mell'!F40</f>
        <v>0</v>
      </c>
      <c r="G40" s="672">
        <f>'RM_6.5.2.sz.mell'!G40</f>
        <v>0</v>
      </c>
      <c r="H40" s="672">
        <f>'RM_6.5.2.sz.mell'!H40</f>
        <v>0</v>
      </c>
      <c r="I40" s="672">
        <f>'RM_6.5.2.sz.mell'!I40</f>
        <v>0</v>
      </c>
      <c r="J40" s="788">
        <f>'RM_6.5.2.sz.mell'!J40</f>
        <v>0</v>
      </c>
      <c r="K40" s="781">
        <f>'RM_6.5.2.sz.mell'!K40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'RM_6.5.2.sz.mell'!C41</f>
        <v>0</v>
      </c>
      <c r="D41" s="679">
        <f>'RM_6.5.2.sz.mell'!D41</f>
        <v>0</v>
      </c>
      <c r="E41" s="679">
        <f>'RM_6.5.2.sz.mell'!E41</f>
        <v>0</v>
      </c>
      <c r="F41" s="679">
        <f>'RM_6.5.2.sz.mell'!F41</f>
        <v>0</v>
      </c>
      <c r="G41" s="679">
        <f>'RM_6.5.2.sz.mell'!G41</f>
        <v>0</v>
      </c>
      <c r="H41" s="679">
        <f>'RM_6.5.2.sz.mell'!H41</f>
        <v>0</v>
      </c>
      <c r="I41" s="679">
        <f>'RM_6.5.2.sz.mell'!I41</f>
        <v>0</v>
      </c>
      <c r="J41" s="788">
        <f>'RM_6.5.2.sz.mell'!J41</f>
        <v>0</v>
      </c>
      <c r="K41" s="789">
        <f>'RM_6.5.2.sz.mell'!K41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'RM_6.5.2.sz.mell'!C42</f>
        <v>0</v>
      </c>
      <c r="D42" s="676">
        <f>'RM_6.5.2.sz.mell'!D42</f>
        <v>0</v>
      </c>
      <c r="E42" s="676">
        <f>'RM_6.5.2.sz.mell'!E42</f>
        <v>0</v>
      </c>
      <c r="F42" s="676">
        <f>'RM_6.5.2.sz.mell'!F42</f>
        <v>0</v>
      </c>
      <c r="G42" s="676">
        <f>'RM_6.5.2.sz.mell'!G42</f>
        <v>0</v>
      </c>
      <c r="H42" s="676">
        <f>'RM_6.5.2.sz.mell'!H42</f>
        <v>0</v>
      </c>
      <c r="I42" s="676">
        <f>'RM_6.5.2.sz.mell'!I42</f>
        <v>0</v>
      </c>
      <c r="J42" s="788">
        <f>'RM_6.5.2.sz.mell'!J42</f>
        <v>0</v>
      </c>
      <c r="K42" s="791">
        <f>'RM_6.5.2.sz.mell'!K42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'RM_6.5.2.sz.mell'!C43</f>
        <v>0</v>
      </c>
      <c r="D43" s="297">
        <f>'RM_6.5.2.sz.mell'!D43</f>
        <v>0</v>
      </c>
      <c r="E43" s="297">
        <f>'RM_6.5.2.sz.mell'!E43</f>
        <v>0</v>
      </c>
      <c r="F43" s="297">
        <f>'RM_6.5.2.sz.mell'!F43</f>
        <v>0</v>
      </c>
      <c r="G43" s="297">
        <f>'RM_6.5.2.sz.mell'!G43</f>
        <v>0</v>
      </c>
      <c r="H43" s="297">
        <f>'RM_6.5.2.sz.mell'!H43</f>
        <v>0</v>
      </c>
      <c r="I43" s="297">
        <f>'RM_6.5.2.sz.mell'!I43</f>
        <v>0</v>
      </c>
      <c r="J43" s="297">
        <f>'RM_6.5.2.sz.mell'!J43</f>
        <v>0</v>
      </c>
      <c r="K43" s="346">
        <f>'RM_6.5.2.sz.mell'!K43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'RM_6.5.2.sz.mell'!C45</f>
        <v>0</v>
      </c>
      <c r="D45" s="801">
        <f>'RM_6.5.2.sz.mell'!D45</f>
        <v>0</v>
      </c>
      <c r="E45" s="801">
        <f>'RM_6.5.2.sz.mell'!E45</f>
        <v>0</v>
      </c>
      <c r="F45" s="801">
        <f>'RM_6.5.2.sz.mell'!F45</f>
        <v>0</v>
      </c>
      <c r="G45" s="801">
        <f>'RM_6.5.2.sz.mell'!G45</f>
        <v>0</v>
      </c>
      <c r="H45" s="801">
        <f>'RM_6.5.2.sz.mell'!H45</f>
        <v>0</v>
      </c>
      <c r="I45" s="801">
        <f>'RM_6.5.2.sz.mell'!I45</f>
        <v>0</v>
      </c>
      <c r="J45" s="801">
        <f>'RM_6.5.2.sz.mell'!J45</f>
        <v>0</v>
      </c>
      <c r="K45" s="302">
        <f>'RM_6.5.2.sz.mell'!K45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'RM_6.5.2.sz.mell'!C46</f>
        <v>0</v>
      </c>
      <c r="D46" s="803">
        <f>'RM_6.5.2.sz.mell'!D46</f>
        <v>0</v>
      </c>
      <c r="E46" s="803">
        <f>'RM_6.5.2.sz.mell'!E46</f>
        <v>0</v>
      </c>
      <c r="F46" s="803">
        <f>'RM_6.5.2.sz.mell'!F46</f>
        <v>0</v>
      </c>
      <c r="G46" s="803">
        <f>'RM_6.5.2.sz.mell'!G46</f>
        <v>0</v>
      </c>
      <c r="H46" s="803">
        <f>'RM_6.5.2.sz.mell'!H46</f>
        <v>0</v>
      </c>
      <c r="I46" s="803">
        <f>'RM_6.5.2.sz.mell'!I46</f>
        <v>0</v>
      </c>
      <c r="J46" s="803">
        <f>'RM_6.5.2.sz.mell'!J46</f>
        <v>0</v>
      </c>
      <c r="K46" s="804">
        <f>'RM_6.5.2.sz.mell'!K46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'RM_6.5.2.sz.mell'!C47</f>
        <v>0</v>
      </c>
      <c r="D47" s="806">
        <f>'RM_6.5.2.sz.mell'!D47</f>
        <v>0</v>
      </c>
      <c r="E47" s="806">
        <f>'RM_6.5.2.sz.mell'!E47</f>
        <v>0</v>
      </c>
      <c r="F47" s="806">
        <f>'RM_6.5.2.sz.mell'!F47</f>
        <v>0</v>
      </c>
      <c r="G47" s="806">
        <f>'RM_6.5.2.sz.mell'!G47</f>
        <v>0</v>
      </c>
      <c r="H47" s="806">
        <f>'RM_6.5.2.sz.mell'!H47</f>
        <v>0</v>
      </c>
      <c r="I47" s="806">
        <f>'RM_6.5.2.sz.mell'!I47</f>
        <v>0</v>
      </c>
      <c r="J47" s="806">
        <f>'RM_6.5.2.sz.mell'!J47</f>
        <v>0</v>
      </c>
      <c r="K47" s="807">
        <f>'RM_6.5.2.sz.mell'!K47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'RM_6.5.2.sz.mell'!C48</f>
        <v>0</v>
      </c>
      <c r="D48" s="806">
        <f>'RM_6.5.2.sz.mell'!D48</f>
        <v>0</v>
      </c>
      <c r="E48" s="806">
        <f>'RM_6.5.2.sz.mell'!E48</f>
        <v>0</v>
      </c>
      <c r="F48" s="806">
        <f>'RM_6.5.2.sz.mell'!F48</f>
        <v>0</v>
      </c>
      <c r="G48" s="806">
        <f>'RM_6.5.2.sz.mell'!G48</f>
        <v>0</v>
      </c>
      <c r="H48" s="806">
        <f>'RM_6.5.2.sz.mell'!H48</f>
        <v>0</v>
      </c>
      <c r="I48" s="806">
        <f>'RM_6.5.2.sz.mell'!I48</f>
        <v>0</v>
      </c>
      <c r="J48" s="806">
        <f>'RM_6.5.2.sz.mell'!J48</f>
        <v>0</v>
      </c>
      <c r="K48" s="807">
        <f>'RM_6.5.2.sz.mell'!K48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'RM_6.5.2.sz.mell'!C49</f>
        <v>0</v>
      </c>
      <c r="D49" s="806">
        <f>'RM_6.5.2.sz.mell'!D49</f>
        <v>0</v>
      </c>
      <c r="E49" s="806">
        <f>'RM_6.5.2.sz.mell'!E49</f>
        <v>0</v>
      </c>
      <c r="F49" s="806">
        <f>'RM_6.5.2.sz.mell'!F49</f>
        <v>0</v>
      </c>
      <c r="G49" s="806">
        <f>'RM_6.5.2.sz.mell'!G49</f>
        <v>0</v>
      </c>
      <c r="H49" s="806">
        <f>'RM_6.5.2.sz.mell'!H49</f>
        <v>0</v>
      </c>
      <c r="I49" s="806">
        <f>'RM_6.5.2.sz.mell'!I49</f>
        <v>0</v>
      </c>
      <c r="J49" s="806">
        <f>'RM_6.5.2.sz.mell'!J49</f>
        <v>0</v>
      </c>
      <c r="K49" s="807">
        <f>'RM_6.5.2.sz.mell'!K49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'RM_6.5.2.sz.mell'!C50</f>
        <v>0</v>
      </c>
      <c r="D50" s="806">
        <f>'RM_6.5.2.sz.mell'!D50</f>
        <v>0</v>
      </c>
      <c r="E50" s="806">
        <f>'RM_6.5.2.sz.mell'!E50</f>
        <v>0</v>
      </c>
      <c r="F50" s="806">
        <f>'RM_6.5.2.sz.mell'!F50</f>
        <v>0</v>
      </c>
      <c r="G50" s="806">
        <f>'RM_6.5.2.sz.mell'!G50</f>
        <v>0</v>
      </c>
      <c r="H50" s="806">
        <f>'RM_6.5.2.sz.mell'!H50</f>
        <v>0</v>
      </c>
      <c r="I50" s="806">
        <f>'RM_6.5.2.sz.mell'!I50</f>
        <v>0</v>
      </c>
      <c r="J50" s="806">
        <f>'RM_6.5.2.sz.mell'!J50</f>
        <v>0</v>
      </c>
      <c r="K50" s="807">
        <f>'RM_6.5.2.sz.mell'!K50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'RM_6.5.2.sz.mell'!C51</f>
        <v>0</v>
      </c>
      <c r="D51" s="801">
        <f>'RM_6.5.2.sz.mell'!D51</f>
        <v>0</v>
      </c>
      <c r="E51" s="801">
        <f>'RM_6.5.2.sz.mell'!E51</f>
        <v>0</v>
      </c>
      <c r="F51" s="801">
        <f>'RM_6.5.2.sz.mell'!F51</f>
        <v>0</v>
      </c>
      <c r="G51" s="801">
        <f>'RM_6.5.2.sz.mell'!G51</f>
        <v>0</v>
      </c>
      <c r="H51" s="801">
        <f>'RM_6.5.2.sz.mell'!H51</f>
        <v>0</v>
      </c>
      <c r="I51" s="801">
        <f>'RM_6.5.2.sz.mell'!I51</f>
        <v>0</v>
      </c>
      <c r="J51" s="801">
        <f>'RM_6.5.2.sz.mell'!J51</f>
        <v>0</v>
      </c>
      <c r="K51" s="302">
        <f>'RM_6.5.2.sz.mell'!K51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'RM_6.5.2.sz.mell'!C52</f>
        <v>0</v>
      </c>
      <c r="D52" s="803">
        <f>'RM_6.5.2.sz.mell'!D52</f>
        <v>0</v>
      </c>
      <c r="E52" s="803">
        <f>'RM_6.5.2.sz.mell'!E52</f>
        <v>0</v>
      </c>
      <c r="F52" s="803">
        <f>'RM_6.5.2.sz.mell'!F52</f>
        <v>0</v>
      </c>
      <c r="G52" s="803">
        <f>'RM_6.5.2.sz.mell'!G52</f>
        <v>0</v>
      </c>
      <c r="H52" s="803">
        <f>'RM_6.5.2.sz.mell'!H52</f>
        <v>0</v>
      </c>
      <c r="I52" s="803">
        <f>'RM_6.5.2.sz.mell'!I52</f>
        <v>0</v>
      </c>
      <c r="J52" s="803">
        <f>'RM_6.5.2.sz.mell'!J52</f>
        <v>0</v>
      </c>
      <c r="K52" s="804">
        <f>'RM_6.5.2.sz.mell'!K52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'RM_6.5.2.sz.mell'!C53</f>
        <v>0</v>
      </c>
      <c r="D53" s="806">
        <f>'RM_6.5.2.sz.mell'!D53</f>
        <v>0</v>
      </c>
      <c r="E53" s="806">
        <f>'RM_6.5.2.sz.mell'!E53</f>
        <v>0</v>
      </c>
      <c r="F53" s="806">
        <f>'RM_6.5.2.sz.mell'!F53</f>
        <v>0</v>
      </c>
      <c r="G53" s="806">
        <f>'RM_6.5.2.sz.mell'!G53</f>
        <v>0</v>
      </c>
      <c r="H53" s="806">
        <f>'RM_6.5.2.sz.mell'!H53</f>
        <v>0</v>
      </c>
      <c r="I53" s="806">
        <f>'RM_6.5.2.sz.mell'!I53</f>
        <v>0</v>
      </c>
      <c r="J53" s="806">
        <f>'RM_6.5.2.sz.mell'!J53</f>
        <v>0</v>
      </c>
      <c r="K53" s="807">
        <f>'RM_6.5.2.sz.mell'!K53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'RM_6.5.2.sz.mell'!C54</f>
        <v>0</v>
      </c>
      <c r="D54" s="806">
        <f>'RM_6.5.2.sz.mell'!D54</f>
        <v>0</v>
      </c>
      <c r="E54" s="806">
        <f>'RM_6.5.2.sz.mell'!E54</f>
        <v>0</v>
      </c>
      <c r="F54" s="806">
        <f>'RM_6.5.2.sz.mell'!F54</f>
        <v>0</v>
      </c>
      <c r="G54" s="806">
        <f>'RM_6.5.2.sz.mell'!G54</f>
        <v>0</v>
      </c>
      <c r="H54" s="806">
        <f>'RM_6.5.2.sz.mell'!H54</f>
        <v>0</v>
      </c>
      <c r="I54" s="806">
        <f>'RM_6.5.2.sz.mell'!I54</f>
        <v>0</v>
      </c>
      <c r="J54" s="806">
        <f>'RM_6.5.2.sz.mell'!J54</f>
        <v>0</v>
      </c>
      <c r="K54" s="807">
        <f>'RM_6.5.2.sz.mell'!K54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'RM_6.5.2.sz.mell'!C55</f>
        <v>0</v>
      </c>
      <c r="D55" s="806">
        <f>'RM_6.5.2.sz.mell'!D55</f>
        <v>0</v>
      </c>
      <c r="E55" s="806">
        <f>'RM_6.5.2.sz.mell'!E55</f>
        <v>0</v>
      </c>
      <c r="F55" s="806">
        <f>'RM_6.5.2.sz.mell'!F55</f>
        <v>0</v>
      </c>
      <c r="G55" s="806">
        <f>'RM_6.5.2.sz.mell'!G55</f>
        <v>0</v>
      </c>
      <c r="H55" s="806">
        <f>'RM_6.5.2.sz.mell'!H55</f>
        <v>0</v>
      </c>
      <c r="I55" s="806">
        <f>'RM_6.5.2.sz.mell'!I55</f>
        <v>0</v>
      </c>
      <c r="J55" s="806">
        <f>'RM_6.5.2.sz.mell'!J55</f>
        <v>0</v>
      </c>
      <c r="K55" s="807">
        <f>'RM_6.5.2.sz.mell'!K55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'RM_6.5.2.sz.mell'!C56</f>
        <v>0</v>
      </c>
      <c r="D56" s="801">
        <f>'RM_6.5.2.sz.mell'!D56</f>
        <v>0</v>
      </c>
      <c r="E56" s="801">
        <f>'RM_6.5.2.sz.mell'!E56</f>
        <v>0</v>
      </c>
      <c r="F56" s="801">
        <f>'RM_6.5.2.sz.mell'!F56</f>
        <v>0</v>
      </c>
      <c r="G56" s="801">
        <f>'RM_6.5.2.sz.mell'!G56</f>
        <v>0</v>
      </c>
      <c r="H56" s="801">
        <f>'RM_6.5.2.sz.mell'!H56</f>
        <v>0</v>
      </c>
      <c r="I56" s="801">
        <f>'RM_6.5.2.sz.mell'!I56</f>
        <v>0</v>
      </c>
      <c r="J56" s="801">
        <f>'RM_6.5.2.sz.mell'!J56</f>
        <v>0</v>
      </c>
      <c r="K56" s="302">
        <f>'RM_6.5.2.sz.mell'!K56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'RM_6.5.2.sz.mell'!C57</f>
        <v>0</v>
      </c>
      <c r="D57" s="809">
        <f>'RM_6.5.2.sz.mell'!D57</f>
        <v>0</v>
      </c>
      <c r="E57" s="809">
        <f>'RM_6.5.2.sz.mell'!E57</f>
        <v>0</v>
      </c>
      <c r="F57" s="809">
        <f>'RM_6.5.2.sz.mell'!F57</f>
        <v>0</v>
      </c>
      <c r="G57" s="809">
        <f>'RM_6.5.2.sz.mell'!G57</f>
        <v>0</v>
      </c>
      <c r="H57" s="809">
        <f>'RM_6.5.2.sz.mell'!H57</f>
        <v>0</v>
      </c>
      <c r="I57" s="809">
        <f>'RM_6.5.2.sz.mell'!I57</f>
        <v>0</v>
      </c>
      <c r="J57" s="809">
        <f>'RM_6.5.2.sz.mell'!J57</f>
        <v>0</v>
      </c>
      <c r="K57" s="350">
        <f>'RM_6.5.2.sz.mell'!K57</f>
        <v>0</v>
      </c>
    </row>
    <row r="58" spans="1:11" ht="8.1" customHeight="1" thickBot="1" x14ac:dyDescent="0.25">
      <c r="C58" s="815">
        <f>'RM_6.5.2.sz.mell'!C58</f>
        <v>0</v>
      </c>
      <c r="D58" s="815">
        <f>'RM_6.5.2.sz.mell'!D58</f>
        <v>0</v>
      </c>
      <c r="E58" s="815">
        <f>'RM_6.5.2.sz.mell'!E58</f>
        <v>0</v>
      </c>
      <c r="F58" s="815">
        <f>'RM_6.5.2.sz.mell'!F58</f>
        <v>0</v>
      </c>
      <c r="G58" s="815">
        <f>'RM_6.5.2.sz.mell'!G58</f>
        <v>0</v>
      </c>
      <c r="H58" s="815">
        <f>'RM_6.5.2.sz.mell'!H58</f>
        <v>0</v>
      </c>
      <c r="I58" s="815">
        <f>'RM_6.5.2.sz.mell'!I58</f>
        <v>0</v>
      </c>
      <c r="J58" s="815">
        <f>'RM_6.5.2.sz.mell'!J58</f>
        <v>0</v>
      </c>
      <c r="K58" s="816">
        <f>'RM_6.5.2.sz.mell'!K58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'RM_6.5.2.sz.mell'!C59</f>
        <v>0</v>
      </c>
      <c r="D59" s="813">
        <f>'RM_6.5.2.sz.mell'!D59</f>
        <v>0</v>
      </c>
      <c r="E59" s="813">
        <f>'RM_6.5.2.sz.mell'!E59</f>
        <v>0</v>
      </c>
      <c r="F59" s="813">
        <f>'RM_6.5.2.sz.mell'!F59</f>
        <v>0</v>
      </c>
      <c r="G59" s="813">
        <f>'RM_6.5.2.sz.mell'!G59</f>
        <v>0</v>
      </c>
      <c r="H59" s="813">
        <f>'RM_6.5.2.sz.mell'!H59</f>
        <v>0</v>
      </c>
      <c r="I59" s="813">
        <f>'RM_6.5.2.sz.mell'!I59</f>
        <v>0</v>
      </c>
      <c r="J59" s="813">
        <f>'RM_6.5.2.sz.mell'!J59</f>
        <v>0</v>
      </c>
      <c r="K59" s="814">
        <f>'RM_6.5.2.sz.mell'!K59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'RM_6.5.2.sz.mell'!C60</f>
        <v>0</v>
      </c>
      <c r="D60" s="813">
        <f>'RM_6.5.2.sz.mell'!D60</f>
        <v>0</v>
      </c>
      <c r="E60" s="813">
        <f>'RM_6.5.2.sz.mell'!E60</f>
        <v>0</v>
      </c>
      <c r="F60" s="813">
        <f>'RM_6.5.2.sz.mell'!F60</f>
        <v>0</v>
      </c>
      <c r="G60" s="813">
        <f>'RM_6.5.2.sz.mell'!G60</f>
        <v>0</v>
      </c>
      <c r="H60" s="813">
        <f>'RM_6.5.2.sz.mell'!H60</f>
        <v>0</v>
      </c>
      <c r="I60" s="813">
        <f>'RM_6.5.2.sz.mell'!I60</f>
        <v>0</v>
      </c>
      <c r="J60" s="813">
        <f>'RM_6.5.2.sz.mell'!J60</f>
        <v>0</v>
      </c>
      <c r="K60" s="814">
        <f>'RM_6.5.2.sz.mell'!K60</f>
        <v>0</v>
      </c>
    </row>
  </sheetData>
  <sheetProtection sheet="1" formatCells="0"/>
  <customSheetViews>
    <customSheetView guid="{9A8A2574-4E4C-4A0E-A4B4-611EAAF4A38D}" scale="120" topLeftCell="B1">
      <selection activeCell="M30" sqref="M3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0" sqref="M30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CONCATENATE(ALAPADATOK!Q17,"3. melléklet ",E_ALAPADATOK!A7," ",E_ALAPADATOK!B7," ",E_ALAPADATOK!C7," ",E_ALAPADATOK!D7," ",E_ALAPADATOK!E7," ",E_ALAPADATOK!F7," ",E_ALAPADATOK!G7," ",E_ALAPADATOK!H7)</f>
        <v>5.4.3.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CONCATENATE('E_5.5.2.sz.mell'!B2:J2)</f>
        <v>Kapocs Családsegítő és Gyermekjóléti Szolgálat</v>
      </c>
      <c r="C2" s="2346"/>
      <c r="D2" s="2346"/>
      <c r="E2" s="2346"/>
      <c r="F2" s="2346"/>
      <c r="G2" s="2346"/>
      <c r="H2" s="2346"/>
      <c r="I2" s="2346"/>
      <c r="J2" s="2346"/>
      <c r="K2" s="608" t="s">
        <v>602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'RM_6.5.3.sz.mell'!C10</f>
        <v>0</v>
      </c>
      <c r="D10" s="297">
        <f>'RM_6.5.3.sz.mell'!D10</f>
        <v>0</v>
      </c>
      <c r="E10" s="297">
        <f>'RM_6.5.3.sz.mell'!E10</f>
        <v>0</v>
      </c>
      <c r="F10" s="297">
        <f>'RM_6.5.3.sz.mell'!F10</f>
        <v>0</v>
      </c>
      <c r="G10" s="297">
        <f>'RM_6.5.3.sz.mell'!G10</f>
        <v>0</v>
      </c>
      <c r="H10" s="297">
        <f>'RM_6.5.3.sz.mell'!H10</f>
        <v>0</v>
      </c>
      <c r="I10" s="297">
        <f>'RM_6.5.3.sz.mell'!I10</f>
        <v>0</v>
      </c>
      <c r="J10" s="297">
        <f>'RM_6.5.3.sz.mell'!J10</f>
        <v>0</v>
      </c>
      <c r="K10" s="297">
        <f>'RM_6.5.3.sz.mell'!K10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'RM_6.5.3.sz.mell'!C11</f>
        <v>0</v>
      </c>
      <c r="D11" s="684">
        <f>'RM_6.5.3.sz.mell'!D11</f>
        <v>0</v>
      </c>
      <c r="E11" s="684">
        <f>'RM_6.5.3.sz.mell'!E11</f>
        <v>0</v>
      </c>
      <c r="F11" s="684">
        <f>'RM_6.5.3.sz.mell'!F11</f>
        <v>0</v>
      </c>
      <c r="G11" s="684">
        <f>'RM_6.5.3.sz.mell'!G11</f>
        <v>0</v>
      </c>
      <c r="H11" s="684">
        <f>'RM_6.5.3.sz.mell'!H11</f>
        <v>0</v>
      </c>
      <c r="I11" s="684">
        <f>'RM_6.5.3.sz.mell'!I11</f>
        <v>0</v>
      </c>
      <c r="J11" s="780">
        <f>'RM_6.5.3.sz.mell'!J11</f>
        <v>0</v>
      </c>
      <c r="K11" s="781">
        <f>'RM_6.5.3.sz.mell'!K11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'RM_6.5.3.sz.mell'!C12</f>
        <v>0</v>
      </c>
      <c r="D12" s="686">
        <f>'RM_6.5.3.sz.mell'!D12</f>
        <v>0</v>
      </c>
      <c r="E12" s="686">
        <f>'RM_6.5.3.sz.mell'!E12</f>
        <v>0</v>
      </c>
      <c r="F12" s="686">
        <f>'RM_6.5.3.sz.mell'!F12</f>
        <v>0</v>
      </c>
      <c r="G12" s="686">
        <f>'RM_6.5.3.sz.mell'!G12</f>
        <v>0</v>
      </c>
      <c r="H12" s="686">
        <f>'RM_6.5.3.sz.mell'!H12</f>
        <v>0</v>
      </c>
      <c r="I12" s="686">
        <f>'RM_6.5.3.sz.mell'!I12</f>
        <v>0</v>
      </c>
      <c r="J12" s="783">
        <f>'RM_6.5.3.sz.mell'!J12</f>
        <v>0</v>
      </c>
      <c r="K12" s="781">
        <f>'RM_6.5.3.sz.mell'!K12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'RM_6.5.3.sz.mell'!C13</f>
        <v>0</v>
      </c>
      <c r="D13" s="686">
        <f>'RM_6.5.3.sz.mell'!D13</f>
        <v>0</v>
      </c>
      <c r="E13" s="686">
        <f>'RM_6.5.3.sz.mell'!E13</f>
        <v>0</v>
      </c>
      <c r="F13" s="686">
        <f>'RM_6.5.3.sz.mell'!F13</f>
        <v>0</v>
      </c>
      <c r="G13" s="686">
        <f>'RM_6.5.3.sz.mell'!G13</f>
        <v>0</v>
      </c>
      <c r="H13" s="686">
        <f>'RM_6.5.3.sz.mell'!H13</f>
        <v>0</v>
      </c>
      <c r="I13" s="686">
        <f>'RM_6.5.3.sz.mell'!I13</f>
        <v>0</v>
      </c>
      <c r="J13" s="783">
        <f>'RM_6.5.3.sz.mell'!J13</f>
        <v>0</v>
      </c>
      <c r="K13" s="781">
        <f>'RM_6.5.3.sz.mell'!K13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'RM_6.5.3.sz.mell'!C14</f>
        <v>0</v>
      </c>
      <c r="D14" s="686">
        <f>'RM_6.5.3.sz.mell'!D14</f>
        <v>0</v>
      </c>
      <c r="E14" s="686">
        <f>'RM_6.5.3.sz.mell'!E14</f>
        <v>0</v>
      </c>
      <c r="F14" s="686">
        <f>'RM_6.5.3.sz.mell'!F14</f>
        <v>0</v>
      </c>
      <c r="G14" s="686">
        <f>'RM_6.5.3.sz.mell'!G14</f>
        <v>0</v>
      </c>
      <c r="H14" s="686">
        <f>'RM_6.5.3.sz.mell'!H14</f>
        <v>0</v>
      </c>
      <c r="I14" s="686">
        <f>'RM_6.5.3.sz.mell'!I14</f>
        <v>0</v>
      </c>
      <c r="J14" s="783">
        <f>'RM_6.5.3.sz.mell'!J14</f>
        <v>0</v>
      </c>
      <c r="K14" s="781">
        <f>'RM_6.5.3.sz.mell'!K14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'RM_6.5.3.sz.mell'!C15</f>
        <v>0</v>
      </c>
      <c r="D15" s="686">
        <f>'RM_6.5.3.sz.mell'!D15</f>
        <v>0</v>
      </c>
      <c r="E15" s="686">
        <f>'RM_6.5.3.sz.mell'!E15</f>
        <v>0</v>
      </c>
      <c r="F15" s="686">
        <f>'RM_6.5.3.sz.mell'!F15</f>
        <v>0</v>
      </c>
      <c r="G15" s="686">
        <f>'RM_6.5.3.sz.mell'!G15</f>
        <v>0</v>
      </c>
      <c r="H15" s="686">
        <f>'RM_6.5.3.sz.mell'!H15</f>
        <v>0</v>
      </c>
      <c r="I15" s="686">
        <f>'RM_6.5.3.sz.mell'!I15</f>
        <v>0</v>
      </c>
      <c r="J15" s="783">
        <f>'RM_6.5.3.sz.mell'!J15</f>
        <v>0</v>
      </c>
      <c r="K15" s="781">
        <f>'RM_6.5.3.sz.mell'!K15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'RM_6.5.3.sz.mell'!C16</f>
        <v>0</v>
      </c>
      <c r="D16" s="686">
        <f>'RM_6.5.3.sz.mell'!D16</f>
        <v>0</v>
      </c>
      <c r="E16" s="686">
        <f>'RM_6.5.3.sz.mell'!E16</f>
        <v>0</v>
      </c>
      <c r="F16" s="686">
        <f>'RM_6.5.3.sz.mell'!F16</f>
        <v>0</v>
      </c>
      <c r="G16" s="686">
        <f>'RM_6.5.3.sz.mell'!G16</f>
        <v>0</v>
      </c>
      <c r="H16" s="686">
        <f>'RM_6.5.3.sz.mell'!H16</f>
        <v>0</v>
      </c>
      <c r="I16" s="686">
        <f>'RM_6.5.3.sz.mell'!I16</f>
        <v>0</v>
      </c>
      <c r="J16" s="783">
        <f>'RM_6.5.3.sz.mell'!J16</f>
        <v>0</v>
      </c>
      <c r="K16" s="781">
        <f>'RM_6.5.3.sz.mell'!K16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'RM_6.5.3.sz.mell'!C17</f>
        <v>0</v>
      </c>
      <c r="D17" s="686">
        <f>'RM_6.5.3.sz.mell'!D17</f>
        <v>0</v>
      </c>
      <c r="E17" s="686">
        <f>'RM_6.5.3.sz.mell'!E17</f>
        <v>0</v>
      </c>
      <c r="F17" s="686">
        <f>'RM_6.5.3.sz.mell'!F17</f>
        <v>0</v>
      </c>
      <c r="G17" s="686">
        <f>'RM_6.5.3.sz.mell'!G17</f>
        <v>0</v>
      </c>
      <c r="H17" s="686">
        <f>'RM_6.5.3.sz.mell'!H17</f>
        <v>0</v>
      </c>
      <c r="I17" s="686">
        <f>'RM_6.5.3.sz.mell'!I17</f>
        <v>0</v>
      </c>
      <c r="J17" s="783">
        <f>'RM_6.5.3.sz.mell'!J17</f>
        <v>0</v>
      </c>
      <c r="K17" s="781">
        <f>'RM_6.5.3.sz.mell'!K17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'RM_6.5.3.sz.mell'!C18</f>
        <v>0</v>
      </c>
      <c r="D18" s="686">
        <f>'RM_6.5.3.sz.mell'!D18</f>
        <v>0</v>
      </c>
      <c r="E18" s="686">
        <f>'RM_6.5.3.sz.mell'!E18</f>
        <v>0</v>
      </c>
      <c r="F18" s="686">
        <f>'RM_6.5.3.sz.mell'!F18</f>
        <v>0</v>
      </c>
      <c r="G18" s="686">
        <f>'RM_6.5.3.sz.mell'!G18</f>
        <v>0</v>
      </c>
      <c r="H18" s="686">
        <f>'RM_6.5.3.sz.mell'!H18</f>
        <v>0</v>
      </c>
      <c r="I18" s="686">
        <f>'RM_6.5.3.sz.mell'!I18</f>
        <v>0</v>
      </c>
      <c r="J18" s="783">
        <f>'RM_6.5.3.sz.mell'!J18</f>
        <v>0</v>
      </c>
      <c r="K18" s="781">
        <f>'RM_6.5.3.sz.mell'!K18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'RM_6.5.3.sz.mell'!C19</f>
        <v>0</v>
      </c>
      <c r="D19" s="686">
        <f>'RM_6.5.3.sz.mell'!D19</f>
        <v>0</v>
      </c>
      <c r="E19" s="686">
        <f>'RM_6.5.3.sz.mell'!E19</f>
        <v>0</v>
      </c>
      <c r="F19" s="686">
        <f>'RM_6.5.3.sz.mell'!F19</f>
        <v>0</v>
      </c>
      <c r="G19" s="686">
        <f>'RM_6.5.3.sz.mell'!G19</f>
        <v>0</v>
      </c>
      <c r="H19" s="686">
        <f>'RM_6.5.3.sz.mell'!H19</f>
        <v>0</v>
      </c>
      <c r="I19" s="686">
        <f>'RM_6.5.3.sz.mell'!I19</f>
        <v>0</v>
      </c>
      <c r="J19" s="783">
        <f>'RM_6.5.3.sz.mell'!J19</f>
        <v>0</v>
      </c>
      <c r="K19" s="781">
        <f>'RM_6.5.3.sz.mell'!K19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'RM_6.5.3.sz.mell'!C20</f>
        <v>0</v>
      </c>
      <c r="D20" s="686">
        <f>'RM_6.5.3.sz.mell'!D20</f>
        <v>0</v>
      </c>
      <c r="E20" s="686">
        <f>'RM_6.5.3.sz.mell'!E20</f>
        <v>0</v>
      </c>
      <c r="F20" s="686">
        <f>'RM_6.5.3.sz.mell'!F20</f>
        <v>0</v>
      </c>
      <c r="G20" s="686">
        <f>'RM_6.5.3.sz.mell'!G20</f>
        <v>0</v>
      </c>
      <c r="H20" s="686">
        <f>'RM_6.5.3.sz.mell'!H20</f>
        <v>0</v>
      </c>
      <c r="I20" s="686">
        <f>'RM_6.5.3.sz.mell'!I20</f>
        <v>0</v>
      </c>
      <c r="J20" s="783">
        <f>'RM_6.5.3.sz.mell'!J20</f>
        <v>0</v>
      </c>
      <c r="K20" s="781">
        <f>'RM_6.5.3.sz.mell'!K20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'RM_6.5.3.sz.mell'!C21</f>
        <v>0</v>
      </c>
      <c r="D21" s="688">
        <f>'RM_6.5.3.sz.mell'!D21</f>
        <v>0</v>
      </c>
      <c r="E21" s="688">
        <f>'RM_6.5.3.sz.mell'!E21</f>
        <v>0</v>
      </c>
      <c r="F21" s="688">
        <f>'RM_6.5.3.sz.mell'!F21</f>
        <v>0</v>
      </c>
      <c r="G21" s="688">
        <f>'RM_6.5.3.sz.mell'!G21</f>
        <v>0</v>
      </c>
      <c r="H21" s="688">
        <f>'RM_6.5.3.sz.mell'!H21</f>
        <v>0</v>
      </c>
      <c r="I21" s="688">
        <f>'RM_6.5.3.sz.mell'!I21</f>
        <v>0</v>
      </c>
      <c r="J21" s="786">
        <f>'RM_6.5.3.sz.mell'!J21</f>
        <v>0</v>
      </c>
      <c r="K21" s="781">
        <f>'RM_6.5.3.sz.mell'!K21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'RM_6.5.3.sz.mell'!C22</f>
        <v>0</v>
      </c>
      <c r="D22" s="297">
        <f>'RM_6.5.3.sz.mell'!D22</f>
        <v>0</v>
      </c>
      <c r="E22" s="297">
        <f>'RM_6.5.3.sz.mell'!E22</f>
        <v>0</v>
      </c>
      <c r="F22" s="297">
        <f>'RM_6.5.3.sz.mell'!F22</f>
        <v>0</v>
      </c>
      <c r="G22" s="297">
        <f>'RM_6.5.3.sz.mell'!G22</f>
        <v>0</v>
      </c>
      <c r="H22" s="297">
        <f>'RM_6.5.3.sz.mell'!H22</f>
        <v>0</v>
      </c>
      <c r="I22" s="297">
        <f>'RM_6.5.3.sz.mell'!I22</f>
        <v>0</v>
      </c>
      <c r="J22" s="297">
        <f>'RM_6.5.3.sz.mell'!J22</f>
        <v>0</v>
      </c>
      <c r="K22" s="346">
        <f>'RM_6.5.3.sz.mell'!K22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'RM_6.5.3.sz.mell'!C23</f>
        <v>0</v>
      </c>
      <c r="D23" s="668">
        <f>'RM_6.5.3.sz.mell'!D23</f>
        <v>0</v>
      </c>
      <c r="E23" s="668">
        <f>'RM_6.5.3.sz.mell'!E23</f>
        <v>0</v>
      </c>
      <c r="F23" s="668">
        <f>'RM_6.5.3.sz.mell'!F23</f>
        <v>0</v>
      </c>
      <c r="G23" s="668">
        <f>'RM_6.5.3.sz.mell'!G23</f>
        <v>0</v>
      </c>
      <c r="H23" s="668">
        <f>'RM_6.5.3.sz.mell'!H23</f>
        <v>0</v>
      </c>
      <c r="I23" s="668">
        <f>'RM_6.5.3.sz.mell'!I23</f>
        <v>0</v>
      </c>
      <c r="J23" s="788">
        <f>'RM_6.5.3.sz.mell'!J23</f>
        <v>0</v>
      </c>
      <c r="K23" s="781">
        <f>'RM_6.5.3.sz.mell'!K23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'RM_6.5.3.sz.mell'!C24</f>
        <v>0</v>
      </c>
      <c r="D24" s="686">
        <f>'RM_6.5.3.sz.mell'!D24</f>
        <v>0</v>
      </c>
      <c r="E24" s="686">
        <f>'RM_6.5.3.sz.mell'!E24</f>
        <v>0</v>
      </c>
      <c r="F24" s="686">
        <f>'RM_6.5.3.sz.mell'!F24</f>
        <v>0</v>
      </c>
      <c r="G24" s="686">
        <f>'RM_6.5.3.sz.mell'!G24</f>
        <v>0</v>
      </c>
      <c r="H24" s="686">
        <f>'RM_6.5.3.sz.mell'!H24</f>
        <v>0</v>
      </c>
      <c r="I24" s="686">
        <f>'RM_6.5.3.sz.mell'!I24</f>
        <v>0</v>
      </c>
      <c r="J24" s="783">
        <f>'RM_6.5.3.sz.mell'!J24</f>
        <v>0</v>
      </c>
      <c r="K24" s="789">
        <f>'RM_6.5.3.sz.mell'!K24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'RM_6.5.3.sz.mell'!C25</f>
        <v>0</v>
      </c>
      <c r="D25" s="686">
        <f>'RM_6.5.3.sz.mell'!D25</f>
        <v>0</v>
      </c>
      <c r="E25" s="686">
        <f>'RM_6.5.3.sz.mell'!E25</f>
        <v>0</v>
      </c>
      <c r="F25" s="686">
        <f>'RM_6.5.3.sz.mell'!F25</f>
        <v>0</v>
      </c>
      <c r="G25" s="686">
        <f>'RM_6.5.3.sz.mell'!G25</f>
        <v>0</v>
      </c>
      <c r="H25" s="686">
        <f>'RM_6.5.3.sz.mell'!H25</f>
        <v>0</v>
      </c>
      <c r="I25" s="686">
        <f>'RM_6.5.3.sz.mell'!I25</f>
        <v>0</v>
      </c>
      <c r="J25" s="783">
        <f>'RM_6.5.3.sz.mell'!J25</f>
        <v>0</v>
      </c>
      <c r="K25" s="789">
        <f>'RM_6.5.3.sz.mell'!K25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'RM_6.5.3.sz.mell'!C26</f>
        <v>0</v>
      </c>
      <c r="D26" s="688">
        <f>'RM_6.5.3.sz.mell'!D26</f>
        <v>0</v>
      </c>
      <c r="E26" s="688">
        <f>'RM_6.5.3.sz.mell'!E26</f>
        <v>0</v>
      </c>
      <c r="F26" s="688">
        <f>'RM_6.5.3.sz.mell'!F26</f>
        <v>0</v>
      </c>
      <c r="G26" s="688">
        <f>'RM_6.5.3.sz.mell'!G26</f>
        <v>0</v>
      </c>
      <c r="H26" s="688">
        <f>'RM_6.5.3.sz.mell'!H26</f>
        <v>0</v>
      </c>
      <c r="I26" s="688">
        <f>'RM_6.5.3.sz.mell'!I26</f>
        <v>0</v>
      </c>
      <c r="J26" s="790">
        <f>'RM_6.5.3.sz.mell'!J26</f>
        <v>0</v>
      </c>
      <c r="K26" s="791">
        <f>'RM_6.5.3.sz.mell'!K26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'RM_6.5.3.sz.mell'!C27</f>
        <v>0</v>
      </c>
      <c r="D27" s="389">
        <f>'RM_6.5.3.sz.mell'!D27</f>
        <v>0</v>
      </c>
      <c r="E27" s="389">
        <f>'RM_6.5.3.sz.mell'!E27</f>
        <v>0</v>
      </c>
      <c r="F27" s="389">
        <f>'RM_6.5.3.sz.mell'!F27</f>
        <v>0</v>
      </c>
      <c r="G27" s="389">
        <f>'RM_6.5.3.sz.mell'!G27</f>
        <v>0</v>
      </c>
      <c r="H27" s="389">
        <f>'RM_6.5.3.sz.mell'!H27</f>
        <v>0</v>
      </c>
      <c r="I27" s="389">
        <f>'RM_6.5.3.sz.mell'!I27</f>
        <v>0</v>
      </c>
      <c r="J27" s="389">
        <f>'RM_6.5.3.sz.mell'!J27</f>
        <v>0</v>
      </c>
      <c r="K27" s="302">
        <f>'RM_6.5.3.sz.mell'!K27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'RM_6.5.3.sz.mell'!C28</f>
        <v>0</v>
      </c>
      <c r="D28" s="297">
        <f>'RM_6.5.3.sz.mell'!D28</f>
        <v>0</v>
      </c>
      <c r="E28" s="297">
        <f>'RM_6.5.3.sz.mell'!E28</f>
        <v>0</v>
      </c>
      <c r="F28" s="297">
        <f>'RM_6.5.3.sz.mell'!F28</f>
        <v>0</v>
      </c>
      <c r="G28" s="297">
        <f>'RM_6.5.3.sz.mell'!G28</f>
        <v>0</v>
      </c>
      <c r="H28" s="297">
        <f>'RM_6.5.3.sz.mell'!H28</f>
        <v>0</v>
      </c>
      <c r="I28" s="297">
        <f>'RM_6.5.3.sz.mell'!I28</f>
        <v>0</v>
      </c>
      <c r="J28" s="297">
        <f>'RM_6.5.3.sz.mell'!J28</f>
        <v>0</v>
      </c>
      <c r="K28" s="346">
        <f>'RM_6.5.3.sz.mell'!K28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'RM_6.5.3.sz.mell'!C29</f>
        <v>0</v>
      </c>
      <c r="D29" s="679">
        <f>'RM_6.5.3.sz.mell'!D29</f>
        <v>0</v>
      </c>
      <c r="E29" s="679">
        <f>'RM_6.5.3.sz.mell'!E29</f>
        <v>0</v>
      </c>
      <c r="F29" s="679">
        <f>'RM_6.5.3.sz.mell'!F29</f>
        <v>0</v>
      </c>
      <c r="G29" s="679">
        <f>'RM_6.5.3.sz.mell'!G29</f>
        <v>0</v>
      </c>
      <c r="H29" s="679">
        <f>'RM_6.5.3.sz.mell'!H29</f>
        <v>0</v>
      </c>
      <c r="I29" s="679">
        <f>'RM_6.5.3.sz.mell'!I29</f>
        <v>0</v>
      </c>
      <c r="J29" s="788">
        <f>'RM_6.5.3.sz.mell'!J29</f>
        <v>0</v>
      </c>
      <c r="K29" s="781">
        <f>'RM_6.5.3.sz.mell'!K29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'RM_6.5.3.sz.mell'!C30</f>
        <v>0</v>
      </c>
      <c r="D30" s="679">
        <f>'RM_6.5.3.sz.mell'!D30</f>
        <v>0</v>
      </c>
      <c r="E30" s="679">
        <f>'RM_6.5.3.sz.mell'!E30</f>
        <v>0</v>
      </c>
      <c r="F30" s="679">
        <f>'RM_6.5.3.sz.mell'!F30</f>
        <v>0</v>
      </c>
      <c r="G30" s="679">
        <f>'RM_6.5.3.sz.mell'!G30</f>
        <v>0</v>
      </c>
      <c r="H30" s="679">
        <f>'RM_6.5.3.sz.mell'!H30</f>
        <v>0</v>
      </c>
      <c r="I30" s="679">
        <f>'RM_6.5.3.sz.mell'!I30</f>
        <v>0</v>
      </c>
      <c r="J30" s="788">
        <f>'RM_6.5.3.sz.mell'!J30</f>
        <v>0</v>
      </c>
      <c r="K30" s="781">
        <f>'RM_6.5.3.sz.mell'!K30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'RM_6.5.3.sz.mell'!C31</f>
        <v>0</v>
      </c>
      <c r="D31" s="757">
        <f>'RM_6.5.3.sz.mell'!D31</f>
        <v>0</v>
      </c>
      <c r="E31" s="757">
        <f>'RM_6.5.3.sz.mell'!E31</f>
        <v>0</v>
      </c>
      <c r="F31" s="757">
        <f>'RM_6.5.3.sz.mell'!F31</f>
        <v>0</v>
      </c>
      <c r="G31" s="757">
        <f>'RM_6.5.3.sz.mell'!G31</f>
        <v>0</v>
      </c>
      <c r="H31" s="757">
        <f>'RM_6.5.3.sz.mell'!H31</f>
        <v>0</v>
      </c>
      <c r="I31" s="757">
        <f>'RM_6.5.3.sz.mell'!I31</f>
        <v>0</v>
      </c>
      <c r="J31" s="788">
        <f>'RM_6.5.3.sz.mell'!J31</f>
        <v>0</v>
      </c>
      <c r="K31" s="781">
        <f>'RM_6.5.3.sz.mell'!K31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'RM_6.5.3.sz.mell'!C32</f>
        <v>0</v>
      </c>
      <c r="D32" s="297">
        <f>'RM_6.5.3.sz.mell'!D32</f>
        <v>0</v>
      </c>
      <c r="E32" s="297">
        <f>'RM_6.5.3.sz.mell'!E32</f>
        <v>0</v>
      </c>
      <c r="F32" s="297">
        <f>'RM_6.5.3.sz.mell'!F32</f>
        <v>0</v>
      </c>
      <c r="G32" s="297">
        <f>'RM_6.5.3.sz.mell'!G32</f>
        <v>0</v>
      </c>
      <c r="H32" s="297">
        <f>'RM_6.5.3.sz.mell'!H32</f>
        <v>0</v>
      </c>
      <c r="I32" s="297">
        <f>'RM_6.5.3.sz.mell'!I32</f>
        <v>0</v>
      </c>
      <c r="J32" s="297">
        <f>'RM_6.5.3.sz.mell'!J32</f>
        <v>0</v>
      </c>
      <c r="K32" s="346">
        <f>'RM_6.5.3.sz.mell'!K32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'RM_6.5.3.sz.mell'!C33</f>
        <v>0</v>
      </c>
      <c r="D33" s="672">
        <f>'RM_6.5.3.sz.mell'!D33</f>
        <v>0</v>
      </c>
      <c r="E33" s="672">
        <f>'RM_6.5.3.sz.mell'!E33</f>
        <v>0</v>
      </c>
      <c r="F33" s="672">
        <f>'RM_6.5.3.sz.mell'!F33</f>
        <v>0</v>
      </c>
      <c r="G33" s="672">
        <f>'RM_6.5.3.sz.mell'!G33</f>
        <v>0</v>
      </c>
      <c r="H33" s="672">
        <f>'RM_6.5.3.sz.mell'!H33</f>
        <v>0</v>
      </c>
      <c r="I33" s="672">
        <f>'RM_6.5.3.sz.mell'!I33</f>
        <v>0</v>
      </c>
      <c r="J33" s="788">
        <f>'RM_6.5.3.sz.mell'!J33</f>
        <v>0</v>
      </c>
      <c r="K33" s="781">
        <f>'RM_6.5.3.sz.mell'!K33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'RM_6.5.3.sz.mell'!C34</f>
        <v>0</v>
      </c>
      <c r="D34" s="679">
        <f>'RM_6.5.3.sz.mell'!D34</f>
        <v>0</v>
      </c>
      <c r="E34" s="679">
        <f>'RM_6.5.3.sz.mell'!E34</f>
        <v>0</v>
      </c>
      <c r="F34" s="679">
        <f>'RM_6.5.3.sz.mell'!F34</f>
        <v>0</v>
      </c>
      <c r="G34" s="679">
        <f>'RM_6.5.3.sz.mell'!G34</f>
        <v>0</v>
      </c>
      <c r="H34" s="679">
        <f>'RM_6.5.3.sz.mell'!H34</f>
        <v>0</v>
      </c>
      <c r="I34" s="679">
        <f>'RM_6.5.3.sz.mell'!I34</f>
        <v>0</v>
      </c>
      <c r="J34" s="788">
        <f>'RM_6.5.3.sz.mell'!J34</f>
        <v>0</v>
      </c>
      <c r="K34" s="781">
        <f>'RM_6.5.3.sz.mell'!K34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'RM_6.5.3.sz.mell'!C35</f>
        <v>0</v>
      </c>
      <c r="D35" s="757">
        <f>'RM_6.5.3.sz.mell'!D35</f>
        <v>0</v>
      </c>
      <c r="E35" s="757">
        <f>'RM_6.5.3.sz.mell'!E35</f>
        <v>0</v>
      </c>
      <c r="F35" s="757">
        <f>'RM_6.5.3.sz.mell'!F35</f>
        <v>0</v>
      </c>
      <c r="G35" s="757">
        <f>'RM_6.5.3.sz.mell'!G35</f>
        <v>0</v>
      </c>
      <c r="H35" s="757">
        <f>'RM_6.5.3.sz.mell'!H35</f>
        <v>0</v>
      </c>
      <c r="I35" s="757">
        <f>'RM_6.5.3.sz.mell'!I35</f>
        <v>0</v>
      </c>
      <c r="J35" s="788">
        <f>'RM_6.5.3.sz.mell'!J35</f>
        <v>0</v>
      </c>
      <c r="K35" s="798">
        <f>'RM_6.5.3.sz.mell'!K35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'RM_6.5.3.sz.mell'!C36</f>
        <v>0</v>
      </c>
      <c r="D36" s="389">
        <f>'RM_6.5.3.sz.mell'!D36</f>
        <v>0</v>
      </c>
      <c r="E36" s="389">
        <f>'RM_6.5.3.sz.mell'!E36</f>
        <v>0</v>
      </c>
      <c r="F36" s="389">
        <f>'RM_6.5.3.sz.mell'!F36</f>
        <v>0</v>
      </c>
      <c r="G36" s="389">
        <f>'RM_6.5.3.sz.mell'!G36</f>
        <v>0</v>
      </c>
      <c r="H36" s="389">
        <f>'RM_6.5.3.sz.mell'!H36</f>
        <v>0</v>
      </c>
      <c r="I36" s="389">
        <f>'RM_6.5.3.sz.mell'!I36</f>
        <v>0</v>
      </c>
      <c r="J36" s="297">
        <f>'RM_6.5.3.sz.mell'!J36</f>
        <v>0</v>
      </c>
      <c r="K36" s="302">
        <f>'RM_6.5.3.sz.mell'!K36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'RM_6.5.3.sz.mell'!C37</f>
        <v>0</v>
      </c>
      <c r="D37" s="389">
        <f>'RM_6.5.3.sz.mell'!D37</f>
        <v>0</v>
      </c>
      <c r="E37" s="389">
        <f>'RM_6.5.3.sz.mell'!E37</f>
        <v>0</v>
      </c>
      <c r="F37" s="389">
        <f>'RM_6.5.3.sz.mell'!F37</f>
        <v>0</v>
      </c>
      <c r="G37" s="389">
        <f>'RM_6.5.3.sz.mell'!G37</f>
        <v>0</v>
      </c>
      <c r="H37" s="389">
        <f>'RM_6.5.3.sz.mell'!H37</f>
        <v>0</v>
      </c>
      <c r="I37" s="389">
        <f>'RM_6.5.3.sz.mell'!I37</f>
        <v>0</v>
      </c>
      <c r="J37" s="799">
        <f>'RM_6.5.3.sz.mell'!J37</f>
        <v>0</v>
      </c>
      <c r="K37" s="781">
        <f>'RM_6.5.3.sz.mell'!K37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'RM_6.5.3.sz.mell'!C38</f>
        <v>0</v>
      </c>
      <c r="D38" s="297">
        <f>'RM_6.5.3.sz.mell'!D38</f>
        <v>0</v>
      </c>
      <c r="E38" s="297">
        <f>'RM_6.5.3.sz.mell'!E38</f>
        <v>0</v>
      </c>
      <c r="F38" s="297">
        <f>'RM_6.5.3.sz.mell'!F38</f>
        <v>0</v>
      </c>
      <c r="G38" s="297">
        <f>'RM_6.5.3.sz.mell'!G38</f>
        <v>0</v>
      </c>
      <c r="H38" s="297">
        <f>'RM_6.5.3.sz.mell'!H38</f>
        <v>0</v>
      </c>
      <c r="I38" s="297">
        <f>'RM_6.5.3.sz.mell'!I38</f>
        <v>0</v>
      </c>
      <c r="J38" s="297">
        <f>'RM_6.5.3.sz.mell'!J38</f>
        <v>0</v>
      </c>
      <c r="K38" s="346">
        <f>'RM_6.5.3.sz.mell'!K38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'RM_6.5.3.sz.mell'!C39</f>
        <v>0</v>
      </c>
      <c r="D39" s="297">
        <f>'RM_6.5.3.sz.mell'!D39</f>
        <v>0</v>
      </c>
      <c r="E39" s="297">
        <f>'RM_6.5.3.sz.mell'!E39</f>
        <v>0</v>
      </c>
      <c r="F39" s="297">
        <f>'RM_6.5.3.sz.mell'!F39</f>
        <v>0</v>
      </c>
      <c r="G39" s="297">
        <f>'RM_6.5.3.sz.mell'!G39</f>
        <v>0</v>
      </c>
      <c r="H39" s="297">
        <f>'RM_6.5.3.sz.mell'!H39</f>
        <v>0</v>
      </c>
      <c r="I39" s="297">
        <f>'RM_6.5.3.sz.mell'!I39</f>
        <v>0</v>
      </c>
      <c r="J39" s="297">
        <f>'RM_6.5.3.sz.mell'!J39</f>
        <v>0</v>
      </c>
      <c r="K39" s="346">
        <f>'RM_6.5.3.sz.mell'!K39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'RM_6.5.3.sz.mell'!C40</f>
        <v>0</v>
      </c>
      <c r="D40" s="672">
        <f>'RM_6.5.3.sz.mell'!D40</f>
        <v>0</v>
      </c>
      <c r="E40" s="672">
        <f>'RM_6.5.3.sz.mell'!E40</f>
        <v>0</v>
      </c>
      <c r="F40" s="672">
        <f>'RM_6.5.3.sz.mell'!F40</f>
        <v>0</v>
      </c>
      <c r="G40" s="672">
        <f>'RM_6.5.3.sz.mell'!G40</f>
        <v>0</v>
      </c>
      <c r="H40" s="672">
        <f>'RM_6.5.3.sz.mell'!H40</f>
        <v>0</v>
      </c>
      <c r="I40" s="672">
        <f>'RM_6.5.3.sz.mell'!I40</f>
        <v>0</v>
      </c>
      <c r="J40" s="788">
        <f>'RM_6.5.3.sz.mell'!J40</f>
        <v>0</v>
      </c>
      <c r="K40" s="781">
        <f>'RM_6.5.3.sz.mell'!K40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'RM_6.5.3.sz.mell'!C41</f>
        <v>0</v>
      </c>
      <c r="D41" s="679">
        <f>'RM_6.5.3.sz.mell'!D41</f>
        <v>0</v>
      </c>
      <c r="E41" s="679">
        <f>'RM_6.5.3.sz.mell'!E41</f>
        <v>0</v>
      </c>
      <c r="F41" s="679">
        <f>'RM_6.5.3.sz.mell'!F41</f>
        <v>0</v>
      </c>
      <c r="G41" s="679">
        <f>'RM_6.5.3.sz.mell'!G41</f>
        <v>0</v>
      </c>
      <c r="H41" s="679">
        <f>'RM_6.5.3.sz.mell'!H41</f>
        <v>0</v>
      </c>
      <c r="I41" s="679">
        <f>'RM_6.5.3.sz.mell'!I41</f>
        <v>0</v>
      </c>
      <c r="J41" s="788">
        <f>'RM_6.5.3.sz.mell'!J41</f>
        <v>0</v>
      </c>
      <c r="K41" s="789">
        <f>'RM_6.5.3.sz.mell'!K41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'RM_6.5.3.sz.mell'!C42</f>
        <v>0</v>
      </c>
      <c r="D42" s="676">
        <f>'RM_6.5.3.sz.mell'!D42</f>
        <v>0</v>
      </c>
      <c r="E42" s="676">
        <f>'RM_6.5.3.sz.mell'!E42</f>
        <v>0</v>
      </c>
      <c r="F42" s="676">
        <f>'RM_6.5.3.sz.mell'!F42</f>
        <v>0</v>
      </c>
      <c r="G42" s="676">
        <f>'RM_6.5.3.sz.mell'!G42</f>
        <v>0</v>
      </c>
      <c r="H42" s="676">
        <f>'RM_6.5.3.sz.mell'!H42</f>
        <v>0</v>
      </c>
      <c r="I42" s="676">
        <f>'RM_6.5.3.sz.mell'!I42</f>
        <v>0</v>
      </c>
      <c r="J42" s="788">
        <f>'RM_6.5.3.sz.mell'!J42</f>
        <v>0</v>
      </c>
      <c r="K42" s="791">
        <f>'RM_6.5.3.sz.mell'!K42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'RM_6.5.3.sz.mell'!C43</f>
        <v>0</v>
      </c>
      <c r="D43" s="297">
        <f>'RM_6.5.3.sz.mell'!D43</f>
        <v>0</v>
      </c>
      <c r="E43" s="297">
        <f>'RM_6.5.3.sz.mell'!E43</f>
        <v>0</v>
      </c>
      <c r="F43" s="297">
        <f>'RM_6.5.3.sz.mell'!F43</f>
        <v>0</v>
      </c>
      <c r="G43" s="297">
        <f>'RM_6.5.3.sz.mell'!G43</f>
        <v>0</v>
      </c>
      <c r="H43" s="297">
        <f>'RM_6.5.3.sz.mell'!H43</f>
        <v>0</v>
      </c>
      <c r="I43" s="297">
        <f>'RM_6.5.3.sz.mell'!I43</f>
        <v>0</v>
      </c>
      <c r="J43" s="297">
        <f>'RM_6.5.3.sz.mell'!J43</f>
        <v>0</v>
      </c>
      <c r="K43" s="346">
        <f>'RM_6.5.3.sz.mell'!K43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'RM_6.5.3.sz.mell'!C45</f>
        <v>0</v>
      </c>
      <c r="D45" s="801">
        <f>'RM_6.5.3.sz.mell'!D45</f>
        <v>0</v>
      </c>
      <c r="E45" s="801">
        <f>'RM_6.5.3.sz.mell'!E45</f>
        <v>0</v>
      </c>
      <c r="F45" s="801">
        <f>'RM_6.5.3.sz.mell'!F45</f>
        <v>0</v>
      </c>
      <c r="G45" s="801">
        <f>'RM_6.5.3.sz.mell'!G45</f>
        <v>0</v>
      </c>
      <c r="H45" s="801">
        <f>'RM_6.5.3.sz.mell'!H45</f>
        <v>0</v>
      </c>
      <c r="I45" s="801">
        <f>'RM_6.5.3.sz.mell'!I45</f>
        <v>0</v>
      </c>
      <c r="J45" s="801">
        <f>'RM_6.5.3.sz.mell'!J45</f>
        <v>0</v>
      </c>
      <c r="K45" s="302">
        <f>'RM_6.5.3.sz.mell'!K45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'RM_6.5.3.sz.mell'!C46</f>
        <v>0</v>
      </c>
      <c r="D46" s="803">
        <f>'RM_6.5.3.sz.mell'!D46</f>
        <v>0</v>
      </c>
      <c r="E46" s="803">
        <f>'RM_6.5.3.sz.mell'!E46</f>
        <v>0</v>
      </c>
      <c r="F46" s="803">
        <f>'RM_6.5.3.sz.mell'!F46</f>
        <v>0</v>
      </c>
      <c r="G46" s="803">
        <f>'RM_6.5.3.sz.mell'!G46</f>
        <v>0</v>
      </c>
      <c r="H46" s="803">
        <f>'RM_6.5.3.sz.mell'!H46</f>
        <v>0</v>
      </c>
      <c r="I46" s="803">
        <f>'RM_6.5.3.sz.mell'!I46</f>
        <v>0</v>
      </c>
      <c r="J46" s="803">
        <f>'RM_6.5.3.sz.mell'!J46</f>
        <v>0</v>
      </c>
      <c r="K46" s="804">
        <f>'RM_6.5.3.sz.mell'!K46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'RM_6.5.3.sz.mell'!C47</f>
        <v>0</v>
      </c>
      <c r="D47" s="806">
        <f>'RM_6.5.3.sz.mell'!D47</f>
        <v>0</v>
      </c>
      <c r="E47" s="806">
        <f>'RM_6.5.3.sz.mell'!E47</f>
        <v>0</v>
      </c>
      <c r="F47" s="806">
        <f>'RM_6.5.3.sz.mell'!F47</f>
        <v>0</v>
      </c>
      <c r="G47" s="806">
        <f>'RM_6.5.3.sz.mell'!G47</f>
        <v>0</v>
      </c>
      <c r="H47" s="806">
        <f>'RM_6.5.3.sz.mell'!H47</f>
        <v>0</v>
      </c>
      <c r="I47" s="806">
        <f>'RM_6.5.3.sz.mell'!I47</f>
        <v>0</v>
      </c>
      <c r="J47" s="806">
        <f>'RM_6.5.3.sz.mell'!J47</f>
        <v>0</v>
      </c>
      <c r="K47" s="807">
        <f>'RM_6.5.3.sz.mell'!K47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'RM_6.5.3.sz.mell'!C48</f>
        <v>0</v>
      </c>
      <c r="D48" s="806">
        <f>'RM_6.5.3.sz.mell'!D48</f>
        <v>0</v>
      </c>
      <c r="E48" s="806">
        <f>'RM_6.5.3.sz.mell'!E48</f>
        <v>0</v>
      </c>
      <c r="F48" s="806">
        <f>'RM_6.5.3.sz.mell'!F48</f>
        <v>0</v>
      </c>
      <c r="G48" s="806">
        <f>'RM_6.5.3.sz.mell'!G48</f>
        <v>0</v>
      </c>
      <c r="H48" s="806">
        <f>'RM_6.5.3.sz.mell'!H48</f>
        <v>0</v>
      </c>
      <c r="I48" s="806">
        <f>'RM_6.5.3.sz.mell'!I48</f>
        <v>0</v>
      </c>
      <c r="J48" s="806">
        <f>'RM_6.5.3.sz.mell'!J48</f>
        <v>0</v>
      </c>
      <c r="K48" s="807">
        <f>'RM_6.5.3.sz.mell'!K48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'RM_6.5.3.sz.mell'!C49</f>
        <v>0</v>
      </c>
      <c r="D49" s="806">
        <f>'RM_6.5.3.sz.mell'!D49</f>
        <v>0</v>
      </c>
      <c r="E49" s="806">
        <f>'RM_6.5.3.sz.mell'!E49</f>
        <v>0</v>
      </c>
      <c r="F49" s="806">
        <f>'RM_6.5.3.sz.mell'!F49</f>
        <v>0</v>
      </c>
      <c r="G49" s="806">
        <f>'RM_6.5.3.sz.mell'!G49</f>
        <v>0</v>
      </c>
      <c r="H49" s="806">
        <f>'RM_6.5.3.sz.mell'!H49</f>
        <v>0</v>
      </c>
      <c r="I49" s="806">
        <f>'RM_6.5.3.sz.mell'!I49</f>
        <v>0</v>
      </c>
      <c r="J49" s="806">
        <f>'RM_6.5.3.sz.mell'!J49</f>
        <v>0</v>
      </c>
      <c r="K49" s="807">
        <f>'RM_6.5.3.sz.mell'!K49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'RM_6.5.3.sz.mell'!C50</f>
        <v>0</v>
      </c>
      <c r="D50" s="806">
        <f>'RM_6.5.3.sz.mell'!D50</f>
        <v>0</v>
      </c>
      <c r="E50" s="806">
        <f>'RM_6.5.3.sz.mell'!E50</f>
        <v>0</v>
      </c>
      <c r="F50" s="806">
        <f>'RM_6.5.3.sz.mell'!F50</f>
        <v>0</v>
      </c>
      <c r="G50" s="806">
        <f>'RM_6.5.3.sz.mell'!G50</f>
        <v>0</v>
      </c>
      <c r="H50" s="806">
        <f>'RM_6.5.3.sz.mell'!H50</f>
        <v>0</v>
      </c>
      <c r="I50" s="806">
        <f>'RM_6.5.3.sz.mell'!I50</f>
        <v>0</v>
      </c>
      <c r="J50" s="806">
        <f>'RM_6.5.3.sz.mell'!J50</f>
        <v>0</v>
      </c>
      <c r="K50" s="807">
        <f>'RM_6.5.3.sz.mell'!K50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'RM_6.5.3.sz.mell'!C51</f>
        <v>0</v>
      </c>
      <c r="D51" s="801">
        <f>'RM_6.5.3.sz.mell'!D51</f>
        <v>0</v>
      </c>
      <c r="E51" s="801">
        <f>'RM_6.5.3.sz.mell'!E51</f>
        <v>0</v>
      </c>
      <c r="F51" s="801">
        <f>'RM_6.5.3.sz.mell'!F51</f>
        <v>0</v>
      </c>
      <c r="G51" s="801">
        <f>'RM_6.5.3.sz.mell'!G51</f>
        <v>0</v>
      </c>
      <c r="H51" s="801">
        <f>'RM_6.5.3.sz.mell'!H51</f>
        <v>0</v>
      </c>
      <c r="I51" s="801">
        <f>'RM_6.5.3.sz.mell'!I51</f>
        <v>0</v>
      </c>
      <c r="J51" s="801">
        <f>'RM_6.5.3.sz.mell'!J51</f>
        <v>0</v>
      </c>
      <c r="K51" s="302">
        <f>'RM_6.5.3.sz.mell'!K51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'RM_6.5.3.sz.mell'!C52</f>
        <v>0</v>
      </c>
      <c r="D52" s="803">
        <f>'RM_6.5.3.sz.mell'!D52</f>
        <v>0</v>
      </c>
      <c r="E52" s="803">
        <f>'RM_6.5.3.sz.mell'!E52</f>
        <v>0</v>
      </c>
      <c r="F52" s="803">
        <f>'RM_6.5.3.sz.mell'!F52</f>
        <v>0</v>
      </c>
      <c r="G52" s="803">
        <f>'RM_6.5.3.sz.mell'!G52</f>
        <v>0</v>
      </c>
      <c r="H52" s="803">
        <f>'RM_6.5.3.sz.mell'!H52</f>
        <v>0</v>
      </c>
      <c r="I52" s="803">
        <f>'RM_6.5.3.sz.mell'!I52</f>
        <v>0</v>
      </c>
      <c r="J52" s="803">
        <f>'RM_6.5.3.sz.mell'!J52</f>
        <v>0</v>
      </c>
      <c r="K52" s="804">
        <f>'RM_6.5.3.sz.mell'!K52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'RM_6.5.3.sz.mell'!C53</f>
        <v>0</v>
      </c>
      <c r="D53" s="806">
        <f>'RM_6.5.3.sz.mell'!D53</f>
        <v>0</v>
      </c>
      <c r="E53" s="806">
        <f>'RM_6.5.3.sz.mell'!E53</f>
        <v>0</v>
      </c>
      <c r="F53" s="806">
        <f>'RM_6.5.3.sz.mell'!F53</f>
        <v>0</v>
      </c>
      <c r="G53" s="806">
        <f>'RM_6.5.3.sz.mell'!G53</f>
        <v>0</v>
      </c>
      <c r="H53" s="806">
        <f>'RM_6.5.3.sz.mell'!H53</f>
        <v>0</v>
      </c>
      <c r="I53" s="806">
        <f>'RM_6.5.3.sz.mell'!I53</f>
        <v>0</v>
      </c>
      <c r="J53" s="806">
        <f>'RM_6.5.3.sz.mell'!J53</f>
        <v>0</v>
      </c>
      <c r="K53" s="807">
        <f>'RM_6.5.3.sz.mell'!K53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'RM_6.5.3.sz.mell'!C54</f>
        <v>0</v>
      </c>
      <c r="D54" s="806">
        <f>'RM_6.5.3.sz.mell'!D54</f>
        <v>0</v>
      </c>
      <c r="E54" s="806">
        <f>'RM_6.5.3.sz.mell'!E54</f>
        <v>0</v>
      </c>
      <c r="F54" s="806">
        <f>'RM_6.5.3.sz.mell'!F54</f>
        <v>0</v>
      </c>
      <c r="G54" s="806">
        <f>'RM_6.5.3.sz.mell'!G54</f>
        <v>0</v>
      </c>
      <c r="H54" s="806">
        <f>'RM_6.5.3.sz.mell'!H54</f>
        <v>0</v>
      </c>
      <c r="I54" s="806">
        <f>'RM_6.5.3.sz.mell'!I54</f>
        <v>0</v>
      </c>
      <c r="J54" s="806">
        <f>'RM_6.5.3.sz.mell'!J54</f>
        <v>0</v>
      </c>
      <c r="K54" s="807">
        <f>'RM_6.5.3.sz.mell'!K54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'RM_6.5.3.sz.mell'!C55</f>
        <v>0</v>
      </c>
      <c r="D55" s="806">
        <f>'RM_6.5.3.sz.mell'!D55</f>
        <v>0</v>
      </c>
      <c r="E55" s="806">
        <f>'RM_6.5.3.sz.mell'!E55</f>
        <v>0</v>
      </c>
      <c r="F55" s="806">
        <f>'RM_6.5.3.sz.mell'!F55</f>
        <v>0</v>
      </c>
      <c r="G55" s="806">
        <f>'RM_6.5.3.sz.mell'!G55</f>
        <v>0</v>
      </c>
      <c r="H55" s="806">
        <f>'RM_6.5.3.sz.mell'!H55</f>
        <v>0</v>
      </c>
      <c r="I55" s="806">
        <f>'RM_6.5.3.sz.mell'!I55</f>
        <v>0</v>
      </c>
      <c r="J55" s="806">
        <f>'RM_6.5.3.sz.mell'!J55</f>
        <v>0</v>
      </c>
      <c r="K55" s="807">
        <f>'RM_6.5.3.sz.mell'!K55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'RM_6.5.3.sz.mell'!C56</f>
        <v>0</v>
      </c>
      <c r="D56" s="801">
        <f>'RM_6.5.3.sz.mell'!D56</f>
        <v>0</v>
      </c>
      <c r="E56" s="801">
        <f>'RM_6.5.3.sz.mell'!E56</f>
        <v>0</v>
      </c>
      <c r="F56" s="801">
        <f>'RM_6.5.3.sz.mell'!F56</f>
        <v>0</v>
      </c>
      <c r="G56" s="801">
        <f>'RM_6.5.3.sz.mell'!G56</f>
        <v>0</v>
      </c>
      <c r="H56" s="801">
        <f>'RM_6.5.3.sz.mell'!H56</f>
        <v>0</v>
      </c>
      <c r="I56" s="801">
        <f>'RM_6.5.3.sz.mell'!I56</f>
        <v>0</v>
      </c>
      <c r="J56" s="801">
        <f>'RM_6.5.3.sz.mell'!J56</f>
        <v>0</v>
      </c>
      <c r="K56" s="302">
        <f>'RM_6.5.3.sz.mell'!K56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'RM_6.5.3.sz.mell'!C57</f>
        <v>0</v>
      </c>
      <c r="D57" s="809">
        <f>'RM_6.5.3.sz.mell'!D57</f>
        <v>0</v>
      </c>
      <c r="E57" s="809">
        <f>'RM_6.5.3.sz.mell'!E57</f>
        <v>0</v>
      </c>
      <c r="F57" s="809">
        <f>'RM_6.5.3.sz.mell'!F57</f>
        <v>0</v>
      </c>
      <c r="G57" s="809">
        <f>'RM_6.5.3.sz.mell'!G57</f>
        <v>0</v>
      </c>
      <c r="H57" s="809">
        <f>'RM_6.5.3.sz.mell'!H57</f>
        <v>0</v>
      </c>
      <c r="I57" s="809">
        <f>'RM_6.5.3.sz.mell'!I57</f>
        <v>0</v>
      </c>
      <c r="J57" s="809">
        <f>'RM_6.5.3.sz.mell'!J57</f>
        <v>0</v>
      </c>
      <c r="K57" s="350">
        <f>'RM_6.5.3.sz.mell'!K57</f>
        <v>0</v>
      </c>
    </row>
    <row r="58" spans="1:11" ht="8.1" customHeight="1" thickBot="1" x14ac:dyDescent="0.25">
      <c r="C58" s="815">
        <f>'RM_6.5.3.sz.mell'!C58</f>
        <v>0</v>
      </c>
      <c r="D58" s="815">
        <f>'RM_6.5.3.sz.mell'!D58</f>
        <v>0</v>
      </c>
      <c r="E58" s="815">
        <f>'RM_6.5.3.sz.mell'!E58</f>
        <v>0</v>
      </c>
      <c r="F58" s="815">
        <f>'RM_6.5.3.sz.mell'!F58</f>
        <v>0</v>
      </c>
      <c r="G58" s="815">
        <f>'RM_6.5.3.sz.mell'!G58</f>
        <v>0</v>
      </c>
      <c r="H58" s="815">
        <f>'RM_6.5.3.sz.mell'!H58</f>
        <v>0</v>
      </c>
      <c r="I58" s="815">
        <f>'RM_6.5.3.sz.mell'!I58</f>
        <v>0</v>
      </c>
      <c r="J58" s="815">
        <f>'RM_6.5.3.sz.mell'!J58</f>
        <v>0</v>
      </c>
      <c r="K58" s="816">
        <f>'RM_6.5.3.sz.mell'!K58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'RM_6.5.3.sz.mell'!C59</f>
        <v>0</v>
      </c>
      <c r="D59" s="813">
        <f>'RM_6.5.3.sz.mell'!D59</f>
        <v>0</v>
      </c>
      <c r="E59" s="813">
        <f>'RM_6.5.3.sz.mell'!E59</f>
        <v>0</v>
      </c>
      <c r="F59" s="813">
        <f>'RM_6.5.3.sz.mell'!F59</f>
        <v>0</v>
      </c>
      <c r="G59" s="813">
        <f>'RM_6.5.3.sz.mell'!G59</f>
        <v>0</v>
      </c>
      <c r="H59" s="813">
        <f>'RM_6.5.3.sz.mell'!H59</f>
        <v>0</v>
      </c>
      <c r="I59" s="813">
        <f>'RM_6.5.3.sz.mell'!I59</f>
        <v>0</v>
      </c>
      <c r="J59" s="813">
        <f>'RM_6.5.3.sz.mell'!J59</f>
        <v>0</v>
      </c>
      <c r="K59" s="814">
        <f>'RM_6.5.3.sz.mell'!K59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'RM_6.5.3.sz.mell'!C60</f>
        <v>0</v>
      </c>
      <c r="D60" s="813">
        <f>'RM_6.5.3.sz.mell'!D60</f>
        <v>0</v>
      </c>
      <c r="E60" s="813">
        <f>'RM_6.5.3.sz.mell'!E60</f>
        <v>0</v>
      </c>
      <c r="F60" s="813">
        <f>'RM_6.5.3.sz.mell'!F60</f>
        <v>0</v>
      </c>
      <c r="G60" s="813">
        <f>'RM_6.5.3.sz.mell'!G60</f>
        <v>0</v>
      </c>
      <c r="H60" s="813">
        <f>'RM_6.5.3.sz.mell'!H60</f>
        <v>0</v>
      </c>
      <c r="I60" s="813">
        <f>'RM_6.5.3.sz.mell'!I60</f>
        <v>0</v>
      </c>
      <c r="J60" s="813">
        <f>'RM_6.5.3.sz.mell'!J60</f>
        <v>0</v>
      </c>
      <c r="K60" s="814">
        <f>'RM_6.5.3.sz.mell'!K60</f>
        <v>0</v>
      </c>
    </row>
  </sheetData>
  <sheetProtection sheet="1" formatCells="0"/>
  <customSheetViews>
    <customSheetView guid="{9A8A2574-4E4C-4A0E-A4B4-611EAAF4A38D}" scale="120" topLeftCell="B1">
      <selection activeCell="M30" sqref="M30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25" sqref="M2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CONCATENATE(ALAPADATOK!Q19," melléklet ",E_ALAPADATOK!A7," ",E_ALAPADATOK!B7," ",E_ALAPADATOK!C7," ",E_ALAPADATOK!D7," ",E_ALAPADATOK!E7," ",E_ALAPADATOK!F7," ",E_ALAPADATOK!G7," ",E_ALAPADATOK!H7)</f>
        <v>5.5.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CONCATENATE(E_ALAPADATOK!B19)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'RM_6.6.sz.mell'!C10</f>
        <v>0</v>
      </c>
      <c r="D10" s="297">
        <f>'RM_6.6.sz.mell'!D10</f>
        <v>0</v>
      </c>
      <c r="E10" s="297">
        <f>'RM_6.6.sz.mell'!E10</f>
        <v>0</v>
      </c>
      <c r="F10" s="297">
        <f>'RM_6.6.sz.mell'!F10</f>
        <v>0</v>
      </c>
      <c r="G10" s="297">
        <f>'RM_6.6.sz.mell'!G10</f>
        <v>0</v>
      </c>
      <c r="H10" s="297">
        <f>'RM_6.6.sz.mell'!H10</f>
        <v>0</v>
      </c>
      <c r="I10" s="297">
        <f>'RM_6.6.sz.mell'!I10</f>
        <v>0</v>
      </c>
      <c r="J10" s="297">
        <f>'RM_6.6.sz.mell'!J10</f>
        <v>0</v>
      </c>
      <c r="K10" s="297">
        <f>'RM_6.6.sz.mell'!K10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'RM_6.6.sz.mell'!C11</f>
        <v>0</v>
      </c>
      <c r="D11" s="684">
        <f>'RM_6.6.sz.mell'!D11</f>
        <v>0</v>
      </c>
      <c r="E11" s="684">
        <f>'RM_6.6.sz.mell'!E11</f>
        <v>0</v>
      </c>
      <c r="F11" s="684">
        <f>'RM_6.6.sz.mell'!F11</f>
        <v>0</v>
      </c>
      <c r="G11" s="684">
        <f>'RM_6.6.sz.mell'!G11</f>
        <v>0</v>
      </c>
      <c r="H11" s="684">
        <f>'RM_6.6.sz.mell'!H11</f>
        <v>0</v>
      </c>
      <c r="I11" s="684">
        <f>'RM_6.6.sz.mell'!I11</f>
        <v>0</v>
      </c>
      <c r="J11" s="780">
        <f>'RM_6.6.sz.mell'!J11</f>
        <v>0</v>
      </c>
      <c r="K11" s="781">
        <f>'RM_6.6.sz.mell'!K11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'RM_6.6.sz.mell'!C12</f>
        <v>0</v>
      </c>
      <c r="D12" s="686">
        <f>'RM_6.6.sz.mell'!D12</f>
        <v>0</v>
      </c>
      <c r="E12" s="686">
        <f>'RM_6.6.sz.mell'!E12</f>
        <v>0</v>
      </c>
      <c r="F12" s="686">
        <f>'RM_6.6.sz.mell'!F12</f>
        <v>0</v>
      </c>
      <c r="G12" s="686">
        <f>'RM_6.6.sz.mell'!G12</f>
        <v>0</v>
      </c>
      <c r="H12" s="686">
        <f>'RM_6.6.sz.mell'!H12</f>
        <v>0</v>
      </c>
      <c r="I12" s="686">
        <f>'RM_6.6.sz.mell'!I12</f>
        <v>0</v>
      </c>
      <c r="J12" s="783">
        <f>'RM_6.6.sz.mell'!J12</f>
        <v>0</v>
      </c>
      <c r="K12" s="781">
        <f>'RM_6.6.sz.mell'!K12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'RM_6.6.sz.mell'!C13</f>
        <v>0</v>
      </c>
      <c r="D13" s="686">
        <f>'RM_6.6.sz.mell'!D13</f>
        <v>0</v>
      </c>
      <c r="E13" s="686">
        <f>'RM_6.6.sz.mell'!E13</f>
        <v>0</v>
      </c>
      <c r="F13" s="686">
        <f>'RM_6.6.sz.mell'!F13</f>
        <v>0</v>
      </c>
      <c r="G13" s="686">
        <f>'RM_6.6.sz.mell'!G13</f>
        <v>0</v>
      </c>
      <c r="H13" s="686">
        <f>'RM_6.6.sz.mell'!H13</f>
        <v>0</v>
      </c>
      <c r="I13" s="686">
        <f>'RM_6.6.sz.mell'!I13</f>
        <v>0</v>
      </c>
      <c r="J13" s="783">
        <f>'RM_6.6.sz.mell'!J13</f>
        <v>0</v>
      </c>
      <c r="K13" s="781">
        <f>'RM_6.6.sz.mell'!K13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'RM_6.6.sz.mell'!C14</f>
        <v>0</v>
      </c>
      <c r="D14" s="686">
        <f>'RM_6.6.sz.mell'!D14</f>
        <v>0</v>
      </c>
      <c r="E14" s="686">
        <f>'RM_6.6.sz.mell'!E14</f>
        <v>0</v>
      </c>
      <c r="F14" s="686">
        <f>'RM_6.6.sz.mell'!F14</f>
        <v>0</v>
      </c>
      <c r="G14" s="686">
        <f>'RM_6.6.sz.mell'!G14</f>
        <v>0</v>
      </c>
      <c r="H14" s="686">
        <f>'RM_6.6.sz.mell'!H14</f>
        <v>0</v>
      </c>
      <c r="I14" s="686">
        <f>'RM_6.6.sz.mell'!I14</f>
        <v>0</v>
      </c>
      <c r="J14" s="783">
        <f>'RM_6.6.sz.mell'!J14</f>
        <v>0</v>
      </c>
      <c r="K14" s="781">
        <f>'RM_6.6.sz.mell'!K14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'RM_6.6.sz.mell'!C15</f>
        <v>0</v>
      </c>
      <c r="D15" s="686">
        <f>'RM_6.6.sz.mell'!D15</f>
        <v>0</v>
      </c>
      <c r="E15" s="686">
        <f>'RM_6.6.sz.mell'!E15</f>
        <v>0</v>
      </c>
      <c r="F15" s="686">
        <f>'RM_6.6.sz.mell'!F15</f>
        <v>0</v>
      </c>
      <c r="G15" s="686">
        <f>'RM_6.6.sz.mell'!G15</f>
        <v>0</v>
      </c>
      <c r="H15" s="686">
        <f>'RM_6.6.sz.mell'!H15</f>
        <v>0</v>
      </c>
      <c r="I15" s="686">
        <f>'RM_6.6.sz.mell'!I15</f>
        <v>0</v>
      </c>
      <c r="J15" s="783">
        <f>'RM_6.6.sz.mell'!J15</f>
        <v>0</v>
      </c>
      <c r="K15" s="781">
        <f>'RM_6.6.sz.mell'!K15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'RM_6.6.sz.mell'!C16</f>
        <v>0</v>
      </c>
      <c r="D16" s="686">
        <f>'RM_6.6.sz.mell'!D16</f>
        <v>0</v>
      </c>
      <c r="E16" s="686">
        <f>'RM_6.6.sz.mell'!E16</f>
        <v>0</v>
      </c>
      <c r="F16" s="686">
        <f>'RM_6.6.sz.mell'!F16</f>
        <v>0</v>
      </c>
      <c r="G16" s="686">
        <f>'RM_6.6.sz.mell'!G16</f>
        <v>0</v>
      </c>
      <c r="H16" s="686">
        <f>'RM_6.6.sz.mell'!H16</f>
        <v>0</v>
      </c>
      <c r="I16" s="686">
        <f>'RM_6.6.sz.mell'!I16</f>
        <v>0</v>
      </c>
      <c r="J16" s="783">
        <f>'RM_6.6.sz.mell'!J16</f>
        <v>0</v>
      </c>
      <c r="K16" s="781">
        <f>'RM_6.6.sz.mell'!K16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'RM_6.6.sz.mell'!C17</f>
        <v>0</v>
      </c>
      <c r="D17" s="686">
        <f>'RM_6.6.sz.mell'!D17</f>
        <v>0</v>
      </c>
      <c r="E17" s="686">
        <f>'RM_6.6.sz.mell'!E17</f>
        <v>0</v>
      </c>
      <c r="F17" s="686">
        <f>'RM_6.6.sz.mell'!F17</f>
        <v>0</v>
      </c>
      <c r="G17" s="686">
        <f>'RM_6.6.sz.mell'!G17</f>
        <v>0</v>
      </c>
      <c r="H17" s="686">
        <f>'RM_6.6.sz.mell'!H17</f>
        <v>0</v>
      </c>
      <c r="I17" s="686">
        <f>'RM_6.6.sz.mell'!I17</f>
        <v>0</v>
      </c>
      <c r="J17" s="783">
        <f>'RM_6.6.sz.mell'!J17</f>
        <v>0</v>
      </c>
      <c r="K17" s="781">
        <f>'RM_6.6.sz.mell'!K17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'RM_6.6.sz.mell'!C18</f>
        <v>0</v>
      </c>
      <c r="D18" s="686">
        <f>'RM_6.6.sz.mell'!D18</f>
        <v>0</v>
      </c>
      <c r="E18" s="686">
        <f>'RM_6.6.sz.mell'!E18</f>
        <v>0</v>
      </c>
      <c r="F18" s="686">
        <f>'RM_6.6.sz.mell'!F18</f>
        <v>0</v>
      </c>
      <c r="G18" s="686">
        <f>'RM_6.6.sz.mell'!G18</f>
        <v>0</v>
      </c>
      <c r="H18" s="686">
        <f>'RM_6.6.sz.mell'!H18</f>
        <v>0</v>
      </c>
      <c r="I18" s="686">
        <f>'RM_6.6.sz.mell'!I18</f>
        <v>0</v>
      </c>
      <c r="J18" s="783">
        <f>'RM_6.6.sz.mell'!J18</f>
        <v>0</v>
      </c>
      <c r="K18" s="781">
        <f>'RM_6.6.sz.mell'!K18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'RM_6.6.sz.mell'!C19</f>
        <v>0</v>
      </c>
      <c r="D19" s="686">
        <f>'RM_6.6.sz.mell'!D19</f>
        <v>0</v>
      </c>
      <c r="E19" s="686">
        <f>'RM_6.6.sz.mell'!E19</f>
        <v>0</v>
      </c>
      <c r="F19" s="686">
        <f>'RM_6.6.sz.mell'!F19</f>
        <v>0</v>
      </c>
      <c r="G19" s="686">
        <f>'RM_6.6.sz.mell'!G19</f>
        <v>0</v>
      </c>
      <c r="H19" s="686">
        <f>'RM_6.6.sz.mell'!H19</f>
        <v>0</v>
      </c>
      <c r="I19" s="686">
        <f>'RM_6.6.sz.mell'!I19</f>
        <v>0</v>
      </c>
      <c r="J19" s="783">
        <f>'RM_6.6.sz.mell'!J19</f>
        <v>0</v>
      </c>
      <c r="K19" s="781">
        <f>'RM_6.6.sz.mell'!K19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'RM_6.6.sz.mell'!C20</f>
        <v>0</v>
      </c>
      <c r="D20" s="686">
        <f>'RM_6.6.sz.mell'!D20</f>
        <v>0</v>
      </c>
      <c r="E20" s="686">
        <f>'RM_6.6.sz.mell'!E20</f>
        <v>0</v>
      </c>
      <c r="F20" s="686">
        <f>'RM_6.6.sz.mell'!F20</f>
        <v>0</v>
      </c>
      <c r="G20" s="686">
        <f>'RM_6.6.sz.mell'!G20</f>
        <v>0</v>
      </c>
      <c r="H20" s="686">
        <f>'RM_6.6.sz.mell'!H20</f>
        <v>0</v>
      </c>
      <c r="I20" s="686">
        <f>'RM_6.6.sz.mell'!I20</f>
        <v>0</v>
      </c>
      <c r="J20" s="783">
        <f>'RM_6.6.sz.mell'!J20</f>
        <v>0</v>
      </c>
      <c r="K20" s="781">
        <f>'RM_6.6.sz.mell'!K20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'RM_6.6.sz.mell'!C21</f>
        <v>0</v>
      </c>
      <c r="D21" s="688">
        <f>'RM_6.6.sz.mell'!D21</f>
        <v>0</v>
      </c>
      <c r="E21" s="688">
        <f>'RM_6.6.sz.mell'!E21</f>
        <v>0</v>
      </c>
      <c r="F21" s="688">
        <f>'RM_6.6.sz.mell'!F21</f>
        <v>0</v>
      </c>
      <c r="G21" s="688">
        <f>'RM_6.6.sz.mell'!G21</f>
        <v>0</v>
      </c>
      <c r="H21" s="688">
        <f>'RM_6.6.sz.mell'!H21</f>
        <v>0</v>
      </c>
      <c r="I21" s="688">
        <f>'RM_6.6.sz.mell'!I21</f>
        <v>0</v>
      </c>
      <c r="J21" s="786">
        <f>'RM_6.6.sz.mell'!J21</f>
        <v>0</v>
      </c>
      <c r="K21" s="781">
        <f>'RM_6.6.sz.mell'!K21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'RM_6.6.sz.mell'!C22</f>
        <v>0</v>
      </c>
      <c r="D22" s="297">
        <f>'RM_6.6.sz.mell'!D22</f>
        <v>0</v>
      </c>
      <c r="E22" s="297">
        <f>'RM_6.6.sz.mell'!E22</f>
        <v>0</v>
      </c>
      <c r="F22" s="297">
        <f>'RM_6.6.sz.mell'!F22</f>
        <v>0</v>
      </c>
      <c r="G22" s="297">
        <f>'RM_6.6.sz.mell'!G22</f>
        <v>0</v>
      </c>
      <c r="H22" s="297">
        <f>'RM_6.6.sz.mell'!H22</f>
        <v>0</v>
      </c>
      <c r="I22" s="297">
        <f>'RM_6.6.sz.mell'!I22</f>
        <v>0</v>
      </c>
      <c r="J22" s="297">
        <f>'RM_6.6.sz.mell'!J22</f>
        <v>0</v>
      </c>
      <c r="K22" s="346">
        <f>'RM_6.6.sz.mell'!K22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'RM_6.6.sz.mell'!C23</f>
        <v>0</v>
      </c>
      <c r="D23" s="668">
        <f>'RM_6.6.sz.mell'!D23</f>
        <v>0</v>
      </c>
      <c r="E23" s="668">
        <f>'RM_6.6.sz.mell'!E23</f>
        <v>0</v>
      </c>
      <c r="F23" s="668">
        <f>'RM_6.6.sz.mell'!F23</f>
        <v>0</v>
      </c>
      <c r="G23" s="668">
        <f>'RM_6.6.sz.mell'!G23</f>
        <v>0</v>
      </c>
      <c r="H23" s="668">
        <f>'RM_6.6.sz.mell'!H23</f>
        <v>0</v>
      </c>
      <c r="I23" s="668">
        <f>'RM_6.6.sz.mell'!I23</f>
        <v>0</v>
      </c>
      <c r="J23" s="788">
        <f>'RM_6.6.sz.mell'!J23</f>
        <v>0</v>
      </c>
      <c r="K23" s="781">
        <f>'RM_6.6.sz.mell'!K23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'RM_6.6.sz.mell'!C24</f>
        <v>0</v>
      </c>
      <c r="D24" s="686">
        <f>'RM_6.6.sz.mell'!D24</f>
        <v>0</v>
      </c>
      <c r="E24" s="686">
        <f>'RM_6.6.sz.mell'!E24</f>
        <v>0</v>
      </c>
      <c r="F24" s="686">
        <f>'RM_6.6.sz.mell'!F24</f>
        <v>0</v>
      </c>
      <c r="G24" s="686">
        <f>'RM_6.6.sz.mell'!G24</f>
        <v>0</v>
      </c>
      <c r="H24" s="686">
        <f>'RM_6.6.sz.mell'!H24</f>
        <v>0</v>
      </c>
      <c r="I24" s="686">
        <f>'RM_6.6.sz.mell'!I24</f>
        <v>0</v>
      </c>
      <c r="J24" s="783">
        <f>'RM_6.6.sz.mell'!J24</f>
        <v>0</v>
      </c>
      <c r="K24" s="789">
        <f>'RM_6.6.sz.mell'!K24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'RM_6.6.sz.mell'!C25</f>
        <v>0</v>
      </c>
      <c r="D25" s="686">
        <f>'RM_6.6.sz.mell'!D25</f>
        <v>0</v>
      </c>
      <c r="E25" s="686">
        <f>'RM_6.6.sz.mell'!E25</f>
        <v>0</v>
      </c>
      <c r="F25" s="686">
        <f>'RM_6.6.sz.mell'!F25</f>
        <v>0</v>
      </c>
      <c r="G25" s="686">
        <f>'RM_6.6.sz.mell'!G25</f>
        <v>0</v>
      </c>
      <c r="H25" s="686">
        <f>'RM_6.6.sz.mell'!H25</f>
        <v>0</v>
      </c>
      <c r="I25" s="686">
        <f>'RM_6.6.sz.mell'!I25</f>
        <v>0</v>
      </c>
      <c r="J25" s="783">
        <f>'RM_6.6.sz.mell'!J25</f>
        <v>0</v>
      </c>
      <c r="K25" s="789">
        <f>'RM_6.6.sz.mell'!K25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'RM_6.6.sz.mell'!C26</f>
        <v>0</v>
      </c>
      <c r="D26" s="688">
        <f>'RM_6.6.sz.mell'!D26</f>
        <v>0</v>
      </c>
      <c r="E26" s="688">
        <f>'RM_6.6.sz.mell'!E26</f>
        <v>0</v>
      </c>
      <c r="F26" s="688">
        <f>'RM_6.6.sz.mell'!F26</f>
        <v>0</v>
      </c>
      <c r="G26" s="688">
        <f>'RM_6.6.sz.mell'!G26</f>
        <v>0</v>
      </c>
      <c r="H26" s="688">
        <f>'RM_6.6.sz.mell'!H26</f>
        <v>0</v>
      </c>
      <c r="I26" s="688">
        <f>'RM_6.6.sz.mell'!I26</f>
        <v>0</v>
      </c>
      <c r="J26" s="790">
        <f>'RM_6.6.sz.mell'!J26</f>
        <v>0</v>
      </c>
      <c r="K26" s="791">
        <f>'RM_6.6.sz.mell'!K26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'RM_6.6.sz.mell'!C27</f>
        <v>0</v>
      </c>
      <c r="D27" s="389">
        <f>'RM_6.6.sz.mell'!D27</f>
        <v>0</v>
      </c>
      <c r="E27" s="389">
        <f>'RM_6.6.sz.mell'!E27</f>
        <v>0</v>
      </c>
      <c r="F27" s="389">
        <f>'RM_6.6.sz.mell'!F27</f>
        <v>0</v>
      </c>
      <c r="G27" s="389">
        <f>'RM_6.6.sz.mell'!G27</f>
        <v>0</v>
      </c>
      <c r="H27" s="389">
        <f>'RM_6.6.sz.mell'!H27</f>
        <v>0</v>
      </c>
      <c r="I27" s="389">
        <f>'RM_6.6.sz.mell'!I27</f>
        <v>0</v>
      </c>
      <c r="J27" s="389">
        <f>'RM_6.6.sz.mell'!J27</f>
        <v>0</v>
      </c>
      <c r="K27" s="302">
        <f>'RM_6.6.sz.mell'!K27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'RM_6.6.sz.mell'!C28</f>
        <v>0</v>
      </c>
      <c r="D28" s="297">
        <f>'RM_6.6.sz.mell'!D28</f>
        <v>0</v>
      </c>
      <c r="E28" s="297">
        <f>'RM_6.6.sz.mell'!E28</f>
        <v>0</v>
      </c>
      <c r="F28" s="297">
        <f>'RM_6.6.sz.mell'!F28</f>
        <v>0</v>
      </c>
      <c r="G28" s="297">
        <f>'RM_6.6.sz.mell'!G28</f>
        <v>0</v>
      </c>
      <c r="H28" s="297">
        <f>'RM_6.6.sz.mell'!H28</f>
        <v>0</v>
      </c>
      <c r="I28" s="297">
        <f>'RM_6.6.sz.mell'!I28</f>
        <v>0</v>
      </c>
      <c r="J28" s="297">
        <f>'RM_6.6.sz.mell'!J28</f>
        <v>0</v>
      </c>
      <c r="K28" s="346">
        <f>'RM_6.6.sz.mell'!K28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'RM_6.6.sz.mell'!C29</f>
        <v>0</v>
      </c>
      <c r="D29" s="679">
        <f>'RM_6.6.sz.mell'!D29</f>
        <v>0</v>
      </c>
      <c r="E29" s="679">
        <f>'RM_6.6.sz.mell'!E29</f>
        <v>0</v>
      </c>
      <c r="F29" s="679">
        <f>'RM_6.6.sz.mell'!F29</f>
        <v>0</v>
      </c>
      <c r="G29" s="679">
        <f>'RM_6.6.sz.mell'!G29</f>
        <v>0</v>
      </c>
      <c r="H29" s="679">
        <f>'RM_6.6.sz.mell'!H29</f>
        <v>0</v>
      </c>
      <c r="I29" s="679">
        <f>'RM_6.6.sz.mell'!I29</f>
        <v>0</v>
      </c>
      <c r="J29" s="788">
        <f>'RM_6.6.sz.mell'!J29</f>
        <v>0</v>
      </c>
      <c r="K29" s="781">
        <f>'RM_6.6.sz.mell'!K29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'RM_6.6.sz.mell'!C30</f>
        <v>0</v>
      </c>
      <c r="D30" s="679">
        <f>'RM_6.6.sz.mell'!D30</f>
        <v>0</v>
      </c>
      <c r="E30" s="679">
        <f>'RM_6.6.sz.mell'!E30</f>
        <v>0</v>
      </c>
      <c r="F30" s="679">
        <f>'RM_6.6.sz.mell'!F30</f>
        <v>0</v>
      </c>
      <c r="G30" s="679">
        <f>'RM_6.6.sz.mell'!G30</f>
        <v>0</v>
      </c>
      <c r="H30" s="679">
        <f>'RM_6.6.sz.mell'!H30</f>
        <v>0</v>
      </c>
      <c r="I30" s="679">
        <f>'RM_6.6.sz.mell'!I30</f>
        <v>0</v>
      </c>
      <c r="J30" s="788">
        <f>'RM_6.6.sz.mell'!J30</f>
        <v>0</v>
      </c>
      <c r="K30" s="781">
        <f>'RM_6.6.sz.mell'!K30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'RM_6.6.sz.mell'!C31</f>
        <v>0</v>
      </c>
      <c r="D31" s="757">
        <f>'RM_6.6.sz.mell'!D31</f>
        <v>0</v>
      </c>
      <c r="E31" s="757">
        <f>'RM_6.6.sz.mell'!E31</f>
        <v>0</v>
      </c>
      <c r="F31" s="757">
        <f>'RM_6.6.sz.mell'!F31</f>
        <v>0</v>
      </c>
      <c r="G31" s="757">
        <f>'RM_6.6.sz.mell'!G31</f>
        <v>0</v>
      </c>
      <c r="H31" s="757">
        <f>'RM_6.6.sz.mell'!H31</f>
        <v>0</v>
      </c>
      <c r="I31" s="757">
        <f>'RM_6.6.sz.mell'!I31</f>
        <v>0</v>
      </c>
      <c r="J31" s="788">
        <f>'RM_6.6.sz.mell'!J31</f>
        <v>0</v>
      </c>
      <c r="K31" s="781">
        <f>'RM_6.6.sz.mell'!K31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'RM_6.6.sz.mell'!C32</f>
        <v>0</v>
      </c>
      <c r="D32" s="297">
        <f>'RM_6.6.sz.mell'!D32</f>
        <v>0</v>
      </c>
      <c r="E32" s="297">
        <f>'RM_6.6.sz.mell'!E32</f>
        <v>0</v>
      </c>
      <c r="F32" s="297">
        <f>'RM_6.6.sz.mell'!F32</f>
        <v>0</v>
      </c>
      <c r="G32" s="297">
        <f>'RM_6.6.sz.mell'!G32</f>
        <v>0</v>
      </c>
      <c r="H32" s="297">
        <f>'RM_6.6.sz.mell'!H32</f>
        <v>0</v>
      </c>
      <c r="I32" s="297">
        <f>'RM_6.6.sz.mell'!I32</f>
        <v>0</v>
      </c>
      <c r="J32" s="297">
        <f>'RM_6.6.sz.mell'!J32</f>
        <v>0</v>
      </c>
      <c r="K32" s="346">
        <f>'RM_6.6.sz.mell'!K32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'RM_6.6.sz.mell'!C33</f>
        <v>0</v>
      </c>
      <c r="D33" s="672">
        <f>'RM_6.6.sz.mell'!D33</f>
        <v>0</v>
      </c>
      <c r="E33" s="672">
        <f>'RM_6.6.sz.mell'!E33</f>
        <v>0</v>
      </c>
      <c r="F33" s="672">
        <f>'RM_6.6.sz.mell'!F33</f>
        <v>0</v>
      </c>
      <c r="G33" s="672">
        <f>'RM_6.6.sz.mell'!G33</f>
        <v>0</v>
      </c>
      <c r="H33" s="672">
        <f>'RM_6.6.sz.mell'!H33</f>
        <v>0</v>
      </c>
      <c r="I33" s="672">
        <f>'RM_6.6.sz.mell'!I33</f>
        <v>0</v>
      </c>
      <c r="J33" s="788">
        <f>'RM_6.6.sz.mell'!J33</f>
        <v>0</v>
      </c>
      <c r="K33" s="781">
        <f>'RM_6.6.sz.mell'!K33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'RM_6.6.sz.mell'!C34</f>
        <v>0</v>
      </c>
      <c r="D34" s="679">
        <f>'RM_6.6.sz.mell'!D34</f>
        <v>0</v>
      </c>
      <c r="E34" s="679">
        <f>'RM_6.6.sz.mell'!E34</f>
        <v>0</v>
      </c>
      <c r="F34" s="679">
        <f>'RM_6.6.sz.mell'!F34</f>
        <v>0</v>
      </c>
      <c r="G34" s="679">
        <f>'RM_6.6.sz.mell'!G34</f>
        <v>0</v>
      </c>
      <c r="H34" s="679">
        <f>'RM_6.6.sz.mell'!H34</f>
        <v>0</v>
      </c>
      <c r="I34" s="679">
        <f>'RM_6.6.sz.mell'!I34</f>
        <v>0</v>
      </c>
      <c r="J34" s="788">
        <f>'RM_6.6.sz.mell'!J34</f>
        <v>0</v>
      </c>
      <c r="K34" s="781">
        <f>'RM_6.6.sz.mell'!K34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'RM_6.6.sz.mell'!C35</f>
        <v>0</v>
      </c>
      <c r="D35" s="757">
        <f>'RM_6.6.sz.mell'!D35</f>
        <v>0</v>
      </c>
      <c r="E35" s="757">
        <f>'RM_6.6.sz.mell'!E35</f>
        <v>0</v>
      </c>
      <c r="F35" s="757">
        <f>'RM_6.6.sz.mell'!F35</f>
        <v>0</v>
      </c>
      <c r="G35" s="757">
        <f>'RM_6.6.sz.mell'!G35</f>
        <v>0</v>
      </c>
      <c r="H35" s="757">
        <f>'RM_6.6.sz.mell'!H35</f>
        <v>0</v>
      </c>
      <c r="I35" s="757">
        <f>'RM_6.6.sz.mell'!I35</f>
        <v>0</v>
      </c>
      <c r="J35" s="788">
        <f>'RM_6.6.sz.mell'!J35</f>
        <v>0</v>
      </c>
      <c r="K35" s="798">
        <f>'RM_6.6.sz.mell'!K35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'RM_6.6.sz.mell'!C36</f>
        <v>0</v>
      </c>
      <c r="D36" s="389">
        <f>'RM_6.6.sz.mell'!D36</f>
        <v>0</v>
      </c>
      <c r="E36" s="389">
        <f>'RM_6.6.sz.mell'!E36</f>
        <v>0</v>
      </c>
      <c r="F36" s="389">
        <f>'RM_6.6.sz.mell'!F36</f>
        <v>0</v>
      </c>
      <c r="G36" s="389">
        <f>'RM_6.6.sz.mell'!G36</f>
        <v>0</v>
      </c>
      <c r="H36" s="389">
        <f>'RM_6.6.sz.mell'!H36</f>
        <v>0</v>
      </c>
      <c r="I36" s="389">
        <f>'RM_6.6.sz.mell'!I36</f>
        <v>0</v>
      </c>
      <c r="J36" s="297">
        <f>'RM_6.6.sz.mell'!J36</f>
        <v>0</v>
      </c>
      <c r="K36" s="302">
        <f>'RM_6.6.sz.mell'!K36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'RM_6.6.sz.mell'!C37</f>
        <v>0</v>
      </c>
      <c r="D37" s="389">
        <f>'RM_6.6.sz.mell'!D37</f>
        <v>0</v>
      </c>
      <c r="E37" s="389">
        <f>'RM_6.6.sz.mell'!E37</f>
        <v>0</v>
      </c>
      <c r="F37" s="389">
        <f>'RM_6.6.sz.mell'!F37</f>
        <v>0</v>
      </c>
      <c r="G37" s="389">
        <f>'RM_6.6.sz.mell'!G37</f>
        <v>0</v>
      </c>
      <c r="H37" s="389">
        <f>'RM_6.6.sz.mell'!H37</f>
        <v>0</v>
      </c>
      <c r="I37" s="389">
        <f>'RM_6.6.sz.mell'!I37</f>
        <v>0</v>
      </c>
      <c r="J37" s="799">
        <f>'RM_6.6.sz.mell'!J37</f>
        <v>0</v>
      </c>
      <c r="K37" s="781">
        <f>'RM_6.6.sz.mell'!K37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'RM_6.6.sz.mell'!C38</f>
        <v>0</v>
      </c>
      <c r="D38" s="297">
        <f>'RM_6.6.sz.mell'!D38</f>
        <v>0</v>
      </c>
      <c r="E38" s="297">
        <f>'RM_6.6.sz.mell'!E38</f>
        <v>0</v>
      </c>
      <c r="F38" s="297">
        <f>'RM_6.6.sz.mell'!F38</f>
        <v>0</v>
      </c>
      <c r="G38" s="297">
        <f>'RM_6.6.sz.mell'!G38</f>
        <v>0</v>
      </c>
      <c r="H38" s="297">
        <f>'RM_6.6.sz.mell'!H38</f>
        <v>0</v>
      </c>
      <c r="I38" s="297">
        <f>'RM_6.6.sz.mell'!I38</f>
        <v>0</v>
      </c>
      <c r="J38" s="297">
        <f>'RM_6.6.sz.mell'!J38</f>
        <v>0</v>
      </c>
      <c r="K38" s="346">
        <f>'RM_6.6.sz.mell'!K38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'RM_6.6.sz.mell'!C39</f>
        <v>0</v>
      </c>
      <c r="D39" s="297">
        <f>'RM_6.6.sz.mell'!D39</f>
        <v>0</v>
      </c>
      <c r="E39" s="297">
        <f>'RM_6.6.sz.mell'!E39</f>
        <v>0</v>
      </c>
      <c r="F39" s="297">
        <f>'RM_6.6.sz.mell'!F39</f>
        <v>0</v>
      </c>
      <c r="G39" s="297">
        <f>'RM_6.6.sz.mell'!G39</f>
        <v>0</v>
      </c>
      <c r="H39" s="297">
        <f>'RM_6.6.sz.mell'!H39</f>
        <v>0</v>
      </c>
      <c r="I39" s="297">
        <f>'RM_6.6.sz.mell'!I39</f>
        <v>0</v>
      </c>
      <c r="J39" s="297">
        <f>'RM_6.6.sz.mell'!J39</f>
        <v>0</v>
      </c>
      <c r="K39" s="346">
        <f>'RM_6.6.sz.mell'!K39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'RM_6.6.sz.mell'!C40</f>
        <v>0</v>
      </c>
      <c r="D40" s="672">
        <f>'RM_6.6.sz.mell'!D40</f>
        <v>0</v>
      </c>
      <c r="E40" s="672">
        <f>'RM_6.6.sz.mell'!E40</f>
        <v>0</v>
      </c>
      <c r="F40" s="672">
        <f>'RM_6.6.sz.mell'!F40</f>
        <v>0</v>
      </c>
      <c r="G40" s="672">
        <f>'RM_6.6.sz.mell'!G40</f>
        <v>0</v>
      </c>
      <c r="H40" s="672">
        <f>'RM_6.6.sz.mell'!H40</f>
        <v>0</v>
      </c>
      <c r="I40" s="672">
        <f>'RM_6.6.sz.mell'!I40</f>
        <v>0</v>
      </c>
      <c r="J40" s="788">
        <f>'RM_6.6.sz.mell'!J40</f>
        <v>0</v>
      </c>
      <c r="K40" s="781">
        <f>'RM_6.6.sz.mell'!K40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'RM_6.6.sz.mell'!C41</f>
        <v>0</v>
      </c>
      <c r="D41" s="679">
        <f>'RM_6.6.sz.mell'!D41</f>
        <v>0</v>
      </c>
      <c r="E41" s="679">
        <f>'RM_6.6.sz.mell'!E41</f>
        <v>0</v>
      </c>
      <c r="F41" s="679">
        <f>'RM_6.6.sz.mell'!F41</f>
        <v>0</v>
      </c>
      <c r="G41" s="679">
        <f>'RM_6.6.sz.mell'!G41</f>
        <v>0</v>
      </c>
      <c r="H41" s="679">
        <f>'RM_6.6.sz.mell'!H41</f>
        <v>0</v>
      </c>
      <c r="I41" s="679">
        <f>'RM_6.6.sz.mell'!I41</f>
        <v>0</v>
      </c>
      <c r="J41" s="788">
        <f>'RM_6.6.sz.mell'!J41</f>
        <v>0</v>
      </c>
      <c r="K41" s="789">
        <f>'RM_6.6.sz.mell'!K41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'RM_6.6.sz.mell'!C42</f>
        <v>0</v>
      </c>
      <c r="D42" s="676">
        <f>'RM_6.6.sz.mell'!D42</f>
        <v>0</v>
      </c>
      <c r="E42" s="676">
        <f>'RM_6.6.sz.mell'!E42</f>
        <v>0</v>
      </c>
      <c r="F42" s="676">
        <f>'RM_6.6.sz.mell'!F42</f>
        <v>0</v>
      </c>
      <c r="G42" s="676">
        <f>'RM_6.6.sz.mell'!G42</f>
        <v>0</v>
      </c>
      <c r="H42" s="676">
        <f>'RM_6.6.sz.mell'!H42</f>
        <v>0</v>
      </c>
      <c r="I42" s="676">
        <f>'RM_6.6.sz.mell'!I42</f>
        <v>0</v>
      </c>
      <c r="J42" s="788">
        <f>'RM_6.6.sz.mell'!J42</f>
        <v>0</v>
      </c>
      <c r="K42" s="791">
        <f>'RM_6.6.sz.mell'!K42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'RM_6.6.sz.mell'!C43</f>
        <v>0</v>
      </c>
      <c r="D43" s="297">
        <f>'RM_6.6.sz.mell'!D43</f>
        <v>0</v>
      </c>
      <c r="E43" s="297">
        <f>'RM_6.6.sz.mell'!E43</f>
        <v>0</v>
      </c>
      <c r="F43" s="297">
        <f>'RM_6.6.sz.mell'!F43</f>
        <v>0</v>
      </c>
      <c r="G43" s="297">
        <f>'RM_6.6.sz.mell'!G43</f>
        <v>0</v>
      </c>
      <c r="H43" s="297">
        <f>'RM_6.6.sz.mell'!H43</f>
        <v>0</v>
      </c>
      <c r="I43" s="297">
        <f>'RM_6.6.sz.mell'!I43</f>
        <v>0</v>
      </c>
      <c r="J43" s="297">
        <f>'RM_6.6.sz.mell'!J43</f>
        <v>0</v>
      </c>
      <c r="K43" s="346">
        <f>'RM_6.6.sz.mell'!K43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'RM_6.6.sz.mell'!C45</f>
        <v>0</v>
      </c>
      <c r="D45" s="801">
        <f>'RM_6.6.sz.mell'!D45</f>
        <v>0</v>
      </c>
      <c r="E45" s="801">
        <f>'RM_6.6.sz.mell'!E45</f>
        <v>0</v>
      </c>
      <c r="F45" s="801">
        <f>'RM_6.6.sz.mell'!F45</f>
        <v>0</v>
      </c>
      <c r="G45" s="801">
        <f>'RM_6.6.sz.mell'!G45</f>
        <v>0</v>
      </c>
      <c r="H45" s="801">
        <f>'RM_6.6.sz.mell'!H45</f>
        <v>0</v>
      </c>
      <c r="I45" s="801">
        <f>'RM_6.6.sz.mell'!I45</f>
        <v>0</v>
      </c>
      <c r="J45" s="801">
        <f>'RM_6.6.sz.mell'!J45</f>
        <v>0</v>
      </c>
      <c r="K45" s="302">
        <f>'RM_6.6.sz.mell'!K45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'RM_6.6.sz.mell'!C46</f>
        <v>0</v>
      </c>
      <c r="D46" s="803">
        <f>'RM_6.6.sz.mell'!D46</f>
        <v>0</v>
      </c>
      <c r="E46" s="803">
        <f>'RM_6.6.sz.mell'!E46</f>
        <v>0</v>
      </c>
      <c r="F46" s="803">
        <f>'RM_6.6.sz.mell'!F46</f>
        <v>0</v>
      </c>
      <c r="G46" s="803">
        <f>'RM_6.6.sz.mell'!G46</f>
        <v>0</v>
      </c>
      <c r="H46" s="803">
        <f>'RM_6.6.sz.mell'!H46</f>
        <v>0</v>
      </c>
      <c r="I46" s="803">
        <f>'RM_6.6.sz.mell'!I46</f>
        <v>0</v>
      </c>
      <c r="J46" s="803">
        <f>'RM_6.6.sz.mell'!J46</f>
        <v>0</v>
      </c>
      <c r="K46" s="804">
        <f>'RM_6.6.sz.mell'!K46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'RM_6.6.sz.mell'!C47</f>
        <v>0</v>
      </c>
      <c r="D47" s="806">
        <f>'RM_6.6.sz.mell'!D47</f>
        <v>0</v>
      </c>
      <c r="E47" s="806">
        <f>'RM_6.6.sz.mell'!E47</f>
        <v>0</v>
      </c>
      <c r="F47" s="806">
        <f>'RM_6.6.sz.mell'!F47</f>
        <v>0</v>
      </c>
      <c r="G47" s="806">
        <f>'RM_6.6.sz.mell'!G47</f>
        <v>0</v>
      </c>
      <c r="H47" s="806">
        <f>'RM_6.6.sz.mell'!H47</f>
        <v>0</v>
      </c>
      <c r="I47" s="806">
        <f>'RM_6.6.sz.mell'!I47</f>
        <v>0</v>
      </c>
      <c r="J47" s="806">
        <f>'RM_6.6.sz.mell'!J47</f>
        <v>0</v>
      </c>
      <c r="K47" s="807">
        <f>'RM_6.6.sz.mell'!K47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'RM_6.6.sz.mell'!C48</f>
        <v>0</v>
      </c>
      <c r="D48" s="806">
        <f>'RM_6.6.sz.mell'!D48</f>
        <v>0</v>
      </c>
      <c r="E48" s="806">
        <f>'RM_6.6.sz.mell'!E48</f>
        <v>0</v>
      </c>
      <c r="F48" s="806">
        <f>'RM_6.6.sz.mell'!F48</f>
        <v>0</v>
      </c>
      <c r="G48" s="806">
        <f>'RM_6.6.sz.mell'!G48</f>
        <v>0</v>
      </c>
      <c r="H48" s="806">
        <f>'RM_6.6.sz.mell'!H48</f>
        <v>0</v>
      </c>
      <c r="I48" s="806">
        <f>'RM_6.6.sz.mell'!I48</f>
        <v>0</v>
      </c>
      <c r="J48" s="806">
        <f>'RM_6.6.sz.mell'!J48</f>
        <v>0</v>
      </c>
      <c r="K48" s="807">
        <f>'RM_6.6.sz.mell'!K48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'RM_6.6.sz.mell'!C49</f>
        <v>0</v>
      </c>
      <c r="D49" s="806">
        <f>'RM_6.6.sz.mell'!D49</f>
        <v>0</v>
      </c>
      <c r="E49" s="806">
        <f>'RM_6.6.sz.mell'!E49</f>
        <v>0</v>
      </c>
      <c r="F49" s="806">
        <f>'RM_6.6.sz.mell'!F49</f>
        <v>0</v>
      </c>
      <c r="G49" s="806">
        <f>'RM_6.6.sz.mell'!G49</f>
        <v>0</v>
      </c>
      <c r="H49" s="806">
        <f>'RM_6.6.sz.mell'!H49</f>
        <v>0</v>
      </c>
      <c r="I49" s="806">
        <f>'RM_6.6.sz.mell'!I49</f>
        <v>0</v>
      </c>
      <c r="J49" s="806">
        <f>'RM_6.6.sz.mell'!J49</f>
        <v>0</v>
      </c>
      <c r="K49" s="807">
        <f>'RM_6.6.sz.mell'!K49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'RM_6.6.sz.mell'!C50</f>
        <v>0</v>
      </c>
      <c r="D50" s="806">
        <f>'RM_6.6.sz.mell'!D50</f>
        <v>0</v>
      </c>
      <c r="E50" s="806">
        <f>'RM_6.6.sz.mell'!E50</f>
        <v>0</v>
      </c>
      <c r="F50" s="806">
        <f>'RM_6.6.sz.mell'!F50</f>
        <v>0</v>
      </c>
      <c r="G50" s="806">
        <f>'RM_6.6.sz.mell'!G50</f>
        <v>0</v>
      </c>
      <c r="H50" s="806">
        <f>'RM_6.6.sz.mell'!H50</f>
        <v>0</v>
      </c>
      <c r="I50" s="806">
        <f>'RM_6.6.sz.mell'!I50</f>
        <v>0</v>
      </c>
      <c r="J50" s="806">
        <f>'RM_6.6.sz.mell'!J50</f>
        <v>0</v>
      </c>
      <c r="K50" s="807">
        <f>'RM_6.6.sz.mell'!K50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'RM_6.6.sz.mell'!C51</f>
        <v>0</v>
      </c>
      <c r="D51" s="801">
        <f>'RM_6.6.sz.mell'!D51</f>
        <v>0</v>
      </c>
      <c r="E51" s="801">
        <f>'RM_6.6.sz.mell'!E51</f>
        <v>0</v>
      </c>
      <c r="F51" s="801">
        <f>'RM_6.6.sz.mell'!F51</f>
        <v>0</v>
      </c>
      <c r="G51" s="801">
        <f>'RM_6.6.sz.mell'!G51</f>
        <v>0</v>
      </c>
      <c r="H51" s="801">
        <f>'RM_6.6.sz.mell'!H51</f>
        <v>0</v>
      </c>
      <c r="I51" s="801">
        <f>'RM_6.6.sz.mell'!I51</f>
        <v>0</v>
      </c>
      <c r="J51" s="801">
        <f>'RM_6.6.sz.mell'!J51</f>
        <v>0</v>
      </c>
      <c r="K51" s="302">
        <f>'RM_6.6.sz.mell'!K51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'RM_6.6.sz.mell'!C52</f>
        <v>0</v>
      </c>
      <c r="D52" s="803">
        <f>'RM_6.6.sz.mell'!D52</f>
        <v>0</v>
      </c>
      <c r="E52" s="803">
        <f>'RM_6.6.sz.mell'!E52</f>
        <v>0</v>
      </c>
      <c r="F52" s="803">
        <f>'RM_6.6.sz.mell'!F52</f>
        <v>0</v>
      </c>
      <c r="G52" s="803">
        <f>'RM_6.6.sz.mell'!G52</f>
        <v>0</v>
      </c>
      <c r="H52" s="803">
        <f>'RM_6.6.sz.mell'!H52</f>
        <v>0</v>
      </c>
      <c r="I52" s="803">
        <f>'RM_6.6.sz.mell'!I52</f>
        <v>0</v>
      </c>
      <c r="J52" s="803">
        <f>'RM_6.6.sz.mell'!J52</f>
        <v>0</v>
      </c>
      <c r="K52" s="804">
        <f>'RM_6.6.sz.mell'!K52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'RM_6.6.sz.mell'!C53</f>
        <v>0</v>
      </c>
      <c r="D53" s="806">
        <f>'RM_6.6.sz.mell'!D53</f>
        <v>0</v>
      </c>
      <c r="E53" s="806">
        <f>'RM_6.6.sz.mell'!E53</f>
        <v>0</v>
      </c>
      <c r="F53" s="806">
        <f>'RM_6.6.sz.mell'!F53</f>
        <v>0</v>
      </c>
      <c r="G53" s="806">
        <f>'RM_6.6.sz.mell'!G53</f>
        <v>0</v>
      </c>
      <c r="H53" s="806">
        <f>'RM_6.6.sz.mell'!H53</f>
        <v>0</v>
      </c>
      <c r="I53" s="806">
        <f>'RM_6.6.sz.mell'!I53</f>
        <v>0</v>
      </c>
      <c r="J53" s="806">
        <f>'RM_6.6.sz.mell'!J53</f>
        <v>0</v>
      </c>
      <c r="K53" s="807">
        <f>'RM_6.6.sz.mell'!K53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'RM_6.6.sz.mell'!C54</f>
        <v>0</v>
      </c>
      <c r="D54" s="806">
        <f>'RM_6.6.sz.mell'!D54</f>
        <v>0</v>
      </c>
      <c r="E54" s="806">
        <f>'RM_6.6.sz.mell'!E54</f>
        <v>0</v>
      </c>
      <c r="F54" s="806">
        <f>'RM_6.6.sz.mell'!F54</f>
        <v>0</v>
      </c>
      <c r="G54" s="806">
        <f>'RM_6.6.sz.mell'!G54</f>
        <v>0</v>
      </c>
      <c r="H54" s="806">
        <f>'RM_6.6.sz.mell'!H54</f>
        <v>0</v>
      </c>
      <c r="I54" s="806">
        <f>'RM_6.6.sz.mell'!I54</f>
        <v>0</v>
      </c>
      <c r="J54" s="806">
        <f>'RM_6.6.sz.mell'!J54</f>
        <v>0</v>
      </c>
      <c r="K54" s="807">
        <f>'RM_6.6.sz.mell'!K54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'RM_6.6.sz.mell'!C55</f>
        <v>0</v>
      </c>
      <c r="D55" s="806">
        <f>'RM_6.6.sz.mell'!D55</f>
        <v>0</v>
      </c>
      <c r="E55" s="806">
        <f>'RM_6.6.sz.mell'!E55</f>
        <v>0</v>
      </c>
      <c r="F55" s="806">
        <f>'RM_6.6.sz.mell'!F55</f>
        <v>0</v>
      </c>
      <c r="G55" s="806">
        <f>'RM_6.6.sz.mell'!G55</f>
        <v>0</v>
      </c>
      <c r="H55" s="806">
        <f>'RM_6.6.sz.mell'!H55</f>
        <v>0</v>
      </c>
      <c r="I55" s="806">
        <f>'RM_6.6.sz.mell'!I55</f>
        <v>0</v>
      </c>
      <c r="J55" s="806">
        <f>'RM_6.6.sz.mell'!J55</f>
        <v>0</v>
      </c>
      <c r="K55" s="807">
        <f>'RM_6.6.sz.mell'!K55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'RM_6.6.sz.mell'!C56</f>
        <v>0</v>
      </c>
      <c r="D56" s="801">
        <f>'RM_6.6.sz.mell'!D56</f>
        <v>0</v>
      </c>
      <c r="E56" s="801">
        <f>'RM_6.6.sz.mell'!E56</f>
        <v>0</v>
      </c>
      <c r="F56" s="801">
        <f>'RM_6.6.sz.mell'!F56</f>
        <v>0</v>
      </c>
      <c r="G56" s="801">
        <f>'RM_6.6.sz.mell'!G56</f>
        <v>0</v>
      </c>
      <c r="H56" s="801">
        <f>'RM_6.6.sz.mell'!H56</f>
        <v>0</v>
      </c>
      <c r="I56" s="801">
        <f>'RM_6.6.sz.mell'!I56</f>
        <v>0</v>
      </c>
      <c r="J56" s="801">
        <f>'RM_6.6.sz.mell'!J56</f>
        <v>0</v>
      </c>
      <c r="K56" s="302">
        <f>'RM_6.6.sz.mell'!K56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'RM_6.6.sz.mell'!C57</f>
        <v>0</v>
      </c>
      <c r="D57" s="809">
        <f>'RM_6.6.sz.mell'!D57</f>
        <v>0</v>
      </c>
      <c r="E57" s="809">
        <f>'RM_6.6.sz.mell'!E57</f>
        <v>0</v>
      </c>
      <c r="F57" s="809">
        <f>'RM_6.6.sz.mell'!F57</f>
        <v>0</v>
      </c>
      <c r="G57" s="809">
        <f>'RM_6.6.sz.mell'!G57</f>
        <v>0</v>
      </c>
      <c r="H57" s="809">
        <f>'RM_6.6.sz.mell'!H57</f>
        <v>0</v>
      </c>
      <c r="I57" s="809">
        <f>'RM_6.6.sz.mell'!I57</f>
        <v>0</v>
      </c>
      <c r="J57" s="809">
        <f>'RM_6.6.sz.mell'!J57</f>
        <v>0</v>
      </c>
      <c r="K57" s="350">
        <f>'RM_6.6.sz.mell'!K57</f>
        <v>0</v>
      </c>
    </row>
    <row r="58" spans="1:11" ht="8.1" customHeight="1" thickBot="1" x14ac:dyDescent="0.25">
      <c r="C58" s="815">
        <f>'RM_6.6.sz.mell'!C58</f>
        <v>0</v>
      </c>
      <c r="D58" s="815">
        <f>'RM_6.6.sz.mell'!D58</f>
        <v>0</v>
      </c>
      <c r="E58" s="815">
        <f>'RM_6.6.sz.mell'!E58</f>
        <v>0</v>
      </c>
      <c r="F58" s="815">
        <f>'RM_6.6.sz.mell'!F58</f>
        <v>0</v>
      </c>
      <c r="G58" s="815">
        <f>'RM_6.6.sz.mell'!G58</f>
        <v>0</v>
      </c>
      <c r="H58" s="815">
        <f>'RM_6.6.sz.mell'!H58</f>
        <v>0</v>
      </c>
      <c r="I58" s="815">
        <f>'RM_6.6.sz.mell'!I58</f>
        <v>0</v>
      </c>
      <c r="J58" s="815">
        <f>'RM_6.6.sz.mell'!J58</f>
        <v>0</v>
      </c>
      <c r="K58" s="816">
        <f>'RM_6.6.sz.mell'!K58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'RM_6.6.sz.mell'!C59</f>
        <v>0</v>
      </c>
      <c r="D59" s="813">
        <f>'RM_6.6.sz.mell'!D59</f>
        <v>0</v>
      </c>
      <c r="E59" s="813">
        <f>'RM_6.6.sz.mell'!E59</f>
        <v>0</v>
      </c>
      <c r="F59" s="813">
        <f>'RM_6.6.sz.mell'!F59</f>
        <v>0</v>
      </c>
      <c r="G59" s="813">
        <f>'RM_6.6.sz.mell'!G59</f>
        <v>0</v>
      </c>
      <c r="H59" s="813">
        <f>'RM_6.6.sz.mell'!H59</f>
        <v>0</v>
      </c>
      <c r="I59" s="813">
        <f>'RM_6.6.sz.mell'!I59</f>
        <v>0</v>
      </c>
      <c r="J59" s="813">
        <f>'RM_6.6.sz.mell'!J59</f>
        <v>0</v>
      </c>
      <c r="K59" s="814">
        <f>'RM_6.6.sz.mell'!K59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'RM_6.6.sz.mell'!C60</f>
        <v>0</v>
      </c>
      <c r="D60" s="813">
        <f>'RM_6.6.sz.mell'!D60</f>
        <v>0</v>
      </c>
      <c r="E60" s="813">
        <f>'RM_6.6.sz.mell'!E60</f>
        <v>0</v>
      </c>
      <c r="F60" s="813">
        <f>'RM_6.6.sz.mell'!F60</f>
        <v>0</v>
      </c>
      <c r="G60" s="813">
        <f>'RM_6.6.sz.mell'!G60</f>
        <v>0</v>
      </c>
      <c r="H60" s="813">
        <f>'RM_6.6.sz.mell'!H60</f>
        <v>0</v>
      </c>
      <c r="I60" s="813">
        <f>'RM_6.6.sz.mell'!I60</f>
        <v>0</v>
      </c>
      <c r="J60" s="813">
        <f>'RM_6.6.sz.mell'!J60</f>
        <v>0</v>
      </c>
      <c r="K60" s="814">
        <f>'RM_6.6.sz.mell'!K60</f>
        <v>0</v>
      </c>
    </row>
  </sheetData>
  <sheetProtection sheet="1" formatCells="0"/>
  <customSheetViews>
    <customSheetView guid="{9A8A2574-4E4C-4A0E-A4B4-611EAAF4A38D}" scale="120" topLeftCell="B1">
      <selection activeCell="M25" sqref="M2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6" sqref="O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CONCATENATE(ALAPADATOK!Q19,"1. melléklet ",E_ALAPADATOK!A7," ",E_ALAPADATOK!B7," ",E_ALAPADATOK!C7," ",E_ALAPADATOK!D7," ",E_ALAPADATOK!E7," ",E_ALAPADATOK!F7," ",E_ALAPADATOK!G7," ",E_ALAPADATOK!H7)</f>
        <v>5.5.1.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CONCATENATE('E_5.6.sz.mell'!B2:J2)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'RM_6.6.1.sz.mell'!C10</f>
        <v>0</v>
      </c>
      <c r="D10" s="297">
        <f>'RM_6.6.1.sz.mell'!D10</f>
        <v>0</v>
      </c>
      <c r="E10" s="297">
        <f>'RM_6.6.1.sz.mell'!E10</f>
        <v>0</v>
      </c>
      <c r="F10" s="297">
        <f>'RM_6.6.1.sz.mell'!F10</f>
        <v>0</v>
      </c>
      <c r="G10" s="297">
        <f>'RM_6.6.1.sz.mell'!G10</f>
        <v>0</v>
      </c>
      <c r="H10" s="297">
        <f>'RM_6.6.1.sz.mell'!H10</f>
        <v>0</v>
      </c>
      <c r="I10" s="297">
        <f>'RM_6.6.1.sz.mell'!I10</f>
        <v>0</v>
      </c>
      <c r="J10" s="297">
        <f>'RM_6.6.1.sz.mell'!J10</f>
        <v>0</v>
      </c>
      <c r="K10" s="297">
        <f>'RM_6.6.1.sz.mell'!K10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'RM_6.6.1.sz.mell'!C11</f>
        <v>0</v>
      </c>
      <c r="D11" s="684">
        <f>'RM_6.6.1.sz.mell'!D11</f>
        <v>0</v>
      </c>
      <c r="E11" s="684">
        <f>'RM_6.6.1.sz.mell'!E11</f>
        <v>0</v>
      </c>
      <c r="F11" s="684">
        <f>'RM_6.6.1.sz.mell'!F11</f>
        <v>0</v>
      </c>
      <c r="G11" s="684">
        <f>'RM_6.6.1.sz.mell'!G11</f>
        <v>0</v>
      </c>
      <c r="H11" s="684">
        <f>'RM_6.6.1.sz.mell'!H11</f>
        <v>0</v>
      </c>
      <c r="I11" s="684">
        <f>'RM_6.6.1.sz.mell'!I11</f>
        <v>0</v>
      </c>
      <c r="J11" s="780">
        <f>'RM_6.6.1.sz.mell'!J11</f>
        <v>0</v>
      </c>
      <c r="K11" s="781">
        <f>'RM_6.6.1.sz.mell'!K11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'RM_6.6.1.sz.mell'!C12</f>
        <v>0</v>
      </c>
      <c r="D12" s="686">
        <f>'RM_6.6.1.sz.mell'!D12</f>
        <v>0</v>
      </c>
      <c r="E12" s="686">
        <f>'RM_6.6.1.sz.mell'!E12</f>
        <v>0</v>
      </c>
      <c r="F12" s="686">
        <f>'RM_6.6.1.sz.mell'!F12</f>
        <v>0</v>
      </c>
      <c r="G12" s="686">
        <f>'RM_6.6.1.sz.mell'!G12</f>
        <v>0</v>
      </c>
      <c r="H12" s="686">
        <f>'RM_6.6.1.sz.mell'!H12</f>
        <v>0</v>
      </c>
      <c r="I12" s="686">
        <f>'RM_6.6.1.sz.mell'!I12</f>
        <v>0</v>
      </c>
      <c r="J12" s="783">
        <f>'RM_6.6.1.sz.mell'!J12</f>
        <v>0</v>
      </c>
      <c r="K12" s="781">
        <f>'RM_6.6.1.sz.mell'!K12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'RM_6.6.1.sz.mell'!C13</f>
        <v>0</v>
      </c>
      <c r="D13" s="686">
        <f>'RM_6.6.1.sz.mell'!D13</f>
        <v>0</v>
      </c>
      <c r="E13" s="686">
        <f>'RM_6.6.1.sz.mell'!E13</f>
        <v>0</v>
      </c>
      <c r="F13" s="686">
        <f>'RM_6.6.1.sz.mell'!F13</f>
        <v>0</v>
      </c>
      <c r="G13" s="686">
        <f>'RM_6.6.1.sz.mell'!G13</f>
        <v>0</v>
      </c>
      <c r="H13" s="686">
        <f>'RM_6.6.1.sz.mell'!H13</f>
        <v>0</v>
      </c>
      <c r="I13" s="686">
        <f>'RM_6.6.1.sz.mell'!I13</f>
        <v>0</v>
      </c>
      <c r="J13" s="783">
        <f>'RM_6.6.1.sz.mell'!J13</f>
        <v>0</v>
      </c>
      <c r="K13" s="781">
        <f>'RM_6.6.1.sz.mell'!K13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'RM_6.6.1.sz.mell'!C14</f>
        <v>0</v>
      </c>
      <c r="D14" s="686">
        <f>'RM_6.6.1.sz.mell'!D14</f>
        <v>0</v>
      </c>
      <c r="E14" s="686">
        <f>'RM_6.6.1.sz.mell'!E14</f>
        <v>0</v>
      </c>
      <c r="F14" s="686">
        <f>'RM_6.6.1.sz.mell'!F14</f>
        <v>0</v>
      </c>
      <c r="G14" s="686">
        <f>'RM_6.6.1.sz.mell'!G14</f>
        <v>0</v>
      </c>
      <c r="H14" s="686">
        <f>'RM_6.6.1.sz.mell'!H14</f>
        <v>0</v>
      </c>
      <c r="I14" s="686">
        <f>'RM_6.6.1.sz.mell'!I14</f>
        <v>0</v>
      </c>
      <c r="J14" s="783">
        <f>'RM_6.6.1.sz.mell'!J14</f>
        <v>0</v>
      </c>
      <c r="K14" s="781">
        <f>'RM_6.6.1.sz.mell'!K14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'RM_6.6.1.sz.mell'!C15</f>
        <v>0</v>
      </c>
      <c r="D15" s="686">
        <f>'RM_6.6.1.sz.mell'!D15</f>
        <v>0</v>
      </c>
      <c r="E15" s="686">
        <f>'RM_6.6.1.sz.mell'!E15</f>
        <v>0</v>
      </c>
      <c r="F15" s="686">
        <f>'RM_6.6.1.sz.mell'!F15</f>
        <v>0</v>
      </c>
      <c r="G15" s="686">
        <f>'RM_6.6.1.sz.mell'!G15</f>
        <v>0</v>
      </c>
      <c r="H15" s="686">
        <f>'RM_6.6.1.sz.mell'!H15</f>
        <v>0</v>
      </c>
      <c r="I15" s="686">
        <f>'RM_6.6.1.sz.mell'!I15</f>
        <v>0</v>
      </c>
      <c r="J15" s="783">
        <f>'RM_6.6.1.sz.mell'!J15</f>
        <v>0</v>
      </c>
      <c r="K15" s="781">
        <f>'RM_6.6.1.sz.mell'!K15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'RM_6.6.1.sz.mell'!C16</f>
        <v>0</v>
      </c>
      <c r="D16" s="686">
        <f>'RM_6.6.1.sz.mell'!D16</f>
        <v>0</v>
      </c>
      <c r="E16" s="686">
        <f>'RM_6.6.1.sz.mell'!E16</f>
        <v>0</v>
      </c>
      <c r="F16" s="686">
        <f>'RM_6.6.1.sz.mell'!F16</f>
        <v>0</v>
      </c>
      <c r="G16" s="686">
        <f>'RM_6.6.1.sz.mell'!G16</f>
        <v>0</v>
      </c>
      <c r="H16" s="686">
        <f>'RM_6.6.1.sz.mell'!H16</f>
        <v>0</v>
      </c>
      <c r="I16" s="686">
        <f>'RM_6.6.1.sz.mell'!I16</f>
        <v>0</v>
      </c>
      <c r="J16" s="783">
        <f>'RM_6.6.1.sz.mell'!J16</f>
        <v>0</v>
      </c>
      <c r="K16" s="781">
        <f>'RM_6.6.1.sz.mell'!K16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'RM_6.6.1.sz.mell'!C17</f>
        <v>0</v>
      </c>
      <c r="D17" s="686">
        <f>'RM_6.6.1.sz.mell'!D17</f>
        <v>0</v>
      </c>
      <c r="E17" s="686">
        <f>'RM_6.6.1.sz.mell'!E17</f>
        <v>0</v>
      </c>
      <c r="F17" s="686">
        <f>'RM_6.6.1.sz.mell'!F17</f>
        <v>0</v>
      </c>
      <c r="G17" s="686">
        <f>'RM_6.6.1.sz.mell'!G17</f>
        <v>0</v>
      </c>
      <c r="H17" s="686">
        <f>'RM_6.6.1.sz.mell'!H17</f>
        <v>0</v>
      </c>
      <c r="I17" s="686">
        <f>'RM_6.6.1.sz.mell'!I17</f>
        <v>0</v>
      </c>
      <c r="J17" s="783">
        <f>'RM_6.6.1.sz.mell'!J17</f>
        <v>0</v>
      </c>
      <c r="K17" s="781">
        <f>'RM_6.6.1.sz.mell'!K17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'RM_6.6.1.sz.mell'!C18</f>
        <v>0</v>
      </c>
      <c r="D18" s="686">
        <f>'RM_6.6.1.sz.mell'!D18</f>
        <v>0</v>
      </c>
      <c r="E18" s="686">
        <f>'RM_6.6.1.sz.mell'!E18</f>
        <v>0</v>
      </c>
      <c r="F18" s="686">
        <f>'RM_6.6.1.sz.mell'!F18</f>
        <v>0</v>
      </c>
      <c r="G18" s="686">
        <f>'RM_6.6.1.sz.mell'!G18</f>
        <v>0</v>
      </c>
      <c r="H18" s="686">
        <f>'RM_6.6.1.sz.mell'!H18</f>
        <v>0</v>
      </c>
      <c r="I18" s="686">
        <f>'RM_6.6.1.sz.mell'!I18</f>
        <v>0</v>
      </c>
      <c r="J18" s="783">
        <f>'RM_6.6.1.sz.mell'!J18</f>
        <v>0</v>
      </c>
      <c r="K18" s="781">
        <f>'RM_6.6.1.sz.mell'!K18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'RM_6.6.1.sz.mell'!C19</f>
        <v>0</v>
      </c>
      <c r="D19" s="686">
        <f>'RM_6.6.1.sz.mell'!D19</f>
        <v>0</v>
      </c>
      <c r="E19" s="686">
        <f>'RM_6.6.1.sz.mell'!E19</f>
        <v>0</v>
      </c>
      <c r="F19" s="686">
        <f>'RM_6.6.1.sz.mell'!F19</f>
        <v>0</v>
      </c>
      <c r="G19" s="686">
        <f>'RM_6.6.1.sz.mell'!G19</f>
        <v>0</v>
      </c>
      <c r="H19" s="686">
        <f>'RM_6.6.1.sz.mell'!H19</f>
        <v>0</v>
      </c>
      <c r="I19" s="686">
        <f>'RM_6.6.1.sz.mell'!I19</f>
        <v>0</v>
      </c>
      <c r="J19" s="783">
        <f>'RM_6.6.1.sz.mell'!J19</f>
        <v>0</v>
      </c>
      <c r="K19" s="781">
        <f>'RM_6.6.1.sz.mell'!K19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'RM_6.6.1.sz.mell'!C20</f>
        <v>0</v>
      </c>
      <c r="D20" s="686">
        <f>'RM_6.6.1.sz.mell'!D20</f>
        <v>0</v>
      </c>
      <c r="E20" s="686">
        <f>'RM_6.6.1.sz.mell'!E20</f>
        <v>0</v>
      </c>
      <c r="F20" s="686">
        <f>'RM_6.6.1.sz.mell'!F20</f>
        <v>0</v>
      </c>
      <c r="G20" s="686">
        <f>'RM_6.6.1.sz.mell'!G20</f>
        <v>0</v>
      </c>
      <c r="H20" s="686">
        <f>'RM_6.6.1.sz.mell'!H20</f>
        <v>0</v>
      </c>
      <c r="I20" s="686">
        <f>'RM_6.6.1.sz.mell'!I20</f>
        <v>0</v>
      </c>
      <c r="J20" s="783">
        <f>'RM_6.6.1.sz.mell'!J20</f>
        <v>0</v>
      </c>
      <c r="K20" s="781">
        <f>'RM_6.6.1.sz.mell'!K20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'RM_6.6.1.sz.mell'!C21</f>
        <v>0</v>
      </c>
      <c r="D21" s="688">
        <f>'RM_6.6.1.sz.mell'!D21</f>
        <v>0</v>
      </c>
      <c r="E21" s="688">
        <f>'RM_6.6.1.sz.mell'!E21</f>
        <v>0</v>
      </c>
      <c r="F21" s="688">
        <f>'RM_6.6.1.sz.mell'!F21</f>
        <v>0</v>
      </c>
      <c r="G21" s="688">
        <f>'RM_6.6.1.sz.mell'!G21</f>
        <v>0</v>
      </c>
      <c r="H21" s="688">
        <f>'RM_6.6.1.sz.mell'!H21</f>
        <v>0</v>
      </c>
      <c r="I21" s="688">
        <f>'RM_6.6.1.sz.mell'!I21</f>
        <v>0</v>
      </c>
      <c r="J21" s="786">
        <f>'RM_6.6.1.sz.mell'!J21</f>
        <v>0</v>
      </c>
      <c r="K21" s="781">
        <f>'RM_6.6.1.sz.mell'!K21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'RM_6.6.1.sz.mell'!C22</f>
        <v>0</v>
      </c>
      <c r="D22" s="297">
        <f>'RM_6.6.1.sz.mell'!D22</f>
        <v>0</v>
      </c>
      <c r="E22" s="297">
        <f>'RM_6.6.1.sz.mell'!E22</f>
        <v>0</v>
      </c>
      <c r="F22" s="297">
        <f>'RM_6.6.1.sz.mell'!F22</f>
        <v>0</v>
      </c>
      <c r="G22" s="297">
        <f>'RM_6.6.1.sz.mell'!G22</f>
        <v>0</v>
      </c>
      <c r="H22" s="297">
        <f>'RM_6.6.1.sz.mell'!H22</f>
        <v>0</v>
      </c>
      <c r="I22" s="297">
        <f>'RM_6.6.1.sz.mell'!I22</f>
        <v>0</v>
      </c>
      <c r="J22" s="297">
        <f>'RM_6.6.1.sz.mell'!J22</f>
        <v>0</v>
      </c>
      <c r="K22" s="346">
        <f>'RM_6.6.1.sz.mell'!K22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'RM_6.6.1.sz.mell'!C23</f>
        <v>0</v>
      </c>
      <c r="D23" s="668">
        <f>'RM_6.6.1.sz.mell'!D23</f>
        <v>0</v>
      </c>
      <c r="E23" s="668">
        <f>'RM_6.6.1.sz.mell'!E23</f>
        <v>0</v>
      </c>
      <c r="F23" s="668">
        <f>'RM_6.6.1.sz.mell'!F23</f>
        <v>0</v>
      </c>
      <c r="G23" s="668">
        <f>'RM_6.6.1.sz.mell'!G23</f>
        <v>0</v>
      </c>
      <c r="H23" s="668">
        <f>'RM_6.6.1.sz.mell'!H23</f>
        <v>0</v>
      </c>
      <c r="I23" s="668">
        <f>'RM_6.6.1.sz.mell'!I23</f>
        <v>0</v>
      </c>
      <c r="J23" s="788">
        <f>'RM_6.6.1.sz.mell'!J23</f>
        <v>0</v>
      </c>
      <c r="K23" s="781">
        <f>'RM_6.6.1.sz.mell'!K23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'RM_6.6.1.sz.mell'!C24</f>
        <v>0</v>
      </c>
      <c r="D24" s="686">
        <f>'RM_6.6.1.sz.mell'!D24</f>
        <v>0</v>
      </c>
      <c r="E24" s="686">
        <f>'RM_6.6.1.sz.mell'!E24</f>
        <v>0</v>
      </c>
      <c r="F24" s="686">
        <f>'RM_6.6.1.sz.mell'!F24</f>
        <v>0</v>
      </c>
      <c r="G24" s="686">
        <f>'RM_6.6.1.sz.mell'!G24</f>
        <v>0</v>
      </c>
      <c r="H24" s="686">
        <f>'RM_6.6.1.sz.mell'!H24</f>
        <v>0</v>
      </c>
      <c r="I24" s="686">
        <f>'RM_6.6.1.sz.mell'!I24</f>
        <v>0</v>
      </c>
      <c r="J24" s="783">
        <f>'RM_6.6.1.sz.mell'!J24</f>
        <v>0</v>
      </c>
      <c r="K24" s="789">
        <f>'RM_6.6.1.sz.mell'!K24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'RM_6.6.1.sz.mell'!C25</f>
        <v>0</v>
      </c>
      <c r="D25" s="686">
        <f>'RM_6.6.1.sz.mell'!D25</f>
        <v>0</v>
      </c>
      <c r="E25" s="686">
        <f>'RM_6.6.1.sz.mell'!E25</f>
        <v>0</v>
      </c>
      <c r="F25" s="686">
        <f>'RM_6.6.1.sz.mell'!F25</f>
        <v>0</v>
      </c>
      <c r="G25" s="686">
        <f>'RM_6.6.1.sz.mell'!G25</f>
        <v>0</v>
      </c>
      <c r="H25" s="686">
        <f>'RM_6.6.1.sz.mell'!H25</f>
        <v>0</v>
      </c>
      <c r="I25" s="686">
        <f>'RM_6.6.1.sz.mell'!I25</f>
        <v>0</v>
      </c>
      <c r="J25" s="783">
        <f>'RM_6.6.1.sz.mell'!J25</f>
        <v>0</v>
      </c>
      <c r="K25" s="789">
        <f>'RM_6.6.1.sz.mell'!K25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'RM_6.6.1.sz.mell'!C26</f>
        <v>0</v>
      </c>
      <c r="D26" s="688">
        <f>'RM_6.6.1.sz.mell'!D26</f>
        <v>0</v>
      </c>
      <c r="E26" s="688">
        <f>'RM_6.6.1.sz.mell'!E26</f>
        <v>0</v>
      </c>
      <c r="F26" s="688">
        <f>'RM_6.6.1.sz.mell'!F26</f>
        <v>0</v>
      </c>
      <c r="G26" s="688">
        <f>'RM_6.6.1.sz.mell'!G26</f>
        <v>0</v>
      </c>
      <c r="H26" s="688">
        <f>'RM_6.6.1.sz.mell'!H26</f>
        <v>0</v>
      </c>
      <c r="I26" s="688">
        <f>'RM_6.6.1.sz.mell'!I26</f>
        <v>0</v>
      </c>
      <c r="J26" s="790">
        <f>'RM_6.6.1.sz.mell'!J26</f>
        <v>0</v>
      </c>
      <c r="K26" s="791">
        <f>'RM_6.6.1.sz.mell'!K26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'RM_6.6.1.sz.mell'!C27</f>
        <v>0</v>
      </c>
      <c r="D27" s="389">
        <f>'RM_6.6.1.sz.mell'!D27</f>
        <v>0</v>
      </c>
      <c r="E27" s="389">
        <f>'RM_6.6.1.sz.mell'!E27</f>
        <v>0</v>
      </c>
      <c r="F27" s="389">
        <f>'RM_6.6.1.sz.mell'!F27</f>
        <v>0</v>
      </c>
      <c r="G27" s="389">
        <f>'RM_6.6.1.sz.mell'!G27</f>
        <v>0</v>
      </c>
      <c r="H27" s="389">
        <f>'RM_6.6.1.sz.mell'!H27</f>
        <v>0</v>
      </c>
      <c r="I27" s="389">
        <f>'RM_6.6.1.sz.mell'!I27</f>
        <v>0</v>
      </c>
      <c r="J27" s="389">
        <f>'RM_6.6.1.sz.mell'!J27</f>
        <v>0</v>
      </c>
      <c r="K27" s="302">
        <f>'RM_6.6.1.sz.mell'!K27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'RM_6.6.1.sz.mell'!C28</f>
        <v>0</v>
      </c>
      <c r="D28" s="297">
        <f>'RM_6.6.1.sz.mell'!D28</f>
        <v>0</v>
      </c>
      <c r="E28" s="297">
        <f>'RM_6.6.1.sz.mell'!E28</f>
        <v>0</v>
      </c>
      <c r="F28" s="297">
        <f>'RM_6.6.1.sz.mell'!F28</f>
        <v>0</v>
      </c>
      <c r="G28" s="297">
        <f>'RM_6.6.1.sz.mell'!G28</f>
        <v>0</v>
      </c>
      <c r="H28" s="297">
        <f>'RM_6.6.1.sz.mell'!H28</f>
        <v>0</v>
      </c>
      <c r="I28" s="297">
        <f>'RM_6.6.1.sz.mell'!I28</f>
        <v>0</v>
      </c>
      <c r="J28" s="297">
        <f>'RM_6.6.1.sz.mell'!J28</f>
        <v>0</v>
      </c>
      <c r="K28" s="346">
        <f>'RM_6.6.1.sz.mell'!K28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'RM_6.6.1.sz.mell'!C29</f>
        <v>0</v>
      </c>
      <c r="D29" s="679">
        <f>'RM_6.6.1.sz.mell'!D29</f>
        <v>0</v>
      </c>
      <c r="E29" s="679">
        <f>'RM_6.6.1.sz.mell'!E29</f>
        <v>0</v>
      </c>
      <c r="F29" s="679">
        <f>'RM_6.6.1.sz.mell'!F29</f>
        <v>0</v>
      </c>
      <c r="G29" s="679">
        <f>'RM_6.6.1.sz.mell'!G29</f>
        <v>0</v>
      </c>
      <c r="H29" s="679">
        <f>'RM_6.6.1.sz.mell'!H29</f>
        <v>0</v>
      </c>
      <c r="I29" s="679">
        <f>'RM_6.6.1.sz.mell'!I29</f>
        <v>0</v>
      </c>
      <c r="J29" s="788">
        <f>'RM_6.6.1.sz.mell'!J29</f>
        <v>0</v>
      </c>
      <c r="K29" s="781">
        <f>'RM_6.6.1.sz.mell'!K29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'RM_6.6.1.sz.mell'!C30</f>
        <v>0</v>
      </c>
      <c r="D30" s="679">
        <f>'RM_6.6.1.sz.mell'!D30</f>
        <v>0</v>
      </c>
      <c r="E30" s="679">
        <f>'RM_6.6.1.sz.mell'!E30</f>
        <v>0</v>
      </c>
      <c r="F30" s="679">
        <f>'RM_6.6.1.sz.mell'!F30</f>
        <v>0</v>
      </c>
      <c r="G30" s="679">
        <f>'RM_6.6.1.sz.mell'!G30</f>
        <v>0</v>
      </c>
      <c r="H30" s="679">
        <f>'RM_6.6.1.sz.mell'!H30</f>
        <v>0</v>
      </c>
      <c r="I30" s="679">
        <f>'RM_6.6.1.sz.mell'!I30</f>
        <v>0</v>
      </c>
      <c r="J30" s="788">
        <f>'RM_6.6.1.sz.mell'!J30</f>
        <v>0</v>
      </c>
      <c r="K30" s="781">
        <f>'RM_6.6.1.sz.mell'!K30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'RM_6.6.1.sz.mell'!C31</f>
        <v>0</v>
      </c>
      <c r="D31" s="757">
        <f>'RM_6.6.1.sz.mell'!D31</f>
        <v>0</v>
      </c>
      <c r="E31" s="757">
        <f>'RM_6.6.1.sz.mell'!E31</f>
        <v>0</v>
      </c>
      <c r="F31" s="757">
        <f>'RM_6.6.1.sz.mell'!F31</f>
        <v>0</v>
      </c>
      <c r="G31" s="757">
        <f>'RM_6.6.1.sz.mell'!G31</f>
        <v>0</v>
      </c>
      <c r="H31" s="757">
        <f>'RM_6.6.1.sz.mell'!H31</f>
        <v>0</v>
      </c>
      <c r="I31" s="757">
        <f>'RM_6.6.1.sz.mell'!I31</f>
        <v>0</v>
      </c>
      <c r="J31" s="788">
        <f>'RM_6.6.1.sz.mell'!J31</f>
        <v>0</v>
      </c>
      <c r="K31" s="781">
        <f>'RM_6.6.1.sz.mell'!K31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'RM_6.6.1.sz.mell'!C32</f>
        <v>0</v>
      </c>
      <c r="D32" s="297">
        <f>'RM_6.6.1.sz.mell'!D32</f>
        <v>0</v>
      </c>
      <c r="E32" s="297">
        <f>'RM_6.6.1.sz.mell'!E32</f>
        <v>0</v>
      </c>
      <c r="F32" s="297">
        <f>'RM_6.6.1.sz.mell'!F32</f>
        <v>0</v>
      </c>
      <c r="G32" s="297">
        <f>'RM_6.6.1.sz.mell'!G32</f>
        <v>0</v>
      </c>
      <c r="H32" s="297">
        <f>'RM_6.6.1.sz.mell'!H32</f>
        <v>0</v>
      </c>
      <c r="I32" s="297">
        <f>'RM_6.6.1.sz.mell'!I32</f>
        <v>0</v>
      </c>
      <c r="J32" s="297">
        <f>'RM_6.6.1.sz.mell'!J32</f>
        <v>0</v>
      </c>
      <c r="K32" s="346">
        <f>'RM_6.6.1.sz.mell'!K32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'RM_6.6.1.sz.mell'!C33</f>
        <v>0</v>
      </c>
      <c r="D33" s="672">
        <f>'RM_6.6.1.sz.mell'!D33</f>
        <v>0</v>
      </c>
      <c r="E33" s="672">
        <f>'RM_6.6.1.sz.mell'!E33</f>
        <v>0</v>
      </c>
      <c r="F33" s="672">
        <f>'RM_6.6.1.sz.mell'!F33</f>
        <v>0</v>
      </c>
      <c r="G33" s="672">
        <f>'RM_6.6.1.sz.mell'!G33</f>
        <v>0</v>
      </c>
      <c r="H33" s="672">
        <f>'RM_6.6.1.sz.mell'!H33</f>
        <v>0</v>
      </c>
      <c r="I33" s="672">
        <f>'RM_6.6.1.sz.mell'!I33</f>
        <v>0</v>
      </c>
      <c r="J33" s="788">
        <f>'RM_6.6.1.sz.mell'!J33</f>
        <v>0</v>
      </c>
      <c r="K33" s="781">
        <f>'RM_6.6.1.sz.mell'!K33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'RM_6.6.1.sz.mell'!C34</f>
        <v>0</v>
      </c>
      <c r="D34" s="679">
        <f>'RM_6.6.1.sz.mell'!D34</f>
        <v>0</v>
      </c>
      <c r="E34" s="679">
        <f>'RM_6.6.1.sz.mell'!E34</f>
        <v>0</v>
      </c>
      <c r="F34" s="679">
        <f>'RM_6.6.1.sz.mell'!F34</f>
        <v>0</v>
      </c>
      <c r="G34" s="679">
        <f>'RM_6.6.1.sz.mell'!G34</f>
        <v>0</v>
      </c>
      <c r="H34" s="679">
        <f>'RM_6.6.1.sz.mell'!H34</f>
        <v>0</v>
      </c>
      <c r="I34" s="679">
        <f>'RM_6.6.1.sz.mell'!I34</f>
        <v>0</v>
      </c>
      <c r="J34" s="788">
        <f>'RM_6.6.1.sz.mell'!J34</f>
        <v>0</v>
      </c>
      <c r="K34" s="781">
        <f>'RM_6.6.1.sz.mell'!K34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'RM_6.6.1.sz.mell'!C35</f>
        <v>0</v>
      </c>
      <c r="D35" s="757">
        <f>'RM_6.6.1.sz.mell'!D35</f>
        <v>0</v>
      </c>
      <c r="E35" s="757">
        <f>'RM_6.6.1.sz.mell'!E35</f>
        <v>0</v>
      </c>
      <c r="F35" s="757">
        <f>'RM_6.6.1.sz.mell'!F35</f>
        <v>0</v>
      </c>
      <c r="G35" s="757">
        <f>'RM_6.6.1.sz.mell'!G35</f>
        <v>0</v>
      </c>
      <c r="H35" s="757">
        <f>'RM_6.6.1.sz.mell'!H35</f>
        <v>0</v>
      </c>
      <c r="I35" s="757">
        <f>'RM_6.6.1.sz.mell'!I35</f>
        <v>0</v>
      </c>
      <c r="J35" s="788">
        <f>'RM_6.6.1.sz.mell'!J35</f>
        <v>0</v>
      </c>
      <c r="K35" s="798">
        <f>'RM_6.6.1.sz.mell'!K35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'RM_6.6.1.sz.mell'!C36</f>
        <v>0</v>
      </c>
      <c r="D36" s="389">
        <f>'RM_6.6.1.sz.mell'!D36</f>
        <v>0</v>
      </c>
      <c r="E36" s="389">
        <f>'RM_6.6.1.sz.mell'!E36</f>
        <v>0</v>
      </c>
      <c r="F36" s="389">
        <f>'RM_6.6.1.sz.mell'!F36</f>
        <v>0</v>
      </c>
      <c r="G36" s="389">
        <f>'RM_6.6.1.sz.mell'!G36</f>
        <v>0</v>
      </c>
      <c r="H36" s="389">
        <f>'RM_6.6.1.sz.mell'!H36</f>
        <v>0</v>
      </c>
      <c r="I36" s="389">
        <f>'RM_6.6.1.sz.mell'!I36</f>
        <v>0</v>
      </c>
      <c r="J36" s="297">
        <f>'RM_6.6.1.sz.mell'!J36</f>
        <v>0</v>
      </c>
      <c r="K36" s="302">
        <f>'RM_6.6.1.sz.mell'!K36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'RM_6.6.1.sz.mell'!C37</f>
        <v>0</v>
      </c>
      <c r="D37" s="389">
        <f>'RM_6.6.1.sz.mell'!D37</f>
        <v>0</v>
      </c>
      <c r="E37" s="389">
        <f>'RM_6.6.1.sz.mell'!E37</f>
        <v>0</v>
      </c>
      <c r="F37" s="389">
        <f>'RM_6.6.1.sz.mell'!F37</f>
        <v>0</v>
      </c>
      <c r="G37" s="389">
        <f>'RM_6.6.1.sz.mell'!G37</f>
        <v>0</v>
      </c>
      <c r="H37" s="389">
        <f>'RM_6.6.1.sz.mell'!H37</f>
        <v>0</v>
      </c>
      <c r="I37" s="389">
        <f>'RM_6.6.1.sz.mell'!I37</f>
        <v>0</v>
      </c>
      <c r="J37" s="799">
        <f>'RM_6.6.1.sz.mell'!J37</f>
        <v>0</v>
      </c>
      <c r="K37" s="781">
        <f>'RM_6.6.1.sz.mell'!K37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'RM_6.6.1.sz.mell'!C38</f>
        <v>0</v>
      </c>
      <c r="D38" s="297">
        <f>'RM_6.6.1.sz.mell'!D38</f>
        <v>0</v>
      </c>
      <c r="E38" s="297">
        <f>'RM_6.6.1.sz.mell'!E38</f>
        <v>0</v>
      </c>
      <c r="F38" s="297">
        <f>'RM_6.6.1.sz.mell'!F38</f>
        <v>0</v>
      </c>
      <c r="G38" s="297">
        <f>'RM_6.6.1.sz.mell'!G38</f>
        <v>0</v>
      </c>
      <c r="H38" s="297">
        <f>'RM_6.6.1.sz.mell'!H38</f>
        <v>0</v>
      </c>
      <c r="I38" s="297">
        <f>'RM_6.6.1.sz.mell'!I38</f>
        <v>0</v>
      </c>
      <c r="J38" s="297">
        <f>'RM_6.6.1.sz.mell'!J38</f>
        <v>0</v>
      </c>
      <c r="K38" s="346">
        <f>'RM_6.6.1.sz.mell'!K38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'RM_6.6.1.sz.mell'!C39</f>
        <v>0</v>
      </c>
      <c r="D39" s="297">
        <f>'RM_6.6.1.sz.mell'!D39</f>
        <v>0</v>
      </c>
      <c r="E39" s="297">
        <f>'RM_6.6.1.sz.mell'!E39</f>
        <v>0</v>
      </c>
      <c r="F39" s="297">
        <f>'RM_6.6.1.sz.mell'!F39</f>
        <v>0</v>
      </c>
      <c r="G39" s="297">
        <f>'RM_6.6.1.sz.mell'!G39</f>
        <v>0</v>
      </c>
      <c r="H39" s="297">
        <f>'RM_6.6.1.sz.mell'!H39</f>
        <v>0</v>
      </c>
      <c r="I39" s="297">
        <f>'RM_6.6.1.sz.mell'!I39</f>
        <v>0</v>
      </c>
      <c r="J39" s="297">
        <f>'RM_6.6.1.sz.mell'!J39</f>
        <v>0</v>
      </c>
      <c r="K39" s="346">
        <f>'RM_6.6.1.sz.mell'!K39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'RM_6.6.1.sz.mell'!C40</f>
        <v>0</v>
      </c>
      <c r="D40" s="672">
        <f>'RM_6.6.1.sz.mell'!D40</f>
        <v>0</v>
      </c>
      <c r="E40" s="672">
        <f>'RM_6.6.1.sz.mell'!E40</f>
        <v>0</v>
      </c>
      <c r="F40" s="672">
        <f>'RM_6.6.1.sz.mell'!F40</f>
        <v>0</v>
      </c>
      <c r="G40" s="672">
        <f>'RM_6.6.1.sz.mell'!G40</f>
        <v>0</v>
      </c>
      <c r="H40" s="672">
        <f>'RM_6.6.1.sz.mell'!H40</f>
        <v>0</v>
      </c>
      <c r="I40" s="672">
        <f>'RM_6.6.1.sz.mell'!I40</f>
        <v>0</v>
      </c>
      <c r="J40" s="788">
        <f>'RM_6.6.1.sz.mell'!J40</f>
        <v>0</v>
      </c>
      <c r="K40" s="781">
        <f>'RM_6.6.1.sz.mell'!K40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'RM_6.6.1.sz.mell'!C41</f>
        <v>0</v>
      </c>
      <c r="D41" s="679">
        <f>'RM_6.6.1.sz.mell'!D41</f>
        <v>0</v>
      </c>
      <c r="E41" s="679">
        <f>'RM_6.6.1.sz.mell'!E41</f>
        <v>0</v>
      </c>
      <c r="F41" s="679">
        <f>'RM_6.6.1.sz.mell'!F41</f>
        <v>0</v>
      </c>
      <c r="G41" s="679">
        <f>'RM_6.6.1.sz.mell'!G41</f>
        <v>0</v>
      </c>
      <c r="H41" s="679">
        <f>'RM_6.6.1.sz.mell'!H41</f>
        <v>0</v>
      </c>
      <c r="I41" s="679">
        <f>'RM_6.6.1.sz.mell'!I41</f>
        <v>0</v>
      </c>
      <c r="J41" s="788">
        <f>'RM_6.6.1.sz.mell'!J41</f>
        <v>0</v>
      </c>
      <c r="K41" s="789">
        <f>'RM_6.6.1.sz.mell'!K41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'RM_6.6.1.sz.mell'!C42</f>
        <v>0</v>
      </c>
      <c r="D42" s="676">
        <f>'RM_6.6.1.sz.mell'!D42</f>
        <v>0</v>
      </c>
      <c r="E42" s="676">
        <f>'RM_6.6.1.sz.mell'!E42</f>
        <v>0</v>
      </c>
      <c r="F42" s="676">
        <f>'RM_6.6.1.sz.mell'!F42</f>
        <v>0</v>
      </c>
      <c r="G42" s="676">
        <f>'RM_6.6.1.sz.mell'!G42</f>
        <v>0</v>
      </c>
      <c r="H42" s="676">
        <f>'RM_6.6.1.sz.mell'!H42</f>
        <v>0</v>
      </c>
      <c r="I42" s="676">
        <f>'RM_6.6.1.sz.mell'!I42</f>
        <v>0</v>
      </c>
      <c r="J42" s="788">
        <f>'RM_6.6.1.sz.mell'!J42</f>
        <v>0</v>
      </c>
      <c r="K42" s="791">
        <f>'RM_6.6.1.sz.mell'!K42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'RM_6.6.1.sz.mell'!C43</f>
        <v>0</v>
      </c>
      <c r="D43" s="297">
        <f>'RM_6.6.1.sz.mell'!D43</f>
        <v>0</v>
      </c>
      <c r="E43" s="297">
        <f>'RM_6.6.1.sz.mell'!E43</f>
        <v>0</v>
      </c>
      <c r="F43" s="297">
        <f>'RM_6.6.1.sz.mell'!F43</f>
        <v>0</v>
      </c>
      <c r="G43" s="297">
        <f>'RM_6.6.1.sz.mell'!G43</f>
        <v>0</v>
      </c>
      <c r="H43" s="297">
        <f>'RM_6.6.1.sz.mell'!H43</f>
        <v>0</v>
      </c>
      <c r="I43" s="297">
        <f>'RM_6.6.1.sz.mell'!I43</f>
        <v>0</v>
      </c>
      <c r="J43" s="297">
        <f>'RM_6.6.1.sz.mell'!J43</f>
        <v>0</v>
      </c>
      <c r="K43" s="346">
        <f>'RM_6.6.1.sz.mell'!K43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'RM_6.6.1.sz.mell'!C45</f>
        <v>0</v>
      </c>
      <c r="D45" s="801">
        <f>'RM_6.6.1.sz.mell'!D45</f>
        <v>0</v>
      </c>
      <c r="E45" s="801">
        <f>'RM_6.6.1.sz.mell'!E45</f>
        <v>0</v>
      </c>
      <c r="F45" s="801">
        <f>'RM_6.6.1.sz.mell'!F45</f>
        <v>0</v>
      </c>
      <c r="G45" s="801">
        <f>'RM_6.6.1.sz.mell'!G45</f>
        <v>0</v>
      </c>
      <c r="H45" s="801">
        <f>'RM_6.6.1.sz.mell'!H45</f>
        <v>0</v>
      </c>
      <c r="I45" s="801">
        <f>'RM_6.6.1.sz.mell'!I45</f>
        <v>0</v>
      </c>
      <c r="J45" s="801">
        <f>'RM_6.6.1.sz.mell'!J45</f>
        <v>0</v>
      </c>
      <c r="K45" s="302">
        <f>'RM_6.6.1.sz.mell'!K45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'RM_6.6.1.sz.mell'!C46</f>
        <v>0</v>
      </c>
      <c r="D46" s="803">
        <f>'RM_6.6.1.sz.mell'!D46</f>
        <v>0</v>
      </c>
      <c r="E46" s="803">
        <f>'RM_6.6.1.sz.mell'!E46</f>
        <v>0</v>
      </c>
      <c r="F46" s="803">
        <f>'RM_6.6.1.sz.mell'!F46</f>
        <v>0</v>
      </c>
      <c r="G46" s="803">
        <f>'RM_6.6.1.sz.mell'!G46</f>
        <v>0</v>
      </c>
      <c r="H46" s="803">
        <f>'RM_6.6.1.sz.mell'!H46</f>
        <v>0</v>
      </c>
      <c r="I46" s="803">
        <f>'RM_6.6.1.sz.mell'!I46</f>
        <v>0</v>
      </c>
      <c r="J46" s="803">
        <f>'RM_6.6.1.sz.mell'!J46</f>
        <v>0</v>
      </c>
      <c r="K46" s="804">
        <f>'RM_6.6.1.sz.mell'!K46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'RM_6.6.1.sz.mell'!C47</f>
        <v>0</v>
      </c>
      <c r="D47" s="806">
        <f>'RM_6.6.1.sz.mell'!D47</f>
        <v>0</v>
      </c>
      <c r="E47" s="806">
        <f>'RM_6.6.1.sz.mell'!E47</f>
        <v>0</v>
      </c>
      <c r="F47" s="806">
        <f>'RM_6.6.1.sz.mell'!F47</f>
        <v>0</v>
      </c>
      <c r="G47" s="806">
        <f>'RM_6.6.1.sz.mell'!G47</f>
        <v>0</v>
      </c>
      <c r="H47" s="806">
        <f>'RM_6.6.1.sz.mell'!H47</f>
        <v>0</v>
      </c>
      <c r="I47" s="806">
        <f>'RM_6.6.1.sz.mell'!I47</f>
        <v>0</v>
      </c>
      <c r="J47" s="806">
        <f>'RM_6.6.1.sz.mell'!J47</f>
        <v>0</v>
      </c>
      <c r="K47" s="807">
        <f>'RM_6.6.1.sz.mell'!K47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'RM_6.6.1.sz.mell'!C48</f>
        <v>0</v>
      </c>
      <c r="D48" s="806">
        <f>'RM_6.6.1.sz.mell'!D48</f>
        <v>0</v>
      </c>
      <c r="E48" s="806">
        <f>'RM_6.6.1.sz.mell'!E48</f>
        <v>0</v>
      </c>
      <c r="F48" s="806">
        <f>'RM_6.6.1.sz.mell'!F48</f>
        <v>0</v>
      </c>
      <c r="G48" s="806">
        <f>'RM_6.6.1.sz.mell'!G48</f>
        <v>0</v>
      </c>
      <c r="H48" s="806">
        <f>'RM_6.6.1.sz.mell'!H48</f>
        <v>0</v>
      </c>
      <c r="I48" s="806">
        <f>'RM_6.6.1.sz.mell'!I48</f>
        <v>0</v>
      </c>
      <c r="J48" s="806">
        <f>'RM_6.6.1.sz.mell'!J48</f>
        <v>0</v>
      </c>
      <c r="K48" s="807">
        <f>'RM_6.6.1.sz.mell'!K48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'RM_6.6.1.sz.mell'!C49</f>
        <v>0</v>
      </c>
      <c r="D49" s="806">
        <f>'RM_6.6.1.sz.mell'!D49</f>
        <v>0</v>
      </c>
      <c r="E49" s="806">
        <f>'RM_6.6.1.sz.mell'!E49</f>
        <v>0</v>
      </c>
      <c r="F49" s="806">
        <f>'RM_6.6.1.sz.mell'!F49</f>
        <v>0</v>
      </c>
      <c r="G49" s="806">
        <f>'RM_6.6.1.sz.mell'!G49</f>
        <v>0</v>
      </c>
      <c r="H49" s="806">
        <f>'RM_6.6.1.sz.mell'!H49</f>
        <v>0</v>
      </c>
      <c r="I49" s="806">
        <f>'RM_6.6.1.sz.mell'!I49</f>
        <v>0</v>
      </c>
      <c r="J49" s="806">
        <f>'RM_6.6.1.sz.mell'!J49</f>
        <v>0</v>
      </c>
      <c r="K49" s="807">
        <f>'RM_6.6.1.sz.mell'!K49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'RM_6.6.1.sz.mell'!C50</f>
        <v>0</v>
      </c>
      <c r="D50" s="806">
        <f>'RM_6.6.1.sz.mell'!D50</f>
        <v>0</v>
      </c>
      <c r="E50" s="806">
        <f>'RM_6.6.1.sz.mell'!E50</f>
        <v>0</v>
      </c>
      <c r="F50" s="806">
        <f>'RM_6.6.1.sz.mell'!F50</f>
        <v>0</v>
      </c>
      <c r="G50" s="806">
        <f>'RM_6.6.1.sz.mell'!G50</f>
        <v>0</v>
      </c>
      <c r="H50" s="806">
        <f>'RM_6.6.1.sz.mell'!H50</f>
        <v>0</v>
      </c>
      <c r="I50" s="806">
        <f>'RM_6.6.1.sz.mell'!I50</f>
        <v>0</v>
      </c>
      <c r="J50" s="806">
        <f>'RM_6.6.1.sz.mell'!J50</f>
        <v>0</v>
      </c>
      <c r="K50" s="807">
        <f>'RM_6.6.1.sz.mell'!K50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'RM_6.6.1.sz.mell'!C51</f>
        <v>0</v>
      </c>
      <c r="D51" s="801">
        <f>'RM_6.6.1.sz.mell'!D51</f>
        <v>0</v>
      </c>
      <c r="E51" s="801">
        <f>'RM_6.6.1.sz.mell'!E51</f>
        <v>0</v>
      </c>
      <c r="F51" s="801">
        <f>'RM_6.6.1.sz.mell'!F51</f>
        <v>0</v>
      </c>
      <c r="G51" s="801">
        <f>'RM_6.6.1.sz.mell'!G51</f>
        <v>0</v>
      </c>
      <c r="H51" s="801">
        <f>'RM_6.6.1.sz.mell'!H51</f>
        <v>0</v>
      </c>
      <c r="I51" s="801">
        <f>'RM_6.6.1.sz.mell'!I51</f>
        <v>0</v>
      </c>
      <c r="J51" s="801">
        <f>'RM_6.6.1.sz.mell'!J51</f>
        <v>0</v>
      </c>
      <c r="K51" s="302">
        <f>'RM_6.6.1.sz.mell'!K51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'RM_6.6.1.sz.mell'!C52</f>
        <v>0</v>
      </c>
      <c r="D52" s="803">
        <f>'RM_6.6.1.sz.mell'!D52</f>
        <v>0</v>
      </c>
      <c r="E52" s="803">
        <f>'RM_6.6.1.sz.mell'!E52</f>
        <v>0</v>
      </c>
      <c r="F52" s="803">
        <f>'RM_6.6.1.sz.mell'!F52</f>
        <v>0</v>
      </c>
      <c r="G52" s="803">
        <f>'RM_6.6.1.sz.mell'!G52</f>
        <v>0</v>
      </c>
      <c r="H52" s="803">
        <f>'RM_6.6.1.sz.mell'!H52</f>
        <v>0</v>
      </c>
      <c r="I52" s="803">
        <f>'RM_6.6.1.sz.mell'!I52</f>
        <v>0</v>
      </c>
      <c r="J52" s="803">
        <f>'RM_6.6.1.sz.mell'!J52</f>
        <v>0</v>
      </c>
      <c r="K52" s="804">
        <f>'RM_6.6.1.sz.mell'!K52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'RM_6.6.1.sz.mell'!C53</f>
        <v>0</v>
      </c>
      <c r="D53" s="806">
        <f>'RM_6.6.1.sz.mell'!D53</f>
        <v>0</v>
      </c>
      <c r="E53" s="806">
        <f>'RM_6.6.1.sz.mell'!E53</f>
        <v>0</v>
      </c>
      <c r="F53" s="806">
        <f>'RM_6.6.1.sz.mell'!F53</f>
        <v>0</v>
      </c>
      <c r="G53" s="806">
        <f>'RM_6.6.1.sz.mell'!G53</f>
        <v>0</v>
      </c>
      <c r="H53" s="806">
        <f>'RM_6.6.1.sz.mell'!H53</f>
        <v>0</v>
      </c>
      <c r="I53" s="806">
        <f>'RM_6.6.1.sz.mell'!I53</f>
        <v>0</v>
      </c>
      <c r="J53" s="806">
        <f>'RM_6.6.1.sz.mell'!J53</f>
        <v>0</v>
      </c>
      <c r="K53" s="807">
        <f>'RM_6.6.1.sz.mell'!K53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'RM_6.6.1.sz.mell'!C54</f>
        <v>0</v>
      </c>
      <c r="D54" s="806">
        <f>'RM_6.6.1.sz.mell'!D54</f>
        <v>0</v>
      </c>
      <c r="E54" s="806">
        <f>'RM_6.6.1.sz.mell'!E54</f>
        <v>0</v>
      </c>
      <c r="F54" s="806">
        <f>'RM_6.6.1.sz.mell'!F54</f>
        <v>0</v>
      </c>
      <c r="G54" s="806">
        <f>'RM_6.6.1.sz.mell'!G54</f>
        <v>0</v>
      </c>
      <c r="H54" s="806">
        <f>'RM_6.6.1.sz.mell'!H54</f>
        <v>0</v>
      </c>
      <c r="I54" s="806">
        <f>'RM_6.6.1.sz.mell'!I54</f>
        <v>0</v>
      </c>
      <c r="J54" s="806">
        <f>'RM_6.6.1.sz.mell'!J54</f>
        <v>0</v>
      </c>
      <c r="K54" s="807">
        <f>'RM_6.6.1.sz.mell'!K54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'RM_6.6.1.sz.mell'!C55</f>
        <v>0</v>
      </c>
      <c r="D55" s="806">
        <f>'RM_6.6.1.sz.mell'!D55</f>
        <v>0</v>
      </c>
      <c r="E55" s="806">
        <f>'RM_6.6.1.sz.mell'!E55</f>
        <v>0</v>
      </c>
      <c r="F55" s="806">
        <f>'RM_6.6.1.sz.mell'!F55</f>
        <v>0</v>
      </c>
      <c r="G55" s="806">
        <f>'RM_6.6.1.sz.mell'!G55</f>
        <v>0</v>
      </c>
      <c r="H55" s="806">
        <f>'RM_6.6.1.sz.mell'!H55</f>
        <v>0</v>
      </c>
      <c r="I55" s="806">
        <f>'RM_6.6.1.sz.mell'!I55</f>
        <v>0</v>
      </c>
      <c r="J55" s="806">
        <f>'RM_6.6.1.sz.mell'!J55</f>
        <v>0</v>
      </c>
      <c r="K55" s="807">
        <f>'RM_6.6.1.sz.mell'!K55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'RM_6.6.1.sz.mell'!C56</f>
        <v>0</v>
      </c>
      <c r="D56" s="801">
        <f>'RM_6.6.1.sz.mell'!D56</f>
        <v>0</v>
      </c>
      <c r="E56" s="801">
        <f>'RM_6.6.1.sz.mell'!E56</f>
        <v>0</v>
      </c>
      <c r="F56" s="801">
        <f>'RM_6.6.1.sz.mell'!F56</f>
        <v>0</v>
      </c>
      <c r="G56" s="801">
        <f>'RM_6.6.1.sz.mell'!G56</f>
        <v>0</v>
      </c>
      <c r="H56" s="801">
        <f>'RM_6.6.1.sz.mell'!H56</f>
        <v>0</v>
      </c>
      <c r="I56" s="801">
        <f>'RM_6.6.1.sz.mell'!I56</f>
        <v>0</v>
      </c>
      <c r="J56" s="801">
        <f>'RM_6.6.1.sz.mell'!J56</f>
        <v>0</v>
      </c>
      <c r="K56" s="302">
        <f>'RM_6.6.1.sz.mell'!K56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'RM_6.6.1.sz.mell'!C57</f>
        <v>0</v>
      </c>
      <c r="D57" s="809">
        <f>'RM_6.6.1.sz.mell'!D57</f>
        <v>0</v>
      </c>
      <c r="E57" s="809">
        <f>'RM_6.6.1.sz.mell'!E57</f>
        <v>0</v>
      </c>
      <c r="F57" s="809">
        <f>'RM_6.6.1.sz.mell'!F57</f>
        <v>0</v>
      </c>
      <c r="G57" s="809">
        <f>'RM_6.6.1.sz.mell'!G57</f>
        <v>0</v>
      </c>
      <c r="H57" s="809">
        <f>'RM_6.6.1.sz.mell'!H57</f>
        <v>0</v>
      </c>
      <c r="I57" s="809">
        <f>'RM_6.6.1.sz.mell'!I57</f>
        <v>0</v>
      </c>
      <c r="J57" s="809">
        <f>'RM_6.6.1.sz.mell'!J57</f>
        <v>0</v>
      </c>
      <c r="K57" s="350">
        <f>'RM_6.6.1.sz.mell'!K57</f>
        <v>0</v>
      </c>
    </row>
    <row r="58" spans="1:11" ht="8.1" customHeight="1" thickBot="1" x14ac:dyDescent="0.25">
      <c r="C58" s="815">
        <f>'RM_6.6.1.sz.mell'!C58</f>
        <v>0</v>
      </c>
      <c r="D58" s="815">
        <f>'RM_6.6.1.sz.mell'!D58</f>
        <v>0</v>
      </c>
      <c r="E58" s="815">
        <f>'RM_6.6.1.sz.mell'!E58</f>
        <v>0</v>
      </c>
      <c r="F58" s="815">
        <f>'RM_6.6.1.sz.mell'!F58</f>
        <v>0</v>
      </c>
      <c r="G58" s="815">
        <f>'RM_6.6.1.sz.mell'!G58</f>
        <v>0</v>
      </c>
      <c r="H58" s="815">
        <f>'RM_6.6.1.sz.mell'!H58</f>
        <v>0</v>
      </c>
      <c r="I58" s="815">
        <f>'RM_6.6.1.sz.mell'!I58</f>
        <v>0</v>
      </c>
      <c r="J58" s="815">
        <f>'RM_6.6.1.sz.mell'!J58</f>
        <v>0</v>
      </c>
      <c r="K58" s="816">
        <f>'RM_6.6.1.sz.mell'!K58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'RM_6.6.1.sz.mell'!C59</f>
        <v>0</v>
      </c>
      <c r="D59" s="813">
        <f>'RM_6.6.1.sz.mell'!D59</f>
        <v>0</v>
      </c>
      <c r="E59" s="813">
        <f>'RM_6.6.1.sz.mell'!E59</f>
        <v>0</v>
      </c>
      <c r="F59" s="813">
        <f>'RM_6.6.1.sz.mell'!F59</f>
        <v>0</v>
      </c>
      <c r="G59" s="813">
        <f>'RM_6.6.1.sz.mell'!G59</f>
        <v>0</v>
      </c>
      <c r="H59" s="813">
        <f>'RM_6.6.1.sz.mell'!H59</f>
        <v>0</v>
      </c>
      <c r="I59" s="813">
        <f>'RM_6.6.1.sz.mell'!I59</f>
        <v>0</v>
      </c>
      <c r="J59" s="813">
        <f>'RM_6.6.1.sz.mell'!J59</f>
        <v>0</v>
      </c>
      <c r="K59" s="814">
        <f>'RM_6.6.1.sz.mell'!K59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'RM_6.6.1.sz.mell'!C60</f>
        <v>0</v>
      </c>
      <c r="D60" s="813">
        <f>'RM_6.6.1.sz.mell'!D60</f>
        <v>0</v>
      </c>
      <c r="E60" s="813">
        <f>'RM_6.6.1.sz.mell'!E60</f>
        <v>0</v>
      </c>
      <c r="F60" s="813">
        <f>'RM_6.6.1.sz.mell'!F60</f>
        <v>0</v>
      </c>
      <c r="G60" s="813">
        <f>'RM_6.6.1.sz.mell'!G60</f>
        <v>0</v>
      </c>
      <c r="H60" s="813">
        <f>'RM_6.6.1.sz.mell'!H60</f>
        <v>0</v>
      </c>
      <c r="I60" s="813">
        <f>'RM_6.6.1.sz.mell'!I60</f>
        <v>0</v>
      </c>
      <c r="J60" s="813">
        <f>'RM_6.6.1.sz.mell'!J60</f>
        <v>0</v>
      </c>
      <c r="K60" s="814">
        <f>'RM_6.6.1.sz.mell'!K60</f>
        <v>0</v>
      </c>
    </row>
  </sheetData>
  <sheetProtection sheet="1" formatCells="0"/>
  <customSheetViews>
    <customSheetView guid="{9A8A2574-4E4C-4A0E-A4B4-611EAAF4A38D}" scale="120" topLeftCell="B1">
      <selection activeCell="O36" sqref="O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CONCATENATE(ALAPADATOK!Q19,"2. melléklet ",E_ALAPADATOK!A7," ",E_ALAPADATOK!B7," ",E_ALAPADATOK!C7," ",E_ALAPADATOK!D7," ",E_ALAPADATOK!E7," ",E_ALAPADATOK!F7," ",E_ALAPADATOK!G7," ",E_ALAPADATOK!H7)</f>
        <v>5.5.2.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CONCATENATE('E_5.6.1.sz.mell'!B2:J2)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'RM_6.6.2.sz.mell'!C10</f>
        <v>0</v>
      </c>
      <c r="D10" s="297">
        <f>'RM_6.6.2.sz.mell'!D10</f>
        <v>0</v>
      </c>
      <c r="E10" s="297">
        <f>'RM_6.6.2.sz.mell'!E10</f>
        <v>0</v>
      </c>
      <c r="F10" s="297">
        <f>'RM_6.6.2.sz.mell'!F10</f>
        <v>0</v>
      </c>
      <c r="G10" s="297">
        <f>'RM_6.6.2.sz.mell'!G10</f>
        <v>0</v>
      </c>
      <c r="H10" s="297">
        <f>'RM_6.6.2.sz.mell'!H10</f>
        <v>0</v>
      </c>
      <c r="I10" s="297">
        <f>'RM_6.6.2.sz.mell'!I10</f>
        <v>0</v>
      </c>
      <c r="J10" s="297">
        <f>'RM_6.6.2.sz.mell'!J10</f>
        <v>0</v>
      </c>
      <c r="K10" s="297">
        <f>'RM_6.6.2.sz.mell'!K10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'RM_6.6.2.sz.mell'!C11</f>
        <v>0</v>
      </c>
      <c r="D11" s="684">
        <f>'RM_6.6.2.sz.mell'!D11</f>
        <v>0</v>
      </c>
      <c r="E11" s="684">
        <f>'RM_6.6.2.sz.mell'!E11</f>
        <v>0</v>
      </c>
      <c r="F11" s="684">
        <f>'RM_6.6.2.sz.mell'!F11</f>
        <v>0</v>
      </c>
      <c r="G11" s="684">
        <f>'RM_6.6.2.sz.mell'!G11</f>
        <v>0</v>
      </c>
      <c r="H11" s="684">
        <f>'RM_6.6.2.sz.mell'!H11</f>
        <v>0</v>
      </c>
      <c r="I11" s="684">
        <f>'RM_6.6.2.sz.mell'!I11</f>
        <v>0</v>
      </c>
      <c r="J11" s="780">
        <f>'RM_6.6.2.sz.mell'!J11</f>
        <v>0</v>
      </c>
      <c r="K11" s="781">
        <f>'RM_6.6.2.sz.mell'!K11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'RM_6.6.2.sz.mell'!C12</f>
        <v>0</v>
      </c>
      <c r="D12" s="686">
        <f>'RM_6.6.2.sz.mell'!D12</f>
        <v>0</v>
      </c>
      <c r="E12" s="686">
        <f>'RM_6.6.2.sz.mell'!E12</f>
        <v>0</v>
      </c>
      <c r="F12" s="686">
        <f>'RM_6.6.2.sz.mell'!F12</f>
        <v>0</v>
      </c>
      <c r="G12" s="686">
        <f>'RM_6.6.2.sz.mell'!G12</f>
        <v>0</v>
      </c>
      <c r="H12" s="686">
        <f>'RM_6.6.2.sz.mell'!H12</f>
        <v>0</v>
      </c>
      <c r="I12" s="686">
        <f>'RM_6.6.2.sz.mell'!I12</f>
        <v>0</v>
      </c>
      <c r="J12" s="783">
        <f>'RM_6.6.2.sz.mell'!J12</f>
        <v>0</v>
      </c>
      <c r="K12" s="781">
        <f>'RM_6.6.2.sz.mell'!K12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'RM_6.6.2.sz.mell'!C13</f>
        <v>0</v>
      </c>
      <c r="D13" s="686">
        <f>'RM_6.6.2.sz.mell'!D13</f>
        <v>0</v>
      </c>
      <c r="E13" s="686">
        <f>'RM_6.6.2.sz.mell'!E13</f>
        <v>0</v>
      </c>
      <c r="F13" s="686">
        <f>'RM_6.6.2.sz.mell'!F13</f>
        <v>0</v>
      </c>
      <c r="G13" s="686">
        <f>'RM_6.6.2.sz.mell'!G13</f>
        <v>0</v>
      </c>
      <c r="H13" s="686">
        <f>'RM_6.6.2.sz.mell'!H13</f>
        <v>0</v>
      </c>
      <c r="I13" s="686">
        <f>'RM_6.6.2.sz.mell'!I13</f>
        <v>0</v>
      </c>
      <c r="J13" s="783">
        <f>'RM_6.6.2.sz.mell'!J13</f>
        <v>0</v>
      </c>
      <c r="K13" s="781">
        <f>'RM_6.6.2.sz.mell'!K13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'RM_6.6.2.sz.mell'!C14</f>
        <v>0</v>
      </c>
      <c r="D14" s="686">
        <f>'RM_6.6.2.sz.mell'!D14</f>
        <v>0</v>
      </c>
      <c r="E14" s="686">
        <f>'RM_6.6.2.sz.mell'!E14</f>
        <v>0</v>
      </c>
      <c r="F14" s="686">
        <f>'RM_6.6.2.sz.mell'!F14</f>
        <v>0</v>
      </c>
      <c r="G14" s="686">
        <f>'RM_6.6.2.sz.mell'!G14</f>
        <v>0</v>
      </c>
      <c r="H14" s="686">
        <f>'RM_6.6.2.sz.mell'!H14</f>
        <v>0</v>
      </c>
      <c r="I14" s="686">
        <f>'RM_6.6.2.sz.mell'!I14</f>
        <v>0</v>
      </c>
      <c r="J14" s="783">
        <f>'RM_6.6.2.sz.mell'!J14</f>
        <v>0</v>
      </c>
      <c r="K14" s="781">
        <f>'RM_6.6.2.sz.mell'!K14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'RM_6.6.2.sz.mell'!C15</f>
        <v>0</v>
      </c>
      <c r="D15" s="686">
        <f>'RM_6.6.2.sz.mell'!D15</f>
        <v>0</v>
      </c>
      <c r="E15" s="686">
        <f>'RM_6.6.2.sz.mell'!E15</f>
        <v>0</v>
      </c>
      <c r="F15" s="686">
        <f>'RM_6.6.2.sz.mell'!F15</f>
        <v>0</v>
      </c>
      <c r="G15" s="686">
        <f>'RM_6.6.2.sz.mell'!G15</f>
        <v>0</v>
      </c>
      <c r="H15" s="686">
        <f>'RM_6.6.2.sz.mell'!H15</f>
        <v>0</v>
      </c>
      <c r="I15" s="686">
        <f>'RM_6.6.2.sz.mell'!I15</f>
        <v>0</v>
      </c>
      <c r="J15" s="783">
        <f>'RM_6.6.2.sz.mell'!J15</f>
        <v>0</v>
      </c>
      <c r="K15" s="781">
        <f>'RM_6.6.2.sz.mell'!K15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'RM_6.6.2.sz.mell'!C16</f>
        <v>0</v>
      </c>
      <c r="D16" s="686">
        <f>'RM_6.6.2.sz.mell'!D16</f>
        <v>0</v>
      </c>
      <c r="E16" s="686">
        <f>'RM_6.6.2.sz.mell'!E16</f>
        <v>0</v>
      </c>
      <c r="F16" s="686">
        <f>'RM_6.6.2.sz.mell'!F16</f>
        <v>0</v>
      </c>
      <c r="G16" s="686">
        <f>'RM_6.6.2.sz.mell'!G16</f>
        <v>0</v>
      </c>
      <c r="H16" s="686">
        <f>'RM_6.6.2.sz.mell'!H16</f>
        <v>0</v>
      </c>
      <c r="I16" s="686">
        <f>'RM_6.6.2.sz.mell'!I16</f>
        <v>0</v>
      </c>
      <c r="J16" s="783">
        <f>'RM_6.6.2.sz.mell'!J16</f>
        <v>0</v>
      </c>
      <c r="K16" s="781">
        <f>'RM_6.6.2.sz.mell'!K16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'RM_6.6.2.sz.mell'!C17</f>
        <v>0</v>
      </c>
      <c r="D17" s="686">
        <f>'RM_6.6.2.sz.mell'!D17</f>
        <v>0</v>
      </c>
      <c r="E17" s="686">
        <f>'RM_6.6.2.sz.mell'!E17</f>
        <v>0</v>
      </c>
      <c r="F17" s="686">
        <f>'RM_6.6.2.sz.mell'!F17</f>
        <v>0</v>
      </c>
      <c r="G17" s="686">
        <f>'RM_6.6.2.sz.mell'!G17</f>
        <v>0</v>
      </c>
      <c r="H17" s="686">
        <f>'RM_6.6.2.sz.mell'!H17</f>
        <v>0</v>
      </c>
      <c r="I17" s="686">
        <f>'RM_6.6.2.sz.mell'!I17</f>
        <v>0</v>
      </c>
      <c r="J17" s="783">
        <f>'RM_6.6.2.sz.mell'!J17</f>
        <v>0</v>
      </c>
      <c r="K17" s="781">
        <f>'RM_6.6.2.sz.mell'!K17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'RM_6.6.2.sz.mell'!C18</f>
        <v>0</v>
      </c>
      <c r="D18" s="686">
        <f>'RM_6.6.2.sz.mell'!D18</f>
        <v>0</v>
      </c>
      <c r="E18" s="686">
        <f>'RM_6.6.2.sz.mell'!E18</f>
        <v>0</v>
      </c>
      <c r="F18" s="686">
        <f>'RM_6.6.2.sz.mell'!F18</f>
        <v>0</v>
      </c>
      <c r="G18" s="686">
        <f>'RM_6.6.2.sz.mell'!G18</f>
        <v>0</v>
      </c>
      <c r="H18" s="686">
        <f>'RM_6.6.2.sz.mell'!H18</f>
        <v>0</v>
      </c>
      <c r="I18" s="686">
        <f>'RM_6.6.2.sz.mell'!I18</f>
        <v>0</v>
      </c>
      <c r="J18" s="783">
        <f>'RM_6.6.2.sz.mell'!J18</f>
        <v>0</v>
      </c>
      <c r="K18" s="781">
        <f>'RM_6.6.2.sz.mell'!K18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'RM_6.6.2.sz.mell'!C19</f>
        <v>0</v>
      </c>
      <c r="D19" s="686">
        <f>'RM_6.6.2.sz.mell'!D19</f>
        <v>0</v>
      </c>
      <c r="E19" s="686">
        <f>'RM_6.6.2.sz.mell'!E19</f>
        <v>0</v>
      </c>
      <c r="F19" s="686">
        <f>'RM_6.6.2.sz.mell'!F19</f>
        <v>0</v>
      </c>
      <c r="G19" s="686">
        <f>'RM_6.6.2.sz.mell'!G19</f>
        <v>0</v>
      </c>
      <c r="H19" s="686">
        <f>'RM_6.6.2.sz.mell'!H19</f>
        <v>0</v>
      </c>
      <c r="I19" s="686">
        <f>'RM_6.6.2.sz.mell'!I19</f>
        <v>0</v>
      </c>
      <c r="J19" s="783">
        <f>'RM_6.6.2.sz.mell'!J19</f>
        <v>0</v>
      </c>
      <c r="K19" s="781">
        <f>'RM_6.6.2.sz.mell'!K19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'RM_6.6.2.sz.mell'!C20</f>
        <v>0</v>
      </c>
      <c r="D20" s="686">
        <f>'RM_6.6.2.sz.mell'!D20</f>
        <v>0</v>
      </c>
      <c r="E20" s="686">
        <f>'RM_6.6.2.sz.mell'!E20</f>
        <v>0</v>
      </c>
      <c r="F20" s="686">
        <f>'RM_6.6.2.sz.mell'!F20</f>
        <v>0</v>
      </c>
      <c r="G20" s="686">
        <f>'RM_6.6.2.sz.mell'!G20</f>
        <v>0</v>
      </c>
      <c r="H20" s="686">
        <f>'RM_6.6.2.sz.mell'!H20</f>
        <v>0</v>
      </c>
      <c r="I20" s="686">
        <f>'RM_6.6.2.sz.mell'!I20</f>
        <v>0</v>
      </c>
      <c r="J20" s="783">
        <f>'RM_6.6.2.sz.mell'!J20</f>
        <v>0</v>
      </c>
      <c r="K20" s="781">
        <f>'RM_6.6.2.sz.mell'!K20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'RM_6.6.2.sz.mell'!C21</f>
        <v>0</v>
      </c>
      <c r="D21" s="688">
        <f>'RM_6.6.2.sz.mell'!D21</f>
        <v>0</v>
      </c>
      <c r="E21" s="688">
        <f>'RM_6.6.2.sz.mell'!E21</f>
        <v>0</v>
      </c>
      <c r="F21" s="688">
        <f>'RM_6.6.2.sz.mell'!F21</f>
        <v>0</v>
      </c>
      <c r="G21" s="688">
        <f>'RM_6.6.2.sz.mell'!G21</f>
        <v>0</v>
      </c>
      <c r="H21" s="688">
        <f>'RM_6.6.2.sz.mell'!H21</f>
        <v>0</v>
      </c>
      <c r="I21" s="688">
        <f>'RM_6.6.2.sz.mell'!I21</f>
        <v>0</v>
      </c>
      <c r="J21" s="786">
        <f>'RM_6.6.2.sz.mell'!J21</f>
        <v>0</v>
      </c>
      <c r="K21" s="781">
        <f>'RM_6.6.2.sz.mell'!K21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'RM_6.6.2.sz.mell'!C22</f>
        <v>0</v>
      </c>
      <c r="D22" s="297">
        <f>'RM_6.6.2.sz.mell'!D22</f>
        <v>0</v>
      </c>
      <c r="E22" s="297">
        <f>'RM_6.6.2.sz.mell'!E22</f>
        <v>0</v>
      </c>
      <c r="F22" s="297">
        <f>'RM_6.6.2.sz.mell'!F22</f>
        <v>0</v>
      </c>
      <c r="G22" s="297">
        <f>'RM_6.6.2.sz.mell'!G22</f>
        <v>0</v>
      </c>
      <c r="H22" s="297">
        <f>'RM_6.6.2.sz.mell'!H22</f>
        <v>0</v>
      </c>
      <c r="I22" s="297">
        <f>'RM_6.6.2.sz.mell'!I22</f>
        <v>0</v>
      </c>
      <c r="J22" s="297">
        <f>'RM_6.6.2.sz.mell'!J22</f>
        <v>0</v>
      </c>
      <c r="K22" s="346">
        <f>'RM_6.6.2.sz.mell'!K22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'RM_6.6.2.sz.mell'!C23</f>
        <v>0</v>
      </c>
      <c r="D23" s="668">
        <f>'RM_6.6.2.sz.mell'!D23</f>
        <v>0</v>
      </c>
      <c r="E23" s="668">
        <f>'RM_6.6.2.sz.mell'!E23</f>
        <v>0</v>
      </c>
      <c r="F23" s="668">
        <f>'RM_6.6.2.sz.mell'!F23</f>
        <v>0</v>
      </c>
      <c r="G23" s="668">
        <f>'RM_6.6.2.sz.mell'!G23</f>
        <v>0</v>
      </c>
      <c r="H23" s="668">
        <f>'RM_6.6.2.sz.mell'!H23</f>
        <v>0</v>
      </c>
      <c r="I23" s="668">
        <f>'RM_6.6.2.sz.mell'!I23</f>
        <v>0</v>
      </c>
      <c r="J23" s="788">
        <f>'RM_6.6.2.sz.mell'!J23</f>
        <v>0</v>
      </c>
      <c r="K23" s="781">
        <f>'RM_6.6.2.sz.mell'!K23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'RM_6.6.2.sz.mell'!C24</f>
        <v>0</v>
      </c>
      <c r="D24" s="686">
        <f>'RM_6.6.2.sz.mell'!D24</f>
        <v>0</v>
      </c>
      <c r="E24" s="686">
        <f>'RM_6.6.2.sz.mell'!E24</f>
        <v>0</v>
      </c>
      <c r="F24" s="686">
        <f>'RM_6.6.2.sz.mell'!F24</f>
        <v>0</v>
      </c>
      <c r="G24" s="686">
        <f>'RM_6.6.2.sz.mell'!G24</f>
        <v>0</v>
      </c>
      <c r="H24" s="686">
        <f>'RM_6.6.2.sz.mell'!H24</f>
        <v>0</v>
      </c>
      <c r="I24" s="686">
        <f>'RM_6.6.2.sz.mell'!I24</f>
        <v>0</v>
      </c>
      <c r="J24" s="783">
        <f>'RM_6.6.2.sz.mell'!J24</f>
        <v>0</v>
      </c>
      <c r="K24" s="789">
        <f>'RM_6.6.2.sz.mell'!K24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'RM_6.6.2.sz.mell'!C25</f>
        <v>0</v>
      </c>
      <c r="D25" s="686">
        <f>'RM_6.6.2.sz.mell'!D25</f>
        <v>0</v>
      </c>
      <c r="E25" s="686">
        <f>'RM_6.6.2.sz.mell'!E25</f>
        <v>0</v>
      </c>
      <c r="F25" s="686">
        <f>'RM_6.6.2.sz.mell'!F25</f>
        <v>0</v>
      </c>
      <c r="G25" s="686">
        <f>'RM_6.6.2.sz.mell'!G25</f>
        <v>0</v>
      </c>
      <c r="H25" s="686">
        <f>'RM_6.6.2.sz.mell'!H25</f>
        <v>0</v>
      </c>
      <c r="I25" s="686">
        <f>'RM_6.6.2.sz.mell'!I25</f>
        <v>0</v>
      </c>
      <c r="J25" s="783">
        <f>'RM_6.6.2.sz.mell'!J25</f>
        <v>0</v>
      </c>
      <c r="K25" s="789">
        <f>'RM_6.6.2.sz.mell'!K25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'RM_6.6.2.sz.mell'!C26</f>
        <v>0</v>
      </c>
      <c r="D26" s="688">
        <f>'RM_6.6.2.sz.mell'!D26</f>
        <v>0</v>
      </c>
      <c r="E26" s="688">
        <f>'RM_6.6.2.sz.mell'!E26</f>
        <v>0</v>
      </c>
      <c r="F26" s="688">
        <f>'RM_6.6.2.sz.mell'!F26</f>
        <v>0</v>
      </c>
      <c r="G26" s="688">
        <f>'RM_6.6.2.sz.mell'!G26</f>
        <v>0</v>
      </c>
      <c r="H26" s="688">
        <f>'RM_6.6.2.sz.mell'!H26</f>
        <v>0</v>
      </c>
      <c r="I26" s="688">
        <f>'RM_6.6.2.sz.mell'!I26</f>
        <v>0</v>
      </c>
      <c r="J26" s="790">
        <f>'RM_6.6.2.sz.mell'!J26</f>
        <v>0</v>
      </c>
      <c r="K26" s="791">
        <f>'RM_6.6.2.sz.mell'!K26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'RM_6.6.2.sz.mell'!C27</f>
        <v>0</v>
      </c>
      <c r="D27" s="389">
        <f>'RM_6.6.2.sz.mell'!D27</f>
        <v>0</v>
      </c>
      <c r="E27" s="389">
        <f>'RM_6.6.2.sz.mell'!E27</f>
        <v>0</v>
      </c>
      <c r="F27" s="389">
        <f>'RM_6.6.2.sz.mell'!F27</f>
        <v>0</v>
      </c>
      <c r="G27" s="389">
        <f>'RM_6.6.2.sz.mell'!G27</f>
        <v>0</v>
      </c>
      <c r="H27" s="389">
        <f>'RM_6.6.2.sz.mell'!H27</f>
        <v>0</v>
      </c>
      <c r="I27" s="389">
        <f>'RM_6.6.2.sz.mell'!I27</f>
        <v>0</v>
      </c>
      <c r="J27" s="389">
        <f>'RM_6.6.2.sz.mell'!J27</f>
        <v>0</v>
      </c>
      <c r="K27" s="302">
        <f>'RM_6.6.2.sz.mell'!K27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'RM_6.6.2.sz.mell'!C28</f>
        <v>0</v>
      </c>
      <c r="D28" s="297">
        <f>'RM_6.6.2.sz.mell'!D28</f>
        <v>0</v>
      </c>
      <c r="E28" s="297">
        <f>'RM_6.6.2.sz.mell'!E28</f>
        <v>0</v>
      </c>
      <c r="F28" s="297">
        <f>'RM_6.6.2.sz.mell'!F28</f>
        <v>0</v>
      </c>
      <c r="G28" s="297">
        <f>'RM_6.6.2.sz.mell'!G28</f>
        <v>0</v>
      </c>
      <c r="H28" s="297">
        <f>'RM_6.6.2.sz.mell'!H28</f>
        <v>0</v>
      </c>
      <c r="I28" s="297">
        <f>'RM_6.6.2.sz.mell'!I28</f>
        <v>0</v>
      </c>
      <c r="J28" s="297">
        <f>'RM_6.6.2.sz.mell'!J28</f>
        <v>0</v>
      </c>
      <c r="K28" s="346">
        <f>'RM_6.6.2.sz.mell'!K28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'RM_6.6.2.sz.mell'!C29</f>
        <v>0</v>
      </c>
      <c r="D29" s="679">
        <f>'RM_6.6.2.sz.mell'!D29</f>
        <v>0</v>
      </c>
      <c r="E29" s="679">
        <f>'RM_6.6.2.sz.mell'!E29</f>
        <v>0</v>
      </c>
      <c r="F29" s="679">
        <f>'RM_6.6.2.sz.mell'!F29</f>
        <v>0</v>
      </c>
      <c r="G29" s="679">
        <f>'RM_6.6.2.sz.mell'!G29</f>
        <v>0</v>
      </c>
      <c r="H29" s="679">
        <f>'RM_6.6.2.sz.mell'!H29</f>
        <v>0</v>
      </c>
      <c r="I29" s="679">
        <f>'RM_6.6.2.sz.mell'!I29</f>
        <v>0</v>
      </c>
      <c r="J29" s="788">
        <f>'RM_6.6.2.sz.mell'!J29</f>
        <v>0</v>
      </c>
      <c r="K29" s="781">
        <f>'RM_6.6.2.sz.mell'!K29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'RM_6.6.2.sz.mell'!C30</f>
        <v>0</v>
      </c>
      <c r="D30" s="679">
        <f>'RM_6.6.2.sz.mell'!D30</f>
        <v>0</v>
      </c>
      <c r="E30" s="679">
        <f>'RM_6.6.2.sz.mell'!E30</f>
        <v>0</v>
      </c>
      <c r="F30" s="679">
        <f>'RM_6.6.2.sz.mell'!F30</f>
        <v>0</v>
      </c>
      <c r="G30" s="679">
        <f>'RM_6.6.2.sz.mell'!G30</f>
        <v>0</v>
      </c>
      <c r="H30" s="679">
        <f>'RM_6.6.2.sz.mell'!H30</f>
        <v>0</v>
      </c>
      <c r="I30" s="679">
        <f>'RM_6.6.2.sz.mell'!I30</f>
        <v>0</v>
      </c>
      <c r="J30" s="788">
        <f>'RM_6.6.2.sz.mell'!J30</f>
        <v>0</v>
      </c>
      <c r="K30" s="781">
        <f>'RM_6.6.2.sz.mell'!K30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'RM_6.6.2.sz.mell'!C31</f>
        <v>0</v>
      </c>
      <c r="D31" s="757">
        <f>'RM_6.6.2.sz.mell'!D31</f>
        <v>0</v>
      </c>
      <c r="E31" s="757">
        <f>'RM_6.6.2.sz.mell'!E31</f>
        <v>0</v>
      </c>
      <c r="F31" s="757">
        <f>'RM_6.6.2.sz.mell'!F31</f>
        <v>0</v>
      </c>
      <c r="G31" s="757">
        <f>'RM_6.6.2.sz.mell'!G31</f>
        <v>0</v>
      </c>
      <c r="H31" s="757">
        <f>'RM_6.6.2.sz.mell'!H31</f>
        <v>0</v>
      </c>
      <c r="I31" s="757">
        <f>'RM_6.6.2.sz.mell'!I31</f>
        <v>0</v>
      </c>
      <c r="J31" s="788">
        <f>'RM_6.6.2.sz.mell'!J31</f>
        <v>0</v>
      </c>
      <c r="K31" s="781">
        <f>'RM_6.6.2.sz.mell'!K31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'RM_6.6.2.sz.mell'!C32</f>
        <v>0</v>
      </c>
      <c r="D32" s="297">
        <f>'RM_6.6.2.sz.mell'!D32</f>
        <v>0</v>
      </c>
      <c r="E32" s="297">
        <f>'RM_6.6.2.sz.mell'!E32</f>
        <v>0</v>
      </c>
      <c r="F32" s="297">
        <f>'RM_6.6.2.sz.mell'!F32</f>
        <v>0</v>
      </c>
      <c r="G32" s="297">
        <f>'RM_6.6.2.sz.mell'!G32</f>
        <v>0</v>
      </c>
      <c r="H32" s="297">
        <f>'RM_6.6.2.sz.mell'!H32</f>
        <v>0</v>
      </c>
      <c r="I32" s="297">
        <f>'RM_6.6.2.sz.mell'!I32</f>
        <v>0</v>
      </c>
      <c r="J32" s="297">
        <f>'RM_6.6.2.sz.mell'!J32</f>
        <v>0</v>
      </c>
      <c r="K32" s="346">
        <f>'RM_6.6.2.sz.mell'!K32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'RM_6.6.2.sz.mell'!C33</f>
        <v>0</v>
      </c>
      <c r="D33" s="672">
        <f>'RM_6.6.2.sz.mell'!D33</f>
        <v>0</v>
      </c>
      <c r="E33" s="672">
        <f>'RM_6.6.2.sz.mell'!E33</f>
        <v>0</v>
      </c>
      <c r="F33" s="672">
        <f>'RM_6.6.2.sz.mell'!F33</f>
        <v>0</v>
      </c>
      <c r="G33" s="672">
        <f>'RM_6.6.2.sz.mell'!G33</f>
        <v>0</v>
      </c>
      <c r="H33" s="672">
        <f>'RM_6.6.2.sz.mell'!H33</f>
        <v>0</v>
      </c>
      <c r="I33" s="672">
        <f>'RM_6.6.2.sz.mell'!I33</f>
        <v>0</v>
      </c>
      <c r="J33" s="788">
        <f>'RM_6.6.2.sz.mell'!J33</f>
        <v>0</v>
      </c>
      <c r="K33" s="781">
        <f>'RM_6.6.2.sz.mell'!K33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'RM_6.6.2.sz.mell'!C34</f>
        <v>0</v>
      </c>
      <c r="D34" s="679">
        <f>'RM_6.6.2.sz.mell'!D34</f>
        <v>0</v>
      </c>
      <c r="E34" s="679">
        <f>'RM_6.6.2.sz.mell'!E34</f>
        <v>0</v>
      </c>
      <c r="F34" s="679">
        <f>'RM_6.6.2.sz.mell'!F34</f>
        <v>0</v>
      </c>
      <c r="G34" s="679">
        <f>'RM_6.6.2.sz.mell'!G34</f>
        <v>0</v>
      </c>
      <c r="H34" s="679">
        <f>'RM_6.6.2.sz.mell'!H34</f>
        <v>0</v>
      </c>
      <c r="I34" s="679">
        <f>'RM_6.6.2.sz.mell'!I34</f>
        <v>0</v>
      </c>
      <c r="J34" s="788">
        <f>'RM_6.6.2.sz.mell'!J34</f>
        <v>0</v>
      </c>
      <c r="K34" s="781">
        <f>'RM_6.6.2.sz.mell'!K34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'RM_6.6.2.sz.mell'!C35</f>
        <v>0</v>
      </c>
      <c r="D35" s="757">
        <f>'RM_6.6.2.sz.mell'!D35</f>
        <v>0</v>
      </c>
      <c r="E35" s="757">
        <f>'RM_6.6.2.sz.mell'!E35</f>
        <v>0</v>
      </c>
      <c r="F35" s="757">
        <f>'RM_6.6.2.sz.mell'!F35</f>
        <v>0</v>
      </c>
      <c r="G35" s="757">
        <f>'RM_6.6.2.sz.mell'!G35</f>
        <v>0</v>
      </c>
      <c r="H35" s="757">
        <f>'RM_6.6.2.sz.mell'!H35</f>
        <v>0</v>
      </c>
      <c r="I35" s="757">
        <f>'RM_6.6.2.sz.mell'!I35</f>
        <v>0</v>
      </c>
      <c r="J35" s="788">
        <f>'RM_6.6.2.sz.mell'!J35</f>
        <v>0</v>
      </c>
      <c r="K35" s="798">
        <f>'RM_6.6.2.sz.mell'!K35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'RM_6.6.2.sz.mell'!C36</f>
        <v>0</v>
      </c>
      <c r="D36" s="389">
        <f>'RM_6.6.2.sz.mell'!D36</f>
        <v>0</v>
      </c>
      <c r="E36" s="389">
        <f>'RM_6.6.2.sz.mell'!E36</f>
        <v>0</v>
      </c>
      <c r="F36" s="389">
        <f>'RM_6.6.2.sz.mell'!F36</f>
        <v>0</v>
      </c>
      <c r="G36" s="389">
        <f>'RM_6.6.2.sz.mell'!G36</f>
        <v>0</v>
      </c>
      <c r="H36" s="389">
        <f>'RM_6.6.2.sz.mell'!H36</f>
        <v>0</v>
      </c>
      <c r="I36" s="389">
        <f>'RM_6.6.2.sz.mell'!I36</f>
        <v>0</v>
      </c>
      <c r="J36" s="297">
        <f>'RM_6.6.2.sz.mell'!J36</f>
        <v>0</v>
      </c>
      <c r="K36" s="302">
        <f>'RM_6.6.2.sz.mell'!K36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'RM_6.6.2.sz.mell'!C37</f>
        <v>0</v>
      </c>
      <c r="D37" s="389">
        <f>'RM_6.6.2.sz.mell'!D37</f>
        <v>0</v>
      </c>
      <c r="E37" s="389">
        <f>'RM_6.6.2.sz.mell'!E37</f>
        <v>0</v>
      </c>
      <c r="F37" s="389">
        <f>'RM_6.6.2.sz.mell'!F37</f>
        <v>0</v>
      </c>
      <c r="G37" s="389">
        <f>'RM_6.6.2.sz.mell'!G37</f>
        <v>0</v>
      </c>
      <c r="H37" s="389">
        <f>'RM_6.6.2.sz.mell'!H37</f>
        <v>0</v>
      </c>
      <c r="I37" s="389">
        <f>'RM_6.6.2.sz.mell'!I37</f>
        <v>0</v>
      </c>
      <c r="J37" s="799">
        <f>'RM_6.6.2.sz.mell'!J37</f>
        <v>0</v>
      </c>
      <c r="K37" s="781">
        <f>'RM_6.6.2.sz.mell'!K37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'RM_6.6.2.sz.mell'!C38</f>
        <v>0</v>
      </c>
      <c r="D38" s="297">
        <f>'RM_6.6.2.sz.mell'!D38</f>
        <v>0</v>
      </c>
      <c r="E38" s="297">
        <f>'RM_6.6.2.sz.mell'!E38</f>
        <v>0</v>
      </c>
      <c r="F38" s="297">
        <f>'RM_6.6.2.sz.mell'!F38</f>
        <v>0</v>
      </c>
      <c r="G38" s="297">
        <f>'RM_6.6.2.sz.mell'!G38</f>
        <v>0</v>
      </c>
      <c r="H38" s="297">
        <f>'RM_6.6.2.sz.mell'!H38</f>
        <v>0</v>
      </c>
      <c r="I38" s="297">
        <f>'RM_6.6.2.sz.mell'!I38</f>
        <v>0</v>
      </c>
      <c r="J38" s="297">
        <f>'RM_6.6.2.sz.mell'!J38</f>
        <v>0</v>
      </c>
      <c r="K38" s="346">
        <f>'RM_6.6.2.sz.mell'!K38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'RM_6.6.2.sz.mell'!C39</f>
        <v>0</v>
      </c>
      <c r="D39" s="297">
        <f>'RM_6.6.2.sz.mell'!D39</f>
        <v>0</v>
      </c>
      <c r="E39" s="297">
        <f>'RM_6.6.2.sz.mell'!E39</f>
        <v>0</v>
      </c>
      <c r="F39" s="297">
        <f>'RM_6.6.2.sz.mell'!F39</f>
        <v>0</v>
      </c>
      <c r="G39" s="297">
        <f>'RM_6.6.2.sz.mell'!G39</f>
        <v>0</v>
      </c>
      <c r="H39" s="297">
        <f>'RM_6.6.2.sz.mell'!H39</f>
        <v>0</v>
      </c>
      <c r="I39" s="297">
        <f>'RM_6.6.2.sz.mell'!I39</f>
        <v>0</v>
      </c>
      <c r="J39" s="297">
        <f>'RM_6.6.2.sz.mell'!J39</f>
        <v>0</v>
      </c>
      <c r="K39" s="346">
        <f>'RM_6.6.2.sz.mell'!K39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'RM_6.6.2.sz.mell'!C40</f>
        <v>0</v>
      </c>
      <c r="D40" s="672">
        <f>'RM_6.6.2.sz.mell'!D40</f>
        <v>0</v>
      </c>
      <c r="E40" s="672">
        <f>'RM_6.6.2.sz.mell'!E40</f>
        <v>0</v>
      </c>
      <c r="F40" s="672">
        <f>'RM_6.6.2.sz.mell'!F40</f>
        <v>0</v>
      </c>
      <c r="G40" s="672">
        <f>'RM_6.6.2.sz.mell'!G40</f>
        <v>0</v>
      </c>
      <c r="H40" s="672">
        <f>'RM_6.6.2.sz.mell'!H40</f>
        <v>0</v>
      </c>
      <c r="I40" s="672">
        <f>'RM_6.6.2.sz.mell'!I40</f>
        <v>0</v>
      </c>
      <c r="J40" s="788">
        <f>'RM_6.6.2.sz.mell'!J40</f>
        <v>0</v>
      </c>
      <c r="K40" s="781">
        <f>'RM_6.6.2.sz.mell'!K40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'RM_6.6.2.sz.mell'!C41</f>
        <v>0</v>
      </c>
      <c r="D41" s="679">
        <f>'RM_6.6.2.sz.mell'!D41</f>
        <v>0</v>
      </c>
      <c r="E41" s="679">
        <f>'RM_6.6.2.sz.mell'!E41</f>
        <v>0</v>
      </c>
      <c r="F41" s="679">
        <f>'RM_6.6.2.sz.mell'!F41</f>
        <v>0</v>
      </c>
      <c r="G41" s="679">
        <f>'RM_6.6.2.sz.mell'!G41</f>
        <v>0</v>
      </c>
      <c r="H41" s="679">
        <f>'RM_6.6.2.sz.mell'!H41</f>
        <v>0</v>
      </c>
      <c r="I41" s="679">
        <f>'RM_6.6.2.sz.mell'!I41</f>
        <v>0</v>
      </c>
      <c r="J41" s="788">
        <f>'RM_6.6.2.sz.mell'!J41</f>
        <v>0</v>
      </c>
      <c r="K41" s="789">
        <f>'RM_6.6.2.sz.mell'!K41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'RM_6.6.2.sz.mell'!C42</f>
        <v>0</v>
      </c>
      <c r="D42" s="676">
        <f>'RM_6.6.2.sz.mell'!D42</f>
        <v>0</v>
      </c>
      <c r="E42" s="676">
        <f>'RM_6.6.2.sz.mell'!E42</f>
        <v>0</v>
      </c>
      <c r="F42" s="676">
        <f>'RM_6.6.2.sz.mell'!F42</f>
        <v>0</v>
      </c>
      <c r="G42" s="676">
        <f>'RM_6.6.2.sz.mell'!G42</f>
        <v>0</v>
      </c>
      <c r="H42" s="676">
        <f>'RM_6.6.2.sz.mell'!H42</f>
        <v>0</v>
      </c>
      <c r="I42" s="676">
        <f>'RM_6.6.2.sz.mell'!I42</f>
        <v>0</v>
      </c>
      <c r="J42" s="788">
        <f>'RM_6.6.2.sz.mell'!J42</f>
        <v>0</v>
      </c>
      <c r="K42" s="791">
        <f>'RM_6.6.2.sz.mell'!K42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'RM_6.6.2.sz.mell'!C43</f>
        <v>0</v>
      </c>
      <c r="D43" s="297">
        <f>'RM_6.6.2.sz.mell'!D43</f>
        <v>0</v>
      </c>
      <c r="E43" s="297">
        <f>'RM_6.6.2.sz.mell'!E43</f>
        <v>0</v>
      </c>
      <c r="F43" s="297">
        <f>'RM_6.6.2.sz.mell'!F43</f>
        <v>0</v>
      </c>
      <c r="G43" s="297">
        <f>'RM_6.6.2.sz.mell'!G43</f>
        <v>0</v>
      </c>
      <c r="H43" s="297">
        <f>'RM_6.6.2.sz.mell'!H43</f>
        <v>0</v>
      </c>
      <c r="I43" s="297">
        <f>'RM_6.6.2.sz.mell'!I43</f>
        <v>0</v>
      </c>
      <c r="J43" s="297">
        <f>'RM_6.6.2.sz.mell'!J43</f>
        <v>0</v>
      </c>
      <c r="K43" s="346">
        <f>'RM_6.6.2.sz.mell'!K43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'RM_6.6.2.sz.mell'!C45</f>
        <v>0</v>
      </c>
      <c r="D45" s="801">
        <f>'RM_6.6.2.sz.mell'!D45</f>
        <v>0</v>
      </c>
      <c r="E45" s="801">
        <f>'RM_6.6.2.sz.mell'!E45</f>
        <v>0</v>
      </c>
      <c r="F45" s="801">
        <f>'RM_6.6.2.sz.mell'!F45</f>
        <v>0</v>
      </c>
      <c r="G45" s="801">
        <f>'RM_6.6.2.sz.mell'!G45</f>
        <v>0</v>
      </c>
      <c r="H45" s="801">
        <f>'RM_6.6.2.sz.mell'!H45</f>
        <v>0</v>
      </c>
      <c r="I45" s="801">
        <f>'RM_6.6.2.sz.mell'!I45</f>
        <v>0</v>
      </c>
      <c r="J45" s="801">
        <f>'RM_6.6.2.sz.mell'!J45</f>
        <v>0</v>
      </c>
      <c r="K45" s="302">
        <f>'RM_6.6.2.sz.mell'!K45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'RM_6.6.2.sz.mell'!C46</f>
        <v>0</v>
      </c>
      <c r="D46" s="803">
        <f>'RM_6.6.2.sz.mell'!D46</f>
        <v>0</v>
      </c>
      <c r="E46" s="803">
        <f>'RM_6.6.2.sz.mell'!E46</f>
        <v>0</v>
      </c>
      <c r="F46" s="803">
        <f>'RM_6.6.2.sz.mell'!F46</f>
        <v>0</v>
      </c>
      <c r="G46" s="803">
        <f>'RM_6.6.2.sz.mell'!G46</f>
        <v>0</v>
      </c>
      <c r="H46" s="803">
        <f>'RM_6.6.2.sz.mell'!H46</f>
        <v>0</v>
      </c>
      <c r="I46" s="803">
        <f>'RM_6.6.2.sz.mell'!I46</f>
        <v>0</v>
      </c>
      <c r="J46" s="803">
        <f>'RM_6.6.2.sz.mell'!J46</f>
        <v>0</v>
      </c>
      <c r="K46" s="804">
        <f>'RM_6.6.2.sz.mell'!K46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'RM_6.6.2.sz.mell'!C47</f>
        <v>0</v>
      </c>
      <c r="D47" s="806">
        <f>'RM_6.6.2.sz.mell'!D47</f>
        <v>0</v>
      </c>
      <c r="E47" s="806">
        <f>'RM_6.6.2.sz.mell'!E47</f>
        <v>0</v>
      </c>
      <c r="F47" s="806">
        <f>'RM_6.6.2.sz.mell'!F47</f>
        <v>0</v>
      </c>
      <c r="G47" s="806">
        <f>'RM_6.6.2.sz.mell'!G47</f>
        <v>0</v>
      </c>
      <c r="H47" s="806">
        <f>'RM_6.6.2.sz.mell'!H47</f>
        <v>0</v>
      </c>
      <c r="I47" s="806">
        <f>'RM_6.6.2.sz.mell'!I47</f>
        <v>0</v>
      </c>
      <c r="J47" s="806">
        <f>'RM_6.6.2.sz.mell'!J47</f>
        <v>0</v>
      </c>
      <c r="K47" s="807">
        <f>'RM_6.6.2.sz.mell'!K47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'RM_6.6.2.sz.mell'!C48</f>
        <v>0</v>
      </c>
      <c r="D48" s="806">
        <f>'RM_6.6.2.sz.mell'!D48</f>
        <v>0</v>
      </c>
      <c r="E48" s="806">
        <f>'RM_6.6.2.sz.mell'!E48</f>
        <v>0</v>
      </c>
      <c r="F48" s="806">
        <f>'RM_6.6.2.sz.mell'!F48</f>
        <v>0</v>
      </c>
      <c r="G48" s="806">
        <f>'RM_6.6.2.sz.mell'!G48</f>
        <v>0</v>
      </c>
      <c r="H48" s="806">
        <f>'RM_6.6.2.sz.mell'!H48</f>
        <v>0</v>
      </c>
      <c r="I48" s="806">
        <f>'RM_6.6.2.sz.mell'!I48</f>
        <v>0</v>
      </c>
      <c r="J48" s="806">
        <f>'RM_6.6.2.sz.mell'!J48</f>
        <v>0</v>
      </c>
      <c r="K48" s="807">
        <f>'RM_6.6.2.sz.mell'!K48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'RM_6.6.2.sz.mell'!C49</f>
        <v>0</v>
      </c>
      <c r="D49" s="806">
        <f>'RM_6.6.2.sz.mell'!D49</f>
        <v>0</v>
      </c>
      <c r="E49" s="806">
        <f>'RM_6.6.2.sz.mell'!E49</f>
        <v>0</v>
      </c>
      <c r="F49" s="806">
        <f>'RM_6.6.2.sz.mell'!F49</f>
        <v>0</v>
      </c>
      <c r="G49" s="806">
        <f>'RM_6.6.2.sz.mell'!G49</f>
        <v>0</v>
      </c>
      <c r="H49" s="806">
        <f>'RM_6.6.2.sz.mell'!H49</f>
        <v>0</v>
      </c>
      <c r="I49" s="806">
        <f>'RM_6.6.2.sz.mell'!I49</f>
        <v>0</v>
      </c>
      <c r="J49" s="806">
        <f>'RM_6.6.2.sz.mell'!J49</f>
        <v>0</v>
      </c>
      <c r="K49" s="807">
        <f>'RM_6.6.2.sz.mell'!K49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'RM_6.6.2.sz.mell'!C50</f>
        <v>0</v>
      </c>
      <c r="D50" s="806">
        <f>'RM_6.6.2.sz.mell'!D50</f>
        <v>0</v>
      </c>
      <c r="E50" s="806">
        <f>'RM_6.6.2.sz.mell'!E50</f>
        <v>0</v>
      </c>
      <c r="F50" s="806">
        <f>'RM_6.6.2.sz.mell'!F50</f>
        <v>0</v>
      </c>
      <c r="G50" s="806">
        <f>'RM_6.6.2.sz.mell'!G50</f>
        <v>0</v>
      </c>
      <c r="H50" s="806">
        <f>'RM_6.6.2.sz.mell'!H50</f>
        <v>0</v>
      </c>
      <c r="I50" s="806">
        <f>'RM_6.6.2.sz.mell'!I50</f>
        <v>0</v>
      </c>
      <c r="J50" s="806">
        <f>'RM_6.6.2.sz.mell'!J50</f>
        <v>0</v>
      </c>
      <c r="K50" s="807">
        <f>'RM_6.6.2.sz.mell'!K50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'RM_6.6.2.sz.mell'!C51</f>
        <v>0</v>
      </c>
      <c r="D51" s="801">
        <f>'RM_6.6.2.sz.mell'!D51</f>
        <v>0</v>
      </c>
      <c r="E51" s="801">
        <f>'RM_6.6.2.sz.mell'!E51</f>
        <v>0</v>
      </c>
      <c r="F51" s="801">
        <f>'RM_6.6.2.sz.mell'!F51</f>
        <v>0</v>
      </c>
      <c r="G51" s="801">
        <f>'RM_6.6.2.sz.mell'!G51</f>
        <v>0</v>
      </c>
      <c r="H51" s="801">
        <f>'RM_6.6.2.sz.mell'!H51</f>
        <v>0</v>
      </c>
      <c r="I51" s="801">
        <f>'RM_6.6.2.sz.mell'!I51</f>
        <v>0</v>
      </c>
      <c r="J51" s="801">
        <f>'RM_6.6.2.sz.mell'!J51</f>
        <v>0</v>
      </c>
      <c r="K51" s="302">
        <f>'RM_6.6.2.sz.mell'!K51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'RM_6.6.2.sz.mell'!C52</f>
        <v>0</v>
      </c>
      <c r="D52" s="803">
        <f>'RM_6.6.2.sz.mell'!D52</f>
        <v>0</v>
      </c>
      <c r="E52" s="803">
        <f>'RM_6.6.2.sz.mell'!E52</f>
        <v>0</v>
      </c>
      <c r="F52" s="803">
        <f>'RM_6.6.2.sz.mell'!F52</f>
        <v>0</v>
      </c>
      <c r="G52" s="803">
        <f>'RM_6.6.2.sz.mell'!G52</f>
        <v>0</v>
      </c>
      <c r="H52" s="803">
        <f>'RM_6.6.2.sz.mell'!H52</f>
        <v>0</v>
      </c>
      <c r="I52" s="803">
        <f>'RM_6.6.2.sz.mell'!I52</f>
        <v>0</v>
      </c>
      <c r="J52" s="803">
        <f>'RM_6.6.2.sz.mell'!J52</f>
        <v>0</v>
      </c>
      <c r="K52" s="804">
        <f>'RM_6.6.2.sz.mell'!K52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'RM_6.6.2.sz.mell'!C53</f>
        <v>0</v>
      </c>
      <c r="D53" s="806">
        <f>'RM_6.6.2.sz.mell'!D53</f>
        <v>0</v>
      </c>
      <c r="E53" s="806">
        <f>'RM_6.6.2.sz.mell'!E53</f>
        <v>0</v>
      </c>
      <c r="F53" s="806">
        <f>'RM_6.6.2.sz.mell'!F53</f>
        <v>0</v>
      </c>
      <c r="G53" s="806">
        <f>'RM_6.6.2.sz.mell'!G53</f>
        <v>0</v>
      </c>
      <c r="H53" s="806">
        <f>'RM_6.6.2.sz.mell'!H53</f>
        <v>0</v>
      </c>
      <c r="I53" s="806">
        <f>'RM_6.6.2.sz.mell'!I53</f>
        <v>0</v>
      </c>
      <c r="J53" s="806">
        <f>'RM_6.6.2.sz.mell'!J53</f>
        <v>0</v>
      </c>
      <c r="K53" s="807">
        <f>'RM_6.6.2.sz.mell'!K53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'RM_6.6.2.sz.mell'!C54</f>
        <v>0</v>
      </c>
      <c r="D54" s="806">
        <f>'RM_6.6.2.sz.mell'!D54</f>
        <v>0</v>
      </c>
      <c r="E54" s="806">
        <f>'RM_6.6.2.sz.mell'!E54</f>
        <v>0</v>
      </c>
      <c r="F54" s="806">
        <f>'RM_6.6.2.sz.mell'!F54</f>
        <v>0</v>
      </c>
      <c r="G54" s="806">
        <f>'RM_6.6.2.sz.mell'!G54</f>
        <v>0</v>
      </c>
      <c r="H54" s="806">
        <f>'RM_6.6.2.sz.mell'!H54</f>
        <v>0</v>
      </c>
      <c r="I54" s="806">
        <f>'RM_6.6.2.sz.mell'!I54</f>
        <v>0</v>
      </c>
      <c r="J54" s="806">
        <f>'RM_6.6.2.sz.mell'!J54</f>
        <v>0</v>
      </c>
      <c r="K54" s="807">
        <f>'RM_6.6.2.sz.mell'!K54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'RM_6.6.2.sz.mell'!C55</f>
        <v>0</v>
      </c>
      <c r="D55" s="806">
        <f>'RM_6.6.2.sz.mell'!D55</f>
        <v>0</v>
      </c>
      <c r="E55" s="806">
        <f>'RM_6.6.2.sz.mell'!E55</f>
        <v>0</v>
      </c>
      <c r="F55" s="806">
        <f>'RM_6.6.2.sz.mell'!F55</f>
        <v>0</v>
      </c>
      <c r="G55" s="806">
        <f>'RM_6.6.2.sz.mell'!G55</f>
        <v>0</v>
      </c>
      <c r="H55" s="806">
        <f>'RM_6.6.2.sz.mell'!H55</f>
        <v>0</v>
      </c>
      <c r="I55" s="806">
        <f>'RM_6.6.2.sz.mell'!I55</f>
        <v>0</v>
      </c>
      <c r="J55" s="806">
        <f>'RM_6.6.2.sz.mell'!J55</f>
        <v>0</v>
      </c>
      <c r="K55" s="807">
        <f>'RM_6.6.2.sz.mell'!K55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'RM_6.6.2.sz.mell'!C56</f>
        <v>0</v>
      </c>
      <c r="D56" s="801">
        <f>'RM_6.6.2.sz.mell'!D56</f>
        <v>0</v>
      </c>
      <c r="E56" s="801">
        <f>'RM_6.6.2.sz.mell'!E56</f>
        <v>0</v>
      </c>
      <c r="F56" s="801">
        <f>'RM_6.6.2.sz.mell'!F56</f>
        <v>0</v>
      </c>
      <c r="G56" s="801">
        <f>'RM_6.6.2.sz.mell'!G56</f>
        <v>0</v>
      </c>
      <c r="H56" s="801">
        <f>'RM_6.6.2.sz.mell'!H56</f>
        <v>0</v>
      </c>
      <c r="I56" s="801">
        <f>'RM_6.6.2.sz.mell'!I56</f>
        <v>0</v>
      </c>
      <c r="J56" s="801">
        <f>'RM_6.6.2.sz.mell'!J56</f>
        <v>0</v>
      </c>
      <c r="K56" s="302">
        <f>'RM_6.6.2.sz.mell'!K56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'RM_6.6.2.sz.mell'!C57</f>
        <v>0</v>
      </c>
      <c r="D57" s="809">
        <f>'RM_6.6.2.sz.mell'!D57</f>
        <v>0</v>
      </c>
      <c r="E57" s="809">
        <f>'RM_6.6.2.sz.mell'!E57</f>
        <v>0</v>
      </c>
      <c r="F57" s="809">
        <f>'RM_6.6.2.sz.mell'!F57</f>
        <v>0</v>
      </c>
      <c r="G57" s="809">
        <f>'RM_6.6.2.sz.mell'!G57</f>
        <v>0</v>
      </c>
      <c r="H57" s="809">
        <f>'RM_6.6.2.sz.mell'!H57</f>
        <v>0</v>
      </c>
      <c r="I57" s="809">
        <f>'RM_6.6.2.sz.mell'!I57</f>
        <v>0</v>
      </c>
      <c r="J57" s="809">
        <f>'RM_6.6.2.sz.mell'!J57</f>
        <v>0</v>
      </c>
      <c r="K57" s="350">
        <f>'RM_6.6.2.sz.mell'!K57</f>
        <v>0</v>
      </c>
    </row>
    <row r="58" spans="1:11" ht="8.1" customHeight="1" thickBot="1" x14ac:dyDescent="0.25">
      <c r="C58" s="815">
        <f>'RM_6.6.2.sz.mell'!C58</f>
        <v>0</v>
      </c>
      <c r="D58" s="815">
        <f>'RM_6.6.2.sz.mell'!D58</f>
        <v>0</v>
      </c>
      <c r="E58" s="815">
        <f>'RM_6.6.2.sz.mell'!E58</f>
        <v>0</v>
      </c>
      <c r="F58" s="815">
        <f>'RM_6.6.2.sz.mell'!F58</f>
        <v>0</v>
      </c>
      <c r="G58" s="815">
        <f>'RM_6.6.2.sz.mell'!G58</f>
        <v>0</v>
      </c>
      <c r="H58" s="815">
        <f>'RM_6.6.2.sz.mell'!H58</f>
        <v>0</v>
      </c>
      <c r="I58" s="815">
        <f>'RM_6.6.2.sz.mell'!I58</f>
        <v>0</v>
      </c>
      <c r="J58" s="815">
        <f>'RM_6.6.2.sz.mell'!J58</f>
        <v>0</v>
      </c>
      <c r="K58" s="816">
        <f>'RM_6.6.2.sz.mell'!K58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'RM_6.6.2.sz.mell'!C59</f>
        <v>0</v>
      </c>
      <c r="D59" s="813">
        <f>'RM_6.6.2.sz.mell'!D59</f>
        <v>0</v>
      </c>
      <c r="E59" s="813">
        <f>'RM_6.6.2.sz.mell'!E59</f>
        <v>0</v>
      </c>
      <c r="F59" s="813">
        <f>'RM_6.6.2.sz.mell'!F59</f>
        <v>0</v>
      </c>
      <c r="G59" s="813">
        <f>'RM_6.6.2.sz.mell'!G59</f>
        <v>0</v>
      </c>
      <c r="H59" s="813">
        <f>'RM_6.6.2.sz.mell'!H59</f>
        <v>0</v>
      </c>
      <c r="I59" s="813">
        <f>'RM_6.6.2.sz.mell'!I59</f>
        <v>0</v>
      </c>
      <c r="J59" s="813">
        <f>'RM_6.6.2.sz.mell'!J59</f>
        <v>0</v>
      </c>
      <c r="K59" s="814">
        <f>'RM_6.6.2.sz.mell'!K59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'RM_6.6.2.sz.mell'!C60</f>
        <v>0</v>
      </c>
      <c r="D60" s="813">
        <f>'RM_6.6.2.sz.mell'!D60</f>
        <v>0</v>
      </c>
      <c r="E60" s="813">
        <f>'RM_6.6.2.sz.mell'!E60</f>
        <v>0</v>
      </c>
      <c r="F60" s="813">
        <f>'RM_6.6.2.sz.mell'!F60</f>
        <v>0</v>
      </c>
      <c r="G60" s="813">
        <f>'RM_6.6.2.sz.mell'!G60</f>
        <v>0</v>
      </c>
      <c r="H60" s="813">
        <f>'RM_6.6.2.sz.mell'!H60</f>
        <v>0</v>
      </c>
      <c r="I60" s="813">
        <f>'RM_6.6.2.sz.mell'!I60</f>
        <v>0</v>
      </c>
      <c r="J60" s="813">
        <f>'RM_6.6.2.sz.mell'!J60</f>
        <v>0</v>
      </c>
      <c r="K60" s="814">
        <f>'RM_6.6.2.sz.mell'!K60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9" sqref="N39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CONCATENATE(ALAPADATOK!Q19,"3. melléklet ",E_ALAPADATOK!A7," ",E_ALAPADATOK!B7," ",E_ALAPADATOK!C7," ",E_ALAPADATOK!D7," ",E_ALAPADATOK!E7," ",E_ALAPADATOK!F7," ",E_ALAPADATOK!G7," ",E_ALAPADATOK!H7)</f>
        <v>5.5.3.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CONCATENATE('E_5.6.2.sz.mell'!B2:J2)</f>
        <v>4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603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'RM_6.6.3.sz.mell'!C10</f>
        <v>0</v>
      </c>
      <c r="D10" s="297">
        <f>'RM_6.6.3.sz.mell'!D10</f>
        <v>0</v>
      </c>
      <c r="E10" s="297">
        <f>'RM_6.6.3.sz.mell'!E10</f>
        <v>0</v>
      </c>
      <c r="F10" s="297">
        <f>'RM_6.6.3.sz.mell'!F10</f>
        <v>0</v>
      </c>
      <c r="G10" s="297">
        <f>'RM_6.6.3.sz.mell'!G10</f>
        <v>0</v>
      </c>
      <c r="H10" s="297">
        <f>'RM_6.6.3.sz.mell'!H10</f>
        <v>0</v>
      </c>
      <c r="I10" s="297">
        <f>'RM_6.6.3.sz.mell'!I10</f>
        <v>0</v>
      </c>
      <c r="J10" s="297">
        <f>'RM_6.6.3.sz.mell'!J10</f>
        <v>0</v>
      </c>
      <c r="K10" s="297">
        <f>'RM_6.6.3.sz.mell'!K10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'RM_6.6.3.sz.mell'!C11</f>
        <v>0</v>
      </c>
      <c r="D11" s="684">
        <f>'RM_6.6.3.sz.mell'!D11</f>
        <v>0</v>
      </c>
      <c r="E11" s="684">
        <f>'RM_6.6.3.sz.mell'!E11</f>
        <v>0</v>
      </c>
      <c r="F11" s="684">
        <f>'RM_6.6.3.sz.mell'!F11</f>
        <v>0</v>
      </c>
      <c r="G11" s="684">
        <f>'RM_6.6.3.sz.mell'!G11</f>
        <v>0</v>
      </c>
      <c r="H11" s="684">
        <f>'RM_6.6.3.sz.mell'!H11</f>
        <v>0</v>
      </c>
      <c r="I11" s="684">
        <f>'RM_6.6.3.sz.mell'!I11</f>
        <v>0</v>
      </c>
      <c r="J11" s="780">
        <f>'RM_6.6.3.sz.mell'!J11</f>
        <v>0</v>
      </c>
      <c r="K11" s="781">
        <f>'RM_6.6.3.sz.mell'!K11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'RM_6.6.3.sz.mell'!C12</f>
        <v>0</v>
      </c>
      <c r="D12" s="686">
        <f>'RM_6.6.3.sz.mell'!D12</f>
        <v>0</v>
      </c>
      <c r="E12" s="686">
        <f>'RM_6.6.3.sz.mell'!E12</f>
        <v>0</v>
      </c>
      <c r="F12" s="686">
        <f>'RM_6.6.3.sz.mell'!F12</f>
        <v>0</v>
      </c>
      <c r="G12" s="686">
        <f>'RM_6.6.3.sz.mell'!G12</f>
        <v>0</v>
      </c>
      <c r="H12" s="686">
        <f>'RM_6.6.3.sz.mell'!H12</f>
        <v>0</v>
      </c>
      <c r="I12" s="686">
        <f>'RM_6.6.3.sz.mell'!I12</f>
        <v>0</v>
      </c>
      <c r="J12" s="783">
        <f>'RM_6.6.3.sz.mell'!J12</f>
        <v>0</v>
      </c>
      <c r="K12" s="781">
        <f>'RM_6.6.3.sz.mell'!K12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'RM_6.6.3.sz.mell'!C13</f>
        <v>0</v>
      </c>
      <c r="D13" s="686">
        <f>'RM_6.6.3.sz.mell'!D13</f>
        <v>0</v>
      </c>
      <c r="E13" s="686">
        <f>'RM_6.6.3.sz.mell'!E13</f>
        <v>0</v>
      </c>
      <c r="F13" s="686">
        <f>'RM_6.6.3.sz.mell'!F13</f>
        <v>0</v>
      </c>
      <c r="G13" s="686">
        <f>'RM_6.6.3.sz.mell'!G13</f>
        <v>0</v>
      </c>
      <c r="H13" s="686">
        <f>'RM_6.6.3.sz.mell'!H13</f>
        <v>0</v>
      </c>
      <c r="I13" s="686">
        <f>'RM_6.6.3.sz.mell'!I13</f>
        <v>0</v>
      </c>
      <c r="J13" s="783">
        <f>'RM_6.6.3.sz.mell'!J13</f>
        <v>0</v>
      </c>
      <c r="K13" s="781">
        <f>'RM_6.6.3.sz.mell'!K13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'RM_6.6.3.sz.mell'!C14</f>
        <v>0</v>
      </c>
      <c r="D14" s="686">
        <f>'RM_6.6.3.sz.mell'!D14</f>
        <v>0</v>
      </c>
      <c r="E14" s="686">
        <f>'RM_6.6.3.sz.mell'!E14</f>
        <v>0</v>
      </c>
      <c r="F14" s="686">
        <f>'RM_6.6.3.sz.mell'!F14</f>
        <v>0</v>
      </c>
      <c r="G14" s="686">
        <f>'RM_6.6.3.sz.mell'!G14</f>
        <v>0</v>
      </c>
      <c r="H14" s="686">
        <f>'RM_6.6.3.sz.mell'!H14</f>
        <v>0</v>
      </c>
      <c r="I14" s="686">
        <f>'RM_6.6.3.sz.mell'!I14</f>
        <v>0</v>
      </c>
      <c r="J14" s="783">
        <f>'RM_6.6.3.sz.mell'!J14</f>
        <v>0</v>
      </c>
      <c r="K14" s="781">
        <f>'RM_6.6.3.sz.mell'!K14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'RM_6.6.3.sz.mell'!C15</f>
        <v>0</v>
      </c>
      <c r="D15" s="686">
        <f>'RM_6.6.3.sz.mell'!D15</f>
        <v>0</v>
      </c>
      <c r="E15" s="686">
        <f>'RM_6.6.3.sz.mell'!E15</f>
        <v>0</v>
      </c>
      <c r="F15" s="686">
        <f>'RM_6.6.3.sz.mell'!F15</f>
        <v>0</v>
      </c>
      <c r="G15" s="686">
        <f>'RM_6.6.3.sz.mell'!G15</f>
        <v>0</v>
      </c>
      <c r="H15" s="686">
        <f>'RM_6.6.3.sz.mell'!H15</f>
        <v>0</v>
      </c>
      <c r="I15" s="686">
        <f>'RM_6.6.3.sz.mell'!I15</f>
        <v>0</v>
      </c>
      <c r="J15" s="783">
        <f>'RM_6.6.3.sz.mell'!J15</f>
        <v>0</v>
      </c>
      <c r="K15" s="781">
        <f>'RM_6.6.3.sz.mell'!K15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'RM_6.6.3.sz.mell'!C16</f>
        <v>0</v>
      </c>
      <c r="D16" s="686">
        <f>'RM_6.6.3.sz.mell'!D16</f>
        <v>0</v>
      </c>
      <c r="E16" s="686">
        <f>'RM_6.6.3.sz.mell'!E16</f>
        <v>0</v>
      </c>
      <c r="F16" s="686">
        <f>'RM_6.6.3.sz.mell'!F16</f>
        <v>0</v>
      </c>
      <c r="G16" s="686">
        <f>'RM_6.6.3.sz.mell'!G16</f>
        <v>0</v>
      </c>
      <c r="H16" s="686">
        <f>'RM_6.6.3.sz.mell'!H16</f>
        <v>0</v>
      </c>
      <c r="I16" s="686">
        <f>'RM_6.6.3.sz.mell'!I16</f>
        <v>0</v>
      </c>
      <c r="J16" s="783">
        <f>'RM_6.6.3.sz.mell'!J16</f>
        <v>0</v>
      </c>
      <c r="K16" s="781">
        <f>'RM_6.6.3.sz.mell'!K16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'RM_6.6.3.sz.mell'!C17</f>
        <v>0</v>
      </c>
      <c r="D17" s="686">
        <f>'RM_6.6.3.sz.mell'!D17</f>
        <v>0</v>
      </c>
      <c r="E17" s="686">
        <f>'RM_6.6.3.sz.mell'!E17</f>
        <v>0</v>
      </c>
      <c r="F17" s="686">
        <f>'RM_6.6.3.sz.mell'!F17</f>
        <v>0</v>
      </c>
      <c r="G17" s="686">
        <f>'RM_6.6.3.sz.mell'!G17</f>
        <v>0</v>
      </c>
      <c r="H17" s="686">
        <f>'RM_6.6.3.sz.mell'!H17</f>
        <v>0</v>
      </c>
      <c r="I17" s="686">
        <f>'RM_6.6.3.sz.mell'!I17</f>
        <v>0</v>
      </c>
      <c r="J17" s="783">
        <f>'RM_6.6.3.sz.mell'!J17</f>
        <v>0</v>
      </c>
      <c r="K17" s="781">
        <f>'RM_6.6.3.sz.mell'!K17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'RM_6.6.3.sz.mell'!C18</f>
        <v>0</v>
      </c>
      <c r="D18" s="686">
        <f>'RM_6.6.3.sz.mell'!D18</f>
        <v>0</v>
      </c>
      <c r="E18" s="686">
        <f>'RM_6.6.3.sz.mell'!E18</f>
        <v>0</v>
      </c>
      <c r="F18" s="686">
        <f>'RM_6.6.3.sz.mell'!F18</f>
        <v>0</v>
      </c>
      <c r="G18" s="686">
        <f>'RM_6.6.3.sz.mell'!G18</f>
        <v>0</v>
      </c>
      <c r="H18" s="686">
        <f>'RM_6.6.3.sz.mell'!H18</f>
        <v>0</v>
      </c>
      <c r="I18" s="686">
        <f>'RM_6.6.3.sz.mell'!I18</f>
        <v>0</v>
      </c>
      <c r="J18" s="783">
        <f>'RM_6.6.3.sz.mell'!J18</f>
        <v>0</v>
      </c>
      <c r="K18" s="781">
        <f>'RM_6.6.3.sz.mell'!K18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'RM_6.6.3.sz.mell'!C19</f>
        <v>0</v>
      </c>
      <c r="D19" s="686">
        <f>'RM_6.6.3.sz.mell'!D19</f>
        <v>0</v>
      </c>
      <c r="E19" s="686">
        <f>'RM_6.6.3.sz.mell'!E19</f>
        <v>0</v>
      </c>
      <c r="F19" s="686">
        <f>'RM_6.6.3.sz.mell'!F19</f>
        <v>0</v>
      </c>
      <c r="G19" s="686">
        <f>'RM_6.6.3.sz.mell'!G19</f>
        <v>0</v>
      </c>
      <c r="H19" s="686">
        <f>'RM_6.6.3.sz.mell'!H19</f>
        <v>0</v>
      </c>
      <c r="I19" s="686">
        <f>'RM_6.6.3.sz.mell'!I19</f>
        <v>0</v>
      </c>
      <c r="J19" s="783">
        <f>'RM_6.6.3.sz.mell'!J19</f>
        <v>0</v>
      </c>
      <c r="K19" s="781">
        <f>'RM_6.6.3.sz.mell'!K19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'RM_6.6.3.sz.mell'!C20</f>
        <v>0</v>
      </c>
      <c r="D20" s="686">
        <f>'RM_6.6.3.sz.mell'!D20</f>
        <v>0</v>
      </c>
      <c r="E20" s="686">
        <f>'RM_6.6.3.sz.mell'!E20</f>
        <v>0</v>
      </c>
      <c r="F20" s="686">
        <f>'RM_6.6.3.sz.mell'!F20</f>
        <v>0</v>
      </c>
      <c r="G20" s="686">
        <f>'RM_6.6.3.sz.mell'!G20</f>
        <v>0</v>
      </c>
      <c r="H20" s="686">
        <f>'RM_6.6.3.sz.mell'!H20</f>
        <v>0</v>
      </c>
      <c r="I20" s="686">
        <f>'RM_6.6.3.sz.mell'!I20</f>
        <v>0</v>
      </c>
      <c r="J20" s="783">
        <f>'RM_6.6.3.sz.mell'!J20</f>
        <v>0</v>
      </c>
      <c r="K20" s="781">
        <f>'RM_6.6.3.sz.mell'!K20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'RM_6.6.3.sz.mell'!C21</f>
        <v>0</v>
      </c>
      <c r="D21" s="688">
        <f>'RM_6.6.3.sz.mell'!D21</f>
        <v>0</v>
      </c>
      <c r="E21" s="688">
        <f>'RM_6.6.3.sz.mell'!E21</f>
        <v>0</v>
      </c>
      <c r="F21" s="688">
        <f>'RM_6.6.3.sz.mell'!F21</f>
        <v>0</v>
      </c>
      <c r="G21" s="688">
        <f>'RM_6.6.3.sz.mell'!G21</f>
        <v>0</v>
      </c>
      <c r="H21" s="688">
        <f>'RM_6.6.3.sz.mell'!H21</f>
        <v>0</v>
      </c>
      <c r="I21" s="688">
        <f>'RM_6.6.3.sz.mell'!I21</f>
        <v>0</v>
      </c>
      <c r="J21" s="786">
        <f>'RM_6.6.3.sz.mell'!J21</f>
        <v>0</v>
      </c>
      <c r="K21" s="781">
        <f>'RM_6.6.3.sz.mell'!K21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'RM_6.6.3.sz.mell'!C22</f>
        <v>0</v>
      </c>
      <c r="D22" s="297">
        <f>'RM_6.6.3.sz.mell'!D22</f>
        <v>0</v>
      </c>
      <c r="E22" s="297">
        <f>'RM_6.6.3.sz.mell'!E22</f>
        <v>0</v>
      </c>
      <c r="F22" s="297">
        <f>'RM_6.6.3.sz.mell'!F22</f>
        <v>0</v>
      </c>
      <c r="G22" s="297">
        <f>'RM_6.6.3.sz.mell'!G22</f>
        <v>0</v>
      </c>
      <c r="H22" s="297">
        <f>'RM_6.6.3.sz.mell'!H22</f>
        <v>0</v>
      </c>
      <c r="I22" s="297">
        <f>'RM_6.6.3.sz.mell'!I22</f>
        <v>0</v>
      </c>
      <c r="J22" s="297">
        <f>'RM_6.6.3.sz.mell'!J22</f>
        <v>0</v>
      </c>
      <c r="K22" s="346">
        <f>'RM_6.6.3.sz.mell'!K22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'RM_6.6.3.sz.mell'!C23</f>
        <v>0</v>
      </c>
      <c r="D23" s="668">
        <f>'RM_6.6.3.sz.mell'!D23</f>
        <v>0</v>
      </c>
      <c r="E23" s="668">
        <f>'RM_6.6.3.sz.mell'!E23</f>
        <v>0</v>
      </c>
      <c r="F23" s="668">
        <f>'RM_6.6.3.sz.mell'!F23</f>
        <v>0</v>
      </c>
      <c r="G23" s="668">
        <f>'RM_6.6.3.sz.mell'!G23</f>
        <v>0</v>
      </c>
      <c r="H23" s="668">
        <f>'RM_6.6.3.sz.mell'!H23</f>
        <v>0</v>
      </c>
      <c r="I23" s="668">
        <f>'RM_6.6.3.sz.mell'!I23</f>
        <v>0</v>
      </c>
      <c r="J23" s="788">
        <f>'RM_6.6.3.sz.mell'!J23</f>
        <v>0</v>
      </c>
      <c r="K23" s="781">
        <f>'RM_6.6.3.sz.mell'!K23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'RM_6.6.3.sz.mell'!C24</f>
        <v>0</v>
      </c>
      <c r="D24" s="686">
        <f>'RM_6.6.3.sz.mell'!D24</f>
        <v>0</v>
      </c>
      <c r="E24" s="686">
        <f>'RM_6.6.3.sz.mell'!E24</f>
        <v>0</v>
      </c>
      <c r="F24" s="686">
        <f>'RM_6.6.3.sz.mell'!F24</f>
        <v>0</v>
      </c>
      <c r="G24" s="686">
        <f>'RM_6.6.3.sz.mell'!G24</f>
        <v>0</v>
      </c>
      <c r="H24" s="686">
        <f>'RM_6.6.3.sz.mell'!H24</f>
        <v>0</v>
      </c>
      <c r="I24" s="686">
        <f>'RM_6.6.3.sz.mell'!I24</f>
        <v>0</v>
      </c>
      <c r="J24" s="783">
        <f>'RM_6.6.3.sz.mell'!J24</f>
        <v>0</v>
      </c>
      <c r="K24" s="789">
        <f>'RM_6.6.3.sz.mell'!K24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'RM_6.6.3.sz.mell'!C25</f>
        <v>0</v>
      </c>
      <c r="D25" s="686">
        <f>'RM_6.6.3.sz.mell'!D25</f>
        <v>0</v>
      </c>
      <c r="E25" s="686">
        <f>'RM_6.6.3.sz.mell'!E25</f>
        <v>0</v>
      </c>
      <c r="F25" s="686">
        <f>'RM_6.6.3.sz.mell'!F25</f>
        <v>0</v>
      </c>
      <c r="G25" s="686">
        <f>'RM_6.6.3.sz.mell'!G25</f>
        <v>0</v>
      </c>
      <c r="H25" s="686">
        <f>'RM_6.6.3.sz.mell'!H25</f>
        <v>0</v>
      </c>
      <c r="I25" s="686">
        <f>'RM_6.6.3.sz.mell'!I25</f>
        <v>0</v>
      </c>
      <c r="J25" s="783">
        <f>'RM_6.6.3.sz.mell'!J25</f>
        <v>0</v>
      </c>
      <c r="K25" s="789">
        <f>'RM_6.6.3.sz.mell'!K25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'RM_6.6.3.sz.mell'!C26</f>
        <v>0</v>
      </c>
      <c r="D26" s="688">
        <f>'RM_6.6.3.sz.mell'!D26</f>
        <v>0</v>
      </c>
      <c r="E26" s="688">
        <f>'RM_6.6.3.sz.mell'!E26</f>
        <v>0</v>
      </c>
      <c r="F26" s="688">
        <f>'RM_6.6.3.sz.mell'!F26</f>
        <v>0</v>
      </c>
      <c r="G26" s="688">
        <f>'RM_6.6.3.sz.mell'!G26</f>
        <v>0</v>
      </c>
      <c r="H26" s="688">
        <f>'RM_6.6.3.sz.mell'!H26</f>
        <v>0</v>
      </c>
      <c r="I26" s="688">
        <f>'RM_6.6.3.sz.mell'!I26</f>
        <v>0</v>
      </c>
      <c r="J26" s="790">
        <f>'RM_6.6.3.sz.mell'!J26</f>
        <v>0</v>
      </c>
      <c r="K26" s="791">
        <f>'RM_6.6.3.sz.mell'!K26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'RM_6.6.3.sz.mell'!C27</f>
        <v>0</v>
      </c>
      <c r="D27" s="389">
        <f>'RM_6.6.3.sz.mell'!D27</f>
        <v>0</v>
      </c>
      <c r="E27" s="389">
        <f>'RM_6.6.3.sz.mell'!E27</f>
        <v>0</v>
      </c>
      <c r="F27" s="389">
        <f>'RM_6.6.3.sz.mell'!F27</f>
        <v>0</v>
      </c>
      <c r="G27" s="389">
        <f>'RM_6.6.3.sz.mell'!G27</f>
        <v>0</v>
      </c>
      <c r="H27" s="389">
        <f>'RM_6.6.3.sz.mell'!H27</f>
        <v>0</v>
      </c>
      <c r="I27" s="389">
        <f>'RM_6.6.3.sz.mell'!I27</f>
        <v>0</v>
      </c>
      <c r="J27" s="389">
        <f>'RM_6.6.3.sz.mell'!J27</f>
        <v>0</v>
      </c>
      <c r="K27" s="302">
        <f>'RM_6.6.3.sz.mell'!K27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'RM_6.6.3.sz.mell'!C28</f>
        <v>0</v>
      </c>
      <c r="D28" s="297">
        <f>'RM_6.6.3.sz.mell'!D28</f>
        <v>0</v>
      </c>
      <c r="E28" s="297">
        <f>'RM_6.6.3.sz.mell'!E28</f>
        <v>0</v>
      </c>
      <c r="F28" s="297">
        <f>'RM_6.6.3.sz.mell'!F28</f>
        <v>0</v>
      </c>
      <c r="G28" s="297">
        <f>'RM_6.6.3.sz.mell'!G28</f>
        <v>0</v>
      </c>
      <c r="H28" s="297">
        <f>'RM_6.6.3.sz.mell'!H28</f>
        <v>0</v>
      </c>
      <c r="I28" s="297">
        <f>'RM_6.6.3.sz.mell'!I28</f>
        <v>0</v>
      </c>
      <c r="J28" s="297">
        <f>'RM_6.6.3.sz.mell'!J28</f>
        <v>0</v>
      </c>
      <c r="K28" s="346">
        <f>'RM_6.6.3.sz.mell'!K28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'RM_6.6.3.sz.mell'!C29</f>
        <v>0</v>
      </c>
      <c r="D29" s="679">
        <f>'RM_6.6.3.sz.mell'!D29</f>
        <v>0</v>
      </c>
      <c r="E29" s="679">
        <f>'RM_6.6.3.sz.mell'!E29</f>
        <v>0</v>
      </c>
      <c r="F29" s="679">
        <f>'RM_6.6.3.sz.mell'!F29</f>
        <v>0</v>
      </c>
      <c r="G29" s="679">
        <f>'RM_6.6.3.sz.mell'!G29</f>
        <v>0</v>
      </c>
      <c r="H29" s="679">
        <f>'RM_6.6.3.sz.mell'!H29</f>
        <v>0</v>
      </c>
      <c r="I29" s="679">
        <f>'RM_6.6.3.sz.mell'!I29</f>
        <v>0</v>
      </c>
      <c r="J29" s="788">
        <f>'RM_6.6.3.sz.mell'!J29</f>
        <v>0</v>
      </c>
      <c r="K29" s="781">
        <f>'RM_6.6.3.sz.mell'!K29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'RM_6.6.3.sz.mell'!C30</f>
        <v>0</v>
      </c>
      <c r="D30" s="679">
        <f>'RM_6.6.3.sz.mell'!D30</f>
        <v>0</v>
      </c>
      <c r="E30" s="679">
        <f>'RM_6.6.3.sz.mell'!E30</f>
        <v>0</v>
      </c>
      <c r="F30" s="679">
        <f>'RM_6.6.3.sz.mell'!F30</f>
        <v>0</v>
      </c>
      <c r="G30" s="679">
        <f>'RM_6.6.3.sz.mell'!G30</f>
        <v>0</v>
      </c>
      <c r="H30" s="679">
        <f>'RM_6.6.3.sz.mell'!H30</f>
        <v>0</v>
      </c>
      <c r="I30" s="679">
        <f>'RM_6.6.3.sz.mell'!I30</f>
        <v>0</v>
      </c>
      <c r="J30" s="788">
        <f>'RM_6.6.3.sz.mell'!J30</f>
        <v>0</v>
      </c>
      <c r="K30" s="781">
        <f>'RM_6.6.3.sz.mell'!K30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'RM_6.6.3.sz.mell'!C31</f>
        <v>0</v>
      </c>
      <c r="D31" s="757">
        <f>'RM_6.6.3.sz.mell'!D31</f>
        <v>0</v>
      </c>
      <c r="E31" s="757">
        <f>'RM_6.6.3.sz.mell'!E31</f>
        <v>0</v>
      </c>
      <c r="F31" s="757">
        <f>'RM_6.6.3.sz.mell'!F31</f>
        <v>0</v>
      </c>
      <c r="G31" s="757">
        <f>'RM_6.6.3.sz.mell'!G31</f>
        <v>0</v>
      </c>
      <c r="H31" s="757">
        <f>'RM_6.6.3.sz.mell'!H31</f>
        <v>0</v>
      </c>
      <c r="I31" s="757">
        <f>'RM_6.6.3.sz.mell'!I31</f>
        <v>0</v>
      </c>
      <c r="J31" s="788">
        <f>'RM_6.6.3.sz.mell'!J31</f>
        <v>0</v>
      </c>
      <c r="K31" s="781">
        <f>'RM_6.6.3.sz.mell'!K31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'RM_6.6.3.sz.mell'!C32</f>
        <v>0</v>
      </c>
      <c r="D32" s="297">
        <f>'RM_6.6.3.sz.mell'!D32</f>
        <v>0</v>
      </c>
      <c r="E32" s="297">
        <f>'RM_6.6.3.sz.mell'!E32</f>
        <v>0</v>
      </c>
      <c r="F32" s="297">
        <f>'RM_6.6.3.sz.mell'!F32</f>
        <v>0</v>
      </c>
      <c r="G32" s="297">
        <f>'RM_6.6.3.sz.mell'!G32</f>
        <v>0</v>
      </c>
      <c r="H32" s="297">
        <f>'RM_6.6.3.sz.mell'!H32</f>
        <v>0</v>
      </c>
      <c r="I32" s="297">
        <f>'RM_6.6.3.sz.mell'!I32</f>
        <v>0</v>
      </c>
      <c r="J32" s="297">
        <f>'RM_6.6.3.sz.mell'!J32</f>
        <v>0</v>
      </c>
      <c r="K32" s="346">
        <f>'RM_6.6.3.sz.mell'!K32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'RM_6.6.3.sz.mell'!C33</f>
        <v>0</v>
      </c>
      <c r="D33" s="672">
        <f>'RM_6.6.3.sz.mell'!D33</f>
        <v>0</v>
      </c>
      <c r="E33" s="672">
        <f>'RM_6.6.3.sz.mell'!E33</f>
        <v>0</v>
      </c>
      <c r="F33" s="672">
        <f>'RM_6.6.3.sz.mell'!F33</f>
        <v>0</v>
      </c>
      <c r="G33" s="672">
        <f>'RM_6.6.3.sz.mell'!G33</f>
        <v>0</v>
      </c>
      <c r="H33" s="672">
        <f>'RM_6.6.3.sz.mell'!H33</f>
        <v>0</v>
      </c>
      <c r="I33" s="672">
        <f>'RM_6.6.3.sz.mell'!I33</f>
        <v>0</v>
      </c>
      <c r="J33" s="788">
        <f>'RM_6.6.3.sz.mell'!J33</f>
        <v>0</v>
      </c>
      <c r="K33" s="781">
        <f>'RM_6.6.3.sz.mell'!K33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'RM_6.6.3.sz.mell'!C34</f>
        <v>0</v>
      </c>
      <c r="D34" s="679">
        <f>'RM_6.6.3.sz.mell'!D34</f>
        <v>0</v>
      </c>
      <c r="E34" s="679">
        <f>'RM_6.6.3.sz.mell'!E34</f>
        <v>0</v>
      </c>
      <c r="F34" s="679">
        <f>'RM_6.6.3.sz.mell'!F34</f>
        <v>0</v>
      </c>
      <c r="G34" s="679">
        <f>'RM_6.6.3.sz.mell'!G34</f>
        <v>0</v>
      </c>
      <c r="H34" s="679">
        <f>'RM_6.6.3.sz.mell'!H34</f>
        <v>0</v>
      </c>
      <c r="I34" s="679">
        <f>'RM_6.6.3.sz.mell'!I34</f>
        <v>0</v>
      </c>
      <c r="J34" s="788">
        <f>'RM_6.6.3.sz.mell'!J34</f>
        <v>0</v>
      </c>
      <c r="K34" s="781">
        <f>'RM_6.6.3.sz.mell'!K34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'RM_6.6.3.sz.mell'!C35</f>
        <v>0</v>
      </c>
      <c r="D35" s="757">
        <f>'RM_6.6.3.sz.mell'!D35</f>
        <v>0</v>
      </c>
      <c r="E35" s="757">
        <f>'RM_6.6.3.sz.mell'!E35</f>
        <v>0</v>
      </c>
      <c r="F35" s="757">
        <f>'RM_6.6.3.sz.mell'!F35</f>
        <v>0</v>
      </c>
      <c r="G35" s="757">
        <f>'RM_6.6.3.sz.mell'!G35</f>
        <v>0</v>
      </c>
      <c r="H35" s="757">
        <f>'RM_6.6.3.sz.mell'!H35</f>
        <v>0</v>
      </c>
      <c r="I35" s="757">
        <f>'RM_6.6.3.sz.mell'!I35</f>
        <v>0</v>
      </c>
      <c r="J35" s="788">
        <f>'RM_6.6.3.sz.mell'!J35</f>
        <v>0</v>
      </c>
      <c r="K35" s="798">
        <f>'RM_6.6.3.sz.mell'!K35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'RM_6.6.3.sz.mell'!C36</f>
        <v>0</v>
      </c>
      <c r="D36" s="389">
        <f>'RM_6.6.3.sz.mell'!D36</f>
        <v>0</v>
      </c>
      <c r="E36" s="389">
        <f>'RM_6.6.3.sz.mell'!E36</f>
        <v>0</v>
      </c>
      <c r="F36" s="389">
        <f>'RM_6.6.3.sz.mell'!F36</f>
        <v>0</v>
      </c>
      <c r="G36" s="389">
        <f>'RM_6.6.3.sz.mell'!G36</f>
        <v>0</v>
      </c>
      <c r="H36" s="389">
        <f>'RM_6.6.3.sz.mell'!H36</f>
        <v>0</v>
      </c>
      <c r="I36" s="389">
        <f>'RM_6.6.3.sz.mell'!I36</f>
        <v>0</v>
      </c>
      <c r="J36" s="297">
        <f>'RM_6.6.3.sz.mell'!J36</f>
        <v>0</v>
      </c>
      <c r="K36" s="302">
        <f>'RM_6.6.3.sz.mell'!K36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'RM_6.6.3.sz.mell'!C37</f>
        <v>0</v>
      </c>
      <c r="D37" s="389">
        <f>'RM_6.6.3.sz.mell'!D37</f>
        <v>0</v>
      </c>
      <c r="E37" s="389">
        <f>'RM_6.6.3.sz.mell'!E37</f>
        <v>0</v>
      </c>
      <c r="F37" s="389">
        <f>'RM_6.6.3.sz.mell'!F37</f>
        <v>0</v>
      </c>
      <c r="G37" s="389">
        <f>'RM_6.6.3.sz.mell'!G37</f>
        <v>0</v>
      </c>
      <c r="H37" s="389">
        <f>'RM_6.6.3.sz.mell'!H37</f>
        <v>0</v>
      </c>
      <c r="I37" s="389">
        <f>'RM_6.6.3.sz.mell'!I37</f>
        <v>0</v>
      </c>
      <c r="J37" s="799">
        <f>'RM_6.6.3.sz.mell'!J37</f>
        <v>0</v>
      </c>
      <c r="K37" s="781">
        <f>'RM_6.6.3.sz.mell'!K37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'RM_6.6.3.sz.mell'!C38</f>
        <v>0</v>
      </c>
      <c r="D38" s="297">
        <f>'RM_6.6.3.sz.mell'!D38</f>
        <v>0</v>
      </c>
      <c r="E38" s="297">
        <f>'RM_6.6.3.sz.mell'!E38</f>
        <v>0</v>
      </c>
      <c r="F38" s="297">
        <f>'RM_6.6.3.sz.mell'!F38</f>
        <v>0</v>
      </c>
      <c r="G38" s="297">
        <f>'RM_6.6.3.sz.mell'!G38</f>
        <v>0</v>
      </c>
      <c r="H38" s="297">
        <f>'RM_6.6.3.sz.mell'!H38</f>
        <v>0</v>
      </c>
      <c r="I38" s="297">
        <f>'RM_6.6.3.sz.mell'!I38</f>
        <v>0</v>
      </c>
      <c r="J38" s="297">
        <f>'RM_6.6.3.sz.mell'!J38</f>
        <v>0</v>
      </c>
      <c r="K38" s="346">
        <f>'RM_6.6.3.sz.mell'!K38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'RM_6.6.3.sz.mell'!C39</f>
        <v>0</v>
      </c>
      <c r="D39" s="297">
        <f>'RM_6.6.3.sz.mell'!D39</f>
        <v>0</v>
      </c>
      <c r="E39" s="297">
        <f>'RM_6.6.3.sz.mell'!E39</f>
        <v>0</v>
      </c>
      <c r="F39" s="297">
        <f>'RM_6.6.3.sz.mell'!F39</f>
        <v>0</v>
      </c>
      <c r="G39" s="297">
        <f>'RM_6.6.3.sz.mell'!G39</f>
        <v>0</v>
      </c>
      <c r="H39" s="297">
        <f>'RM_6.6.3.sz.mell'!H39</f>
        <v>0</v>
      </c>
      <c r="I39" s="297">
        <f>'RM_6.6.3.sz.mell'!I39</f>
        <v>0</v>
      </c>
      <c r="J39" s="297">
        <f>'RM_6.6.3.sz.mell'!J39</f>
        <v>0</v>
      </c>
      <c r="K39" s="346">
        <f>'RM_6.6.3.sz.mell'!K39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'RM_6.6.3.sz.mell'!C40</f>
        <v>0</v>
      </c>
      <c r="D40" s="672">
        <f>'RM_6.6.3.sz.mell'!D40</f>
        <v>0</v>
      </c>
      <c r="E40" s="672">
        <f>'RM_6.6.3.sz.mell'!E40</f>
        <v>0</v>
      </c>
      <c r="F40" s="672">
        <f>'RM_6.6.3.sz.mell'!F40</f>
        <v>0</v>
      </c>
      <c r="G40" s="672">
        <f>'RM_6.6.3.sz.mell'!G40</f>
        <v>0</v>
      </c>
      <c r="H40" s="672">
        <f>'RM_6.6.3.sz.mell'!H40</f>
        <v>0</v>
      </c>
      <c r="I40" s="672">
        <f>'RM_6.6.3.sz.mell'!I40</f>
        <v>0</v>
      </c>
      <c r="J40" s="788">
        <f>'RM_6.6.3.sz.mell'!J40</f>
        <v>0</v>
      </c>
      <c r="K40" s="781">
        <f>'RM_6.6.3.sz.mell'!K40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'RM_6.6.3.sz.mell'!C41</f>
        <v>0</v>
      </c>
      <c r="D41" s="679">
        <f>'RM_6.6.3.sz.mell'!D41</f>
        <v>0</v>
      </c>
      <c r="E41" s="679">
        <f>'RM_6.6.3.sz.mell'!E41</f>
        <v>0</v>
      </c>
      <c r="F41" s="679">
        <f>'RM_6.6.3.sz.mell'!F41</f>
        <v>0</v>
      </c>
      <c r="G41" s="679">
        <f>'RM_6.6.3.sz.mell'!G41</f>
        <v>0</v>
      </c>
      <c r="H41" s="679">
        <f>'RM_6.6.3.sz.mell'!H41</f>
        <v>0</v>
      </c>
      <c r="I41" s="679">
        <f>'RM_6.6.3.sz.mell'!I41</f>
        <v>0</v>
      </c>
      <c r="J41" s="788">
        <f>'RM_6.6.3.sz.mell'!J41</f>
        <v>0</v>
      </c>
      <c r="K41" s="789">
        <f>'RM_6.6.3.sz.mell'!K41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'RM_6.6.3.sz.mell'!C42</f>
        <v>0</v>
      </c>
      <c r="D42" s="676">
        <f>'RM_6.6.3.sz.mell'!D42</f>
        <v>0</v>
      </c>
      <c r="E42" s="676">
        <f>'RM_6.6.3.sz.mell'!E42</f>
        <v>0</v>
      </c>
      <c r="F42" s="676">
        <f>'RM_6.6.3.sz.mell'!F42</f>
        <v>0</v>
      </c>
      <c r="G42" s="676">
        <f>'RM_6.6.3.sz.mell'!G42</f>
        <v>0</v>
      </c>
      <c r="H42" s="676">
        <f>'RM_6.6.3.sz.mell'!H42</f>
        <v>0</v>
      </c>
      <c r="I42" s="676">
        <f>'RM_6.6.3.sz.mell'!I42</f>
        <v>0</v>
      </c>
      <c r="J42" s="788">
        <f>'RM_6.6.3.sz.mell'!J42</f>
        <v>0</v>
      </c>
      <c r="K42" s="791">
        <f>'RM_6.6.3.sz.mell'!K42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'RM_6.6.3.sz.mell'!C43</f>
        <v>0</v>
      </c>
      <c r="D43" s="297">
        <f>'RM_6.6.3.sz.mell'!D43</f>
        <v>0</v>
      </c>
      <c r="E43" s="297">
        <f>'RM_6.6.3.sz.mell'!E43</f>
        <v>0</v>
      </c>
      <c r="F43" s="297">
        <f>'RM_6.6.3.sz.mell'!F43</f>
        <v>0</v>
      </c>
      <c r="G43" s="297">
        <f>'RM_6.6.3.sz.mell'!G43</f>
        <v>0</v>
      </c>
      <c r="H43" s="297">
        <f>'RM_6.6.3.sz.mell'!H43</f>
        <v>0</v>
      </c>
      <c r="I43" s="297">
        <f>'RM_6.6.3.sz.mell'!I43</f>
        <v>0</v>
      </c>
      <c r="J43" s="297">
        <f>'RM_6.6.3.sz.mell'!J43</f>
        <v>0</v>
      </c>
      <c r="K43" s="346">
        <f>'RM_6.6.3.sz.mell'!K43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'RM_6.6.3.sz.mell'!C45</f>
        <v>0</v>
      </c>
      <c r="D45" s="801">
        <f>'RM_6.6.3.sz.mell'!D45</f>
        <v>0</v>
      </c>
      <c r="E45" s="801">
        <f>'RM_6.6.3.sz.mell'!E45</f>
        <v>0</v>
      </c>
      <c r="F45" s="801">
        <f>'RM_6.6.3.sz.mell'!F45</f>
        <v>0</v>
      </c>
      <c r="G45" s="801">
        <f>'RM_6.6.3.sz.mell'!G45</f>
        <v>0</v>
      </c>
      <c r="H45" s="801">
        <f>'RM_6.6.3.sz.mell'!H45</f>
        <v>0</v>
      </c>
      <c r="I45" s="801">
        <f>'RM_6.6.3.sz.mell'!I45</f>
        <v>0</v>
      </c>
      <c r="J45" s="801">
        <f>'RM_6.6.3.sz.mell'!J45</f>
        <v>0</v>
      </c>
      <c r="K45" s="302">
        <f>'RM_6.6.3.sz.mell'!K45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'RM_6.6.3.sz.mell'!C46</f>
        <v>0</v>
      </c>
      <c r="D46" s="803">
        <f>'RM_6.6.3.sz.mell'!D46</f>
        <v>0</v>
      </c>
      <c r="E46" s="803">
        <f>'RM_6.6.3.sz.mell'!E46</f>
        <v>0</v>
      </c>
      <c r="F46" s="803">
        <f>'RM_6.6.3.sz.mell'!F46</f>
        <v>0</v>
      </c>
      <c r="G46" s="803">
        <f>'RM_6.6.3.sz.mell'!G46</f>
        <v>0</v>
      </c>
      <c r="H46" s="803">
        <f>'RM_6.6.3.sz.mell'!H46</f>
        <v>0</v>
      </c>
      <c r="I46" s="803">
        <f>'RM_6.6.3.sz.mell'!I46</f>
        <v>0</v>
      </c>
      <c r="J46" s="803">
        <f>'RM_6.6.3.sz.mell'!J46</f>
        <v>0</v>
      </c>
      <c r="K46" s="804">
        <f>'RM_6.6.3.sz.mell'!K46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'RM_6.6.3.sz.mell'!C47</f>
        <v>0</v>
      </c>
      <c r="D47" s="806">
        <f>'RM_6.6.3.sz.mell'!D47</f>
        <v>0</v>
      </c>
      <c r="E47" s="806">
        <f>'RM_6.6.3.sz.mell'!E47</f>
        <v>0</v>
      </c>
      <c r="F47" s="806">
        <f>'RM_6.6.3.sz.mell'!F47</f>
        <v>0</v>
      </c>
      <c r="G47" s="806">
        <f>'RM_6.6.3.sz.mell'!G47</f>
        <v>0</v>
      </c>
      <c r="H47" s="806">
        <f>'RM_6.6.3.sz.mell'!H47</f>
        <v>0</v>
      </c>
      <c r="I47" s="806">
        <f>'RM_6.6.3.sz.mell'!I47</f>
        <v>0</v>
      </c>
      <c r="J47" s="806">
        <f>'RM_6.6.3.sz.mell'!J47</f>
        <v>0</v>
      </c>
      <c r="K47" s="807">
        <f>'RM_6.6.3.sz.mell'!K47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'RM_6.6.3.sz.mell'!C48</f>
        <v>0</v>
      </c>
      <c r="D48" s="806">
        <f>'RM_6.6.3.sz.mell'!D48</f>
        <v>0</v>
      </c>
      <c r="E48" s="806">
        <f>'RM_6.6.3.sz.mell'!E48</f>
        <v>0</v>
      </c>
      <c r="F48" s="806">
        <f>'RM_6.6.3.sz.mell'!F48</f>
        <v>0</v>
      </c>
      <c r="G48" s="806">
        <f>'RM_6.6.3.sz.mell'!G48</f>
        <v>0</v>
      </c>
      <c r="H48" s="806">
        <f>'RM_6.6.3.sz.mell'!H48</f>
        <v>0</v>
      </c>
      <c r="I48" s="806">
        <f>'RM_6.6.3.sz.mell'!I48</f>
        <v>0</v>
      </c>
      <c r="J48" s="806">
        <f>'RM_6.6.3.sz.mell'!J48</f>
        <v>0</v>
      </c>
      <c r="K48" s="807">
        <f>'RM_6.6.3.sz.mell'!K48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'RM_6.6.3.sz.mell'!C49</f>
        <v>0</v>
      </c>
      <c r="D49" s="806">
        <f>'RM_6.6.3.sz.mell'!D49</f>
        <v>0</v>
      </c>
      <c r="E49" s="806">
        <f>'RM_6.6.3.sz.mell'!E49</f>
        <v>0</v>
      </c>
      <c r="F49" s="806">
        <f>'RM_6.6.3.sz.mell'!F49</f>
        <v>0</v>
      </c>
      <c r="G49" s="806">
        <f>'RM_6.6.3.sz.mell'!G49</f>
        <v>0</v>
      </c>
      <c r="H49" s="806">
        <f>'RM_6.6.3.sz.mell'!H49</f>
        <v>0</v>
      </c>
      <c r="I49" s="806">
        <f>'RM_6.6.3.sz.mell'!I49</f>
        <v>0</v>
      </c>
      <c r="J49" s="806">
        <f>'RM_6.6.3.sz.mell'!J49</f>
        <v>0</v>
      </c>
      <c r="K49" s="807">
        <f>'RM_6.6.3.sz.mell'!K49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'RM_6.6.3.sz.mell'!C50</f>
        <v>0</v>
      </c>
      <c r="D50" s="806">
        <f>'RM_6.6.3.sz.mell'!D50</f>
        <v>0</v>
      </c>
      <c r="E50" s="806">
        <f>'RM_6.6.3.sz.mell'!E50</f>
        <v>0</v>
      </c>
      <c r="F50" s="806">
        <f>'RM_6.6.3.sz.mell'!F50</f>
        <v>0</v>
      </c>
      <c r="G50" s="806">
        <f>'RM_6.6.3.sz.mell'!G50</f>
        <v>0</v>
      </c>
      <c r="H50" s="806">
        <f>'RM_6.6.3.sz.mell'!H50</f>
        <v>0</v>
      </c>
      <c r="I50" s="806">
        <f>'RM_6.6.3.sz.mell'!I50</f>
        <v>0</v>
      </c>
      <c r="J50" s="806">
        <f>'RM_6.6.3.sz.mell'!J50</f>
        <v>0</v>
      </c>
      <c r="K50" s="807">
        <f>'RM_6.6.3.sz.mell'!K50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'RM_6.6.3.sz.mell'!C51</f>
        <v>0</v>
      </c>
      <c r="D51" s="801">
        <f>'RM_6.6.3.sz.mell'!D51</f>
        <v>0</v>
      </c>
      <c r="E51" s="801">
        <f>'RM_6.6.3.sz.mell'!E51</f>
        <v>0</v>
      </c>
      <c r="F51" s="801">
        <f>'RM_6.6.3.sz.mell'!F51</f>
        <v>0</v>
      </c>
      <c r="G51" s="801">
        <f>'RM_6.6.3.sz.mell'!G51</f>
        <v>0</v>
      </c>
      <c r="H51" s="801">
        <f>'RM_6.6.3.sz.mell'!H51</f>
        <v>0</v>
      </c>
      <c r="I51" s="801">
        <f>'RM_6.6.3.sz.mell'!I51</f>
        <v>0</v>
      </c>
      <c r="J51" s="801">
        <f>'RM_6.6.3.sz.mell'!J51</f>
        <v>0</v>
      </c>
      <c r="K51" s="302">
        <f>'RM_6.6.3.sz.mell'!K51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'RM_6.6.3.sz.mell'!C52</f>
        <v>0</v>
      </c>
      <c r="D52" s="803">
        <f>'RM_6.6.3.sz.mell'!D52</f>
        <v>0</v>
      </c>
      <c r="E52" s="803">
        <f>'RM_6.6.3.sz.mell'!E52</f>
        <v>0</v>
      </c>
      <c r="F52" s="803">
        <f>'RM_6.6.3.sz.mell'!F52</f>
        <v>0</v>
      </c>
      <c r="G52" s="803">
        <f>'RM_6.6.3.sz.mell'!G52</f>
        <v>0</v>
      </c>
      <c r="H52" s="803">
        <f>'RM_6.6.3.sz.mell'!H52</f>
        <v>0</v>
      </c>
      <c r="I52" s="803">
        <f>'RM_6.6.3.sz.mell'!I52</f>
        <v>0</v>
      </c>
      <c r="J52" s="803">
        <f>'RM_6.6.3.sz.mell'!J52</f>
        <v>0</v>
      </c>
      <c r="K52" s="804">
        <f>'RM_6.6.3.sz.mell'!K52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'RM_6.6.3.sz.mell'!C53</f>
        <v>0</v>
      </c>
      <c r="D53" s="806">
        <f>'RM_6.6.3.sz.mell'!D53</f>
        <v>0</v>
      </c>
      <c r="E53" s="806">
        <f>'RM_6.6.3.sz.mell'!E53</f>
        <v>0</v>
      </c>
      <c r="F53" s="806">
        <f>'RM_6.6.3.sz.mell'!F53</f>
        <v>0</v>
      </c>
      <c r="G53" s="806">
        <f>'RM_6.6.3.sz.mell'!G53</f>
        <v>0</v>
      </c>
      <c r="H53" s="806">
        <f>'RM_6.6.3.sz.mell'!H53</f>
        <v>0</v>
      </c>
      <c r="I53" s="806">
        <f>'RM_6.6.3.sz.mell'!I53</f>
        <v>0</v>
      </c>
      <c r="J53" s="806">
        <f>'RM_6.6.3.sz.mell'!J53</f>
        <v>0</v>
      </c>
      <c r="K53" s="807">
        <f>'RM_6.6.3.sz.mell'!K53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'RM_6.6.3.sz.mell'!C54</f>
        <v>0</v>
      </c>
      <c r="D54" s="806">
        <f>'RM_6.6.3.sz.mell'!D54</f>
        <v>0</v>
      </c>
      <c r="E54" s="806">
        <f>'RM_6.6.3.sz.mell'!E54</f>
        <v>0</v>
      </c>
      <c r="F54" s="806">
        <f>'RM_6.6.3.sz.mell'!F54</f>
        <v>0</v>
      </c>
      <c r="G54" s="806">
        <f>'RM_6.6.3.sz.mell'!G54</f>
        <v>0</v>
      </c>
      <c r="H54" s="806">
        <f>'RM_6.6.3.sz.mell'!H54</f>
        <v>0</v>
      </c>
      <c r="I54" s="806">
        <f>'RM_6.6.3.sz.mell'!I54</f>
        <v>0</v>
      </c>
      <c r="J54" s="806">
        <f>'RM_6.6.3.sz.mell'!J54</f>
        <v>0</v>
      </c>
      <c r="K54" s="807">
        <f>'RM_6.6.3.sz.mell'!K54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'RM_6.6.3.sz.mell'!C55</f>
        <v>0</v>
      </c>
      <c r="D55" s="806">
        <f>'RM_6.6.3.sz.mell'!D55</f>
        <v>0</v>
      </c>
      <c r="E55" s="806">
        <f>'RM_6.6.3.sz.mell'!E55</f>
        <v>0</v>
      </c>
      <c r="F55" s="806">
        <f>'RM_6.6.3.sz.mell'!F55</f>
        <v>0</v>
      </c>
      <c r="G55" s="806">
        <f>'RM_6.6.3.sz.mell'!G55</f>
        <v>0</v>
      </c>
      <c r="H55" s="806">
        <f>'RM_6.6.3.sz.mell'!H55</f>
        <v>0</v>
      </c>
      <c r="I55" s="806">
        <f>'RM_6.6.3.sz.mell'!I55</f>
        <v>0</v>
      </c>
      <c r="J55" s="806">
        <f>'RM_6.6.3.sz.mell'!J55</f>
        <v>0</v>
      </c>
      <c r="K55" s="807">
        <f>'RM_6.6.3.sz.mell'!K55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'RM_6.6.3.sz.mell'!C56</f>
        <v>0</v>
      </c>
      <c r="D56" s="801">
        <f>'RM_6.6.3.sz.mell'!D56</f>
        <v>0</v>
      </c>
      <c r="E56" s="801">
        <f>'RM_6.6.3.sz.mell'!E56</f>
        <v>0</v>
      </c>
      <c r="F56" s="801">
        <f>'RM_6.6.3.sz.mell'!F56</f>
        <v>0</v>
      </c>
      <c r="G56" s="801">
        <f>'RM_6.6.3.sz.mell'!G56</f>
        <v>0</v>
      </c>
      <c r="H56" s="801">
        <f>'RM_6.6.3.sz.mell'!H56</f>
        <v>0</v>
      </c>
      <c r="I56" s="801">
        <f>'RM_6.6.3.sz.mell'!I56</f>
        <v>0</v>
      </c>
      <c r="J56" s="801">
        <f>'RM_6.6.3.sz.mell'!J56</f>
        <v>0</v>
      </c>
      <c r="K56" s="302">
        <f>'RM_6.6.3.sz.mell'!K56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'RM_6.6.3.sz.mell'!C57</f>
        <v>0</v>
      </c>
      <c r="D57" s="809">
        <f>'RM_6.6.3.sz.mell'!D57</f>
        <v>0</v>
      </c>
      <c r="E57" s="809">
        <f>'RM_6.6.3.sz.mell'!E57</f>
        <v>0</v>
      </c>
      <c r="F57" s="809">
        <f>'RM_6.6.3.sz.mell'!F57</f>
        <v>0</v>
      </c>
      <c r="G57" s="809">
        <f>'RM_6.6.3.sz.mell'!G57</f>
        <v>0</v>
      </c>
      <c r="H57" s="809">
        <f>'RM_6.6.3.sz.mell'!H57</f>
        <v>0</v>
      </c>
      <c r="I57" s="809">
        <f>'RM_6.6.3.sz.mell'!I57</f>
        <v>0</v>
      </c>
      <c r="J57" s="809">
        <f>'RM_6.6.3.sz.mell'!J57</f>
        <v>0</v>
      </c>
      <c r="K57" s="350">
        <f>'RM_6.6.3.sz.mell'!K57</f>
        <v>0</v>
      </c>
    </row>
    <row r="58" spans="1:11" ht="8.1" customHeight="1" thickBot="1" x14ac:dyDescent="0.25">
      <c r="C58" s="815">
        <f>'RM_6.6.3.sz.mell'!C58</f>
        <v>0</v>
      </c>
      <c r="D58" s="815">
        <f>'RM_6.6.3.sz.mell'!D58</f>
        <v>0</v>
      </c>
      <c r="E58" s="815">
        <f>'RM_6.6.3.sz.mell'!E58</f>
        <v>0</v>
      </c>
      <c r="F58" s="815">
        <f>'RM_6.6.3.sz.mell'!F58</f>
        <v>0</v>
      </c>
      <c r="G58" s="815">
        <f>'RM_6.6.3.sz.mell'!G58</f>
        <v>0</v>
      </c>
      <c r="H58" s="815">
        <f>'RM_6.6.3.sz.mell'!H58</f>
        <v>0</v>
      </c>
      <c r="I58" s="815">
        <f>'RM_6.6.3.sz.mell'!I58</f>
        <v>0</v>
      </c>
      <c r="J58" s="815">
        <f>'RM_6.6.3.sz.mell'!J58</f>
        <v>0</v>
      </c>
      <c r="K58" s="816">
        <f>'RM_6.6.3.sz.mell'!K58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'RM_6.6.3.sz.mell'!C59</f>
        <v>0</v>
      </c>
      <c r="D59" s="813">
        <f>'RM_6.6.3.sz.mell'!D59</f>
        <v>0</v>
      </c>
      <c r="E59" s="813">
        <f>'RM_6.6.3.sz.mell'!E59</f>
        <v>0</v>
      </c>
      <c r="F59" s="813">
        <f>'RM_6.6.3.sz.mell'!F59</f>
        <v>0</v>
      </c>
      <c r="G59" s="813">
        <f>'RM_6.6.3.sz.mell'!G59</f>
        <v>0</v>
      </c>
      <c r="H59" s="813">
        <f>'RM_6.6.3.sz.mell'!H59</f>
        <v>0</v>
      </c>
      <c r="I59" s="813">
        <f>'RM_6.6.3.sz.mell'!I59</f>
        <v>0</v>
      </c>
      <c r="J59" s="813">
        <f>'RM_6.6.3.sz.mell'!J59</f>
        <v>0</v>
      </c>
      <c r="K59" s="814">
        <f>'RM_6.6.3.sz.mell'!K59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'RM_6.6.3.sz.mell'!C60</f>
        <v>0</v>
      </c>
      <c r="D60" s="813">
        <f>'RM_6.6.3.sz.mell'!D60</f>
        <v>0</v>
      </c>
      <c r="E60" s="813">
        <f>'RM_6.6.3.sz.mell'!E60</f>
        <v>0</v>
      </c>
      <c r="F60" s="813">
        <f>'RM_6.6.3.sz.mell'!F60</f>
        <v>0</v>
      </c>
      <c r="G60" s="813">
        <f>'RM_6.6.3.sz.mell'!G60</f>
        <v>0</v>
      </c>
      <c r="H60" s="813">
        <f>'RM_6.6.3.sz.mell'!H60</f>
        <v>0</v>
      </c>
      <c r="I60" s="813">
        <f>'RM_6.6.3.sz.mell'!I60</f>
        <v>0</v>
      </c>
      <c r="J60" s="813">
        <f>'RM_6.6.3.sz.mell'!J60</f>
        <v>0</v>
      </c>
      <c r="K60" s="814">
        <f>'RM_6.6.3.sz.mell'!K60</f>
        <v>0</v>
      </c>
    </row>
  </sheetData>
  <sheetProtection sheet="1" formatCells="0"/>
  <customSheetViews>
    <customSheetView guid="{9A8A2574-4E4C-4A0E-A4B4-611EAAF4A38D}" scale="120" topLeftCell="B1">
      <selection activeCell="N39" sqref="N39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CONCATENATE(ALAPADATOK!Q21," melléklet ",E_ALAPADATOK!A7," ",E_ALAPADATOK!B7," ",E_ALAPADATOK!C7," ",E_ALAPADATOK!D7," ",E_ALAPADATOK!E7," ",E_ALAPADATOK!F7," ",E_ALAPADATOK!G7," ",E_ALAPADATOK!H7)</f>
        <v>5.6.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CONCATENATE(E_ALAPADATOK!B21)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'RM_6.7.sz.mell'!C10</f>
        <v>0</v>
      </c>
      <c r="D10" s="297">
        <f>'RM_6.7.sz.mell'!D10</f>
        <v>0</v>
      </c>
      <c r="E10" s="297">
        <f>'RM_6.7.sz.mell'!E10</f>
        <v>0</v>
      </c>
      <c r="F10" s="297">
        <f>'RM_6.7.sz.mell'!F10</f>
        <v>0</v>
      </c>
      <c r="G10" s="297">
        <f>'RM_6.7.sz.mell'!G10</f>
        <v>0</v>
      </c>
      <c r="H10" s="297">
        <f>'RM_6.7.sz.mell'!H10</f>
        <v>0</v>
      </c>
      <c r="I10" s="297">
        <f>'RM_6.7.sz.mell'!I10</f>
        <v>0</v>
      </c>
      <c r="J10" s="297">
        <f>'RM_6.7.sz.mell'!J10</f>
        <v>0</v>
      </c>
      <c r="K10" s="297">
        <f>'RM_6.7.sz.mell'!K10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'RM_6.7.sz.mell'!C11</f>
        <v>0</v>
      </c>
      <c r="D11" s="684">
        <f>'RM_6.7.sz.mell'!D11</f>
        <v>0</v>
      </c>
      <c r="E11" s="684">
        <f>'RM_6.7.sz.mell'!E11</f>
        <v>0</v>
      </c>
      <c r="F11" s="684">
        <f>'RM_6.7.sz.mell'!F11</f>
        <v>0</v>
      </c>
      <c r="G11" s="684">
        <f>'RM_6.7.sz.mell'!G11</f>
        <v>0</v>
      </c>
      <c r="H11" s="684">
        <f>'RM_6.7.sz.mell'!H11</f>
        <v>0</v>
      </c>
      <c r="I11" s="684">
        <f>'RM_6.7.sz.mell'!I11</f>
        <v>0</v>
      </c>
      <c r="J11" s="780">
        <f>'RM_6.7.sz.mell'!J11</f>
        <v>0</v>
      </c>
      <c r="K11" s="781">
        <f>'RM_6.7.sz.mell'!K11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'RM_6.7.sz.mell'!C12</f>
        <v>0</v>
      </c>
      <c r="D12" s="686">
        <f>'RM_6.7.sz.mell'!D12</f>
        <v>0</v>
      </c>
      <c r="E12" s="686">
        <f>'RM_6.7.sz.mell'!E12</f>
        <v>0</v>
      </c>
      <c r="F12" s="686">
        <f>'RM_6.7.sz.mell'!F12</f>
        <v>0</v>
      </c>
      <c r="G12" s="686">
        <f>'RM_6.7.sz.mell'!G12</f>
        <v>0</v>
      </c>
      <c r="H12" s="686">
        <f>'RM_6.7.sz.mell'!H12</f>
        <v>0</v>
      </c>
      <c r="I12" s="686">
        <f>'RM_6.7.sz.mell'!I12</f>
        <v>0</v>
      </c>
      <c r="J12" s="783">
        <f>'RM_6.7.sz.mell'!J12</f>
        <v>0</v>
      </c>
      <c r="K12" s="781">
        <f>'RM_6.7.sz.mell'!K12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'RM_6.7.sz.mell'!C13</f>
        <v>0</v>
      </c>
      <c r="D13" s="686">
        <f>'RM_6.7.sz.mell'!D13</f>
        <v>0</v>
      </c>
      <c r="E13" s="686">
        <f>'RM_6.7.sz.mell'!E13</f>
        <v>0</v>
      </c>
      <c r="F13" s="686">
        <f>'RM_6.7.sz.mell'!F13</f>
        <v>0</v>
      </c>
      <c r="G13" s="686">
        <f>'RM_6.7.sz.mell'!G13</f>
        <v>0</v>
      </c>
      <c r="H13" s="686">
        <f>'RM_6.7.sz.mell'!H13</f>
        <v>0</v>
      </c>
      <c r="I13" s="686">
        <f>'RM_6.7.sz.mell'!I13</f>
        <v>0</v>
      </c>
      <c r="J13" s="783">
        <f>'RM_6.7.sz.mell'!J13</f>
        <v>0</v>
      </c>
      <c r="K13" s="781">
        <f>'RM_6.7.sz.mell'!K13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'RM_6.7.sz.mell'!C14</f>
        <v>0</v>
      </c>
      <c r="D14" s="686">
        <f>'RM_6.7.sz.mell'!D14</f>
        <v>0</v>
      </c>
      <c r="E14" s="686">
        <f>'RM_6.7.sz.mell'!E14</f>
        <v>0</v>
      </c>
      <c r="F14" s="686">
        <f>'RM_6.7.sz.mell'!F14</f>
        <v>0</v>
      </c>
      <c r="G14" s="686">
        <f>'RM_6.7.sz.mell'!G14</f>
        <v>0</v>
      </c>
      <c r="H14" s="686">
        <f>'RM_6.7.sz.mell'!H14</f>
        <v>0</v>
      </c>
      <c r="I14" s="686">
        <f>'RM_6.7.sz.mell'!I14</f>
        <v>0</v>
      </c>
      <c r="J14" s="783">
        <f>'RM_6.7.sz.mell'!J14</f>
        <v>0</v>
      </c>
      <c r="K14" s="781">
        <f>'RM_6.7.sz.mell'!K14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'RM_6.7.sz.mell'!C15</f>
        <v>0</v>
      </c>
      <c r="D15" s="686">
        <f>'RM_6.7.sz.mell'!D15</f>
        <v>0</v>
      </c>
      <c r="E15" s="686">
        <f>'RM_6.7.sz.mell'!E15</f>
        <v>0</v>
      </c>
      <c r="F15" s="686">
        <f>'RM_6.7.sz.mell'!F15</f>
        <v>0</v>
      </c>
      <c r="G15" s="686">
        <f>'RM_6.7.sz.mell'!G15</f>
        <v>0</v>
      </c>
      <c r="H15" s="686">
        <f>'RM_6.7.sz.mell'!H15</f>
        <v>0</v>
      </c>
      <c r="I15" s="686">
        <f>'RM_6.7.sz.mell'!I15</f>
        <v>0</v>
      </c>
      <c r="J15" s="783">
        <f>'RM_6.7.sz.mell'!J15</f>
        <v>0</v>
      </c>
      <c r="K15" s="781">
        <f>'RM_6.7.sz.mell'!K15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'RM_6.7.sz.mell'!C16</f>
        <v>0</v>
      </c>
      <c r="D16" s="686">
        <f>'RM_6.7.sz.mell'!D16</f>
        <v>0</v>
      </c>
      <c r="E16" s="686">
        <f>'RM_6.7.sz.mell'!E16</f>
        <v>0</v>
      </c>
      <c r="F16" s="686">
        <f>'RM_6.7.sz.mell'!F16</f>
        <v>0</v>
      </c>
      <c r="G16" s="686">
        <f>'RM_6.7.sz.mell'!G16</f>
        <v>0</v>
      </c>
      <c r="H16" s="686">
        <f>'RM_6.7.sz.mell'!H16</f>
        <v>0</v>
      </c>
      <c r="I16" s="686">
        <f>'RM_6.7.sz.mell'!I16</f>
        <v>0</v>
      </c>
      <c r="J16" s="783">
        <f>'RM_6.7.sz.mell'!J16</f>
        <v>0</v>
      </c>
      <c r="K16" s="781">
        <f>'RM_6.7.sz.mell'!K16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'RM_6.7.sz.mell'!C17</f>
        <v>0</v>
      </c>
      <c r="D17" s="686">
        <f>'RM_6.7.sz.mell'!D17</f>
        <v>0</v>
      </c>
      <c r="E17" s="686">
        <f>'RM_6.7.sz.mell'!E17</f>
        <v>0</v>
      </c>
      <c r="F17" s="686">
        <f>'RM_6.7.sz.mell'!F17</f>
        <v>0</v>
      </c>
      <c r="G17" s="686">
        <f>'RM_6.7.sz.mell'!G17</f>
        <v>0</v>
      </c>
      <c r="H17" s="686">
        <f>'RM_6.7.sz.mell'!H17</f>
        <v>0</v>
      </c>
      <c r="I17" s="686">
        <f>'RM_6.7.sz.mell'!I17</f>
        <v>0</v>
      </c>
      <c r="J17" s="783">
        <f>'RM_6.7.sz.mell'!J17</f>
        <v>0</v>
      </c>
      <c r="K17" s="781">
        <f>'RM_6.7.sz.mell'!K17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'RM_6.7.sz.mell'!C18</f>
        <v>0</v>
      </c>
      <c r="D18" s="686">
        <f>'RM_6.7.sz.mell'!D18</f>
        <v>0</v>
      </c>
      <c r="E18" s="686">
        <f>'RM_6.7.sz.mell'!E18</f>
        <v>0</v>
      </c>
      <c r="F18" s="686">
        <f>'RM_6.7.sz.mell'!F18</f>
        <v>0</v>
      </c>
      <c r="G18" s="686">
        <f>'RM_6.7.sz.mell'!G18</f>
        <v>0</v>
      </c>
      <c r="H18" s="686">
        <f>'RM_6.7.sz.mell'!H18</f>
        <v>0</v>
      </c>
      <c r="I18" s="686">
        <f>'RM_6.7.sz.mell'!I18</f>
        <v>0</v>
      </c>
      <c r="J18" s="783">
        <f>'RM_6.7.sz.mell'!J18</f>
        <v>0</v>
      </c>
      <c r="K18" s="781">
        <f>'RM_6.7.sz.mell'!K18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'RM_6.7.sz.mell'!C19</f>
        <v>0</v>
      </c>
      <c r="D19" s="686">
        <f>'RM_6.7.sz.mell'!D19</f>
        <v>0</v>
      </c>
      <c r="E19" s="686">
        <f>'RM_6.7.sz.mell'!E19</f>
        <v>0</v>
      </c>
      <c r="F19" s="686">
        <f>'RM_6.7.sz.mell'!F19</f>
        <v>0</v>
      </c>
      <c r="G19" s="686">
        <f>'RM_6.7.sz.mell'!G19</f>
        <v>0</v>
      </c>
      <c r="H19" s="686">
        <f>'RM_6.7.sz.mell'!H19</f>
        <v>0</v>
      </c>
      <c r="I19" s="686">
        <f>'RM_6.7.sz.mell'!I19</f>
        <v>0</v>
      </c>
      <c r="J19" s="783">
        <f>'RM_6.7.sz.mell'!J19</f>
        <v>0</v>
      </c>
      <c r="K19" s="781">
        <f>'RM_6.7.sz.mell'!K19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'RM_6.7.sz.mell'!C20</f>
        <v>0</v>
      </c>
      <c r="D20" s="686">
        <f>'RM_6.7.sz.mell'!D20</f>
        <v>0</v>
      </c>
      <c r="E20" s="686">
        <f>'RM_6.7.sz.mell'!E20</f>
        <v>0</v>
      </c>
      <c r="F20" s="686">
        <f>'RM_6.7.sz.mell'!F20</f>
        <v>0</v>
      </c>
      <c r="G20" s="686">
        <f>'RM_6.7.sz.mell'!G20</f>
        <v>0</v>
      </c>
      <c r="H20" s="686">
        <f>'RM_6.7.sz.mell'!H20</f>
        <v>0</v>
      </c>
      <c r="I20" s="686">
        <f>'RM_6.7.sz.mell'!I20</f>
        <v>0</v>
      </c>
      <c r="J20" s="783">
        <f>'RM_6.7.sz.mell'!J20</f>
        <v>0</v>
      </c>
      <c r="K20" s="781">
        <f>'RM_6.7.sz.mell'!K20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'RM_6.7.sz.mell'!C21</f>
        <v>0</v>
      </c>
      <c r="D21" s="688">
        <f>'RM_6.7.sz.mell'!D21</f>
        <v>0</v>
      </c>
      <c r="E21" s="688">
        <f>'RM_6.7.sz.mell'!E21</f>
        <v>0</v>
      </c>
      <c r="F21" s="688">
        <f>'RM_6.7.sz.mell'!F21</f>
        <v>0</v>
      </c>
      <c r="G21" s="688">
        <f>'RM_6.7.sz.mell'!G21</f>
        <v>0</v>
      </c>
      <c r="H21" s="688">
        <f>'RM_6.7.sz.mell'!H21</f>
        <v>0</v>
      </c>
      <c r="I21" s="688">
        <f>'RM_6.7.sz.mell'!I21</f>
        <v>0</v>
      </c>
      <c r="J21" s="786">
        <f>'RM_6.7.sz.mell'!J21</f>
        <v>0</v>
      </c>
      <c r="K21" s="781">
        <f>'RM_6.7.sz.mell'!K21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'RM_6.7.sz.mell'!C22</f>
        <v>0</v>
      </c>
      <c r="D22" s="297">
        <f>'RM_6.7.sz.mell'!D22</f>
        <v>0</v>
      </c>
      <c r="E22" s="297">
        <f>'RM_6.7.sz.mell'!E22</f>
        <v>0</v>
      </c>
      <c r="F22" s="297">
        <f>'RM_6.7.sz.mell'!F22</f>
        <v>0</v>
      </c>
      <c r="G22" s="297">
        <f>'RM_6.7.sz.mell'!G22</f>
        <v>0</v>
      </c>
      <c r="H22" s="297">
        <f>'RM_6.7.sz.mell'!H22</f>
        <v>0</v>
      </c>
      <c r="I22" s="297">
        <f>'RM_6.7.sz.mell'!I22</f>
        <v>0</v>
      </c>
      <c r="J22" s="297">
        <f>'RM_6.7.sz.mell'!J22</f>
        <v>0</v>
      </c>
      <c r="K22" s="346">
        <f>'RM_6.7.sz.mell'!K22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'RM_6.7.sz.mell'!C23</f>
        <v>0</v>
      </c>
      <c r="D23" s="668">
        <f>'RM_6.7.sz.mell'!D23</f>
        <v>0</v>
      </c>
      <c r="E23" s="668">
        <f>'RM_6.7.sz.mell'!E23</f>
        <v>0</v>
      </c>
      <c r="F23" s="668">
        <f>'RM_6.7.sz.mell'!F23</f>
        <v>0</v>
      </c>
      <c r="G23" s="668">
        <f>'RM_6.7.sz.mell'!G23</f>
        <v>0</v>
      </c>
      <c r="H23" s="668">
        <f>'RM_6.7.sz.mell'!H23</f>
        <v>0</v>
      </c>
      <c r="I23" s="668">
        <f>'RM_6.7.sz.mell'!I23</f>
        <v>0</v>
      </c>
      <c r="J23" s="788">
        <f>'RM_6.7.sz.mell'!J23</f>
        <v>0</v>
      </c>
      <c r="K23" s="781">
        <f>'RM_6.7.sz.mell'!K23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'RM_6.7.sz.mell'!C24</f>
        <v>0</v>
      </c>
      <c r="D24" s="686">
        <f>'RM_6.7.sz.mell'!D24</f>
        <v>0</v>
      </c>
      <c r="E24" s="686">
        <f>'RM_6.7.sz.mell'!E24</f>
        <v>0</v>
      </c>
      <c r="F24" s="686">
        <f>'RM_6.7.sz.mell'!F24</f>
        <v>0</v>
      </c>
      <c r="G24" s="686">
        <f>'RM_6.7.sz.mell'!G24</f>
        <v>0</v>
      </c>
      <c r="H24" s="686">
        <f>'RM_6.7.sz.mell'!H24</f>
        <v>0</v>
      </c>
      <c r="I24" s="686">
        <f>'RM_6.7.sz.mell'!I24</f>
        <v>0</v>
      </c>
      <c r="J24" s="783">
        <f>'RM_6.7.sz.mell'!J24</f>
        <v>0</v>
      </c>
      <c r="K24" s="789">
        <f>'RM_6.7.sz.mell'!K24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'RM_6.7.sz.mell'!C25</f>
        <v>0</v>
      </c>
      <c r="D25" s="686">
        <f>'RM_6.7.sz.mell'!D25</f>
        <v>0</v>
      </c>
      <c r="E25" s="686">
        <f>'RM_6.7.sz.mell'!E25</f>
        <v>0</v>
      </c>
      <c r="F25" s="686">
        <f>'RM_6.7.sz.mell'!F25</f>
        <v>0</v>
      </c>
      <c r="G25" s="686">
        <f>'RM_6.7.sz.mell'!G25</f>
        <v>0</v>
      </c>
      <c r="H25" s="686">
        <f>'RM_6.7.sz.mell'!H25</f>
        <v>0</v>
      </c>
      <c r="I25" s="686">
        <f>'RM_6.7.sz.mell'!I25</f>
        <v>0</v>
      </c>
      <c r="J25" s="783">
        <f>'RM_6.7.sz.mell'!J25</f>
        <v>0</v>
      </c>
      <c r="K25" s="789">
        <f>'RM_6.7.sz.mell'!K25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'RM_6.7.sz.mell'!C26</f>
        <v>0</v>
      </c>
      <c r="D26" s="688">
        <f>'RM_6.7.sz.mell'!D26</f>
        <v>0</v>
      </c>
      <c r="E26" s="688">
        <f>'RM_6.7.sz.mell'!E26</f>
        <v>0</v>
      </c>
      <c r="F26" s="688">
        <f>'RM_6.7.sz.mell'!F26</f>
        <v>0</v>
      </c>
      <c r="G26" s="688">
        <f>'RM_6.7.sz.mell'!G26</f>
        <v>0</v>
      </c>
      <c r="H26" s="688">
        <f>'RM_6.7.sz.mell'!H26</f>
        <v>0</v>
      </c>
      <c r="I26" s="688">
        <f>'RM_6.7.sz.mell'!I26</f>
        <v>0</v>
      </c>
      <c r="J26" s="790">
        <f>'RM_6.7.sz.mell'!J26</f>
        <v>0</v>
      </c>
      <c r="K26" s="791">
        <f>'RM_6.7.sz.mell'!K26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'RM_6.7.sz.mell'!C27</f>
        <v>0</v>
      </c>
      <c r="D27" s="389">
        <f>'RM_6.7.sz.mell'!D27</f>
        <v>0</v>
      </c>
      <c r="E27" s="389">
        <f>'RM_6.7.sz.mell'!E27</f>
        <v>0</v>
      </c>
      <c r="F27" s="389">
        <f>'RM_6.7.sz.mell'!F27</f>
        <v>0</v>
      </c>
      <c r="G27" s="389">
        <f>'RM_6.7.sz.mell'!G27</f>
        <v>0</v>
      </c>
      <c r="H27" s="389">
        <f>'RM_6.7.sz.mell'!H27</f>
        <v>0</v>
      </c>
      <c r="I27" s="389">
        <f>'RM_6.7.sz.mell'!I27</f>
        <v>0</v>
      </c>
      <c r="J27" s="389">
        <f>'RM_6.7.sz.mell'!J27</f>
        <v>0</v>
      </c>
      <c r="K27" s="302">
        <f>'RM_6.7.sz.mell'!K27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'RM_6.7.sz.mell'!C28</f>
        <v>0</v>
      </c>
      <c r="D28" s="297">
        <f>'RM_6.7.sz.mell'!D28</f>
        <v>0</v>
      </c>
      <c r="E28" s="297">
        <f>'RM_6.7.sz.mell'!E28</f>
        <v>0</v>
      </c>
      <c r="F28" s="297">
        <f>'RM_6.7.sz.mell'!F28</f>
        <v>0</v>
      </c>
      <c r="G28" s="297">
        <f>'RM_6.7.sz.mell'!G28</f>
        <v>0</v>
      </c>
      <c r="H28" s="297">
        <f>'RM_6.7.sz.mell'!H28</f>
        <v>0</v>
      </c>
      <c r="I28" s="297">
        <f>'RM_6.7.sz.mell'!I28</f>
        <v>0</v>
      </c>
      <c r="J28" s="297">
        <f>'RM_6.7.sz.mell'!J28</f>
        <v>0</v>
      </c>
      <c r="K28" s="346">
        <f>'RM_6.7.sz.mell'!K28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'RM_6.7.sz.mell'!C29</f>
        <v>0</v>
      </c>
      <c r="D29" s="679">
        <f>'RM_6.7.sz.mell'!D29</f>
        <v>0</v>
      </c>
      <c r="E29" s="679">
        <f>'RM_6.7.sz.mell'!E29</f>
        <v>0</v>
      </c>
      <c r="F29" s="679">
        <f>'RM_6.7.sz.mell'!F29</f>
        <v>0</v>
      </c>
      <c r="G29" s="679">
        <f>'RM_6.7.sz.mell'!G29</f>
        <v>0</v>
      </c>
      <c r="H29" s="679">
        <f>'RM_6.7.sz.mell'!H29</f>
        <v>0</v>
      </c>
      <c r="I29" s="679">
        <f>'RM_6.7.sz.mell'!I29</f>
        <v>0</v>
      </c>
      <c r="J29" s="788">
        <f>'RM_6.7.sz.mell'!J29</f>
        <v>0</v>
      </c>
      <c r="K29" s="781">
        <f>'RM_6.7.sz.mell'!K29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'RM_6.7.sz.mell'!C30</f>
        <v>0</v>
      </c>
      <c r="D30" s="679">
        <f>'RM_6.7.sz.mell'!D30</f>
        <v>0</v>
      </c>
      <c r="E30" s="679">
        <f>'RM_6.7.sz.mell'!E30</f>
        <v>0</v>
      </c>
      <c r="F30" s="679">
        <f>'RM_6.7.sz.mell'!F30</f>
        <v>0</v>
      </c>
      <c r="G30" s="679">
        <f>'RM_6.7.sz.mell'!G30</f>
        <v>0</v>
      </c>
      <c r="H30" s="679">
        <f>'RM_6.7.sz.mell'!H30</f>
        <v>0</v>
      </c>
      <c r="I30" s="679">
        <f>'RM_6.7.sz.mell'!I30</f>
        <v>0</v>
      </c>
      <c r="J30" s="788">
        <f>'RM_6.7.sz.mell'!J30</f>
        <v>0</v>
      </c>
      <c r="K30" s="781">
        <f>'RM_6.7.sz.mell'!K30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'RM_6.7.sz.mell'!C31</f>
        <v>0</v>
      </c>
      <c r="D31" s="757">
        <f>'RM_6.7.sz.mell'!D31</f>
        <v>0</v>
      </c>
      <c r="E31" s="757">
        <f>'RM_6.7.sz.mell'!E31</f>
        <v>0</v>
      </c>
      <c r="F31" s="757">
        <f>'RM_6.7.sz.mell'!F31</f>
        <v>0</v>
      </c>
      <c r="G31" s="757">
        <f>'RM_6.7.sz.mell'!G31</f>
        <v>0</v>
      </c>
      <c r="H31" s="757">
        <f>'RM_6.7.sz.mell'!H31</f>
        <v>0</v>
      </c>
      <c r="I31" s="757">
        <f>'RM_6.7.sz.mell'!I31</f>
        <v>0</v>
      </c>
      <c r="J31" s="788">
        <f>'RM_6.7.sz.mell'!J31</f>
        <v>0</v>
      </c>
      <c r="K31" s="781">
        <f>'RM_6.7.sz.mell'!K31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'RM_6.7.sz.mell'!C32</f>
        <v>0</v>
      </c>
      <c r="D32" s="297">
        <f>'RM_6.7.sz.mell'!D32</f>
        <v>0</v>
      </c>
      <c r="E32" s="297">
        <f>'RM_6.7.sz.mell'!E32</f>
        <v>0</v>
      </c>
      <c r="F32" s="297">
        <f>'RM_6.7.sz.mell'!F32</f>
        <v>0</v>
      </c>
      <c r="G32" s="297">
        <f>'RM_6.7.sz.mell'!G32</f>
        <v>0</v>
      </c>
      <c r="H32" s="297">
        <f>'RM_6.7.sz.mell'!H32</f>
        <v>0</v>
      </c>
      <c r="I32" s="297">
        <f>'RM_6.7.sz.mell'!I32</f>
        <v>0</v>
      </c>
      <c r="J32" s="297">
        <f>'RM_6.7.sz.mell'!J32</f>
        <v>0</v>
      </c>
      <c r="K32" s="346">
        <f>'RM_6.7.sz.mell'!K32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'RM_6.7.sz.mell'!C33</f>
        <v>0</v>
      </c>
      <c r="D33" s="672">
        <f>'RM_6.7.sz.mell'!D33</f>
        <v>0</v>
      </c>
      <c r="E33" s="672">
        <f>'RM_6.7.sz.mell'!E33</f>
        <v>0</v>
      </c>
      <c r="F33" s="672">
        <f>'RM_6.7.sz.mell'!F33</f>
        <v>0</v>
      </c>
      <c r="G33" s="672">
        <f>'RM_6.7.sz.mell'!G33</f>
        <v>0</v>
      </c>
      <c r="H33" s="672">
        <f>'RM_6.7.sz.mell'!H33</f>
        <v>0</v>
      </c>
      <c r="I33" s="672">
        <f>'RM_6.7.sz.mell'!I33</f>
        <v>0</v>
      </c>
      <c r="J33" s="788">
        <f>'RM_6.7.sz.mell'!J33</f>
        <v>0</v>
      </c>
      <c r="K33" s="781">
        <f>'RM_6.7.sz.mell'!K33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'RM_6.7.sz.mell'!C34</f>
        <v>0</v>
      </c>
      <c r="D34" s="679">
        <f>'RM_6.7.sz.mell'!D34</f>
        <v>0</v>
      </c>
      <c r="E34" s="679">
        <f>'RM_6.7.sz.mell'!E34</f>
        <v>0</v>
      </c>
      <c r="F34" s="679">
        <f>'RM_6.7.sz.mell'!F34</f>
        <v>0</v>
      </c>
      <c r="G34" s="679">
        <f>'RM_6.7.sz.mell'!G34</f>
        <v>0</v>
      </c>
      <c r="H34" s="679">
        <f>'RM_6.7.sz.mell'!H34</f>
        <v>0</v>
      </c>
      <c r="I34" s="679">
        <f>'RM_6.7.sz.mell'!I34</f>
        <v>0</v>
      </c>
      <c r="J34" s="788">
        <f>'RM_6.7.sz.mell'!J34</f>
        <v>0</v>
      </c>
      <c r="K34" s="781">
        <f>'RM_6.7.sz.mell'!K34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'RM_6.7.sz.mell'!C35</f>
        <v>0</v>
      </c>
      <c r="D35" s="757">
        <f>'RM_6.7.sz.mell'!D35</f>
        <v>0</v>
      </c>
      <c r="E35" s="757">
        <f>'RM_6.7.sz.mell'!E35</f>
        <v>0</v>
      </c>
      <c r="F35" s="757">
        <f>'RM_6.7.sz.mell'!F35</f>
        <v>0</v>
      </c>
      <c r="G35" s="757">
        <f>'RM_6.7.sz.mell'!G35</f>
        <v>0</v>
      </c>
      <c r="H35" s="757">
        <f>'RM_6.7.sz.mell'!H35</f>
        <v>0</v>
      </c>
      <c r="I35" s="757">
        <f>'RM_6.7.sz.mell'!I35</f>
        <v>0</v>
      </c>
      <c r="J35" s="788">
        <f>'RM_6.7.sz.mell'!J35</f>
        <v>0</v>
      </c>
      <c r="K35" s="798">
        <f>'RM_6.7.sz.mell'!K35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'RM_6.7.sz.mell'!C36</f>
        <v>0</v>
      </c>
      <c r="D36" s="389">
        <f>'RM_6.7.sz.mell'!D36</f>
        <v>0</v>
      </c>
      <c r="E36" s="389">
        <f>'RM_6.7.sz.mell'!E36</f>
        <v>0</v>
      </c>
      <c r="F36" s="389">
        <f>'RM_6.7.sz.mell'!F36</f>
        <v>0</v>
      </c>
      <c r="G36" s="389">
        <f>'RM_6.7.sz.mell'!G36</f>
        <v>0</v>
      </c>
      <c r="H36" s="389">
        <f>'RM_6.7.sz.mell'!H36</f>
        <v>0</v>
      </c>
      <c r="I36" s="389">
        <f>'RM_6.7.sz.mell'!I36</f>
        <v>0</v>
      </c>
      <c r="J36" s="297">
        <f>'RM_6.7.sz.mell'!J36</f>
        <v>0</v>
      </c>
      <c r="K36" s="302">
        <f>'RM_6.7.sz.mell'!K36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'RM_6.7.sz.mell'!C37</f>
        <v>0</v>
      </c>
      <c r="D37" s="389">
        <f>'RM_6.7.sz.mell'!D37</f>
        <v>0</v>
      </c>
      <c r="E37" s="389">
        <f>'RM_6.7.sz.mell'!E37</f>
        <v>0</v>
      </c>
      <c r="F37" s="389">
        <f>'RM_6.7.sz.mell'!F37</f>
        <v>0</v>
      </c>
      <c r="G37" s="389">
        <f>'RM_6.7.sz.mell'!G37</f>
        <v>0</v>
      </c>
      <c r="H37" s="389">
        <f>'RM_6.7.sz.mell'!H37</f>
        <v>0</v>
      </c>
      <c r="I37" s="389">
        <f>'RM_6.7.sz.mell'!I37</f>
        <v>0</v>
      </c>
      <c r="J37" s="799">
        <f>'RM_6.7.sz.mell'!J37</f>
        <v>0</v>
      </c>
      <c r="K37" s="781">
        <f>'RM_6.7.sz.mell'!K37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'RM_6.7.sz.mell'!C38</f>
        <v>0</v>
      </c>
      <c r="D38" s="297">
        <f>'RM_6.7.sz.mell'!D38</f>
        <v>0</v>
      </c>
      <c r="E38" s="297">
        <f>'RM_6.7.sz.mell'!E38</f>
        <v>0</v>
      </c>
      <c r="F38" s="297">
        <f>'RM_6.7.sz.mell'!F38</f>
        <v>0</v>
      </c>
      <c r="G38" s="297">
        <f>'RM_6.7.sz.mell'!G38</f>
        <v>0</v>
      </c>
      <c r="H38" s="297">
        <f>'RM_6.7.sz.mell'!H38</f>
        <v>0</v>
      </c>
      <c r="I38" s="297">
        <f>'RM_6.7.sz.mell'!I38</f>
        <v>0</v>
      </c>
      <c r="J38" s="297">
        <f>'RM_6.7.sz.mell'!J38</f>
        <v>0</v>
      </c>
      <c r="K38" s="346">
        <f>'RM_6.7.sz.mell'!K38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'RM_6.7.sz.mell'!C39</f>
        <v>0</v>
      </c>
      <c r="D39" s="297">
        <f>'RM_6.7.sz.mell'!D39</f>
        <v>0</v>
      </c>
      <c r="E39" s="297">
        <f>'RM_6.7.sz.mell'!E39</f>
        <v>0</v>
      </c>
      <c r="F39" s="297">
        <f>'RM_6.7.sz.mell'!F39</f>
        <v>0</v>
      </c>
      <c r="G39" s="297">
        <f>'RM_6.7.sz.mell'!G39</f>
        <v>0</v>
      </c>
      <c r="H39" s="297">
        <f>'RM_6.7.sz.mell'!H39</f>
        <v>0</v>
      </c>
      <c r="I39" s="297">
        <f>'RM_6.7.sz.mell'!I39</f>
        <v>0</v>
      </c>
      <c r="J39" s="297">
        <f>'RM_6.7.sz.mell'!J39</f>
        <v>0</v>
      </c>
      <c r="K39" s="346">
        <f>'RM_6.7.sz.mell'!K39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'RM_6.7.sz.mell'!C40</f>
        <v>0</v>
      </c>
      <c r="D40" s="672">
        <f>'RM_6.7.sz.mell'!D40</f>
        <v>0</v>
      </c>
      <c r="E40" s="672">
        <f>'RM_6.7.sz.mell'!E40</f>
        <v>0</v>
      </c>
      <c r="F40" s="672">
        <f>'RM_6.7.sz.mell'!F40</f>
        <v>0</v>
      </c>
      <c r="G40" s="672">
        <f>'RM_6.7.sz.mell'!G40</f>
        <v>0</v>
      </c>
      <c r="H40" s="672">
        <f>'RM_6.7.sz.mell'!H40</f>
        <v>0</v>
      </c>
      <c r="I40" s="672">
        <f>'RM_6.7.sz.mell'!I40</f>
        <v>0</v>
      </c>
      <c r="J40" s="788">
        <f>'RM_6.7.sz.mell'!J40</f>
        <v>0</v>
      </c>
      <c r="K40" s="781">
        <f>'RM_6.7.sz.mell'!K40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'RM_6.7.sz.mell'!C41</f>
        <v>0</v>
      </c>
      <c r="D41" s="679">
        <f>'RM_6.7.sz.mell'!D41</f>
        <v>0</v>
      </c>
      <c r="E41" s="679">
        <f>'RM_6.7.sz.mell'!E41</f>
        <v>0</v>
      </c>
      <c r="F41" s="679">
        <f>'RM_6.7.sz.mell'!F41</f>
        <v>0</v>
      </c>
      <c r="G41" s="679">
        <f>'RM_6.7.sz.mell'!G41</f>
        <v>0</v>
      </c>
      <c r="H41" s="679">
        <f>'RM_6.7.sz.mell'!H41</f>
        <v>0</v>
      </c>
      <c r="I41" s="679">
        <f>'RM_6.7.sz.mell'!I41</f>
        <v>0</v>
      </c>
      <c r="J41" s="788">
        <f>'RM_6.7.sz.mell'!J41</f>
        <v>0</v>
      </c>
      <c r="K41" s="789">
        <f>'RM_6.7.sz.mell'!K41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'RM_6.7.sz.mell'!C42</f>
        <v>0</v>
      </c>
      <c r="D42" s="676">
        <f>'RM_6.7.sz.mell'!D42</f>
        <v>0</v>
      </c>
      <c r="E42" s="676">
        <f>'RM_6.7.sz.mell'!E42</f>
        <v>0</v>
      </c>
      <c r="F42" s="676">
        <f>'RM_6.7.sz.mell'!F42</f>
        <v>0</v>
      </c>
      <c r="G42" s="676">
        <f>'RM_6.7.sz.mell'!G42</f>
        <v>0</v>
      </c>
      <c r="H42" s="676">
        <f>'RM_6.7.sz.mell'!H42</f>
        <v>0</v>
      </c>
      <c r="I42" s="676">
        <f>'RM_6.7.sz.mell'!I42</f>
        <v>0</v>
      </c>
      <c r="J42" s="788">
        <f>'RM_6.7.sz.mell'!J42</f>
        <v>0</v>
      </c>
      <c r="K42" s="791">
        <f>'RM_6.7.sz.mell'!K42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'RM_6.7.sz.mell'!C43</f>
        <v>0</v>
      </c>
      <c r="D43" s="297">
        <f>'RM_6.7.sz.mell'!D43</f>
        <v>0</v>
      </c>
      <c r="E43" s="297">
        <f>'RM_6.7.sz.mell'!E43</f>
        <v>0</v>
      </c>
      <c r="F43" s="297">
        <f>'RM_6.7.sz.mell'!F43</f>
        <v>0</v>
      </c>
      <c r="G43" s="297">
        <f>'RM_6.7.sz.mell'!G43</f>
        <v>0</v>
      </c>
      <c r="H43" s="297">
        <f>'RM_6.7.sz.mell'!H43</f>
        <v>0</v>
      </c>
      <c r="I43" s="297">
        <f>'RM_6.7.sz.mell'!I43</f>
        <v>0</v>
      </c>
      <c r="J43" s="297">
        <f>'RM_6.7.sz.mell'!J43</f>
        <v>0</v>
      </c>
      <c r="K43" s="346">
        <f>'RM_6.7.sz.mell'!K43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'RM_6.7.sz.mell'!C45</f>
        <v>0</v>
      </c>
      <c r="D45" s="801">
        <f>'RM_6.7.sz.mell'!D45</f>
        <v>0</v>
      </c>
      <c r="E45" s="801">
        <f>'RM_6.7.sz.mell'!E45</f>
        <v>0</v>
      </c>
      <c r="F45" s="801">
        <f>'RM_6.7.sz.mell'!F45</f>
        <v>0</v>
      </c>
      <c r="G45" s="801">
        <f>'RM_6.7.sz.mell'!G45</f>
        <v>0</v>
      </c>
      <c r="H45" s="801">
        <f>'RM_6.7.sz.mell'!H45</f>
        <v>0</v>
      </c>
      <c r="I45" s="801">
        <f>'RM_6.7.sz.mell'!I45</f>
        <v>0</v>
      </c>
      <c r="J45" s="801">
        <f>'RM_6.7.sz.mell'!J45</f>
        <v>0</v>
      </c>
      <c r="K45" s="302">
        <f>'RM_6.7.sz.mell'!K45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'RM_6.7.sz.mell'!C46</f>
        <v>0</v>
      </c>
      <c r="D46" s="803">
        <f>'RM_6.7.sz.mell'!D46</f>
        <v>0</v>
      </c>
      <c r="E46" s="803">
        <f>'RM_6.7.sz.mell'!E46</f>
        <v>0</v>
      </c>
      <c r="F46" s="803">
        <f>'RM_6.7.sz.mell'!F46</f>
        <v>0</v>
      </c>
      <c r="G46" s="803">
        <f>'RM_6.7.sz.mell'!G46</f>
        <v>0</v>
      </c>
      <c r="H46" s="803">
        <f>'RM_6.7.sz.mell'!H46</f>
        <v>0</v>
      </c>
      <c r="I46" s="803">
        <f>'RM_6.7.sz.mell'!I46</f>
        <v>0</v>
      </c>
      <c r="J46" s="803">
        <f>'RM_6.7.sz.mell'!J46</f>
        <v>0</v>
      </c>
      <c r="K46" s="804">
        <f>'RM_6.7.sz.mell'!K46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'RM_6.7.sz.mell'!C47</f>
        <v>0</v>
      </c>
      <c r="D47" s="806">
        <f>'RM_6.7.sz.mell'!D47</f>
        <v>0</v>
      </c>
      <c r="E47" s="806">
        <f>'RM_6.7.sz.mell'!E47</f>
        <v>0</v>
      </c>
      <c r="F47" s="806">
        <f>'RM_6.7.sz.mell'!F47</f>
        <v>0</v>
      </c>
      <c r="G47" s="806">
        <f>'RM_6.7.sz.mell'!G47</f>
        <v>0</v>
      </c>
      <c r="H47" s="806">
        <f>'RM_6.7.sz.mell'!H47</f>
        <v>0</v>
      </c>
      <c r="I47" s="806">
        <f>'RM_6.7.sz.mell'!I47</f>
        <v>0</v>
      </c>
      <c r="J47" s="806">
        <f>'RM_6.7.sz.mell'!J47</f>
        <v>0</v>
      </c>
      <c r="K47" s="807">
        <f>'RM_6.7.sz.mell'!K47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'RM_6.7.sz.mell'!C48</f>
        <v>0</v>
      </c>
      <c r="D48" s="806">
        <f>'RM_6.7.sz.mell'!D48</f>
        <v>0</v>
      </c>
      <c r="E48" s="806">
        <f>'RM_6.7.sz.mell'!E48</f>
        <v>0</v>
      </c>
      <c r="F48" s="806">
        <f>'RM_6.7.sz.mell'!F48</f>
        <v>0</v>
      </c>
      <c r="G48" s="806">
        <f>'RM_6.7.sz.mell'!G48</f>
        <v>0</v>
      </c>
      <c r="H48" s="806">
        <f>'RM_6.7.sz.mell'!H48</f>
        <v>0</v>
      </c>
      <c r="I48" s="806">
        <f>'RM_6.7.sz.mell'!I48</f>
        <v>0</v>
      </c>
      <c r="J48" s="806">
        <f>'RM_6.7.sz.mell'!J48</f>
        <v>0</v>
      </c>
      <c r="K48" s="807">
        <f>'RM_6.7.sz.mell'!K48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'RM_6.7.sz.mell'!C49</f>
        <v>0</v>
      </c>
      <c r="D49" s="806">
        <f>'RM_6.7.sz.mell'!D49</f>
        <v>0</v>
      </c>
      <c r="E49" s="806">
        <f>'RM_6.7.sz.mell'!E49</f>
        <v>0</v>
      </c>
      <c r="F49" s="806">
        <f>'RM_6.7.sz.mell'!F49</f>
        <v>0</v>
      </c>
      <c r="G49" s="806">
        <f>'RM_6.7.sz.mell'!G49</f>
        <v>0</v>
      </c>
      <c r="H49" s="806">
        <f>'RM_6.7.sz.mell'!H49</f>
        <v>0</v>
      </c>
      <c r="I49" s="806">
        <f>'RM_6.7.sz.mell'!I49</f>
        <v>0</v>
      </c>
      <c r="J49" s="806">
        <f>'RM_6.7.sz.mell'!J49</f>
        <v>0</v>
      </c>
      <c r="K49" s="807">
        <f>'RM_6.7.sz.mell'!K49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'RM_6.7.sz.mell'!C50</f>
        <v>0</v>
      </c>
      <c r="D50" s="806">
        <f>'RM_6.7.sz.mell'!D50</f>
        <v>0</v>
      </c>
      <c r="E50" s="806">
        <f>'RM_6.7.sz.mell'!E50</f>
        <v>0</v>
      </c>
      <c r="F50" s="806">
        <f>'RM_6.7.sz.mell'!F50</f>
        <v>0</v>
      </c>
      <c r="G50" s="806">
        <f>'RM_6.7.sz.mell'!G50</f>
        <v>0</v>
      </c>
      <c r="H50" s="806">
        <f>'RM_6.7.sz.mell'!H50</f>
        <v>0</v>
      </c>
      <c r="I50" s="806">
        <f>'RM_6.7.sz.mell'!I50</f>
        <v>0</v>
      </c>
      <c r="J50" s="806">
        <f>'RM_6.7.sz.mell'!J50</f>
        <v>0</v>
      </c>
      <c r="K50" s="807">
        <f>'RM_6.7.sz.mell'!K50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'RM_6.7.sz.mell'!C51</f>
        <v>0</v>
      </c>
      <c r="D51" s="801">
        <f>'RM_6.7.sz.mell'!D51</f>
        <v>0</v>
      </c>
      <c r="E51" s="801">
        <f>'RM_6.7.sz.mell'!E51</f>
        <v>0</v>
      </c>
      <c r="F51" s="801">
        <f>'RM_6.7.sz.mell'!F51</f>
        <v>0</v>
      </c>
      <c r="G51" s="801">
        <f>'RM_6.7.sz.mell'!G51</f>
        <v>0</v>
      </c>
      <c r="H51" s="801">
        <f>'RM_6.7.sz.mell'!H51</f>
        <v>0</v>
      </c>
      <c r="I51" s="801">
        <f>'RM_6.7.sz.mell'!I51</f>
        <v>0</v>
      </c>
      <c r="J51" s="801">
        <f>'RM_6.7.sz.mell'!J51</f>
        <v>0</v>
      </c>
      <c r="K51" s="302">
        <f>'RM_6.7.sz.mell'!K51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'RM_6.7.sz.mell'!C52</f>
        <v>0</v>
      </c>
      <c r="D52" s="803">
        <f>'RM_6.7.sz.mell'!D52</f>
        <v>0</v>
      </c>
      <c r="E52" s="803">
        <f>'RM_6.7.sz.mell'!E52</f>
        <v>0</v>
      </c>
      <c r="F52" s="803">
        <f>'RM_6.7.sz.mell'!F52</f>
        <v>0</v>
      </c>
      <c r="G52" s="803">
        <f>'RM_6.7.sz.mell'!G52</f>
        <v>0</v>
      </c>
      <c r="H52" s="803">
        <f>'RM_6.7.sz.mell'!H52</f>
        <v>0</v>
      </c>
      <c r="I52" s="803">
        <f>'RM_6.7.sz.mell'!I52</f>
        <v>0</v>
      </c>
      <c r="J52" s="803">
        <f>'RM_6.7.sz.mell'!J52</f>
        <v>0</v>
      </c>
      <c r="K52" s="804">
        <f>'RM_6.7.sz.mell'!K52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'RM_6.7.sz.mell'!C53</f>
        <v>0</v>
      </c>
      <c r="D53" s="806">
        <f>'RM_6.7.sz.mell'!D53</f>
        <v>0</v>
      </c>
      <c r="E53" s="806">
        <f>'RM_6.7.sz.mell'!E53</f>
        <v>0</v>
      </c>
      <c r="F53" s="806">
        <f>'RM_6.7.sz.mell'!F53</f>
        <v>0</v>
      </c>
      <c r="G53" s="806">
        <f>'RM_6.7.sz.mell'!G53</f>
        <v>0</v>
      </c>
      <c r="H53" s="806">
        <f>'RM_6.7.sz.mell'!H53</f>
        <v>0</v>
      </c>
      <c r="I53" s="806">
        <f>'RM_6.7.sz.mell'!I53</f>
        <v>0</v>
      </c>
      <c r="J53" s="806">
        <f>'RM_6.7.sz.mell'!J53</f>
        <v>0</v>
      </c>
      <c r="K53" s="807">
        <f>'RM_6.7.sz.mell'!K53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'RM_6.7.sz.mell'!C54</f>
        <v>0</v>
      </c>
      <c r="D54" s="806">
        <f>'RM_6.7.sz.mell'!D54</f>
        <v>0</v>
      </c>
      <c r="E54" s="806">
        <f>'RM_6.7.sz.mell'!E54</f>
        <v>0</v>
      </c>
      <c r="F54" s="806">
        <f>'RM_6.7.sz.mell'!F54</f>
        <v>0</v>
      </c>
      <c r="G54" s="806">
        <f>'RM_6.7.sz.mell'!G54</f>
        <v>0</v>
      </c>
      <c r="H54" s="806">
        <f>'RM_6.7.sz.mell'!H54</f>
        <v>0</v>
      </c>
      <c r="I54" s="806">
        <f>'RM_6.7.sz.mell'!I54</f>
        <v>0</v>
      </c>
      <c r="J54" s="806">
        <f>'RM_6.7.sz.mell'!J54</f>
        <v>0</v>
      </c>
      <c r="K54" s="807">
        <f>'RM_6.7.sz.mell'!K54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'RM_6.7.sz.mell'!C55</f>
        <v>0</v>
      </c>
      <c r="D55" s="806">
        <f>'RM_6.7.sz.mell'!D55</f>
        <v>0</v>
      </c>
      <c r="E55" s="806">
        <f>'RM_6.7.sz.mell'!E55</f>
        <v>0</v>
      </c>
      <c r="F55" s="806">
        <f>'RM_6.7.sz.mell'!F55</f>
        <v>0</v>
      </c>
      <c r="G55" s="806">
        <f>'RM_6.7.sz.mell'!G55</f>
        <v>0</v>
      </c>
      <c r="H55" s="806">
        <f>'RM_6.7.sz.mell'!H55</f>
        <v>0</v>
      </c>
      <c r="I55" s="806">
        <f>'RM_6.7.sz.mell'!I55</f>
        <v>0</v>
      </c>
      <c r="J55" s="806">
        <f>'RM_6.7.sz.mell'!J55</f>
        <v>0</v>
      </c>
      <c r="K55" s="807">
        <f>'RM_6.7.sz.mell'!K55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'RM_6.7.sz.mell'!C56</f>
        <v>0</v>
      </c>
      <c r="D56" s="801">
        <f>'RM_6.7.sz.mell'!D56</f>
        <v>0</v>
      </c>
      <c r="E56" s="801">
        <f>'RM_6.7.sz.mell'!E56</f>
        <v>0</v>
      </c>
      <c r="F56" s="801">
        <f>'RM_6.7.sz.mell'!F56</f>
        <v>0</v>
      </c>
      <c r="G56" s="801">
        <f>'RM_6.7.sz.mell'!G56</f>
        <v>0</v>
      </c>
      <c r="H56" s="801">
        <f>'RM_6.7.sz.mell'!H56</f>
        <v>0</v>
      </c>
      <c r="I56" s="801">
        <f>'RM_6.7.sz.mell'!I56</f>
        <v>0</v>
      </c>
      <c r="J56" s="801">
        <f>'RM_6.7.sz.mell'!J56</f>
        <v>0</v>
      </c>
      <c r="K56" s="302">
        <f>'RM_6.7.sz.mell'!K56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'RM_6.7.sz.mell'!C57</f>
        <v>0</v>
      </c>
      <c r="D57" s="809">
        <f>'RM_6.7.sz.mell'!D57</f>
        <v>0</v>
      </c>
      <c r="E57" s="809">
        <f>'RM_6.7.sz.mell'!E57</f>
        <v>0</v>
      </c>
      <c r="F57" s="809">
        <f>'RM_6.7.sz.mell'!F57</f>
        <v>0</v>
      </c>
      <c r="G57" s="809">
        <f>'RM_6.7.sz.mell'!G57</f>
        <v>0</v>
      </c>
      <c r="H57" s="809">
        <f>'RM_6.7.sz.mell'!H57</f>
        <v>0</v>
      </c>
      <c r="I57" s="809">
        <f>'RM_6.7.sz.mell'!I57</f>
        <v>0</v>
      </c>
      <c r="J57" s="809">
        <f>'RM_6.7.sz.mell'!J57</f>
        <v>0</v>
      </c>
      <c r="K57" s="350">
        <f>'RM_6.7.sz.mell'!K57</f>
        <v>0</v>
      </c>
    </row>
    <row r="58" spans="1:11" ht="8.1" customHeight="1" thickBot="1" x14ac:dyDescent="0.25">
      <c r="C58" s="815">
        <f>'RM_6.7.sz.mell'!C58</f>
        <v>0</v>
      </c>
      <c r="D58" s="815">
        <f>'RM_6.7.sz.mell'!D58</f>
        <v>0</v>
      </c>
      <c r="E58" s="815">
        <f>'RM_6.7.sz.mell'!E58</f>
        <v>0</v>
      </c>
      <c r="F58" s="815">
        <f>'RM_6.7.sz.mell'!F58</f>
        <v>0</v>
      </c>
      <c r="G58" s="815">
        <f>'RM_6.7.sz.mell'!G58</f>
        <v>0</v>
      </c>
      <c r="H58" s="815">
        <f>'RM_6.7.sz.mell'!H58</f>
        <v>0</v>
      </c>
      <c r="I58" s="815">
        <f>'RM_6.7.sz.mell'!I58</f>
        <v>0</v>
      </c>
      <c r="J58" s="815">
        <f>'RM_6.7.sz.mell'!J58</f>
        <v>0</v>
      </c>
      <c r="K58" s="816">
        <f>'RM_6.7.sz.mell'!K58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'RM_6.7.sz.mell'!C59</f>
        <v>0</v>
      </c>
      <c r="D59" s="813">
        <f>'RM_6.7.sz.mell'!D59</f>
        <v>0</v>
      </c>
      <c r="E59" s="813">
        <f>'RM_6.7.sz.mell'!E59</f>
        <v>0</v>
      </c>
      <c r="F59" s="813">
        <f>'RM_6.7.sz.mell'!F59</f>
        <v>0</v>
      </c>
      <c r="G59" s="813">
        <f>'RM_6.7.sz.mell'!G59</f>
        <v>0</v>
      </c>
      <c r="H59" s="813">
        <f>'RM_6.7.sz.mell'!H59</f>
        <v>0</v>
      </c>
      <c r="I59" s="813">
        <f>'RM_6.7.sz.mell'!I59</f>
        <v>0</v>
      </c>
      <c r="J59" s="813">
        <f>'RM_6.7.sz.mell'!J59</f>
        <v>0</v>
      </c>
      <c r="K59" s="814">
        <f>'RM_6.7.sz.mell'!K59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'RM_6.7.sz.mell'!C60</f>
        <v>0</v>
      </c>
      <c r="D60" s="813">
        <f>'RM_6.7.sz.mell'!D60</f>
        <v>0</v>
      </c>
      <c r="E60" s="813">
        <f>'RM_6.7.sz.mell'!E60</f>
        <v>0</v>
      </c>
      <c r="F60" s="813">
        <f>'RM_6.7.sz.mell'!F60</f>
        <v>0</v>
      </c>
      <c r="G60" s="813">
        <f>'RM_6.7.sz.mell'!G60</f>
        <v>0</v>
      </c>
      <c r="H60" s="813">
        <f>'RM_6.7.sz.mell'!H60</f>
        <v>0</v>
      </c>
      <c r="I60" s="813">
        <f>'RM_6.7.sz.mell'!I60</f>
        <v>0</v>
      </c>
      <c r="J60" s="813">
        <f>'RM_6.7.sz.mell'!J60</f>
        <v>0</v>
      </c>
      <c r="K60" s="814">
        <f>'RM_6.7.sz.mell'!K60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CONCATENATE(ALAPADATOK!Q21,"1. melléklet ",E_ALAPADATOK!A7," ",E_ALAPADATOK!B7," ",E_ALAPADATOK!C7," ",E_ALAPADATOK!D7," ",E_ALAPADATOK!E7," ",E_ALAPADATOK!F7," ",E_ALAPADATOK!G7," ",E_ALAPADATOK!H7)</f>
        <v>5.6.1.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CONCATENATE('E_5.7.sz.mell'!B2:J2)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'RM_6.7.1.sz.mell'!C10</f>
        <v>0</v>
      </c>
      <c r="D10" s="297">
        <f>'RM_6.7.1.sz.mell'!D10</f>
        <v>0</v>
      </c>
      <c r="E10" s="297">
        <f>'RM_6.7.1.sz.mell'!E10</f>
        <v>0</v>
      </c>
      <c r="F10" s="297">
        <f>'RM_6.7.1.sz.mell'!F10</f>
        <v>0</v>
      </c>
      <c r="G10" s="297">
        <f>'RM_6.7.1.sz.mell'!G10</f>
        <v>0</v>
      </c>
      <c r="H10" s="297">
        <f>'RM_6.7.1.sz.mell'!H10</f>
        <v>0</v>
      </c>
      <c r="I10" s="297">
        <f>'RM_6.7.1.sz.mell'!I10</f>
        <v>0</v>
      </c>
      <c r="J10" s="297">
        <f>'RM_6.7.1.sz.mell'!J10</f>
        <v>0</v>
      </c>
      <c r="K10" s="297">
        <f>'RM_6.7.1.sz.mell'!K10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'RM_6.7.1.sz.mell'!C11</f>
        <v>0</v>
      </c>
      <c r="D11" s="684">
        <f>'RM_6.7.1.sz.mell'!D11</f>
        <v>0</v>
      </c>
      <c r="E11" s="684">
        <f>'RM_6.7.1.sz.mell'!E11</f>
        <v>0</v>
      </c>
      <c r="F11" s="684">
        <f>'RM_6.7.1.sz.mell'!F11</f>
        <v>0</v>
      </c>
      <c r="G11" s="684">
        <f>'RM_6.7.1.sz.mell'!G11</f>
        <v>0</v>
      </c>
      <c r="H11" s="684">
        <f>'RM_6.7.1.sz.mell'!H11</f>
        <v>0</v>
      </c>
      <c r="I11" s="684">
        <f>'RM_6.7.1.sz.mell'!I11</f>
        <v>0</v>
      </c>
      <c r="J11" s="780">
        <f>'RM_6.7.1.sz.mell'!J11</f>
        <v>0</v>
      </c>
      <c r="K11" s="781">
        <f>'RM_6.7.1.sz.mell'!K11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'RM_6.7.1.sz.mell'!C12</f>
        <v>0</v>
      </c>
      <c r="D12" s="686">
        <f>'RM_6.7.1.sz.mell'!D12</f>
        <v>0</v>
      </c>
      <c r="E12" s="686">
        <f>'RM_6.7.1.sz.mell'!E12</f>
        <v>0</v>
      </c>
      <c r="F12" s="686">
        <f>'RM_6.7.1.sz.mell'!F12</f>
        <v>0</v>
      </c>
      <c r="G12" s="686">
        <f>'RM_6.7.1.sz.mell'!G12</f>
        <v>0</v>
      </c>
      <c r="H12" s="686">
        <f>'RM_6.7.1.sz.mell'!H12</f>
        <v>0</v>
      </c>
      <c r="I12" s="686">
        <f>'RM_6.7.1.sz.mell'!I12</f>
        <v>0</v>
      </c>
      <c r="J12" s="783">
        <f>'RM_6.7.1.sz.mell'!J12</f>
        <v>0</v>
      </c>
      <c r="K12" s="781">
        <f>'RM_6.7.1.sz.mell'!K12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'RM_6.7.1.sz.mell'!C13</f>
        <v>0</v>
      </c>
      <c r="D13" s="686">
        <f>'RM_6.7.1.sz.mell'!D13</f>
        <v>0</v>
      </c>
      <c r="E13" s="686">
        <f>'RM_6.7.1.sz.mell'!E13</f>
        <v>0</v>
      </c>
      <c r="F13" s="686">
        <f>'RM_6.7.1.sz.mell'!F13</f>
        <v>0</v>
      </c>
      <c r="G13" s="686">
        <f>'RM_6.7.1.sz.mell'!G13</f>
        <v>0</v>
      </c>
      <c r="H13" s="686">
        <f>'RM_6.7.1.sz.mell'!H13</f>
        <v>0</v>
      </c>
      <c r="I13" s="686">
        <f>'RM_6.7.1.sz.mell'!I13</f>
        <v>0</v>
      </c>
      <c r="J13" s="783">
        <f>'RM_6.7.1.sz.mell'!J13</f>
        <v>0</v>
      </c>
      <c r="K13" s="781">
        <f>'RM_6.7.1.sz.mell'!K13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'RM_6.7.1.sz.mell'!C14</f>
        <v>0</v>
      </c>
      <c r="D14" s="686">
        <f>'RM_6.7.1.sz.mell'!D14</f>
        <v>0</v>
      </c>
      <c r="E14" s="686">
        <f>'RM_6.7.1.sz.mell'!E14</f>
        <v>0</v>
      </c>
      <c r="F14" s="686">
        <f>'RM_6.7.1.sz.mell'!F14</f>
        <v>0</v>
      </c>
      <c r="G14" s="686">
        <f>'RM_6.7.1.sz.mell'!G14</f>
        <v>0</v>
      </c>
      <c r="H14" s="686">
        <f>'RM_6.7.1.sz.mell'!H14</f>
        <v>0</v>
      </c>
      <c r="I14" s="686">
        <f>'RM_6.7.1.sz.mell'!I14</f>
        <v>0</v>
      </c>
      <c r="J14" s="783">
        <f>'RM_6.7.1.sz.mell'!J14</f>
        <v>0</v>
      </c>
      <c r="K14" s="781">
        <f>'RM_6.7.1.sz.mell'!K14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'RM_6.7.1.sz.mell'!C15</f>
        <v>0</v>
      </c>
      <c r="D15" s="686">
        <f>'RM_6.7.1.sz.mell'!D15</f>
        <v>0</v>
      </c>
      <c r="E15" s="686">
        <f>'RM_6.7.1.sz.mell'!E15</f>
        <v>0</v>
      </c>
      <c r="F15" s="686">
        <f>'RM_6.7.1.sz.mell'!F15</f>
        <v>0</v>
      </c>
      <c r="G15" s="686">
        <f>'RM_6.7.1.sz.mell'!G15</f>
        <v>0</v>
      </c>
      <c r="H15" s="686">
        <f>'RM_6.7.1.sz.mell'!H15</f>
        <v>0</v>
      </c>
      <c r="I15" s="686">
        <f>'RM_6.7.1.sz.mell'!I15</f>
        <v>0</v>
      </c>
      <c r="J15" s="783">
        <f>'RM_6.7.1.sz.mell'!J15</f>
        <v>0</v>
      </c>
      <c r="K15" s="781">
        <f>'RM_6.7.1.sz.mell'!K15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'RM_6.7.1.sz.mell'!C16</f>
        <v>0</v>
      </c>
      <c r="D16" s="686">
        <f>'RM_6.7.1.sz.mell'!D16</f>
        <v>0</v>
      </c>
      <c r="E16" s="686">
        <f>'RM_6.7.1.sz.mell'!E16</f>
        <v>0</v>
      </c>
      <c r="F16" s="686">
        <f>'RM_6.7.1.sz.mell'!F16</f>
        <v>0</v>
      </c>
      <c r="G16" s="686">
        <f>'RM_6.7.1.sz.mell'!G16</f>
        <v>0</v>
      </c>
      <c r="H16" s="686">
        <f>'RM_6.7.1.sz.mell'!H16</f>
        <v>0</v>
      </c>
      <c r="I16" s="686">
        <f>'RM_6.7.1.sz.mell'!I16</f>
        <v>0</v>
      </c>
      <c r="J16" s="783">
        <f>'RM_6.7.1.sz.mell'!J16</f>
        <v>0</v>
      </c>
      <c r="K16" s="781">
        <f>'RM_6.7.1.sz.mell'!K16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'RM_6.7.1.sz.mell'!C17</f>
        <v>0</v>
      </c>
      <c r="D17" s="686">
        <f>'RM_6.7.1.sz.mell'!D17</f>
        <v>0</v>
      </c>
      <c r="E17" s="686">
        <f>'RM_6.7.1.sz.mell'!E17</f>
        <v>0</v>
      </c>
      <c r="F17" s="686">
        <f>'RM_6.7.1.sz.mell'!F17</f>
        <v>0</v>
      </c>
      <c r="G17" s="686">
        <f>'RM_6.7.1.sz.mell'!G17</f>
        <v>0</v>
      </c>
      <c r="H17" s="686">
        <f>'RM_6.7.1.sz.mell'!H17</f>
        <v>0</v>
      </c>
      <c r="I17" s="686">
        <f>'RM_6.7.1.sz.mell'!I17</f>
        <v>0</v>
      </c>
      <c r="J17" s="783">
        <f>'RM_6.7.1.sz.mell'!J17</f>
        <v>0</v>
      </c>
      <c r="K17" s="781">
        <f>'RM_6.7.1.sz.mell'!K17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'RM_6.7.1.sz.mell'!C18</f>
        <v>0</v>
      </c>
      <c r="D18" s="686">
        <f>'RM_6.7.1.sz.mell'!D18</f>
        <v>0</v>
      </c>
      <c r="E18" s="686">
        <f>'RM_6.7.1.sz.mell'!E18</f>
        <v>0</v>
      </c>
      <c r="F18" s="686">
        <f>'RM_6.7.1.sz.mell'!F18</f>
        <v>0</v>
      </c>
      <c r="G18" s="686">
        <f>'RM_6.7.1.sz.mell'!G18</f>
        <v>0</v>
      </c>
      <c r="H18" s="686">
        <f>'RM_6.7.1.sz.mell'!H18</f>
        <v>0</v>
      </c>
      <c r="I18" s="686">
        <f>'RM_6.7.1.sz.mell'!I18</f>
        <v>0</v>
      </c>
      <c r="J18" s="783">
        <f>'RM_6.7.1.sz.mell'!J18</f>
        <v>0</v>
      </c>
      <c r="K18" s="781">
        <f>'RM_6.7.1.sz.mell'!K18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'RM_6.7.1.sz.mell'!C19</f>
        <v>0</v>
      </c>
      <c r="D19" s="686">
        <f>'RM_6.7.1.sz.mell'!D19</f>
        <v>0</v>
      </c>
      <c r="E19" s="686">
        <f>'RM_6.7.1.sz.mell'!E19</f>
        <v>0</v>
      </c>
      <c r="F19" s="686">
        <f>'RM_6.7.1.sz.mell'!F19</f>
        <v>0</v>
      </c>
      <c r="G19" s="686">
        <f>'RM_6.7.1.sz.mell'!G19</f>
        <v>0</v>
      </c>
      <c r="H19" s="686">
        <f>'RM_6.7.1.sz.mell'!H19</f>
        <v>0</v>
      </c>
      <c r="I19" s="686">
        <f>'RM_6.7.1.sz.mell'!I19</f>
        <v>0</v>
      </c>
      <c r="J19" s="783">
        <f>'RM_6.7.1.sz.mell'!J19</f>
        <v>0</v>
      </c>
      <c r="K19" s="781">
        <f>'RM_6.7.1.sz.mell'!K19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'RM_6.7.1.sz.mell'!C20</f>
        <v>0</v>
      </c>
      <c r="D20" s="686">
        <f>'RM_6.7.1.sz.mell'!D20</f>
        <v>0</v>
      </c>
      <c r="E20" s="686">
        <f>'RM_6.7.1.sz.mell'!E20</f>
        <v>0</v>
      </c>
      <c r="F20" s="686">
        <f>'RM_6.7.1.sz.mell'!F20</f>
        <v>0</v>
      </c>
      <c r="G20" s="686">
        <f>'RM_6.7.1.sz.mell'!G20</f>
        <v>0</v>
      </c>
      <c r="H20" s="686">
        <f>'RM_6.7.1.sz.mell'!H20</f>
        <v>0</v>
      </c>
      <c r="I20" s="686">
        <f>'RM_6.7.1.sz.mell'!I20</f>
        <v>0</v>
      </c>
      <c r="J20" s="783">
        <f>'RM_6.7.1.sz.mell'!J20</f>
        <v>0</v>
      </c>
      <c r="K20" s="781">
        <f>'RM_6.7.1.sz.mell'!K20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'RM_6.7.1.sz.mell'!C21</f>
        <v>0</v>
      </c>
      <c r="D21" s="688">
        <f>'RM_6.7.1.sz.mell'!D21</f>
        <v>0</v>
      </c>
      <c r="E21" s="688">
        <f>'RM_6.7.1.sz.mell'!E21</f>
        <v>0</v>
      </c>
      <c r="F21" s="688">
        <f>'RM_6.7.1.sz.mell'!F21</f>
        <v>0</v>
      </c>
      <c r="G21" s="688">
        <f>'RM_6.7.1.sz.mell'!G21</f>
        <v>0</v>
      </c>
      <c r="H21" s="688">
        <f>'RM_6.7.1.sz.mell'!H21</f>
        <v>0</v>
      </c>
      <c r="I21" s="688">
        <f>'RM_6.7.1.sz.mell'!I21</f>
        <v>0</v>
      </c>
      <c r="J21" s="786">
        <f>'RM_6.7.1.sz.mell'!J21</f>
        <v>0</v>
      </c>
      <c r="K21" s="781">
        <f>'RM_6.7.1.sz.mell'!K21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'RM_6.7.1.sz.mell'!C22</f>
        <v>0</v>
      </c>
      <c r="D22" s="297">
        <f>'RM_6.7.1.sz.mell'!D22</f>
        <v>0</v>
      </c>
      <c r="E22" s="297">
        <f>'RM_6.7.1.sz.mell'!E22</f>
        <v>0</v>
      </c>
      <c r="F22" s="297">
        <f>'RM_6.7.1.sz.mell'!F22</f>
        <v>0</v>
      </c>
      <c r="G22" s="297">
        <f>'RM_6.7.1.sz.mell'!G22</f>
        <v>0</v>
      </c>
      <c r="H22" s="297">
        <f>'RM_6.7.1.sz.mell'!H22</f>
        <v>0</v>
      </c>
      <c r="I22" s="297">
        <f>'RM_6.7.1.sz.mell'!I22</f>
        <v>0</v>
      </c>
      <c r="J22" s="297">
        <f>'RM_6.7.1.sz.mell'!J22</f>
        <v>0</v>
      </c>
      <c r="K22" s="346">
        <f>'RM_6.7.1.sz.mell'!K22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'RM_6.7.1.sz.mell'!C23</f>
        <v>0</v>
      </c>
      <c r="D23" s="668">
        <f>'RM_6.7.1.sz.mell'!D23</f>
        <v>0</v>
      </c>
      <c r="E23" s="668">
        <f>'RM_6.7.1.sz.mell'!E23</f>
        <v>0</v>
      </c>
      <c r="F23" s="668">
        <f>'RM_6.7.1.sz.mell'!F23</f>
        <v>0</v>
      </c>
      <c r="G23" s="668">
        <f>'RM_6.7.1.sz.mell'!G23</f>
        <v>0</v>
      </c>
      <c r="H23" s="668">
        <f>'RM_6.7.1.sz.mell'!H23</f>
        <v>0</v>
      </c>
      <c r="I23" s="668">
        <f>'RM_6.7.1.sz.mell'!I23</f>
        <v>0</v>
      </c>
      <c r="J23" s="788">
        <f>'RM_6.7.1.sz.mell'!J23</f>
        <v>0</v>
      </c>
      <c r="K23" s="781">
        <f>'RM_6.7.1.sz.mell'!K23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'RM_6.7.1.sz.mell'!C24</f>
        <v>0</v>
      </c>
      <c r="D24" s="686">
        <f>'RM_6.7.1.sz.mell'!D24</f>
        <v>0</v>
      </c>
      <c r="E24" s="686">
        <f>'RM_6.7.1.sz.mell'!E24</f>
        <v>0</v>
      </c>
      <c r="F24" s="686">
        <f>'RM_6.7.1.sz.mell'!F24</f>
        <v>0</v>
      </c>
      <c r="G24" s="686">
        <f>'RM_6.7.1.sz.mell'!G24</f>
        <v>0</v>
      </c>
      <c r="H24" s="686">
        <f>'RM_6.7.1.sz.mell'!H24</f>
        <v>0</v>
      </c>
      <c r="I24" s="686">
        <f>'RM_6.7.1.sz.mell'!I24</f>
        <v>0</v>
      </c>
      <c r="J24" s="783">
        <f>'RM_6.7.1.sz.mell'!J24</f>
        <v>0</v>
      </c>
      <c r="K24" s="789">
        <f>'RM_6.7.1.sz.mell'!K24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'RM_6.7.1.sz.mell'!C25</f>
        <v>0</v>
      </c>
      <c r="D25" s="686">
        <f>'RM_6.7.1.sz.mell'!D25</f>
        <v>0</v>
      </c>
      <c r="E25" s="686">
        <f>'RM_6.7.1.sz.mell'!E25</f>
        <v>0</v>
      </c>
      <c r="F25" s="686">
        <f>'RM_6.7.1.sz.mell'!F25</f>
        <v>0</v>
      </c>
      <c r="G25" s="686">
        <f>'RM_6.7.1.sz.mell'!G25</f>
        <v>0</v>
      </c>
      <c r="H25" s="686">
        <f>'RM_6.7.1.sz.mell'!H25</f>
        <v>0</v>
      </c>
      <c r="I25" s="686">
        <f>'RM_6.7.1.sz.mell'!I25</f>
        <v>0</v>
      </c>
      <c r="J25" s="783">
        <f>'RM_6.7.1.sz.mell'!J25</f>
        <v>0</v>
      </c>
      <c r="K25" s="789">
        <f>'RM_6.7.1.sz.mell'!K25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'RM_6.7.1.sz.mell'!C26</f>
        <v>0</v>
      </c>
      <c r="D26" s="688">
        <f>'RM_6.7.1.sz.mell'!D26</f>
        <v>0</v>
      </c>
      <c r="E26" s="688">
        <f>'RM_6.7.1.sz.mell'!E26</f>
        <v>0</v>
      </c>
      <c r="F26" s="688">
        <f>'RM_6.7.1.sz.mell'!F26</f>
        <v>0</v>
      </c>
      <c r="G26" s="688">
        <f>'RM_6.7.1.sz.mell'!G26</f>
        <v>0</v>
      </c>
      <c r="H26" s="688">
        <f>'RM_6.7.1.sz.mell'!H26</f>
        <v>0</v>
      </c>
      <c r="I26" s="688">
        <f>'RM_6.7.1.sz.mell'!I26</f>
        <v>0</v>
      </c>
      <c r="J26" s="790">
        <f>'RM_6.7.1.sz.mell'!J26</f>
        <v>0</v>
      </c>
      <c r="K26" s="791">
        <f>'RM_6.7.1.sz.mell'!K26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'RM_6.7.1.sz.mell'!C27</f>
        <v>0</v>
      </c>
      <c r="D27" s="389">
        <f>'RM_6.7.1.sz.mell'!D27</f>
        <v>0</v>
      </c>
      <c r="E27" s="389">
        <f>'RM_6.7.1.sz.mell'!E27</f>
        <v>0</v>
      </c>
      <c r="F27" s="389">
        <f>'RM_6.7.1.sz.mell'!F27</f>
        <v>0</v>
      </c>
      <c r="G27" s="389">
        <f>'RM_6.7.1.sz.mell'!G27</f>
        <v>0</v>
      </c>
      <c r="H27" s="389">
        <f>'RM_6.7.1.sz.mell'!H27</f>
        <v>0</v>
      </c>
      <c r="I27" s="389">
        <f>'RM_6.7.1.sz.mell'!I27</f>
        <v>0</v>
      </c>
      <c r="J27" s="389">
        <f>'RM_6.7.1.sz.mell'!J27</f>
        <v>0</v>
      </c>
      <c r="K27" s="302">
        <f>'RM_6.7.1.sz.mell'!K27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'RM_6.7.1.sz.mell'!C28</f>
        <v>0</v>
      </c>
      <c r="D28" s="297">
        <f>'RM_6.7.1.sz.mell'!D28</f>
        <v>0</v>
      </c>
      <c r="E28" s="297">
        <f>'RM_6.7.1.sz.mell'!E28</f>
        <v>0</v>
      </c>
      <c r="F28" s="297">
        <f>'RM_6.7.1.sz.mell'!F28</f>
        <v>0</v>
      </c>
      <c r="G28" s="297">
        <f>'RM_6.7.1.sz.mell'!G28</f>
        <v>0</v>
      </c>
      <c r="H28" s="297">
        <f>'RM_6.7.1.sz.mell'!H28</f>
        <v>0</v>
      </c>
      <c r="I28" s="297">
        <f>'RM_6.7.1.sz.mell'!I28</f>
        <v>0</v>
      </c>
      <c r="J28" s="297">
        <f>'RM_6.7.1.sz.mell'!J28</f>
        <v>0</v>
      </c>
      <c r="K28" s="346">
        <f>'RM_6.7.1.sz.mell'!K28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'RM_6.7.1.sz.mell'!C29</f>
        <v>0</v>
      </c>
      <c r="D29" s="679">
        <f>'RM_6.7.1.sz.mell'!D29</f>
        <v>0</v>
      </c>
      <c r="E29" s="679">
        <f>'RM_6.7.1.sz.mell'!E29</f>
        <v>0</v>
      </c>
      <c r="F29" s="679">
        <f>'RM_6.7.1.sz.mell'!F29</f>
        <v>0</v>
      </c>
      <c r="G29" s="679">
        <f>'RM_6.7.1.sz.mell'!G29</f>
        <v>0</v>
      </c>
      <c r="H29" s="679">
        <f>'RM_6.7.1.sz.mell'!H29</f>
        <v>0</v>
      </c>
      <c r="I29" s="679">
        <f>'RM_6.7.1.sz.mell'!I29</f>
        <v>0</v>
      </c>
      <c r="J29" s="788">
        <f>'RM_6.7.1.sz.mell'!J29</f>
        <v>0</v>
      </c>
      <c r="K29" s="781">
        <f>'RM_6.7.1.sz.mell'!K29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'RM_6.7.1.sz.mell'!C30</f>
        <v>0</v>
      </c>
      <c r="D30" s="679">
        <f>'RM_6.7.1.sz.mell'!D30</f>
        <v>0</v>
      </c>
      <c r="E30" s="679">
        <f>'RM_6.7.1.sz.mell'!E30</f>
        <v>0</v>
      </c>
      <c r="F30" s="679">
        <f>'RM_6.7.1.sz.mell'!F30</f>
        <v>0</v>
      </c>
      <c r="G30" s="679">
        <f>'RM_6.7.1.sz.mell'!G30</f>
        <v>0</v>
      </c>
      <c r="H30" s="679">
        <f>'RM_6.7.1.sz.mell'!H30</f>
        <v>0</v>
      </c>
      <c r="I30" s="679">
        <f>'RM_6.7.1.sz.mell'!I30</f>
        <v>0</v>
      </c>
      <c r="J30" s="788">
        <f>'RM_6.7.1.sz.mell'!J30</f>
        <v>0</v>
      </c>
      <c r="K30" s="781">
        <f>'RM_6.7.1.sz.mell'!K30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'RM_6.7.1.sz.mell'!C31</f>
        <v>0</v>
      </c>
      <c r="D31" s="757">
        <f>'RM_6.7.1.sz.mell'!D31</f>
        <v>0</v>
      </c>
      <c r="E31" s="757">
        <f>'RM_6.7.1.sz.mell'!E31</f>
        <v>0</v>
      </c>
      <c r="F31" s="757">
        <f>'RM_6.7.1.sz.mell'!F31</f>
        <v>0</v>
      </c>
      <c r="G31" s="757">
        <f>'RM_6.7.1.sz.mell'!G31</f>
        <v>0</v>
      </c>
      <c r="H31" s="757">
        <f>'RM_6.7.1.sz.mell'!H31</f>
        <v>0</v>
      </c>
      <c r="I31" s="757">
        <f>'RM_6.7.1.sz.mell'!I31</f>
        <v>0</v>
      </c>
      <c r="J31" s="788">
        <f>'RM_6.7.1.sz.mell'!J31</f>
        <v>0</v>
      </c>
      <c r="K31" s="781">
        <f>'RM_6.7.1.sz.mell'!K31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'RM_6.7.1.sz.mell'!C32</f>
        <v>0</v>
      </c>
      <c r="D32" s="297">
        <f>'RM_6.7.1.sz.mell'!D32</f>
        <v>0</v>
      </c>
      <c r="E32" s="297">
        <f>'RM_6.7.1.sz.mell'!E32</f>
        <v>0</v>
      </c>
      <c r="F32" s="297">
        <f>'RM_6.7.1.sz.mell'!F32</f>
        <v>0</v>
      </c>
      <c r="G32" s="297">
        <f>'RM_6.7.1.sz.mell'!G32</f>
        <v>0</v>
      </c>
      <c r="H32" s="297">
        <f>'RM_6.7.1.sz.mell'!H32</f>
        <v>0</v>
      </c>
      <c r="I32" s="297">
        <f>'RM_6.7.1.sz.mell'!I32</f>
        <v>0</v>
      </c>
      <c r="J32" s="297">
        <f>'RM_6.7.1.sz.mell'!J32</f>
        <v>0</v>
      </c>
      <c r="K32" s="346">
        <f>'RM_6.7.1.sz.mell'!K32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'RM_6.7.1.sz.mell'!C33</f>
        <v>0</v>
      </c>
      <c r="D33" s="672">
        <f>'RM_6.7.1.sz.mell'!D33</f>
        <v>0</v>
      </c>
      <c r="E33" s="672">
        <f>'RM_6.7.1.sz.mell'!E33</f>
        <v>0</v>
      </c>
      <c r="F33" s="672">
        <f>'RM_6.7.1.sz.mell'!F33</f>
        <v>0</v>
      </c>
      <c r="G33" s="672">
        <f>'RM_6.7.1.sz.mell'!G33</f>
        <v>0</v>
      </c>
      <c r="H33" s="672">
        <f>'RM_6.7.1.sz.mell'!H33</f>
        <v>0</v>
      </c>
      <c r="I33" s="672">
        <f>'RM_6.7.1.sz.mell'!I33</f>
        <v>0</v>
      </c>
      <c r="J33" s="788">
        <f>'RM_6.7.1.sz.mell'!J33</f>
        <v>0</v>
      </c>
      <c r="K33" s="781">
        <f>'RM_6.7.1.sz.mell'!K33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'RM_6.7.1.sz.mell'!C34</f>
        <v>0</v>
      </c>
      <c r="D34" s="679">
        <f>'RM_6.7.1.sz.mell'!D34</f>
        <v>0</v>
      </c>
      <c r="E34" s="679">
        <f>'RM_6.7.1.sz.mell'!E34</f>
        <v>0</v>
      </c>
      <c r="F34" s="679">
        <f>'RM_6.7.1.sz.mell'!F34</f>
        <v>0</v>
      </c>
      <c r="G34" s="679">
        <f>'RM_6.7.1.sz.mell'!G34</f>
        <v>0</v>
      </c>
      <c r="H34" s="679">
        <f>'RM_6.7.1.sz.mell'!H34</f>
        <v>0</v>
      </c>
      <c r="I34" s="679">
        <f>'RM_6.7.1.sz.mell'!I34</f>
        <v>0</v>
      </c>
      <c r="J34" s="788">
        <f>'RM_6.7.1.sz.mell'!J34</f>
        <v>0</v>
      </c>
      <c r="K34" s="781">
        <f>'RM_6.7.1.sz.mell'!K34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'RM_6.7.1.sz.mell'!C35</f>
        <v>0</v>
      </c>
      <c r="D35" s="757">
        <f>'RM_6.7.1.sz.mell'!D35</f>
        <v>0</v>
      </c>
      <c r="E35" s="757">
        <f>'RM_6.7.1.sz.mell'!E35</f>
        <v>0</v>
      </c>
      <c r="F35" s="757">
        <f>'RM_6.7.1.sz.mell'!F35</f>
        <v>0</v>
      </c>
      <c r="G35" s="757">
        <f>'RM_6.7.1.sz.mell'!G35</f>
        <v>0</v>
      </c>
      <c r="H35" s="757">
        <f>'RM_6.7.1.sz.mell'!H35</f>
        <v>0</v>
      </c>
      <c r="I35" s="757">
        <f>'RM_6.7.1.sz.mell'!I35</f>
        <v>0</v>
      </c>
      <c r="J35" s="788">
        <f>'RM_6.7.1.sz.mell'!J35</f>
        <v>0</v>
      </c>
      <c r="K35" s="798">
        <f>'RM_6.7.1.sz.mell'!K35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'RM_6.7.1.sz.mell'!C36</f>
        <v>0</v>
      </c>
      <c r="D36" s="389">
        <f>'RM_6.7.1.sz.mell'!D36</f>
        <v>0</v>
      </c>
      <c r="E36" s="389">
        <f>'RM_6.7.1.sz.mell'!E36</f>
        <v>0</v>
      </c>
      <c r="F36" s="389">
        <f>'RM_6.7.1.sz.mell'!F36</f>
        <v>0</v>
      </c>
      <c r="G36" s="389">
        <f>'RM_6.7.1.sz.mell'!G36</f>
        <v>0</v>
      </c>
      <c r="H36" s="389">
        <f>'RM_6.7.1.sz.mell'!H36</f>
        <v>0</v>
      </c>
      <c r="I36" s="389">
        <f>'RM_6.7.1.sz.mell'!I36</f>
        <v>0</v>
      </c>
      <c r="J36" s="297">
        <f>'RM_6.7.1.sz.mell'!J36</f>
        <v>0</v>
      </c>
      <c r="K36" s="302">
        <f>'RM_6.7.1.sz.mell'!K36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'RM_6.7.1.sz.mell'!C37</f>
        <v>0</v>
      </c>
      <c r="D37" s="389">
        <f>'RM_6.7.1.sz.mell'!D37</f>
        <v>0</v>
      </c>
      <c r="E37" s="389">
        <f>'RM_6.7.1.sz.mell'!E37</f>
        <v>0</v>
      </c>
      <c r="F37" s="389">
        <f>'RM_6.7.1.sz.mell'!F37</f>
        <v>0</v>
      </c>
      <c r="G37" s="389">
        <f>'RM_6.7.1.sz.mell'!G37</f>
        <v>0</v>
      </c>
      <c r="H37" s="389">
        <f>'RM_6.7.1.sz.mell'!H37</f>
        <v>0</v>
      </c>
      <c r="I37" s="389">
        <f>'RM_6.7.1.sz.mell'!I37</f>
        <v>0</v>
      </c>
      <c r="J37" s="799">
        <f>'RM_6.7.1.sz.mell'!J37</f>
        <v>0</v>
      </c>
      <c r="K37" s="781">
        <f>'RM_6.7.1.sz.mell'!K37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'RM_6.7.1.sz.mell'!C38</f>
        <v>0</v>
      </c>
      <c r="D38" s="297">
        <f>'RM_6.7.1.sz.mell'!D38</f>
        <v>0</v>
      </c>
      <c r="E38" s="297">
        <f>'RM_6.7.1.sz.mell'!E38</f>
        <v>0</v>
      </c>
      <c r="F38" s="297">
        <f>'RM_6.7.1.sz.mell'!F38</f>
        <v>0</v>
      </c>
      <c r="G38" s="297">
        <f>'RM_6.7.1.sz.mell'!G38</f>
        <v>0</v>
      </c>
      <c r="H38" s="297">
        <f>'RM_6.7.1.sz.mell'!H38</f>
        <v>0</v>
      </c>
      <c r="I38" s="297">
        <f>'RM_6.7.1.sz.mell'!I38</f>
        <v>0</v>
      </c>
      <c r="J38" s="297">
        <f>'RM_6.7.1.sz.mell'!J38</f>
        <v>0</v>
      </c>
      <c r="K38" s="346">
        <f>'RM_6.7.1.sz.mell'!K38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'RM_6.7.1.sz.mell'!C39</f>
        <v>0</v>
      </c>
      <c r="D39" s="297">
        <f>'RM_6.7.1.sz.mell'!D39</f>
        <v>0</v>
      </c>
      <c r="E39" s="297">
        <f>'RM_6.7.1.sz.mell'!E39</f>
        <v>0</v>
      </c>
      <c r="F39" s="297">
        <f>'RM_6.7.1.sz.mell'!F39</f>
        <v>0</v>
      </c>
      <c r="G39" s="297">
        <f>'RM_6.7.1.sz.mell'!G39</f>
        <v>0</v>
      </c>
      <c r="H39" s="297">
        <f>'RM_6.7.1.sz.mell'!H39</f>
        <v>0</v>
      </c>
      <c r="I39" s="297">
        <f>'RM_6.7.1.sz.mell'!I39</f>
        <v>0</v>
      </c>
      <c r="J39" s="297">
        <f>'RM_6.7.1.sz.mell'!J39</f>
        <v>0</v>
      </c>
      <c r="K39" s="346">
        <f>'RM_6.7.1.sz.mell'!K39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'RM_6.7.1.sz.mell'!C40</f>
        <v>0</v>
      </c>
      <c r="D40" s="672">
        <f>'RM_6.7.1.sz.mell'!D40</f>
        <v>0</v>
      </c>
      <c r="E40" s="672">
        <f>'RM_6.7.1.sz.mell'!E40</f>
        <v>0</v>
      </c>
      <c r="F40" s="672">
        <f>'RM_6.7.1.sz.mell'!F40</f>
        <v>0</v>
      </c>
      <c r="G40" s="672">
        <f>'RM_6.7.1.sz.mell'!G40</f>
        <v>0</v>
      </c>
      <c r="H40" s="672">
        <f>'RM_6.7.1.sz.mell'!H40</f>
        <v>0</v>
      </c>
      <c r="I40" s="672">
        <f>'RM_6.7.1.sz.mell'!I40</f>
        <v>0</v>
      </c>
      <c r="J40" s="788">
        <f>'RM_6.7.1.sz.mell'!J40</f>
        <v>0</v>
      </c>
      <c r="K40" s="781">
        <f>'RM_6.7.1.sz.mell'!K40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'RM_6.7.1.sz.mell'!C41</f>
        <v>0</v>
      </c>
      <c r="D41" s="679">
        <f>'RM_6.7.1.sz.mell'!D41</f>
        <v>0</v>
      </c>
      <c r="E41" s="679">
        <f>'RM_6.7.1.sz.mell'!E41</f>
        <v>0</v>
      </c>
      <c r="F41" s="679">
        <f>'RM_6.7.1.sz.mell'!F41</f>
        <v>0</v>
      </c>
      <c r="G41" s="679">
        <f>'RM_6.7.1.sz.mell'!G41</f>
        <v>0</v>
      </c>
      <c r="H41" s="679">
        <f>'RM_6.7.1.sz.mell'!H41</f>
        <v>0</v>
      </c>
      <c r="I41" s="679">
        <f>'RM_6.7.1.sz.mell'!I41</f>
        <v>0</v>
      </c>
      <c r="J41" s="788">
        <f>'RM_6.7.1.sz.mell'!J41</f>
        <v>0</v>
      </c>
      <c r="K41" s="789">
        <f>'RM_6.7.1.sz.mell'!K41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'RM_6.7.1.sz.mell'!C42</f>
        <v>0</v>
      </c>
      <c r="D42" s="676">
        <f>'RM_6.7.1.sz.mell'!D42</f>
        <v>0</v>
      </c>
      <c r="E42" s="676">
        <f>'RM_6.7.1.sz.mell'!E42</f>
        <v>0</v>
      </c>
      <c r="F42" s="676">
        <f>'RM_6.7.1.sz.mell'!F42</f>
        <v>0</v>
      </c>
      <c r="G42" s="676">
        <f>'RM_6.7.1.sz.mell'!G42</f>
        <v>0</v>
      </c>
      <c r="H42" s="676">
        <f>'RM_6.7.1.sz.mell'!H42</f>
        <v>0</v>
      </c>
      <c r="I42" s="676">
        <f>'RM_6.7.1.sz.mell'!I42</f>
        <v>0</v>
      </c>
      <c r="J42" s="788">
        <f>'RM_6.7.1.sz.mell'!J42</f>
        <v>0</v>
      </c>
      <c r="K42" s="791">
        <f>'RM_6.7.1.sz.mell'!K42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'RM_6.7.1.sz.mell'!C43</f>
        <v>0</v>
      </c>
      <c r="D43" s="297">
        <f>'RM_6.7.1.sz.mell'!D43</f>
        <v>0</v>
      </c>
      <c r="E43" s="297">
        <f>'RM_6.7.1.sz.mell'!E43</f>
        <v>0</v>
      </c>
      <c r="F43" s="297">
        <f>'RM_6.7.1.sz.mell'!F43</f>
        <v>0</v>
      </c>
      <c r="G43" s="297">
        <f>'RM_6.7.1.sz.mell'!G43</f>
        <v>0</v>
      </c>
      <c r="H43" s="297">
        <f>'RM_6.7.1.sz.mell'!H43</f>
        <v>0</v>
      </c>
      <c r="I43" s="297">
        <f>'RM_6.7.1.sz.mell'!I43</f>
        <v>0</v>
      </c>
      <c r="J43" s="297">
        <f>'RM_6.7.1.sz.mell'!J43</f>
        <v>0</v>
      </c>
      <c r="K43" s="346">
        <f>'RM_6.7.1.sz.mell'!K43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'RM_6.7.1.sz.mell'!C45</f>
        <v>0</v>
      </c>
      <c r="D45" s="801">
        <f>'RM_6.7.1.sz.mell'!D45</f>
        <v>0</v>
      </c>
      <c r="E45" s="801">
        <f>'RM_6.7.1.sz.mell'!E45</f>
        <v>0</v>
      </c>
      <c r="F45" s="801">
        <f>'RM_6.7.1.sz.mell'!F45</f>
        <v>0</v>
      </c>
      <c r="G45" s="801">
        <f>'RM_6.7.1.sz.mell'!G45</f>
        <v>0</v>
      </c>
      <c r="H45" s="801">
        <f>'RM_6.7.1.sz.mell'!H45</f>
        <v>0</v>
      </c>
      <c r="I45" s="801">
        <f>'RM_6.7.1.sz.mell'!I45</f>
        <v>0</v>
      </c>
      <c r="J45" s="801">
        <f>'RM_6.7.1.sz.mell'!J45</f>
        <v>0</v>
      </c>
      <c r="K45" s="302">
        <f>'RM_6.7.1.sz.mell'!K45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'RM_6.7.1.sz.mell'!C46</f>
        <v>0</v>
      </c>
      <c r="D46" s="803">
        <f>'RM_6.7.1.sz.mell'!D46</f>
        <v>0</v>
      </c>
      <c r="E46" s="803">
        <f>'RM_6.7.1.sz.mell'!E46</f>
        <v>0</v>
      </c>
      <c r="F46" s="803">
        <f>'RM_6.7.1.sz.mell'!F46</f>
        <v>0</v>
      </c>
      <c r="G46" s="803">
        <f>'RM_6.7.1.sz.mell'!G46</f>
        <v>0</v>
      </c>
      <c r="H46" s="803">
        <f>'RM_6.7.1.sz.mell'!H46</f>
        <v>0</v>
      </c>
      <c r="I46" s="803">
        <f>'RM_6.7.1.sz.mell'!I46</f>
        <v>0</v>
      </c>
      <c r="J46" s="803">
        <f>'RM_6.7.1.sz.mell'!J46</f>
        <v>0</v>
      </c>
      <c r="K46" s="804">
        <f>'RM_6.7.1.sz.mell'!K46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'RM_6.7.1.sz.mell'!C47</f>
        <v>0</v>
      </c>
      <c r="D47" s="806">
        <f>'RM_6.7.1.sz.mell'!D47</f>
        <v>0</v>
      </c>
      <c r="E47" s="806">
        <f>'RM_6.7.1.sz.mell'!E47</f>
        <v>0</v>
      </c>
      <c r="F47" s="806">
        <f>'RM_6.7.1.sz.mell'!F47</f>
        <v>0</v>
      </c>
      <c r="G47" s="806">
        <f>'RM_6.7.1.sz.mell'!G47</f>
        <v>0</v>
      </c>
      <c r="H47" s="806">
        <f>'RM_6.7.1.sz.mell'!H47</f>
        <v>0</v>
      </c>
      <c r="I47" s="806">
        <f>'RM_6.7.1.sz.mell'!I47</f>
        <v>0</v>
      </c>
      <c r="J47" s="806">
        <f>'RM_6.7.1.sz.mell'!J47</f>
        <v>0</v>
      </c>
      <c r="K47" s="807">
        <f>'RM_6.7.1.sz.mell'!K47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'RM_6.7.1.sz.mell'!C48</f>
        <v>0</v>
      </c>
      <c r="D48" s="806">
        <f>'RM_6.7.1.sz.mell'!D48</f>
        <v>0</v>
      </c>
      <c r="E48" s="806">
        <f>'RM_6.7.1.sz.mell'!E48</f>
        <v>0</v>
      </c>
      <c r="F48" s="806">
        <f>'RM_6.7.1.sz.mell'!F48</f>
        <v>0</v>
      </c>
      <c r="G48" s="806">
        <f>'RM_6.7.1.sz.mell'!G48</f>
        <v>0</v>
      </c>
      <c r="H48" s="806">
        <f>'RM_6.7.1.sz.mell'!H48</f>
        <v>0</v>
      </c>
      <c r="I48" s="806">
        <f>'RM_6.7.1.sz.mell'!I48</f>
        <v>0</v>
      </c>
      <c r="J48" s="806">
        <f>'RM_6.7.1.sz.mell'!J48</f>
        <v>0</v>
      </c>
      <c r="K48" s="807">
        <f>'RM_6.7.1.sz.mell'!K48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'RM_6.7.1.sz.mell'!C49</f>
        <v>0</v>
      </c>
      <c r="D49" s="806">
        <f>'RM_6.7.1.sz.mell'!D49</f>
        <v>0</v>
      </c>
      <c r="E49" s="806">
        <f>'RM_6.7.1.sz.mell'!E49</f>
        <v>0</v>
      </c>
      <c r="F49" s="806">
        <f>'RM_6.7.1.sz.mell'!F49</f>
        <v>0</v>
      </c>
      <c r="G49" s="806">
        <f>'RM_6.7.1.sz.mell'!G49</f>
        <v>0</v>
      </c>
      <c r="H49" s="806">
        <f>'RM_6.7.1.sz.mell'!H49</f>
        <v>0</v>
      </c>
      <c r="I49" s="806">
        <f>'RM_6.7.1.sz.mell'!I49</f>
        <v>0</v>
      </c>
      <c r="J49" s="806">
        <f>'RM_6.7.1.sz.mell'!J49</f>
        <v>0</v>
      </c>
      <c r="K49" s="807">
        <f>'RM_6.7.1.sz.mell'!K49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'RM_6.7.1.sz.mell'!C50</f>
        <v>0</v>
      </c>
      <c r="D50" s="806">
        <f>'RM_6.7.1.sz.mell'!D50</f>
        <v>0</v>
      </c>
      <c r="E50" s="806">
        <f>'RM_6.7.1.sz.mell'!E50</f>
        <v>0</v>
      </c>
      <c r="F50" s="806">
        <f>'RM_6.7.1.sz.mell'!F50</f>
        <v>0</v>
      </c>
      <c r="G50" s="806">
        <f>'RM_6.7.1.sz.mell'!G50</f>
        <v>0</v>
      </c>
      <c r="H50" s="806">
        <f>'RM_6.7.1.sz.mell'!H50</f>
        <v>0</v>
      </c>
      <c r="I50" s="806">
        <f>'RM_6.7.1.sz.mell'!I50</f>
        <v>0</v>
      </c>
      <c r="J50" s="806">
        <f>'RM_6.7.1.sz.mell'!J50</f>
        <v>0</v>
      </c>
      <c r="K50" s="807">
        <f>'RM_6.7.1.sz.mell'!K50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'RM_6.7.1.sz.mell'!C51</f>
        <v>0</v>
      </c>
      <c r="D51" s="801">
        <f>'RM_6.7.1.sz.mell'!D51</f>
        <v>0</v>
      </c>
      <c r="E51" s="801">
        <f>'RM_6.7.1.sz.mell'!E51</f>
        <v>0</v>
      </c>
      <c r="F51" s="801">
        <f>'RM_6.7.1.sz.mell'!F51</f>
        <v>0</v>
      </c>
      <c r="G51" s="801">
        <f>'RM_6.7.1.sz.mell'!G51</f>
        <v>0</v>
      </c>
      <c r="H51" s="801">
        <f>'RM_6.7.1.sz.mell'!H51</f>
        <v>0</v>
      </c>
      <c r="I51" s="801">
        <f>'RM_6.7.1.sz.mell'!I51</f>
        <v>0</v>
      </c>
      <c r="J51" s="801">
        <f>'RM_6.7.1.sz.mell'!J51</f>
        <v>0</v>
      </c>
      <c r="K51" s="302">
        <f>'RM_6.7.1.sz.mell'!K51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'RM_6.7.1.sz.mell'!C52</f>
        <v>0</v>
      </c>
      <c r="D52" s="803">
        <f>'RM_6.7.1.sz.mell'!D52</f>
        <v>0</v>
      </c>
      <c r="E52" s="803">
        <f>'RM_6.7.1.sz.mell'!E52</f>
        <v>0</v>
      </c>
      <c r="F52" s="803">
        <f>'RM_6.7.1.sz.mell'!F52</f>
        <v>0</v>
      </c>
      <c r="G52" s="803">
        <f>'RM_6.7.1.sz.mell'!G52</f>
        <v>0</v>
      </c>
      <c r="H52" s="803">
        <f>'RM_6.7.1.sz.mell'!H52</f>
        <v>0</v>
      </c>
      <c r="I52" s="803">
        <f>'RM_6.7.1.sz.mell'!I52</f>
        <v>0</v>
      </c>
      <c r="J52" s="803">
        <f>'RM_6.7.1.sz.mell'!J52</f>
        <v>0</v>
      </c>
      <c r="K52" s="804">
        <f>'RM_6.7.1.sz.mell'!K52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'RM_6.7.1.sz.mell'!C53</f>
        <v>0</v>
      </c>
      <c r="D53" s="806">
        <f>'RM_6.7.1.sz.mell'!D53</f>
        <v>0</v>
      </c>
      <c r="E53" s="806">
        <f>'RM_6.7.1.sz.mell'!E53</f>
        <v>0</v>
      </c>
      <c r="F53" s="806">
        <f>'RM_6.7.1.sz.mell'!F53</f>
        <v>0</v>
      </c>
      <c r="G53" s="806">
        <f>'RM_6.7.1.sz.mell'!G53</f>
        <v>0</v>
      </c>
      <c r="H53" s="806">
        <f>'RM_6.7.1.sz.mell'!H53</f>
        <v>0</v>
      </c>
      <c r="I53" s="806">
        <f>'RM_6.7.1.sz.mell'!I53</f>
        <v>0</v>
      </c>
      <c r="J53" s="806">
        <f>'RM_6.7.1.sz.mell'!J53</f>
        <v>0</v>
      </c>
      <c r="K53" s="807">
        <f>'RM_6.7.1.sz.mell'!K53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'RM_6.7.1.sz.mell'!C54</f>
        <v>0</v>
      </c>
      <c r="D54" s="806">
        <f>'RM_6.7.1.sz.mell'!D54</f>
        <v>0</v>
      </c>
      <c r="E54" s="806">
        <f>'RM_6.7.1.sz.mell'!E54</f>
        <v>0</v>
      </c>
      <c r="F54" s="806">
        <f>'RM_6.7.1.sz.mell'!F54</f>
        <v>0</v>
      </c>
      <c r="G54" s="806">
        <f>'RM_6.7.1.sz.mell'!G54</f>
        <v>0</v>
      </c>
      <c r="H54" s="806">
        <f>'RM_6.7.1.sz.mell'!H54</f>
        <v>0</v>
      </c>
      <c r="I54" s="806">
        <f>'RM_6.7.1.sz.mell'!I54</f>
        <v>0</v>
      </c>
      <c r="J54" s="806">
        <f>'RM_6.7.1.sz.mell'!J54</f>
        <v>0</v>
      </c>
      <c r="K54" s="807">
        <f>'RM_6.7.1.sz.mell'!K54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'RM_6.7.1.sz.mell'!C55</f>
        <v>0</v>
      </c>
      <c r="D55" s="806">
        <f>'RM_6.7.1.sz.mell'!D55</f>
        <v>0</v>
      </c>
      <c r="E55" s="806">
        <f>'RM_6.7.1.sz.mell'!E55</f>
        <v>0</v>
      </c>
      <c r="F55" s="806">
        <f>'RM_6.7.1.sz.mell'!F55</f>
        <v>0</v>
      </c>
      <c r="G55" s="806">
        <f>'RM_6.7.1.sz.mell'!G55</f>
        <v>0</v>
      </c>
      <c r="H55" s="806">
        <f>'RM_6.7.1.sz.mell'!H55</f>
        <v>0</v>
      </c>
      <c r="I55" s="806">
        <f>'RM_6.7.1.sz.mell'!I55</f>
        <v>0</v>
      </c>
      <c r="J55" s="806">
        <f>'RM_6.7.1.sz.mell'!J55</f>
        <v>0</v>
      </c>
      <c r="K55" s="807">
        <f>'RM_6.7.1.sz.mell'!K55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'RM_6.7.1.sz.mell'!C56</f>
        <v>0</v>
      </c>
      <c r="D56" s="801">
        <f>'RM_6.7.1.sz.mell'!D56</f>
        <v>0</v>
      </c>
      <c r="E56" s="801">
        <f>'RM_6.7.1.sz.mell'!E56</f>
        <v>0</v>
      </c>
      <c r="F56" s="801">
        <f>'RM_6.7.1.sz.mell'!F56</f>
        <v>0</v>
      </c>
      <c r="G56" s="801">
        <f>'RM_6.7.1.sz.mell'!G56</f>
        <v>0</v>
      </c>
      <c r="H56" s="801">
        <f>'RM_6.7.1.sz.mell'!H56</f>
        <v>0</v>
      </c>
      <c r="I56" s="801">
        <f>'RM_6.7.1.sz.mell'!I56</f>
        <v>0</v>
      </c>
      <c r="J56" s="801">
        <f>'RM_6.7.1.sz.mell'!J56</f>
        <v>0</v>
      </c>
      <c r="K56" s="302">
        <f>'RM_6.7.1.sz.mell'!K56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'RM_6.7.1.sz.mell'!C57</f>
        <v>0</v>
      </c>
      <c r="D57" s="809">
        <f>'RM_6.7.1.sz.mell'!D57</f>
        <v>0</v>
      </c>
      <c r="E57" s="809">
        <f>'RM_6.7.1.sz.mell'!E57</f>
        <v>0</v>
      </c>
      <c r="F57" s="809">
        <f>'RM_6.7.1.sz.mell'!F57</f>
        <v>0</v>
      </c>
      <c r="G57" s="809">
        <f>'RM_6.7.1.sz.mell'!G57</f>
        <v>0</v>
      </c>
      <c r="H57" s="809">
        <f>'RM_6.7.1.sz.mell'!H57</f>
        <v>0</v>
      </c>
      <c r="I57" s="809">
        <f>'RM_6.7.1.sz.mell'!I57</f>
        <v>0</v>
      </c>
      <c r="J57" s="809">
        <f>'RM_6.7.1.sz.mell'!J57</f>
        <v>0</v>
      </c>
      <c r="K57" s="350">
        <f>'RM_6.7.1.sz.mell'!K57</f>
        <v>0</v>
      </c>
    </row>
    <row r="58" spans="1:11" ht="8.1" customHeight="1" thickBot="1" x14ac:dyDescent="0.25">
      <c r="C58" s="815">
        <f>'RM_6.7.1.sz.mell'!C58</f>
        <v>0</v>
      </c>
      <c r="D58" s="815">
        <f>'RM_6.7.1.sz.mell'!D58</f>
        <v>0</v>
      </c>
      <c r="E58" s="815">
        <f>'RM_6.7.1.sz.mell'!E58</f>
        <v>0</v>
      </c>
      <c r="F58" s="815">
        <f>'RM_6.7.1.sz.mell'!F58</f>
        <v>0</v>
      </c>
      <c r="G58" s="815">
        <f>'RM_6.7.1.sz.mell'!G58</f>
        <v>0</v>
      </c>
      <c r="H58" s="815">
        <f>'RM_6.7.1.sz.mell'!H58</f>
        <v>0</v>
      </c>
      <c r="I58" s="815">
        <f>'RM_6.7.1.sz.mell'!I58</f>
        <v>0</v>
      </c>
      <c r="J58" s="815">
        <f>'RM_6.7.1.sz.mell'!J58</f>
        <v>0</v>
      </c>
      <c r="K58" s="816">
        <f>'RM_6.7.1.sz.mell'!K58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'RM_6.7.1.sz.mell'!C59</f>
        <v>0</v>
      </c>
      <c r="D59" s="813">
        <f>'RM_6.7.1.sz.mell'!D59</f>
        <v>0</v>
      </c>
      <c r="E59" s="813">
        <f>'RM_6.7.1.sz.mell'!E59</f>
        <v>0</v>
      </c>
      <c r="F59" s="813">
        <f>'RM_6.7.1.sz.mell'!F59</f>
        <v>0</v>
      </c>
      <c r="G59" s="813">
        <f>'RM_6.7.1.sz.mell'!G59</f>
        <v>0</v>
      </c>
      <c r="H59" s="813">
        <f>'RM_6.7.1.sz.mell'!H59</f>
        <v>0</v>
      </c>
      <c r="I59" s="813">
        <f>'RM_6.7.1.sz.mell'!I59</f>
        <v>0</v>
      </c>
      <c r="J59" s="813">
        <f>'RM_6.7.1.sz.mell'!J59</f>
        <v>0</v>
      </c>
      <c r="K59" s="814">
        <f>'RM_6.7.1.sz.mell'!K59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'RM_6.7.1.sz.mell'!C60</f>
        <v>0</v>
      </c>
      <c r="D60" s="813">
        <f>'RM_6.7.1.sz.mell'!D60</f>
        <v>0</v>
      </c>
      <c r="E60" s="813">
        <f>'RM_6.7.1.sz.mell'!E60</f>
        <v>0</v>
      </c>
      <c r="F60" s="813">
        <f>'RM_6.7.1.sz.mell'!F60</f>
        <v>0</v>
      </c>
      <c r="G60" s="813">
        <f>'RM_6.7.1.sz.mell'!G60</f>
        <v>0</v>
      </c>
      <c r="H60" s="813">
        <f>'RM_6.7.1.sz.mell'!H60</f>
        <v>0</v>
      </c>
      <c r="I60" s="813">
        <f>'RM_6.7.1.sz.mell'!I60</f>
        <v>0</v>
      </c>
      <c r="J60" s="813">
        <f>'RM_6.7.1.sz.mell'!J60</f>
        <v>0</v>
      </c>
      <c r="K60" s="814">
        <f>'RM_6.7.1.sz.mell'!K60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CONCATENATE(ALAPADATOK!Q21,"2. melléklet ",E_ALAPADATOK!A7," ",E_ALAPADATOK!B7," ",E_ALAPADATOK!C7," ",E_ALAPADATOK!D7," ",E_ALAPADATOK!E7," ",E_ALAPADATOK!F7," ",E_ALAPADATOK!G7," ",E_ALAPADATOK!H7)</f>
        <v>5.6.2.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CONCATENATE('E_5.7.1.sz.mell'!B2:J2)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'RM_6.7.2.sz.mell'!C10</f>
        <v>0</v>
      </c>
      <c r="D10" s="297">
        <f>'RM_6.7.2.sz.mell'!D10</f>
        <v>0</v>
      </c>
      <c r="E10" s="297">
        <f>'RM_6.7.2.sz.mell'!E10</f>
        <v>0</v>
      </c>
      <c r="F10" s="297">
        <f>'RM_6.7.2.sz.mell'!F10</f>
        <v>0</v>
      </c>
      <c r="G10" s="297">
        <f>'RM_6.7.2.sz.mell'!G10</f>
        <v>0</v>
      </c>
      <c r="H10" s="297">
        <f>'RM_6.7.2.sz.mell'!H10</f>
        <v>0</v>
      </c>
      <c r="I10" s="297">
        <f>'RM_6.7.2.sz.mell'!I10</f>
        <v>0</v>
      </c>
      <c r="J10" s="297">
        <f>'RM_6.7.2.sz.mell'!J10</f>
        <v>0</v>
      </c>
      <c r="K10" s="297">
        <f>'RM_6.7.2.sz.mell'!K10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'RM_6.7.2.sz.mell'!C11</f>
        <v>0</v>
      </c>
      <c r="D11" s="684">
        <f>'RM_6.7.2.sz.mell'!D11</f>
        <v>0</v>
      </c>
      <c r="E11" s="684">
        <f>'RM_6.7.2.sz.mell'!E11</f>
        <v>0</v>
      </c>
      <c r="F11" s="684">
        <f>'RM_6.7.2.sz.mell'!F11</f>
        <v>0</v>
      </c>
      <c r="G11" s="684">
        <f>'RM_6.7.2.sz.mell'!G11</f>
        <v>0</v>
      </c>
      <c r="H11" s="684">
        <f>'RM_6.7.2.sz.mell'!H11</f>
        <v>0</v>
      </c>
      <c r="I11" s="684">
        <f>'RM_6.7.2.sz.mell'!I11</f>
        <v>0</v>
      </c>
      <c r="J11" s="780">
        <f>'RM_6.7.2.sz.mell'!J11</f>
        <v>0</v>
      </c>
      <c r="K11" s="781">
        <f>'RM_6.7.2.sz.mell'!K11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'RM_6.7.2.sz.mell'!C12</f>
        <v>0</v>
      </c>
      <c r="D12" s="686">
        <f>'RM_6.7.2.sz.mell'!D12</f>
        <v>0</v>
      </c>
      <c r="E12" s="686">
        <f>'RM_6.7.2.sz.mell'!E12</f>
        <v>0</v>
      </c>
      <c r="F12" s="686">
        <f>'RM_6.7.2.sz.mell'!F12</f>
        <v>0</v>
      </c>
      <c r="G12" s="686">
        <f>'RM_6.7.2.sz.mell'!G12</f>
        <v>0</v>
      </c>
      <c r="H12" s="686">
        <f>'RM_6.7.2.sz.mell'!H12</f>
        <v>0</v>
      </c>
      <c r="I12" s="686">
        <f>'RM_6.7.2.sz.mell'!I12</f>
        <v>0</v>
      </c>
      <c r="J12" s="783">
        <f>'RM_6.7.2.sz.mell'!J12</f>
        <v>0</v>
      </c>
      <c r="K12" s="781">
        <f>'RM_6.7.2.sz.mell'!K12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'RM_6.7.2.sz.mell'!C13</f>
        <v>0</v>
      </c>
      <c r="D13" s="686">
        <f>'RM_6.7.2.sz.mell'!D13</f>
        <v>0</v>
      </c>
      <c r="E13" s="686">
        <f>'RM_6.7.2.sz.mell'!E13</f>
        <v>0</v>
      </c>
      <c r="F13" s="686">
        <f>'RM_6.7.2.sz.mell'!F13</f>
        <v>0</v>
      </c>
      <c r="G13" s="686">
        <f>'RM_6.7.2.sz.mell'!G13</f>
        <v>0</v>
      </c>
      <c r="H13" s="686">
        <f>'RM_6.7.2.sz.mell'!H13</f>
        <v>0</v>
      </c>
      <c r="I13" s="686">
        <f>'RM_6.7.2.sz.mell'!I13</f>
        <v>0</v>
      </c>
      <c r="J13" s="783">
        <f>'RM_6.7.2.sz.mell'!J13</f>
        <v>0</v>
      </c>
      <c r="K13" s="781">
        <f>'RM_6.7.2.sz.mell'!K13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'RM_6.7.2.sz.mell'!C14</f>
        <v>0</v>
      </c>
      <c r="D14" s="686">
        <f>'RM_6.7.2.sz.mell'!D14</f>
        <v>0</v>
      </c>
      <c r="E14" s="686">
        <f>'RM_6.7.2.sz.mell'!E14</f>
        <v>0</v>
      </c>
      <c r="F14" s="686">
        <f>'RM_6.7.2.sz.mell'!F14</f>
        <v>0</v>
      </c>
      <c r="G14" s="686">
        <f>'RM_6.7.2.sz.mell'!G14</f>
        <v>0</v>
      </c>
      <c r="H14" s="686">
        <f>'RM_6.7.2.sz.mell'!H14</f>
        <v>0</v>
      </c>
      <c r="I14" s="686">
        <f>'RM_6.7.2.sz.mell'!I14</f>
        <v>0</v>
      </c>
      <c r="J14" s="783">
        <f>'RM_6.7.2.sz.mell'!J14</f>
        <v>0</v>
      </c>
      <c r="K14" s="781">
        <f>'RM_6.7.2.sz.mell'!K14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'RM_6.7.2.sz.mell'!C15</f>
        <v>0</v>
      </c>
      <c r="D15" s="686">
        <f>'RM_6.7.2.sz.mell'!D15</f>
        <v>0</v>
      </c>
      <c r="E15" s="686">
        <f>'RM_6.7.2.sz.mell'!E15</f>
        <v>0</v>
      </c>
      <c r="F15" s="686">
        <f>'RM_6.7.2.sz.mell'!F15</f>
        <v>0</v>
      </c>
      <c r="G15" s="686">
        <f>'RM_6.7.2.sz.mell'!G15</f>
        <v>0</v>
      </c>
      <c r="H15" s="686">
        <f>'RM_6.7.2.sz.mell'!H15</f>
        <v>0</v>
      </c>
      <c r="I15" s="686">
        <f>'RM_6.7.2.sz.mell'!I15</f>
        <v>0</v>
      </c>
      <c r="J15" s="783">
        <f>'RM_6.7.2.sz.mell'!J15</f>
        <v>0</v>
      </c>
      <c r="K15" s="781">
        <f>'RM_6.7.2.sz.mell'!K15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'RM_6.7.2.sz.mell'!C16</f>
        <v>0</v>
      </c>
      <c r="D16" s="686">
        <f>'RM_6.7.2.sz.mell'!D16</f>
        <v>0</v>
      </c>
      <c r="E16" s="686">
        <f>'RM_6.7.2.sz.mell'!E16</f>
        <v>0</v>
      </c>
      <c r="F16" s="686">
        <f>'RM_6.7.2.sz.mell'!F16</f>
        <v>0</v>
      </c>
      <c r="G16" s="686">
        <f>'RM_6.7.2.sz.mell'!G16</f>
        <v>0</v>
      </c>
      <c r="H16" s="686">
        <f>'RM_6.7.2.sz.mell'!H16</f>
        <v>0</v>
      </c>
      <c r="I16" s="686">
        <f>'RM_6.7.2.sz.mell'!I16</f>
        <v>0</v>
      </c>
      <c r="J16" s="783">
        <f>'RM_6.7.2.sz.mell'!J16</f>
        <v>0</v>
      </c>
      <c r="K16" s="781">
        <f>'RM_6.7.2.sz.mell'!K16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'RM_6.7.2.sz.mell'!C17</f>
        <v>0</v>
      </c>
      <c r="D17" s="686">
        <f>'RM_6.7.2.sz.mell'!D17</f>
        <v>0</v>
      </c>
      <c r="E17" s="686">
        <f>'RM_6.7.2.sz.mell'!E17</f>
        <v>0</v>
      </c>
      <c r="F17" s="686">
        <f>'RM_6.7.2.sz.mell'!F17</f>
        <v>0</v>
      </c>
      <c r="G17" s="686">
        <f>'RM_6.7.2.sz.mell'!G17</f>
        <v>0</v>
      </c>
      <c r="H17" s="686">
        <f>'RM_6.7.2.sz.mell'!H17</f>
        <v>0</v>
      </c>
      <c r="I17" s="686">
        <f>'RM_6.7.2.sz.mell'!I17</f>
        <v>0</v>
      </c>
      <c r="J17" s="783">
        <f>'RM_6.7.2.sz.mell'!J17</f>
        <v>0</v>
      </c>
      <c r="K17" s="781">
        <f>'RM_6.7.2.sz.mell'!K17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'RM_6.7.2.sz.mell'!C18</f>
        <v>0</v>
      </c>
      <c r="D18" s="686">
        <f>'RM_6.7.2.sz.mell'!D18</f>
        <v>0</v>
      </c>
      <c r="E18" s="686">
        <f>'RM_6.7.2.sz.mell'!E18</f>
        <v>0</v>
      </c>
      <c r="F18" s="686">
        <f>'RM_6.7.2.sz.mell'!F18</f>
        <v>0</v>
      </c>
      <c r="G18" s="686">
        <f>'RM_6.7.2.sz.mell'!G18</f>
        <v>0</v>
      </c>
      <c r="H18" s="686">
        <f>'RM_6.7.2.sz.mell'!H18</f>
        <v>0</v>
      </c>
      <c r="I18" s="686">
        <f>'RM_6.7.2.sz.mell'!I18</f>
        <v>0</v>
      </c>
      <c r="J18" s="783">
        <f>'RM_6.7.2.sz.mell'!J18</f>
        <v>0</v>
      </c>
      <c r="K18" s="781">
        <f>'RM_6.7.2.sz.mell'!K18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'RM_6.7.2.sz.mell'!C19</f>
        <v>0</v>
      </c>
      <c r="D19" s="686">
        <f>'RM_6.7.2.sz.mell'!D19</f>
        <v>0</v>
      </c>
      <c r="E19" s="686">
        <f>'RM_6.7.2.sz.mell'!E19</f>
        <v>0</v>
      </c>
      <c r="F19" s="686">
        <f>'RM_6.7.2.sz.mell'!F19</f>
        <v>0</v>
      </c>
      <c r="G19" s="686">
        <f>'RM_6.7.2.sz.mell'!G19</f>
        <v>0</v>
      </c>
      <c r="H19" s="686">
        <f>'RM_6.7.2.sz.mell'!H19</f>
        <v>0</v>
      </c>
      <c r="I19" s="686">
        <f>'RM_6.7.2.sz.mell'!I19</f>
        <v>0</v>
      </c>
      <c r="J19" s="783">
        <f>'RM_6.7.2.sz.mell'!J19</f>
        <v>0</v>
      </c>
      <c r="K19" s="781">
        <f>'RM_6.7.2.sz.mell'!K19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'RM_6.7.2.sz.mell'!C20</f>
        <v>0</v>
      </c>
      <c r="D20" s="686">
        <f>'RM_6.7.2.sz.mell'!D20</f>
        <v>0</v>
      </c>
      <c r="E20" s="686">
        <f>'RM_6.7.2.sz.mell'!E20</f>
        <v>0</v>
      </c>
      <c r="F20" s="686">
        <f>'RM_6.7.2.sz.mell'!F20</f>
        <v>0</v>
      </c>
      <c r="G20" s="686">
        <f>'RM_6.7.2.sz.mell'!G20</f>
        <v>0</v>
      </c>
      <c r="H20" s="686">
        <f>'RM_6.7.2.sz.mell'!H20</f>
        <v>0</v>
      </c>
      <c r="I20" s="686">
        <f>'RM_6.7.2.sz.mell'!I20</f>
        <v>0</v>
      </c>
      <c r="J20" s="783">
        <f>'RM_6.7.2.sz.mell'!J20</f>
        <v>0</v>
      </c>
      <c r="K20" s="781">
        <f>'RM_6.7.2.sz.mell'!K20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'RM_6.7.2.sz.mell'!C21</f>
        <v>0</v>
      </c>
      <c r="D21" s="688">
        <f>'RM_6.7.2.sz.mell'!D21</f>
        <v>0</v>
      </c>
      <c r="E21" s="688">
        <f>'RM_6.7.2.sz.mell'!E21</f>
        <v>0</v>
      </c>
      <c r="F21" s="688">
        <f>'RM_6.7.2.sz.mell'!F21</f>
        <v>0</v>
      </c>
      <c r="G21" s="688">
        <f>'RM_6.7.2.sz.mell'!G21</f>
        <v>0</v>
      </c>
      <c r="H21" s="688">
        <f>'RM_6.7.2.sz.mell'!H21</f>
        <v>0</v>
      </c>
      <c r="I21" s="688">
        <f>'RM_6.7.2.sz.mell'!I21</f>
        <v>0</v>
      </c>
      <c r="J21" s="786">
        <f>'RM_6.7.2.sz.mell'!J21</f>
        <v>0</v>
      </c>
      <c r="K21" s="781">
        <f>'RM_6.7.2.sz.mell'!K21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'RM_6.7.2.sz.mell'!C22</f>
        <v>0</v>
      </c>
      <c r="D22" s="297">
        <f>'RM_6.7.2.sz.mell'!D22</f>
        <v>0</v>
      </c>
      <c r="E22" s="297">
        <f>'RM_6.7.2.sz.mell'!E22</f>
        <v>0</v>
      </c>
      <c r="F22" s="297">
        <f>'RM_6.7.2.sz.mell'!F22</f>
        <v>0</v>
      </c>
      <c r="G22" s="297">
        <f>'RM_6.7.2.sz.mell'!G22</f>
        <v>0</v>
      </c>
      <c r="H22" s="297">
        <f>'RM_6.7.2.sz.mell'!H22</f>
        <v>0</v>
      </c>
      <c r="I22" s="297">
        <f>'RM_6.7.2.sz.mell'!I22</f>
        <v>0</v>
      </c>
      <c r="J22" s="297">
        <f>'RM_6.7.2.sz.mell'!J22</f>
        <v>0</v>
      </c>
      <c r="K22" s="346">
        <f>'RM_6.7.2.sz.mell'!K22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'RM_6.7.2.sz.mell'!C23</f>
        <v>0</v>
      </c>
      <c r="D23" s="668">
        <f>'RM_6.7.2.sz.mell'!D23</f>
        <v>0</v>
      </c>
      <c r="E23" s="668">
        <f>'RM_6.7.2.sz.mell'!E23</f>
        <v>0</v>
      </c>
      <c r="F23" s="668">
        <f>'RM_6.7.2.sz.mell'!F23</f>
        <v>0</v>
      </c>
      <c r="G23" s="668">
        <f>'RM_6.7.2.sz.mell'!G23</f>
        <v>0</v>
      </c>
      <c r="H23" s="668">
        <f>'RM_6.7.2.sz.mell'!H23</f>
        <v>0</v>
      </c>
      <c r="I23" s="668">
        <f>'RM_6.7.2.sz.mell'!I23</f>
        <v>0</v>
      </c>
      <c r="J23" s="788">
        <f>'RM_6.7.2.sz.mell'!J23</f>
        <v>0</v>
      </c>
      <c r="K23" s="781">
        <f>'RM_6.7.2.sz.mell'!K23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'RM_6.7.2.sz.mell'!C24</f>
        <v>0</v>
      </c>
      <c r="D24" s="686">
        <f>'RM_6.7.2.sz.mell'!D24</f>
        <v>0</v>
      </c>
      <c r="E24" s="686">
        <f>'RM_6.7.2.sz.mell'!E24</f>
        <v>0</v>
      </c>
      <c r="F24" s="686">
        <f>'RM_6.7.2.sz.mell'!F24</f>
        <v>0</v>
      </c>
      <c r="G24" s="686">
        <f>'RM_6.7.2.sz.mell'!G24</f>
        <v>0</v>
      </c>
      <c r="H24" s="686">
        <f>'RM_6.7.2.sz.mell'!H24</f>
        <v>0</v>
      </c>
      <c r="I24" s="686">
        <f>'RM_6.7.2.sz.mell'!I24</f>
        <v>0</v>
      </c>
      <c r="J24" s="783">
        <f>'RM_6.7.2.sz.mell'!J24</f>
        <v>0</v>
      </c>
      <c r="K24" s="789">
        <f>'RM_6.7.2.sz.mell'!K24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'RM_6.7.2.sz.mell'!C25</f>
        <v>0</v>
      </c>
      <c r="D25" s="686">
        <f>'RM_6.7.2.sz.mell'!D25</f>
        <v>0</v>
      </c>
      <c r="E25" s="686">
        <f>'RM_6.7.2.sz.mell'!E25</f>
        <v>0</v>
      </c>
      <c r="F25" s="686">
        <f>'RM_6.7.2.sz.mell'!F25</f>
        <v>0</v>
      </c>
      <c r="G25" s="686">
        <f>'RM_6.7.2.sz.mell'!G25</f>
        <v>0</v>
      </c>
      <c r="H25" s="686">
        <f>'RM_6.7.2.sz.mell'!H25</f>
        <v>0</v>
      </c>
      <c r="I25" s="686">
        <f>'RM_6.7.2.sz.mell'!I25</f>
        <v>0</v>
      </c>
      <c r="J25" s="783">
        <f>'RM_6.7.2.sz.mell'!J25</f>
        <v>0</v>
      </c>
      <c r="K25" s="789">
        <f>'RM_6.7.2.sz.mell'!K25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'RM_6.7.2.sz.mell'!C26</f>
        <v>0</v>
      </c>
      <c r="D26" s="688">
        <f>'RM_6.7.2.sz.mell'!D26</f>
        <v>0</v>
      </c>
      <c r="E26" s="688">
        <f>'RM_6.7.2.sz.mell'!E26</f>
        <v>0</v>
      </c>
      <c r="F26" s="688">
        <f>'RM_6.7.2.sz.mell'!F26</f>
        <v>0</v>
      </c>
      <c r="G26" s="688">
        <f>'RM_6.7.2.sz.mell'!G26</f>
        <v>0</v>
      </c>
      <c r="H26" s="688">
        <f>'RM_6.7.2.sz.mell'!H26</f>
        <v>0</v>
      </c>
      <c r="I26" s="688">
        <f>'RM_6.7.2.sz.mell'!I26</f>
        <v>0</v>
      </c>
      <c r="J26" s="790">
        <f>'RM_6.7.2.sz.mell'!J26</f>
        <v>0</v>
      </c>
      <c r="K26" s="791">
        <f>'RM_6.7.2.sz.mell'!K26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'RM_6.7.2.sz.mell'!C27</f>
        <v>0</v>
      </c>
      <c r="D27" s="389">
        <f>'RM_6.7.2.sz.mell'!D27</f>
        <v>0</v>
      </c>
      <c r="E27" s="389">
        <f>'RM_6.7.2.sz.mell'!E27</f>
        <v>0</v>
      </c>
      <c r="F27" s="389">
        <f>'RM_6.7.2.sz.mell'!F27</f>
        <v>0</v>
      </c>
      <c r="G27" s="389">
        <f>'RM_6.7.2.sz.mell'!G27</f>
        <v>0</v>
      </c>
      <c r="H27" s="389">
        <f>'RM_6.7.2.sz.mell'!H27</f>
        <v>0</v>
      </c>
      <c r="I27" s="389">
        <f>'RM_6.7.2.sz.mell'!I27</f>
        <v>0</v>
      </c>
      <c r="J27" s="389">
        <f>'RM_6.7.2.sz.mell'!J27</f>
        <v>0</v>
      </c>
      <c r="K27" s="302">
        <f>'RM_6.7.2.sz.mell'!K27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'RM_6.7.2.sz.mell'!C28</f>
        <v>0</v>
      </c>
      <c r="D28" s="297">
        <f>'RM_6.7.2.sz.mell'!D28</f>
        <v>0</v>
      </c>
      <c r="E28" s="297">
        <f>'RM_6.7.2.sz.mell'!E28</f>
        <v>0</v>
      </c>
      <c r="F28" s="297">
        <f>'RM_6.7.2.sz.mell'!F28</f>
        <v>0</v>
      </c>
      <c r="G28" s="297">
        <f>'RM_6.7.2.sz.mell'!G28</f>
        <v>0</v>
      </c>
      <c r="H28" s="297">
        <f>'RM_6.7.2.sz.mell'!H28</f>
        <v>0</v>
      </c>
      <c r="I28" s="297">
        <f>'RM_6.7.2.sz.mell'!I28</f>
        <v>0</v>
      </c>
      <c r="J28" s="297">
        <f>'RM_6.7.2.sz.mell'!J28</f>
        <v>0</v>
      </c>
      <c r="K28" s="346">
        <f>'RM_6.7.2.sz.mell'!K28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'RM_6.7.2.sz.mell'!C29</f>
        <v>0</v>
      </c>
      <c r="D29" s="679">
        <f>'RM_6.7.2.sz.mell'!D29</f>
        <v>0</v>
      </c>
      <c r="E29" s="679">
        <f>'RM_6.7.2.sz.mell'!E29</f>
        <v>0</v>
      </c>
      <c r="F29" s="679">
        <f>'RM_6.7.2.sz.mell'!F29</f>
        <v>0</v>
      </c>
      <c r="G29" s="679">
        <f>'RM_6.7.2.sz.mell'!G29</f>
        <v>0</v>
      </c>
      <c r="H29" s="679">
        <f>'RM_6.7.2.sz.mell'!H29</f>
        <v>0</v>
      </c>
      <c r="I29" s="679">
        <f>'RM_6.7.2.sz.mell'!I29</f>
        <v>0</v>
      </c>
      <c r="J29" s="788">
        <f>'RM_6.7.2.sz.mell'!J29</f>
        <v>0</v>
      </c>
      <c r="K29" s="781">
        <f>'RM_6.7.2.sz.mell'!K29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'RM_6.7.2.sz.mell'!C30</f>
        <v>0</v>
      </c>
      <c r="D30" s="679">
        <f>'RM_6.7.2.sz.mell'!D30</f>
        <v>0</v>
      </c>
      <c r="E30" s="679">
        <f>'RM_6.7.2.sz.mell'!E30</f>
        <v>0</v>
      </c>
      <c r="F30" s="679">
        <f>'RM_6.7.2.sz.mell'!F30</f>
        <v>0</v>
      </c>
      <c r="G30" s="679">
        <f>'RM_6.7.2.sz.mell'!G30</f>
        <v>0</v>
      </c>
      <c r="H30" s="679">
        <f>'RM_6.7.2.sz.mell'!H30</f>
        <v>0</v>
      </c>
      <c r="I30" s="679">
        <f>'RM_6.7.2.sz.mell'!I30</f>
        <v>0</v>
      </c>
      <c r="J30" s="788">
        <f>'RM_6.7.2.sz.mell'!J30</f>
        <v>0</v>
      </c>
      <c r="K30" s="781">
        <f>'RM_6.7.2.sz.mell'!K30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'RM_6.7.2.sz.mell'!C31</f>
        <v>0</v>
      </c>
      <c r="D31" s="757">
        <f>'RM_6.7.2.sz.mell'!D31</f>
        <v>0</v>
      </c>
      <c r="E31" s="757">
        <f>'RM_6.7.2.sz.mell'!E31</f>
        <v>0</v>
      </c>
      <c r="F31" s="757">
        <f>'RM_6.7.2.sz.mell'!F31</f>
        <v>0</v>
      </c>
      <c r="G31" s="757">
        <f>'RM_6.7.2.sz.mell'!G31</f>
        <v>0</v>
      </c>
      <c r="H31" s="757">
        <f>'RM_6.7.2.sz.mell'!H31</f>
        <v>0</v>
      </c>
      <c r="I31" s="757">
        <f>'RM_6.7.2.sz.mell'!I31</f>
        <v>0</v>
      </c>
      <c r="J31" s="788">
        <f>'RM_6.7.2.sz.mell'!J31</f>
        <v>0</v>
      </c>
      <c r="K31" s="781">
        <f>'RM_6.7.2.sz.mell'!K31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'RM_6.7.2.sz.mell'!C32</f>
        <v>0</v>
      </c>
      <c r="D32" s="297">
        <f>'RM_6.7.2.sz.mell'!D32</f>
        <v>0</v>
      </c>
      <c r="E32" s="297">
        <f>'RM_6.7.2.sz.mell'!E32</f>
        <v>0</v>
      </c>
      <c r="F32" s="297">
        <f>'RM_6.7.2.sz.mell'!F32</f>
        <v>0</v>
      </c>
      <c r="G32" s="297">
        <f>'RM_6.7.2.sz.mell'!G32</f>
        <v>0</v>
      </c>
      <c r="H32" s="297">
        <f>'RM_6.7.2.sz.mell'!H32</f>
        <v>0</v>
      </c>
      <c r="I32" s="297">
        <f>'RM_6.7.2.sz.mell'!I32</f>
        <v>0</v>
      </c>
      <c r="J32" s="297">
        <f>'RM_6.7.2.sz.mell'!J32</f>
        <v>0</v>
      </c>
      <c r="K32" s="346">
        <f>'RM_6.7.2.sz.mell'!K32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'RM_6.7.2.sz.mell'!C33</f>
        <v>0</v>
      </c>
      <c r="D33" s="672">
        <f>'RM_6.7.2.sz.mell'!D33</f>
        <v>0</v>
      </c>
      <c r="E33" s="672">
        <f>'RM_6.7.2.sz.mell'!E33</f>
        <v>0</v>
      </c>
      <c r="F33" s="672">
        <f>'RM_6.7.2.sz.mell'!F33</f>
        <v>0</v>
      </c>
      <c r="G33" s="672">
        <f>'RM_6.7.2.sz.mell'!G33</f>
        <v>0</v>
      </c>
      <c r="H33" s="672">
        <f>'RM_6.7.2.sz.mell'!H33</f>
        <v>0</v>
      </c>
      <c r="I33" s="672">
        <f>'RM_6.7.2.sz.mell'!I33</f>
        <v>0</v>
      </c>
      <c r="J33" s="788">
        <f>'RM_6.7.2.sz.mell'!J33</f>
        <v>0</v>
      </c>
      <c r="K33" s="781">
        <f>'RM_6.7.2.sz.mell'!K33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'RM_6.7.2.sz.mell'!C34</f>
        <v>0</v>
      </c>
      <c r="D34" s="679">
        <f>'RM_6.7.2.sz.mell'!D34</f>
        <v>0</v>
      </c>
      <c r="E34" s="679">
        <f>'RM_6.7.2.sz.mell'!E34</f>
        <v>0</v>
      </c>
      <c r="F34" s="679">
        <f>'RM_6.7.2.sz.mell'!F34</f>
        <v>0</v>
      </c>
      <c r="G34" s="679">
        <f>'RM_6.7.2.sz.mell'!G34</f>
        <v>0</v>
      </c>
      <c r="H34" s="679">
        <f>'RM_6.7.2.sz.mell'!H34</f>
        <v>0</v>
      </c>
      <c r="I34" s="679">
        <f>'RM_6.7.2.sz.mell'!I34</f>
        <v>0</v>
      </c>
      <c r="J34" s="788">
        <f>'RM_6.7.2.sz.mell'!J34</f>
        <v>0</v>
      </c>
      <c r="K34" s="781">
        <f>'RM_6.7.2.sz.mell'!K34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'RM_6.7.2.sz.mell'!C35</f>
        <v>0</v>
      </c>
      <c r="D35" s="757">
        <f>'RM_6.7.2.sz.mell'!D35</f>
        <v>0</v>
      </c>
      <c r="E35" s="757">
        <f>'RM_6.7.2.sz.mell'!E35</f>
        <v>0</v>
      </c>
      <c r="F35" s="757">
        <f>'RM_6.7.2.sz.mell'!F35</f>
        <v>0</v>
      </c>
      <c r="G35" s="757">
        <f>'RM_6.7.2.sz.mell'!G35</f>
        <v>0</v>
      </c>
      <c r="H35" s="757">
        <f>'RM_6.7.2.sz.mell'!H35</f>
        <v>0</v>
      </c>
      <c r="I35" s="757">
        <f>'RM_6.7.2.sz.mell'!I35</f>
        <v>0</v>
      </c>
      <c r="J35" s="788">
        <f>'RM_6.7.2.sz.mell'!J35</f>
        <v>0</v>
      </c>
      <c r="K35" s="798">
        <f>'RM_6.7.2.sz.mell'!K35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'RM_6.7.2.sz.mell'!C36</f>
        <v>0</v>
      </c>
      <c r="D36" s="389">
        <f>'RM_6.7.2.sz.mell'!D36</f>
        <v>0</v>
      </c>
      <c r="E36" s="389">
        <f>'RM_6.7.2.sz.mell'!E36</f>
        <v>0</v>
      </c>
      <c r="F36" s="389">
        <f>'RM_6.7.2.sz.mell'!F36</f>
        <v>0</v>
      </c>
      <c r="G36" s="389">
        <f>'RM_6.7.2.sz.mell'!G36</f>
        <v>0</v>
      </c>
      <c r="H36" s="389">
        <f>'RM_6.7.2.sz.mell'!H36</f>
        <v>0</v>
      </c>
      <c r="I36" s="389">
        <f>'RM_6.7.2.sz.mell'!I36</f>
        <v>0</v>
      </c>
      <c r="J36" s="297">
        <f>'RM_6.7.2.sz.mell'!J36</f>
        <v>0</v>
      </c>
      <c r="K36" s="302">
        <f>'RM_6.7.2.sz.mell'!K36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'RM_6.7.2.sz.mell'!C37</f>
        <v>0</v>
      </c>
      <c r="D37" s="389">
        <f>'RM_6.7.2.sz.mell'!D37</f>
        <v>0</v>
      </c>
      <c r="E37" s="389">
        <f>'RM_6.7.2.sz.mell'!E37</f>
        <v>0</v>
      </c>
      <c r="F37" s="389">
        <f>'RM_6.7.2.sz.mell'!F37</f>
        <v>0</v>
      </c>
      <c r="G37" s="389">
        <f>'RM_6.7.2.sz.mell'!G37</f>
        <v>0</v>
      </c>
      <c r="H37" s="389">
        <f>'RM_6.7.2.sz.mell'!H37</f>
        <v>0</v>
      </c>
      <c r="I37" s="389">
        <f>'RM_6.7.2.sz.mell'!I37</f>
        <v>0</v>
      </c>
      <c r="J37" s="799">
        <f>'RM_6.7.2.sz.mell'!J37</f>
        <v>0</v>
      </c>
      <c r="K37" s="781">
        <f>'RM_6.7.2.sz.mell'!K37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'RM_6.7.2.sz.mell'!C38</f>
        <v>0</v>
      </c>
      <c r="D38" s="297">
        <f>'RM_6.7.2.sz.mell'!D38</f>
        <v>0</v>
      </c>
      <c r="E38" s="297">
        <f>'RM_6.7.2.sz.mell'!E38</f>
        <v>0</v>
      </c>
      <c r="F38" s="297">
        <f>'RM_6.7.2.sz.mell'!F38</f>
        <v>0</v>
      </c>
      <c r="G38" s="297">
        <f>'RM_6.7.2.sz.mell'!G38</f>
        <v>0</v>
      </c>
      <c r="H38" s="297">
        <f>'RM_6.7.2.sz.mell'!H38</f>
        <v>0</v>
      </c>
      <c r="I38" s="297">
        <f>'RM_6.7.2.sz.mell'!I38</f>
        <v>0</v>
      </c>
      <c r="J38" s="297">
        <f>'RM_6.7.2.sz.mell'!J38</f>
        <v>0</v>
      </c>
      <c r="K38" s="346">
        <f>'RM_6.7.2.sz.mell'!K38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'RM_6.7.2.sz.mell'!C39</f>
        <v>0</v>
      </c>
      <c r="D39" s="297">
        <f>'RM_6.7.2.sz.mell'!D39</f>
        <v>0</v>
      </c>
      <c r="E39" s="297">
        <f>'RM_6.7.2.sz.mell'!E39</f>
        <v>0</v>
      </c>
      <c r="F39" s="297">
        <f>'RM_6.7.2.sz.mell'!F39</f>
        <v>0</v>
      </c>
      <c r="G39" s="297">
        <f>'RM_6.7.2.sz.mell'!G39</f>
        <v>0</v>
      </c>
      <c r="H39" s="297">
        <f>'RM_6.7.2.sz.mell'!H39</f>
        <v>0</v>
      </c>
      <c r="I39" s="297">
        <f>'RM_6.7.2.sz.mell'!I39</f>
        <v>0</v>
      </c>
      <c r="J39" s="297">
        <f>'RM_6.7.2.sz.mell'!J39</f>
        <v>0</v>
      </c>
      <c r="K39" s="346">
        <f>'RM_6.7.2.sz.mell'!K39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'RM_6.7.2.sz.mell'!C40</f>
        <v>0</v>
      </c>
      <c r="D40" s="672">
        <f>'RM_6.7.2.sz.mell'!D40</f>
        <v>0</v>
      </c>
      <c r="E40" s="672">
        <f>'RM_6.7.2.sz.mell'!E40</f>
        <v>0</v>
      </c>
      <c r="F40" s="672">
        <f>'RM_6.7.2.sz.mell'!F40</f>
        <v>0</v>
      </c>
      <c r="G40" s="672">
        <f>'RM_6.7.2.sz.mell'!G40</f>
        <v>0</v>
      </c>
      <c r="H40" s="672">
        <f>'RM_6.7.2.sz.mell'!H40</f>
        <v>0</v>
      </c>
      <c r="I40" s="672">
        <f>'RM_6.7.2.sz.mell'!I40</f>
        <v>0</v>
      </c>
      <c r="J40" s="788">
        <f>'RM_6.7.2.sz.mell'!J40</f>
        <v>0</v>
      </c>
      <c r="K40" s="781">
        <f>'RM_6.7.2.sz.mell'!K40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'RM_6.7.2.sz.mell'!C41</f>
        <v>0</v>
      </c>
      <c r="D41" s="679">
        <f>'RM_6.7.2.sz.mell'!D41</f>
        <v>0</v>
      </c>
      <c r="E41" s="679">
        <f>'RM_6.7.2.sz.mell'!E41</f>
        <v>0</v>
      </c>
      <c r="F41" s="679">
        <f>'RM_6.7.2.sz.mell'!F41</f>
        <v>0</v>
      </c>
      <c r="G41" s="679">
        <f>'RM_6.7.2.sz.mell'!G41</f>
        <v>0</v>
      </c>
      <c r="H41" s="679">
        <f>'RM_6.7.2.sz.mell'!H41</f>
        <v>0</v>
      </c>
      <c r="I41" s="679">
        <f>'RM_6.7.2.sz.mell'!I41</f>
        <v>0</v>
      </c>
      <c r="J41" s="788">
        <f>'RM_6.7.2.sz.mell'!J41</f>
        <v>0</v>
      </c>
      <c r="K41" s="789">
        <f>'RM_6.7.2.sz.mell'!K41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'RM_6.7.2.sz.mell'!C42</f>
        <v>0</v>
      </c>
      <c r="D42" s="676">
        <f>'RM_6.7.2.sz.mell'!D42</f>
        <v>0</v>
      </c>
      <c r="E42" s="676">
        <f>'RM_6.7.2.sz.mell'!E42</f>
        <v>0</v>
      </c>
      <c r="F42" s="676">
        <f>'RM_6.7.2.sz.mell'!F42</f>
        <v>0</v>
      </c>
      <c r="G42" s="676">
        <f>'RM_6.7.2.sz.mell'!G42</f>
        <v>0</v>
      </c>
      <c r="H42" s="676">
        <f>'RM_6.7.2.sz.mell'!H42</f>
        <v>0</v>
      </c>
      <c r="I42" s="676">
        <f>'RM_6.7.2.sz.mell'!I42</f>
        <v>0</v>
      </c>
      <c r="J42" s="788">
        <f>'RM_6.7.2.sz.mell'!J42</f>
        <v>0</v>
      </c>
      <c r="K42" s="791">
        <f>'RM_6.7.2.sz.mell'!K42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'RM_6.7.2.sz.mell'!C43</f>
        <v>0</v>
      </c>
      <c r="D43" s="297">
        <f>'RM_6.7.2.sz.mell'!D43</f>
        <v>0</v>
      </c>
      <c r="E43" s="297">
        <f>'RM_6.7.2.sz.mell'!E43</f>
        <v>0</v>
      </c>
      <c r="F43" s="297">
        <f>'RM_6.7.2.sz.mell'!F43</f>
        <v>0</v>
      </c>
      <c r="G43" s="297">
        <f>'RM_6.7.2.sz.mell'!G43</f>
        <v>0</v>
      </c>
      <c r="H43" s="297">
        <f>'RM_6.7.2.sz.mell'!H43</f>
        <v>0</v>
      </c>
      <c r="I43" s="297">
        <f>'RM_6.7.2.sz.mell'!I43</f>
        <v>0</v>
      </c>
      <c r="J43" s="297">
        <f>'RM_6.7.2.sz.mell'!J43</f>
        <v>0</v>
      </c>
      <c r="K43" s="346">
        <f>'RM_6.7.2.sz.mell'!K43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'RM_6.7.2.sz.mell'!C45</f>
        <v>0</v>
      </c>
      <c r="D45" s="801">
        <f>'RM_6.7.2.sz.mell'!D45</f>
        <v>0</v>
      </c>
      <c r="E45" s="801">
        <f>'RM_6.7.2.sz.mell'!E45</f>
        <v>0</v>
      </c>
      <c r="F45" s="801">
        <f>'RM_6.7.2.sz.mell'!F45</f>
        <v>0</v>
      </c>
      <c r="G45" s="801">
        <f>'RM_6.7.2.sz.mell'!G45</f>
        <v>0</v>
      </c>
      <c r="H45" s="801">
        <f>'RM_6.7.2.sz.mell'!H45</f>
        <v>0</v>
      </c>
      <c r="I45" s="801">
        <f>'RM_6.7.2.sz.mell'!I45</f>
        <v>0</v>
      </c>
      <c r="J45" s="801">
        <f>'RM_6.7.2.sz.mell'!J45</f>
        <v>0</v>
      </c>
      <c r="K45" s="302">
        <f>'RM_6.7.2.sz.mell'!K45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'RM_6.7.2.sz.mell'!C46</f>
        <v>0</v>
      </c>
      <c r="D46" s="803">
        <f>'RM_6.7.2.sz.mell'!D46</f>
        <v>0</v>
      </c>
      <c r="E46" s="803">
        <f>'RM_6.7.2.sz.mell'!E46</f>
        <v>0</v>
      </c>
      <c r="F46" s="803">
        <f>'RM_6.7.2.sz.mell'!F46</f>
        <v>0</v>
      </c>
      <c r="G46" s="803">
        <f>'RM_6.7.2.sz.mell'!G46</f>
        <v>0</v>
      </c>
      <c r="H46" s="803">
        <f>'RM_6.7.2.sz.mell'!H46</f>
        <v>0</v>
      </c>
      <c r="I46" s="803">
        <f>'RM_6.7.2.sz.mell'!I46</f>
        <v>0</v>
      </c>
      <c r="J46" s="803">
        <f>'RM_6.7.2.sz.mell'!J46</f>
        <v>0</v>
      </c>
      <c r="K46" s="804">
        <f>'RM_6.7.2.sz.mell'!K46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'RM_6.7.2.sz.mell'!C47</f>
        <v>0</v>
      </c>
      <c r="D47" s="806">
        <f>'RM_6.7.2.sz.mell'!D47</f>
        <v>0</v>
      </c>
      <c r="E47" s="806">
        <f>'RM_6.7.2.sz.mell'!E47</f>
        <v>0</v>
      </c>
      <c r="F47" s="806">
        <f>'RM_6.7.2.sz.mell'!F47</f>
        <v>0</v>
      </c>
      <c r="G47" s="806">
        <f>'RM_6.7.2.sz.mell'!G47</f>
        <v>0</v>
      </c>
      <c r="H47" s="806">
        <f>'RM_6.7.2.sz.mell'!H47</f>
        <v>0</v>
      </c>
      <c r="I47" s="806">
        <f>'RM_6.7.2.sz.mell'!I47</f>
        <v>0</v>
      </c>
      <c r="J47" s="806">
        <f>'RM_6.7.2.sz.mell'!J47</f>
        <v>0</v>
      </c>
      <c r="K47" s="807">
        <f>'RM_6.7.2.sz.mell'!K47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'RM_6.7.2.sz.mell'!C48</f>
        <v>0</v>
      </c>
      <c r="D48" s="806">
        <f>'RM_6.7.2.sz.mell'!D48</f>
        <v>0</v>
      </c>
      <c r="E48" s="806">
        <f>'RM_6.7.2.sz.mell'!E48</f>
        <v>0</v>
      </c>
      <c r="F48" s="806">
        <f>'RM_6.7.2.sz.mell'!F48</f>
        <v>0</v>
      </c>
      <c r="G48" s="806">
        <f>'RM_6.7.2.sz.mell'!G48</f>
        <v>0</v>
      </c>
      <c r="H48" s="806">
        <f>'RM_6.7.2.sz.mell'!H48</f>
        <v>0</v>
      </c>
      <c r="I48" s="806">
        <f>'RM_6.7.2.sz.mell'!I48</f>
        <v>0</v>
      </c>
      <c r="J48" s="806">
        <f>'RM_6.7.2.sz.mell'!J48</f>
        <v>0</v>
      </c>
      <c r="K48" s="807">
        <f>'RM_6.7.2.sz.mell'!K48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'RM_6.7.2.sz.mell'!C49</f>
        <v>0</v>
      </c>
      <c r="D49" s="806">
        <f>'RM_6.7.2.sz.mell'!D49</f>
        <v>0</v>
      </c>
      <c r="E49" s="806">
        <f>'RM_6.7.2.sz.mell'!E49</f>
        <v>0</v>
      </c>
      <c r="F49" s="806">
        <f>'RM_6.7.2.sz.mell'!F49</f>
        <v>0</v>
      </c>
      <c r="G49" s="806">
        <f>'RM_6.7.2.sz.mell'!G49</f>
        <v>0</v>
      </c>
      <c r="H49" s="806">
        <f>'RM_6.7.2.sz.mell'!H49</f>
        <v>0</v>
      </c>
      <c r="I49" s="806">
        <f>'RM_6.7.2.sz.mell'!I49</f>
        <v>0</v>
      </c>
      <c r="J49" s="806">
        <f>'RM_6.7.2.sz.mell'!J49</f>
        <v>0</v>
      </c>
      <c r="K49" s="807">
        <f>'RM_6.7.2.sz.mell'!K49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'RM_6.7.2.sz.mell'!C50</f>
        <v>0</v>
      </c>
      <c r="D50" s="806">
        <f>'RM_6.7.2.sz.mell'!D50</f>
        <v>0</v>
      </c>
      <c r="E50" s="806">
        <f>'RM_6.7.2.sz.mell'!E50</f>
        <v>0</v>
      </c>
      <c r="F50" s="806">
        <f>'RM_6.7.2.sz.mell'!F50</f>
        <v>0</v>
      </c>
      <c r="G50" s="806">
        <f>'RM_6.7.2.sz.mell'!G50</f>
        <v>0</v>
      </c>
      <c r="H50" s="806">
        <f>'RM_6.7.2.sz.mell'!H50</f>
        <v>0</v>
      </c>
      <c r="I50" s="806">
        <f>'RM_6.7.2.sz.mell'!I50</f>
        <v>0</v>
      </c>
      <c r="J50" s="806">
        <f>'RM_6.7.2.sz.mell'!J50</f>
        <v>0</v>
      </c>
      <c r="K50" s="807">
        <f>'RM_6.7.2.sz.mell'!K50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'RM_6.7.2.sz.mell'!C51</f>
        <v>0</v>
      </c>
      <c r="D51" s="801">
        <f>'RM_6.7.2.sz.mell'!D51</f>
        <v>0</v>
      </c>
      <c r="E51" s="801">
        <f>'RM_6.7.2.sz.mell'!E51</f>
        <v>0</v>
      </c>
      <c r="F51" s="801">
        <f>'RM_6.7.2.sz.mell'!F51</f>
        <v>0</v>
      </c>
      <c r="G51" s="801">
        <f>'RM_6.7.2.sz.mell'!G51</f>
        <v>0</v>
      </c>
      <c r="H51" s="801">
        <f>'RM_6.7.2.sz.mell'!H51</f>
        <v>0</v>
      </c>
      <c r="I51" s="801">
        <f>'RM_6.7.2.sz.mell'!I51</f>
        <v>0</v>
      </c>
      <c r="J51" s="801">
        <f>'RM_6.7.2.sz.mell'!J51</f>
        <v>0</v>
      </c>
      <c r="K51" s="302">
        <f>'RM_6.7.2.sz.mell'!K51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'RM_6.7.2.sz.mell'!C52</f>
        <v>0</v>
      </c>
      <c r="D52" s="803">
        <f>'RM_6.7.2.sz.mell'!D52</f>
        <v>0</v>
      </c>
      <c r="E52" s="803">
        <f>'RM_6.7.2.sz.mell'!E52</f>
        <v>0</v>
      </c>
      <c r="F52" s="803">
        <f>'RM_6.7.2.sz.mell'!F52</f>
        <v>0</v>
      </c>
      <c r="G52" s="803">
        <f>'RM_6.7.2.sz.mell'!G52</f>
        <v>0</v>
      </c>
      <c r="H52" s="803">
        <f>'RM_6.7.2.sz.mell'!H52</f>
        <v>0</v>
      </c>
      <c r="I52" s="803">
        <f>'RM_6.7.2.sz.mell'!I52</f>
        <v>0</v>
      </c>
      <c r="J52" s="803">
        <f>'RM_6.7.2.sz.mell'!J52</f>
        <v>0</v>
      </c>
      <c r="K52" s="804">
        <f>'RM_6.7.2.sz.mell'!K52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'RM_6.7.2.sz.mell'!C53</f>
        <v>0</v>
      </c>
      <c r="D53" s="806">
        <f>'RM_6.7.2.sz.mell'!D53</f>
        <v>0</v>
      </c>
      <c r="E53" s="806">
        <f>'RM_6.7.2.sz.mell'!E53</f>
        <v>0</v>
      </c>
      <c r="F53" s="806">
        <f>'RM_6.7.2.sz.mell'!F53</f>
        <v>0</v>
      </c>
      <c r="G53" s="806">
        <f>'RM_6.7.2.sz.mell'!G53</f>
        <v>0</v>
      </c>
      <c r="H53" s="806">
        <f>'RM_6.7.2.sz.mell'!H53</f>
        <v>0</v>
      </c>
      <c r="I53" s="806">
        <f>'RM_6.7.2.sz.mell'!I53</f>
        <v>0</v>
      </c>
      <c r="J53" s="806">
        <f>'RM_6.7.2.sz.mell'!J53</f>
        <v>0</v>
      </c>
      <c r="K53" s="807">
        <f>'RM_6.7.2.sz.mell'!K53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'RM_6.7.2.sz.mell'!C54</f>
        <v>0</v>
      </c>
      <c r="D54" s="806">
        <f>'RM_6.7.2.sz.mell'!D54</f>
        <v>0</v>
      </c>
      <c r="E54" s="806">
        <f>'RM_6.7.2.sz.mell'!E54</f>
        <v>0</v>
      </c>
      <c r="F54" s="806">
        <f>'RM_6.7.2.sz.mell'!F54</f>
        <v>0</v>
      </c>
      <c r="G54" s="806">
        <f>'RM_6.7.2.sz.mell'!G54</f>
        <v>0</v>
      </c>
      <c r="H54" s="806">
        <f>'RM_6.7.2.sz.mell'!H54</f>
        <v>0</v>
      </c>
      <c r="I54" s="806">
        <f>'RM_6.7.2.sz.mell'!I54</f>
        <v>0</v>
      </c>
      <c r="J54" s="806">
        <f>'RM_6.7.2.sz.mell'!J54</f>
        <v>0</v>
      </c>
      <c r="K54" s="807">
        <f>'RM_6.7.2.sz.mell'!K54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'RM_6.7.2.sz.mell'!C55</f>
        <v>0</v>
      </c>
      <c r="D55" s="806">
        <f>'RM_6.7.2.sz.mell'!D55</f>
        <v>0</v>
      </c>
      <c r="E55" s="806">
        <f>'RM_6.7.2.sz.mell'!E55</f>
        <v>0</v>
      </c>
      <c r="F55" s="806">
        <f>'RM_6.7.2.sz.mell'!F55</f>
        <v>0</v>
      </c>
      <c r="G55" s="806">
        <f>'RM_6.7.2.sz.mell'!G55</f>
        <v>0</v>
      </c>
      <c r="H55" s="806">
        <f>'RM_6.7.2.sz.mell'!H55</f>
        <v>0</v>
      </c>
      <c r="I55" s="806">
        <f>'RM_6.7.2.sz.mell'!I55</f>
        <v>0</v>
      </c>
      <c r="J55" s="806">
        <f>'RM_6.7.2.sz.mell'!J55</f>
        <v>0</v>
      </c>
      <c r="K55" s="807">
        <f>'RM_6.7.2.sz.mell'!K55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'RM_6.7.2.sz.mell'!C56</f>
        <v>0</v>
      </c>
      <c r="D56" s="801">
        <f>'RM_6.7.2.sz.mell'!D56</f>
        <v>0</v>
      </c>
      <c r="E56" s="801">
        <f>'RM_6.7.2.sz.mell'!E56</f>
        <v>0</v>
      </c>
      <c r="F56" s="801">
        <f>'RM_6.7.2.sz.mell'!F56</f>
        <v>0</v>
      </c>
      <c r="G56" s="801">
        <f>'RM_6.7.2.sz.mell'!G56</f>
        <v>0</v>
      </c>
      <c r="H56" s="801">
        <f>'RM_6.7.2.sz.mell'!H56</f>
        <v>0</v>
      </c>
      <c r="I56" s="801">
        <f>'RM_6.7.2.sz.mell'!I56</f>
        <v>0</v>
      </c>
      <c r="J56" s="801">
        <f>'RM_6.7.2.sz.mell'!J56</f>
        <v>0</v>
      </c>
      <c r="K56" s="302">
        <f>'RM_6.7.2.sz.mell'!K56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'RM_6.7.2.sz.mell'!C57</f>
        <v>0</v>
      </c>
      <c r="D57" s="809">
        <f>'RM_6.7.2.sz.mell'!D57</f>
        <v>0</v>
      </c>
      <c r="E57" s="809">
        <f>'RM_6.7.2.sz.mell'!E57</f>
        <v>0</v>
      </c>
      <c r="F57" s="809">
        <f>'RM_6.7.2.sz.mell'!F57</f>
        <v>0</v>
      </c>
      <c r="G57" s="809">
        <f>'RM_6.7.2.sz.mell'!G57</f>
        <v>0</v>
      </c>
      <c r="H57" s="809">
        <f>'RM_6.7.2.sz.mell'!H57</f>
        <v>0</v>
      </c>
      <c r="I57" s="809">
        <f>'RM_6.7.2.sz.mell'!I57</f>
        <v>0</v>
      </c>
      <c r="J57" s="809">
        <f>'RM_6.7.2.sz.mell'!J57</f>
        <v>0</v>
      </c>
      <c r="K57" s="350">
        <f>'RM_6.7.2.sz.mell'!K57</f>
        <v>0</v>
      </c>
    </row>
    <row r="58" spans="1:11" ht="8.1" customHeight="1" thickBot="1" x14ac:dyDescent="0.25">
      <c r="C58" s="815">
        <f>'RM_6.7.2.sz.mell'!C58</f>
        <v>0</v>
      </c>
      <c r="D58" s="815">
        <f>'RM_6.7.2.sz.mell'!D58</f>
        <v>0</v>
      </c>
      <c r="E58" s="815">
        <f>'RM_6.7.2.sz.mell'!E58</f>
        <v>0</v>
      </c>
      <c r="F58" s="815">
        <f>'RM_6.7.2.sz.mell'!F58</f>
        <v>0</v>
      </c>
      <c r="G58" s="815">
        <f>'RM_6.7.2.sz.mell'!G58</f>
        <v>0</v>
      </c>
      <c r="H58" s="815">
        <f>'RM_6.7.2.sz.mell'!H58</f>
        <v>0</v>
      </c>
      <c r="I58" s="815">
        <f>'RM_6.7.2.sz.mell'!I58</f>
        <v>0</v>
      </c>
      <c r="J58" s="815">
        <f>'RM_6.7.2.sz.mell'!J58</f>
        <v>0</v>
      </c>
      <c r="K58" s="816">
        <f>'RM_6.7.2.sz.mell'!K58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'RM_6.7.2.sz.mell'!C59</f>
        <v>0</v>
      </c>
      <c r="D59" s="813">
        <f>'RM_6.7.2.sz.mell'!D59</f>
        <v>0</v>
      </c>
      <c r="E59" s="813">
        <f>'RM_6.7.2.sz.mell'!E59</f>
        <v>0</v>
      </c>
      <c r="F59" s="813">
        <f>'RM_6.7.2.sz.mell'!F59</f>
        <v>0</v>
      </c>
      <c r="G59" s="813">
        <f>'RM_6.7.2.sz.mell'!G59</f>
        <v>0</v>
      </c>
      <c r="H59" s="813">
        <f>'RM_6.7.2.sz.mell'!H59</f>
        <v>0</v>
      </c>
      <c r="I59" s="813">
        <f>'RM_6.7.2.sz.mell'!I59</f>
        <v>0</v>
      </c>
      <c r="J59" s="813">
        <f>'RM_6.7.2.sz.mell'!J59</f>
        <v>0</v>
      </c>
      <c r="K59" s="814">
        <f>'RM_6.7.2.sz.mell'!K59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'RM_6.7.2.sz.mell'!C60</f>
        <v>0</v>
      </c>
      <c r="D60" s="813">
        <f>'RM_6.7.2.sz.mell'!D60</f>
        <v>0</v>
      </c>
      <c r="E60" s="813">
        <f>'RM_6.7.2.sz.mell'!E60</f>
        <v>0</v>
      </c>
      <c r="F60" s="813">
        <f>'RM_6.7.2.sz.mell'!F60</f>
        <v>0</v>
      </c>
      <c r="G60" s="813">
        <f>'RM_6.7.2.sz.mell'!G60</f>
        <v>0</v>
      </c>
      <c r="H60" s="813">
        <f>'RM_6.7.2.sz.mell'!H60</f>
        <v>0</v>
      </c>
      <c r="I60" s="813">
        <f>'RM_6.7.2.sz.mell'!I60</f>
        <v>0</v>
      </c>
      <c r="J60" s="813">
        <f>'RM_6.7.2.sz.mell'!J60</f>
        <v>0</v>
      </c>
      <c r="K60" s="814">
        <f>'RM_6.7.2.sz.mell'!K60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CONCATENATE(ALAPADATOK!Q21,"3. melléklet ",E_ALAPADATOK!A7," ",E_ALAPADATOK!B7," ",E_ALAPADATOK!C7," ",E_ALAPADATOK!D7," ",E_ALAPADATOK!E7," ",E_ALAPADATOK!F7," ",E_ALAPADATOK!G7," ",E_ALAPADATOK!H7)</f>
        <v>5.6.3.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CONCATENATE('E_5.7.2.sz.mell'!B2:J2)</f>
        <v>5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604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'RM_6.7.3.sz.mell'!C10</f>
        <v>0</v>
      </c>
      <c r="D10" s="297">
        <f>'RM_6.7.3.sz.mell'!D10</f>
        <v>0</v>
      </c>
      <c r="E10" s="297">
        <f>'RM_6.7.3.sz.mell'!E10</f>
        <v>0</v>
      </c>
      <c r="F10" s="297">
        <f>'RM_6.7.3.sz.mell'!F10</f>
        <v>0</v>
      </c>
      <c r="G10" s="297">
        <f>'RM_6.7.3.sz.mell'!G10</f>
        <v>0</v>
      </c>
      <c r="H10" s="297">
        <f>'RM_6.7.3.sz.mell'!H10</f>
        <v>0</v>
      </c>
      <c r="I10" s="297">
        <f>'RM_6.7.3.sz.mell'!I10</f>
        <v>0</v>
      </c>
      <c r="J10" s="297">
        <f>'RM_6.7.3.sz.mell'!J10</f>
        <v>0</v>
      </c>
      <c r="K10" s="297">
        <f>'RM_6.7.3.sz.mell'!K10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'RM_6.7.3.sz.mell'!C11</f>
        <v>0</v>
      </c>
      <c r="D11" s="684">
        <f>'RM_6.7.3.sz.mell'!D11</f>
        <v>0</v>
      </c>
      <c r="E11" s="684">
        <f>'RM_6.7.3.sz.mell'!E11</f>
        <v>0</v>
      </c>
      <c r="F11" s="684">
        <f>'RM_6.7.3.sz.mell'!F11</f>
        <v>0</v>
      </c>
      <c r="G11" s="684">
        <f>'RM_6.7.3.sz.mell'!G11</f>
        <v>0</v>
      </c>
      <c r="H11" s="684">
        <f>'RM_6.7.3.sz.mell'!H11</f>
        <v>0</v>
      </c>
      <c r="I11" s="684">
        <f>'RM_6.7.3.sz.mell'!I11</f>
        <v>0</v>
      </c>
      <c r="J11" s="780">
        <f>'RM_6.7.3.sz.mell'!J11</f>
        <v>0</v>
      </c>
      <c r="K11" s="781">
        <f>'RM_6.7.3.sz.mell'!K11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'RM_6.7.3.sz.mell'!C12</f>
        <v>0</v>
      </c>
      <c r="D12" s="686">
        <f>'RM_6.7.3.sz.mell'!D12</f>
        <v>0</v>
      </c>
      <c r="E12" s="686">
        <f>'RM_6.7.3.sz.mell'!E12</f>
        <v>0</v>
      </c>
      <c r="F12" s="686">
        <f>'RM_6.7.3.sz.mell'!F12</f>
        <v>0</v>
      </c>
      <c r="G12" s="686">
        <f>'RM_6.7.3.sz.mell'!G12</f>
        <v>0</v>
      </c>
      <c r="H12" s="686">
        <f>'RM_6.7.3.sz.mell'!H12</f>
        <v>0</v>
      </c>
      <c r="I12" s="686">
        <f>'RM_6.7.3.sz.mell'!I12</f>
        <v>0</v>
      </c>
      <c r="J12" s="783">
        <f>'RM_6.7.3.sz.mell'!J12</f>
        <v>0</v>
      </c>
      <c r="K12" s="781">
        <f>'RM_6.7.3.sz.mell'!K12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'RM_6.7.3.sz.mell'!C13</f>
        <v>0</v>
      </c>
      <c r="D13" s="686">
        <f>'RM_6.7.3.sz.mell'!D13</f>
        <v>0</v>
      </c>
      <c r="E13" s="686">
        <f>'RM_6.7.3.sz.mell'!E13</f>
        <v>0</v>
      </c>
      <c r="F13" s="686">
        <f>'RM_6.7.3.sz.mell'!F13</f>
        <v>0</v>
      </c>
      <c r="G13" s="686">
        <f>'RM_6.7.3.sz.mell'!G13</f>
        <v>0</v>
      </c>
      <c r="H13" s="686">
        <f>'RM_6.7.3.sz.mell'!H13</f>
        <v>0</v>
      </c>
      <c r="I13" s="686">
        <f>'RM_6.7.3.sz.mell'!I13</f>
        <v>0</v>
      </c>
      <c r="J13" s="783">
        <f>'RM_6.7.3.sz.mell'!J13</f>
        <v>0</v>
      </c>
      <c r="K13" s="781">
        <f>'RM_6.7.3.sz.mell'!K13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'RM_6.7.3.sz.mell'!C14</f>
        <v>0</v>
      </c>
      <c r="D14" s="686">
        <f>'RM_6.7.3.sz.mell'!D14</f>
        <v>0</v>
      </c>
      <c r="E14" s="686">
        <f>'RM_6.7.3.sz.mell'!E14</f>
        <v>0</v>
      </c>
      <c r="F14" s="686">
        <f>'RM_6.7.3.sz.mell'!F14</f>
        <v>0</v>
      </c>
      <c r="G14" s="686">
        <f>'RM_6.7.3.sz.mell'!G14</f>
        <v>0</v>
      </c>
      <c r="H14" s="686">
        <f>'RM_6.7.3.sz.mell'!H14</f>
        <v>0</v>
      </c>
      <c r="I14" s="686">
        <f>'RM_6.7.3.sz.mell'!I14</f>
        <v>0</v>
      </c>
      <c r="J14" s="783">
        <f>'RM_6.7.3.sz.mell'!J14</f>
        <v>0</v>
      </c>
      <c r="K14" s="781">
        <f>'RM_6.7.3.sz.mell'!K14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'RM_6.7.3.sz.mell'!C15</f>
        <v>0</v>
      </c>
      <c r="D15" s="686">
        <f>'RM_6.7.3.sz.mell'!D15</f>
        <v>0</v>
      </c>
      <c r="E15" s="686">
        <f>'RM_6.7.3.sz.mell'!E15</f>
        <v>0</v>
      </c>
      <c r="F15" s="686">
        <f>'RM_6.7.3.sz.mell'!F15</f>
        <v>0</v>
      </c>
      <c r="G15" s="686">
        <f>'RM_6.7.3.sz.mell'!G15</f>
        <v>0</v>
      </c>
      <c r="H15" s="686">
        <f>'RM_6.7.3.sz.mell'!H15</f>
        <v>0</v>
      </c>
      <c r="I15" s="686">
        <f>'RM_6.7.3.sz.mell'!I15</f>
        <v>0</v>
      </c>
      <c r="J15" s="783">
        <f>'RM_6.7.3.sz.mell'!J15</f>
        <v>0</v>
      </c>
      <c r="K15" s="781">
        <f>'RM_6.7.3.sz.mell'!K15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'RM_6.7.3.sz.mell'!C16</f>
        <v>0</v>
      </c>
      <c r="D16" s="686">
        <f>'RM_6.7.3.sz.mell'!D16</f>
        <v>0</v>
      </c>
      <c r="E16" s="686">
        <f>'RM_6.7.3.sz.mell'!E16</f>
        <v>0</v>
      </c>
      <c r="F16" s="686">
        <f>'RM_6.7.3.sz.mell'!F16</f>
        <v>0</v>
      </c>
      <c r="G16" s="686">
        <f>'RM_6.7.3.sz.mell'!G16</f>
        <v>0</v>
      </c>
      <c r="H16" s="686">
        <f>'RM_6.7.3.sz.mell'!H16</f>
        <v>0</v>
      </c>
      <c r="I16" s="686">
        <f>'RM_6.7.3.sz.mell'!I16</f>
        <v>0</v>
      </c>
      <c r="J16" s="783">
        <f>'RM_6.7.3.sz.mell'!J16</f>
        <v>0</v>
      </c>
      <c r="K16" s="781">
        <f>'RM_6.7.3.sz.mell'!K16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'RM_6.7.3.sz.mell'!C17</f>
        <v>0</v>
      </c>
      <c r="D17" s="686">
        <f>'RM_6.7.3.sz.mell'!D17</f>
        <v>0</v>
      </c>
      <c r="E17" s="686">
        <f>'RM_6.7.3.sz.mell'!E17</f>
        <v>0</v>
      </c>
      <c r="F17" s="686">
        <f>'RM_6.7.3.sz.mell'!F17</f>
        <v>0</v>
      </c>
      <c r="G17" s="686">
        <f>'RM_6.7.3.sz.mell'!G17</f>
        <v>0</v>
      </c>
      <c r="H17" s="686">
        <f>'RM_6.7.3.sz.mell'!H17</f>
        <v>0</v>
      </c>
      <c r="I17" s="686">
        <f>'RM_6.7.3.sz.mell'!I17</f>
        <v>0</v>
      </c>
      <c r="J17" s="783">
        <f>'RM_6.7.3.sz.mell'!J17</f>
        <v>0</v>
      </c>
      <c r="K17" s="781">
        <f>'RM_6.7.3.sz.mell'!K17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'RM_6.7.3.sz.mell'!C18</f>
        <v>0</v>
      </c>
      <c r="D18" s="686">
        <f>'RM_6.7.3.sz.mell'!D18</f>
        <v>0</v>
      </c>
      <c r="E18" s="686">
        <f>'RM_6.7.3.sz.mell'!E18</f>
        <v>0</v>
      </c>
      <c r="F18" s="686">
        <f>'RM_6.7.3.sz.mell'!F18</f>
        <v>0</v>
      </c>
      <c r="G18" s="686">
        <f>'RM_6.7.3.sz.mell'!G18</f>
        <v>0</v>
      </c>
      <c r="H18" s="686">
        <f>'RM_6.7.3.sz.mell'!H18</f>
        <v>0</v>
      </c>
      <c r="I18" s="686">
        <f>'RM_6.7.3.sz.mell'!I18</f>
        <v>0</v>
      </c>
      <c r="J18" s="783">
        <f>'RM_6.7.3.sz.mell'!J18</f>
        <v>0</v>
      </c>
      <c r="K18" s="781">
        <f>'RM_6.7.3.sz.mell'!K18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'RM_6.7.3.sz.mell'!C19</f>
        <v>0</v>
      </c>
      <c r="D19" s="686">
        <f>'RM_6.7.3.sz.mell'!D19</f>
        <v>0</v>
      </c>
      <c r="E19" s="686">
        <f>'RM_6.7.3.sz.mell'!E19</f>
        <v>0</v>
      </c>
      <c r="F19" s="686">
        <f>'RM_6.7.3.sz.mell'!F19</f>
        <v>0</v>
      </c>
      <c r="G19" s="686">
        <f>'RM_6.7.3.sz.mell'!G19</f>
        <v>0</v>
      </c>
      <c r="H19" s="686">
        <f>'RM_6.7.3.sz.mell'!H19</f>
        <v>0</v>
      </c>
      <c r="I19" s="686">
        <f>'RM_6.7.3.sz.mell'!I19</f>
        <v>0</v>
      </c>
      <c r="J19" s="783">
        <f>'RM_6.7.3.sz.mell'!J19</f>
        <v>0</v>
      </c>
      <c r="K19" s="781">
        <f>'RM_6.7.3.sz.mell'!K19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'RM_6.7.3.sz.mell'!C20</f>
        <v>0</v>
      </c>
      <c r="D20" s="686">
        <f>'RM_6.7.3.sz.mell'!D20</f>
        <v>0</v>
      </c>
      <c r="E20" s="686">
        <f>'RM_6.7.3.sz.mell'!E20</f>
        <v>0</v>
      </c>
      <c r="F20" s="686">
        <f>'RM_6.7.3.sz.mell'!F20</f>
        <v>0</v>
      </c>
      <c r="G20" s="686">
        <f>'RM_6.7.3.sz.mell'!G20</f>
        <v>0</v>
      </c>
      <c r="H20" s="686">
        <f>'RM_6.7.3.sz.mell'!H20</f>
        <v>0</v>
      </c>
      <c r="I20" s="686">
        <f>'RM_6.7.3.sz.mell'!I20</f>
        <v>0</v>
      </c>
      <c r="J20" s="783">
        <f>'RM_6.7.3.sz.mell'!J20</f>
        <v>0</v>
      </c>
      <c r="K20" s="781">
        <f>'RM_6.7.3.sz.mell'!K20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'RM_6.7.3.sz.mell'!C21</f>
        <v>0</v>
      </c>
      <c r="D21" s="688">
        <f>'RM_6.7.3.sz.mell'!D21</f>
        <v>0</v>
      </c>
      <c r="E21" s="688">
        <f>'RM_6.7.3.sz.mell'!E21</f>
        <v>0</v>
      </c>
      <c r="F21" s="688">
        <f>'RM_6.7.3.sz.mell'!F21</f>
        <v>0</v>
      </c>
      <c r="G21" s="688">
        <f>'RM_6.7.3.sz.mell'!G21</f>
        <v>0</v>
      </c>
      <c r="H21" s="688">
        <f>'RM_6.7.3.sz.mell'!H21</f>
        <v>0</v>
      </c>
      <c r="I21" s="688">
        <f>'RM_6.7.3.sz.mell'!I21</f>
        <v>0</v>
      </c>
      <c r="J21" s="786">
        <f>'RM_6.7.3.sz.mell'!J21</f>
        <v>0</v>
      </c>
      <c r="K21" s="781">
        <f>'RM_6.7.3.sz.mell'!K21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'RM_6.7.3.sz.mell'!C22</f>
        <v>0</v>
      </c>
      <c r="D22" s="297">
        <f>'RM_6.7.3.sz.mell'!D22</f>
        <v>0</v>
      </c>
      <c r="E22" s="297">
        <f>'RM_6.7.3.sz.mell'!E22</f>
        <v>0</v>
      </c>
      <c r="F22" s="297">
        <f>'RM_6.7.3.sz.mell'!F22</f>
        <v>0</v>
      </c>
      <c r="G22" s="297">
        <f>'RM_6.7.3.sz.mell'!G22</f>
        <v>0</v>
      </c>
      <c r="H22" s="297">
        <f>'RM_6.7.3.sz.mell'!H22</f>
        <v>0</v>
      </c>
      <c r="I22" s="297">
        <f>'RM_6.7.3.sz.mell'!I22</f>
        <v>0</v>
      </c>
      <c r="J22" s="297">
        <f>'RM_6.7.3.sz.mell'!J22</f>
        <v>0</v>
      </c>
      <c r="K22" s="346">
        <f>'RM_6.7.3.sz.mell'!K22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'RM_6.7.3.sz.mell'!C23</f>
        <v>0</v>
      </c>
      <c r="D23" s="668">
        <f>'RM_6.7.3.sz.mell'!D23</f>
        <v>0</v>
      </c>
      <c r="E23" s="668">
        <f>'RM_6.7.3.sz.mell'!E23</f>
        <v>0</v>
      </c>
      <c r="F23" s="668">
        <f>'RM_6.7.3.sz.mell'!F23</f>
        <v>0</v>
      </c>
      <c r="G23" s="668">
        <f>'RM_6.7.3.sz.mell'!G23</f>
        <v>0</v>
      </c>
      <c r="H23" s="668">
        <f>'RM_6.7.3.sz.mell'!H23</f>
        <v>0</v>
      </c>
      <c r="I23" s="668">
        <f>'RM_6.7.3.sz.mell'!I23</f>
        <v>0</v>
      </c>
      <c r="J23" s="788">
        <f>'RM_6.7.3.sz.mell'!J23</f>
        <v>0</v>
      </c>
      <c r="K23" s="781">
        <f>'RM_6.7.3.sz.mell'!K23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'RM_6.7.3.sz.mell'!C24</f>
        <v>0</v>
      </c>
      <c r="D24" s="686">
        <f>'RM_6.7.3.sz.mell'!D24</f>
        <v>0</v>
      </c>
      <c r="E24" s="686">
        <f>'RM_6.7.3.sz.mell'!E24</f>
        <v>0</v>
      </c>
      <c r="F24" s="686">
        <f>'RM_6.7.3.sz.mell'!F24</f>
        <v>0</v>
      </c>
      <c r="G24" s="686">
        <f>'RM_6.7.3.sz.mell'!G24</f>
        <v>0</v>
      </c>
      <c r="H24" s="686">
        <f>'RM_6.7.3.sz.mell'!H24</f>
        <v>0</v>
      </c>
      <c r="I24" s="686">
        <f>'RM_6.7.3.sz.mell'!I24</f>
        <v>0</v>
      </c>
      <c r="J24" s="783">
        <f>'RM_6.7.3.sz.mell'!J24</f>
        <v>0</v>
      </c>
      <c r="K24" s="789">
        <f>'RM_6.7.3.sz.mell'!K24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'RM_6.7.3.sz.mell'!C25</f>
        <v>0</v>
      </c>
      <c r="D25" s="686">
        <f>'RM_6.7.3.sz.mell'!D25</f>
        <v>0</v>
      </c>
      <c r="E25" s="686">
        <f>'RM_6.7.3.sz.mell'!E25</f>
        <v>0</v>
      </c>
      <c r="F25" s="686">
        <f>'RM_6.7.3.sz.mell'!F25</f>
        <v>0</v>
      </c>
      <c r="G25" s="686">
        <f>'RM_6.7.3.sz.mell'!G25</f>
        <v>0</v>
      </c>
      <c r="H25" s="686">
        <f>'RM_6.7.3.sz.mell'!H25</f>
        <v>0</v>
      </c>
      <c r="I25" s="686">
        <f>'RM_6.7.3.sz.mell'!I25</f>
        <v>0</v>
      </c>
      <c r="J25" s="783">
        <f>'RM_6.7.3.sz.mell'!J25</f>
        <v>0</v>
      </c>
      <c r="K25" s="789">
        <f>'RM_6.7.3.sz.mell'!K25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'RM_6.7.3.sz.mell'!C26</f>
        <v>0</v>
      </c>
      <c r="D26" s="688">
        <f>'RM_6.7.3.sz.mell'!D26</f>
        <v>0</v>
      </c>
      <c r="E26" s="688">
        <f>'RM_6.7.3.sz.mell'!E26</f>
        <v>0</v>
      </c>
      <c r="F26" s="688">
        <f>'RM_6.7.3.sz.mell'!F26</f>
        <v>0</v>
      </c>
      <c r="G26" s="688">
        <f>'RM_6.7.3.sz.mell'!G26</f>
        <v>0</v>
      </c>
      <c r="H26" s="688">
        <f>'RM_6.7.3.sz.mell'!H26</f>
        <v>0</v>
      </c>
      <c r="I26" s="688">
        <f>'RM_6.7.3.sz.mell'!I26</f>
        <v>0</v>
      </c>
      <c r="J26" s="790">
        <f>'RM_6.7.3.sz.mell'!J26</f>
        <v>0</v>
      </c>
      <c r="K26" s="791">
        <f>'RM_6.7.3.sz.mell'!K26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'RM_6.7.3.sz.mell'!C27</f>
        <v>0</v>
      </c>
      <c r="D27" s="389">
        <f>'RM_6.7.3.sz.mell'!D27</f>
        <v>0</v>
      </c>
      <c r="E27" s="389">
        <f>'RM_6.7.3.sz.mell'!E27</f>
        <v>0</v>
      </c>
      <c r="F27" s="389">
        <f>'RM_6.7.3.sz.mell'!F27</f>
        <v>0</v>
      </c>
      <c r="G27" s="389">
        <f>'RM_6.7.3.sz.mell'!G27</f>
        <v>0</v>
      </c>
      <c r="H27" s="389">
        <f>'RM_6.7.3.sz.mell'!H27</f>
        <v>0</v>
      </c>
      <c r="I27" s="389">
        <f>'RM_6.7.3.sz.mell'!I27</f>
        <v>0</v>
      </c>
      <c r="J27" s="389">
        <f>'RM_6.7.3.sz.mell'!J27</f>
        <v>0</v>
      </c>
      <c r="K27" s="302">
        <f>'RM_6.7.3.sz.mell'!K27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'RM_6.7.3.sz.mell'!C28</f>
        <v>0</v>
      </c>
      <c r="D28" s="297">
        <f>'RM_6.7.3.sz.mell'!D28</f>
        <v>0</v>
      </c>
      <c r="E28" s="297">
        <f>'RM_6.7.3.sz.mell'!E28</f>
        <v>0</v>
      </c>
      <c r="F28" s="297">
        <f>'RM_6.7.3.sz.mell'!F28</f>
        <v>0</v>
      </c>
      <c r="G28" s="297">
        <f>'RM_6.7.3.sz.mell'!G28</f>
        <v>0</v>
      </c>
      <c r="H28" s="297">
        <f>'RM_6.7.3.sz.mell'!H28</f>
        <v>0</v>
      </c>
      <c r="I28" s="297">
        <f>'RM_6.7.3.sz.mell'!I28</f>
        <v>0</v>
      </c>
      <c r="J28" s="297">
        <f>'RM_6.7.3.sz.mell'!J28</f>
        <v>0</v>
      </c>
      <c r="K28" s="346">
        <f>'RM_6.7.3.sz.mell'!K28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'RM_6.7.3.sz.mell'!C29</f>
        <v>0</v>
      </c>
      <c r="D29" s="679">
        <f>'RM_6.7.3.sz.mell'!D29</f>
        <v>0</v>
      </c>
      <c r="E29" s="679">
        <f>'RM_6.7.3.sz.mell'!E29</f>
        <v>0</v>
      </c>
      <c r="F29" s="679">
        <f>'RM_6.7.3.sz.mell'!F29</f>
        <v>0</v>
      </c>
      <c r="G29" s="679">
        <f>'RM_6.7.3.sz.mell'!G29</f>
        <v>0</v>
      </c>
      <c r="H29" s="679">
        <f>'RM_6.7.3.sz.mell'!H29</f>
        <v>0</v>
      </c>
      <c r="I29" s="679">
        <f>'RM_6.7.3.sz.mell'!I29</f>
        <v>0</v>
      </c>
      <c r="J29" s="788">
        <f>'RM_6.7.3.sz.mell'!J29</f>
        <v>0</v>
      </c>
      <c r="K29" s="781">
        <f>'RM_6.7.3.sz.mell'!K29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'RM_6.7.3.sz.mell'!C30</f>
        <v>0</v>
      </c>
      <c r="D30" s="679">
        <f>'RM_6.7.3.sz.mell'!D30</f>
        <v>0</v>
      </c>
      <c r="E30" s="679">
        <f>'RM_6.7.3.sz.mell'!E30</f>
        <v>0</v>
      </c>
      <c r="F30" s="679">
        <f>'RM_6.7.3.sz.mell'!F30</f>
        <v>0</v>
      </c>
      <c r="G30" s="679">
        <f>'RM_6.7.3.sz.mell'!G30</f>
        <v>0</v>
      </c>
      <c r="H30" s="679">
        <f>'RM_6.7.3.sz.mell'!H30</f>
        <v>0</v>
      </c>
      <c r="I30" s="679">
        <f>'RM_6.7.3.sz.mell'!I30</f>
        <v>0</v>
      </c>
      <c r="J30" s="788">
        <f>'RM_6.7.3.sz.mell'!J30</f>
        <v>0</v>
      </c>
      <c r="K30" s="781">
        <f>'RM_6.7.3.sz.mell'!K30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'RM_6.7.3.sz.mell'!C31</f>
        <v>0</v>
      </c>
      <c r="D31" s="757">
        <f>'RM_6.7.3.sz.mell'!D31</f>
        <v>0</v>
      </c>
      <c r="E31" s="757">
        <f>'RM_6.7.3.sz.mell'!E31</f>
        <v>0</v>
      </c>
      <c r="F31" s="757">
        <f>'RM_6.7.3.sz.mell'!F31</f>
        <v>0</v>
      </c>
      <c r="G31" s="757">
        <f>'RM_6.7.3.sz.mell'!G31</f>
        <v>0</v>
      </c>
      <c r="H31" s="757">
        <f>'RM_6.7.3.sz.mell'!H31</f>
        <v>0</v>
      </c>
      <c r="I31" s="757">
        <f>'RM_6.7.3.sz.mell'!I31</f>
        <v>0</v>
      </c>
      <c r="J31" s="788">
        <f>'RM_6.7.3.sz.mell'!J31</f>
        <v>0</v>
      </c>
      <c r="K31" s="781">
        <f>'RM_6.7.3.sz.mell'!K31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'RM_6.7.3.sz.mell'!C32</f>
        <v>0</v>
      </c>
      <c r="D32" s="297">
        <f>'RM_6.7.3.sz.mell'!D32</f>
        <v>0</v>
      </c>
      <c r="E32" s="297">
        <f>'RM_6.7.3.sz.mell'!E32</f>
        <v>0</v>
      </c>
      <c r="F32" s="297">
        <f>'RM_6.7.3.sz.mell'!F32</f>
        <v>0</v>
      </c>
      <c r="G32" s="297">
        <f>'RM_6.7.3.sz.mell'!G32</f>
        <v>0</v>
      </c>
      <c r="H32" s="297">
        <f>'RM_6.7.3.sz.mell'!H32</f>
        <v>0</v>
      </c>
      <c r="I32" s="297">
        <f>'RM_6.7.3.sz.mell'!I32</f>
        <v>0</v>
      </c>
      <c r="J32" s="297">
        <f>'RM_6.7.3.sz.mell'!J32</f>
        <v>0</v>
      </c>
      <c r="K32" s="346">
        <f>'RM_6.7.3.sz.mell'!K32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'RM_6.7.3.sz.mell'!C33</f>
        <v>0</v>
      </c>
      <c r="D33" s="672">
        <f>'RM_6.7.3.sz.mell'!D33</f>
        <v>0</v>
      </c>
      <c r="E33" s="672">
        <f>'RM_6.7.3.sz.mell'!E33</f>
        <v>0</v>
      </c>
      <c r="F33" s="672">
        <f>'RM_6.7.3.sz.mell'!F33</f>
        <v>0</v>
      </c>
      <c r="G33" s="672">
        <f>'RM_6.7.3.sz.mell'!G33</f>
        <v>0</v>
      </c>
      <c r="H33" s="672">
        <f>'RM_6.7.3.sz.mell'!H33</f>
        <v>0</v>
      </c>
      <c r="I33" s="672">
        <f>'RM_6.7.3.sz.mell'!I33</f>
        <v>0</v>
      </c>
      <c r="J33" s="788">
        <f>'RM_6.7.3.sz.mell'!J33</f>
        <v>0</v>
      </c>
      <c r="K33" s="781">
        <f>'RM_6.7.3.sz.mell'!K33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'RM_6.7.3.sz.mell'!C34</f>
        <v>0</v>
      </c>
      <c r="D34" s="679">
        <f>'RM_6.7.3.sz.mell'!D34</f>
        <v>0</v>
      </c>
      <c r="E34" s="679">
        <f>'RM_6.7.3.sz.mell'!E34</f>
        <v>0</v>
      </c>
      <c r="F34" s="679">
        <f>'RM_6.7.3.sz.mell'!F34</f>
        <v>0</v>
      </c>
      <c r="G34" s="679">
        <f>'RM_6.7.3.sz.mell'!G34</f>
        <v>0</v>
      </c>
      <c r="H34" s="679">
        <f>'RM_6.7.3.sz.mell'!H34</f>
        <v>0</v>
      </c>
      <c r="I34" s="679">
        <f>'RM_6.7.3.sz.mell'!I34</f>
        <v>0</v>
      </c>
      <c r="J34" s="788">
        <f>'RM_6.7.3.sz.mell'!J34</f>
        <v>0</v>
      </c>
      <c r="K34" s="781">
        <f>'RM_6.7.3.sz.mell'!K34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'RM_6.7.3.sz.mell'!C35</f>
        <v>0</v>
      </c>
      <c r="D35" s="757">
        <f>'RM_6.7.3.sz.mell'!D35</f>
        <v>0</v>
      </c>
      <c r="E35" s="757">
        <f>'RM_6.7.3.sz.mell'!E35</f>
        <v>0</v>
      </c>
      <c r="F35" s="757">
        <f>'RM_6.7.3.sz.mell'!F35</f>
        <v>0</v>
      </c>
      <c r="G35" s="757">
        <f>'RM_6.7.3.sz.mell'!G35</f>
        <v>0</v>
      </c>
      <c r="H35" s="757">
        <f>'RM_6.7.3.sz.mell'!H35</f>
        <v>0</v>
      </c>
      <c r="I35" s="757">
        <f>'RM_6.7.3.sz.mell'!I35</f>
        <v>0</v>
      </c>
      <c r="J35" s="788">
        <f>'RM_6.7.3.sz.mell'!J35</f>
        <v>0</v>
      </c>
      <c r="K35" s="798">
        <f>'RM_6.7.3.sz.mell'!K35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'RM_6.7.3.sz.mell'!C36</f>
        <v>0</v>
      </c>
      <c r="D36" s="389">
        <f>'RM_6.7.3.sz.mell'!D36</f>
        <v>0</v>
      </c>
      <c r="E36" s="389">
        <f>'RM_6.7.3.sz.mell'!E36</f>
        <v>0</v>
      </c>
      <c r="F36" s="389">
        <f>'RM_6.7.3.sz.mell'!F36</f>
        <v>0</v>
      </c>
      <c r="G36" s="389">
        <f>'RM_6.7.3.sz.mell'!G36</f>
        <v>0</v>
      </c>
      <c r="H36" s="389">
        <f>'RM_6.7.3.sz.mell'!H36</f>
        <v>0</v>
      </c>
      <c r="I36" s="389">
        <f>'RM_6.7.3.sz.mell'!I36</f>
        <v>0</v>
      </c>
      <c r="J36" s="297">
        <f>'RM_6.7.3.sz.mell'!J36</f>
        <v>0</v>
      </c>
      <c r="K36" s="302">
        <f>'RM_6.7.3.sz.mell'!K36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'RM_6.7.3.sz.mell'!C37</f>
        <v>0</v>
      </c>
      <c r="D37" s="389">
        <f>'RM_6.7.3.sz.mell'!D37</f>
        <v>0</v>
      </c>
      <c r="E37" s="389">
        <f>'RM_6.7.3.sz.mell'!E37</f>
        <v>0</v>
      </c>
      <c r="F37" s="389">
        <f>'RM_6.7.3.sz.mell'!F37</f>
        <v>0</v>
      </c>
      <c r="G37" s="389">
        <f>'RM_6.7.3.sz.mell'!G37</f>
        <v>0</v>
      </c>
      <c r="H37" s="389">
        <f>'RM_6.7.3.sz.mell'!H37</f>
        <v>0</v>
      </c>
      <c r="I37" s="389">
        <f>'RM_6.7.3.sz.mell'!I37</f>
        <v>0</v>
      </c>
      <c r="J37" s="799">
        <f>'RM_6.7.3.sz.mell'!J37</f>
        <v>0</v>
      </c>
      <c r="K37" s="781">
        <f>'RM_6.7.3.sz.mell'!K37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'RM_6.7.3.sz.mell'!C38</f>
        <v>0</v>
      </c>
      <c r="D38" s="297">
        <f>'RM_6.7.3.sz.mell'!D38</f>
        <v>0</v>
      </c>
      <c r="E38" s="297">
        <f>'RM_6.7.3.sz.mell'!E38</f>
        <v>0</v>
      </c>
      <c r="F38" s="297">
        <f>'RM_6.7.3.sz.mell'!F38</f>
        <v>0</v>
      </c>
      <c r="G38" s="297">
        <f>'RM_6.7.3.sz.mell'!G38</f>
        <v>0</v>
      </c>
      <c r="H38" s="297">
        <f>'RM_6.7.3.sz.mell'!H38</f>
        <v>0</v>
      </c>
      <c r="I38" s="297">
        <f>'RM_6.7.3.sz.mell'!I38</f>
        <v>0</v>
      </c>
      <c r="J38" s="297">
        <f>'RM_6.7.3.sz.mell'!J38</f>
        <v>0</v>
      </c>
      <c r="K38" s="346">
        <f>'RM_6.7.3.sz.mell'!K38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'RM_6.7.3.sz.mell'!C39</f>
        <v>0</v>
      </c>
      <c r="D39" s="297">
        <f>'RM_6.7.3.sz.mell'!D39</f>
        <v>0</v>
      </c>
      <c r="E39" s="297">
        <f>'RM_6.7.3.sz.mell'!E39</f>
        <v>0</v>
      </c>
      <c r="F39" s="297">
        <f>'RM_6.7.3.sz.mell'!F39</f>
        <v>0</v>
      </c>
      <c r="G39" s="297">
        <f>'RM_6.7.3.sz.mell'!G39</f>
        <v>0</v>
      </c>
      <c r="H39" s="297">
        <f>'RM_6.7.3.sz.mell'!H39</f>
        <v>0</v>
      </c>
      <c r="I39" s="297">
        <f>'RM_6.7.3.sz.mell'!I39</f>
        <v>0</v>
      </c>
      <c r="J39" s="297">
        <f>'RM_6.7.3.sz.mell'!J39</f>
        <v>0</v>
      </c>
      <c r="K39" s="346">
        <f>'RM_6.7.3.sz.mell'!K39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'RM_6.7.3.sz.mell'!C40</f>
        <v>0</v>
      </c>
      <c r="D40" s="672">
        <f>'RM_6.7.3.sz.mell'!D40</f>
        <v>0</v>
      </c>
      <c r="E40" s="672">
        <f>'RM_6.7.3.sz.mell'!E40</f>
        <v>0</v>
      </c>
      <c r="F40" s="672">
        <f>'RM_6.7.3.sz.mell'!F40</f>
        <v>0</v>
      </c>
      <c r="G40" s="672">
        <f>'RM_6.7.3.sz.mell'!G40</f>
        <v>0</v>
      </c>
      <c r="H40" s="672">
        <f>'RM_6.7.3.sz.mell'!H40</f>
        <v>0</v>
      </c>
      <c r="I40" s="672">
        <f>'RM_6.7.3.sz.mell'!I40</f>
        <v>0</v>
      </c>
      <c r="J40" s="788">
        <f>'RM_6.7.3.sz.mell'!J40</f>
        <v>0</v>
      </c>
      <c r="K40" s="781">
        <f>'RM_6.7.3.sz.mell'!K40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'RM_6.7.3.sz.mell'!C41</f>
        <v>0</v>
      </c>
      <c r="D41" s="679">
        <f>'RM_6.7.3.sz.mell'!D41</f>
        <v>0</v>
      </c>
      <c r="E41" s="679">
        <f>'RM_6.7.3.sz.mell'!E41</f>
        <v>0</v>
      </c>
      <c r="F41" s="679">
        <f>'RM_6.7.3.sz.mell'!F41</f>
        <v>0</v>
      </c>
      <c r="G41" s="679">
        <f>'RM_6.7.3.sz.mell'!G41</f>
        <v>0</v>
      </c>
      <c r="H41" s="679">
        <f>'RM_6.7.3.sz.mell'!H41</f>
        <v>0</v>
      </c>
      <c r="I41" s="679">
        <f>'RM_6.7.3.sz.mell'!I41</f>
        <v>0</v>
      </c>
      <c r="J41" s="788">
        <f>'RM_6.7.3.sz.mell'!J41</f>
        <v>0</v>
      </c>
      <c r="K41" s="789">
        <f>'RM_6.7.3.sz.mell'!K41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'RM_6.7.3.sz.mell'!C42</f>
        <v>0</v>
      </c>
      <c r="D42" s="676">
        <f>'RM_6.7.3.sz.mell'!D42</f>
        <v>0</v>
      </c>
      <c r="E42" s="676">
        <f>'RM_6.7.3.sz.mell'!E42</f>
        <v>0</v>
      </c>
      <c r="F42" s="676">
        <f>'RM_6.7.3.sz.mell'!F42</f>
        <v>0</v>
      </c>
      <c r="G42" s="676">
        <f>'RM_6.7.3.sz.mell'!G42</f>
        <v>0</v>
      </c>
      <c r="H42" s="676">
        <f>'RM_6.7.3.sz.mell'!H42</f>
        <v>0</v>
      </c>
      <c r="I42" s="676">
        <f>'RM_6.7.3.sz.mell'!I42</f>
        <v>0</v>
      </c>
      <c r="J42" s="788">
        <f>'RM_6.7.3.sz.mell'!J42</f>
        <v>0</v>
      </c>
      <c r="K42" s="791">
        <f>'RM_6.7.3.sz.mell'!K42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'RM_6.7.3.sz.mell'!C43</f>
        <v>0</v>
      </c>
      <c r="D43" s="297">
        <f>'RM_6.7.3.sz.mell'!D43</f>
        <v>0</v>
      </c>
      <c r="E43" s="297">
        <f>'RM_6.7.3.sz.mell'!E43</f>
        <v>0</v>
      </c>
      <c r="F43" s="297">
        <f>'RM_6.7.3.sz.mell'!F43</f>
        <v>0</v>
      </c>
      <c r="G43" s="297">
        <f>'RM_6.7.3.sz.mell'!G43</f>
        <v>0</v>
      </c>
      <c r="H43" s="297">
        <f>'RM_6.7.3.sz.mell'!H43</f>
        <v>0</v>
      </c>
      <c r="I43" s="297">
        <f>'RM_6.7.3.sz.mell'!I43</f>
        <v>0</v>
      </c>
      <c r="J43" s="297">
        <f>'RM_6.7.3.sz.mell'!J43</f>
        <v>0</v>
      </c>
      <c r="K43" s="346">
        <f>'RM_6.7.3.sz.mell'!K43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'RM_6.7.3.sz.mell'!C45</f>
        <v>0</v>
      </c>
      <c r="D45" s="801">
        <f>'RM_6.7.3.sz.mell'!D45</f>
        <v>0</v>
      </c>
      <c r="E45" s="801">
        <f>'RM_6.7.3.sz.mell'!E45</f>
        <v>0</v>
      </c>
      <c r="F45" s="801">
        <f>'RM_6.7.3.sz.mell'!F45</f>
        <v>0</v>
      </c>
      <c r="G45" s="801">
        <f>'RM_6.7.3.sz.mell'!G45</f>
        <v>0</v>
      </c>
      <c r="H45" s="801">
        <f>'RM_6.7.3.sz.mell'!H45</f>
        <v>0</v>
      </c>
      <c r="I45" s="801">
        <f>'RM_6.7.3.sz.mell'!I45</f>
        <v>0</v>
      </c>
      <c r="J45" s="801">
        <f>'RM_6.7.3.sz.mell'!J45</f>
        <v>0</v>
      </c>
      <c r="K45" s="302">
        <f>'RM_6.7.3.sz.mell'!K45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'RM_6.7.3.sz.mell'!C46</f>
        <v>0</v>
      </c>
      <c r="D46" s="803">
        <f>'RM_6.7.3.sz.mell'!D46</f>
        <v>0</v>
      </c>
      <c r="E46" s="803">
        <f>'RM_6.7.3.sz.mell'!E46</f>
        <v>0</v>
      </c>
      <c r="F46" s="803">
        <f>'RM_6.7.3.sz.mell'!F46</f>
        <v>0</v>
      </c>
      <c r="G46" s="803">
        <f>'RM_6.7.3.sz.mell'!G46</f>
        <v>0</v>
      </c>
      <c r="H46" s="803">
        <f>'RM_6.7.3.sz.mell'!H46</f>
        <v>0</v>
      </c>
      <c r="I46" s="803">
        <f>'RM_6.7.3.sz.mell'!I46</f>
        <v>0</v>
      </c>
      <c r="J46" s="803">
        <f>'RM_6.7.3.sz.mell'!J46</f>
        <v>0</v>
      </c>
      <c r="K46" s="804">
        <f>'RM_6.7.3.sz.mell'!K46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'RM_6.7.3.sz.mell'!C47</f>
        <v>0</v>
      </c>
      <c r="D47" s="806">
        <f>'RM_6.7.3.sz.mell'!D47</f>
        <v>0</v>
      </c>
      <c r="E47" s="806">
        <f>'RM_6.7.3.sz.mell'!E47</f>
        <v>0</v>
      </c>
      <c r="F47" s="806">
        <f>'RM_6.7.3.sz.mell'!F47</f>
        <v>0</v>
      </c>
      <c r="G47" s="806">
        <f>'RM_6.7.3.sz.mell'!G47</f>
        <v>0</v>
      </c>
      <c r="H47" s="806">
        <f>'RM_6.7.3.sz.mell'!H47</f>
        <v>0</v>
      </c>
      <c r="I47" s="806">
        <f>'RM_6.7.3.sz.mell'!I47</f>
        <v>0</v>
      </c>
      <c r="J47" s="806">
        <f>'RM_6.7.3.sz.mell'!J47</f>
        <v>0</v>
      </c>
      <c r="K47" s="807">
        <f>'RM_6.7.3.sz.mell'!K47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'RM_6.7.3.sz.mell'!C48</f>
        <v>0</v>
      </c>
      <c r="D48" s="806">
        <f>'RM_6.7.3.sz.mell'!D48</f>
        <v>0</v>
      </c>
      <c r="E48" s="806">
        <f>'RM_6.7.3.sz.mell'!E48</f>
        <v>0</v>
      </c>
      <c r="F48" s="806">
        <f>'RM_6.7.3.sz.mell'!F48</f>
        <v>0</v>
      </c>
      <c r="G48" s="806">
        <f>'RM_6.7.3.sz.mell'!G48</f>
        <v>0</v>
      </c>
      <c r="H48" s="806">
        <f>'RM_6.7.3.sz.mell'!H48</f>
        <v>0</v>
      </c>
      <c r="I48" s="806">
        <f>'RM_6.7.3.sz.mell'!I48</f>
        <v>0</v>
      </c>
      <c r="J48" s="806">
        <f>'RM_6.7.3.sz.mell'!J48</f>
        <v>0</v>
      </c>
      <c r="K48" s="807">
        <f>'RM_6.7.3.sz.mell'!K48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'RM_6.7.3.sz.mell'!C49</f>
        <v>0</v>
      </c>
      <c r="D49" s="806">
        <f>'RM_6.7.3.sz.mell'!D49</f>
        <v>0</v>
      </c>
      <c r="E49" s="806">
        <f>'RM_6.7.3.sz.mell'!E49</f>
        <v>0</v>
      </c>
      <c r="F49" s="806">
        <f>'RM_6.7.3.sz.mell'!F49</f>
        <v>0</v>
      </c>
      <c r="G49" s="806">
        <f>'RM_6.7.3.sz.mell'!G49</f>
        <v>0</v>
      </c>
      <c r="H49" s="806">
        <f>'RM_6.7.3.sz.mell'!H49</f>
        <v>0</v>
      </c>
      <c r="I49" s="806">
        <f>'RM_6.7.3.sz.mell'!I49</f>
        <v>0</v>
      </c>
      <c r="J49" s="806">
        <f>'RM_6.7.3.sz.mell'!J49</f>
        <v>0</v>
      </c>
      <c r="K49" s="807">
        <f>'RM_6.7.3.sz.mell'!K49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'RM_6.7.3.sz.mell'!C50</f>
        <v>0</v>
      </c>
      <c r="D50" s="806">
        <f>'RM_6.7.3.sz.mell'!D50</f>
        <v>0</v>
      </c>
      <c r="E50" s="806">
        <f>'RM_6.7.3.sz.mell'!E50</f>
        <v>0</v>
      </c>
      <c r="F50" s="806">
        <f>'RM_6.7.3.sz.mell'!F50</f>
        <v>0</v>
      </c>
      <c r="G50" s="806">
        <f>'RM_6.7.3.sz.mell'!G50</f>
        <v>0</v>
      </c>
      <c r="H50" s="806">
        <f>'RM_6.7.3.sz.mell'!H50</f>
        <v>0</v>
      </c>
      <c r="I50" s="806">
        <f>'RM_6.7.3.sz.mell'!I50</f>
        <v>0</v>
      </c>
      <c r="J50" s="806">
        <f>'RM_6.7.3.sz.mell'!J50</f>
        <v>0</v>
      </c>
      <c r="K50" s="807">
        <f>'RM_6.7.3.sz.mell'!K50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'RM_6.7.3.sz.mell'!C51</f>
        <v>0</v>
      </c>
      <c r="D51" s="801">
        <f>'RM_6.7.3.sz.mell'!D51</f>
        <v>0</v>
      </c>
      <c r="E51" s="801">
        <f>'RM_6.7.3.sz.mell'!E51</f>
        <v>0</v>
      </c>
      <c r="F51" s="801">
        <f>'RM_6.7.3.sz.mell'!F51</f>
        <v>0</v>
      </c>
      <c r="G51" s="801">
        <f>'RM_6.7.3.sz.mell'!G51</f>
        <v>0</v>
      </c>
      <c r="H51" s="801">
        <f>'RM_6.7.3.sz.mell'!H51</f>
        <v>0</v>
      </c>
      <c r="I51" s="801">
        <f>'RM_6.7.3.sz.mell'!I51</f>
        <v>0</v>
      </c>
      <c r="J51" s="801">
        <f>'RM_6.7.3.sz.mell'!J51</f>
        <v>0</v>
      </c>
      <c r="K51" s="302">
        <f>'RM_6.7.3.sz.mell'!K51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'RM_6.7.3.sz.mell'!C52</f>
        <v>0</v>
      </c>
      <c r="D52" s="803">
        <f>'RM_6.7.3.sz.mell'!D52</f>
        <v>0</v>
      </c>
      <c r="E52" s="803">
        <f>'RM_6.7.3.sz.mell'!E52</f>
        <v>0</v>
      </c>
      <c r="F52" s="803">
        <f>'RM_6.7.3.sz.mell'!F52</f>
        <v>0</v>
      </c>
      <c r="G52" s="803">
        <f>'RM_6.7.3.sz.mell'!G52</f>
        <v>0</v>
      </c>
      <c r="H52" s="803">
        <f>'RM_6.7.3.sz.mell'!H52</f>
        <v>0</v>
      </c>
      <c r="I52" s="803">
        <f>'RM_6.7.3.sz.mell'!I52</f>
        <v>0</v>
      </c>
      <c r="J52" s="803">
        <f>'RM_6.7.3.sz.mell'!J52</f>
        <v>0</v>
      </c>
      <c r="K52" s="804">
        <f>'RM_6.7.3.sz.mell'!K52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'RM_6.7.3.sz.mell'!C53</f>
        <v>0</v>
      </c>
      <c r="D53" s="806">
        <f>'RM_6.7.3.sz.mell'!D53</f>
        <v>0</v>
      </c>
      <c r="E53" s="806">
        <f>'RM_6.7.3.sz.mell'!E53</f>
        <v>0</v>
      </c>
      <c r="F53" s="806">
        <f>'RM_6.7.3.sz.mell'!F53</f>
        <v>0</v>
      </c>
      <c r="G53" s="806">
        <f>'RM_6.7.3.sz.mell'!G53</f>
        <v>0</v>
      </c>
      <c r="H53" s="806">
        <f>'RM_6.7.3.sz.mell'!H53</f>
        <v>0</v>
      </c>
      <c r="I53" s="806">
        <f>'RM_6.7.3.sz.mell'!I53</f>
        <v>0</v>
      </c>
      <c r="J53" s="806">
        <f>'RM_6.7.3.sz.mell'!J53</f>
        <v>0</v>
      </c>
      <c r="K53" s="807">
        <f>'RM_6.7.3.sz.mell'!K53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'RM_6.7.3.sz.mell'!C54</f>
        <v>0</v>
      </c>
      <c r="D54" s="806">
        <f>'RM_6.7.3.sz.mell'!D54</f>
        <v>0</v>
      </c>
      <c r="E54" s="806">
        <f>'RM_6.7.3.sz.mell'!E54</f>
        <v>0</v>
      </c>
      <c r="F54" s="806">
        <f>'RM_6.7.3.sz.mell'!F54</f>
        <v>0</v>
      </c>
      <c r="G54" s="806">
        <f>'RM_6.7.3.sz.mell'!G54</f>
        <v>0</v>
      </c>
      <c r="H54" s="806">
        <f>'RM_6.7.3.sz.mell'!H54</f>
        <v>0</v>
      </c>
      <c r="I54" s="806">
        <f>'RM_6.7.3.sz.mell'!I54</f>
        <v>0</v>
      </c>
      <c r="J54" s="806">
        <f>'RM_6.7.3.sz.mell'!J54</f>
        <v>0</v>
      </c>
      <c r="K54" s="807">
        <f>'RM_6.7.3.sz.mell'!K54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'RM_6.7.3.sz.mell'!C55</f>
        <v>0</v>
      </c>
      <c r="D55" s="806">
        <f>'RM_6.7.3.sz.mell'!D55</f>
        <v>0</v>
      </c>
      <c r="E55" s="806">
        <f>'RM_6.7.3.sz.mell'!E55</f>
        <v>0</v>
      </c>
      <c r="F55" s="806">
        <f>'RM_6.7.3.sz.mell'!F55</f>
        <v>0</v>
      </c>
      <c r="G55" s="806">
        <f>'RM_6.7.3.sz.mell'!G55</f>
        <v>0</v>
      </c>
      <c r="H55" s="806">
        <f>'RM_6.7.3.sz.mell'!H55</f>
        <v>0</v>
      </c>
      <c r="I55" s="806">
        <f>'RM_6.7.3.sz.mell'!I55</f>
        <v>0</v>
      </c>
      <c r="J55" s="806">
        <f>'RM_6.7.3.sz.mell'!J55</f>
        <v>0</v>
      </c>
      <c r="K55" s="807">
        <f>'RM_6.7.3.sz.mell'!K55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'RM_6.7.3.sz.mell'!C56</f>
        <v>0</v>
      </c>
      <c r="D56" s="801">
        <f>'RM_6.7.3.sz.mell'!D56</f>
        <v>0</v>
      </c>
      <c r="E56" s="801">
        <f>'RM_6.7.3.sz.mell'!E56</f>
        <v>0</v>
      </c>
      <c r="F56" s="801">
        <f>'RM_6.7.3.sz.mell'!F56</f>
        <v>0</v>
      </c>
      <c r="G56" s="801">
        <f>'RM_6.7.3.sz.mell'!G56</f>
        <v>0</v>
      </c>
      <c r="H56" s="801">
        <f>'RM_6.7.3.sz.mell'!H56</f>
        <v>0</v>
      </c>
      <c r="I56" s="801">
        <f>'RM_6.7.3.sz.mell'!I56</f>
        <v>0</v>
      </c>
      <c r="J56" s="801">
        <f>'RM_6.7.3.sz.mell'!J56</f>
        <v>0</v>
      </c>
      <c r="K56" s="302">
        <f>'RM_6.7.3.sz.mell'!K56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'RM_6.7.3.sz.mell'!C57</f>
        <v>0</v>
      </c>
      <c r="D57" s="809">
        <f>'RM_6.7.3.sz.mell'!D57</f>
        <v>0</v>
      </c>
      <c r="E57" s="809">
        <f>'RM_6.7.3.sz.mell'!E57</f>
        <v>0</v>
      </c>
      <c r="F57" s="809">
        <f>'RM_6.7.3.sz.mell'!F57</f>
        <v>0</v>
      </c>
      <c r="G57" s="809">
        <f>'RM_6.7.3.sz.mell'!G57</f>
        <v>0</v>
      </c>
      <c r="H57" s="809">
        <f>'RM_6.7.3.sz.mell'!H57</f>
        <v>0</v>
      </c>
      <c r="I57" s="809">
        <f>'RM_6.7.3.sz.mell'!I57</f>
        <v>0</v>
      </c>
      <c r="J57" s="809">
        <f>'RM_6.7.3.sz.mell'!J57</f>
        <v>0</v>
      </c>
      <c r="K57" s="350">
        <f>'RM_6.7.3.sz.mell'!K57</f>
        <v>0</v>
      </c>
    </row>
    <row r="58" spans="1:11" ht="8.1" customHeight="1" thickBot="1" x14ac:dyDescent="0.25">
      <c r="C58" s="815">
        <f>'RM_6.7.3.sz.mell'!C58</f>
        <v>0</v>
      </c>
      <c r="D58" s="815">
        <f>'RM_6.7.3.sz.mell'!D58</f>
        <v>0</v>
      </c>
      <c r="E58" s="815">
        <f>'RM_6.7.3.sz.mell'!E58</f>
        <v>0</v>
      </c>
      <c r="F58" s="815">
        <f>'RM_6.7.3.sz.mell'!F58</f>
        <v>0</v>
      </c>
      <c r="G58" s="815">
        <f>'RM_6.7.3.sz.mell'!G58</f>
        <v>0</v>
      </c>
      <c r="H58" s="815">
        <f>'RM_6.7.3.sz.mell'!H58</f>
        <v>0</v>
      </c>
      <c r="I58" s="815">
        <f>'RM_6.7.3.sz.mell'!I58</f>
        <v>0</v>
      </c>
      <c r="J58" s="815">
        <f>'RM_6.7.3.sz.mell'!J58</f>
        <v>0</v>
      </c>
      <c r="K58" s="816">
        <f>'RM_6.7.3.sz.mell'!K58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'RM_6.7.3.sz.mell'!C59</f>
        <v>0</v>
      </c>
      <c r="D59" s="813">
        <f>'RM_6.7.3.sz.mell'!D59</f>
        <v>0</v>
      </c>
      <c r="E59" s="813">
        <f>'RM_6.7.3.sz.mell'!E59</f>
        <v>0</v>
      </c>
      <c r="F59" s="813">
        <f>'RM_6.7.3.sz.mell'!F59</f>
        <v>0</v>
      </c>
      <c r="G59" s="813">
        <f>'RM_6.7.3.sz.mell'!G59</f>
        <v>0</v>
      </c>
      <c r="H59" s="813">
        <f>'RM_6.7.3.sz.mell'!H59</f>
        <v>0</v>
      </c>
      <c r="I59" s="813">
        <f>'RM_6.7.3.sz.mell'!I59</f>
        <v>0</v>
      </c>
      <c r="J59" s="813">
        <f>'RM_6.7.3.sz.mell'!J59</f>
        <v>0</v>
      </c>
      <c r="K59" s="814">
        <f>'RM_6.7.3.sz.mell'!K59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'RM_6.7.3.sz.mell'!C60</f>
        <v>0</v>
      </c>
      <c r="D60" s="813">
        <f>'RM_6.7.3.sz.mell'!D60</f>
        <v>0</v>
      </c>
      <c r="E60" s="813">
        <f>'RM_6.7.3.sz.mell'!E60</f>
        <v>0</v>
      </c>
      <c r="F60" s="813">
        <f>'RM_6.7.3.sz.mell'!F60</f>
        <v>0</v>
      </c>
      <c r="G60" s="813">
        <f>'RM_6.7.3.sz.mell'!G60</f>
        <v>0</v>
      </c>
      <c r="H60" s="813">
        <f>'RM_6.7.3.sz.mell'!H60</f>
        <v>0</v>
      </c>
      <c r="I60" s="813">
        <f>'RM_6.7.3.sz.mell'!I60</f>
        <v>0</v>
      </c>
      <c r="J60" s="813">
        <f>'RM_6.7.3.sz.mell'!J60</f>
        <v>0</v>
      </c>
      <c r="K60" s="814">
        <f>'RM_6.7.3.sz.mell'!K60</f>
        <v>0</v>
      </c>
    </row>
  </sheetData>
  <sheetProtection sheet="1" formatCells="0"/>
  <customSheetViews>
    <customSheetView guid="{9A8A2574-4E4C-4A0E-A4B4-611EAAF4A38D}" scale="120" topLeftCell="B1">
      <selection activeCell="N36" sqref="N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1"/>
  <sheetViews>
    <sheetView zoomScale="120" zoomScaleNormal="120" workbookViewId="0">
      <selection activeCell="C55" sqref="C55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CONCATENATE("9.2.3. melléklet ",ALAPADATOK!A7," ",ALAPADATOK!B7," ",ALAPADATOK!C7," ",ALAPADATOK!D7," ",ALAPADATOK!E7," ",ALAPADATOK!F7," ",ALAPADATOK!G7," ",ALAPADATOK!H7)</f>
        <v>9.2.3.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CONCATENATE(ALAPADATOK!A11)</f>
        <v>……………………. Polgármesteri /Közös Önkormányzati Hivatal</v>
      </c>
      <c r="C2" s="351" t="s">
        <v>58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'KV_9.2.2.sz.mell'!C4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516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517</v>
      </c>
      <c r="C26" s="302">
        <f>+C27+C28+C29</f>
        <v>0</v>
      </c>
    </row>
    <row r="27" spans="1:3" s="443" customFormat="1" ht="12" customHeight="1" x14ac:dyDescent="0.2">
      <c r="A27" s="437" t="s">
        <v>265</v>
      </c>
      <c r="B27" s="438" t="s">
        <v>260</v>
      </c>
      <c r="C27" s="78"/>
    </row>
    <row r="28" spans="1:3" s="443" customFormat="1" ht="12" customHeight="1" x14ac:dyDescent="0.2">
      <c r="A28" s="437" t="s">
        <v>266</v>
      </c>
      <c r="B28" s="438" t="s">
        <v>397</v>
      </c>
      <c r="C28" s="300"/>
    </row>
    <row r="29" spans="1:3" s="443" customFormat="1" ht="12" customHeight="1" x14ac:dyDescent="0.2">
      <c r="A29" s="437" t="s">
        <v>267</v>
      </c>
      <c r="B29" s="439" t="s">
        <v>400</v>
      </c>
      <c r="C29" s="300"/>
    </row>
    <row r="30" spans="1:3" s="443" customFormat="1" ht="12" customHeight="1" thickBot="1" x14ac:dyDescent="0.25">
      <c r="A30" s="436" t="s">
        <v>268</v>
      </c>
      <c r="B30" s="139" t="s">
        <v>518</v>
      </c>
      <c r="C30" s="85"/>
    </row>
    <row r="31" spans="1:3" s="443" customFormat="1" ht="12" customHeight="1" thickBot="1" x14ac:dyDescent="0.25">
      <c r="A31" s="197" t="s">
        <v>21</v>
      </c>
      <c r="B31" s="122" t="s">
        <v>401</v>
      </c>
      <c r="C31" s="302">
        <f>+C32+C33+C34</f>
        <v>0</v>
      </c>
    </row>
    <row r="32" spans="1:3" s="443" customFormat="1" ht="12" customHeight="1" x14ac:dyDescent="0.2">
      <c r="A32" s="437" t="s">
        <v>90</v>
      </c>
      <c r="B32" s="438" t="s">
        <v>286</v>
      </c>
      <c r="C32" s="78"/>
    </row>
    <row r="33" spans="1:3" s="443" customFormat="1" ht="12" customHeight="1" x14ac:dyDescent="0.2">
      <c r="A33" s="437" t="s">
        <v>91</v>
      </c>
      <c r="B33" s="439" t="s">
        <v>287</v>
      </c>
      <c r="C33" s="303"/>
    </row>
    <row r="34" spans="1:3" s="443" customFormat="1" ht="12" customHeight="1" thickBot="1" x14ac:dyDescent="0.25">
      <c r="A34" s="436" t="s">
        <v>92</v>
      </c>
      <c r="B34" s="139" t="s">
        <v>288</v>
      </c>
      <c r="C34" s="85"/>
    </row>
    <row r="35" spans="1:3" s="353" customFormat="1" ht="12" customHeight="1" thickBot="1" x14ac:dyDescent="0.25">
      <c r="A35" s="197" t="s">
        <v>22</v>
      </c>
      <c r="B35" s="122" t="s">
        <v>371</v>
      </c>
      <c r="C35" s="328"/>
    </row>
    <row r="36" spans="1:3" s="353" customFormat="1" ht="12" customHeight="1" thickBot="1" x14ac:dyDescent="0.25">
      <c r="A36" s="197" t="s">
        <v>23</v>
      </c>
      <c r="B36" s="122" t="s">
        <v>402</v>
      </c>
      <c r="C36" s="345"/>
    </row>
    <row r="37" spans="1:3" s="353" customFormat="1" ht="12" customHeight="1" thickBot="1" x14ac:dyDescent="0.25">
      <c r="A37" s="189" t="s">
        <v>24</v>
      </c>
      <c r="B37" s="122" t="s">
        <v>403</v>
      </c>
      <c r="C37" s="346">
        <f>+C8+C20+C25+C26+C31+C35+C36</f>
        <v>0</v>
      </c>
    </row>
    <row r="38" spans="1:3" s="353" customFormat="1" ht="12" customHeight="1" thickBot="1" x14ac:dyDescent="0.25">
      <c r="A38" s="218" t="s">
        <v>25</v>
      </c>
      <c r="B38" s="122" t="s">
        <v>404</v>
      </c>
      <c r="C38" s="346">
        <f>+C39+C40+C41</f>
        <v>0</v>
      </c>
    </row>
    <row r="39" spans="1:3" s="353" customFormat="1" ht="12" customHeight="1" x14ac:dyDescent="0.2">
      <c r="A39" s="437" t="s">
        <v>405</v>
      </c>
      <c r="B39" s="438" t="s">
        <v>233</v>
      </c>
      <c r="C39" s="78"/>
    </row>
    <row r="40" spans="1:3" s="353" customFormat="1" ht="12" customHeight="1" x14ac:dyDescent="0.2">
      <c r="A40" s="437" t="s">
        <v>406</v>
      </c>
      <c r="B40" s="439" t="s">
        <v>2</v>
      </c>
      <c r="C40" s="303"/>
    </row>
    <row r="41" spans="1:3" s="443" customFormat="1" ht="12" customHeight="1" thickBot="1" x14ac:dyDescent="0.25">
      <c r="A41" s="436" t="s">
        <v>407</v>
      </c>
      <c r="B41" s="139" t="s">
        <v>408</v>
      </c>
      <c r="C41" s="85"/>
    </row>
    <row r="42" spans="1:3" s="443" customFormat="1" ht="15.2" customHeight="1" thickBot="1" x14ac:dyDescent="0.25">
      <c r="A42" s="218" t="s">
        <v>26</v>
      </c>
      <c r="B42" s="219" t="s">
        <v>409</v>
      </c>
      <c r="C42" s="349">
        <f>+C37+C38</f>
        <v>0</v>
      </c>
    </row>
    <row r="43" spans="1:3" s="443" customFormat="1" ht="15.2" customHeight="1" x14ac:dyDescent="0.2">
      <c r="A43" s="220"/>
      <c r="B43" s="221"/>
      <c r="C43" s="347"/>
    </row>
    <row r="44" spans="1:3" ht="13.5" thickBot="1" x14ac:dyDescent="0.25">
      <c r="A44" s="222"/>
      <c r="B44" s="223"/>
      <c r="C44" s="348"/>
    </row>
    <row r="45" spans="1:3" s="442" customFormat="1" ht="16.5" customHeight="1" thickBot="1" x14ac:dyDescent="0.25">
      <c r="A45" s="224"/>
      <c r="B45" s="225" t="s">
        <v>56</v>
      </c>
      <c r="C45" s="349"/>
    </row>
    <row r="46" spans="1:3" s="444" customFormat="1" ht="12" customHeight="1" thickBot="1" x14ac:dyDescent="0.25">
      <c r="A46" s="197" t="s">
        <v>17</v>
      </c>
      <c r="B46" s="122" t="s">
        <v>410</v>
      </c>
      <c r="C46" s="302">
        <f>SUM(C47:C51)</f>
        <v>0</v>
      </c>
    </row>
    <row r="47" spans="1:3" ht="12" customHeight="1" x14ac:dyDescent="0.2">
      <c r="A47" s="436" t="s">
        <v>97</v>
      </c>
      <c r="B47" s="9" t="s">
        <v>48</v>
      </c>
      <c r="C47" s="78"/>
    </row>
    <row r="48" spans="1:3" ht="12" customHeight="1" x14ac:dyDescent="0.2">
      <c r="A48" s="436" t="s">
        <v>98</v>
      </c>
      <c r="B48" s="8" t="s">
        <v>181</v>
      </c>
      <c r="C48" s="81"/>
    </row>
    <row r="49" spans="1:3" ht="12" customHeight="1" x14ac:dyDescent="0.2">
      <c r="A49" s="436" t="s">
        <v>99</v>
      </c>
      <c r="B49" s="8" t="s">
        <v>138</v>
      </c>
      <c r="C49" s="81"/>
    </row>
    <row r="50" spans="1:3" ht="12" customHeight="1" x14ac:dyDescent="0.2">
      <c r="A50" s="436" t="s">
        <v>100</v>
      </c>
      <c r="B50" s="8" t="s">
        <v>182</v>
      </c>
      <c r="C50" s="81"/>
    </row>
    <row r="51" spans="1:3" ht="12" customHeight="1" thickBot="1" x14ac:dyDescent="0.25">
      <c r="A51" s="436" t="s">
        <v>146</v>
      </c>
      <c r="B51" s="8" t="s">
        <v>183</v>
      </c>
      <c r="C51" s="81"/>
    </row>
    <row r="52" spans="1:3" ht="12" customHeight="1" thickBot="1" x14ac:dyDescent="0.25">
      <c r="A52" s="197" t="s">
        <v>18</v>
      </c>
      <c r="B52" s="122" t="s">
        <v>411</v>
      </c>
      <c r="C52" s="302">
        <f>SUM(C53:C55)</f>
        <v>0</v>
      </c>
    </row>
    <row r="53" spans="1:3" s="444" customFormat="1" ht="12" customHeight="1" x14ac:dyDescent="0.2">
      <c r="A53" s="436" t="s">
        <v>103</v>
      </c>
      <c r="B53" s="9" t="s">
        <v>227</v>
      </c>
      <c r="C53" s="78"/>
    </row>
    <row r="54" spans="1:3" ht="12" customHeight="1" x14ac:dyDescent="0.2">
      <c r="A54" s="436" t="s">
        <v>104</v>
      </c>
      <c r="B54" s="8" t="s">
        <v>185</v>
      </c>
      <c r="C54" s="81"/>
    </row>
    <row r="55" spans="1:3" ht="12" customHeight="1" x14ac:dyDescent="0.2">
      <c r="A55" s="436" t="s">
        <v>105</v>
      </c>
      <c r="B55" s="8" t="s">
        <v>57</v>
      </c>
      <c r="C55" s="81"/>
    </row>
    <row r="56" spans="1:3" ht="12" customHeight="1" thickBot="1" x14ac:dyDescent="0.25">
      <c r="A56" s="436" t="s">
        <v>106</v>
      </c>
      <c r="B56" s="8" t="s">
        <v>519</v>
      </c>
      <c r="C56" s="81"/>
    </row>
    <row r="57" spans="1:3" ht="15.2" customHeight="1" thickBot="1" x14ac:dyDescent="0.25">
      <c r="A57" s="197" t="s">
        <v>19</v>
      </c>
      <c r="B57" s="122" t="s">
        <v>13</v>
      </c>
      <c r="C57" s="328"/>
    </row>
    <row r="58" spans="1:3" ht="13.5" thickBot="1" x14ac:dyDescent="0.25">
      <c r="A58" s="197" t="s">
        <v>20</v>
      </c>
      <c r="B58" s="226" t="s">
        <v>524</v>
      </c>
      <c r="C58" s="350">
        <f>+C46+C52+C57</f>
        <v>0</v>
      </c>
    </row>
    <row r="59" spans="1:3" ht="15.2" customHeight="1" thickBot="1" x14ac:dyDescent="0.25">
      <c r="C59" s="615">
        <f>C42-C58</f>
        <v>0</v>
      </c>
    </row>
    <row r="60" spans="1:3" ht="14.45" customHeight="1" thickBot="1" x14ac:dyDescent="0.25">
      <c r="A60" s="229" t="s">
        <v>514</v>
      </c>
      <c r="B60" s="230"/>
      <c r="C60" s="119"/>
    </row>
    <row r="61" spans="1:3" ht="13.5" thickBot="1" x14ac:dyDescent="0.25">
      <c r="A61" s="229" t="s">
        <v>203</v>
      </c>
      <c r="B61" s="230"/>
      <c r="C61" s="119"/>
    </row>
  </sheetData>
  <sheetProtection sheet="1" formatCells="0"/>
  <customSheetViews>
    <customSheetView guid="{9A8A2574-4E4C-4A0E-A4B4-611EAAF4A38D}" scale="120">
      <selection activeCell="C55" sqref="C5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CONCATENATE(ALAPADATOK!Q23," melléklet ",E_ALAPADATOK!A7," ",E_ALAPADATOK!B7," ",E_ALAPADATOK!C7," ",E_ALAPADATOK!D7," ",E_ALAPADATOK!E7," ",E_ALAPADATOK!F7," ",E_ALAPADATOK!G7," ",E_ALAPADATOK!H7)</f>
        <v>5.7.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CONCATENATE(E_ALAPADATOK!B23)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'RM_6.8.sz.mell'!C10</f>
        <v>0</v>
      </c>
      <c r="D10" s="297">
        <f>'RM_6.8.sz.mell'!D10</f>
        <v>0</v>
      </c>
      <c r="E10" s="297">
        <f>'RM_6.8.sz.mell'!E10</f>
        <v>0</v>
      </c>
      <c r="F10" s="297">
        <f>'RM_6.8.sz.mell'!F10</f>
        <v>0</v>
      </c>
      <c r="G10" s="297">
        <f>'RM_6.8.sz.mell'!G10</f>
        <v>0</v>
      </c>
      <c r="H10" s="297">
        <f>'RM_6.8.sz.mell'!H10</f>
        <v>0</v>
      </c>
      <c r="I10" s="297">
        <f>'RM_6.8.sz.mell'!I10</f>
        <v>0</v>
      </c>
      <c r="J10" s="297">
        <f>'RM_6.8.sz.mell'!J10</f>
        <v>0</v>
      </c>
      <c r="K10" s="297">
        <f>'RM_6.8.sz.mell'!K10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'RM_6.8.sz.mell'!C11</f>
        <v>0</v>
      </c>
      <c r="D11" s="684">
        <f>'RM_6.8.sz.mell'!D11</f>
        <v>0</v>
      </c>
      <c r="E11" s="684">
        <f>'RM_6.8.sz.mell'!E11</f>
        <v>0</v>
      </c>
      <c r="F11" s="684">
        <f>'RM_6.8.sz.mell'!F11</f>
        <v>0</v>
      </c>
      <c r="G11" s="684">
        <f>'RM_6.8.sz.mell'!G11</f>
        <v>0</v>
      </c>
      <c r="H11" s="684">
        <f>'RM_6.8.sz.mell'!H11</f>
        <v>0</v>
      </c>
      <c r="I11" s="684">
        <f>'RM_6.8.sz.mell'!I11</f>
        <v>0</v>
      </c>
      <c r="J11" s="780">
        <f>'RM_6.8.sz.mell'!J11</f>
        <v>0</v>
      </c>
      <c r="K11" s="781">
        <f>'RM_6.8.sz.mell'!K11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'RM_6.8.sz.mell'!C12</f>
        <v>0</v>
      </c>
      <c r="D12" s="686">
        <f>'RM_6.8.sz.mell'!D12</f>
        <v>0</v>
      </c>
      <c r="E12" s="686">
        <f>'RM_6.8.sz.mell'!E12</f>
        <v>0</v>
      </c>
      <c r="F12" s="686">
        <f>'RM_6.8.sz.mell'!F12</f>
        <v>0</v>
      </c>
      <c r="G12" s="686">
        <f>'RM_6.8.sz.mell'!G12</f>
        <v>0</v>
      </c>
      <c r="H12" s="686">
        <f>'RM_6.8.sz.mell'!H12</f>
        <v>0</v>
      </c>
      <c r="I12" s="686">
        <f>'RM_6.8.sz.mell'!I12</f>
        <v>0</v>
      </c>
      <c r="J12" s="783">
        <f>'RM_6.8.sz.mell'!J12</f>
        <v>0</v>
      </c>
      <c r="K12" s="781">
        <f>'RM_6.8.sz.mell'!K12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'RM_6.8.sz.mell'!C13</f>
        <v>0</v>
      </c>
      <c r="D13" s="686">
        <f>'RM_6.8.sz.mell'!D13</f>
        <v>0</v>
      </c>
      <c r="E13" s="686">
        <f>'RM_6.8.sz.mell'!E13</f>
        <v>0</v>
      </c>
      <c r="F13" s="686">
        <f>'RM_6.8.sz.mell'!F13</f>
        <v>0</v>
      </c>
      <c r="G13" s="686">
        <f>'RM_6.8.sz.mell'!G13</f>
        <v>0</v>
      </c>
      <c r="H13" s="686">
        <f>'RM_6.8.sz.mell'!H13</f>
        <v>0</v>
      </c>
      <c r="I13" s="686">
        <f>'RM_6.8.sz.mell'!I13</f>
        <v>0</v>
      </c>
      <c r="J13" s="783">
        <f>'RM_6.8.sz.mell'!J13</f>
        <v>0</v>
      </c>
      <c r="K13" s="781">
        <f>'RM_6.8.sz.mell'!K13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'RM_6.8.sz.mell'!C14</f>
        <v>0</v>
      </c>
      <c r="D14" s="686">
        <f>'RM_6.8.sz.mell'!D14</f>
        <v>0</v>
      </c>
      <c r="E14" s="686">
        <f>'RM_6.8.sz.mell'!E14</f>
        <v>0</v>
      </c>
      <c r="F14" s="686">
        <f>'RM_6.8.sz.mell'!F14</f>
        <v>0</v>
      </c>
      <c r="G14" s="686">
        <f>'RM_6.8.sz.mell'!G14</f>
        <v>0</v>
      </c>
      <c r="H14" s="686">
        <f>'RM_6.8.sz.mell'!H14</f>
        <v>0</v>
      </c>
      <c r="I14" s="686">
        <f>'RM_6.8.sz.mell'!I14</f>
        <v>0</v>
      </c>
      <c r="J14" s="783">
        <f>'RM_6.8.sz.mell'!J14</f>
        <v>0</v>
      </c>
      <c r="K14" s="781">
        <f>'RM_6.8.sz.mell'!K14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'RM_6.8.sz.mell'!C15</f>
        <v>0</v>
      </c>
      <c r="D15" s="686">
        <f>'RM_6.8.sz.mell'!D15</f>
        <v>0</v>
      </c>
      <c r="E15" s="686">
        <f>'RM_6.8.sz.mell'!E15</f>
        <v>0</v>
      </c>
      <c r="F15" s="686">
        <f>'RM_6.8.sz.mell'!F15</f>
        <v>0</v>
      </c>
      <c r="G15" s="686">
        <f>'RM_6.8.sz.mell'!G15</f>
        <v>0</v>
      </c>
      <c r="H15" s="686">
        <f>'RM_6.8.sz.mell'!H15</f>
        <v>0</v>
      </c>
      <c r="I15" s="686">
        <f>'RM_6.8.sz.mell'!I15</f>
        <v>0</v>
      </c>
      <c r="J15" s="783">
        <f>'RM_6.8.sz.mell'!J15</f>
        <v>0</v>
      </c>
      <c r="K15" s="781">
        <f>'RM_6.8.sz.mell'!K15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'RM_6.8.sz.mell'!C16</f>
        <v>0</v>
      </c>
      <c r="D16" s="686">
        <f>'RM_6.8.sz.mell'!D16</f>
        <v>0</v>
      </c>
      <c r="E16" s="686">
        <f>'RM_6.8.sz.mell'!E16</f>
        <v>0</v>
      </c>
      <c r="F16" s="686">
        <f>'RM_6.8.sz.mell'!F16</f>
        <v>0</v>
      </c>
      <c r="G16" s="686">
        <f>'RM_6.8.sz.mell'!G16</f>
        <v>0</v>
      </c>
      <c r="H16" s="686">
        <f>'RM_6.8.sz.mell'!H16</f>
        <v>0</v>
      </c>
      <c r="I16" s="686">
        <f>'RM_6.8.sz.mell'!I16</f>
        <v>0</v>
      </c>
      <c r="J16" s="783">
        <f>'RM_6.8.sz.mell'!J16</f>
        <v>0</v>
      </c>
      <c r="K16" s="781">
        <f>'RM_6.8.sz.mell'!K16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'RM_6.8.sz.mell'!C17</f>
        <v>0</v>
      </c>
      <c r="D17" s="686">
        <f>'RM_6.8.sz.mell'!D17</f>
        <v>0</v>
      </c>
      <c r="E17" s="686">
        <f>'RM_6.8.sz.mell'!E17</f>
        <v>0</v>
      </c>
      <c r="F17" s="686">
        <f>'RM_6.8.sz.mell'!F17</f>
        <v>0</v>
      </c>
      <c r="G17" s="686">
        <f>'RM_6.8.sz.mell'!G17</f>
        <v>0</v>
      </c>
      <c r="H17" s="686">
        <f>'RM_6.8.sz.mell'!H17</f>
        <v>0</v>
      </c>
      <c r="I17" s="686">
        <f>'RM_6.8.sz.mell'!I17</f>
        <v>0</v>
      </c>
      <c r="J17" s="783">
        <f>'RM_6.8.sz.mell'!J17</f>
        <v>0</v>
      </c>
      <c r="K17" s="781">
        <f>'RM_6.8.sz.mell'!K17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'RM_6.8.sz.mell'!C18</f>
        <v>0</v>
      </c>
      <c r="D18" s="686">
        <f>'RM_6.8.sz.mell'!D18</f>
        <v>0</v>
      </c>
      <c r="E18" s="686">
        <f>'RM_6.8.sz.mell'!E18</f>
        <v>0</v>
      </c>
      <c r="F18" s="686">
        <f>'RM_6.8.sz.mell'!F18</f>
        <v>0</v>
      </c>
      <c r="G18" s="686">
        <f>'RM_6.8.sz.mell'!G18</f>
        <v>0</v>
      </c>
      <c r="H18" s="686">
        <f>'RM_6.8.sz.mell'!H18</f>
        <v>0</v>
      </c>
      <c r="I18" s="686">
        <f>'RM_6.8.sz.mell'!I18</f>
        <v>0</v>
      </c>
      <c r="J18" s="783">
        <f>'RM_6.8.sz.mell'!J18</f>
        <v>0</v>
      </c>
      <c r="K18" s="781">
        <f>'RM_6.8.sz.mell'!K18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'RM_6.8.sz.mell'!C19</f>
        <v>0</v>
      </c>
      <c r="D19" s="686">
        <f>'RM_6.8.sz.mell'!D19</f>
        <v>0</v>
      </c>
      <c r="E19" s="686">
        <f>'RM_6.8.sz.mell'!E19</f>
        <v>0</v>
      </c>
      <c r="F19" s="686">
        <f>'RM_6.8.sz.mell'!F19</f>
        <v>0</v>
      </c>
      <c r="G19" s="686">
        <f>'RM_6.8.sz.mell'!G19</f>
        <v>0</v>
      </c>
      <c r="H19" s="686">
        <f>'RM_6.8.sz.mell'!H19</f>
        <v>0</v>
      </c>
      <c r="I19" s="686">
        <f>'RM_6.8.sz.mell'!I19</f>
        <v>0</v>
      </c>
      <c r="J19" s="783">
        <f>'RM_6.8.sz.mell'!J19</f>
        <v>0</v>
      </c>
      <c r="K19" s="781">
        <f>'RM_6.8.sz.mell'!K19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'RM_6.8.sz.mell'!C20</f>
        <v>0</v>
      </c>
      <c r="D20" s="686">
        <f>'RM_6.8.sz.mell'!D20</f>
        <v>0</v>
      </c>
      <c r="E20" s="686">
        <f>'RM_6.8.sz.mell'!E20</f>
        <v>0</v>
      </c>
      <c r="F20" s="686">
        <f>'RM_6.8.sz.mell'!F20</f>
        <v>0</v>
      </c>
      <c r="G20" s="686">
        <f>'RM_6.8.sz.mell'!G20</f>
        <v>0</v>
      </c>
      <c r="H20" s="686">
        <f>'RM_6.8.sz.mell'!H20</f>
        <v>0</v>
      </c>
      <c r="I20" s="686">
        <f>'RM_6.8.sz.mell'!I20</f>
        <v>0</v>
      </c>
      <c r="J20" s="783">
        <f>'RM_6.8.sz.mell'!J20</f>
        <v>0</v>
      </c>
      <c r="K20" s="781">
        <f>'RM_6.8.sz.mell'!K20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'RM_6.8.sz.mell'!C21</f>
        <v>0</v>
      </c>
      <c r="D21" s="688">
        <f>'RM_6.8.sz.mell'!D21</f>
        <v>0</v>
      </c>
      <c r="E21" s="688">
        <f>'RM_6.8.sz.mell'!E21</f>
        <v>0</v>
      </c>
      <c r="F21" s="688">
        <f>'RM_6.8.sz.mell'!F21</f>
        <v>0</v>
      </c>
      <c r="G21" s="688">
        <f>'RM_6.8.sz.mell'!G21</f>
        <v>0</v>
      </c>
      <c r="H21" s="688">
        <f>'RM_6.8.sz.mell'!H21</f>
        <v>0</v>
      </c>
      <c r="I21" s="688">
        <f>'RM_6.8.sz.mell'!I21</f>
        <v>0</v>
      </c>
      <c r="J21" s="786">
        <f>'RM_6.8.sz.mell'!J21</f>
        <v>0</v>
      </c>
      <c r="K21" s="781">
        <f>'RM_6.8.sz.mell'!K21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'RM_6.8.sz.mell'!C22</f>
        <v>0</v>
      </c>
      <c r="D22" s="297">
        <f>'RM_6.8.sz.mell'!D22</f>
        <v>0</v>
      </c>
      <c r="E22" s="297">
        <f>'RM_6.8.sz.mell'!E22</f>
        <v>0</v>
      </c>
      <c r="F22" s="297">
        <f>'RM_6.8.sz.mell'!F22</f>
        <v>0</v>
      </c>
      <c r="G22" s="297">
        <f>'RM_6.8.sz.mell'!G22</f>
        <v>0</v>
      </c>
      <c r="H22" s="297">
        <f>'RM_6.8.sz.mell'!H22</f>
        <v>0</v>
      </c>
      <c r="I22" s="297">
        <f>'RM_6.8.sz.mell'!I22</f>
        <v>0</v>
      </c>
      <c r="J22" s="297">
        <f>'RM_6.8.sz.mell'!J22</f>
        <v>0</v>
      </c>
      <c r="K22" s="346">
        <f>'RM_6.8.sz.mell'!K22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'RM_6.8.sz.mell'!C23</f>
        <v>0</v>
      </c>
      <c r="D23" s="668">
        <f>'RM_6.8.sz.mell'!D23</f>
        <v>0</v>
      </c>
      <c r="E23" s="668">
        <f>'RM_6.8.sz.mell'!E23</f>
        <v>0</v>
      </c>
      <c r="F23" s="668">
        <f>'RM_6.8.sz.mell'!F23</f>
        <v>0</v>
      </c>
      <c r="G23" s="668">
        <f>'RM_6.8.sz.mell'!G23</f>
        <v>0</v>
      </c>
      <c r="H23" s="668">
        <f>'RM_6.8.sz.mell'!H23</f>
        <v>0</v>
      </c>
      <c r="I23" s="668">
        <f>'RM_6.8.sz.mell'!I23</f>
        <v>0</v>
      </c>
      <c r="J23" s="788">
        <f>'RM_6.8.sz.mell'!J23</f>
        <v>0</v>
      </c>
      <c r="K23" s="781">
        <f>'RM_6.8.sz.mell'!K23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'RM_6.8.sz.mell'!C24</f>
        <v>0</v>
      </c>
      <c r="D24" s="686">
        <f>'RM_6.8.sz.mell'!D24</f>
        <v>0</v>
      </c>
      <c r="E24" s="686">
        <f>'RM_6.8.sz.mell'!E24</f>
        <v>0</v>
      </c>
      <c r="F24" s="686">
        <f>'RM_6.8.sz.mell'!F24</f>
        <v>0</v>
      </c>
      <c r="G24" s="686">
        <f>'RM_6.8.sz.mell'!G24</f>
        <v>0</v>
      </c>
      <c r="H24" s="686">
        <f>'RM_6.8.sz.mell'!H24</f>
        <v>0</v>
      </c>
      <c r="I24" s="686">
        <f>'RM_6.8.sz.mell'!I24</f>
        <v>0</v>
      </c>
      <c r="J24" s="783">
        <f>'RM_6.8.sz.mell'!J24</f>
        <v>0</v>
      </c>
      <c r="K24" s="789">
        <f>'RM_6.8.sz.mell'!K24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'RM_6.8.sz.mell'!C25</f>
        <v>0</v>
      </c>
      <c r="D25" s="686">
        <f>'RM_6.8.sz.mell'!D25</f>
        <v>0</v>
      </c>
      <c r="E25" s="686">
        <f>'RM_6.8.sz.mell'!E25</f>
        <v>0</v>
      </c>
      <c r="F25" s="686">
        <f>'RM_6.8.sz.mell'!F25</f>
        <v>0</v>
      </c>
      <c r="G25" s="686">
        <f>'RM_6.8.sz.mell'!G25</f>
        <v>0</v>
      </c>
      <c r="H25" s="686">
        <f>'RM_6.8.sz.mell'!H25</f>
        <v>0</v>
      </c>
      <c r="I25" s="686">
        <f>'RM_6.8.sz.mell'!I25</f>
        <v>0</v>
      </c>
      <c r="J25" s="783">
        <f>'RM_6.8.sz.mell'!J25</f>
        <v>0</v>
      </c>
      <c r="K25" s="789">
        <f>'RM_6.8.sz.mell'!K25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'RM_6.8.sz.mell'!C26</f>
        <v>0</v>
      </c>
      <c r="D26" s="688">
        <f>'RM_6.8.sz.mell'!D26</f>
        <v>0</v>
      </c>
      <c r="E26" s="688">
        <f>'RM_6.8.sz.mell'!E26</f>
        <v>0</v>
      </c>
      <c r="F26" s="688">
        <f>'RM_6.8.sz.mell'!F26</f>
        <v>0</v>
      </c>
      <c r="G26" s="688">
        <f>'RM_6.8.sz.mell'!G26</f>
        <v>0</v>
      </c>
      <c r="H26" s="688">
        <f>'RM_6.8.sz.mell'!H26</f>
        <v>0</v>
      </c>
      <c r="I26" s="688">
        <f>'RM_6.8.sz.mell'!I26</f>
        <v>0</v>
      </c>
      <c r="J26" s="790">
        <f>'RM_6.8.sz.mell'!J26</f>
        <v>0</v>
      </c>
      <c r="K26" s="791">
        <f>'RM_6.8.sz.mell'!K26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'RM_6.8.sz.mell'!C27</f>
        <v>0</v>
      </c>
      <c r="D27" s="389">
        <f>'RM_6.8.sz.mell'!D27</f>
        <v>0</v>
      </c>
      <c r="E27" s="389">
        <f>'RM_6.8.sz.mell'!E27</f>
        <v>0</v>
      </c>
      <c r="F27" s="389">
        <f>'RM_6.8.sz.mell'!F27</f>
        <v>0</v>
      </c>
      <c r="G27" s="389">
        <f>'RM_6.8.sz.mell'!G27</f>
        <v>0</v>
      </c>
      <c r="H27" s="389">
        <f>'RM_6.8.sz.mell'!H27</f>
        <v>0</v>
      </c>
      <c r="I27" s="389">
        <f>'RM_6.8.sz.mell'!I27</f>
        <v>0</v>
      </c>
      <c r="J27" s="389">
        <f>'RM_6.8.sz.mell'!J27</f>
        <v>0</v>
      </c>
      <c r="K27" s="302">
        <f>'RM_6.8.sz.mell'!K27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'RM_6.8.sz.mell'!C28</f>
        <v>0</v>
      </c>
      <c r="D28" s="297">
        <f>'RM_6.8.sz.mell'!D28</f>
        <v>0</v>
      </c>
      <c r="E28" s="297">
        <f>'RM_6.8.sz.mell'!E28</f>
        <v>0</v>
      </c>
      <c r="F28" s="297">
        <f>'RM_6.8.sz.mell'!F28</f>
        <v>0</v>
      </c>
      <c r="G28" s="297">
        <f>'RM_6.8.sz.mell'!G28</f>
        <v>0</v>
      </c>
      <c r="H28" s="297">
        <f>'RM_6.8.sz.mell'!H28</f>
        <v>0</v>
      </c>
      <c r="I28" s="297">
        <f>'RM_6.8.sz.mell'!I28</f>
        <v>0</v>
      </c>
      <c r="J28" s="297">
        <f>'RM_6.8.sz.mell'!J28</f>
        <v>0</v>
      </c>
      <c r="K28" s="346">
        <f>'RM_6.8.sz.mell'!K28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'RM_6.8.sz.mell'!C29</f>
        <v>0</v>
      </c>
      <c r="D29" s="679">
        <f>'RM_6.8.sz.mell'!D29</f>
        <v>0</v>
      </c>
      <c r="E29" s="679">
        <f>'RM_6.8.sz.mell'!E29</f>
        <v>0</v>
      </c>
      <c r="F29" s="679">
        <f>'RM_6.8.sz.mell'!F29</f>
        <v>0</v>
      </c>
      <c r="G29" s="679">
        <f>'RM_6.8.sz.mell'!G29</f>
        <v>0</v>
      </c>
      <c r="H29" s="679">
        <f>'RM_6.8.sz.mell'!H29</f>
        <v>0</v>
      </c>
      <c r="I29" s="679">
        <f>'RM_6.8.sz.mell'!I29</f>
        <v>0</v>
      </c>
      <c r="J29" s="788">
        <f>'RM_6.8.sz.mell'!J29</f>
        <v>0</v>
      </c>
      <c r="K29" s="781">
        <f>'RM_6.8.sz.mell'!K29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'RM_6.8.sz.mell'!C30</f>
        <v>0</v>
      </c>
      <c r="D30" s="679">
        <f>'RM_6.8.sz.mell'!D30</f>
        <v>0</v>
      </c>
      <c r="E30" s="679">
        <f>'RM_6.8.sz.mell'!E30</f>
        <v>0</v>
      </c>
      <c r="F30" s="679">
        <f>'RM_6.8.sz.mell'!F30</f>
        <v>0</v>
      </c>
      <c r="G30" s="679">
        <f>'RM_6.8.sz.mell'!G30</f>
        <v>0</v>
      </c>
      <c r="H30" s="679">
        <f>'RM_6.8.sz.mell'!H30</f>
        <v>0</v>
      </c>
      <c r="I30" s="679">
        <f>'RM_6.8.sz.mell'!I30</f>
        <v>0</v>
      </c>
      <c r="J30" s="788">
        <f>'RM_6.8.sz.mell'!J30</f>
        <v>0</v>
      </c>
      <c r="K30" s="781">
        <f>'RM_6.8.sz.mell'!K30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'RM_6.8.sz.mell'!C31</f>
        <v>0</v>
      </c>
      <c r="D31" s="757">
        <f>'RM_6.8.sz.mell'!D31</f>
        <v>0</v>
      </c>
      <c r="E31" s="757">
        <f>'RM_6.8.sz.mell'!E31</f>
        <v>0</v>
      </c>
      <c r="F31" s="757">
        <f>'RM_6.8.sz.mell'!F31</f>
        <v>0</v>
      </c>
      <c r="G31" s="757">
        <f>'RM_6.8.sz.mell'!G31</f>
        <v>0</v>
      </c>
      <c r="H31" s="757">
        <f>'RM_6.8.sz.mell'!H31</f>
        <v>0</v>
      </c>
      <c r="I31" s="757">
        <f>'RM_6.8.sz.mell'!I31</f>
        <v>0</v>
      </c>
      <c r="J31" s="788">
        <f>'RM_6.8.sz.mell'!J31</f>
        <v>0</v>
      </c>
      <c r="K31" s="781">
        <f>'RM_6.8.sz.mell'!K31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'RM_6.8.sz.mell'!C32</f>
        <v>0</v>
      </c>
      <c r="D32" s="297">
        <f>'RM_6.8.sz.mell'!D32</f>
        <v>0</v>
      </c>
      <c r="E32" s="297">
        <f>'RM_6.8.sz.mell'!E32</f>
        <v>0</v>
      </c>
      <c r="F32" s="297">
        <f>'RM_6.8.sz.mell'!F32</f>
        <v>0</v>
      </c>
      <c r="G32" s="297">
        <f>'RM_6.8.sz.mell'!G32</f>
        <v>0</v>
      </c>
      <c r="H32" s="297">
        <f>'RM_6.8.sz.mell'!H32</f>
        <v>0</v>
      </c>
      <c r="I32" s="297">
        <f>'RM_6.8.sz.mell'!I32</f>
        <v>0</v>
      </c>
      <c r="J32" s="297">
        <f>'RM_6.8.sz.mell'!J32</f>
        <v>0</v>
      </c>
      <c r="K32" s="346">
        <f>'RM_6.8.sz.mell'!K32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'RM_6.8.sz.mell'!C33</f>
        <v>0</v>
      </c>
      <c r="D33" s="672">
        <f>'RM_6.8.sz.mell'!D33</f>
        <v>0</v>
      </c>
      <c r="E33" s="672">
        <f>'RM_6.8.sz.mell'!E33</f>
        <v>0</v>
      </c>
      <c r="F33" s="672">
        <f>'RM_6.8.sz.mell'!F33</f>
        <v>0</v>
      </c>
      <c r="G33" s="672">
        <f>'RM_6.8.sz.mell'!G33</f>
        <v>0</v>
      </c>
      <c r="H33" s="672">
        <f>'RM_6.8.sz.mell'!H33</f>
        <v>0</v>
      </c>
      <c r="I33" s="672">
        <f>'RM_6.8.sz.mell'!I33</f>
        <v>0</v>
      </c>
      <c r="J33" s="788">
        <f>'RM_6.8.sz.mell'!J33</f>
        <v>0</v>
      </c>
      <c r="K33" s="781">
        <f>'RM_6.8.sz.mell'!K33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'RM_6.8.sz.mell'!C34</f>
        <v>0</v>
      </c>
      <c r="D34" s="679">
        <f>'RM_6.8.sz.mell'!D34</f>
        <v>0</v>
      </c>
      <c r="E34" s="679">
        <f>'RM_6.8.sz.mell'!E34</f>
        <v>0</v>
      </c>
      <c r="F34" s="679">
        <f>'RM_6.8.sz.mell'!F34</f>
        <v>0</v>
      </c>
      <c r="G34" s="679">
        <f>'RM_6.8.sz.mell'!G34</f>
        <v>0</v>
      </c>
      <c r="H34" s="679">
        <f>'RM_6.8.sz.mell'!H34</f>
        <v>0</v>
      </c>
      <c r="I34" s="679">
        <f>'RM_6.8.sz.mell'!I34</f>
        <v>0</v>
      </c>
      <c r="J34" s="788">
        <f>'RM_6.8.sz.mell'!J34</f>
        <v>0</v>
      </c>
      <c r="K34" s="781">
        <f>'RM_6.8.sz.mell'!K34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'RM_6.8.sz.mell'!C35</f>
        <v>0</v>
      </c>
      <c r="D35" s="757">
        <f>'RM_6.8.sz.mell'!D35</f>
        <v>0</v>
      </c>
      <c r="E35" s="757">
        <f>'RM_6.8.sz.mell'!E35</f>
        <v>0</v>
      </c>
      <c r="F35" s="757">
        <f>'RM_6.8.sz.mell'!F35</f>
        <v>0</v>
      </c>
      <c r="G35" s="757">
        <f>'RM_6.8.sz.mell'!G35</f>
        <v>0</v>
      </c>
      <c r="H35" s="757">
        <f>'RM_6.8.sz.mell'!H35</f>
        <v>0</v>
      </c>
      <c r="I35" s="757">
        <f>'RM_6.8.sz.mell'!I35</f>
        <v>0</v>
      </c>
      <c r="J35" s="788">
        <f>'RM_6.8.sz.mell'!J35</f>
        <v>0</v>
      </c>
      <c r="K35" s="798">
        <f>'RM_6.8.sz.mell'!K35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'RM_6.8.sz.mell'!C36</f>
        <v>0</v>
      </c>
      <c r="D36" s="389">
        <f>'RM_6.8.sz.mell'!D36</f>
        <v>0</v>
      </c>
      <c r="E36" s="389">
        <f>'RM_6.8.sz.mell'!E36</f>
        <v>0</v>
      </c>
      <c r="F36" s="389">
        <f>'RM_6.8.sz.mell'!F36</f>
        <v>0</v>
      </c>
      <c r="G36" s="389">
        <f>'RM_6.8.sz.mell'!G36</f>
        <v>0</v>
      </c>
      <c r="H36" s="389">
        <f>'RM_6.8.sz.mell'!H36</f>
        <v>0</v>
      </c>
      <c r="I36" s="389">
        <f>'RM_6.8.sz.mell'!I36</f>
        <v>0</v>
      </c>
      <c r="J36" s="297">
        <f>'RM_6.8.sz.mell'!J36</f>
        <v>0</v>
      </c>
      <c r="K36" s="302">
        <f>'RM_6.8.sz.mell'!K36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'RM_6.8.sz.mell'!C37</f>
        <v>0</v>
      </c>
      <c r="D37" s="389">
        <f>'RM_6.8.sz.mell'!D37</f>
        <v>0</v>
      </c>
      <c r="E37" s="389">
        <f>'RM_6.8.sz.mell'!E37</f>
        <v>0</v>
      </c>
      <c r="F37" s="389">
        <f>'RM_6.8.sz.mell'!F37</f>
        <v>0</v>
      </c>
      <c r="G37" s="389">
        <f>'RM_6.8.sz.mell'!G37</f>
        <v>0</v>
      </c>
      <c r="H37" s="389">
        <f>'RM_6.8.sz.mell'!H37</f>
        <v>0</v>
      </c>
      <c r="I37" s="389">
        <f>'RM_6.8.sz.mell'!I37</f>
        <v>0</v>
      </c>
      <c r="J37" s="799">
        <f>'RM_6.8.sz.mell'!J37</f>
        <v>0</v>
      </c>
      <c r="K37" s="781">
        <f>'RM_6.8.sz.mell'!K37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'RM_6.8.sz.mell'!C38</f>
        <v>0</v>
      </c>
      <c r="D38" s="297">
        <f>'RM_6.8.sz.mell'!D38</f>
        <v>0</v>
      </c>
      <c r="E38" s="297">
        <f>'RM_6.8.sz.mell'!E38</f>
        <v>0</v>
      </c>
      <c r="F38" s="297">
        <f>'RM_6.8.sz.mell'!F38</f>
        <v>0</v>
      </c>
      <c r="G38" s="297">
        <f>'RM_6.8.sz.mell'!G38</f>
        <v>0</v>
      </c>
      <c r="H38" s="297">
        <f>'RM_6.8.sz.mell'!H38</f>
        <v>0</v>
      </c>
      <c r="I38" s="297">
        <f>'RM_6.8.sz.mell'!I38</f>
        <v>0</v>
      </c>
      <c r="J38" s="297">
        <f>'RM_6.8.sz.mell'!J38</f>
        <v>0</v>
      </c>
      <c r="K38" s="346">
        <f>'RM_6.8.sz.mell'!K38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'RM_6.8.sz.mell'!C39</f>
        <v>0</v>
      </c>
      <c r="D39" s="297">
        <f>'RM_6.8.sz.mell'!D39</f>
        <v>0</v>
      </c>
      <c r="E39" s="297">
        <f>'RM_6.8.sz.mell'!E39</f>
        <v>0</v>
      </c>
      <c r="F39" s="297">
        <f>'RM_6.8.sz.mell'!F39</f>
        <v>0</v>
      </c>
      <c r="G39" s="297">
        <f>'RM_6.8.sz.mell'!G39</f>
        <v>0</v>
      </c>
      <c r="H39" s="297">
        <f>'RM_6.8.sz.mell'!H39</f>
        <v>0</v>
      </c>
      <c r="I39" s="297">
        <f>'RM_6.8.sz.mell'!I39</f>
        <v>0</v>
      </c>
      <c r="J39" s="297">
        <f>'RM_6.8.sz.mell'!J39</f>
        <v>0</v>
      </c>
      <c r="K39" s="346">
        <f>'RM_6.8.sz.mell'!K39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'RM_6.8.sz.mell'!C40</f>
        <v>0</v>
      </c>
      <c r="D40" s="672">
        <f>'RM_6.8.sz.mell'!D40</f>
        <v>0</v>
      </c>
      <c r="E40" s="672">
        <f>'RM_6.8.sz.mell'!E40</f>
        <v>0</v>
      </c>
      <c r="F40" s="672">
        <f>'RM_6.8.sz.mell'!F40</f>
        <v>0</v>
      </c>
      <c r="G40" s="672">
        <f>'RM_6.8.sz.mell'!G40</f>
        <v>0</v>
      </c>
      <c r="H40" s="672">
        <f>'RM_6.8.sz.mell'!H40</f>
        <v>0</v>
      </c>
      <c r="I40" s="672">
        <f>'RM_6.8.sz.mell'!I40</f>
        <v>0</v>
      </c>
      <c r="J40" s="788">
        <f>'RM_6.8.sz.mell'!J40</f>
        <v>0</v>
      </c>
      <c r="K40" s="781">
        <f>'RM_6.8.sz.mell'!K40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'RM_6.8.sz.mell'!C41</f>
        <v>0</v>
      </c>
      <c r="D41" s="679">
        <f>'RM_6.8.sz.mell'!D41</f>
        <v>0</v>
      </c>
      <c r="E41" s="679">
        <f>'RM_6.8.sz.mell'!E41</f>
        <v>0</v>
      </c>
      <c r="F41" s="679">
        <f>'RM_6.8.sz.mell'!F41</f>
        <v>0</v>
      </c>
      <c r="G41" s="679">
        <f>'RM_6.8.sz.mell'!G41</f>
        <v>0</v>
      </c>
      <c r="H41" s="679">
        <f>'RM_6.8.sz.mell'!H41</f>
        <v>0</v>
      </c>
      <c r="I41" s="679">
        <f>'RM_6.8.sz.mell'!I41</f>
        <v>0</v>
      </c>
      <c r="J41" s="788">
        <f>'RM_6.8.sz.mell'!J41</f>
        <v>0</v>
      </c>
      <c r="K41" s="789">
        <f>'RM_6.8.sz.mell'!K41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'RM_6.8.sz.mell'!C42</f>
        <v>0</v>
      </c>
      <c r="D42" s="676">
        <f>'RM_6.8.sz.mell'!D42</f>
        <v>0</v>
      </c>
      <c r="E42" s="676">
        <f>'RM_6.8.sz.mell'!E42</f>
        <v>0</v>
      </c>
      <c r="F42" s="676">
        <f>'RM_6.8.sz.mell'!F42</f>
        <v>0</v>
      </c>
      <c r="G42" s="676">
        <f>'RM_6.8.sz.mell'!G42</f>
        <v>0</v>
      </c>
      <c r="H42" s="676">
        <f>'RM_6.8.sz.mell'!H42</f>
        <v>0</v>
      </c>
      <c r="I42" s="676">
        <f>'RM_6.8.sz.mell'!I42</f>
        <v>0</v>
      </c>
      <c r="J42" s="788">
        <f>'RM_6.8.sz.mell'!J42</f>
        <v>0</v>
      </c>
      <c r="K42" s="791">
        <f>'RM_6.8.sz.mell'!K42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'RM_6.8.sz.mell'!C43</f>
        <v>0</v>
      </c>
      <c r="D43" s="297">
        <f>'RM_6.8.sz.mell'!D43</f>
        <v>0</v>
      </c>
      <c r="E43" s="297">
        <f>'RM_6.8.sz.mell'!E43</f>
        <v>0</v>
      </c>
      <c r="F43" s="297">
        <f>'RM_6.8.sz.mell'!F43</f>
        <v>0</v>
      </c>
      <c r="G43" s="297">
        <f>'RM_6.8.sz.mell'!G43</f>
        <v>0</v>
      </c>
      <c r="H43" s="297">
        <f>'RM_6.8.sz.mell'!H43</f>
        <v>0</v>
      </c>
      <c r="I43" s="297">
        <f>'RM_6.8.sz.mell'!I43</f>
        <v>0</v>
      </c>
      <c r="J43" s="297">
        <f>'RM_6.8.sz.mell'!J43</f>
        <v>0</v>
      </c>
      <c r="K43" s="346">
        <f>'RM_6.8.sz.mell'!K43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'RM_6.8.sz.mell'!C45</f>
        <v>0</v>
      </c>
      <c r="D45" s="801">
        <f>'RM_6.8.sz.mell'!D45</f>
        <v>0</v>
      </c>
      <c r="E45" s="801">
        <f>'RM_6.8.sz.mell'!E45</f>
        <v>0</v>
      </c>
      <c r="F45" s="801">
        <f>'RM_6.8.sz.mell'!F45</f>
        <v>0</v>
      </c>
      <c r="G45" s="801">
        <f>'RM_6.8.sz.mell'!G45</f>
        <v>0</v>
      </c>
      <c r="H45" s="801">
        <f>'RM_6.8.sz.mell'!H45</f>
        <v>0</v>
      </c>
      <c r="I45" s="801">
        <f>'RM_6.8.sz.mell'!I45</f>
        <v>0</v>
      </c>
      <c r="J45" s="801">
        <f>'RM_6.8.sz.mell'!J45</f>
        <v>0</v>
      </c>
      <c r="K45" s="302">
        <f>'RM_6.8.sz.mell'!K45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'RM_6.8.sz.mell'!C46</f>
        <v>0</v>
      </c>
      <c r="D46" s="803">
        <f>'RM_6.8.sz.mell'!D46</f>
        <v>0</v>
      </c>
      <c r="E46" s="803">
        <f>'RM_6.8.sz.mell'!E46</f>
        <v>0</v>
      </c>
      <c r="F46" s="803">
        <f>'RM_6.8.sz.mell'!F46</f>
        <v>0</v>
      </c>
      <c r="G46" s="803">
        <f>'RM_6.8.sz.mell'!G46</f>
        <v>0</v>
      </c>
      <c r="H46" s="803">
        <f>'RM_6.8.sz.mell'!H46</f>
        <v>0</v>
      </c>
      <c r="I46" s="803">
        <f>'RM_6.8.sz.mell'!I46</f>
        <v>0</v>
      </c>
      <c r="J46" s="803">
        <f>'RM_6.8.sz.mell'!J46</f>
        <v>0</v>
      </c>
      <c r="K46" s="804">
        <f>'RM_6.8.sz.mell'!K46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'RM_6.8.sz.mell'!C47</f>
        <v>0</v>
      </c>
      <c r="D47" s="806">
        <f>'RM_6.8.sz.mell'!D47</f>
        <v>0</v>
      </c>
      <c r="E47" s="806">
        <f>'RM_6.8.sz.mell'!E47</f>
        <v>0</v>
      </c>
      <c r="F47" s="806">
        <f>'RM_6.8.sz.mell'!F47</f>
        <v>0</v>
      </c>
      <c r="G47" s="806">
        <f>'RM_6.8.sz.mell'!G47</f>
        <v>0</v>
      </c>
      <c r="H47" s="806">
        <f>'RM_6.8.sz.mell'!H47</f>
        <v>0</v>
      </c>
      <c r="I47" s="806">
        <f>'RM_6.8.sz.mell'!I47</f>
        <v>0</v>
      </c>
      <c r="J47" s="806">
        <f>'RM_6.8.sz.mell'!J47</f>
        <v>0</v>
      </c>
      <c r="K47" s="807">
        <f>'RM_6.8.sz.mell'!K47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'RM_6.8.sz.mell'!C48</f>
        <v>0</v>
      </c>
      <c r="D48" s="806">
        <f>'RM_6.8.sz.mell'!D48</f>
        <v>0</v>
      </c>
      <c r="E48" s="806">
        <f>'RM_6.8.sz.mell'!E48</f>
        <v>0</v>
      </c>
      <c r="F48" s="806">
        <f>'RM_6.8.sz.mell'!F48</f>
        <v>0</v>
      </c>
      <c r="G48" s="806">
        <f>'RM_6.8.sz.mell'!G48</f>
        <v>0</v>
      </c>
      <c r="H48" s="806">
        <f>'RM_6.8.sz.mell'!H48</f>
        <v>0</v>
      </c>
      <c r="I48" s="806">
        <f>'RM_6.8.sz.mell'!I48</f>
        <v>0</v>
      </c>
      <c r="J48" s="806">
        <f>'RM_6.8.sz.mell'!J48</f>
        <v>0</v>
      </c>
      <c r="K48" s="807">
        <f>'RM_6.8.sz.mell'!K48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'RM_6.8.sz.mell'!C49</f>
        <v>0</v>
      </c>
      <c r="D49" s="806">
        <f>'RM_6.8.sz.mell'!D49</f>
        <v>0</v>
      </c>
      <c r="E49" s="806">
        <f>'RM_6.8.sz.mell'!E49</f>
        <v>0</v>
      </c>
      <c r="F49" s="806">
        <f>'RM_6.8.sz.mell'!F49</f>
        <v>0</v>
      </c>
      <c r="G49" s="806">
        <f>'RM_6.8.sz.mell'!G49</f>
        <v>0</v>
      </c>
      <c r="H49" s="806">
        <f>'RM_6.8.sz.mell'!H49</f>
        <v>0</v>
      </c>
      <c r="I49" s="806">
        <f>'RM_6.8.sz.mell'!I49</f>
        <v>0</v>
      </c>
      <c r="J49" s="806">
        <f>'RM_6.8.sz.mell'!J49</f>
        <v>0</v>
      </c>
      <c r="K49" s="807">
        <f>'RM_6.8.sz.mell'!K49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'RM_6.8.sz.mell'!C50</f>
        <v>0</v>
      </c>
      <c r="D50" s="806">
        <f>'RM_6.8.sz.mell'!D50</f>
        <v>0</v>
      </c>
      <c r="E50" s="806">
        <f>'RM_6.8.sz.mell'!E50</f>
        <v>0</v>
      </c>
      <c r="F50" s="806">
        <f>'RM_6.8.sz.mell'!F50</f>
        <v>0</v>
      </c>
      <c r="G50" s="806">
        <f>'RM_6.8.sz.mell'!G50</f>
        <v>0</v>
      </c>
      <c r="H50" s="806">
        <f>'RM_6.8.sz.mell'!H50</f>
        <v>0</v>
      </c>
      <c r="I50" s="806">
        <f>'RM_6.8.sz.mell'!I50</f>
        <v>0</v>
      </c>
      <c r="J50" s="806">
        <f>'RM_6.8.sz.mell'!J50</f>
        <v>0</v>
      </c>
      <c r="K50" s="807">
        <f>'RM_6.8.sz.mell'!K50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'RM_6.8.sz.mell'!C51</f>
        <v>0</v>
      </c>
      <c r="D51" s="801">
        <f>'RM_6.8.sz.mell'!D51</f>
        <v>0</v>
      </c>
      <c r="E51" s="801">
        <f>'RM_6.8.sz.mell'!E51</f>
        <v>0</v>
      </c>
      <c r="F51" s="801">
        <f>'RM_6.8.sz.mell'!F51</f>
        <v>0</v>
      </c>
      <c r="G51" s="801">
        <f>'RM_6.8.sz.mell'!G51</f>
        <v>0</v>
      </c>
      <c r="H51" s="801">
        <f>'RM_6.8.sz.mell'!H51</f>
        <v>0</v>
      </c>
      <c r="I51" s="801">
        <f>'RM_6.8.sz.mell'!I51</f>
        <v>0</v>
      </c>
      <c r="J51" s="801">
        <f>'RM_6.8.sz.mell'!J51</f>
        <v>0</v>
      </c>
      <c r="K51" s="302">
        <f>'RM_6.8.sz.mell'!K51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'RM_6.8.sz.mell'!C52</f>
        <v>0</v>
      </c>
      <c r="D52" s="803">
        <f>'RM_6.8.sz.mell'!D52</f>
        <v>0</v>
      </c>
      <c r="E52" s="803">
        <f>'RM_6.8.sz.mell'!E52</f>
        <v>0</v>
      </c>
      <c r="F52" s="803">
        <f>'RM_6.8.sz.mell'!F52</f>
        <v>0</v>
      </c>
      <c r="G52" s="803">
        <f>'RM_6.8.sz.mell'!G52</f>
        <v>0</v>
      </c>
      <c r="H52" s="803">
        <f>'RM_6.8.sz.mell'!H52</f>
        <v>0</v>
      </c>
      <c r="I52" s="803">
        <f>'RM_6.8.sz.mell'!I52</f>
        <v>0</v>
      </c>
      <c r="J52" s="803">
        <f>'RM_6.8.sz.mell'!J52</f>
        <v>0</v>
      </c>
      <c r="K52" s="804">
        <f>'RM_6.8.sz.mell'!K52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'RM_6.8.sz.mell'!C53</f>
        <v>0</v>
      </c>
      <c r="D53" s="806">
        <f>'RM_6.8.sz.mell'!D53</f>
        <v>0</v>
      </c>
      <c r="E53" s="806">
        <f>'RM_6.8.sz.mell'!E53</f>
        <v>0</v>
      </c>
      <c r="F53" s="806">
        <f>'RM_6.8.sz.mell'!F53</f>
        <v>0</v>
      </c>
      <c r="G53" s="806">
        <f>'RM_6.8.sz.mell'!G53</f>
        <v>0</v>
      </c>
      <c r="H53" s="806">
        <f>'RM_6.8.sz.mell'!H53</f>
        <v>0</v>
      </c>
      <c r="I53" s="806">
        <f>'RM_6.8.sz.mell'!I53</f>
        <v>0</v>
      </c>
      <c r="J53" s="806">
        <f>'RM_6.8.sz.mell'!J53</f>
        <v>0</v>
      </c>
      <c r="K53" s="807">
        <f>'RM_6.8.sz.mell'!K53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'RM_6.8.sz.mell'!C54</f>
        <v>0</v>
      </c>
      <c r="D54" s="806">
        <f>'RM_6.8.sz.mell'!D54</f>
        <v>0</v>
      </c>
      <c r="E54" s="806">
        <f>'RM_6.8.sz.mell'!E54</f>
        <v>0</v>
      </c>
      <c r="F54" s="806">
        <f>'RM_6.8.sz.mell'!F54</f>
        <v>0</v>
      </c>
      <c r="G54" s="806">
        <f>'RM_6.8.sz.mell'!G54</f>
        <v>0</v>
      </c>
      <c r="H54" s="806">
        <f>'RM_6.8.sz.mell'!H54</f>
        <v>0</v>
      </c>
      <c r="I54" s="806">
        <f>'RM_6.8.sz.mell'!I54</f>
        <v>0</v>
      </c>
      <c r="J54" s="806">
        <f>'RM_6.8.sz.mell'!J54</f>
        <v>0</v>
      </c>
      <c r="K54" s="807">
        <f>'RM_6.8.sz.mell'!K54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'RM_6.8.sz.mell'!C55</f>
        <v>0</v>
      </c>
      <c r="D55" s="806">
        <f>'RM_6.8.sz.mell'!D55</f>
        <v>0</v>
      </c>
      <c r="E55" s="806">
        <f>'RM_6.8.sz.mell'!E55</f>
        <v>0</v>
      </c>
      <c r="F55" s="806">
        <f>'RM_6.8.sz.mell'!F55</f>
        <v>0</v>
      </c>
      <c r="G55" s="806">
        <f>'RM_6.8.sz.mell'!G55</f>
        <v>0</v>
      </c>
      <c r="H55" s="806">
        <f>'RM_6.8.sz.mell'!H55</f>
        <v>0</v>
      </c>
      <c r="I55" s="806">
        <f>'RM_6.8.sz.mell'!I55</f>
        <v>0</v>
      </c>
      <c r="J55" s="806">
        <f>'RM_6.8.sz.mell'!J55</f>
        <v>0</v>
      </c>
      <c r="K55" s="807">
        <f>'RM_6.8.sz.mell'!K55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'RM_6.8.sz.mell'!C56</f>
        <v>0</v>
      </c>
      <c r="D56" s="801">
        <f>'RM_6.8.sz.mell'!D56</f>
        <v>0</v>
      </c>
      <c r="E56" s="801">
        <f>'RM_6.8.sz.mell'!E56</f>
        <v>0</v>
      </c>
      <c r="F56" s="801">
        <f>'RM_6.8.sz.mell'!F56</f>
        <v>0</v>
      </c>
      <c r="G56" s="801">
        <f>'RM_6.8.sz.mell'!G56</f>
        <v>0</v>
      </c>
      <c r="H56" s="801">
        <f>'RM_6.8.sz.mell'!H56</f>
        <v>0</v>
      </c>
      <c r="I56" s="801">
        <f>'RM_6.8.sz.mell'!I56</f>
        <v>0</v>
      </c>
      <c r="J56" s="801">
        <f>'RM_6.8.sz.mell'!J56</f>
        <v>0</v>
      </c>
      <c r="K56" s="302">
        <f>'RM_6.8.sz.mell'!K56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'RM_6.8.sz.mell'!C57</f>
        <v>0</v>
      </c>
      <c r="D57" s="809">
        <f>'RM_6.8.sz.mell'!D57</f>
        <v>0</v>
      </c>
      <c r="E57" s="809">
        <f>'RM_6.8.sz.mell'!E57</f>
        <v>0</v>
      </c>
      <c r="F57" s="809">
        <f>'RM_6.8.sz.mell'!F57</f>
        <v>0</v>
      </c>
      <c r="G57" s="809">
        <f>'RM_6.8.sz.mell'!G57</f>
        <v>0</v>
      </c>
      <c r="H57" s="809">
        <f>'RM_6.8.sz.mell'!H57</f>
        <v>0</v>
      </c>
      <c r="I57" s="809">
        <f>'RM_6.8.sz.mell'!I57</f>
        <v>0</v>
      </c>
      <c r="J57" s="809">
        <f>'RM_6.8.sz.mell'!J57</f>
        <v>0</v>
      </c>
      <c r="K57" s="350">
        <f>'RM_6.8.sz.mell'!K57</f>
        <v>0</v>
      </c>
    </row>
    <row r="58" spans="1:11" ht="8.1" customHeight="1" thickBot="1" x14ac:dyDescent="0.25">
      <c r="C58" s="815">
        <f>'RM_6.8.sz.mell'!C58</f>
        <v>0</v>
      </c>
      <c r="D58" s="815">
        <f>'RM_6.8.sz.mell'!D58</f>
        <v>0</v>
      </c>
      <c r="E58" s="815">
        <f>'RM_6.8.sz.mell'!E58</f>
        <v>0</v>
      </c>
      <c r="F58" s="815">
        <f>'RM_6.8.sz.mell'!F58</f>
        <v>0</v>
      </c>
      <c r="G58" s="815">
        <f>'RM_6.8.sz.mell'!G58</f>
        <v>0</v>
      </c>
      <c r="H58" s="815">
        <f>'RM_6.8.sz.mell'!H58</f>
        <v>0</v>
      </c>
      <c r="I58" s="815">
        <f>'RM_6.8.sz.mell'!I58</f>
        <v>0</v>
      </c>
      <c r="J58" s="815">
        <f>'RM_6.8.sz.mell'!J58</f>
        <v>0</v>
      </c>
      <c r="K58" s="816">
        <f>'RM_6.8.sz.mell'!K58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'RM_6.8.sz.mell'!C59</f>
        <v>0</v>
      </c>
      <c r="D59" s="813">
        <f>'RM_6.8.sz.mell'!D59</f>
        <v>0</v>
      </c>
      <c r="E59" s="813">
        <f>'RM_6.8.sz.mell'!E59</f>
        <v>0</v>
      </c>
      <c r="F59" s="813">
        <f>'RM_6.8.sz.mell'!F59</f>
        <v>0</v>
      </c>
      <c r="G59" s="813">
        <f>'RM_6.8.sz.mell'!G59</f>
        <v>0</v>
      </c>
      <c r="H59" s="813">
        <f>'RM_6.8.sz.mell'!H59</f>
        <v>0</v>
      </c>
      <c r="I59" s="813">
        <f>'RM_6.8.sz.mell'!I59</f>
        <v>0</v>
      </c>
      <c r="J59" s="813">
        <f>'RM_6.8.sz.mell'!J59</f>
        <v>0</v>
      </c>
      <c r="K59" s="814">
        <f>'RM_6.8.sz.mell'!K59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'RM_6.8.sz.mell'!C60</f>
        <v>0</v>
      </c>
      <c r="D60" s="813">
        <f>'RM_6.8.sz.mell'!D60</f>
        <v>0</v>
      </c>
      <c r="E60" s="813">
        <f>'RM_6.8.sz.mell'!E60</f>
        <v>0</v>
      </c>
      <c r="F60" s="813">
        <f>'RM_6.8.sz.mell'!F60</f>
        <v>0</v>
      </c>
      <c r="G60" s="813">
        <f>'RM_6.8.sz.mell'!G60</f>
        <v>0</v>
      </c>
      <c r="H60" s="813">
        <f>'RM_6.8.sz.mell'!H60</f>
        <v>0</v>
      </c>
      <c r="I60" s="813">
        <f>'RM_6.8.sz.mell'!I60</f>
        <v>0</v>
      </c>
      <c r="J60" s="813">
        <f>'RM_6.8.sz.mell'!J60</f>
        <v>0</v>
      </c>
      <c r="K60" s="814">
        <f>'RM_6.8.sz.mell'!K60</f>
        <v>0</v>
      </c>
    </row>
  </sheetData>
  <sheetProtection sheet="1" formatCells="0"/>
  <customSheetViews>
    <customSheetView guid="{9A8A2574-4E4C-4A0E-A4B4-611EAAF4A38D}" scale="120" topLeftCell="B1">
      <selection activeCell="N36" sqref="N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CONCATENATE(ALAPADATOK!Q23,"1. melléklet ",E_ALAPADATOK!A7," ",E_ALAPADATOK!B7," ",E_ALAPADATOK!C7," ",E_ALAPADATOK!D7," ",E_ALAPADATOK!E7," ",E_ALAPADATOK!F7," ",E_ALAPADATOK!G7," ",E_ALAPADATOK!H7)</f>
        <v>5.7.1.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CONCATENATE('E_5.8.sz.mell'!B2:J2)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'RM_6.8.1.sz.mell'!C10</f>
        <v>0</v>
      </c>
      <c r="D10" s="297">
        <f>'RM_6.8.1.sz.mell'!D10</f>
        <v>0</v>
      </c>
      <c r="E10" s="297">
        <f>'RM_6.8.1.sz.mell'!E10</f>
        <v>0</v>
      </c>
      <c r="F10" s="297">
        <f>'RM_6.8.1.sz.mell'!F10</f>
        <v>0</v>
      </c>
      <c r="G10" s="297">
        <f>'RM_6.8.1.sz.mell'!G10</f>
        <v>0</v>
      </c>
      <c r="H10" s="297">
        <f>'RM_6.8.1.sz.mell'!H10</f>
        <v>0</v>
      </c>
      <c r="I10" s="297">
        <f>'RM_6.8.1.sz.mell'!I10</f>
        <v>0</v>
      </c>
      <c r="J10" s="297">
        <f>'RM_6.8.1.sz.mell'!J10</f>
        <v>0</v>
      </c>
      <c r="K10" s="297">
        <f>'RM_6.8.1.sz.mell'!K10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'RM_6.8.1.sz.mell'!C11</f>
        <v>0</v>
      </c>
      <c r="D11" s="684">
        <f>'RM_6.8.1.sz.mell'!D11</f>
        <v>0</v>
      </c>
      <c r="E11" s="684">
        <f>'RM_6.8.1.sz.mell'!E11</f>
        <v>0</v>
      </c>
      <c r="F11" s="684">
        <f>'RM_6.8.1.sz.mell'!F11</f>
        <v>0</v>
      </c>
      <c r="G11" s="684">
        <f>'RM_6.8.1.sz.mell'!G11</f>
        <v>0</v>
      </c>
      <c r="H11" s="684">
        <f>'RM_6.8.1.sz.mell'!H11</f>
        <v>0</v>
      </c>
      <c r="I11" s="684">
        <f>'RM_6.8.1.sz.mell'!I11</f>
        <v>0</v>
      </c>
      <c r="J11" s="780">
        <f>'RM_6.8.1.sz.mell'!J11</f>
        <v>0</v>
      </c>
      <c r="K11" s="781">
        <f>'RM_6.8.1.sz.mell'!K11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'RM_6.8.1.sz.mell'!C12</f>
        <v>0</v>
      </c>
      <c r="D12" s="686">
        <f>'RM_6.8.1.sz.mell'!D12</f>
        <v>0</v>
      </c>
      <c r="E12" s="686">
        <f>'RM_6.8.1.sz.mell'!E12</f>
        <v>0</v>
      </c>
      <c r="F12" s="686">
        <f>'RM_6.8.1.sz.mell'!F12</f>
        <v>0</v>
      </c>
      <c r="G12" s="686">
        <f>'RM_6.8.1.sz.mell'!G12</f>
        <v>0</v>
      </c>
      <c r="H12" s="686">
        <f>'RM_6.8.1.sz.mell'!H12</f>
        <v>0</v>
      </c>
      <c r="I12" s="686">
        <f>'RM_6.8.1.sz.mell'!I12</f>
        <v>0</v>
      </c>
      <c r="J12" s="783">
        <f>'RM_6.8.1.sz.mell'!J12</f>
        <v>0</v>
      </c>
      <c r="K12" s="781">
        <f>'RM_6.8.1.sz.mell'!K12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'RM_6.8.1.sz.mell'!C13</f>
        <v>0</v>
      </c>
      <c r="D13" s="686">
        <f>'RM_6.8.1.sz.mell'!D13</f>
        <v>0</v>
      </c>
      <c r="E13" s="686">
        <f>'RM_6.8.1.sz.mell'!E13</f>
        <v>0</v>
      </c>
      <c r="F13" s="686">
        <f>'RM_6.8.1.sz.mell'!F13</f>
        <v>0</v>
      </c>
      <c r="G13" s="686">
        <f>'RM_6.8.1.sz.mell'!G13</f>
        <v>0</v>
      </c>
      <c r="H13" s="686">
        <f>'RM_6.8.1.sz.mell'!H13</f>
        <v>0</v>
      </c>
      <c r="I13" s="686">
        <f>'RM_6.8.1.sz.mell'!I13</f>
        <v>0</v>
      </c>
      <c r="J13" s="783">
        <f>'RM_6.8.1.sz.mell'!J13</f>
        <v>0</v>
      </c>
      <c r="K13" s="781">
        <f>'RM_6.8.1.sz.mell'!K13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'RM_6.8.1.sz.mell'!C14</f>
        <v>0</v>
      </c>
      <c r="D14" s="686">
        <f>'RM_6.8.1.sz.mell'!D14</f>
        <v>0</v>
      </c>
      <c r="E14" s="686">
        <f>'RM_6.8.1.sz.mell'!E14</f>
        <v>0</v>
      </c>
      <c r="F14" s="686">
        <f>'RM_6.8.1.sz.mell'!F14</f>
        <v>0</v>
      </c>
      <c r="G14" s="686">
        <f>'RM_6.8.1.sz.mell'!G14</f>
        <v>0</v>
      </c>
      <c r="H14" s="686">
        <f>'RM_6.8.1.sz.mell'!H14</f>
        <v>0</v>
      </c>
      <c r="I14" s="686">
        <f>'RM_6.8.1.sz.mell'!I14</f>
        <v>0</v>
      </c>
      <c r="J14" s="783">
        <f>'RM_6.8.1.sz.mell'!J14</f>
        <v>0</v>
      </c>
      <c r="K14" s="781">
        <f>'RM_6.8.1.sz.mell'!K14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'RM_6.8.1.sz.mell'!C15</f>
        <v>0</v>
      </c>
      <c r="D15" s="686">
        <f>'RM_6.8.1.sz.mell'!D15</f>
        <v>0</v>
      </c>
      <c r="E15" s="686">
        <f>'RM_6.8.1.sz.mell'!E15</f>
        <v>0</v>
      </c>
      <c r="F15" s="686">
        <f>'RM_6.8.1.sz.mell'!F15</f>
        <v>0</v>
      </c>
      <c r="G15" s="686">
        <f>'RM_6.8.1.sz.mell'!G15</f>
        <v>0</v>
      </c>
      <c r="H15" s="686">
        <f>'RM_6.8.1.sz.mell'!H15</f>
        <v>0</v>
      </c>
      <c r="I15" s="686">
        <f>'RM_6.8.1.sz.mell'!I15</f>
        <v>0</v>
      </c>
      <c r="J15" s="783">
        <f>'RM_6.8.1.sz.mell'!J15</f>
        <v>0</v>
      </c>
      <c r="K15" s="781">
        <f>'RM_6.8.1.sz.mell'!K15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'RM_6.8.1.sz.mell'!C16</f>
        <v>0</v>
      </c>
      <c r="D16" s="686">
        <f>'RM_6.8.1.sz.mell'!D16</f>
        <v>0</v>
      </c>
      <c r="E16" s="686">
        <f>'RM_6.8.1.sz.mell'!E16</f>
        <v>0</v>
      </c>
      <c r="F16" s="686">
        <f>'RM_6.8.1.sz.mell'!F16</f>
        <v>0</v>
      </c>
      <c r="G16" s="686">
        <f>'RM_6.8.1.sz.mell'!G16</f>
        <v>0</v>
      </c>
      <c r="H16" s="686">
        <f>'RM_6.8.1.sz.mell'!H16</f>
        <v>0</v>
      </c>
      <c r="I16" s="686">
        <f>'RM_6.8.1.sz.mell'!I16</f>
        <v>0</v>
      </c>
      <c r="J16" s="783">
        <f>'RM_6.8.1.sz.mell'!J16</f>
        <v>0</v>
      </c>
      <c r="K16" s="781">
        <f>'RM_6.8.1.sz.mell'!K16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'RM_6.8.1.sz.mell'!C17</f>
        <v>0</v>
      </c>
      <c r="D17" s="686">
        <f>'RM_6.8.1.sz.mell'!D17</f>
        <v>0</v>
      </c>
      <c r="E17" s="686">
        <f>'RM_6.8.1.sz.mell'!E17</f>
        <v>0</v>
      </c>
      <c r="F17" s="686">
        <f>'RM_6.8.1.sz.mell'!F17</f>
        <v>0</v>
      </c>
      <c r="G17" s="686">
        <f>'RM_6.8.1.sz.mell'!G17</f>
        <v>0</v>
      </c>
      <c r="H17" s="686">
        <f>'RM_6.8.1.sz.mell'!H17</f>
        <v>0</v>
      </c>
      <c r="I17" s="686">
        <f>'RM_6.8.1.sz.mell'!I17</f>
        <v>0</v>
      </c>
      <c r="J17" s="783">
        <f>'RM_6.8.1.sz.mell'!J17</f>
        <v>0</v>
      </c>
      <c r="K17" s="781">
        <f>'RM_6.8.1.sz.mell'!K17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'RM_6.8.1.sz.mell'!C18</f>
        <v>0</v>
      </c>
      <c r="D18" s="686">
        <f>'RM_6.8.1.sz.mell'!D18</f>
        <v>0</v>
      </c>
      <c r="E18" s="686">
        <f>'RM_6.8.1.sz.mell'!E18</f>
        <v>0</v>
      </c>
      <c r="F18" s="686">
        <f>'RM_6.8.1.sz.mell'!F18</f>
        <v>0</v>
      </c>
      <c r="G18" s="686">
        <f>'RM_6.8.1.sz.mell'!G18</f>
        <v>0</v>
      </c>
      <c r="H18" s="686">
        <f>'RM_6.8.1.sz.mell'!H18</f>
        <v>0</v>
      </c>
      <c r="I18" s="686">
        <f>'RM_6.8.1.sz.mell'!I18</f>
        <v>0</v>
      </c>
      <c r="J18" s="783">
        <f>'RM_6.8.1.sz.mell'!J18</f>
        <v>0</v>
      </c>
      <c r="K18" s="781">
        <f>'RM_6.8.1.sz.mell'!K18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'RM_6.8.1.sz.mell'!C19</f>
        <v>0</v>
      </c>
      <c r="D19" s="686">
        <f>'RM_6.8.1.sz.mell'!D19</f>
        <v>0</v>
      </c>
      <c r="E19" s="686">
        <f>'RM_6.8.1.sz.mell'!E19</f>
        <v>0</v>
      </c>
      <c r="F19" s="686">
        <f>'RM_6.8.1.sz.mell'!F19</f>
        <v>0</v>
      </c>
      <c r="G19" s="686">
        <f>'RM_6.8.1.sz.mell'!G19</f>
        <v>0</v>
      </c>
      <c r="H19" s="686">
        <f>'RM_6.8.1.sz.mell'!H19</f>
        <v>0</v>
      </c>
      <c r="I19" s="686">
        <f>'RM_6.8.1.sz.mell'!I19</f>
        <v>0</v>
      </c>
      <c r="J19" s="783">
        <f>'RM_6.8.1.sz.mell'!J19</f>
        <v>0</v>
      </c>
      <c r="K19" s="781">
        <f>'RM_6.8.1.sz.mell'!K19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'RM_6.8.1.sz.mell'!C20</f>
        <v>0</v>
      </c>
      <c r="D20" s="686">
        <f>'RM_6.8.1.sz.mell'!D20</f>
        <v>0</v>
      </c>
      <c r="E20" s="686">
        <f>'RM_6.8.1.sz.mell'!E20</f>
        <v>0</v>
      </c>
      <c r="F20" s="686">
        <f>'RM_6.8.1.sz.mell'!F20</f>
        <v>0</v>
      </c>
      <c r="G20" s="686">
        <f>'RM_6.8.1.sz.mell'!G20</f>
        <v>0</v>
      </c>
      <c r="H20" s="686">
        <f>'RM_6.8.1.sz.mell'!H20</f>
        <v>0</v>
      </c>
      <c r="I20" s="686">
        <f>'RM_6.8.1.sz.mell'!I20</f>
        <v>0</v>
      </c>
      <c r="J20" s="783">
        <f>'RM_6.8.1.sz.mell'!J20</f>
        <v>0</v>
      </c>
      <c r="K20" s="781">
        <f>'RM_6.8.1.sz.mell'!K20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'RM_6.8.1.sz.mell'!C21</f>
        <v>0</v>
      </c>
      <c r="D21" s="688">
        <f>'RM_6.8.1.sz.mell'!D21</f>
        <v>0</v>
      </c>
      <c r="E21" s="688">
        <f>'RM_6.8.1.sz.mell'!E21</f>
        <v>0</v>
      </c>
      <c r="F21" s="688">
        <f>'RM_6.8.1.sz.mell'!F21</f>
        <v>0</v>
      </c>
      <c r="G21" s="688">
        <f>'RM_6.8.1.sz.mell'!G21</f>
        <v>0</v>
      </c>
      <c r="H21" s="688">
        <f>'RM_6.8.1.sz.mell'!H21</f>
        <v>0</v>
      </c>
      <c r="I21" s="688">
        <f>'RM_6.8.1.sz.mell'!I21</f>
        <v>0</v>
      </c>
      <c r="J21" s="786">
        <f>'RM_6.8.1.sz.mell'!J21</f>
        <v>0</v>
      </c>
      <c r="K21" s="781">
        <f>'RM_6.8.1.sz.mell'!K21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'RM_6.8.1.sz.mell'!C22</f>
        <v>0</v>
      </c>
      <c r="D22" s="297">
        <f>'RM_6.8.1.sz.mell'!D22</f>
        <v>0</v>
      </c>
      <c r="E22" s="297">
        <f>'RM_6.8.1.sz.mell'!E22</f>
        <v>0</v>
      </c>
      <c r="F22" s="297">
        <f>'RM_6.8.1.sz.mell'!F22</f>
        <v>0</v>
      </c>
      <c r="G22" s="297">
        <f>'RM_6.8.1.sz.mell'!G22</f>
        <v>0</v>
      </c>
      <c r="H22" s="297">
        <f>'RM_6.8.1.sz.mell'!H22</f>
        <v>0</v>
      </c>
      <c r="I22" s="297">
        <f>'RM_6.8.1.sz.mell'!I22</f>
        <v>0</v>
      </c>
      <c r="J22" s="297">
        <f>'RM_6.8.1.sz.mell'!J22</f>
        <v>0</v>
      </c>
      <c r="K22" s="346">
        <f>'RM_6.8.1.sz.mell'!K22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'RM_6.8.1.sz.mell'!C23</f>
        <v>0</v>
      </c>
      <c r="D23" s="668">
        <f>'RM_6.8.1.sz.mell'!D23</f>
        <v>0</v>
      </c>
      <c r="E23" s="668">
        <f>'RM_6.8.1.sz.mell'!E23</f>
        <v>0</v>
      </c>
      <c r="F23" s="668">
        <f>'RM_6.8.1.sz.mell'!F23</f>
        <v>0</v>
      </c>
      <c r="G23" s="668">
        <f>'RM_6.8.1.sz.mell'!G23</f>
        <v>0</v>
      </c>
      <c r="H23" s="668">
        <f>'RM_6.8.1.sz.mell'!H23</f>
        <v>0</v>
      </c>
      <c r="I23" s="668">
        <f>'RM_6.8.1.sz.mell'!I23</f>
        <v>0</v>
      </c>
      <c r="J23" s="788">
        <f>'RM_6.8.1.sz.mell'!J23</f>
        <v>0</v>
      </c>
      <c r="K23" s="781">
        <f>'RM_6.8.1.sz.mell'!K23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'RM_6.8.1.sz.mell'!C24</f>
        <v>0</v>
      </c>
      <c r="D24" s="686">
        <f>'RM_6.8.1.sz.mell'!D24</f>
        <v>0</v>
      </c>
      <c r="E24" s="686">
        <f>'RM_6.8.1.sz.mell'!E24</f>
        <v>0</v>
      </c>
      <c r="F24" s="686">
        <f>'RM_6.8.1.sz.mell'!F24</f>
        <v>0</v>
      </c>
      <c r="G24" s="686">
        <f>'RM_6.8.1.sz.mell'!G24</f>
        <v>0</v>
      </c>
      <c r="H24" s="686">
        <f>'RM_6.8.1.sz.mell'!H24</f>
        <v>0</v>
      </c>
      <c r="I24" s="686">
        <f>'RM_6.8.1.sz.mell'!I24</f>
        <v>0</v>
      </c>
      <c r="J24" s="783">
        <f>'RM_6.8.1.sz.mell'!J24</f>
        <v>0</v>
      </c>
      <c r="K24" s="789">
        <f>'RM_6.8.1.sz.mell'!K24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'RM_6.8.1.sz.mell'!C25</f>
        <v>0</v>
      </c>
      <c r="D25" s="686">
        <f>'RM_6.8.1.sz.mell'!D25</f>
        <v>0</v>
      </c>
      <c r="E25" s="686">
        <f>'RM_6.8.1.sz.mell'!E25</f>
        <v>0</v>
      </c>
      <c r="F25" s="686">
        <f>'RM_6.8.1.sz.mell'!F25</f>
        <v>0</v>
      </c>
      <c r="G25" s="686">
        <f>'RM_6.8.1.sz.mell'!G25</f>
        <v>0</v>
      </c>
      <c r="H25" s="686">
        <f>'RM_6.8.1.sz.mell'!H25</f>
        <v>0</v>
      </c>
      <c r="I25" s="686">
        <f>'RM_6.8.1.sz.mell'!I25</f>
        <v>0</v>
      </c>
      <c r="J25" s="783">
        <f>'RM_6.8.1.sz.mell'!J25</f>
        <v>0</v>
      </c>
      <c r="K25" s="789">
        <f>'RM_6.8.1.sz.mell'!K25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'RM_6.8.1.sz.mell'!C26</f>
        <v>0</v>
      </c>
      <c r="D26" s="688">
        <f>'RM_6.8.1.sz.mell'!D26</f>
        <v>0</v>
      </c>
      <c r="E26" s="688">
        <f>'RM_6.8.1.sz.mell'!E26</f>
        <v>0</v>
      </c>
      <c r="F26" s="688">
        <f>'RM_6.8.1.sz.mell'!F26</f>
        <v>0</v>
      </c>
      <c r="G26" s="688">
        <f>'RM_6.8.1.sz.mell'!G26</f>
        <v>0</v>
      </c>
      <c r="H26" s="688">
        <f>'RM_6.8.1.sz.mell'!H26</f>
        <v>0</v>
      </c>
      <c r="I26" s="688">
        <f>'RM_6.8.1.sz.mell'!I26</f>
        <v>0</v>
      </c>
      <c r="J26" s="790">
        <f>'RM_6.8.1.sz.mell'!J26</f>
        <v>0</v>
      </c>
      <c r="K26" s="791">
        <f>'RM_6.8.1.sz.mell'!K26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'RM_6.8.1.sz.mell'!C27</f>
        <v>0</v>
      </c>
      <c r="D27" s="389">
        <f>'RM_6.8.1.sz.mell'!D27</f>
        <v>0</v>
      </c>
      <c r="E27" s="389">
        <f>'RM_6.8.1.sz.mell'!E27</f>
        <v>0</v>
      </c>
      <c r="F27" s="389">
        <f>'RM_6.8.1.sz.mell'!F27</f>
        <v>0</v>
      </c>
      <c r="G27" s="389">
        <f>'RM_6.8.1.sz.mell'!G27</f>
        <v>0</v>
      </c>
      <c r="H27" s="389">
        <f>'RM_6.8.1.sz.mell'!H27</f>
        <v>0</v>
      </c>
      <c r="I27" s="389">
        <f>'RM_6.8.1.sz.mell'!I27</f>
        <v>0</v>
      </c>
      <c r="J27" s="389">
        <f>'RM_6.8.1.sz.mell'!J27</f>
        <v>0</v>
      </c>
      <c r="K27" s="302">
        <f>'RM_6.8.1.sz.mell'!K27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'RM_6.8.1.sz.mell'!C28</f>
        <v>0</v>
      </c>
      <c r="D28" s="297">
        <f>'RM_6.8.1.sz.mell'!D28</f>
        <v>0</v>
      </c>
      <c r="E28" s="297">
        <f>'RM_6.8.1.sz.mell'!E28</f>
        <v>0</v>
      </c>
      <c r="F28" s="297">
        <f>'RM_6.8.1.sz.mell'!F28</f>
        <v>0</v>
      </c>
      <c r="G28" s="297">
        <f>'RM_6.8.1.sz.mell'!G28</f>
        <v>0</v>
      </c>
      <c r="H28" s="297">
        <f>'RM_6.8.1.sz.mell'!H28</f>
        <v>0</v>
      </c>
      <c r="I28" s="297">
        <f>'RM_6.8.1.sz.mell'!I28</f>
        <v>0</v>
      </c>
      <c r="J28" s="297">
        <f>'RM_6.8.1.sz.mell'!J28</f>
        <v>0</v>
      </c>
      <c r="K28" s="346">
        <f>'RM_6.8.1.sz.mell'!K28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'RM_6.8.1.sz.mell'!C29</f>
        <v>0</v>
      </c>
      <c r="D29" s="679">
        <f>'RM_6.8.1.sz.mell'!D29</f>
        <v>0</v>
      </c>
      <c r="E29" s="679">
        <f>'RM_6.8.1.sz.mell'!E29</f>
        <v>0</v>
      </c>
      <c r="F29" s="679">
        <f>'RM_6.8.1.sz.mell'!F29</f>
        <v>0</v>
      </c>
      <c r="G29" s="679">
        <f>'RM_6.8.1.sz.mell'!G29</f>
        <v>0</v>
      </c>
      <c r="H29" s="679">
        <f>'RM_6.8.1.sz.mell'!H29</f>
        <v>0</v>
      </c>
      <c r="I29" s="679">
        <f>'RM_6.8.1.sz.mell'!I29</f>
        <v>0</v>
      </c>
      <c r="J29" s="788">
        <f>'RM_6.8.1.sz.mell'!J29</f>
        <v>0</v>
      </c>
      <c r="K29" s="781">
        <f>'RM_6.8.1.sz.mell'!K29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'RM_6.8.1.sz.mell'!C30</f>
        <v>0</v>
      </c>
      <c r="D30" s="679">
        <f>'RM_6.8.1.sz.mell'!D30</f>
        <v>0</v>
      </c>
      <c r="E30" s="679">
        <f>'RM_6.8.1.sz.mell'!E30</f>
        <v>0</v>
      </c>
      <c r="F30" s="679">
        <f>'RM_6.8.1.sz.mell'!F30</f>
        <v>0</v>
      </c>
      <c r="G30" s="679">
        <f>'RM_6.8.1.sz.mell'!G30</f>
        <v>0</v>
      </c>
      <c r="H30" s="679">
        <f>'RM_6.8.1.sz.mell'!H30</f>
        <v>0</v>
      </c>
      <c r="I30" s="679">
        <f>'RM_6.8.1.sz.mell'!I30</f>
        <v>0</v>
      </c>
      <c r="J30" s="788">
        <f>'RM_6.8.1.sz.mell'!J30</f>
        <v>0</v>
      </c>
      <c r="K30" s="781">
        <f>'RM_6.8.1.sz.mell'!K30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'RM_6.8.1.sz.mell'!C31</f>
        <v>0</v>
      </c>
      <c r="D31" s="757">
        <f>'RM_6.8.1.sz.mell'!D31</f>
        <v>0</v>
      </c>
      <c r="E31" s="757">
        <f>'RM_6.8.1.sz.mell'!E31</f>
        <v>0</v>
      </c>
      <c r="F31" s="757">
        <f>'RM_6.8.1.sz.mell'!F31</f>
        <v>0</v>
      </c>
      <c r="G31" s="757">
        <f>'RM_6.8.1.sz.mell'!G31</f>
        <v>0</v>
      </c>
      <c r="H31" s="757">
        <f>'RM_6.8.1.sz.mell'!H31</f>
        <v>0</v>
      </c>
      <c r="I31" s="757">
        <f>'RM_6.8.1.sz.mell'!I31</f>
        <v>0</v>
      </c>
      <c r="J31" s="788">
        <f>'RM_6.8.1.sz.mell'!J31</f>
        <v>0</v>
      </c>
      <c r="K31" s="781">
        <f>'RM_6.8.1.sz.mell'!K31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'RM_6.8.1.sz.mell'!C32</f>
        <v>0</v>
      </c>
      <c r="D32" s="297">
        <f>'RM_6.8.1.sz.mell'!D32</f>
        <v>0</v>
      </c>
      <c r="E32" s="297">
        <f>'RM_6.8.1.sz.mell'!E32</f>
        <v>0</v>
      </c>
      <c r="F32" s="297">
        <f>'RM_6.8.1.sz.mell'!F32</f>
        <v>0</v>
      </c>
      <c r="G32" s="297">
        <f>'RM_6.8.1.sz.mell'!G32</f>
        <v>0</v>
      </c>
      <c r="H32" s="297">
        <f>'RM_6.8.1.sz.mell'!H32</f>
        <v>0</v>
      </c>
      <c r="I32" s="297">
        <f>'RM_6.8.1.sz.mell'!I32</f>
        <v>0</v>
      </c>
      <c r="J32" s="297">
        <f>'RM_6.8.1.sz.mell'!J32</f>
        <v>0</v>
      </c>
      <c r="K32" s="346">
        <f>'RM_6.8.1.sz.mell'!K32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'RM_6.8.1.sz.mell'!C33</f>
        <v>0</v>
      </c>
      <c r="D33" s="672">
        <f>'RM_6.8.1.sz.mell'!D33</f>
        <v>0</v>
      </c>
      <c r="E33" s="672">
        <f>'RM_6.8.1.sz.mell'!E33</f>
        <v>0</v>
      </c>
      <c r="F33" s="672">
        <f>'RM_6.8.1.sz.mell'!F33</f>
        <v>0</v>
      </c>
      <c r="G33" s="672">
        <f>'RM_6.8.1.sz.mell'!G33</f>
        <v>0</v>
      </c>
      <c r="H33" s="672">
        <f>'RM_6.8.1.sz.mell'!H33</f>
        <v>0</v>
      </c>
      <c r="I33" s="672">
        <f>'RM_6.8.1.sz.mell'!I33</f>
        <v>0</v>
      </c>
      <c r="J33" s="788">
        <f>'RM_6.8.1.sz.mell'!J33</f>
        <v>0</v>
      </c>
      <c r="K33" s="781">
        <f>'RM_6.8.1.sz.mell'!K33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'RM_6.8.1.sz.mell'!C34</f>
        <v>0</v>
      </c>
      <c r="D34" s="679">
        <f>'RM_6.8.1.sz.mell'!D34</f>
        <v>0</v>
      </c>
      <c r="E34" s="679">
        <f>'RM_6.8.1.sz.mell'!E34</f>
        <v>0</v>
      </c>
      <c r="F34" s="679">
        <f>'RM_6.8.1.sz.mell'!F34</f>
        <v>0</v>
      </c>
      <c r="G34" s="679">
        <f>'RM_6.8.1.sz.mell'!G34</f>
        <v>0</v>
      </c>
      <c r="H34" s="679">
        <f>'RM_6.8.1.sz.mell'!H34</f>
        <v>0</v>
      </c>
      <c r="I34" s="679">
        <f>'RM_6.8.1.sz.mell'!I34</f>
        <v>0</v>
      </c>
      <c r="J34" s="788">
        <f>'RM_6.8.1.sz.mell'!J34</f>
        <v>0</v>
      </c>
      <c r="K34" s="781">
        <f>'RM_6.8.1.sz.mell'!K34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'RM_6.8.1.sz.mell'!C35</f>
        <v>0</v>
      </c>
      <c r="D35" s="757">
        <f>'RM_6.8.1.sz.mell'!D35</f>
        <v>0</v>
      </c>
      <c r="E35" s="757">
        <f>'RM_6.8.1.sz.mell'!E35</f>
        <v>0</v>
      </c>
      <c r="F35" s="757">
        <f>'RM_6.8.1.sz.mell'!F35</f>
        <v>0</v>
      </c>
      <c r="G35" s="757">
        <f>'RM_6.8.1.sz.mell'!G35</f>
        <v>0</v>
      </c>
      <c r="H35" s="757">
        <f>'RM_6.8.1.sz.mell'!H35</f>
        <v>0</v>
      </c>
      <c r="I35" s="757">
        <f>'RM_6.8.1.sz.mell'!I35</f>
        <v>0</v>
      </c>
      <c r="J35" s="788">
        <f>'RM_6.8.1.sz.mell'!J35</f>
        <v>0</v>
      </c>
      <c r="K35" s="798">
        <f>'RM_6.8.1.sz.mell'!K35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'RM_6.8.1.sz.mell'!C36</f>
        <v>0</v>
      </c>
      <c r="D36" s="389">
        <f>'RM_6.8.1.sz.mell'!D36</f>
        <v>0</v>
      </c>
      <c r="E36" s="389">
        <f>'RM_6.8.1.sz.mell'!E36</f>
        <v>0</v>
      </c>
      <c r="F36" s="389">
        <f>'RM_6.8.1.sz.mell'!F36</f>
        <v>0</v>
      </c>
      <c r="G36" s="389">
        <f>'RM_6.8.1.sz.mell'!G36</f>
        <v>0</v>
      </c>
      <c r="H36" s="389">
        <f>'RM_6.8.1.sz.mell'!H36</f>
        <v>0</v>
      </c>
      <c r="I36" s="389">
        <f>'RM_6.8.1.sz.mell'!I36</f>
        <v>0</v>
      </c>
      <c r="J36" s="297">
        <f>'RM_6.8.1.sz.mell'!J36</f>
        <v>0</v>
      </c>
      <c r="K36" s="302">
        <f>'RM_6.8.1.sz.mell'!K36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'RM_6.8.1.sz.mell'!C37</f>
        <v>0</v>
      </c>
      <c r="D37" s="389">
        <f>'RM_6.8.1.sz.mell'!D37</f>
        <v>0</v>
      </c>
      <c r="E37" s="389">
        <f>'RM_6.8.1.sz.mell'!E37</f>
        <v>0</v>
      </c>
      <c r="F37" s="389">
        <f>'RM_6.8.1.sz.mell'!F37</f>
        <v>0</v>
      </c>
      <c r="G37" s="389">
        <f>'RM_6.8.1.sz.mell'!G37</f>
        <v>0</v>
      </c>
      <c r="H37" s="389">
        <f>'RM_6.8.1.sz.mell'!H37</f>
        <v>0</v>
      </c>
      <c r="I37" s="389">
        <f>'RM_6.8.1.sz.mell'!I37</f>
        <v>0</v>
      </c>
      <c r="J37" s="799">
        <f>'RM_6.8.1.sz.mell'!J37</f>
        <v>0</v>
      </c>
      <c r="K37" s="781">
        <f>'RM_6.8.1.sz.mell'!K37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'RM_6.8.1.sz.mell'!C38</f>
        <v>0</v>
      </c>
      <c r="D38" s="297">
        <f>'RM_6.8.1.sz.mell'!D38</f>
        <v>0</v>
      </c>
      <c r="E38" s="297">
        <f>'RM_6.8.1.sz.mell'!E38</f>
        <v>0</v>
      </c>
      <c r="F38" s="297">
        <f>'RM_6.8.1.sz.mell'!F38</f>
        <v>0</v>
      </c>
      <c r="G38" s="297">
        <f>'RM_6.8.1.sz.mell'!G38</f>
        <v>0</v>
      </c>
      <c r="H38" s="297">
        <f>'RM_6.8.1.sz.mell'!H38</f>
        <v>0</v>
      </c>
      <c r="I38" s="297">
        <f>'RM_6.8.1.sz.mell'!I38</f>
        <v>0</v>
      </c>
      <c r="J38" s="297">
        <f>'RM_6.8.1.sz.mell'!J38</f>
        <v>0</v>
      </c>
      <c r="K38" s="346">
        <f>'RM_6.8.1.sz.mell'!K38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'RM_6.8.1.sz.mell'!C39</f>
        <v>0</v>
      </c>
      <c r="D39" s="297">
        <f>'RM_6.8.1.sz.mell'!D39</f>
        <v>0</v>
      </c>
      <c r="E39" s="297">
        <f>'RM_6.8.1.sz.mell'!E39</f>
        <v>0</v>
      </c>
      <c r="F39" s="297">
        <f>'RM_6.8.1.sz.mell'!F39</f>
        <v>0</v>
      </c>
      <c r="G39" s="297">
        <f>'RM_6.8.1.sz.mell'!G39</f>
        <v>0</v>
      </c>
      <c r="H39" s="297">
        <f>'RM_6.8.1.sz.mell'!H39</f>
        <v>0</v>
      </c>
      <c r="I39" s="297">
        <f>'RM_6.8.1.sz.mell'!I39</f>
        <v>0</v>
      </c>
      <c r="J39" s="297">
        <f>'RM_6.8.1.sz.mell'!J39</f>
        <v>0</v>
      </c>
      <c r="K39" s="346">
        <f>'RM_6.8.1.sz.mell'!K39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'RM_6.8.1.sz.mell'!C40</f>
        <v>0</v>
      </c>
      <c r="D40" s="672">
        <f>'RM_6.8.1.sz.mell'!D40</f>
        <v>0</v>
      </c>
      <c r="E40" s="672">
        <f>'RM_6.8.1.sz.mell'!E40</f>
        <v>0</v>
      </c>
      <c r="F40" s="672">
        <f>'RM_6.8.1.sz.mell'!F40</f>
        <v>0</v>
      </c>
      <c r="G40" s="672">
        <f>'RM_6.8.1.sz.mell'!G40</f>
        <v>0</v>
      </c>
      <c r="H40" s="672">
        <f>'RM_6.8.1.sz.mell'!H40</f>
        <v>0</v>
      </c>
      <c r="I40" s="672">
        <f>'RM_6.8.1.sz.mell'!I40</f>
        <v>0</v>
      </c>
      <c r="J40" s="788">
        <f>'RM_6.8.1.sz.mell'!J40</f>
        <v>0</v>
      </c>
      <c r="K40" s="781">
        <f>'RM_6.8.1.sz.mell'!K40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'RM_6.8.1.sz.mell'!C41</f>
        <v>0</v>
      </c>
      <c r="D41" s="679">
        <f>'RM_6.8.1.sz.mell'!D41</f>
        <v>0</v>
      </c>
      <c r="E41" s="679">
        <f>'RM_6.8.1.sz.mell'!E41</f>
        <v>0</v>
      </c>
      <c r="F41" s="679">
        <f>'RM_6.8.1.sz.mell'!F41</f>
        <v>0</v>
      </c>
      <c r="G41" s="679">
        <f>'RM_6.8.1.sz.mell'!G41</f>
        <v>0</v>
      </c>
      <c r="H41" s="679">
        <f>'RM_6.8.1.sz.mell'!H41</f>
        <v>0</v>
      </c>
      <c r="I41" s="679">
        <f>'RM_6.8.1.sz.mell'!I41</f>
        <v>0</v>
      </c>
      <c r="J41" s="788">
        <f>'RM_6.8.1.sz.mell'!J41</f>
        <v>0</v>
      </c>
      <c r="K41" s="789">
        <f>'RM_6.8.1.sz.mell'!K41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'RM_6.8.1.sz.mell'!C42</f>
        <v>0</v>
      </c>
      <c r="D42" s="676">
        <f>'RM_6.8.1.sz.mell'!D42</f>
        <v>0</v>
      </c>
      <c r="E42" s="676">
        <f>'RM_6.8.1.sz.mell'!E42</f>
        <v>0</v>
      </c>
      <c r="F42" s="676">
        <f>'RM_6.8.1.sz.mell'!F42</f>
        <v>0</v>
      </c>
      <c r="G42" s="676">
        <f>'RM_6.8.1.sz.mell'!G42</f>
        <v>0</v>
      </c>
      <c r="H42" s="676">
        <f>'RM_6.8.1.sz.mell'!H42</f>
        <v>0</v>
      </c>
      <c r="I42" s="676">
        <f>'RM_6.8.1.sz.mell'!I42</f>
        <v>0</v>
      </c>
      <c r="J42" s="788">
        <f>'RM_6.8.1.sz.mell'!J42</f>
        <v>0</v>
      </c>
      <c r="K42" s="791">
        <f>'RM_6.8.1.sz.mell'!K42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'RM_6.8.1.sz.mell'!C43</f>
        <v>0</v>
      </c>
      <c r="D43" s="297">
        <f>'RM_6.8.1.sz.mell'!D43</f>
        <v>0</v>
      </c>
      <c r="E43" s="297">
        <f>'RM_6.8.1.sz.mell'!E43</f>
        <v>0</v>
      </c>
      <c r="F43" s="297">
        <f>'RM_6.8.1.sz.mell'!F43</f>
        <v>0</v>
      </c>
      <c r="G43" s="297">
        <f>'RM_6.8.1.sz.mell'!G43</f>
        <v>0</v>
      </c>
      <c r="H43" s="297">
        <f>'RM_6.8.1.sz.mell'!H43</f>
        <v>0</v>
      </c>
      <c r="I43" s="297">
        <f>'RM_6.8.1.sz.mell'!I43</f>
        <v>0</v>
      </c>
      <c r="J43" s="297">
        <f>'RM_6.8.1.sz.mell'!J43</f>
        <v>0</v>
      </c>
      <c r="K43" s="346">
        <f>'RM_6.8.1.sz.mell'!K43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'RM_6.8.1.sz.mell'!C45</f>
        <v>0</v>
      </c>
      <c r="D45" s="801">
        <f>'RM_6.8.1.sz.mell'!D45</f>
        <v>0</v>
      </c>
      <c r="E45" s="801">
        <f>'RM_6.8.1.sz.mell'!E45</f>
        <v>0</v>
      </c>
      <c r="F45" s="801">
        <f>'RM_6.8.1.sz.mell'!F45</f>
        <v>0</v>
      </c>
      <c r="G45" s="801">
        <f>'RM_6.8.1.sz.mell'!G45</f>
        <v>0</v>
      </c>
      <c r="H45" s="801">
        <f>'RM_6.8.1.sz.mell'!H45</f>
        <v>0</v>
      </c>
      <c r="I45" s="801">
        <f>'RM_6.8.1.sz.mell'!I45</f>
        <v>0</v>
      </c>
      <c r="J45" s="801">
        <f>'RM_6.8.1.sz.mell'!J45</f>
        <v>0</v>
      </c>
      <c r="K45" s="302">
        <f>'RM_6.8.1.sz.mell'!K45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'RM_6.8.1.sz.mell'!C46</f>
        <v>0</v>
      </c>
      <c r="D46" s="803">
        <f>'RM_6.8.1.sz.mell'!D46</f>
        <v>0</v>
      </c>
      <c r="E46" s="803">
        <f>'RM_6.8.1.sz.mell'!E46</f>
        <v>0</v>
      </c>
      <c r="F46" s="803">
        <f>'RM_6.8.1.sz.mell'!F46</f>
        <v>0</v>
      </c>
      <c r="G46" s="803">
        <f>'RM_6.8.1.sz.mell'!G46</f>
        <v>0</v>
      </c>
      <c r="H46" s="803">
        <f>'RM_6.8.1.sz.mell'!H46</f>
        <v>0</v>
      </c>
      <c r="I46" s="803">
        <f>'RM_6.8.1.sz.mell'!I46</f>
        <v>0</v>
      </c>
      <c r="J46" s="803">
        <f>'RM_6.8.1.sz.mell'!J46</f>
        <v>0</v>
      </c>
      <c r="K46" s="804">
        <f>'RM_6.8.1.sz.mell'!K46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'RM_6.8.1.sz.mell'!C47</f>
        <v>0</v>
      </c>
      <c r="D47" s="806">
        <f>'RM_6.8.1.sz.mell'!D47</f>
        <v>0</v>
      </c>
      <c r="E47" s="806">
        <f>'RM_6.8.1.sz.mell'!E47</f>
        <v>0</v>
      </c>
      <c r="F47" s="806">
        <f>'RM_6.8.1.sz.mell'!F47</f>
        <v>0</v>
      </c>
      <c r="G47" s="806">
        <f>'RM_6.8.1.sz.mell'!G47</f>
        <v>0</v>
      </c>
      <c r="H47" s="806">
        <f>'RM_6.8.1.sz.mell'!H47</f>
        <v>0</v>
      </c>
      <c r="I47" s="806">
        <f>'RM_6.8.1.sz.mell'!I47</f>
        <v>0</v>
      </c>
      <c r="J47" s="806">
        <f>'RM_6.8.1.sz.mell'!J47</f>
        <v>0</v>
      </c>
      <c r="K47" s="807">
        <f>'RM_6.8.1.sz.mell'!K47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'RM_6.8.1.sz.mell'!C48</f>
        <v>0</v>
      </c>
      <c r="D48" s="806">
        <f>'RM_6.8.1.sz.mell'!D48</f>
        <v>0</v>
      </c>
      <c r="E48" s="806">
        <f>'RM_6.8.1.sz.mell'!E48</f>
        <v>0</v>
      </c>
      <c r="F48" s="806">
        <f>'RM_6.8.1.sz.mell'!F48</f>
        <v>0</v>
      </c>
      <c r="G48" s="806">
        <f>'RM_6.8.1.sz.mell'!G48</f>
        <v>0</v>
      </c>
      <c r="H48" s="806">
        <f>'RM_6.8.1.sz.mell'!H48</f>
        <v>0</v>
      </c>
      <c r="I48" s="806">
        <f>'RM_6.8.1.sz.mell'!I48</f>
        <v>0</v>
      </c>
      <c r="J48" s="806">
        <f>'RM_6.8.1.sz.mell'!J48</f>
        <v>0</v>
      </c>
      <c r="K48" s="807">
        <f>'RM_6.8.1.sz.mell'!K48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'RM_6.8.1.sz.mell'!C49</f>
        <v>0</v>
      </c>
      <c r="D49" s="806">
        <f>'RM_6.8.1.sz.mell'!D49</f>
        <v>0</v>
      </c>
      <c r="E49" s="806">
        <f>'RM_6.8.1.sz.mell'!E49</f>
        <v>0</v>
      </c>
      <c r="F49" s="806">
        <f>'RM_6.8.1.sz.mell'!F49</f>
        <v>0</v>
      </c>
      <c r="G49" s="806">
        <f>'RM_6.8.1.sz.mell'!G49</f>
        <v>0</v>
      </c>
      <c r="H49" s="806">
        <f>'RM_6.8.1.sz.mell'!H49</f>
        <v>0</v>
      </c>
      <c r="I49" s="806">
        <f>'RM_6.8.1.sz.mell'!I49</f>
        <v>0</v>
      </c>
      <c r="J49" s="806">
        <f>'RM_6.8.1.sz.mell'!J49</f>
        <v>0</v>
      </c>
      <c r="K49" s="807">
        <f>'RM_6.8.1.sz.mell'!K49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'RM_6.8.1.sz.mell'!C50</f>
        <v>0</v>
      </c>
      <c r="D50" s="806">
        <f>'RM_6.8.1.sz.mell'!D50</f>
        <v>0</v>
      </c>
      <c r="E50" s="806">
        <f>'RM_6.8.1.sz.mell'!E50</f>
        <v>0</v>
      </c>
      <c r="F50" s="806">
        <f>'RM_6.8.1.sz.mell'!F50</f>
        <v>0</v>
      </c>
      <c r="G50" s="806">
        <f>'RM_6.8.1.sz.mell'!G50</f>
        <v>0</v>
      </c>
      <c r="H50" s="806">
        <f>'RM_6.8.1.sz.mell'!H50</f>
        <v>0</v>
      </c>
      <c r="I50" s="806">
        <f>'RM_6.8.1.sz.mell'!I50</f>
        <v>0</v>
      </c>
      <c r="J50" s="806">
        <f>'RM_6.8.1.sz.mell'!J50</f>
        <v>0</v>
      </c>
      <c r="K50" s="807">
        <f>'RM_6.8.1.sz.mell'!K50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'RM_6.8.1.sz.mell'!C51</f>
        <v>0</v>
      </c>
      <c r="D51" s="801">
        <f>'RM_6.8.1.sz.mell'!D51</f>
        <v>0</v>
      </c>
      <c r="E51" s="801">
        <f>'RM_6.8.1.sz.mell'!E51</f>
        <v>0</v>
      </c>
      <c r="F51" s="801">
        <f>'RM_6.8.1.sz.mell'!F51</f>
        <v>0</v>
      </c>
      <c r="G51" s="801">
        <f>'RM_6.8.1.sz.mell'!G51</f>
        <v>0</v>
      </c>
      <c r="H51" s="801">
        <f>'RM_6.8.1.sz.mell'!H51</f>
        <v>0</v>
      </c>
      <c r="I51" s="801">
        <f>'RM_6.8.1.sz.mell'!I51</f>
        <v>0</v>
      </c>
      <c r="J51" s="801">
        <f>'RM_6.8.1.sz.mell'!J51</f>
        <v>0</v>
      </c>
      <c r="K51" s="302">
        <f>'RM_6.8.1.sz.mell'!K51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'RM_6.8.1.sz.mell'!C52</f>
        <v>0</v>
      </c>
      <c r="D52" s="803">
        <f>'RM_6.8.1.sz.mell'!D52</f>
        <v>0</v>
      </c>
      <c r="E52" s="803">
        <f>'RM_6.8.1.sz.mell'!E52</f>
        <v>0</v>
      </c>
      <c r="F52" s="803">
        <f>'RM_6.8.1.sz.mell'!F52</f>
        <v>0</v>
      </c>
      <c r="G52" s="803">
        <f>'RM_6.8.1.sz.mell'!G52</f>
        <v>0</v>
      </c>
      <c r="H52" s="803">
        <f>'RM_6.8.1.sz.mell'!H52</f>
        <v>0</v>
      </c>
      <c r="I52" s="803">
        <f>'RM_6.8.1.sz.mell'!I52</f>
        <v>0</v>
      </c>
      <c r="J52" s="803">
        <f>'RM_6.8.1.sz.mell'!J52</f>
        <v>0</v>
      </c>
      <c r="K52" s="804">
        <f>'RM_6.8.1.sz.mell'!K52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'RM_6.8.1.sz.mell'!C53</f>
        <v>0</v>
      </c>
      <c r="D53" s="806">
        <f>'RM_6.8.1.sz.mell'!D53</f>
        <v>0</v>
      </c>
      <c r="E53" s="806">
        <f>'RM_6.8.1.sz.mell'!E53</f>
        <v>0</v>
      </c>
      <c r="F53" s="806">
        <f>'RM_6.8.1.sz.mell'!F53</f>
        <v>0</v>
      </c>
      <c r="G53" s="806">
        <f>'RM_6.8.1.sz.mell'!G53</f>
        <v>0</v>
      </c>
      <c r="H53" s="806">
        <f>'RM_6.8.1.sz.mell'!H53</f>
        <v>0</v>
      </c>
      <c r="I53" s="806">
        <f>'RM_6.8.1.sz.mell'!I53</f>
        <v>0</v>
      </c>
      <c r="J53" s="806">
        <f>'RM_6.8.1.sz.mell'!J53</f>
        <v>0</v>
      </c>
      <c r="K53" s="807">
        <f>'RM_6.8.1.sz.mell'!K53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'RM_6.8.1.sz.mell'!C54</f>
        <v>0</v>
      </c>
      <c r="D54" s="806">
        <f>'RM_6.8.1.sz.mell'!D54</f>
        <v>0</v>
      </c>
      <c r="E54" s="806">
        <f>'RM_6.8.1.sz.mell'!E54</f>
        <v>0</v>
      </c>
      <c r="F54" s="806">
        <f>'RM_6.8.1.sz.mell'!F54</f>
        <v>0</v>
      </c>
      <c r="G54" s="806">
        <f>'RM_6.8.1.sz.mell'!G54</f>
        <v>0</v>
      </c>
      <c r="H54" s="806">
        <f>'RM_6.8.1.sz.mell'!H54</f>
        <v>0</v>
      </c>
      <c r="I54" s="806">
        <f>'RM_6.8.1.sz.mell'!I54</f>
        <v>0</v>
      </c>
      <c r="J54" s="806">
        <f>'RM_6.8.1.sz.mell'!J54</f>
        <v>0</v>
      </c>
      <c r="K54" s="807">
        <f>'RM_6.8.1.sz.mell'!K54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'RM_6.8.1.sz.mell'!C55</f>
        <v>0</v>
      </c>
      <c r="D55" s="806">
        <f>'RM_6.8.1.sz.mell'!D55</f>
        <v>0</v>
      </c>
      <c r="E55" s="806">
        <f>'RM_6.8.1.sz.mell'!E55</f>
        <v>0</v>
      </c>
      <c r="F55" s="806">
        <f>'RM_6.8.1.sz.mell'!F55</f>
        <v>0</v>
      </c>
      <c r="G55" s="806">
        <f>'RM_6.8.1.sz.mell'!G55</f>
        <v>0</v>
      </c>
      <c r="H55" s="806">
        <f>'RM_6.8.1.sz.mell'!H55</f>
        <v>0</v>
      </c>
      <c r="I55" s="806">
        <f>'RM_6.8.1.sz.mell'!I55</f>
        <v>0</v>
      </c>
      <c r="J55" s="806">
        <f>'RM_6.8.1.sz.mell'!J55</f>
        <v>0</v>
      </c>
      <c r="K55" s="807">
        <f>'RM_6.8.1.sz.mell'!K55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'RM_6.8.1.sz.mell'!C56</f>
        <v>0</v>
      </c>
      <c r="D56" s="801">
        <f>'RM_6.8.1.sz.mell'!D56</f>
        <v>0</v>
      </c>
      <c r="E56" s="801">
        <f>'RM_6.8.1.sz.mell'!E56</f>
        <v>0</v>
      </c>
      <c r="F56" s="801">
        <f>'RM_6.8.1.sz.mell'!F56</f>
        <v>0</v>
      </c>
      <c r="G56" s="801">
        <f>'RM_6.8.1.sz.mell'!G56</f>
        <v>0</v>
      </c>
      <c r="H56" s="801">
        <f>'RM_6.8.1.sz.mell'!H56</f>
        <v>0</v>
      </c>
      <c r="I56" s="801">
        <f>'RM_6.8.1.sz.mell'!I56</f>
        <v>0</v>
      </c>
      <c r="J56" s="801">
        <f>'RM_6.8.1.sz.mell'!J56</f>
        <v>0</v>
      </c>
      <c r="K56" s="302">
        <f>'RM_6.8.1.sz.mell'!K56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'RM_6.8.1.sz.mell'!C57</f>
        <v>0</v>
      </c>
      <c r="D57" s="809">
        <f>'RM_6.8.1.sz.mell'!D57</f>
        <v>0</v>
      </c>
      <c r="E57" s="809">
        <f>'RM_6.8.1.sz.mell'!E57</f>
        <v>0</v>
      </c>
      <c r="F57" s="809">
        <f>'RM_6.8.1.sz.mell'!F57</f>
        <v>0</v>
      </c>
      <c r="G57" s="809">
        <f>'RM_6.8.1.sz.mell'!G57</f>
        <v>0</v>
      </c>
      <c r="H57" s="809">
        <f>'RM_6.8.1.sz.mell'!H57</f>
        <v>0</v>
      </c>
      <c r="I57" s="809">
        <f>'RM_6.8.1.sz.mell'!I57</f>
        <v>0</v>
      </c>
      <c r="J57" s="809">
        <f>'RM_6.8.1.sz.mell'!J57</f>
        <v>0</v>
      </c>
      <c r="K57" s="350">
        <f>'RM_6.8.1.sz.mell'!K57</f>
        <v>0</v>
      </c>
    </row>
    <row r="58" spans="1:11" ht="8.1" customHeight="1" thickBot="1" x14ac:dyDescent="0.25">
      <c r="C58" s="815">
        <f>'RM_6.8.1.sz.mell'!C58</f>
        <v>0</v>
      </c>
      <c r="D58" s="815">
        <f>'RM_6.8.1.sz.mell'!D58</f>
        <v>0</v>
      </c>
      <c r="E58" s="815">
        <f>'RM_6.8.1.sz.mell'!E58</f>
        <v>0</v>
      </c>
      <c r="F58" s="815">
        <f>'RM_6.8.1.sz.mell'!F58</f>
        <v>0</v>
      </c>
      <c r="G58" s="815">
        <f>'RM_6.8.1.sz.mell'!G58</f>
        <v>0</v>
      </c>
      <c r="H58" s="815">
        <f>'RM_6.8.1.sz.mell'!H58</f>
        <v>0</v>
      </c>
      <c r="I58" s="815">
        <f>'RM_6.8.1.sz.mell'!I58</f>
        <v>0</v>
      </c>
      <c r="J58" s="815">
        <f>'RM_6.8.1.sz.mell'!J58</f>
        <v>0</v>
      </c>
      <c r="K58" s="816">
        <f>'RM_6.8.1.sz.mell'!K58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'RM_6.8.1.sz.mell'!C59</f>
        <v>0</v>
      </c>
      <c r="D59" s="813">
        <f>'RM_6.8.1.sz.mell'!D59</f>
        <v>0</v>
      </c>
      <c r="E59" s="813">
        <f>'RM_6.8.1.sz.mell'!E59</f>
        <v>0</v>
      </c>
      <c r="F59" s="813">
        <f>'RM_6.8.1.sz.mell'!F59</f>
        <v>0</v>
      </c>
      <c r="G59" s="813">
        <f>'RM_6.8.1.sz.mell'!G59</f>
        <v>0</v>
      </c>
      <c r="H59" s="813">
        <f>'RM_6.8.1.sz.mell'!H59</f>
        <v>0</v>
      </c>
      <c r="I59" s="813">
        <f>'RM_6.8.1.sz.mell'!I59</f>
        <v>0</v>
      </c>
      <c r="J59" s="813">
        <f>'RM_6.8.1.sz.mell'!J59</f>
        <v>0</v>
      </c>
      <c r="K59" s="814">
        <f>'RM_6.8.1.sz.mell'!K59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'RM_6.8.1.sz.mell'!C60</f>
        <v>0</v>
      </c>
      <c r="D60" s="813">
        <f>'RM_6.8.1.sz.mell'!D60</f>
        <v>0</v>
      </c>
      <c r="E60" s="813">
        <f>'RM_6.8.1.sz.mell'!E60</f>
        <v>0</v>
      </c>
      <c r="F60" s="813">
        <f>'RM_6.8.1.sz.mell'!F60</f>
        <v>0</v>
      </c>
      <c r="G60" s="813">
        <f>'RM_6.8.1.sz.mell'!G60</f>
        <v>0</v>
      </c>
      <c r="H60" s="813">
        <f>'RM_6.8.1.sz.mell'!H60</f>
        <v>0</v>
      </c>
      <c r="I60" s="813">
        <f>'RM_6.8.1.sz.mell'!I60</f>
        <v>0</v>
      </c>
      <c r="J60" s="813">
        <f>'RM_6.8.1.sz.mell'!J60</f>
        <v>0</v>
      </c>
      <c r="K60" s="814">
        <f>'RM_6.8.1.sz.mell'!K60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2" sqref="N3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CONCATENATE(ALAPADATOK!Q23,"2. melléklet ",E_ALAPADATOK!A7," ",E_ALAPADATOK!B7," ",E_ALAPADATOK!C7," ",E_ALAPADATOK!D7," ",E_ALAPADATOK!E7," ",E_ALAPADATOK!F7," ",E_ALAPADATOK!G7," ",E_ALAPADATOK!H7)</f>
        <v>5.7.2.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CONCATENATE('E_5.8.1.sz.mell'!B2:J2)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'RM_6.8.2.sz.mell'!C10</f>
        <v>0</v>
      </c>
      <c r="D10" s="297">
        <f>'RM_6.8.2.sz.mell'!D10</f>
        <v>0</v>
      </c>
      <c r="E10" s="297">
        <f>'RM_6.8.2.sz.mell'!E10</f>
        <v>0</v>
      </c>
      <c r="F10" s="297">
        <f>'RM_6.8.2.sz.mell'!F10</f>
        <v>0</v>
      </c>
      <c r="G10" s="297">
        <f>'RM_6.8.2.sz.mell'!G10</f>
        <v>0</v>
      </c>
      <c r="H10" s="297">
        <f>'RM_6.8.2.sz.mell'!H10</f>
        <v>0</v>
      </c>
      <c r="I10" s="297">
        <f>'RM_6.8.2.sz.mell'!I10</f>
        <v>0</v>
      </c>
      <c r="J10" s="297">
        <f>'RM_6.8.2.sz.mell'!J10</f>
        <v>0</v>
      </c>
      <c r="K10" s="297">
        <f>'RM_6.8.2.sz.mell'!K10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'RM_6.8.2.sz.mell'!C11</f>
        <v>0</v>
      </c>
      <c r="D11" s="684">
        <f>'RM_6.8.2.sz.mell'!D11</f>
        <v>0</v>
      </c>
      <c r="E11" s="684">
        <f>'RM_6.8.2.sz.mell'!E11</f>
        <v>0</v>
      </c>
      <c r="F11" s="684">
        <f>'RM_6.8.2.sz.mell'!F11</f>
        <v>0</v>
      </c>
      <c r="G11" s="684">
        <f>'RM_6.8.2.sz.mell'!G11</f>
        <v>0</v>
      </c>
      <c r="H11" s="684">
        <f>'RM_6.8.2.sz.mell'!H11</f>
        <v>0</v>
      </c>
      <c r="I11" s="684">
        <f>'RM_6.8.2.sz.mell'!I11</f>
        <v>0</v>
      </c>
      <c r="J11" s="780">
        <f>'RM_6.8.2.sz.mell'!J11</f>
        <v>0</v>
      </c>
      <c r="K11" s="781">
        <f>'RM_6.8.2.sz.mell'!K11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'RM_6.8.2.sz.mell'!C12</f>
        <v>0</v>
      </c>
      <c r="D12" s="686">
        <f>'RM_6.8.2.sz.mell'!D12</f>
        <v>0</v>
      </c>
      <c r="E12" s="686">
        <f>'RM_6.8.2.sz.mell'!E12</f>
        <v>0</v>
      </c>
      <c r="F12" s="686">
        <f>'RM_6.8.2.sz.mell'!F12</f>
        <v>0</v>
      </c>
      <c r="G12" s="686">
        <f>'RM_6.8.2.sz.mell'!G12</f>
        <v>0</v>
      </c>
      <c r="H12" s="686">
        <f>'RM_6.8.2.sz.mell'!H12</f>
        <v>0</v>
      </c>
      <c r="I12" s="686">
        <f>'RM_6.8.2.sz.mell'!I12</f>
        <v>0</v>
      </c>
      <c r="J12" s="783">
        <f>'RM_6.8.2.sz.mell'!J12</f>
        <v>0</v>
      </c>
      <c r="K12" s="781">
        <f>'RM_6.8.2.sz.mell'!K12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'RM_6.8.2.sz.mell'!C13</f>
        <v>0</v>
      </c>
      <c r="D13" s="686">
        <f>'RM_6.8.2.sz.mell'!D13</f>
        <v>0</v>
      </c>
      <c r="E13" s="686">
        <f>'RM_6.8.2.sz.mell'!E13</f>
        <v>0</v>
      </c>
      <c r="F13" s="686">
        <f>'RM_6.8.2.sz.mell'!F13</f>
        <v>0</v>
      </c>
      <c r="G13" s="686">
        <f>'RM_6.8.2.sz.mell'!G13</f>
        <v>0</v>
      </c>
      <c r="H13" s="686">
        <f>'RM_6.8.2.sz.mell'!H13</f>
        <v>0</v>
      </c>
      <c r="I13" s="686">
        <f>'RM_6.8.2.sz.mell'!I13</f>
        <v>0</v>
      </c>
      <c r="J13" s="783">
        <f>'RM_6.8.2.sz.mell'!J13</f>
        <v>0</v>
      </c>
      <c r="K13" s="781">
        <f>'RM_6.8.2.sz.mell'!K13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'RM_6.8.2.sz.mell'!C14</f>
        <v>0</v>
      </c>
      <c r="D14" s="686">
        <f>'RM_6.8.2.sz.mell'!D14</f>
        <v>0</v>
      </c>
      <c r="E14" s="686">
        <f>'RM_6.8.2.sz.mell'!E14</f>
        <v>0</v>
      </c>
      <c r="F14" s="686">
        <f>'RM_6.8.2.sz.mell'!F14</f>
        <v>0</v>
      </c>
      <c r="G14" s="686">
        <f>'RM_6.8.2.sz.mell'!G14</f>
        <v>0</v>
      </c>
      <c r="H14" s="686">
        <f>'RM_6.8.2.sz.mell'!H14</f>
        <v>0</v>
      </c>
      <c r="I14" s="686">
        <f>'RM_6.8.2.sz.mell'!I14</f>
        <v>0</v>
      </c>
      <c r="J14" s="783">
        <f>'RM_6.8.2.sz.mell'!J14</f>
        <v>0</v>
      </c>
      <c r="K14" s="781">
        <f>'RM_6.8.2.sz.mell'!K14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'RM_6.8.2.sz.mell'!C15</f>
        <v>0</v>
      </c>
      <c r="D15" s="686">
        <f>'RM_6.8.2.sz.mell'!D15</f>
        <v>0</v>
      </c>
      <c r="E15" s="686">
        <f>'RM_6.8.2.sz.mell'!E15</f>
        <v>0</v>
      </c>
      <c r="F15" s="686">
        <f>'RM_6.8.2.sz.mell'!F15</f>
        <v>0</v>
      </c>
      <c r="G15" s="686">
        <f>'RM_6.8.2.sz.mell'!G15</f>
        <v>0</v>
      </c>
      <c r="H15" s="686">
        <f>'RM_6.8.2.sz.mell'!H15</f>
        <v>0</v>
      </c>
      <c r="I15" s="686">
        <f>'RM_6.8.2.sz.mell'!I15</f>
        <v>0</v>
      </c>
      <c r="J15" s="783">
        <f>'RM_6.8.2.sz.mell'!J15</f>
        <v>0</v>
      </c>
      <c r="K15" s="781">
        <f>'RM_6.8.2.sz.mell'!K15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'RM_6.8.2.sz.mell'!C16</f>
        <v>0</v>
      </c>
      <c r="D16" s="686">
        <f>'RM_6.8.2.sz.mell'!D16</f>
        <v>0</v>
      </c>
      <c r="E16" s="686">
        <f>'RM_6.8.2.sz.mell'!E16</f>
        <v>0</v>
      </c>
      <c r="F16" s="686">
        <f>'RM_6.8.2.sz.mell'!F16</f>
        <v>0</v>
      </c>
      <c r="G16" s="686">
        <f>'RM_6.8.2.sz.mell'!G16</f>
        <v>0</v>
      </c>
      <c r="H16" s="686">
        <f>'RM_6.8.2.sz.mell'!H16</f>
        <v>0</v>
      </c>
      <c r="I16" s="686">
        <f>'RM_6.8.2.sz.mell'!I16</f>
        <v>0</v>
      </c>
      <c r="J16" s="783">
        <f>'RM_6.8.2.sz.mell'!J16</f>
        <v>0</v>
      </c>
      <c r="K16" s="781">
        <f>'RM_6.8.2.sz.mell'!K16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'RM_6.8.2.sz.mell'!C17</f>
        <v>0</v>
      </c>
      <c r="D17" s="686">
        <f>'RM_6.8.2.sz.mell'!D17</f>
        <v>0</v>
      </c>
      <c r="E17" s="686">
        <f>'RM_6.8.2.sz.mell'!E17</f>
        <v>0</v>
      </c>
      <c r="F17" s="686">
        <f>'RM_6.8.2.sz.mell'!F17</f>
        <v>0</v>
      </c>
      <c r="G17" s="686">
        <f>'RM_6.8.2.sz.mell'!G17</f>
        <v>0</v>
      </c>
      <c r="H17" s="686">
        <f>'RM_6.8.2.sz.mell'!H17</f>
        <v>0</v>
      </c>
      <c r="I17" s="686">
        <f>'RM_6.8.2.sz.mell'!I17</f>
        <v>0</v>
      </c>
      <c r="J17" s="783">
        <f>'RM_6.8.2.sz.mell'!J17</f>
        <v>0</v>
      </c>
      <c r="K17" s="781">
        <f>'RM_6.8.2.sz.mell'!K17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'RM_6.8.2.sz.mell'!C18</f>
        <v>0</v>
      </c>
      <c r="D18" s="686">
        <f>'RM_6.8.2.sz.mell'!D18</f>
        <v>0</v>
      </c>
      <c r="E18" s="686">
        <f>'RM_6.8.2.sz.mell'!E18</f>
        <v>0</v>
      </c>
      <c r="F18" s="686">
        <f>'RM_6.8.2.sz.mell'!F18</f>
        <v>0</v>
      </c>
      <c r="G18" s="686">
        <f>'RM_6.8.2.sz.mell'!G18</f>
        <v>0</v>
      </c>
      <c r="H18" s="686">
        <f>'RM_6.8.2.sz.mell'!H18</f>
        <v>0</v>
      </c>
      <c r="I18" s="686">
        <f>'RM_6.8.2.sz.mell'!I18</f>
        <v>0</v>
      </c>
      <c r="J18" s="783">
        <f>'RM_6.8.2.sz.mell'!J18</f>
        <v>0</v>
      </c>
      <c r="K18" s="781">
        <f>'RM_6.8.2.sz.mell'!K18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'RM_6.8.2.sz.mell'!C19</f>
        <v>0</v>
      </c>
      <c r="D19" s="686">
        <f>'RM_6.8.2.sz.mell'!D19</f>
        <v>0</v>
      </c>
      <c r="E19" s="686">
        <f>'RM_6.8.2.sz.mell'!E19</f>
        <v>0</v>
      </c>
      <c r="F19" s="686">
        <f>'RM_6.8.2.sz.mell'!F19</f>
        <v>0</v>
      </c>
      <c r="G19" s="686">
        <f>'RM_6.8.2.sz.mell'!G19</f>
        <v>0</v>
      </c>
      <c r="H19" s="686">
        <f>'RM_6.8.2.sz.mell'!H19</f>
        <v>0</v>
      </c>
      <c r="I19" s="686">
        <f>'RM_6.8.2.sz.mell'!I19</f>
        <v>0</v>
      </c>
      <c r="J19" s="783">
        <f>'RM_6.8.2.sz.mell'!J19</f>
        <v>0</v>
      </c>
      <c r="K19" s="781">
        <f>'RM_6.8.2.sz.mell'!K19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'RM_6.8.2.sz.mell'!C20</f>
        <v>0</v>
      </c>
      <c r="D20" s="686">
        <f>'RM_6.8.2.sz.mell'!D20</f>
        <v>0</v>
      </c>
      <c r="E20" s="686">
        <f>'RM_6.8.2.sz.mell'!E20</f>
        <v>0</v>
      </c>
      <c r="F20" s="686">
        <f>'RM_6.8.2.sz.mell'!F20</f>
        <v>0</v>
      </c>
      <c r="G20" s="686">
        <f>'RM_6.8.2.sz.mell'!G20</f>
        <v>0</v>
      </c>
      <c r="H20" s="686">
        <f>'RM_6.8.2.sz.mell'!H20</f>
        <v>0</v>
      </c>
      <c r="I20" s="686">
        <f>'RM_6.8.2.sz.mell'!I20</f>
        <v>0</v>
      </c>
      <c r="J20" s="783">
        <f>'RM_6.8.2.sz.mell'!J20</f>
        <v>0</v>
      </c>
      <c r="K20" s="781">
        <f>'RM_6.8.2.sz.mell'!K20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'RM_6.8.2.sz.mell'!C21</f>
        <v>0</v>
      </c>
      <c r="D21" s="688">
        <f>'RM_6.8.2.sz.mell'!D21</f>
        <v>0</v>
      </c>
      <c r="E21" s="688">
        <f>'RM_6.8.2.sz.mell'!E21</f>
        <v>0</v>
      </c>
      <c r="F21" s="688">
        <f>'RM_6.8.2.sz.mell'!F21</f>
        <v>0</v>
      </c>
      <c r="G21" s="688">
        <f>'RM_6.8.2.sz.mell'!G21</f>
        <v>0</v>
      </c>
      <c r="H21" s="688">
        <f>'RM_6.8.2.sz.mell'!H21</f>
        <v>0</v>
      </c>
      <c r="I21" s="688">
        <f>'RM_6.8.2.sz.mell'!I21</f>
        <v>0</v>
      </c>
      <c r="J21" s="786">
        <f>'RM_6.8.2.sz.mell'!J21</f>
        <v>0</v>
      </c>
      <c r="K21" s="781">
        <f>'RM_6.8.2.sz.mell'!K21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'RM_6.8.2.sz.mell'!C22</f>
        <v>0</v>
      </c>
      <c r="D22" s="297">
        <f>'RM_6.8.2.sz.mell'!D22</f>
        <v>0</v>
      </c>
      <c r="E22" s="297">
        <f>'RM_6.8.2.sz.mell'!E22</f>
        <v>0</v>
      </c>
      <c r="F22" s="297">
        <f>'RM_6.8.2.sz.mell'!F22</f>
        <v>0</v>
      </c>
      <c r="G22" s="297">
        <f>'RM_6.8.2.sz.mell'!G22</f>
        <v>0</v>
      </c>
      <c r="H22" s="297">
        <f>'RM_6.8.2.sz.mell'!H22</f>
        <v>0</v>
      </c>
      <c r="I22" s="297">
        <f>'RM_6.8.2.sz.mell'!I22</f>
        <v>0</v>
      </c>
      <c r="J22" s="297">
        <f>'RM_6.8.2.sz.mell'!J22</f>
        <v>0</v>
      </c>
      <c r="K22" s="346">
        <f>'RM_6.8.2.sz.mell'!K22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'RM_6.8.2.sz.mell'!C23</f>
        <v>0</v>
      </c>
      <c r="D23" s="668">
        <f>'RM_6.8.2.sz.mell'!D23</f>
        <v>0</v>
      </c>
      <c r="E23" s="668">
        <f>'RM_6.8.2.sz.mell'!E23</f>
        <v>0</v>
      </c>
      <c r="F23" s="668">
        <f>'RM_6.8.2.sz.mell'!F23</f>
        <v>0</v>
      </c>
      <c r="G23" s="668">
        <f>'RM_6.8.2.sz.mell'!G23</f>
        <v>0</v>
      </c>
      <c r="H23" s="668">
        <f>'RM_6.8.2.sz.mell'!H23</f>
        <v>0</v>
      </c>
      <c r="I23" s="668">
        <f>'RM_6.8.2.sz.mell'!I23</f>
        <v>0</v>
      </c>
      <c r="J23" s="788">
        <f>'RM_6.8.2.sz.mell'!J23</f>
        <v>0</v>
      </c>
      <c r="K23" s="781">
        <f>'RM_6.8.2.sz.mell'!K23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'RM_6.8.2.sz.mell'!C24</f>
        <v>0</v>
      </c>
      <c r="D24" s="686">
        <f>'RM_6.8.2.sz.mell'!D24</f>
        <v>0</v>
      </c>
      <c r="E24" s="686">
        <f>'RM_6.8.2.sz.mell'!E24</f>
        <v>0</v>
      </c>
      <c r="F24" s="686">
        <f>'RM_6.8.2.sz.mell'!F24</f>
        <v>0</v>
      </c>
      <c r="G24" s="686">
        <f>'RM_6.8.2.sz.mell'!G24</f>
        <v>0</v>
      </c>
      <c r="H24" s="686">
        <f>'RM_6.8.2.sz.mell'!H24</f>
        <v>0</v>
      </c>
      <c r="I24" s="686">
        <f>'RM_6.8.2.sz.mell'!I24</f>
        <v>0</v>
      </c>
      <c r="J24" s="783">
        <f>'RM_6.8.2.sz.mell'!J24</f>
        <v>0</v>
      </c>
      <c r="K24" s="789">
        <f>'RM_6.8.2.sz.mell'!K24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'RM_6.8.2.sz.mell'!C25</f>
        <v>0</v>
      </c>
      <c r="D25" s="686">
        <f>'RM_6.8.2.sz.mell'!D25</f>
        <v>0</v>
      </c>
      <c r="E25" s="686">
        <f>'RM_6.8.2.sz.mell'!E25</f>
        <v>0</v>
      </c>
      <c r="F25" s="686">
        <f>'RM_6.8.2.sz.mell'!F25</f>
        <v>0</v>
      </c>
      <c r="G25" s="686">
        <f>'RM_6.8.2.sz.mell'!G25</f>
        <v>0</v>
      </c>
      <c r="H25" s="686">
        <f>'RM_6.8.2.sz.mell'!H25</f>
        <v>0</v>
      </c>
      <c r="I25" s="686">
        <f>'RM_6.8.2.sz.mell'!I25</f>
        <v>0</v>
      </c>
      <c r="J25" s="783">
        <f>'RM_6.8.2.sz.mell'!J25</f>
        <v>0</v>
      </c>
      <c r="K25" s="789">
        <f>'RM_6.8.2.sz.mell'!K25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'RM_6.8.2.sz.mell'!C26</f>
        <v>0</v>
      </c>
      <c r="D26" s="688">
        <f>'RM_6.8.2.sz.mell'!D26</f>
        <v>0</v>
      </c>
      <c r="E26" s="688">
        <f>'RM_6.8.2.sz.mell'!E26</f>
        <v>0</v>
      </c>
      <c r="F26" s="688">
        <f>'RM_6.8.2.sz.mell'!F26</f>
        <v>0</v>
      </c>
      <c r="G26" s="688">
        <f>'RM_6.8.2.sz.mell'!G26</f>
        <v>0</v>
      </c>
      <c r="H26" s="688">
        <f>'RM_6.8.2.sz.mell'!H26</f>
        <v>0</v>
      </c>
      <c r="I26" s="688">
        <f>'RM_6.8.2.sz.mell'!I26</f>
        <v>0</v>
      </c>
      <c r="J26" s="790">
        <f>'RM_6.8.2.sz.mell'!J26</f>
        <v>0</v>
      </c>
      <c r="K26" s="791">
        <f>'RM_6.8.2.sz.mell'!K26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'RM_6.8.2.sz.mell'!C27</f>
        <v>0</v>
      </c>
      <c r="D27" s="389">
        <f>'RM_6.8.2.sz.mell'!D27</f>
        <v>0</v>
      </c>
      <c r="E27" s="389">
        <f>'RM_6.8.2.sz.mell'!E27</f>
        <v>0</v>
      </c>
      <c r="F27" s="389">
        <f>'RM_6.8.2.sz.mell'!F27</f>
        <v>0</v>
      </c>
      <c r="G27" s="389">
        <f>'RM_6.8.2.sz.mell'!G27</f>
        <v>0</v>
      </c>
      <c r="H27" s="389">
        <f>'RM_6.8.2.sz.mell'!H27</f>
        <v>0</v>
      </c>
      <c r="I27" s="389">
        <f>'RM_6.8.2.sz.mell'!I27</f>
        <v>0</v>
      </c>
      <c r="J27" s="389">
        <f>'RM_6.8.2.sz.mell'!J27</f>
        <v>0</v>
      </c>
      <c r="K27" s="302">
        <f>'RM_6.8.2.sz.mell'!K27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'RM_6.8.2.sz.mell'!C28</f>
        <v>0</v>
      </c>
      <c r="D28" s="297">
        <f>'RM_6.8.2.sz.mell'!D28</f>
        <v>0</v>
      </c>
      <c r="E28" s="297">
        <f>'RM_6.8.2.sz.mell'!E28</f>
        <v>0</v>
      </c>
      <c r="F28" s="297">
        <f>'RM_6.8.2.sz.mell'!F28</f>
        <v>0</v>
      </c>
      <c r="G28" s="297">
        <f>'RM_6.8.2.sz.mell'!G28</f>
        <v>0</v>
      </c>
      <c r="H28" s="297">
        <f>'RM_6.8.2.sz.mell'!H28</f>
        <v>0</v>
      </c>
      <c r="I28" s="297">
        <f>'RM_6.8.2.sz.mell'!I28</f>
        <v>0</v>
      </c>
      <c r="J28" s="297">
        <f>'RM_6.8.2.sz.mell'!J28</f>
        <v>0</v>
      </c>
      <c r="K28" s="346">
        <f>'RM_6.8.2.sz.mell'!K28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'RM_6.8.2.sz.mell'!C29</f>
        <v>0</v>
      </c>
      <c r="D29" s="679">
        <f>'RM_6.8.2.sz.mell'!D29</f>
        <v>0</v>
      </c>
      <c r="E29" s="679">
        <f>'RM_6.8.2.sz.mell'!E29</f>
        <v>0</v>
      </c>
      <c r="F29" s="679">
        <f>'RM_6.8.2.sz.mell'!F29</f>
        <v>0</v>
      </c>
      <c r="G29" s="679">
        <f>'RM_6.8.2.sz.mell'!G29</f>
        <v>0</v>
      </c>
      <c r="H29" s="679">
        <f>'RM_6.8.2.sz.mell'!H29</f>
        <v>0</v>
      </c>
      <c r="I29" s="679">
        <f>'RM_6.8.2.sz.mell'!I29</f>
        <v>0</v>
      </c>
      <c r="J29" s="788">
        <f>'RM_6.8.2.sz.mell'!J29</f>
        <v>0</v>
      </c>
      <c r="K29" s="781">
        <f>'RM_6.8.2.sz.mell'!K29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'RM_6.8.2.sz.mell'!C30</f>
        <v>0</v>
      </c>
      <c r="D30" s="679">
        <f>'RM_6.8.2.sz.mell'!D30</f>
        <v>0</v>
      </c>
      <c r="E30" s="679">
        <f>'RM_6.8.2.sz.mell'!E30</f>
        <v>0</v>
      </c>
      <c r="F30" s="679">
        <f>'RM_6.8.2.sz.mell'!F30</f>
        <v>0</v>
      </c>
      <c r="G30" s="679">
        <f>'RM_6.8.2.sz.mell'!G30</f>
        <v>0</v>
      </c>
      <c r="H30" s="679">
        <f>'RM_6.8.2.sz.mell'!H30</f>
        <v>0</v>
      </c>
      <c r="I30" s="679">
        <f>'RM_6.8.2.sz.mell'!I30</f>
        <v>0</v>
      </c>
      <c r="J30" s="788">
        <f>'RM_6.8.2.sz.mell'!J30</f>
        <v>0</v>
      </c>
      <c r="K30" s="781">
        <f>'RM_6.8.2.sz.mell'!K30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'RM_6.8.2.sz.mell'!C31</f>
        <v>0</v>
      </c>
      <c r="D31" s="757">
        <f>'RM_6.8.2.sz.mell'!D31</f>
        <v>0</v>
      </c>
      <c r="E31" s="757">
        <f>'RM_6.8.2.sz.mell'!E31</f>
        <v>0</v>
      </c>
      <c r="F31" s="757">
        <f>'RM_6.8.2.sz.mell'!F31</f>
        <v>0</v>
      </c>
      <c r="G31" s="757">
        <f>'RM_6.8.2.sz.mell'!G31</f>
        <v>0</v>
      </c>
      <c r="H31" s="757">
        <f>'RM_6.8.2.sz.mell'!H31</f>
        <v>0</v>
      </c>
      <c r="I31" s="757">
        <f>'RM_6.8.2.sz.mell'!I31</f>
        <v>0</v>
      </c>
      <c r="J31" s="788">
        <f>'RM_6.8.2.sz.mell'!J31</f>
        <v>0</v>
      </c>
      <c r="K31" s="781">
        <f>'RM_6.8.2.sz.mell'!K31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'RM_6.8.2.sz.mell'!C32</f>
        <v>0</v>
      </c>
      <c r="D32" s="297">
        <f>'RM_6.8.2.sz.mell'!D32</f>
        <v>0</v>
      </c>
      <c r="E32" s="297">
        <f>'RM_6.8.2.sz.mell'!E32</f>
        <v>0</v>
      </c>
      <c r="F32" s="297">
        <f>'RM_6.8.2.sz.mell'!F32</f>
        <v>0</v>
      </c>
      <c r="G32" s="297">
        <f>'RM_6.8.2.sz.mell'!G32</f>
        <v>0</v>
      </c>
      <c r="H32" s="297">
        <f>'RM_6.8.2.sz.mell'!H32</f>
        <v>0</v>
      </c>
      <c r="I32" s="297">
        <f>'RM_6.8.2.sz.mell'!I32</f>
        <v>0</v>
      </c>
      <c r="J32" s="297">
        <f>'RM_6.8.2.sz.mell'!J32</f>
        <v>0</v>
      </c>
      <c r="K32" s="346">
        <f>'RM_6.8.2.sz.mell'!K32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'RM_6.8.2.sz.mell'!C33</f>
        <v>0</v>
      </c>
      <c r="D33" s="672">
        <f>'RM_6.8.2.sz.mell'!D33</f>
        <v>0</v>
      </c>
      <c r="E33" s="672">
        <f>'RM_6.8.2.sz.mell'!E33</f>
        <v>0</v>
      </c>
      <c r="F33" s="672">
        <f>'RM_6.8.2.sz.mell'!F33</f>
        <v>0</v>
      </c>
      <c r="G33" s="672">
        <f>'RM_6.8.2.sz.mell'!G33</f>
        <v>0</v>
      </c>
      <c r="H33" s="672">
        <f>'RM_6.8.2.sz.mell'!H33</f>
        <v>0</v>
      </c>
      <c r="I33" s="672">
        <f>'RM_6.8.2.sz.mell'!I33</f>
        <v>0</v>
      </c>
      <c r="J33" s="788">
        <f>'RM_6.8.2.sz.mell'!J33</f>
        <v>0</v>
      </c>
      <c r="K33" s="781">
        <f>'RM_6.8.2.sz.mell'!K33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'RM_6.8.2.sz.mell'!C34</f>
        <v>0</v>
      </c>
      <c r="D34" s="679">
        <f>'RM_6.8.2.sz.mell'!D34</f>
        <v>0</v>
      </c>
      <c r="E34" s="679">
        <f>'RM_6.8.2.sz.mell'!E34</f>
        <v>0</v>
      </c>
      <c r="F34" s="679">
        <f>'RM_6.8.2.sz.mell'!F34</f>
        <v>0</v>
      </c>
      <c r="G34" s="679">
        <f>'RM_6.8.2.sz.mell'!G34</f>
        <v>0</v>
      </c>
      <c r="H34" s="679">
        <f>'RM_6.8.2.sz.mell'!H34</f>
        <v>0</v>
      </c>
      <c r="I34" s="679">
        <f>'RM_6.8.2.sz.mell'!I34</f>
        <v>0</v>
      </c>
      <c r="J34" s="788">
        <f>'RM_6.8.2.sz.mell'!J34</f>
        <v>0</v>
      </c>
      <c r="K34" s="781">
        <f>'RM_6.8.2.sz.mell'!K34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'RM_6.8.2.sz.mell'!C35</f>
        <v>0</v>
      </c>
      <c r="D35" s="757">
        <f>'RM_6.8.2.sz.mell'!D35</f>
        <v>0</v>
      </c>
      <c r="E35" s="757">
        <f>'RM_6.8.2.sz.mell'!E35</f>
        <v>0</v>
      </c>
      <c r="F35" s="757">
        <f>'RM_6.8.2.sz.mell'!F35</f>
        <v>0</v>
      </c>
      <c r="G35" s="757">
        <f>'RM_6.8.2.sz.mell'!G35</f>
        <v>0</v>
      </c>
      <c r="H35" s="757">
        <f>'RM_6.8.2.sz.mell'!H35</f>
        <v>0</v>
      </c>
      <c r="I35" s="757">
        <f>'RM_6.8.2.sz.mell'!I35</f>
        <v>0</v>
      </c>
      <c r="J35" s="788">
        <f>'RM_6.8.2.sz.mell'!J35</f>
        <v>0</v>
      </c>
      <c r="K35" s="798">
        <f>'RM_6.8.2.sz.mell'!K35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'RM_6.8.2.sz.mell'!C36</f>
        <v>0</v>
      </c>
      <c r="D36" s="389">
        <f>'RM_6.8.2.sz.mell'!D36</f>
        <v>0</v>
      </c>
      <c r="E36" s="389">
        <f>'RM_6.8.2.sz.mell'!E36</f>
        <v>0</v>
      </c>
      <c r="F36" s="389">
        <f>'RM_6.8.2.sz.mell'!F36</f>
        <v>0</v>
      </c>
      <c r="G36" s="389">
        <f>'RM_6.8.2.sz.mell'!G36</f>
        <v>0</v>
      </c>
      <c r="H36" s="389">
        <f>'RM_6.8.2.sz.mell'!H36</f>
        <v>0</v>
      </c>
      <c r="I36" s="389">
        <f>'RM_6.8.2.sz.mell'!I36</f>
        <v>0</v>
      </c>
      <c r="J36" s="297">
        <f>'RM_6.8.2.sz.mell'!J36</f>
        <v>0</v>
      </c>
      <c r="K36" s="302">
        <f>'RM_6.8.2.sz.mell'!K36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'RM_6.8.2.sz.mell'!C37</f>
        <v>0</v>
      </c>
      <c r="D37" s="389">
        <f>'RM_6.8.2.sz.mell'!D37</f>
        <v>0</v>
      </c>
      <c r="E37" s="389">
        <f>'RM_6.8.2.sz.mell'!E37</f>
        <v>0</v>
      </c>
      <c r="F37" s="389">
        <f>'RM_6.8.2.sz.mell'!F37</f>
        <v>0</v>
      </c>
      <c r="G37" s="389">
        <f>'RM_6.8.2.sz.mell'!G37</f>
        <v>0</v>
      </c>
      <c r="H37" s="389">
        <f>'RM_6.8.2.sz.mell'!H37</f>
        <v>0</v>
      </c>
      <c r="I37" s="389">
        <f>'RM_6.8.2.sz.mell'!I37</f>
        <v>0</v>
      </c>
      <c r="J37" s="799">
        <f>'RM_6.8.2.sz.mell'!J37</f>
        <v>0</v>
      </c>
      <c r="K37" s="781">
        <f>'RM_6.8.2.sz.mell'!K37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'RM_6.8.2.sz.mell'!C38</f>
        <v>0</v>
      </c>
      <c r="D38" s="297">
        <f>'RM_6.8.2.sz.mell'!D38</f>
        <v>0</v>
      </c>
      <c r="E38" s="297">
        <f>'RM_6.8.2.sz.mell'!E38</f>
        <v>0</v>
      </c>
      <c r="F38" s="297">
        <f>'RM_6.8.2.sz.mell'!F38</f>
        <v>0</v>
      </c>
      <c r="G38" s="297">
        <f>'RM_6.8.2.sz.mell'!G38</f>
        <v>0</v>
      </c>
      <c r="H38" s="297">
        <f>'RM_6.8.2.sz.mell'!H38</f>
        <v>0</v>
      </c>
      <c r="I38" s="297">
        <f>'RM_6.8.2.sz.mell'!I38</f>
        <v>0</v>
      </c>
      <c r="J38" s="297">
        <f>'RM_6.8.2.sz.mell'!J38</f>
        <v>0</v>
      </c>
      <c r="K38" s="346">
        <f>'RM_6.8.2.sz.mell'!K38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'RM_6.8.2.sz.mell'!C39</f>
        <v>0</v>
      </c>
      <c r="D39" s="297">
        <f>'RM_6.8.2.sz.mell'!D39</f>
        <v>0</v>
      </c>
      <c r="E39" s="297">
        <f>'RM_6.8.2.sz.mell'!E39</f>
        <v>0</v>
      </c>
      <c r="F39" s="297">
        <f>'RM_6.8.2.sz.mell'!F39</f>
        <v>0</v>
      </c>
      <c r="G39" s="297">
        <f>'RM_6.8.2.sz.mell'!G39</f>
        <v>0</v>
      </c>
      <c r="H39" s="297">
        <f>'RM_6.8.2.sz.mell'!H39</f>
        <v>0</v>
      </c>
      <c r="I39" s="297">
        <f>'RM_6.8.2.sz.mell'!I39</f>
        <v>0</v>
      </c>
      <c r="J39" s="297">
        <f>'RM_6.8.2.sz.mell'!J39</f>
        <v>0</v>
      </c>
      <c r="K39" s="346">
        <f>'RM_6.8.2.sz.mell'!K39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'RM_6.8.2.sz.mell'!C40</f>
        <v>0</v>
      </c>
      <c r="D40" s="672">
        <f>'RM_6.8.2.sz.mell'!D40</f>
        <v>0</v>
      </c>
      <c r="E40" s="672">
        <f>'RM_6.8.2.sz.mell'!E40</f>
        <v>0</v>
      </c>
      <c r="F40" s="672">
        <f>'RM_6.8.2.sz.mell'!F40</f>
        <v>0</v>
      </c>
      <c r="G40" s="672">
        <f>'RM_6.8.2.sz.mell'!G40</f>
        <v>0</v>
      </c>
      <c r="H40" s="672">
        <f>'RM_6.8.2.sz.mell'!H40</f>
        <v>0</v>
      </c>
      <c r="I40" s="672">
        <f>'RM_6.8.2.sz.mell'!I40</f>
        <v>0</v>
      </c>
      <c r="J40" s="788">
        <f>'RM_6.8.2.sz.mell'!J40</f>
        <v>0</v>
      </c>
      <c r="K40" s="781">
        <f>'RM_6.8.2.sz.mell'!K40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'RM_6.8.2.sz.mell'!C41</f>
        <v>0</v>
      </c>
      <c r="D41" s="679">
        <f>'RM_6.8.2.sz.mell'!D41</f>
        <v>0</v>
      </c>
      <c r="E41" s="679">
        <f>'RM_6.8.2.sz.mell'!E41</f>
        <v>0</v>
      </c>
      <c r="F41" s="679">
        <f>'RM_6.8.2.sz.mell'!F41</f>
        <v>0</v>
      </c>
      <c r="G41" s="679">
        <f>'RM_6.8.2.sz.mell'!G41</f>
        <v>0</v>
      </c>
      <c r="H41" s="679">
        <f>'RM_6.8.2.sz.mell'!H41</f>
        <v>0</v>
      </c>
      <c r="I41" s="679">
        <f>'RM_6.8.2.sz.mell'!I41</f>
        <v>0</v>
      </c>
      <c r="J41" s="788">
        <f>'RM_6.8.2.sz.mell'!J41</f>
        <v>0</v>
      </c>
      <c r="K41" s="789">
        <f>'RM_6.8.2.sz.mell'!K41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'RM_6.8.2.sz.mell'!C42</f>
        <v>0</v>
      </c>
      <c r="D42" s="676">
        <f>'RM_6.8.2.sz.mell'!D42</f>
        <v>0</v>
      </c>
      <c r="E42" s="676">
        <f>'RM_6.8.2.sz.mell'!E42</f>
        <v>0</v>
      </c>
      <c r="F42" s="676">
        <f>'RM_6.8.2.sz.mell'!F42</f>
        <v>0</v>
      </c>
      <c r="G42" s="676">
        <f>'RM_6.8.2.sz.mell'!G42</f>
        <v>0</v>
      </c>
      <c r="H42" s="676">
        <f>'RM_6.8.2.sz.mell'!H42</f>
        <v>0</v>
      </c>
      <c r="I42" s="676">
        <f>'RM_6.8.2.sz.mell'!I42</f>
        <v>0</v>
      </c>
      <c r="J42" s="788">
        <f>'RM_6.8.2.sz.mell'!J42</f>
        <v>0</v>
      </c>
      <c r="K42" s="791">
        <f>'RM_6.8.2.sz.mell'!K42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'RM_6.8.2.sz.mell'!C43</f>
        <v>0</v>
      </c>
      <c r="D43" s="297">
        <f>'RM_6.8.2.sz.mell'!D43</f>
        <v>0</v>
      </c>
      <c r="E43" s="297">
        <f>'RM_6.8.2.sz.mell'!E43</f>
        <v>0</v>
      </c>
      <c r="F43" s="297">
        <f>'RM_6.8.2.sz.mell'!F43</f>
        <v>0</v>
      </c>
      <c r="G43" s="297">
        <f>'RM_6.8.2.sz.mell'!G43</f>
        <v>0</v>
      </c>
      <c r="H43" s="297">
        <f>'RM_6.8.2.sz.mell'!H43</f>
        <v>0</v>
      </c>
      <c r="I43" s="297">
        <f>'RM_6.8.2.sz.mell'!I43</f>
        <v>0</v>
      </c>
      <c r="J43" s="297">
        <f>'RM_6.8.2.sz.mell'!J43</f>
        <v>0</v>
      </c>
      <c r="K43" s="346">
        <f>'RM_6.8.2.sz.mell'!K43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'RM_6.8.2.sz.mell'!C45</f>
        <v>0</v>
      </c>
      <c r="D45" s="801">
        <f>'RM_6.8.2.sz.mell'!D45</f>
        <v>0</v>
      </c>
      <c r="E45" s="801">
        <f>'RM_6.8.2.sz.mell'!E45</f>
        <v>0</v>
      </c>
      <c r="F45" s="801">
        <f>'RM_6.8.2.sz.mell'!F45</f>
        <v>0</v>
      </c>
      <c r="G45" s="801">
        <f>'RM_6.8.2.sz.mell'!G45</f>
        <v>0</v>
      </c>
      <c r="H45" s="801">
        <f>'RM_6.8.2.sz.mell'!H45</f>
        <v>0</v>
      </c>
      <c r="I45" s="801">
        <f>'RM_6.8.2.sz.mell'!I45</f>
        <v>0</v>
      </c>
      <c r="J45" s="801">
        <f>'RM_6.8.2.sz.mell'!J45</f>
        <v>0</v>
      </c>
      <c r="K45" s="302">
        <f>'RM_6.8.2.sz.mell'!K45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'RM_6.8.2.sz.mell'!C46</f>
        <v>0</v>
      </c>
      <c r="D46" s="803">
        <f>'RM_6.8.2.sz.mell'!D46</f>
        <v>0</v>
      </c>
      <c r="E46" s="803">
        <f>'RM_6.8.2.sz.mell'!E46</f>
        <v>0</v>
      </c>
      <c r="F46" s="803">
        <f>'RM_6.8.2.sz.mell'!F46</f>
        <v>0</v>
      </c>
      <c r="G46" s="803">
        <f>'RM_6.8.2.sz.mell'!G46</f>
        <v>0</v>
      </c>
      <c r="H46" s="803">
        <f>'RM_6.8.2.sz.mell'!H46</f>
        <v>0</v>
      </c>
      <c r="I46" s="803">
        <f>'RM_6.8.2.sz.mell'!I46</f>
        <v>0</v>
      </c>
      <c r="J46" s="803">
        <f>'RM_6.8.2.sz.mell'!J46</f>
        <v>0</v>
      </c>
      <c r="K46" s="804">
        <f>'RM_6.8.2.sz.mell'!K46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'RM_6.8.2.sz.mell'!C47</f>
        <v>0</v>
      </c>
      <c r="D47" s="806">
        <f>'RM_6.8.2.sz.mell'!D47</f>
        <v>0</v>
      </c>
      <c r="E47" s="806">
        <f>'RM_6.8.2.sz.mell'!E47</f>
        <v>0</v>
      </c>
      <c r="F47" s="806">
        <f>'RM_6.8.2.sz.mell'!F47</f>
        <v>0</v>
      </c>
      <c r="G47" s="806">
        <f>'RM_6.8.2.sz.mell'!G47</f>
        <v>0</v>
      </c>
      <c r="H47" s="806">
        <f>'RM_6.8.2.sz.mell'!H47</f>
        <v>0</v>
      </c>
      <c r="I47" s="806">
        <f>'RM_6.8.2.sz.mell'!I47</f>
        <v>0</v>
      </c>
      <c r="J47" s="806">
        <f>'RM_6.8.2.sz.mell'!J47</f>
        <v>0</v>
      </c>
      <c r="K47" s="807">
        <f>'RM_6.8.2.sz.mell'!K47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'RM_6.8.2.sz.mell'!C48</f>
        <v>0</v>
      </c>
      <c r="D48" s="806">
        <f>'RM_6.8.2.sz.mell'!D48</f>
        <v>0</v>
      </c>
      <c r="E48" s="806">
        <f>'RM_6.8.2.sz.mell'!E48</f>
        <v>0</v>
      </c>
      <c r="F48" s="806">
        <f>'RM_6.8.2.sz.mell'!F48</f>
        <v>0</v>
      </c>
      <c r="G48" s="806">
        <f>'RM_6.8.2.sz.mell'!G48</f>
        <v>0</v>
      </c>
      <c r="H48" s="806">
        <f>'RM_6.8.2.sz.mell'!H48</f>
        <v>0</v>
      </c>
      <c r="I48" s="806">
        <f>'RM_6.8.2.sz.mell'!I48</f>
        <v>0</v>
      </c>
      <c r="J48" s="806">
        <f>'RM_6.8.2.sz.mell'!J48</f>
        <v>0</v>
      </c>
      <c r="K48" s="807">
        <f>'RM_6.8.2.sz.mell'!K48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'RM_6.8.2.sz.mell'!C49</f>
        <v>0</v>
      </c>
      <c r="D49" s="806">
        <f>'RM_6.8.2.sz.mell'!D49</f>
        <v>0</v>
      </c>
      <c r="E49" s="806">
        <f>'RM_6.8.2.sz.mell'!E49</f>
        <v>0</v>
      </c>
      <c r="F49" s="806">
        <f>'RM_6.8.2.sz.mell'!F49</f>
        <v>0</v>
      </c>
      <c r="G49" s="806">
        <f>'RM_6.8.2.sz.mell'!G49</f>
        <v>0</v>
      </c>
      <c r="H49" s="806">
        <f>'RM_6.8.2.sz.mell'!H49</f>
        <v>0</v>
      </c>
      <c r="I49" s="806">
        <f>'RM_6.8.2.sz.mell'!I49</f>
        <v>0</v>
      </c>
      <c r="J49" s="806">
        <f>'RM_6.8.2.sz.mell'!J49</f>
        <v>0</v>
      </c>
      <c r="K49" s="807">
        <f>'RM_6.8.2.sz.mell'!K49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'RM_6.8.2.sz.mell'!C50</f>
        <v>0</v>
      </c>
      <c r="D50" s="806">
        <f>'RM_6.8.2.sz.mell'!D50</f>
        <v>0</v>
      </c>
      <c r="E50" s="806">
        <f>'RM_6.8.2.sz.mell'!E50</f>
        <v>0</v>
      </c>
      <c r="F50" s="806">
        <f>'RM_6.8.2.sz.mell'!F50</f>
        <v>0</v>
      </c>
      <c r="G50" s="806">
        <f>'RM_6.8.2.sz.mell'!G50</f>
        <v>0</v>
      </c>
      <c r="H50" s="806">
        <f>'RM_6.8.2.sz.mell'!H50</f>
        <v>0</v>
      </c>
      <c r="I50" s="806">
        <f>'RM_6.8.2.sz.mell'!I50</f>
        <v>0</v>
      </c>
      <c r="J50" s="806">
        <f>'RM_6.8.2.sz.mell'!J50</f>
        <v>0</v>
      </c>
      <c r="K50" s="807">
        <f>'RM_6.8.2.sz.mell'!K50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'RM_6.8.2.sz.mell'!C51</f>
        <v>0</v>
      </c>
      <c r="D51" s="801">
        <f>'RM_6.8.2.sz.mell'!D51</f>
        <v>0</v>
      </c>
      <c r="E51" s="801">
        <f>'RM_6.8.2.sz.mell'!E51</f>
        <v>0</v>
      </c>
      <c r="F51" s="801">
        <f>'RM_6.8.2.sz.mell'!F51</f>
        <v>0</v>
      </c>
      <c r="G51" s="801">
        <f>'RM_6.8.2.sz.mell'!G51</f>
        <v>0</v>
      </c>
      <c r="H51" s="801">
        <f>'RM_6.8.2.sz.mell'!H51</f>
        <v>0</v>
      </c>
      <c r="I51" s="801">
        <f>'RM_6.8.2.sz.mell'!I51</f>
        <v>0</v>
      </c>
      <c r="J51" s="801">
        <f>'RM_6.8.2.sz.mell'!J51</f>
        <v>0</v>
      </c>
      <c r="K51" s="302">
        <f>'RM_6.8.2.sz.mell'!K51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'RM_6.8.2.sz.mell'!C52</f>
        <v>0</v>
      </c>
      <c r="D52" s="803">
        <f>'RM_6.8.2.sz.mell'!D52</f>
        <v>0</v>
      </c>
      <c r="E52" s="803">
        <f>'RM_6.8.2.sz.mell'!E52</f>
        <v>0</v>
      </c>
      <c r="F52" s="803">
        <f>'RM_6.8.2.sz.mell'!F52</f>
        <v>0</v>
      </c>
      <c r="G52" s="803">
        <f>'RM_6.8.2.sz.mell'!G52</f>
        <v>0</v>
      </c>
      <c r="H52" s="803">
        <f>'RM_6.8.2.sz.mell'!H52</f>
        <v>0</v>
      </c>
      <c r="I52" s="803">
        <f>'RM_6.8.2.sz.mell'!I52</f>
        <v>0</v>
      </c>
      <c r="J52" s="803">
        <f>'RM_6.8.2.sz.mell'!J52</f>
        <v>0</v>
      </c>
      <c r="K52" s="804">
        <f>'RM_6.8.2.sz.mell'!K52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'RM_6.8.2.sz.mell'!C53</f>
        <v>0</v>
      </c>
      <c r="D53" s="806">
        <f>'RM_6.8.2.sz.mell'!D53</f>
        <v>0</v>
      </c>
      <c r="E53" s="806">
        <f>'RM_6.8.2.sz.mell'!E53</f>
        <v>0</v>
      </c>
      <c r="F53" s="806">
        <f>'RM_6.8.2.sz.mell'!F53</f>
        <v>0</v>
      </c>
      <c r="G53" s="806">
        <f>'RM_6.8.2.sz.mell'!G53</f>
        <v>0</v>
      </c>
      <c r="H53" s="806">
        <f>'RM_6.8.2.sz.mell'!H53</f>
        <v>0</v>
      </c>
      <c r="I53" s="806">
        <f>'RM_6.8.2.sz.mell'!I53</f>
        <v>0</v>
      </c>
      <c r="J53" s="806">
        <f>'RM_6.8.2.sz.mell'!J53</f>
        <v>0</v>
      </c>
      <c r="K53" s="807">
        <f>'RM_6.8.2.sz.mell'!K53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'RM_6.8.2.sz.mell'!C54</f>
        <v>0</v>
      </c>
      <c r="D54" s="806">
        <f>'RM_6.8.2.sz.mell'!D54</f>
        <v>0</v>
      </c>
      <c r="E54" s="806">
        <f>'RM_6.8.2.sz.mell'!E54</f>
        <v>0</v>
      </c>
      <c r="F54" s="806">
        <f>'RM_6.8.2.sz.mell'!F54</f>
        <v>0</v>
      </c>
      <c r="G54" s="806">
        <f>'RM_6.8.2.sz.mell'!G54</f>
        <v>0</v>
      </c>
      <c r="H54" s="806">
        <f>'RM_6.8.2.sz.mell'!H54</f>
        <v>0</v>
      </c>
      <c r="I54" s="806">
        <f>'RM_6.8.2.sz.mell'!I54</f>
        <v>0</v>
      </c>
      <c r="J54" s="806">
        <f>'RM_6.8.2.sz.mell'!J54</f>
        <v>0</v>
      </c>
      <c r="K54" s="807">
        <f>'RM_6.8.2.sz.mell'!K54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'RM_6.8.2.sz.mell'!C55</f>
        <v>0</v>
      </c>
      <c r="D55" s="806">
        <f>'RM_6.8.2.sz.mell'!D55</f>
        <v>0</v>
      </c>
      <c r="E55" s="806">
        <f>'RM_6.8.2.sz.mell'!E55</f>
        <v>0</v>
      </c>
      <c r="F55" s="806">
        <f>'RM_6.8.2.sz.mell'!F55</f>
        <v>0</v>
      </c>
      <c r="G55" s="806">
        <f>'RM_6.8.2.sz.mell'!G55</f>
        <v>0</v>
      </c>
      <c r="H55" s="806">
        <f>'RM_6.8.2.sz.mell'!H55</f>
        <v>0</v>
      </c>
      <c r="I55" s="806">
        <f>'RM_6.8.2.sz.mell'!I55</f>
        <v>0</v>
      </c>
      <c r="J55" s="806">
        <f>'RM_6.8.2.sz.mell'!J55</f>
        <v>0</v>
      </c>
      <c r="K55" s="807">
        <f>'RM_6.8.2.sz.mell'!K55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'RM_6.8.2.sz.mell'!C56</f>
        <v>0</v>
      </c>
      <c r="D56" s="801">
        <f>'RM_6.8.2.sz.mell'!D56</f>
        <v>0</v>
      </c>
      <c r="E56" s="801">
        <f>'RM_6.8.2.sz.mell'!E56</f>
        <v>0</v>
      </c>
      <c r="F56" s="801">
        <f>'RM_6.8.2.sz.mell'!F56</f>
        <v>0</v>
      </c>
      <c r="G56" s="801">
        <f>'RM_6.8.2.sz.mell'!G56</f>
        <v>0</v>
      </c>
      <c r="H56" s="801">
        <f>'RM_6.8.2.sz.mell'!H56</f>
        <v>0</v>
      </c>
      <c r="I56" s="801">
        <f>'RM_6.8.2.sz.mell'!I56</f>
        <v>0</v>
      </c>
      <c r="J56" s="801">
        <f>'RM_6.8.2.sz.mell'!J56</f>
        <v>0</v>
      </c>
      <c r="K56" s="302">
        <f>'RM_6.8.2.sz.mell'!K56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'RM_6.8.2.sz.mell'!C57</f>
        <v>0</v>
      </c>
      <c r="D57" s="809">
        <f>'RM_6.8.2.sz.mell'!D57</f>
        <v>0</v>
      </c>
      <c r="E57" s="809">
        <f>'RM_6.8.2.sz.mell'!E57</f>
        <v>0</v>
      </c>
      <c r="F57" s="809">
        <f>'RM_6.8.2.sz.mell'!F57</f>
        <v>0</v>
      </c>
      <c r="G57" s="809">
        <f>'RM_6.8.2.sz.mell'!G57</f>
        <v>0</v>
      </c>
      <c r="H57" s="809">
        <f>'RM_6.8.2.sz.mell'!H57</f>
        <v>0</v>
      </c>
      <c r="I57" s="809">
        <f>'RM_6.8.2.sz.mell'!I57</f>
        <v>0</v>
      </c>
      <c r="J57" s="809">
        <f>'RM_6.8.2.sz.mell'!J57</f>
        <v>0</v>
      </c>
      <c r="K57" s="350">
        <f>'RM_6.8.2.sz.mell'!K57</f>
        <v>0</v>
      </c>
    </row>
    <row r="58" spans="1:11" ht="8.1" customHeight="1" thickBot="1" x14ac:dyDescent="0.25">
      <c r="C58" s="815">
        <f>'RM_6.8.2.sz.mell'!C58</f>
        <v>0</v>
      </c>
      <c r="D58" s="815">
        <f>'RM_6.8.2.sz.mell'!D58</f>
        <v>0</v>
      </c>
      <c r="E58" s="815">
        <f>'RM_6.8.2.sz.mell'!E58</f>
        <v>0</v>
      </c>
      <c r="F58" s="815">
        <f>'RM_6.8.2.sz.mell'!F58</f>
        <v>0</v>
      </c>
      <c r="G58" s="815">
        <f>'RM_6.8.2.sz.mell'!G58</f>
        <v>0</v>
      </c>
      <c r="H58" s="815">
        <f>'RM_6.8.2.sz.mell'!H58</f>
        <v>0</v>
      </c>
      <c r="I58" s="815">
        <f>'RM_6.8.2.sz.mell'!I58</f>
        <v>0</v>
      </c>
      <c r="J58" s="815">
        <f>'RM_6.8.2.sz.mell'!J58</f>
        <v>0</v>
      </c>
      <c r="K58" s="816">
        <f>'RM_6.8.2.sz.mell'!K58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'RM_6.8.2.sz.mell'!C59</f>
        <v>0</v>
      </c>
      <c r="D59" s="813">
        <f>'RM_6.8.2.sz.mell'!D59</f>
        <v>0</v>
      </c>
      <c r="E59" s="813">
        <f>'RM_6.8.2.sz.mell'!E59</f>
        <v>0</v>
      </c>
      <c r="F59" s="813">
        <f>'RM_6.8.2.sz.mell'!F59</f>
        <v>0</v>
      </c>
      <c r="G59" s="813">
        <f>'RM_6.8.2.sz.mell'!G59</f>
        <v>0</v>
      </c>
      <c r="H59" s="813">
        <f>'RM_6.8.2.sz.mell'!H59</f>
        <v>0</v>
      </c>
      <c r="I59" s="813">
        <f>'RM_6.8.2.sz.mell'!I59</f>
        <v>0</v>
      </c>
      <c r="J59" s="813">
        <f>'RM_6.8.2.sz.mell'!J59</f>
        <v>0</v>
      </c>
      <c r="K59" s="814">
        <f>'RM_6.8.2.sz.mell'!K59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'RM_6.8.2.sz.mell'!C60</f>
        <v>0</v>
      </c>
      <c r="D60" s="813">
        <f>'RM_6.8.2.sz.mell'!D60</f>
        <v>0</v>
      </c>
      <c r="E60" s="813">
        <f>'RM_6.8.2.sz.mell'!E60</f>
        <v>0</v>
      </c>
      <c r="F60" s="813">
        <f>'RM_6.8.2.sz.mell'!F60</f>
        <v>0</v>
      </c>
      <c r="G60" s="813">
        <f>'RM_6.8.2.sz.mell'!G60</f>
        <v>0</v>
      </c>
      <c r="H60" s="813">
        <f>'RM_6.8.2.sz.mell'!H60</f>
        <v>0</v>
      </c>
      <c r="I60" s="813">
        <f>'RM_6.8.2.sz.mell'!I60</f>
        <v>0</v>
      </c>
      <c r="J60" s="813">
        <f>'RM_6.8.2.sz.mell'!J60</f>
        <v>0</v>
      </c>
      <c r="K60" s="814">
        <f>'RM_6.8.2.sz.mell'!K60</f>
        <v>0</v>
      </c>
    </row>
  </sheetData>
  <sheetProtection sheet="1" formatCells="0"/>
  <customSheetViews>
    <customSheetView guid="{9A8A2574-4E4C-4A0E-A4B4-611EAAF4A38D}" scale="120" topLeftCell="B1">
      <selection activeCell="N32" sqref="N32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CONCATENATE(ALAPADATOK!Q23,"3. melléklet ",E_ALAPADATOK!A7," ",E_ALAPADATOK!B7," ",E_ALAPADATOK!C7," ",E_ALAPADATOK!D7," ",E_ALAPADATOK!E7," ",E_ALAPADATOK!F7," ",E_ALAPADATOK!G7," ",E_ALAPADATOK!H7)</f>
        <v>5.7.3.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CONCATENATE('E_5.8.2.sz.mell'!B2:J2)</f>
        <v>6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605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'RM_6.8.3.sz.mell'!C10</f>
        <v>0</v>
      </c>
      <c r="D10" s="297">
        <f>'RM_6.8.3.sz.mell'!D10</f>
        <v>0</v>
      </c>
      <c r="E10" s="297">
        <f>'RM_6.8.3.sz.mell'!E10</f>
        <v>0</v>
      </c>
      <c r="F10" s="297">
        <f>'RM_6.8.3.sz.mell'!F10</f>
        <v>0</v>
      </c>
      <c r="G10" s="297">
        <f>'RM_6.8.3.sz.mell'!G10</f>
        <v>0</v>
      </c>
      <c r="H10" s="297">
        <f>'RM_6.8.3.sz.mell'!H10</f>
        <v>0</v>
      </c>
      <c r="I10" s="297">
        <f>'RM_6.8.3.sz.mell'!I10</f>
        <v>0</v>
      </c>
      <c r="J10" s="297">
        <f>'RM_6.8.3.sz.mell'!J10</f>
        <v>0</v>
      </c>
      <c r="K10" s="297">
        <f>'RM_6.8.3.sz.mell'!K10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'RM_6.8.3.sz.mell'!C11</f>
        <v>0</v>
      </c>
      <c r="D11" s="684">
        <f>'RM_6.8.3.sz.mell'!D11</f>
        <v>0</v>
      </c>
      <c r="E11" s="684">
        <f>'RM_6.8.3.sz.mell'!E11</f>
        <v>0</v>
      </c>
      <c r="F11" s="684">
        <f>'RM_6.8.3.sz.mell'!F11</f>
        <v>0</v>
      </c>
      <c r="G11" s="684">
        <f>'RM_6.8.3.sz.mell'!G11</f>
        <v>0</v>
      </c>
      <c r="H11" s="684">
        <f>'RM_6.8.3.sz.mell'!H11</f>
        <v>0</v>
      </c>
      <c r="I11" s="684">
        <f>'RM_6.8.3.sz.mell'!I11</f>
        <v>0</v>
      </c>
      <c r="J11" s="780">
        <f>'RM_6.8.3.sz.mell'!J11</f>
        <v>0</v>
      </c>
      <c r="K11" s="781">
        <f>'RM_6.8.3.sz.mell'!K11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'RM_6.8.3.sz.mell'!C12</f>
        <v>0</v>
      </c>
      <c r="D12" s="686">
        <f>'RM_6.8.3.sz.mell'!D12</f>
        <v>0</v>
      </c>
      <c r="E12" s="686">
        <f>'RM_6.8.3.sz.mell'!E12</f>
        <v>0</v>
      </c>
      <c r="F12" s="686">
        <f>'RM_6.8.3.sz.mell'!F12</f>
        <v>0</v>
      </c>
      <c r="G12" s="686">
        <f>'RM_6.8.3.sz.mell'!G12</f>
        <v>0</v>
      </c>
      <c r="H12" s="686">
        <f>'RM_6.8.3.sz.mell'!H12</f>
        <v>0</v>
      </c>
      <c r="I12" s="686">
        <f>'RM_6.8.3.sz.mell'!I12</f>
        <v>0</v>
      </c>
      <c r="J12" s="783">
        <f>'RM_6.8.3.sz.mell'!J12</f>
        <v>0</v>
      </c>
      <c r="K12" s="781">
        <f>'RM_6.8.3.sz.mell'!K12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'RM_6.8.3.sz.mell'!C13</f>
        <v>0</v>
      </c>
      <c r="D13" s="686">
        <f>'RM_6.8.3.sz.mell'!D13</f>
        <v>0</v>
      </c>
      <c r="E13" s="686">
        <f>'RM_6.8.3.sz.mell'!E13</f>
        <v>0</v>
      </c>
      <c r="F13" s="686">
        <f>'RM_6.8.3.sz.mell'!F13</f>
        <v>0</v>
      </c>
      <c r="G13" s="686">
        <f>'RM_6.8.3.sz.mell'!G13</f>
        <v>0</v>
      </c>
      <c r="H13" s="686">
        <f>'RM_6.8.3.sz.mell'!H13</f>
        <v>0</v>
      </c>
      <c r="I13" s="686">
        <f>'RM_6.8.3.sz.mell'!I13</f>
        <v>0</v>
      </c>
      <c r="J13" s="783">
        <f>'RM_6.8.3.sz.mell'!J13</f>
        <v>0</v>
      </c>
      <c r="K13" s="781">
        <f>'RM_6.8.3.sz.mell'!K13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'RM_6.8.3.sz.mell'!C14</f>
        <v>0</v>
      </c>
      <c r="D14" s="686">
        <f>'RM_6.8.3.sz.mell'!D14</f>
        <v>0</v>
      </c>
      <c r="E14" s="686">
        <f>'RM_6.8.3.sz.mell'!E14</f>
        <v>0</v>
      </c>
      <c r="F14" s="686">
        <f>'RM_6.8.3.sz.mell'!F14</f>
        <v>0</v>
      </c>
      <c r="G14" s="686">
        <f>'RM_6.8.3.sz.mell'!G14</f>
        <v>0</v>
      </c>
      <c r="H14" s="686">
        <f>'RM_6.8.3.sz.mell'!H14</f>
        <v>0</v>
      </c>
      <c r="I14" s="686">
        <f>'RM_6.8.3.sz.mell'!I14</f>
        <v>0</v>
      </c>
      <c r="J14" s="783">
        <f>'RM_6.8.3.sz.mell'!J14</f>
        <v>0</v>
      </c>
      <c r="K14" s="781">
        <f>'RM_6.8.3.sz.mell'!K14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'RM_6.8.3.sz.mell'!C15</f>
        <v>0</v>
      </c>
      <c r="D15" s="686">
        <f>'RM_6.8.3.sz.mell'!D15</f>
        <v>0</v>
      </c>
      <c r="E15" s="686">
        <f>'RM_6.8.3.sz.mell'!E15</f>
        <v>0</v>
      </c>
      <c r="F15" s="686">
        <f>'RM_6.8.3.sz.mell'!F15</f>
        <v>0</v>
      </c>
      <c r="G15" s="686">
        <f>'RM_6.8.3.sz.mell'!G15</f>
        <v>0</v>
      </c>
      <c r="H15" s="686">
        <f>'RM_6.8.3.sz.mell'!H15</f>
        <v>0</v>
      </c>
      <c r="I15" s="686">
        <f>'RM_6.8.3.sz.mell'!I15</f>
        <v>0</v>
      </c>
      <c r="J15" s="783">
        <f>'RM_6.8.3.sz.mell'!J15</f>
        <v>0</v>
      </c>
      <c r="K15" s="781">
        <f>'RM_6.8.3.sz.mell'!K15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'RM_6.8.3.sz.mell'!C16</f>
        <v>0</v>
      </c>
      <c r="D16" s="686">
        <f>'RM_6.8.3.sz.mell'!D16</f>
        <v>0</v>
      </c>
      <c r="E16" s="686">
        <f>'RM_6.8.3.sz.mell'!E16</f>
        <v>0</v>
      </c>
      <c r="F16" s="686">
        <f>'RM_6.8.3.sz.mell'!F16</f>
        <v>0</v>
      </c>
      <c r="G16" s="686">
        <f>'RM_6.8.3.sz.mell'!G16</f>
        <v>0</v>
      </c>
      <c r="H16" s="686">
        <f>'RM_6.8.3.sz.mell'!H16</f>
        <v>0</v>
      </c>
      <c r="I16" s="686">
        <f>'RM_6.8.3.sz.mell'!I16</f>
        <v>0</v>
      </c>
      <c r="J16" s="783">
        <f>'RM_6.8.3.sz.mell'!J16</f>
        <v>0</v>
      </c>
      <c r="K16" s="781">
        <f>'RM_6.8.3.sz.mell'!K16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'RM_6.8.3.sz.mell'!C17</f>
        <v>0</v>
      </c>
      <c r="D17" s="686">
        <f>'RM_6.8.3.sz.mell'!D17</f>
        <v>0</v>
      </c>
      <c r="E17" s="686">
        <f>'RM_6.8.3.sz.mell'!E17</f>
        <v>0</v>
      </c>
      <c r="F17" s="686">
        <f>'RM_6.8.3.sz.mell'!F17</f>
        <v>0</v>
      </c>
      <c r="G17" s="686">
        <f>'RM_6.8.3.sz.mell'!G17</f>
        <v>0</v>
      </c>
      <c r="H17" s="686">
        <f>'RM_6.8.3.sz.mell'!H17</f>
        <v>0</v>
      </c>
      <c r="I17" s="686">
        <f>'RM_6.8.3.sz.mell'!I17</f>
        <v>0</v>
      </c>
      <c r="J17" s="783">
        <f>'RM_6.8.3.sz.mell'!J17</f>
        <v>0</v>
      </c>
      <c r="K17" s="781">
        <f>'RM_6.8.3.sz.mell'!K17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'RM_6.8.3.sz.mell'!C18</f>
        <v>0</v>
      </c>
      <c r="D18" s="686">
        <f>'RM_6.8.3.sz.mell'!D18</f>
        <v>0</v>
      </c>
      <c r="E18" s="686">
        <f>'RM_6.8.3.sz.mell'!E18</f>
        <v>0</v>
      </c>
      <c r="F18" s="686">
        <f>'RM_6.8.3.sz.mell'!F18</f>
        <v>0</v>
      </c>
      <c r="G18" s="686">
        <f>'RM_6.8.3.sz.mell'!G18</f>
        <v>0</v>
      </c>
      <c r="H18" s="686">
        <f>'RM_6.8.3.sz.mell'!H18</f>
        <v>0</v>
      </c>
      <c r="I18" s="686">
        <f>'RM_6.8.3.sz.mell'!I18</f>
        <v>0</v>
      </c>
      <c r="J18" s="783">
        <f>'RM_6.8.3.sz.mell'!J18</f>
        <v>0</v>
      </c>
      <c r="K18" s="781">
        <f>'RM_6.8.3.sz.mell'!K18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'RM_6.8.3.sz.mell'!C19</f>
        <v>0</v>
      </c>
      <c r="D19" s="686">
        <f>'RM_6.8.3.sz.mell'!D19</f>
        <v>0</v>
      </c>
      <c r="E19" s="686">
        <f>'RM_6.8.3.sz.mell'!E19</f>
        <v>0</v>
      </c>
      <c r="F19" s="686">
        <f>'RM_6.8.3.sz.mell'!F19</f>
        <v>0</v>
      </c>
      <c r="G19" s="686">
        <f>'RM_6.8.3.sz.mell'!G19</f>
        <v>0</v>
      </c>
      <c r="H19" s="686">
        <f>'RM_6.8.3.sz.mell'!H19</f>
        <v>0</v>
      </c>
      <c r="I19" s="686">
        <f>'RM_6.8.3.sz.mell'!I19</f>
        <v>0</v>
      </c>
      <c r="J19" s="783">
        <f>'RM_6.8.3.sz.mell'!J19</f>
        <v>0</v>
      </c>
      <c r="K19" s="781">
        <f>'RM_6.8.3.sz.mell'!K19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'RM_6.8.3.sz.mell'!C20</f>
        <v>0</v>
      </c>
      <c r="D20" s="686">
        <f>'RM_6.8.3.sz.mell'!D20</f>
        <v>0</v>
      </c>
      <c r="E20" s="686">
        <f>'RM_6.8.3.sz.mell'!E20</f>
        <v>0</v>
      </c>
      <c r="F20" s="686">
        <f>'RM_6.8.3.sz.mell'!F20</f>
        <v>0</v>
      </c>
      <c r="G20" s="686">
        <f>'RM_6.8.3.sz.mell'!G20</f>
        <v>0</v>
      </c>
      <c r="H20" s="686">
        <f>'RM_6.8.3.sz.mell'!H20</f>
        <v>0</v>
      </c>
      <c r="I20" s="686">
        <f>'RM_6.8.3.sz.mell'!I20</f>
        <v>0</v>
      </c>
      <c r="J20" s="783">
        <f>'RM_6.8.3.sz.mell'!J20</f>
        <v>0</v>
      </c>
      <c r="K20" s="781">
        <f>'RM_6.8.3.sz.mell'!K20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'RM_6.8.3.sz.mell'!C21</f>
        <v>0</v>
      </c>
      <c r="D21" s="688">
        <f>'RM_6.8.3.sz.mell'!D21</f>
        <v>0</v>
      </c>
      <c r="E21" s="688">
        <f>'RM_6.8.3.sz.mell'!E21</f>
        <v>0</v>
      </c>
      <c r="F21" s="688">
        <f>'RM_6.8.3.sz.mell'!F21</f>
        <v>0</v>
      </c>
      <c r="G21" s="688">
        <f>'RM_6.8.3.sz.mell'!G21</f>
        <v>0</v>
      </c>
      <c r="H21" s="688">
        <f>'RM_6.8.3.sz.mell'!H21</f>
        <v>0</v>
      </c>
      <c r="I21" s="688">
        <f>'RM_6.8.3.sz.mell'!I21</f>
        <v>0</v>
      </c>
      <c r="J21" s="786">
        <f>'RM_6.8.3.sz.mell'!J21</f>
        <v>0</v>
      </c>
      <c r="K21" s="781">
        <f>'RM_6.8.3.sz.mell'!K21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'RM_6.8.3.sz.mell'!C22</f>
        <v>0</v>
      </c>
      <c r="D22" s="297">
        <f>'RM_6.8.3.sz.mell'!D22</f>
        <v>0</v>
      </c>
      <c r="E22" s="297">
        <f>'RM_6.8.3.sz.mell'!E22</f>
        <v>0</v>
      </c>
      <c r="F22" s="297">
        <f>'RM_6.8.3.sz.mell'!F22</f>
        <v>0</v>
      </c>
      <c r="G22" s="297">
        <f>'RM_6.8.3.sz.mell'!G22</f>
        <v>0</v>
      </c>
      <c r="H22" s="297">
        <f>'RM_6.8.3.sz.mell'!H22</f>
        <v>0</v>
      </c>
      <c r="I22" s="297">
        <f>'RM_6.8.3.sz.mell'!I22</f>
        <v>0</v>
      </c>
      <c r="J22" s="297">
        <f>'RM_6.8.3.sz.mell'!J22</f>
        <v>0</v>
      </c>
      <c r="K22" s="346">
        <f>'RM_6.8.3.sz.mell'!K22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'RM_6.8.3.sz.mell'!C23</f>
        <v>0</v>
      </c>
      <c r="D23" s="668">
        <f>'RM_6.8.3.sz.mell'!D23</f>
        <v>0</v>
      </c>
      <c r="E23" s="668">
        <f>'RM_6.8.3.sz.mell'!E23</f>
        <v>0</v>
      </c>
      <c r="F23" s="668">
        <f>'RM_6.8.3.sz.mell'!F23</f>
        <v>0</v>
      </c>
      <c r="G23" s="668">
        <f>'RM_6.8.3.sz.mell'!G23</f>
        <v>0</v>
      </c>
      <c r="H23" s="668">
        <f>'RM_6.8.3.sz.mell'!H23</f>
        <v>0</v>
      </c>
      <c r="I23" s="668">
        <f>'RM_6.8.3.sz.mell'!I23</f>
        <v>0</v>
      </c>
      <c r="J23" s="788">
        <f>'RM_6.8.3.sz.mell'!J23</f>
        <v>0</v>
      </c>
      <c r="K23" s="781">
        <f>'RM_6.8.3.sz.mell'!K23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'RM_6.8.3.sz.mell'!C24</f>
        <v>0</v>
      </c>
      <c r="D24" s="686">
        <f>'RM_6.8.3.sz.mell'!D24</f>
        <v>0</v>
      </c>
      <c r="E24" s="686">
        <f>'RM_6.8.3.sz.mell'!E24</f>
        <v>0</v>
      </c>
      <c r="F24" s="686">
        <f>'RM_6.8.3.sz.mell'!F24</f>
        <v>0</v>
      </c>
      <c r="G24" s="686">
        <f>'RM_6.8.3.sz.mell'!G24</f>
        <v>0</v>
      </c>
      <c r="H24" s="686">
        <f>'RM_6.8.3.sz.mell'!H24</f>
        <v>0</v>
      </c>
      <c r="I24" s="686">
        <f>'RM_6.8.3.sz.mell'!I24</f>
        <v>0</v>
      </c>
      <c r="J24" s="783">
        <f>'RM_6.8.3.sz.mell'!J24</f>
        <v>0</v>
      </c>
      <c r="K24" s="789">
        <f>'RM_6.8.3.sz.mell'!K24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'RM_6.8.3.sz.mell'!C25</f>
        <v>0</v>
      </c>
      <c r="D25" s="686">
        <f>'RM_6.8.3.sz.mell'!D25</f>
        <v>0</v>
      </c>
      <c r="E25" s="686">
        <f>'RM_6.8.3.sz.mell'!E25</f>
        <v>0</v>
      </c>
      <c r="F25" s="686">
        <f>'RM_6.8.3.sz.mell'!F25</f>
        <v>0</v>
      </c>
      <c r="G25" s="686">
        <f>'RM_6.8.3.sz.mell'!G25</f>
        <v>0</v>
      </c>
      <c r="H25" s="686">
        <f>'RM_6.8.3.sz.mell'!H25</f>
        <v>0</v>
      </c>
      <c r="I25" s="686">
        <f>'RM_6.8.3.sz.mell'!I25</f>
        <v>0</v>
      </c>
      <c r="J25" s="783">
        <f>'RM_6.8.3.sz.mell'!J25</f>
        <v>0</v>
      </c>
      <c r="K25" s="789">
        <f>'RM_6.8.3.sz.mell'!K25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'RM_6.8.3.sz.mell'!C26</f>
        <v>0</v>
      </c>
      <c r="D26" s="688">
        <f>'RM_6.8.3.sz.mell'!D26</f>
        <v>0</v>
      </c>
      <c r="E26" s="688">
        <f>'RM_6.8.3.sz.mell'!E26</f>
        <v>0</v>
      </c>
      <c r="F26" s="688">
        <f>'RM_6.8.3.sz.mell'!F26</f>
        <v>0</v>
      </c>
      <c r="G26" s="688">
        <f>'RM_6.8.3.sz.mell'!G26</f>
        <v>0</v>
      </c>
      <c r="H26" s="688">
        <f>'RM_6.8.3.sz.mell'!H26</f>
        <v>0</v>
      </c>
      <c r="I26" s="688">
        <f>'RM_6.8.3.sz.mell'!I26</f>
        <v>0</v>
      </c>
      <c r="J26" s="790">
        <f>'RM_6.8.3.sz.mell'!J26</f>
        <v>0</v>
      </c>
      <c r="K26" s="791">
        <f>'RM_6.8.3.sz.mell'!K26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'RM_6.8.3.sz.mell'!C27</f>
        <v>0</v>
      </c>
      <c r="D27" s="389">
        <f>'RM_6.8.3.sz.mell'!D27</f>
        <v>0</v>
      </c>
      <c r="E27" s="389">
        <f>'RM_6.8.3.sz.mell'!E27</f>
        <v>0</v>
      </c>
      <c r="F27" s="389">
        <f>'RM_6.8.3.sz.mell'!F27</f>
        <v>0</v>
      </c>
      <c r="G27" s="389">
        <f>'RM_6.8.3.sz.mell'!G27</f>
        <v>0</v>
      </c>
      <c r="H27" s="389">
        <f>'RM_6.8.3.sz.mell'!H27</f>
        <v>0</v>
      </c>
      <c r="I27" s="389">
        <f>'RM_6.8.3.sz.mell'!I27</f>
        <v>0</v>
      </c>
      <c r="J27" s="389">
        <f>'RM_6.8.3.sz.mell'!J27</f>
        <v>0</v>
      </c>
      <c r="K27" s="302">
        <f>'RM_6.8.3.sz.mell'!K27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'RM_6.8.3.sz.mell'!C28</f>
        <v>0</v>
      </c>
      <c r="D28" s="297">
        <f>'RM_6.8.3.sz.mell'!D28</f>
        <v>0</v>
      </c>
      <c r="E28" s="297">
        <f>'RM_6.8.3.sz.mell'!E28</f>
        <v>0</v>
      </c>
      <c r="F28" s="297">
        <f>'RM_6.8.3.sz.mell'!F28</f>
        <v>0</v>
      </c>
      <c r="G28" s="297">
        <f>'RM_6.8.3.sz.mell'!G28</f>
        <v>0</v>
      </c>
      <c r="H28" s="297">
        <f>'RM_6.8.3.sz.mell'!H28</f>
        <v>0</v>
      </c>
      <c r="I28" s="297">
        <f>'RM_6.8.3.sz.mell'!I28</f>
        <v>0</v>
      </c>
      <c r="J28" s="297">
        <f>'RM_6.8.3.sz.mell'!J28</f>
        <v>0</v>
      </c>
      <c r="K28" s="346">
        <f>'RM_6.8.3.sz.mell'!K28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'RM_6.8.3.sz.mell'!C29</f>
        <v>0</v>
      </c>
      <c r="D29" s="679">
        <f>'RM_6.8.3.sz.mell'!D29</f>
        <v>0</v>
      </c>
      <c r="E29" s="679">
        <f>'RM_6.8.3.sz.mell'!E29</f>
        <v>0</v>
      </c>
      <c r="F29" s="679">
        <f>'RM_6.8.3.sz.mell'!F29</f>
        <v>0</v>
      </c>
      <c r="G29" s="679">
        <f>'RM_6.8.3.sz.mell'!G29</f>
        <v>0</v>
      </c>
      <c r="H29" s="679">
        <f>'RM_6.8.3.sz.mell'!H29</f>
        <v>0</v>
      </c>
      <c r="I29" s="679">
        <f>'RM_6.8.3.sz.mell'!I29</f>
        <v>0</v>
      </c>
      <c r="J29" s="788">
        <f>'RM_6.8.3.sz.mell'!J29</f>
        <v>0</v>
      </c>
      <c r="K29" s="781">
        <f>'RM_6.8.3.sz.mell'!K29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'RM_6.8.3.sz.mell'!C30</f>
        <v>0</v>
      </c>
      <c r="D30" s="679">
        <f>'RM_6.8.3.sz.mell'!D30</f>
        <v>0</v>
      </c>
      <c r="E30" s="679">
        <f>'RM_6.8.3.sz.mell'!E30</f>
        <v>0</v>
      </c>
      <c r="F30" s="679">
        <f>'RM_6.8.3.sz.mell'!F30</f>
        <v>0</v>
      </c>
      <c r="G30" s="679">
        <f>'RM_6.8.3.sz.mell'!G30</f>
        <v>0</v>
      </c>
      <c r="H30" s="679">
        <f>'RM_6.8.3.sz.mell'!H30</f>
        <v>0</v>
      </c>
      <c r="I30" s="679">
        <f>'RM_6.8.3.sz.mell'!I30</f>
        <v>0</v>
      </c>
      <c r="J30" s="788">
        <f>'RM_6.8.3.sz.mell'!J30</f>
        <v>0</v>
      </c>
      <c r="K30" s="781">
        <f>'RM_6.8.3.sz.mell'!K30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'RM_6.8.3.sz.mell'!C31</f>
        <v>0</v>
      </c>
      <c r="D31" s="757">
        <f>'RM_6.8.3.sz.mell'!D31</f>
        <v>0</v>
      </c>
      <c r="E31" s="757">
        <f>'RM_6.8.3.sz.mell'!E31</f>
        <v>0</v>
      </c>
      <c r="F31" s="757">
        <f>'RM_6.8.3.sz.mell'!F31</f>
        <v>0</v>
      </c>
      <c r="G31" s="757">
        <f>'RM_6.8.3.sz.mell'!G31</f>
        <v>0</v>
      </c>
      <c r="H31" s="757">
        <f>'RM_6.8.3.sz.mell'!H31</f>
        <v>0</v>
      </c>
      <c r="I31" s="757">
        <f>'RM_6.8.3.sz.mell'!I31</f>
        <v>0</v>
      </c>
      <c r="J31" s="788">
        <f>'RM_6.8.3.sz.mell'!J31</f>
        <v>0</v>
      </c>
      <c r="K31" s="781">
        <f>'RM_6.8.3.sz.mell'!K31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'RM_6.8.3.sz.mell'!C32</f>
        <v>0</v>
      </c>
      <c r="D32" s="297">
        <f>'RM_6.8.3.sz.mell'!D32</f>
        <v>0</v>
      </c>
      <c r="E32" s="297">
        <f>'RM_6.8.3.sz.mell'!E32</f>
        <v>0</v>
      </c>
      <c r="F32" s="297">
        <f>'RM_6.8.3.sz.mell'!F32</f>
        <v>0</v>
      </c>
      <c r="G32" s="297">
        <f>'RM_6.8.3.sz.mell'!G32</f>
        <v>0</v>
      </c>
      <c r="H32" s="297">
        <f>'RM_6.8.3.sz.mell'!H32</f>
        <v>0</v>
      </c>
      <c r="I32" s="297">
        <f>'RM_6.8.3.sz.mell'!I32</f>
        <v>0</v>
      </c>
      <c r="J32" s="297">
        <f>'RM_6.8.3.sz.mell'!J32</f>
        <v>0</v>
      </c>
      <c r="K32" s="346">
        <f>'RM_6.8.3.sz.mell'!K32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'RM_6.8.3.sz.mell'!C33</f>
        <v>0</v>
      </c>
      <c r="D33" s="672">
        <f>'RM_6.8.3.sz.mell'!D33</f>
        <v>0</v>
      </c>
      <c r="E33" s="672">
        <f>'RM_6.8.3.sz.mell'!E33</f>
        <v>0</v>
      </c>
      <c r="F33" s="672">
        <f>'RM_6.8.3.sz.mell'!F33</f>
        <v>0</v>
      </c>
      <c r="G33" s="672">
        <f>'RM_6.8.3.sz.mell'!G33</f>
        <v>0</v>
      </c>
      <c r="H33" s="672">
        <f>'RM_6.8.3.sz.mell'!H33</f>
        <v>0</v>
      </c>
      <c r="I33" s="672">
        <f>'RM_6.8.3.sz.mell'!I33</f>
        <v>0</v>
      </c>
      <c r="J33" s="788">
        <f>'RM_6.8.3.sz.mell'!J33</f>
        <v>0</v>
      </c>
      <c r="K33" s="781">
        <f>'RM_6.8.3.sz.mell'!K33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'RM_6.8.3.sz.mell'!C34</f>
        <v>0</v>
      </c>
      <c r="D34" s="679">
        <f>'RM_6.8.3.sz.mell'!D34</f>
        <v>0</v>
      </c>
      <c r="E34" s="679">
        <f>'RM_6.8.3.sz.mell'!E34</f>
        <v>0</v>
      </c>
      <c r="F34" s="679">
        <f>'RM_6.8.3.sz.mell'!F34</f>
        <v>0</v>
      </c>
      <c r="G34" s="679">
        <f>'RM_6.8.3.sz.mell'!G34</f>
        <v>0</v>
      </c>
      <c r="H34" s="679">
        <f>'RM_6.8.3.sz.mell'!H34</f>
        <v>0</v>
      </c>
      <c r="I34" s="679">
        <f>'RM_6.8.3.sz.mell'!I34</f>
        <v>0</v>
      </c>
      <c r="J34" s="788">
        <f>'RM_6.8.3.sz.mell'!J34</f>
        <v>0</v>
      </c>
      <c r="K34" s="781">
        <f>'RM_6.8.3.sz.mell'!K34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'RM_6.8.3.sz.mell'!C35</f>
        <v>0</v>
      </c>
      <c r="D35" s="757">
        <f>'RM_6.8.3.sz.mell'!D35</f>
        <v>0</v>
      </c>
      <c r="E35" s="757">
        <f>'RM_6.8.3.sz.mell'!E35</f>
        <v>0</v>
      </c>
      <c r="F35" s="757">
        <f>'RM_6.8.3.sz.mell'!F35</f>
        <v>0</v>
      </c>
      <c r="G35" s="757">
        <f>'RM_6.8.3.sz.mell'!G35</f>
        <v>0</v>
      </c>
      <c r="H35" s="757">
        <f>'RM_6.8.3.sz.mell'!H35</f>
        <v>0</v>
      </c>
      <c r="I35" s="757">
        <f>'RM_6.8.3.sz.mell'!I35</f>
        <v>0</v>
      </c>
      <c r="J35" s="788">
        <f>'RM_6.8.3.sz.mell'!J35</f>
        <v>0</v>
      </c>
      <c r="K35" s="798">
        <f>'RM_6.8.3.sz.mell'!K35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'RM_6.8.3.sz.mell'!C36</f>
        <v>0</v>
      </c>
      <c r="D36" s="389">
        <f>'RM_6.8.3.sz.mell'!D36</f>
        <v>0</v>
      </c>
      <c r="E36" s="389">
        <f>'RM_6.8.3.sz.mell'!E36</f>
        <v>0</v>
      </c>
      <c r="F36" s="389">
        <f>'RM_6.8.3.sz.mell'!F36</f>
        <v>0</v>
      </c>
      <c r="G36" s="389">
        <f>'RM_6.8.3.sz.mell'!G36</f>
        <v>0</v>
      </c>
      <c r="H36" s="389">
        <f>'RM_6.8.3.sz.mell'!H36</f>
        <v>0</v>
      </c>
      <c r="I36" s="389">
        <f>'RM_6.8.3.sz.mell'!I36</f>
        <v>0</v>
      </c>
      <c r="J36" s="297">
        <f>'RM_6.8.3.sz.mell'!J36</f>
        <v>0</v>
      </c>
      <c r="K36" s="302">
        <f>'RM_6.8.3.sz.mell'!K36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'RM_6.8.3.sz.mell'!C37</f>
        <v>0</v>
      </c>
      <c r="D37" s="389">
        <f>'RM_6.8.3.sz.mell'!D37</f>
        <v>0</v>
      </c>
      <c r="E37" s="389">
        <f>'RM_6.8.3.sz.mell'!E37</f>
        <v>0</v>
      </c>
      <c r="F37" s="389">
        <f>'RM_6.8.3.sz.mell'!F37</f>
        <v>0</v>
      </c>
      <c r="G37" s="389">
        <f>'RM_6.8.3.sz.mell'!G37</f>
        <v>0</v>
      </c>
      <c r="H37" s="389">
        <f>'RM_6.8.3.sz.mell'!H37</f>
        <v>0</v>
      </c>
      <c r="I37" s="389">
        <f>'RM_6.8.3.sz.mell'!I37</f>
        <v>0</v>
      </c>
      <c r="J37" s="799">
        <f>'RM_6.8.3.sz.mell'!J37</f>
        <v>0</v>
      </c>
      <c r="K37" s="781">
        <f>'RM_6.8.3.sz.mell'!K37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'RM_6.8.3.sz.mell'!C38</f>
        <v>0</v>
      </c>
      <c r="D38" s="297">
        <f>'RM_6.8.3.sz.mell'!D38</f>
        <v>0</v>
      </c>
      <c r="E38" s="297">
        <f>'RM_6.8.3.sz.mell'!E38</f>
        <v>0</v>
      </c>
      <c r="F38" s="297">
        <f>'RM_6.8.3.sz.mell'!F38</f>
        <v>0</v>
      </c>
      <c r="G38" s="297">
        <f>'RM_6.8.3.sz.mell'!G38</f>
        <v>0</v>
      </c>
      <c r="H38" s="297">
        <f>'RM_6.8.3.sz.mell'!H38</f>
        <v>0</v>
      </c>
      <c r="I38" s="297">
        <f>'RM_6.8.3.sz.mell'!I38</f>
        <v>0</v>
      </c>
      <c r="J38" s="297">
        <f>'RM_6.8.3.sz.mell'!J38</f>
        <v>0</v>
      </c>
      <c r="K38" s="346">
        <f>'RM_6.8.3.sz.mell'!K38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'RM_6.8.3.sz.mell'!C39</f>
        <v>0</v>
      </c>
      <c r="D39" s="297">
        <f>'RM_6.8.3.sz.mell'!D39</f>
        <v>0</v>
      </c>
      <c r="E39" s="297">
        <f>'RM_6.8.3.sz.mell'!E39</f>
        <v>0</v>
      </c>
      <c r="F39" s="297">
        <f>'RM_6.8.3.sz.mell'!F39</f>
        <v>0</v>
      </c>
      <c r="G39" s="297">
        <f>'RM_6.8.3.sz.mell'!G39</f>
        <v>0</v>
      </c>
      <c r="H39" s="297">
        <f>'RM_6.8.3.sz.mell'!H39</f>
        <v>0</v>
      </c>
      <c r="I39" s="297">
        <f>'RM_6.8.3.sz.mell'!I39</f>
        <v>0</v>
      </c>
      <c r="J39" s="297">
        <f>'RM_6.8.3.sz.mell'!J39</f>
        <v>0</v>
      </c>
      <c r="K39" s="346">
        <f>'RM_6.8.3.sz.mell'!K39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'RM_6.8.3.sz.mell'!C40</f>
        <v>0</v>
      </c>
      <c r="D40" s="672">
        <f>'RM_6.8.3.sz.mell'!D40</f>
        <v>0</v>
      </c>
      <c r="E40" s="672">
        <f>'RM_6.8.3.sz.mell'!E40</f>
        <v>0</v>
      </c>
      <c r="F40" s="672">
        <f>'RM_6.8.3.sz.mell'!F40</f>
        <v>0</v>
      </c>
      <c r="G40" s="672">
        <f>'RM_6.8.3.sz.mell'!G40</f>
        <v>0</v>
      </c>
      <c r="H40" s="672">
        <f>'RM_6.8.3.sz.mell'!H40</f>
        <v>0</v>
      </c>
      <c r="I40" s="672">
        <f>'RM_6.8.3.sz.mell'!I40</f>
        <v>0</v>
      </c>
      <c r="J40" s="788">
        <f>'RM_6.8.3.sz.mell'!J40</f>
        <v>0</v>
      </c>
      <c r="K40" s="781">
        <f>'RM_6.8.3.sz.mell'!K40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'RM_6.8.3.sz.mell'!C41</f>
        <v>0</v>
      </c>
      <c r="D41" s="679">
        <f>'RM_6.8.3.sz.mell'!D41</f>
        <v>0</v>
      </c>
      <c r="E41" s="679">
        <f>'RM_6.8.3.sz.mell'!E41</f>
        <v>0</v>
      </c>
      <c r="F41" s="679">
        <f>'RM_6.8.3.sz.mell'!F41</f>
        <v>0</v>
      </c>
      <c r="G41" s="679">
        <f>'RM_6.8.3.sz.mell'!G41</f>
        <v>0</v>
      </c>
      <c r="H41" s="679">
        <f>'RM_6.8.3.sz.mell'!H41</f>
        <v>0</v>
      </c>
      <c r="I41" s="679">
        <f>'RM_6.8.3.sz.mell'!I41</f>
        <v>0</v>
      </c>
      <c r="J41" s="788">
        <f>'RM_6.8.3.sz.mell'!J41</f>
        <v>0</v>
      </c>
      <c r="K41" s="789">
        <f>'RM_6.8.3.sz.mell'!K41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'RM_6.8.3.sz.mell'!C42</f>
        <v>0</v>
      </c>
      <c r="D42" s="676">
        <f>'RM_6.8.3.sz.mell'!D42</f>
        <v>0</v>
      </c>
      <c r="E42" s="676">
        <f>'RM_6.8.3.sz.mell'!E42</f>
        <v>0</v>
      </c>
      <c r="F42" s="676">
        <f>'RM_6.8.3.sz.mell'!F42</f>
        <v>0</v>
      </c>
      <c r="G42" s="676">
        <f>'RM_6.8.3.sz.mell'!G42</f>
        <v>0</v>
      </c>
      <c r="H42" s="676">
        <f>'RM_6.8.3.sz.mell'!H42</f>
        <v>0</v>
      </c>
      <c r="I42" s="676">
        <f>'RM_6.8.3.sz.mell'!I42</f>
        <v>0</v>
      </c>
      <c r="J42" s="788">
        <f>'RM_6.8.3.sz.mell'!J42</f>
        <v>0</v>
      </c>
      <c r="K42" s="791">
        <f>'RM_6.8.3.sz.mell'!K42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'RM_6.8.3.sz.mell'!C43</f>
        <v>0</v>
      </c>
      <c r="D43" s="297">
        <f>'RM_6.8.3.sz.mell'!D43</f>
        <v>0</v>
      </c>
      <c r="E43" s="297">
        <f>'RM_6.8.3.sz.mell'!E43</f>
        <v>0</v>
      </c>
      <c r="F43" s="297">
        <f>'RM_6.8.3.sz.mell'!F43</f>
        <v>0</v>
      </c>
      <c r="G43" s="297">
        <f>'RM_6.8.3.sz.mell'!G43</f>
        <v>0</v>
      </c>
      <c r="H43" s="297">
        <f>'RM_6.8.3.sz.mell'!H43</f>
        <v>0</v>
      </c>
      <c r="I43" s="297">
        <f>'RM_6.8.3.sz.mell'!I43</f>
        <v>0</v>
      </c>
      <c r="J43" s="297">
        <f>'RM_6.8.3.sz.mell'!J43</f>
        <v>0</v>
      </c>
      <c r="K43" s="346">
        <f>'RM_6.8.3.sz.mell'!K43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'RM_6.8.3.sz.mell'!C45</f>
        <v>0</v>
      </c>
      <c r="D45" s="801">
        <f>'RM_6.8.3.sz.mell'!D45</f>
        <v>0</v>
      </c>
      <c r="E45" s="801">
        <f>'RM_6.8.3.sz.mell'!E45</f>
        <v>0</v>
      </c>
      <c r="F45" s="801">
        <f>'RM_6.8.3.sz.mell'!F45</f>
        <v>0</v>
      </c>
      <c r="G45" s="801">
        <f>'RM_6.8.3.sz.mell'!G45</f>
        <v>0</v>
      </c>
      <c r="H45" s="801">
        <f>'RM_6.8.3.sz.mell'!H45</f>
        <v>0</v>
      </c>
      <c r="I45" s="801">
        <f>'RM_6.8.3.sz.mell'!I45</f>
        <v>0</v>
      </c>
      <c r="J45" s="801">
        <f>'RM_6.8.3.sz.mell'!J45</f>
        <v>0</v>
      </c>
      <c r="K45" s="302">
        <f>'RM_6.8.3.sz.mell'!K45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'RM_6.8.3.sz.mell'!C46</f>
        <v>0</v>
      </c>
      <c r="D46" s="803">
        <f>'RM_6.8.3.sz.mell'!D46</f>
        <v>0</v>
      </c>
      <c r="E46" s="803">
        <f>'RM_6.8.3.sz.mell'!E46</f>
        <v>0</v>
      </c>
      <c r="F46" s="803">
        <f>'RM_6.8.3.sz.mell'!F46</f>
        <v>0</v>
      </c>
      <c r="G46" s="803">
        <f>'RM_6.8.3.sz.mell'!G46</f>
        <v>0</v>
      </c>
      <c r="H46" s="803">
        <f>'RM_6.8.3.sz.mell'!H46</f>
        <v>0</v>
      </c>
      <c r="I46" s="803">
        <f>'RM_6.8.3.sz.mell'!I46</f>
        <v>0</v>
      </c>
      <c r="J46" s="803">
        <f>'RM_6.8.3.sz.mell'!J46</f>
        <v>0</v>
      </c>
      <c r="K46" s="804">
        <f>'RM_6.8.3.sz.mell'!K46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'RM_6.8.3.sz.mell'!C47</f>
        <v>0</v>
      </c>
      <c r="D47" s="806">
        <f>'RM_6.8.3.sz.mell'!D47</f>
        <v>0</v>
      </c>
      <c r="E47" s="806">
        <f>'RM_6.8.3.sz.mell'!E47</f>
        <v>0</v>
      </c>
      <c r="F47" s="806">
        <f>'RM_6.8.3.sz.mell'!F47</f>
        <v>0</v>
      </c>
      <c r="G47" s="806">
        <f>'RM_6.8.3.sz.mell'!G47</f>
        <v>0</v>
      </c>
      <c r="H47" s="806">
        <f>'RM_6.8.3.sz.mell'!H47</f>
        <v>0</v>
      </c>
      <c r="I47" s="806">
        <f>'RM_6.8.3.sz.mell'!I47</f>
        <v>0</v>
      </c>
      <c r="J47" s="806">
        <f>'RM_6.8.3.sz.mell'!J47</f>
        <v>0</v>
      </c>
      <c r="K47" s="807">
        <f>'RM_6.8.3.sz.mell'!K47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'RM_6.8.3.sz.mell'!C48</f>
        <v>0</v>
      </c>
      <c r="D48" s="806">
        <f>'RM_6.8.3.sz.mell'!D48</f>
        <v>0</v>
      </c>
      <c r="E48" s="806">
        <f>'RM_6.8.3.sz.mell'!E48</f>
        <v>0</v>
      </c>
      <c r="F48" s="806">
        <f>'RM_6.8.3.sz.mell'!F48</f>
        <v>0</v>
      </c>
      <c r="G48" s="806">
        <f>'RM_6.8.3.sz.mell'!G48</f>
        <v>0</v>
      </c>
      <c r="H48" s="806">
        <f>'RM_6.8.3.sz.mell'!H48</f>
        <v>0</v>
      </c>
      <c r="I48" s="806">
        <f>'RM_6.8.3.sz.mell'!I48</f>
        <v>0</v>
      </c>
      <c r="J48" s="806">
        <f>'RM_6.8.3.sz.mell'!J48</f>
        <v>0</v>
      </c>
      <c r="K48" s="807">
        <f>'RM_6.8.3.sz.mell'!K48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'RM_6.8.3.sz.mell'!C49</f>
        <v>0</v>
      </c>
      <c r="D49" s="806">
        <f>'RM_6.8.3.sz.mell'!D49</f>
        <v>0</v>
      </c>
      <c r="E49" s="806">
        <f>'RM_6.8.3.sz.mell'!E49</f>
        <v>0</v>
      </c>
      <c r="F49" s="806">
        <f>'RM_6.8.3.sz.mell'!F49</f>
        <v>0</v>
      </c>
      <c r="G49" s="806">
        <f>'RM_6.8.3.sz.mell'!G49</f>
        <v>0</v>
      </c>
      <c r="H49" s="806">
        <f>'RM_6.8.3.sz.mell'!H49</f>
        <v>0</v>
      </c>
      <c r="I49" s="806">
        <f>'RM_6.8.3.sz.mell'!I49</f>
        <v>0</v>
      </c>
      <c r="J49" s="806">
        <f>'RM_6.8.3.sz.mell'!J49</f>
        <v>0</v>
      </c>
      <c r="K49" s="807">
        <f>'RM_6.8.3.sz.mell'!K49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'RM_6.8.3.sz.mell'!C50</f>
        <v>0</v>
      </c>
      <c r="D50" s="806">
        <f>'RM_6.8.3.sz.mell'!D50</f>
        <v>0</v>
      </c>
      <c r="E50" s="806">
        <f>'RM_6.8.3.sz.mell'!E50</f>
        <v>0</v>
      </c>
      <c r="F50" s="806">
        <f>'RM_6.8.3.sz.mell'!F50</f>
        <v>0</v>
      </c>
      <c r="G50" s="806">
        <f>'RM_6.8.3.sz.mell'!G50</f>
        <v>0</v>
      </c>
      <c r="H50" s="806">
        <f>'RM_6.8.3.sz.mell'!H50</f>
        <v>0</v>
      </c>
      <c r="I50" s="806">
        <f>'RM_6.8.3.sz.mell'!I50</f>
        <v>0</v>
      </c>
      <c r="J50" s="806">
        <f>'RM_6.8.3.sz.mell'!J50</f>
        <v>0</v>
      </c>
      <c r="K50" s="807">
        <f>'RM_6.8.3.sz.mell'!K50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'RM_6.8.3.sz.mell'!C51</f>
        <v>0</v>
      </c>
      <c r="D51" s="801">
        <f>'RM_6.8.3.sz.mell'!D51</f>
        <v>0</v>
      </c>
      <c r="E51" s="801">
        <f>'RM_6.8.3.sz.mell'!E51</f>
        <v>0</v>
      </c>
      <c r="F51" s="801">
        <f>'RM_6.8.3.sz.mell'!F51</f>
        <v>0</v>
      </c>
      <c r="G51" s="801">
        <f>'RM_6.8.3.sz.mell'!G51</f>
        <v>0</v>
      </c>
      <c r="H51" s="801">
        <f>'RM_6.8.3.sz.mell'!H51</f>
        <v>0</v>
      </c>
      <c r="I51" s="801">
        <f>'RM_6.8.3.sz.mell'!I51</f>
        <v>0</v>
      </c>
      <c r="J51" s="801">
        <f>'RM_6.8.3.sz.mell'!J51</f>
        <v>0</v>
      </c>
      <c r="K51" s="302">
        <f>'RM_6.8.3.sz.mell'!K51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'RM_6.8.3.sz.mell'!C52</f>
        <v>0</v>
      </c>
      <c r="D52" s="803">
        <f>'RM_6.8.3.sz.mell'!D52</f>
        <v>0</v>
      </c>
      <c r="E52" s="803">
        <f>'RM_6.8.3.sz.mell'!E52</f>
        <v>0</v>
      </c>
      <c r="F52" s="803">
        <f>'RM_6.8.3.sz.mell'!F52</f>
        <v>0</v>
      </c>
      <c r="G52" s="803">
        <f>'RM_6.8.3.sz.mell'!G52</f>
        <v>0</v>
      </c>
      <c r="H52" s="803">
        <f>'RM_6.8.3.sz.mell'!H52</f>
        <v>0</v>
      </c>
      <c r="I52" s="803">
        <f>'RM_6.8.3.sz.mell'!I52</f>
        <v>0</v>
      </c>
      <c r="J52" s="803">
        <f>'RM_6.8.3.sz.mell'!J52</f>
        <v>0</v>
      </c>
      <c r="K52" s="804">
        <f>'RM_6.8.3.sz.mell'!K52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'RM_6.8.3.sz.mell'!C53</f>
        <v>0</v>
      </c>
      <c r="D53" s="806">
        <f>'RM_6.8.3.sz.mell'!D53</f>
        <v>0</v>
      </c>
      <c r="E53" s="806">
        <f>'RM_6.8.3.sz.mell'!E53</f>
        <v>0</v>
      </c>
      <c r="F53" s="806">
        <f>'RM_6.8.3.sz.mell'!F53</f>
        <v>0</v>
      </c>
      <c r="G53" s="806">
        <f>'RM_6.8.3.sz.mell'!G53</f>
        <v>0</v>
      </c>
      <c r="H53" s="806">
        <f>'RM_6.8.3.sz.mell'!H53</f>
        <v>0</v>
      </c>
      <c r="I53" s="806">
        <f>'RM_6.8.3.sz.mell'!I53</f>
        <v>0</v>
      </c>
      <c r="J53" s="806">
        <f>'RM_6.8.3.sz.mell'!J53</f>
        <v>0</v>
      </c>
      <c r="K53" s="807">
        <f>'RM_6.8.3.sz.mell'!K53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'RM_6.8.3.sz.mell'!C54</f>
        <v>0</v>
      </c>
      <c r="D54" s="806">
        <f>'RM_6.8.3.sz.mell'!D54</f>
        <v>0</v>
      </c>
      <c r="E54" s="806">
        <f>'RM_6.8.3.sz.mell'!E54</f>
        <v>0</v>
      </c>
      <c r="F54" s="806">
        <f>'RM_6.8.3.sz.mell'!F54</f>
        <v>0</v>
      </c>
      <c r="G54" s="806">
        <f>'RM_6.8.3.sz.mell'!G54</f>
        <v>0</v>
      </c>
      <c r="H54" s="806">
        <f>'RM_6.8.3.sz.mell'!H54</f>
        <v>0</v>
      </c>
      <c r="I54" s="806">
        <f>'RM_6.8.3.sz.mell'!I54</f>
        <v>0</v>
      </c>
      <c r="J54" s="806">
        <f>'RM_6.8.3.sz.mell'!J54</f>
        <v>0</v>
      </c>
      <c r="K54" s="807">
        <f>'RM_6.8.3.sz.mell'!K54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'RM_6.8.3.sz.mell'!C55</f>
        <v>0</v>
      </c>
      <c r="D55" s="806">
        <f>'RM_6.8.3.sz.mell'!D55</f>
        <v>0</v>
      </c>
      <c r="E55" s="806">
        <f>'RM_6.8.3.sz.mell'!E55</f>
        <v>0</v>
      </c>
      <c r="F55" s="806">
        <f>'RM_6.8.3.sz.mell'!F55</f>
        <v>0</v>
      </c>
      <c r="G55" s="806">
        <f>'RM_6.8.3.sz.mell'!G55</f>
        <v>0</v>
      </c>
      <c r="H55" s="806">
        <f>'RM_6.8.3.sz.mell'!H55</f>
        <v>0</v>
      </c>
      <c r="I55" s="806">
        <f>'RM_6.8.3.sz.mell'!I55</f>
        <v>0</v>
      </c>
      <c r="J55" s="806">
        <f>'RM_6.8.3.sz.mell'!J55</f>
        <v>0</v>
      </c>
      <c r="K55" s="807">
        <f>'RM_6.8.3.sz.mell'!K55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'RM_6.8.3.sz.mell'!C56</f>
        <v>0</v>
      </c>
      <c r="D56" s="801">
        <f>'RM_6.8.3.sz.mell'!D56</f>
        <v>0</v>
      </c>
      <c r="E56" s="801">
        <f>'RM_6.8.3.sz.mell'!E56</f>
        <v>0</v>
      </c>
      <c r="F56" s="801">
        <f>'RM_6.8.3.sz.mell'!F56</f>
        <v>0</v>
      </c>
      <c r="G56" s="801">
        <f>'RM_6.8.3.sz.mell'!G56</f>
        <v>0</v>
      </c>
      <c r="H56" s="801">
        <f>'RM_6.8.3.sz.mell'!H56</f>
        <v>0</v>
      </c>
      <c r="I56" s="801">
        <f>'RM_6.8.3.sz.mell'!I56</f>
        <v>0</v>
      </c>
      <c r="J56" s="801">
        <f>'RM_6.8.3.sz.mell'!J56</f>
        <v>0</v>
      </c>
      <c r="K56" s="302">
        <f>'RM_6.8.3.sz.mell'!K56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'RM_6.8.3.sz.mell'!C57</f>
        <v>0</v>
      </c>
      <c r="D57" s="809">
        <f>'RM_6.8.3.sz.mell'!D57</f>
        <v>0</v>
      </c>
      <c r="E57" s="809">
        <f>'RM_6.8.3.sz.mell'!E57</f>
        <v>0</v>
      </c>
      <c r="F57" s="809">
        <f>'RM_6.8.3.sz.mell'!F57</f>
        <v>0</v>
      </c>
      <c r="G57" s="809">
        <f>'RM_6.8.3.sz.mell'!G57</f>
        <v>0</v>
      </c>
      <c r="H57" s="809">
        <f>'RM_6.8.3.sz.mell'!H57</f>
        <v>0</v>
      </c>
      <c r="I57" s="809">
        <f>'RM_6.8.3.sz.mell'!I57</f>
        <v>0</v>
      </c>
      <c r="J57" s="809">
        <f>'RM_6.8.3.sz.mell'!J57</f>
        <v>0</v>
      </c>
      <c r="K57" s="350">
        <f>'RM_6.8.3.sz.mell'!K57</f>
        <v>0</v>
      </c>
    </row>
    <row r="58" spans="1:11" ht="8.1" customHeight="1" thickBot="1" x14ac:dyDescent="0.25">
      <c r="C58" s="815">
        <f>'RM_6.8.3.sz.mell'!C58</f>
        <v>0</v>
      </c>
      <c r="D58" s="815">
        <f>'RM_6.8.3.sz.mell'!D58</f>
        <v>0</v>
      </c>
      <c r="E58" s="815">
        <f>'RM_6.8.3.sz.mell'!E58</f>
        <v>0</v>
      </c>
      <c r="F58" s="815">
        <f>'RM_6.8.3.sz.mell'!F58</f>
        <v>0</v>
      </c>
      <c r="G58" s="815">
        <f>'RM_6.8.3.sz.mell'!G58</f>
        <v>0</v>
      </c>
      <c r="H58" s="815">
        <f>'RM_6.8.3.sz.mell'!H58</f>
        <v>0</v>
      </c>
      <c r="I58" s="815">
        <f>'RM_6.8.3.sz.mell'!I58</f>
        <v>0</v>
      </c>
      <c r="J58" s="815">
        <f>'RM_6.8.3.sz.mell'!J58</f>
        <v>0</v>
      </c>
      <c r="K58" s="816">
        <f>'RM_6.8.3.sz.mell'!K58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'RM_6.8.3.sz.mell'!C59</f>
        <v>0</v>
      </c>
      <c r="D59" s="813">
        <f>'RM_6.8.3.sz.mell'!D59</f>
        <v>0</v>
      </c>
      <c r="E59" s="813">
        <f>'RM_6.8.3.sz.mell'!E59</f>
        <v>0</v>
      </c>
      <c r="F59" s="813">
        <f>'RM_6.8.3.sz.mell'!F59</f>
        <v>0</v>
      </c>
      <c r="G59" s="813">
        <f>'RM_6.8.3.sz.mell'!G59</f>
        <v>0</v>
      </c>
      <c r="H59" s="813">
        <f>'RM_6.8.3.sz.mell'!H59</f>
        <v>0</v>
      </c>
      <c r="I59" s="813">
        <f>'RM_6.8.3.sz.mell'!I59</f>
        <v>0</v>
      </c>
      <c r="J59" s="813">
        <f>'RM_6.8.3.sz.mell'!J59</f>
        <v>0</v>
      </c>
      <c r="K59" s="814">
        <f>'RM_6.8.3.sz.mell'!K59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'RM_6.8.3.sz.mell'!C60</f>
        <v>0</v>
      </c>
      <c r="D60" s="813">
        <f>'RM_6.8.3.sz.mell'!D60</f>
        <v>0</v>
      </c>
      <c r="E60" s="813">
        <f>'RM_6.8.3.sz.mell'!E60</f>
        <v>0</v>
      </c>
      <c r="F60" s="813">
        <f>'RM_6.8.3.sz.mell'!F60</f>
        <v>0</v>
      </c>
      <c r="G60" s="813">
        <f>'RM_6.8.3.sz.mell'!G60</f>
        <v>0</v>
      </c>
      <c r="H60" s="813">
        <f>'RM_6.8.3.sz.mell'!H60</f>
        <v>0</v>
      </c>
      <c r="I60" s="813">
        <f>'RM_6.8.3.sz.mell'!I60</f>
        <v>0</v>
      </c>
      <c r="J60" s="813">
        <f>'RM_6.8.3.sz.mell'!J60</f>
        <v>0</v>
      </c>
      <c r="K60" s="814">
        <f>'RM_6.8.3.sz.mell'!K60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CONCATENATE(ALAPADATOK!Q25," melléklet ",E_ALAPADATOK!A7," ",E_ALAPADATOK!B7," ",E_ALAPADATOK!C7," ",E_ALAPADATOK!D7," ",E_ALAPADATOK!E7," ",E_ALAPADATOK!F7," ",E_ALAPADATOK!G7," ",E_ALAPADATOK!H7)</f>
        <v>5.8.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CONCATENATE(E_ALAPADATOK!B25)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'RM_6.9.sz.mell'!C10</f>
        <v>0</v>
      </c>
      <c r="D10" s="297">
        <f>'RM_6.9.sz.mell'!D10</f>
        <v>0</v>
      </c>
      <c r="E10" s="297">
        <f>'RM_6.9.sz.mell'!E10</f>
        <v>0</v>
      </c>
      <c r="F10" s="297">
        <f>'RM_6.9.sz.mell'!F10</f>
        <v>0</v>
      </c>
      <c r="G10" s="297">
        <f>'RM_6.9.sz.mell'!G10</f>
        <v>0</v>
      </c>
      <c r="H10" s="297">
        <f>'RM_6.9.sz.mell'!H10</f>
        <v>0</v>
      </c>
      <c r="I10" s="297">
        <f>'RM_6.9.sz.mell'!I10</f>
        <v>0</v>
      </c>
      <c r="J10" s="297">
        <f>'RM_6.9.sz.mell'!J10</f>
        <v>0</v>
      </c>
      <c r="K10" s="297">
        <f>'RM_6.9.sz.mell'!K10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'RM_6.9.sz.mell'!C11</f>
        <v>0</v>
      </c>
      <c r="D11" s="684">
        <f>'RM_6.9.sz.mell'!D11</f>
        <v>0</v>
      </c>
      <c r="E11" s="684">
        <f>'RM_6.9.sz.mell'!E11</f>
        <v>0</v>
      </c>
      <c r="F11" s="684">
        <f>'RM_6.9.sz.mell'!F11</f>
        <v>0</v>
      </c>
      <c r="G11" s="684">
        <f>'RM_6.9.sz.mell'!G11</f>
        <v>0</v>
      </c>
      <c r="H11" s="684">
        <f>'RM_6.9.sz.mell'!H11</f>
        <v>0</v>
      </c>
      <c r="I11" s="684">
        <f>'RM_6.9.sz.mell'!I11</f>
        <v>0</v>
      </c>
      <c r="J11" s="780">
        <f>'RM_6.9.sz.mell'!J11</f>
        <v>0</v>
      </c>
      <c r="K11" s="781">
        <f>'RM_6.9.sz.mell'!K11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'RM_6.9.sz.mell'!C12</f>
        <v>0</v>
      </c>
      <c r="D12" s="686">
        <f>'RM_6.9.sz.mell'!D12</f>
        <v>0</v>
      </c>
      <c r="E12" s="686">
        <f>'RM_6.9.sz.mell'!E12</f>
        <v>0</v>
      </c>
      <c r="F12" s="686">
        <f>'RM_6.9.sz.mell'!F12</f>
        <v>0</v>
      </c>
      <c r="G12" s="686">
        <f>'RM_6.9.sz.mell'!G12</f>
        <v>0</v>
      </c>
      <c r="H12" s="686">
        <f>'RM_6.9.sz.mell'!H12</f>
        <v>0</v>
      </c>
      <c r="I12" s="686">
        <f>'RM_6.9.sz.mell'!I12</f>
        <v>0</v>
      </c>
      <c r="J12" s="783">
        <f>'RM_6.9.sz.mell'!J12</f>
        <v>0</v>
      </c>
      <c r="K12" s="781">
        <f>'RM_6.9.sz.mell'!K12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'RM_6.9.sz.mell'!C13</f>
        <v>0</v>
      </c>
      <c r="D13" s="686">
        <f>'RM_6.9.sz.mell'!D13</f>
        <v>0</v>
      </c>
      <c r="E13" s="686">
        <f>'RM_6.9.sz.mell'!E13</f>
        <v>0</v>
      </c>
      <c r="F13" s="686">
        <f>'RM_6.9.sz.mell'!F13</f>
        <v>0</v>
      </c>
      <c r="G13" s="686">
        <f>'RM_6.9.sz.mell'!G13</f>
        <v>0</v>
      </c>
      <c r="H13" s="686">
        <f>'RM_6.9.sz.mell'!H13</f>
        <v>0</v>
      </c>
      <c r="I13" s="686">
        <f>'RM_6.9.sz.mell'!I13</f>
        <v>0</v>
      </c>
      <c r="J13" s="783">
        <f>'RM_6.9.sz.mell'!J13</f>
        <v>0</v>
      </c>
      <c r="K13" s="781">
        <f>'RM_6.9.sz.mell'!K13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'RM_6.9.sz.mell'!C14</f>
        <v>0</v>
      </c>
      <c r="D14" s="686">
        <f>'RM_6.9.sz.mell'!D14</f>
        <v>0</v>
      </c>
      <c r="E14" s="686">
        <f>'RM_6.9.sz.mell'!E14</f>
        <v>0</v>
      </c>
      <c r="F14" s="686">
        <f>'RM_6.9.sz.mell'!F14</f>
        <v>0</v>
      </c>
      <c r="G14" s="686">
        <f>'RM_6.9.sz.mell'!G14</f>
        <v>0</v>
      </c>
      <c r="H14" s="686">
        <f>'RM_6.9.sz.mell'!H14</f>
        <v>0</v>
      </c>
      <c r="I14" s="686">
        <f>'RM_6.9.sz.mell'!I14</f>
        <v>0</v>
      </c>
      <c r="J14" s="783">
        <f>'RM_6.9.sz.mell'!J14</f>
        <v>0</v>
      </c>
      <c r="K14" s="781">
        <f>'RM_6.9.sz.mell'!K14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'RM_6.9.sz.mell'!C15</f>
        <v>0</v>
      </c>
      <c r="D15" s="686">
        <f>'RM_6.9.sz.mell'!D15</f>
        <v>0</v>
      </c>
      <c r="E15" s="686">
        <f>'RM_6.9.sz.mell'!E15</f>
        <v>0</v>
      </c>
      <c r="F15" s="686">
        <f>'RM_6.9.sz.mell'!F15</f>
        <v>0</v>
      </c>
      <c r="G15" s="686">
        <f>'RM_6.9.sz.mell'!G15</f>
        <v>0</v>
      </c>
      <c r="H15" s="686">
        <f>'RM_6.9.sz.mell'!H15</f>
        <v>0</v>
      </c>
      <c r="I15" s="686">
        <f>'RM_6.9.sz.mell'!I15</f>
        <v>0</v>
      </c>
      <c r="J15" s="783">
        <f>'RM_6.9.sz.mell'!J15</f>
        <v>0</v>
      </c>
      <c r="K15" s="781">
        <f>'RM_6.9.sz.mell'!K15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'RM_6.9.sz.mell'!C16</f>
        <v>0</v>
      </c>
      <c r="D16" s="686">
        <f>'RM_6.9.sz.mell'!D16</f>
        <v>0</v>
      </c>
      <c r="E16" s="686">
        <f>'RM_6.9.sz.mell'!E16</f>
        <v>0</v>
      </c>
      <c r="F16" s="686">
        <f>'RM_6.9.sz.mell'!F16</f>
        <v>0</v>
      </c>
      <c r="G16" s="686">
        <f>'RM_6.9.sz.mell'!G16</f>
        <v>0</v>
      </c>
      <c r="H16" s="686">
        <f>'RM_6.9.sz.mell'!H16</f>
        <v>0</v>
      </c>
      <c r="I16" s="686">
        <f>'RM_6.9.sz.mell'!I16</f>
        <v>0</v>
      </c>
      <c r="J16" s="783">
        <f>'RM_6.9.sz.mell'!J16</f>
        <v>0</v>
      </c>
      <c r="K16" s="781">
        <f>'RM_6.9.sz.mell'!K16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'RM_6.9.sz.mell'!C17</f>
        <v>0</v>
      </c>
      <c r="D17" s="686">
        <f>'RM_6.9.sz.mell'!D17</f>
        <v>0</v>
      </c>
      <c r="E17" s="686">
        <f>'RM_6.9.sz.mell'!E17</f>
        <v>0</v>
      </c>
      <c r="F17" s="686">
        <f>'RM_6.9.sz.mell'!F17</f>
        <v>0</v>
      </c>
      <c r="G17" s="686">
        <f>'RM_6.9.sz.mell'!G17</f>
        <v>0</v>
      </c>
      <c r="H17" s="686">
        <f>'RM_6.9.sz.mell'!H17</f>
        <v>0</v>
      </c>
      <c r="I17" s="686">
        <f>'RM_6.9.sz.mell'!I17</f>
        <v>0</v>
      </c>
      <c r="J17" s="783">
        <f>'RM_6.9.sz.mell'!J17</f>
        <v>0</v>
      </c>
      <c r="K17" s="781">
        <f>'RM_6.9.sz.mell'!K17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'RM_6.9.sz.mell'!C18</f>
        <v>0</v>
      </c>
      <c r="D18" s="686">
        <f>'RM_6.9.sz.mell'!D18</f>
        <v>0</v>
      </c>
      <c r="E18" s="686">
        <f>'RM_6.9.sz.mell'!E18</f>
        <v>0</v>
      </c>
      <c r="F18" s="686">
        <f>'RM_6.9.sz.mell'!F18</f>
        <v>0</v>
      </c>
      <c r="G18" s="686">
        <f>'RM_6.9.sz.mell'!G18</f>
        <v>0</v>
      </c>
      <c r="H18" s="686">
        <f>'RM_6.9.sz.mell'!H18</f>
        <v>0</v>
      </c>
      <c r="I18" s="686">
        <f>'RM_6.9.sz.mell'!I18</f>
        <v>0</v>
      </c>
      <c r="J18" s="783">
        <f>'RM_6.9.sz.mell'!J18</f>
        <v>0</v>
      </c>
      <c r="K18" s="781">
        <f>'RM_6.9.sz.mell'!K18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'RM_6.9.sz.mell'!C19</f>
        <v>0</v>
      </c>
      <c r="D19" s="686">
        <f>'RM_6.9.sz.mell'!D19</f>
        <v>0</v>
      </c>
      <c r="E19" s="686">
        <f>'RM_6.9.sz.mell'!E19</f>
        <v>0</v>
      </c>
      <c r="F19" s="686">
        <f>'RM_6.9.sz.mell'!F19</f>
        <v>0</v>
      </c>
      <c r="G19" s="686">
        <f>'RM_6.9.sz.mell'!G19</f>
        <v>0</v>
      </c>
      <c r="H19" s="686">
        <f>'RM_6.9.sz.mell'!H19</f>
        <v>0</v>
      </c>
      <c r="I19" s="686">
        <f>'RM_6.9.sz.mell'!I19</f>
        <v>0</v>
      </c>
      <c r="J19" s="783">
        <f>'RM_6.9.sz.mell'!J19</f>
        <v>0</v>
      </c>
      <c r="K19" s="781">
        <f>'RM_6.9.sz.mell'!K19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'RM_6.9.sz.mell'!C20</f>
        <v>0</v>
      </c>
      <c r="D20" s="686">
        <f>'RM_6.9.sz.mell'!D20</f>
        <v>0</v>
      </c>
      <c r="E20" s="686">
        <f>'RM_6.9.sz.mell'!E20</f>
        <v>0</v>
      </c>
      <c r="F20" s="686">
        <f>'RM_6.9.sz.mell'!F20</f>
        <v>0</v>
      </c>
      <c r="G20" s="686">
        <f>'RM_6.9.sz.mell'!G20</f>
        <v>0</v>
      </c>
      <c r="H20" s="686">
        <f>'RM_6.9.sz.mell'!H20</f>
        <v>0</v>
      </c>
      <c r="I20" s="686">
        <f>'RM_6.9.sz.mell'!I20</f>
        <v>0</v>
      </c>
      <c r="J20" s="783">
        <f>'RM_6.9.sz.mell'!J20</f>
        <v>0</v>
      </c>
      <c r="K20" s="781">
        <f>'RM_6.9.sz.mell'!K20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'RM_6.9.sz.mell'!C21</f>
        <v>0</v>
      </c>
      <c r="D21" s="688">
        <f>'RM_6.9.sz.mell'!D21</f>
        <v>0</v>
      </c>
      <c r="E21" s="688">
        <f>'RM_6.9.sz.mell'!E21</f>
        <v>0</v>
      </c>
      <c r="F21" s="688">
        <f>'RM_6.9.sz.mell'!F21</f>
        <v>0</v>
      </c>
      <c r="G21" s="688">
        <f>'RM_6.9.sz.mell'!G21</f>
        <v>0</v>
      </c>
      <c r="H21" s="688">
        <f>'RM_6.9.sz.mell'!H21</f>
        <v>0</v>
      </c>
      <c r="I21" s="688">
        <f>'RM_6.9.sz.mell'!I21</f>
        <v>0</v>
      </c>
      <c r="J21" s="786">
        <f>'RM_6.9.sz.mell'!J21</f>
        <v>0</v>
      </c>
      <c r="K21" s="781">
        <f>'RM_6.9.sz.mell'!K21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'RM_6.9.sz.mell'!C22</f>
        <v>0</v>
      </c>
      <c r="D22" s="297">
        <f>'RM_6.9.sz.mell'!D22</f>
        <v>0</v>
      </c>
      <c r="E22" s="297">
        <f>'RM_6.9.sz.mell'!E22</f>
        <v>0</v>
      </c>
      <c r="F22" s="297">
        <f>'RM_6.9.sz.mell'!F22</f>
        <v>0</v>
      </c>
      <c r="G22" s="297">
        <f>'RM_6.9.sz.mell'!G22</f>
        <v>0</v>
      </c>
      <c r="H22" s="297">
        <f>'RM_6.9.sz.mell'!H22</f>
        <v>0</v>
      </c>
      <c r="I22" s="297">
        <f>'RM_6.9.sz.mell'!I22</f>
        <v>0</v>
      </c>
      <c r="J22" s="297">
        <f>'RM_6.9.sz.mell'!J22</f>
        <v>0</v>
      </c>
      <c r="K22" s="346">
        <f>'RM_6.9.sz.mell'!K22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'RM_6.9.sz.mell'!C23</f>
        <v>0</v>
      </c>
      <c r="D23" s="668">
        <f>'RM_6.9.sz.mell'!D23</f>
        <v>0</v>
      </c>
      <c r="E23" s="668">
        <f>'RM_6.9.sz.mell'!E23</f>
        <v>0</v>
      </c>
      <c r="F23" s="668">
        <f>'RM_6.9.sz.mell'!F23</f>
        <v>0</v>
      </c>
      <c r="G23" s="668">
        <f>'RM_6.9.sz.mell'!G23</f>
        <v>0</v>
      </c>
      <c r="H23" s="668">
        <f>'RM_6.9.sz.mell'!H23</f>
        <v>0</v>
      </c>
      <c r="I23" s="668">
        <f>'RM_6.9.sz.mell'!I23</f>
        <v>0</v>
      </c>
      <c r="J23" s="788">
        <f>'RM_6.9.sz.mell'!J23</f>
        <v>0</v>
      </c>
      <c r="K23" s="781">
        <f>'RM_6.9.sz.mell'!K23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'RM_6.9.sz.mell'!C24</f>
        <v>0</v>
      </c>
      <c r="D24" s="686">
        <f>'RM_6.9.sz.mell'!D24</f>
        <v>0</v>
      </c>
      <c r="E24" s="686">
        <f>'RM_6.9.sz.mell'!E24</f>
        <v>0</v>
      </c>
      <c r="F24" s="686">
        <f>'RM_6.9.sz.mell'!F24</f>
        <v>0</v>
      </c>
      <c r="G24" s="686">
        <f>'RM_6.9.sz.mell'!G24</f>
        <v>0</v>
      </c>
      <c r="H24" s="686">
        <f>'RM_6.9.sz.mell'!H24</f>
        <v>0</v>
      </c>
      <c r="I24" s="686">
        <f>'RM_6.9.sz.mell'!I24</f>
        <v>0</v>
      </c>
      <c r="J24" s="783">
        <f>'RM_6.9.sz.mell'!J24</f>
        <v>0</v>
      </c>
      <c r="K24" s="789">
        <f>'RM_6.9.sz.mell'!K24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'RM_6.9.sz.mell'!C25</f>
        <v>0</v>
      </c>
      <c r="D25" s="686">
        <f>'RM_6.9.sz.mell'!D25</f>
        <v>0</v>
      </c>
      <c r="E25" s="686">
        <f>'RM_6.9.sz.mell'!E25</f>
        <v>0</v>
      </c>
      <c r="F25" s="686">
        <f>'RM_6.9.sz.mell'!F25</f>
        <v>0</v>
      </c>
      <c r="G25" s="686">
        <f>'RM_6.9.sz.mell'!G25</f>
        <v>0</v>
      </c>
      <c r="H25" s="686">
        <f>'RM_6.9.sz.mell'!H25</f>
        <v>0</v>
      </c>
      <c r="I25" s="686">
        <f>'RM_6.9.sz.mell'!I25</f>
        <v>0</v>
      </c>
      <c r="J25" s="783">
        <f>'RM_6.9.sz.mell'!J25</f>
        <v>0</v>
      </c>
      <c r="K25" s="789">
        <f>'RM_6.9.sz.mell'!K25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'RM_6.9.sz.mell'!C26</f>
        <v>0</v>
      </c>
      <c r="D26" s="688">
        <f>'RM_6.9.sz.mell'!D26</f>
        <v>0</v>
      </c>
      <c r="E26" s="688">
        <f>'RM_6.9.sz.mell'!E26</f>
        <v>0</v>
      </c>
      <c r="F26" s="688">
        <f>'RM_6.9.sz.mell'!F26</f>
        <v>0</v>
      </c>
      <c r="G26" s="688">
        <f>'RM_6.9.sz.mell'!G26</f>
        <v>0</v>
      </c>
      <c r="H26" s="688">
        <f>'RM_6.9.sz.mell'!H26</f>
        <v>0</v>
      </c>
      <c r="I26" s="688">
        <f>'RM_6.9.sz.mell'!I26</f>
        <v>0</v>
      </c>
      <c r="J26" s="790">
        <f>'RM_6.9.sz.mell'!J26</f>
        <v>0</v>
      </c>
      <c r="K26" s="791">
        <f>'RM_6.9.sz.mell'!K26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'RM_6.9.sz.mell'!C27</f>
        <v>0</v>
      </c>
      <c r="D27" s="389">
        <f>'RM_6.9.sz.mell'!D27</f>
        <v>0</v>
      </c>
      <c r="E27" s="389">
        <f>'RM_6.9.sz.mell'!E27</f>
        <v>0</v>
      </c>
      <c r="F27" s="389">
        <f>'RM_6.9.sz.mell'!F27</f>
        <v>0</v>
      </c>
      <c r="G27" s="389">
        <f>'RM_6.9.sz.mell'!G27</f>
        <v>0</v>
      </c>
      <c r="H27" s="389">
        <f>'RM_6.9.sz.mell'!H27</f>
        <v>0</v>
      </c>
      <c r="I27" s="389">
        <f>'RM_6.9.sz.mell'!I27</f>
        <v>0</v>
      </c>
      <c r="J27" s="389">
        <f>'RM_6.9.sz.mell'!J27</f>
        <v>0</v>
      </c>
      <c r="K27" s="302">
        <f>'RM_6.9.sz.mell'!K27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'RM_6.9.sz.mell'!C28</f>
        <v>0</v>
      </c>
      <c r="D28" s="297">
        <f>'RM_6.9.sz.mell'!D28</f>
        <v>0</v>
      </c>
      <c r="E28" s="297">
        <f>'RM_6.9.sz.mell'!E28</f>
        <v>0</v>
      </c>
      <c r="F28" s="297">
        <f>'RM_6.9.sz.mell'!F28</f>
        <v>0</v>
      </c>
      <c r="G28" s="297">
        <f>'RM_6.9.sz.mell'!G28</f>
        <v>0</v>
      </c>
      <c r="H28" s="297">
        <f>'RM_6.9.sz.mell'!H28</f>
        <v>0</v>
      </c>
      <c r="I28" s="297">
        <f>'RM_6.9.sz.mell'!I28</f>
        <v>0</v>
      </c>
      <c r="J28" s="297">
        <f>'RM_6.9.sz.mell'!J28</f>
        <v>0</v>
      </c>
      <c r="K28" s="346">
        <f>'RM_6.9.sz.mell'!K28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'RM_6.9.sz.mell'!C29</f>
        <v>0</v>
      </c>
      <c r="D29" s="679">
        <f>'RM_6.9.sz.mell'!D29</f>
        <v>0</v>
      </c>
      <c r="E29" s="679">
        <f>'RM_6.9.sz.mell'!E29</f>
        <v>0</v>
      </c>
      <c r="F29" s="679">
        <f>'RM_6.9.sz.mell'!F29</f>
        <v>0</v>
      </c>
      <c r="G29" s="679">
        <f>'RM_6.9.sz.mell'!G29</f>
        <v>0</v>
      </c>
      <c r="H29" s="679">
        <f>'RM_6.9.sz.mell'!H29</f>
        <v>0</v>
      </c>
      <c r="I29" s="679">
        <f>'RM_6.9.sz.mell'!I29</f>
        <v>0</v>
      </c>
      <c r="J29" s="788">
        <f>'RM_6.9.sz.mell'!J29</f>
        <v>0</v>
      </c>
      <c r="K29" s="781">
        <f>'RM_6.9.sz.mell'!K29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'RM_6.9.sz.mell'!C30</f>
        <v>0</v>
      </c>
      <c r="D30" s="679">
        <f>'RM_6.9.sz.mell'!D30</f>
        <v>0</v>
      </c>
      <c r="E30" s="679">
        <f>'RM_6.9.sz.mell'!E30</f>
        <v>0</v>
      </c>
      <c r="F30" s="679">
        <f>'RM_6.9.sz.mell'!F30</f>
        <v>0</v>
      </c>
      <c r="G30" s="679">
        <f>'RM_6.9.sz.mell'!G30</f>
        <v>0</v>
      </c>
      <c r="H30" s="679">
        <f>'RM_6.9.sz.mell'!H30</f>
        <v>0</v>
      </c>
      <c r="I30" s="679">
        <f>'RM_6.9.sz.mell'!I30</f>
        <v>0</v>
      </c>
      <c r="J30" s="788">
        <f>'RM_6.9.sz.mell'!J30</f>
        <v>0</v>
      </c>
      <c r="K30" s="781">
        <f>'RM_6.9.sz.mell'!K30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'RM_6.9.sz.mell'!C31</f>
        <v>0</v>
      </c>
      <c r="D31" s="757">
        <f>'RM_6.9.sz.mell'!D31</f>
        <v>0</v>
      </c>
      <c r="E31" s="757">
        <f>'RM_6.9.sz.mell'!E31</f>
        <v>0</v>
      </c>
      <c r="F31" s="757">
        <f>'RM_6.9.sz.mell'!F31</f>
        <v>0</v>
      </c>
      <c r="G31" s="757">
        <f>'RM_6.9.sz.mell'!G31</f>
        <v>0</v>
      </c>
      <c r="H31" s="757">
        <f>'RM_6.9.sz.mell'!H31</f>
        <v>0</v>
      </c>
      <c r="I31" s="757">
        <f>'RM_6.9.sz.mell'!I31</f>
        <v>0</v>
      </c>
      <c r="J31" s="788">
        <f>'RM_6.9.sz.mell'!J31</f>
        <v>0</v>
      </c>
      <c r="K31" s="781">
        <f>'RM_6.9.sz.mell'!K31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'RM_6.9.sz.mell'!C32</f>
        <v>0</v>
      </c>
      <c r="D32" s="297">
        <f>'RM_6.9.sz.mell'!D32</f>
        <v>0</v>
      </c>
      <c r="E32" s="297">
        <f>'RM_6.9.sz.mell'!E32</f>
        <v>0</v>
      </c>
      <c r="F32" s="297">
        <f>'RM_6.9.sz.mell'!F32</f>
        <v>0</v>
      </c>
      <c r="G32" s="297">
        <f>'RM_6.9.sz.mell'!G32</f>
        <v>0</v>
      </c>
      <c r="H32" s="297">
        <f>'RM_6.9.sz.mell'!H32</f>
        <v>0</v>
      </c>
      <c r="I32" s="297">
        <f>'RM_6.9.sz.mell'!I32</f>
        <v>0</v>
      </c>
      <c r="J32" s="297">
        <f>'RM_6.9.sz.mell'!J32</f>
        <v>0</v>
      </c>
      <c r="K32" s="346">
        <f>'RM_6.9.sz.mell'!K32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'RM_6.9.sz.mell'!C33</f>
        <v>0</v>
      </c>
      <c r="D33" s="672">
        <f>'RM_6.9.sz.mell'!D33</f>
        <v>0</v>
      </c>
      <c r="E33" s="672">
        <f>'RM_6.9.sz.mell'!E33</f>
        <v>0</v>
      </c>
      <c r="F33" s="672">
        <f>'RM_6.9.sz.mell'!F33</f>
        <v>0</v>
      </c>
      <c r="G33" s="672">
        <f>'RM_6.9.sz.mell'!G33</f>
        <v>0</v>
      </c>
      <c r="H33" s="672">
        <f>'RM_6.9.sz.mell'!H33</f>
        <v>0</v>
      </c>
      <c r="I33" s="672">
        <f>'RM_6.9.sz.mell'!I33</f>
        <v>0</v>
      </c>
      <c r="J33" s="788">
        <f>'RM_6.9.sz.mell'!J33</f>
        <v>0</v>
      </c>
      <c r="K33" s="781">
        <f>'RM_6.9.sz.mell'!K33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'RM_6.9.sz.mell'!C34</f>
        <v>0</v>
      </c>
      <c r="D34" s="679">
        <f>'RM_6.9.sz.mell'!D34</f>
        <v>0</v>
      </c>
      <c r="E34" s="679">
        <f>'RM_6.9.sz.mell'!E34</f>
        <v>0</v>
      </c>
      <c r="F34" s="679">
        <f>'RM_6.9.sz.mell'!F34</f>
        <v>0</v>
      </c>
      <c r="G34" s="679">
        <f>'RM_6.9.sz.mell'!G34</f>
        <v>0</v>
      </c>
      <c r="H34" s="679">
        <f>'RM_6.9.sz.mell'!H34</f>
        <v>0</v>
      </c>
      <c r="I34" s="679">
        <f>'RM_6.9.sz.mell'!I34</f>
        <v>0</v>
      </c>
      <c r="J34" s="788">
        <f>'RM_6.9.sz.mell'!J34</f>
        <v>0</v>
      </c>
      <c r="K34" s="781">
        <f>'RM_6.9.sz.mell'!K34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'RM_6.9.sz.mell'!C35</f>
        <v>0</v>
      </c>
      <c r="D35" s="757">
        <f>'RM_6.9.sz.mell'!D35</f>
        <v>0</v>
      </c>
      <c r="E35" s="757">
        <f>'RM_6.9.sz.mell'!E35</f>
        <v>0</v>
      </c>
      <c r="F35" s="757">
        <f>'RM_6.9.sz.mell'!F35</f>
        <v>0</v>
      </c>
      <c r="G35" s="757">
        <f>'RM_6.9.sz.mell'!G35</f>
        <v>0</v>
      </c>
      <c r="H35" s="757">
        <f>'RM_6.9.sz.mell'!H35</f>
        <v>0</v>
      </c>
      <c r="I35" s="757">
        <f>'RM_6.9.sz.mell'!I35</f>
        <v>0</v>
      </c>
      <c r="J35" s="788">
        <f>'RM_6.9.sz.mell'!J35</f>
        <v>0</v>
      </c>
      <c r="K35" s="798">
        <f>'RM_6.9.sz.mell'!K35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'RM_6.9.sz.mell'!C36</f>
        <v>0</v>
      </c>
      <c r="D36" s="389">
        <f>'RM_6.9.sz.mell'!D36</f>
        <v>0</v>
      </c>
      <c r="E36" s="389">
        <f>'RM_6.9.sz.mell'!E36</f>
        <v>0</v>
      </c>
      <c r="F36" s="389">
        <f>'RM_6.9.sz.mell'!F36</f>
        <v>0</v>
      </c>
      <c r="G36" s="389">
        <f>'RM_6.9.sz.mell'!G36</f>
        <v>0</v>
      </c>
      <c r="H36" s="389">
        <f>'RM_6.9.sz.mell'!H36</f>
        <v>0</v>
      </c>
      <c r="I36" s="389">
        <f>'RM_6.9.sz.mell'!I36</f>
        <v>0</v>
      </c>
      <c r="J36" s="297">
        <f>'RM_6.9.sz.mell'!J36</f>
        <v>0</v>
      </c>
      <c r="K36" s="302">
        <f>'RM_6.9.sz.mell'!K36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'RM_6.9.sz.mell'!C37</f>
        <v>0</v>
      </c>
      <c r="D37" s="389">
        <f>'RM_6.9.sz.mell'!D37</f>
        <v>0</v>
      </c>
      <c r="E37" s="389">
        <f>'RM_6.9.sz.mell'!E37</f>
        <v>0</v>
      </c>
      <c r="F37" s="389">
        <f>'RM_6.9.sz.mell'!F37</f>
        <v>0</v>
      </c>
      <c r="G37" s="389">
        <f>'RM_6.9.sz.mell'!G37</f>
        <v>0</v>
      </c>
      <c r="H37" s="389">
        <f>'RM_6.9.sz.mell'!H37</f>
        <v>0</v>
      </c>
      <c r="I37" s="389">
        <f>'RM_6.9.sz.mell'!I37</f>
        <v>0</v>
      </c>
      <c r="J37" s="799">
        <f>'RM_6.9.sz.mell'!J37</f>
        <v>0</v>
      </c>
      <c r="K37" s="781">
        <f>'RM_6.9.sz.mell'!K37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'RM_6.9.sz.mell'!C38</f>
        <v>0</v>
      </c>
      <c r="D38" s="297">
        <f>'RM_6.9.sz.mell'!D38</f>
        <v>0</v>
      </c>
      <c r="E38" s="297">
        <f>'RM_6.9.sz.mell'!E38</f>
        <v>0</v>
      </c>
      <c r="F38" s="297">
        <f>'RM_6.9.sz.mell'!F38</f>
        <v>0</v>
      </c>
      <c r="G38" s="297">
        <f>'RM_6.9.sz.mell'!G38</f>
        <v>0</v>
      </c>
      <c r="H38" s="297">
        <f>'RM_6.9.sz.mell'!H38</f>
        <v>0</v>
      </c>
      <c r="I38" s="297">
        <f>'RM_6.9.sz.mell'!I38</f>
        <v>0</v>
      </c>
      <c r="J38" s="297">
        <f>'RM_6.9.sz.mell'!J38</f>
        <v>0</v>
      </c>
      <c r="K38" s="346">
        <f>'RM_6.9.sz.mell'!K38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'RM_6.9.sz.mell'!C39</f>
        <v>0</v>
      </c>
      <c r="D39" s="297">
        <f>'RM_6.9.sz.mell'!D39</f>
        <v>0</v>
      </c>
      <c r="E39" s="297">
        <f>'RM_6.9.sz.mell'!E39</f>
        <v>0</v>
      </c>
      <c r="F39" s="297">
        <f>'RM_6.9.sz.mell'!F39</f>
        <v>0</v>
      </c>
      <c r="G39" s="297">
        <f>'RM_6.9.sz.mell'!G39</f>
        <v>0</v>
      </c>
      <c r="H39" s="297">
        <f>'RM_6.9.sz.mell'!H39</f>
        <v>0</v>
      </c>
      <c r="I39" s="297">
        <f>'RM_6.9.sz.mell'!I39</f>
        <v>0</v>
      </c>
      <c r="J39" s="297">
        <f>'RM_6.9.sz.mell'!J39</f>
        <v>0</v>
      </c>
      <c r="K39" s="346">
        <f>'RM_6.9.sz.mell'!K39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'RM_6.9.sz.mell'!C40</f>
        <v>0</v>
      </c>
      <c r="D40" s="672">
        <f>'RM_6.9.sz.mell'!D40</f>
        <v>0</v>
      </c>
      <c r="E40" s="672">
        <f>'RM_6.9.sz.mell'!E40</f>
        <v>0</v>
      </c>
      <c r="F40" s="672">
        <f>'RM_6.9.sz.mell'!F40</f>
        <v>0</v>
      </c>
      <c r="G40" s="672">
        <f>'RM_6.9.sz.mell'!G40</f>
        <v>0</v>
      </c>
      <c r="H40" s="672">
        <f>'RM_6.9.sz.mell'!H40</f>
        <v>0</v>
      </c>
      <c r="I40" s="672">
        <f>'RM_6.9.sz.mell'!I40</f>
        <v>0</v>
      </c>
      <c r="J40" s="788">
        <f>'RM_6.9.sz.mell'!J40</f>
        <v>0</v>
      </c>
      <c r="K40" s="781">
        <f>'RM_6.9.sz.mell'!K40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'RM_6.9.sz.mell'!C41</f>
        <v>0</v>
      </c>
      <c r="D41" s="679">
        <f>'RM_6.9.sz.mell'!D41</f>
        <v>0</v>
      </c>
      <c r="E41" s="679">
        <f>'RM_6.9.sz.mell'!E41</f>
        <v>0</v>
      </c>
      <c r="F41" s="679">
        <f>'RM_6.9.sz.mell'!F41</f>
        <v>0</v>
      </c>
      <c r="G41" s="679">
        <f>'RM_6.9.sz.mell'!G41</f>
        <v>0</v>
      </c>
      <c r="H41" s="679">
        <f>'RM_6.9.sz.mell'!H41</f>
        <v>0</v>
      </c>
      <c r="I41" s="679">
        <f>'RM_6.9.sz.mell'!I41</f>
        <v>0</v>
      </c>
      <c r="J41" s="788">
        <f>'RM_6.9.sz.mell'!J41</f>
        <v>0</v>
      </c>
      <c r="K41" s="789">
        <f>'RM_6.9.sz.mell'!K41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'RM_6.9.sz.mell'!C42</f>
        <v>0</v>
      </c>
      <c r="D42" s="676">
        <f>'RM_6.9.sz.mell'!D42</f>
        <v>0</v>
      </c>
      <c r="E42" s="676">
        <f>'RM_6.9.sz.mell'!E42</f>
        <v>0</v>
      </c>
      <c r="F42" s="676">
        <f>'RM_6.9.sz.mell'!F42</f>
        <v>0</v>
      </c>
      <c r="G42" s="676">
        <f>'RM_6.9.sz.mell'!G42</f>
        <v>0</v>
      </c>
      <c r="H42" s="676">
        <f>'RM_6.9.sz.mell'!H42</f>
        <v>0</v>
      </c>
      <c r="I42" s="676">
        <f>'RM_6.9.sz.mell'!I42</f>
        <v>0</v>
      </c>
      <c r="J42" s="788">
        <f>'RM_6.9.sz.mell'!J42</f>
        <v>0</v>
      </c>
      <c r="K42" s="791">
        <f>'RM_6.9.sz.mell'!K42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'RM_6.9.sz.mell'!C43</f>
        <v>0</v>
      </c>
      <c r="D43" s="297">
        <f>'RM_6.9.sz.mell'!D43</f>
        <v>0</v>
      </c>
      <c r="E43" s="297">
        <f>'RM_6.9.sz.mell'!E43</f>
        <v>0</v>
      </c>
      <c r="F43" s="297">
        <f>'RM_6.9.sz.mell'!F43</f>
        <v>0</v>
      </c>
      <c r="G43" s="297">
        <f>'RM_6.9.sz.mell'!G43</f>
        <v>0</v>
      </c>
      <c r="H43" s="297">
        <f>'RM_6.9.sz.mell'!H43</f>
        <v>0</v>
      </c>
      <c r="I43" s="297">
        <f>'RM_6.9.sz.mell'!I43</f>
        <v>0</v>
      </c>
      <c r="J43" s="297">
        <f>'RM_6.9.sz.mell'!J43</f>
        <v>0</v>
      </c>
      <c r="K43" s="346">
        <f>'RM_6.9.sz.mell'!K43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'RM_6.9.sz.mell'!C45</f>
        <v>0</v>
      </c>
      <c r="D45" s="801">
        <f>'RM_6.9.sz.mell'!D45</f>
        <v>0</v>
      </c>
      <c r="E45" s="801">
        <f>'RM_6.9.sz.mell'!E45</f>
        <v>0</v>
      </c>
      <c r="F45" s="801">
        <f>'RM_6.9.sz.mell'!F45</f>
        <v>0</v>
      </c>
      <c r="G45" s="801">
        <f>'RM_6.9.sz.mell'!G45</f>
        <v>0</v>
      </c>
      <c r="H45" s="801">
        <f>'RM_6.9.sz.mell'!H45</f>
        <v>0</v>
      </c>
      <c r="I45" s="801">
        <f>'RM_6.9.sz.mell'!I45</f>
        <v>0</v>
      </c>
      <c r="J45" s="801">
        <f>'RM_6.9.sz.mell'!J45</f>
        <v>0</v>
      </c>
      <c r="K45" s="302">
        <f>'RM_6.9.sz.mell'!K45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'RM_6.9.sz.mell'!C46</f>
        <v>0</v>
      </c>
      <c r="D46" s="803">
        <f>'RM_6.9.sz.mell'!D46</f>
        <v>0</v>
      </c>
      <c r="E46" s="803">
        <f>'RM_6.9.sz.mell'!E46</f>
        <v>0</v>
      </c>
      <c r="F46" s="803">
        <f>'RM_6.9.sz.mell'!F46</f>
        <v>0</v>
      </c>
      <c r="G46" s="803">
        <f>'RM_6.9.sz.mell'!G46</f>
        <v>0</v>
      </c>
      <c r="H46" s="803">
        <f>'RM_6.9.sz.mell'!H46</f>
        <v>0</v>
      </c>
      <c r="I46" s="803">
        <f>'RM_6.9.sz.mell'!I46</f>
        <v>0</v>
      </c>
      <c r="J46" s="803">
        <f>'RM_6.9.sz.mell'!J46</f>
        <v>0</v>
      </c>
      <c r="K46" s="804">
        <f>'RM_6.9.sz.mell'!K46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'RM_6.9.sz.mell'!C47</f>
        <v>0</v>
      </c>
      <c r="D47" s="806">
        <f>'RM_6.9.sz.mell'!D47</f>
        <v>0</v>
      </c>
      <c r="E47" s="806">
        <f>'RM_6.9.sz.mell'!E47</f>
        <v>0</v>
      </c>
      <c r="F47" s="806">
        <f>'RM_6.9.sz.mell'!F47</f>
        <v>0</v>
      </c>
      <c r="G47" s="806">
        <f>'RM_6.9.sz.mell'!G47</f>
        <v>0</v>
      </c>
      <c r="H47" s="806">
        <f>'RM_6.9.sz.mell'!H47</f>
        <v>0</v>
      </c>
      <c r="I47" s="806">
        <f>'RM_6.9.sz.mell'!I47</f>
        <v>0</v>
      </c>
      <c r="J47" s="806">
        <f>'RM_6.9.sz.mell'!J47</f>
        <v>0</v>
      </c>
      <c r="K47" s="807">
        <f>'RM_6.9.sz.mell'!K47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'RM_6.9.sz.mell'!C48</f>
        <v>0</v>
      </c>
      <c r="D48" s="806">
        <f>'RM_6.9.sz.mell'!D48</f>
        <v>0</v>
      </c>
      <c r="E48" s="806">
        <f>'RM_6.9.sz.mell'!E48</f>
        <v>0</v>
      </c>
      <c r="F48" s="806">
        <f>'RM_6.9.sz.mell'!F48</f>
        <v>0</v>
      </c>
      <c r="G48" s="806">
        <f>'RM_6.9.sz.mell'!G48</f>
        <v>0</v>
      </c>
      <c r="H48" s="806">
        <f>'RM_6.9.sz.mell'!H48</f>
        <v>0</v>
      </c>
      <c r="I48" s="806">
        <f>'RM_6.9.sz.mell'!I48</f>
        <v>0</v>
      </c>
      <c r="J48" s="806">
        <f>'RM_6.9.sz.mell'!J48</f>
        <v>0</v>
      </c>
      <c r="K48" s="807">
        <f>'RM_6.9.sz.mell'!K48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'RM_6.9.sz.mell'!C49</f>
        <v>0</v>
      </c>
      <c r="D49" s="806">
        <f>'RM_6.9.sz.mell'!D49</f>
        <v>0</v>
      </c>
      <c r="E49" s="806">
        <f>'RM_6.9.sz.mell'!E49</f>
        <v>0</v>
      </c>
      <c r="F49" s="806">
        <f>'RM_6.9.sz.mell'!F49</f>
        <v>0</v>
      </c>
      <c r="G49" s="806">
        <f>'RM_6.9.sz.mell'!G49</f>
        <v>0</v>
      </c>
      <c r="H49" s="806">
        <f>'RM_6.9.sz.mell'!H49</f>
        <v>0</v>
      </c>
      <c r="I49" s="806">
        <f>'RM_6.9.sz.mell'!I49</f>
        <v>0</v>
      </c>
      <c r="J49" s="806">
        <f>'RM_6.9.sz.mell'!J49</f>
        <v>0</v>
      </c>
      <c r="K49" s="807">
        <f>'RM_6.9.sz.mell'!K49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'RM_6.9.sz.mell'!C50</f>
        <v>0</v>
      </c>
      <c r="D50" s="806">
        <f>'RM_6.9.sz.mell'!D50</f>
        <v>0</v>
      </c>
      <c r="E50" s="806">
        <f>'RM_6.9.sz.mell'!E50</f>
        <v>0</v>
      </c>
      <c r="F50" s="806">
        <f>'RM_6.9.sz.mell'!F50</f>
        <v>0</v>
      </c>
      <c r="G50" s="806">
        <f>'RM_6.9.sz.mell'!G50</f>
        <v>0</v>
      </c>
      <c r="H50" s="806">
        <f>'RM_6.9.sz.mell'!H50</f>
        <v>0</v>
      </c>
      <c r="I50" s="806">
        <f>'RM_6.9.sz.mell'!I50</f>
        <v>0</v>
      </c>
      <c r="J50" s="806">
        <f>'RM_6.9.sz.mell'!J50</f>
        <v>0</v>
      </c>
      <c r="K50" s="807">
        <f>'RM_6.9.sz.mell'!K50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'RM_6.9.sz.mell'!C51</f>
        <v>0</v>
      </c>
      <c r="D51" s="801">
        <f>'RM_6.9.sz.mell'!D51</f>
        <v>0</v>
      </c>
      <c r="E51" s="801">
        <f>'RM_6.9.sz.mell'!E51</f>
        <v>0</v>
      </c>
      <c r="F51" s="801">
        <f>'RM_6.9.sz.mell'!F51</f>
        <v>0</v>
      </c>
      <c r="G51" s="801">
        <f>'RM_6.9.sz.mell'!G51</f>
        <v>0</v>
      </c>
      <c r="H51" s="801">
        <f>'RM_6.9.sz.mell'!H51</f>
        <v>0</v>
      </c>
      <c r="I51" s="801">
        <f>'RM_6.9.sz.mell'!I51</f>
        <v>0</v>
      </c>
      <c r="J51" s="801">
        <f>'RM_6.9.sz.mell'!J51</f>
        <v>0</v>
      </c>
      <c r="K51" s="302">
        <f>'RM_6.9.sz.mell'!K51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'RM_6.9.sz.mell'!C52</f>
        <v>0</v>
      </c>
      <c r="D52" s="803">
        <f>'RM_6.9.sz.mell'!D52</f>
        <v>0</v>
      </c>
      <c r="E52" s="803">
        <f>'RM_6.9.sz.mell'!E52</f>
        <v>0</v>
      </c>
      <c r="F52" s="803">
        <f>'RM_6.9.sz.mell'!F52</f>
        <v>0</v>
      </c>
      <c r="G52" s="803">
        <f>'RM_6.9.sz.mell'!G52</f>
        <v>0</v>
      </c>
      <c r="H52" s="803">
        <f>'RM_6.9.sz.mell'!H52</f>
        <v>0</v>
      </c>
      <c r="I52" s="803">
        <f>'RM_6.9.sz.mell'!I52</f>
        <v>0</v>
      </c>
      <c r="J52" s="803">
        <f>'RM_6.9.sz.mell'!J52</f>
        <v>0</v>
      </c>
      <c r="K52" s="804">
        <f>'RM_6.9.sz.mell'!K52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'RM_6.9.sz.mell'!C53</f>
        <v>0</v>
      </c>
      <c r="D53" s="806">
        <f>'RM_6.9.sz.mell'!D53</f>
        <v>0</v>
      </c>
      <c r="E53" s="806">
        <f>'RM_6.9.sz.mell'!E53</f>
        <v>0</v>
      </c>
      <c r="F53" s="806">
        <f>'RM_6.9.sz.mell'!F53</f>
        <v>0</v>
      </c>
      <c r="G53" s="806">
        <f>'RM_6.9.sz.mell'!G53</f>
        <v>0</v>
      </c>
      <c r="H53" s="806">
        <f>'RM_6.9.sz.mell'!H53</f>
        <v>0</v>
      </c>
      <c r="I53" s="806">
        <f>'RM_6.9.sz.mell'!I53</f>
        <v>0</v>
      </c>
      <c r="J53" s="806">
        <f>'RM_6.9.sz.mell'!J53</f>
        <v>0</v>
      </c>
      <c r="K53" s="807">
        <f>'RM_6.9.sz.mell'!K53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'RM_6.9.sz.mell'!C54</f>
        <v>0</v>
      </c>
      <c r="D54" s="806">
        <f>'RM_6.9.sz.mell'!D54</f>
        <v>0</v>
      </c>
      <c r="E54" s="806">
        <f>'RM_6.9.sz.mell'!E54</f>
        <v>0</v>
      </c>
      <c r="F54" s="806">
        <f>'RM_6.9.sz.mell'!F54</f>
        <v>0</v>
      </c>
      <c r="G54" s="806">
        <f>'RM_6.9.sz.mell'!G54</f>
        <v>0</v>
      </c>
      <c r="H54" s="806">
        <f>'RM_6.9.sz.mell'!H54</f>
        <v>0</v>
      </c>
      <c r="I54" s="806">
        <f>'RM_6.9.sz.mell'!I54</f>
        <v>0</v>
      </c>
      <c r="J54" s="806">
        <f>'RM_6.9.sz.mell'!J54</f>
        <v>0</v>
      </c>
      <c r="K54" s="807">
        <f>'RM_6.9.sz.mell'!K54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'RM_6.9.sz.mell'!C55</f>
        <v>0</v>
      </c>
      <c r="D55" s="806">
        <f>'RM_6.9.sz.mell'!D55</f>
        <v>0</v>
      </c>
      <c r="E55" s="806">
        <f>'RM_6.9.sz.mell'!E55</f>
        <v>0</v>
      </c>
      <c r="F55" s="806">
        <f>'RM_6.9.sz.mell'!F55</f>
        <v>0</v>
      </c>
      <c r="G55" s="806">
        <f>'RM_6.9.sz.mell'!G55</f>
        <v>0</v>
      </c>
      <c r="H55" s="806">
        <f>'RM_6.9.sz.mell'!H55</f>
        <v>0</v>
      </c>
      <c r="I55" s="806">
        <f>'RM_6.9.sz.mell'!I55</f>
        <v>0</v>
      </c>
      <c r="J55" s="806">
        <f>'RM_6.9.sz.mell'!J55</f>
        <v>0</v>
      </c>
      <c r="K55" s="807">
        <f>'RM_6.9.sz.mell'!K55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'RM_6.9.sz.mell'!C56</f>
        <v>0</v>
      </c>
      <c r="D56" s="801">
        <f>'RM_6.9.sz.mell'!D56</f>
        <v>0</v>
      </c>
      <c r="E56" s="801">
        <f>'RM_6.9.sz.mell'!E56</f>
        <v>0</v>
      </c>
      <c r="F56" s="801">
        <f>'RM_6.9.sz.mell'!F56</f>
        <v>0</v>
      </c>
      <c r="G56" s="801">
        <f>'RM_6.9.sz.mell'!G56</f>
        <v>0</v>
      </c>
      <c r="H56" s="801">
        <f>'RM_6.9.sz.mell'!H56</f>
        <v>0</v>
      </c>
      <c r="I56" s="801">
        <f>'RM_6.9.sz.mell'!I56</f>
        <v>0</v>
      </c>
      <c r="J56" s="801">
        <f>'RM_6.9.sz.mell'!J56</f>
        <v>0</v>
      </c>
      <c r="K56" s="302">
        <f>'RM_6.9.sz.mell'!K56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'RM_6.9.sz.mell'!C57</f>
        <v>0</v>
      </c>
      <c r="D57" s="809">
        <f>'RM_6.9.sz.mell'!D57</f>
        <v>0</v>
      </c>
      <c r="E57" s="809">
        <f>'RM_6.9.sz.mell'!E57</f>
        <v>0</v>
      </c>
      <c r="F57" s="809">
        <f>'RM_6.9.sz.mell'!F57</f>
        <v>0</v>
      </c>
      <c r="G57" s="809">
        <f>'RM_6.9.sz.mell'!G57</f>
        <v>0</v>
      </c>
      <c r="H57" s="809">
        <f>'RM_6.9.sz.mell'!H57</f>
        <v>0</v>
      </c>
      <c r="I57" s="809">
        <f>'RM_6.9.sz.mell'!I57</f>
        <v>0</v>
      </c>
      <c r="J57" s="809">
        <f>'RM_6.9.sz.mell'!J57</f>
        <v>0</v>
      </c>
      <c r="K57" s="350">
        <f>'RM_6.9.sz.mell'!K57</f>
        <v>0</v>
      </c>
    </row>
    <row r="58" spans="1:11" ht="8.1" customHeight="1" thickBot="1" x14ac:dyDescent="0.25">
      <c r="C58" s="815">
        <f>'RM_6.9.sz.mell'!C58</f>
        <v>0</v>
      </c>
      <c r="D58" s="815">
        <f>'RM_6.9.sz.mell'!D58</f>
        <v>0</v>
      </c>
      <c r="E58" s="815">
        <f>'RM_6.9.sz.mell'!E58</f>
        <v>0</v>
      </c>
      <c r="F58" s="815">
        <f>'RM_6.9.sz.mell'!F58</f>
        <v>0</v>
      </c>
      <c r="G58" s="815">
        <f>'RM_6.9.sz.mell'!G58</f>
        <v>0</v>
      </c>
      <c r="H58" s="815">
        <f>'RM_6.9.sz.mell'!H58</f>
        <v>0</v>
      </c>
      <c r="I58" s="815">
        <f>'RM_6.9.sz.mell'!I58</f>
        <v>0</v>
      </c>
      <c r="J58" s="815">
        <f>'RM_6.9.sz.mell'!J58</f>
        <v>0</v>
      </c>
      <c r="K58" s="816">
        <f>'RM_6.9.sz.mell'!K58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'RM_6.9.sz.mell'!C59</f>
        <v>0</v>
      </c>
      <c r="D59" s="813">
        <f>'RM_6.9.sz.mell'!D59</f>
        <v>0</v>
      </c>
      <c r="E59" s="813">
        <f>'RM_6.9.sz.mell'!E59</f>
        <v>0</v>
      </c>
      <c r="F59" s="813">
        <f>'RM_6.9.sz.mell'!F59</f>
        <v>0</v>
      </c>
      <c r="G59" s="813">
        <f>'RM_6.9.sz.mell'!G59</f>
        <v>0</v>
      </c>
      <c r="H59" s="813">
        <f>'RM_6.9.sz.mell'!H59</f>
        <v>0</v>
      </c>
      <c r="I59" s="813">
        <f>'RM_6.9.sz.mell'!I59</f>
        <v>0</v>
      </c>
      <c r="J59" s="813">
        <f>'RM_6.9.sz.mell'!J59</f>
        <v>0</v>
      </c>
      <c r="K59" s="814">
        <f>'RM_6.9.sz.mell'!K59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'RM_6.9.sz.mell'!C60</f>
        <v>0</v>
      </c>
      <c r="D60" s="813">
        <f>'RM_6.9.sz.mell'!D60</f>
        <v>0</v>
      </c>
      <c r="E60" s="813">
        <f>'RM_6.9.sz.mell'!E60</f>
        <v>0</v>
      </c>
      <c r="F60" s="813">
        <f>'RM_6.9.sz.mell'!F60</f>
        <v>0</v>
      </c>
      <c r="G60" s="813">
        <f>'RM_6.9.sz.mell'!G60</f>
        <v>0</v>
      </c>
      <c r="H60" s="813">
        <f>'RM_6.9.sz.mell'!H60</f>
        <v>0</v>
      </c>
      <c r="I60" s="813">
        <f>'RM_6.9.sz.mell'!I60</f>
        <v>0</v>
      </c>
      <c r="J60" s="813">
        <f>'RM_6.9.sz.mell'!J60</f>
        <v>0</v>
      </c>
      <c r="K60" s="814">
        <f>'RM_6.9.sz.mell'!K60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CONCATENATE(ALAPADATOK!Q25,"1. melléklet ",E_ALAPADATOK!A7," ",E_ALAPADATOK!B7," ",E_ALAPADATOK!C7," ",E_ALAPADATOK!D7," ",E_ALAPADATOK!E7," ",E_ALAPADATOK!F7," ",E_ALAPADATOK!G7," ",E_ALAPADATOK!H7)</f>
        <v>5.8.1.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CONCATENATE('E_5.9.sz.mell'!B2:J2)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'RM_6.9.1.sz.mell'!C10</f>
        <v>0</v>
      </c>
      <c r="D10" s="297">
        <f>'RM_6.9.1.sz.mell'!D10</f>
        <v>0</v>
      </c>
      <c r="E10" s="297">
        <f>'RM_6.9.1.sz.mell'!E10</f>
        <v>0</v>
      </c>
      <c r="F10" s="297">
        <f>'RM_6.9.1.sz.mell'!F10</f>
        <v>0</v>
      </c>
      <c r="G10" s="297">
        <f>'RM_6.9.1.sz.mell'!G10</f>
        <v>0</v>
      </c>
      <c r="H10" s="297">
        <f>'RM_6.9.1.sz.mell'!H10</f>
        <v>0</v>
      </c>
      <c r="I10" s="297">
        <f>'RM_6.9.1.sz.mell'!I10</f>
        <v>0</v>
      </c>
      <c r="J10" s="297">
        <f>'RM_6.9.1.sz.mell'!J10</f>
        <v>0</v>
      </c>
      <c r="K10" s="297">
        <f>'RM_6.9.1.sz.mell'!K10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'RM_6.9.1.sz.mell'!C11</f>
        <v>0</v>
      </c>
      <c r="D11" s="684">
        <f>'RM_6.9.1.sz.mell'!D11</f>
        <v>0</v>
      </c>
      <c r="E11" s="684">
        <f>'RM_6.9.1.sz.mell'!E11</f>
        <v>0</v>
      </c>
      <c r="F11" s="684">
        <f>'RM_6.9.1.sz.mell'!F11</f>
        <v>0</v>
      </c>
      <c r="G11" s="684">
        <f>'RM_6.9.1.sz.mell'!G11</f>
        <v>0</v>
      </c>
      <c r="H11" s="684">
        <f>'RM_6.9.1.sz.mell'!H11</f>
        <v>0</v>
      </c>
      <c r="I11" s="684">
        <f>'RM_6.9.1.sz.mell'!I11</f>
        <v>0</v>
      </c>
      <c r="J11" s="780">
        <f>'RM_6.9.1.sz.mell'!J11</f>
        <v>0</v>
      </c>
      <c r="K11" s="781">
        <f>'RM_6.9.1.sz.mell'!K11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'RM_6.9.1.sz.mell'!C12</f>
        <v>0</v>
      </c>
      <c r="D12" s="686">
        <f>'RM_6.9.1.sz.mell'!D12</f>
        <v>0</v>
      </c>
      <c r="E12" s="686">
        <f>'RM_6.9.1.sz.mell'!E12</f>
        <v>0</v>
      </c>
      <c r="F12" s="686">
        <f>'RM_6.9.1.sz.mell'!F12</f>
        <v>0</v>
      </c>
      <c r="G12" s="686">
        <f>'RM_6.9.1.sz.mell'!G12</f>
        <v>0</v>
      </c>
      <c r="H12" s="686">
        <f>'RM_6.9.1.sz.mell'!H12</f>
        <v>0</v>
      </c>
      <c r="I12" s="686">
        <f>'RM_6.9.1.sz.mell'!I12</f>
        <v>0</v>
      </c>
      <c r="J12" s="783">
        <f>'RM_6.9.1.sz.mell'!J12</f>
        <v>0</v>
      </c>
      <c r="K12" s="781">
        <f>'RM_6.9.1.sz.mell'!K12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'RM_6.9.1.sz.mell'!C13</f>
        <v>0</v>
      </c>
      <c r="D13" s="686">
        <f>'RM_6.9.1.sz.mell'!D13</f>
        <v>0</v>
      </c>
      <c r="E13" s="686">
        <f>'RM_6.9.1.sz.mell'!E13</f>
        <v>0</v>
      </c>
      <c r="F13" s="686">
        <f>'RM_6.9.1.sz.mell'!F13</f>
        <v>0</v>
      </c>
      <c r="G13" s="686">
        <f>'RM_6.9.1.sz.mell'!G13</f>
        <v>0</v>
      </c>
      <c r="H13" s="686">
        <f>'RM_6.9.1.sz.mell'!H13</f>
        <v>0</v>
      </c>
      <c r="I13" s="686">
        <f>'RM_6.9.1.sz.mell'!I13</f>
        <v>0</v>
      </c>
      <c r="J13" s="783">
        <f>'RM_6.9.1.sz.mell'!J13</f>
        <v>0</v>
      </c>
      <c r="K13" s="781">
        <f>'RM_6.9.1.sz.mell'!K13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'RM_6.9.1.sz.mell'!C14</f>
        <v>0</v>
      </c>
      <c r="D14" s="686">
        <f>'RM_6.9.1.sz.mell'!D14</f>
        <v>0</v>
      </c>
      <c r="E14" s="686">
        <f>'RM_6.9.1.sz.mell'!E14</f>
        <v>0</v>
      </c>
      <c r="F14" s="686">
        <f>'RM_6.9.1.sz.mell'!F14</f>
        <v>0</v>
      </c>
      <c r="G14" s="686">
        <f>'RM_6.9.1.sz.mell'!G14</f>
        <v>0</v>
      </c>
      <c r="H14" s="686">
        <f>'RM_6.9.1.sz.mell'!H14</f>
        <v>0</v>
      </c>
      <c r="I14" s="686">
        <f>'RM_6.9.1.sz.mell'!I14</f>
        <v>0</v>
      </c>
      <c r="J14" s="783">
        <f>'RM_6.9.1.sz.mell'!J14</f>
        <v>0</v>
      </c>
      <c r="K14" s="781">
        <f>'RM_6.9.1.sz.mell'!K14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'RM_6.9.1.sz.mell'!C15</f>
        <v>0</v>
      </c>
      <c r="D15" s="686">
        <f>'RM_6.9.1.sz.mell'!D15</f>
        <v>0</v>
      </c>
      <c r="E15" s="686">
        <f>'RM_6.9.1.sz.mell'!E15</f>
        <v>0</v>
      </c>
      <c r="F15" s="686">
        <f>'RM_6.9.1.sz.mell'!F15</f>
        <v>0</v>
      </c>
      <c r="G15" s="686">
        <f>'RM_6.9.1.sz.mell'!G15</f>
        <v>0</v>
      </c>
      <c r="H15" s="686">
        <f>'RM_6.9.1.sz.mell'!H15</f>
        <v>0</v>
      </c>
      <c r="I15" s="686">
        <f>'RM_6.9.1.sz.mell'!I15</f>
        <v>0</v>
      </c>
      <c r="J15" s="783">
        <f>'RM_6.9.1.sz.mell'!J15</f>
        <v>0</v>
      </c>
      <c r="K15" s="781">
        <f>'RM_6.9.1.sz.mell'!K15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'RM_6.9.1.sz.mell'!C16</f>
        <v>0</v>
      </c>
      <c r="D16" s="686">
        <f>'RM_6.9.1.sz.mell'!D16</f>
        <v>0</v>
      </c>
      <c r="E16" s="686">
        <f>'RM_6.9.1.sz.mell'!E16</f>
        <v>0</v>
      </c>
      <c r="F16" s="686">
        <f>'RM_6.9.1.sz.mell'!F16</f>
        <v>0</v>
      </c>
      <c r="G16" s="686">
        <f>'RM_6.9.1.sz.mell'!G16</f>
        <v>0</v>
      </c>
      <c r="H16" s="686">
        <f>'RM_6.9.1.sz.mell'!H16</f>
        <v>0</v>
      </c>
      <c r="I16" s="686">
        <f>'RM_6.9.1.sz.mell'!I16</f>
        <v>0</v>
      </c>
      <c r="J16" s="783">
        <f>'RM_6.9.1.sz.mell'!J16</f>
        <v>0</v>
      </c>
      <c r="K16" s="781">
        <f>'RM_6.9.1.sz.mell'!K16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'RM_6.9.1.sz.mell'!C17</f>
        <v>0</v>
      </c>
      <c r="D17" s="686">
        <f>'RM_6.9.1.sz.mell'!D17</f>
        <v>0</v>
      </c>
      <c r="E17" s="686">
        <f>'RM_6.9.1.sz.mell'!E17</f>
        <v>0</v>
      </c>
      <c r="F17" s="686">
        <f>'RM_6.9.1.sz.mell'!F17</f>
        <v>0</v>
      </c>
      <c r="G17" s="686">
        <f>'RM_6.9.1.sz.mell'!G17</f>
        <v>0</v>
      </c>
      <c r="H17" s="686">
        <f>'RM_6.9.1.sz.mell'!H17</f>
        <v>0</v>
      </c>
      <c r="I17" s="686">
        <f>'RM_6.9.1.sz.mell'!I17</f>
        <v>0</v>
      </c>
      <c r="J17" s="783">
        <f>'RM_6.9.1.sz.mell'!J17</f>
        <v>0</v>
      </c>
      <c r="K17" s="781">
        <f>'RM_6.9.1.sz.mell'!K17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'RM_6.9.1.sz.mell'!C18</f>
        <v>0</v>
      </c>
      <c r="D18" s="686">
        <f>'RM_6.9.1.sz.mell'!D18</f>
        <v>0</v>
      </c>
      <c r="E18" s="686">
        <f>'RM_6.9.1.sz.mell'!E18</f>
        <v>0</v>
      </c>
      <c r="F18" s="686">
        <f>'RM_6.9.1.sz.mell'!F18</f>
        <v>0</v>
      </c>
      <c r="G18" s="686">
        <f>'RM_6.9.1.sz.mell'!G18</f>
        <v>0</v>
      </c>
      <c r="H18" s="686">
        <f>'RM_6.9.1.sz.mell'!H18</f>
        <v>0</v>
      </c>
      <c r="I18" s="686">
        <f>'RM_6.9.1.sz.mell'!I18</f>
        <v>0</v>
      </c>
      <c r="J18" s="783">
        <f>'RM_6.9.1.sz.mell'!J18</f>
        <v>0</v>
      </c>
      <c r="K18" s="781">
        <f>'RM_6.9.1.sz.mell'!K18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'RM_6.9.1.sz.mell'!C19</f>
        <v>0</v>
      </c>
      <c r="D19" s="686">
        <f>'RM_6.9.1.sz.mell'!D19</f>
        <v>0</v>
      </c>
      <c r="E19" s="686">
        <f>'RM_6.9.1.sz.mell'!E19</f>
        <v>0</v>
      </c>
      <c r="F19" s="686">
        <f>'RM_6.9.1.sz.mell'!F19</f>
        <v>0</v>
      </c>
      <c r="G19" s="686">
        <f>'RM_6.9.1.sz.mell'!G19</f>
        <v>0</v>
      </c>
      <c r="H19" s="686">
        <f>'RM_6.9.1.sz.mell'!H19</f>
        <v>0</v>
      </c>
      <c r="I19" s="686">
        <f>'RM_6.9.1.sz.mell'!I19</f>
        <v>0</v>
      </c>
      <c r="J19" s="783">
        <f>'RM_6.9.1.sz.mell'!J19</f>
        <v>0</v>
      </c>
      <c r="K19" s="781">
        <f>'RM_6.9.1.sz.mell'!K19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'RM_6.9.1.sz.mell'!C20</f>
        <v>0</v>
      </c>
      <c r="D20" s="686">
        <f>'RM_6.9.1.sz.mell'!D20</f>
        <v>0</v>
      </c>
      <c r="E20" s="686">
        <f>'RM_6.9.1.sz.mell'!E20</f>
        <v>0</v>
      </c>
      <c r="F20" s="686">
        <f>'RM_6.9.1.sz.mell'!F20</f>
        <v>0</v>
      </c>
      <c r="G20" s="686">
        <f>'RM_6.9.1.sz.mell'!G20</f>
        <v>0</v>
      </c>
      <c r="H20" s="686">
        <f>'RM_6.9.1.sz.mell'!H20</f>
        <v>0</v>
      </c>
      <c r="I20" s="686">
        <f>'RM_6.9.1.sz.mell'!I20</f>
        <v>0</v>
      </c>
      <c r="J20" s="783">
        <f>'RM_6.9.1.sz.mell'!J20</f>
        <v>0</v>
      </c>
      <c r="K20" s="781">
        <f>'RM_6.9.1.sz.mell'!K20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'RM_6.9.1.sz.mell'!C21</f>
        <v>0</v>
      </c>
      <c r="D21" s="688">
        <f>'RM_6.9.1.sz.mell'!D21</f>
        <v>0</v>
      </c>
      <c r="E21" s="688">
        <f>'RM_6.9.1.sz.mell'!E21</f>
        <v>0</v>
      </c>
      <c r="F21" s="688">
        <f>'RM_6.9.1.sz.mell'!F21</f>
        <v>0</v>
      </c>
      <c r="G21" s="688">
        <f>'RM_6.9.1.sz.mell'!G21</f>
        <v>0</v>
      </c>
      <c r="H21" s="688">
        <f>'RM_6.9.1.sz.mell'!H21</f>
        <v>0</v>
      </c>
      <c r="I21" s="688">
        <f>'RM_6.9.1.sz.mell'!I21</f>
        <v>0</v>
      </c>
      <c r="J21" s="786">
        <f>'RM_6.9.1.sz.mell'!J21</f>
        <v>0</v>
      </c>
      <c r="K21" s="781">
        <f>'RM_6.9.1.sz.mell'!K21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'RM_6.9.1.sz.mell'!C22</f>
        <v>0</v>
      </c>
      <c r="D22" s="297">
        <f>'RM_6.9.1.sz.mell'!D22</f>
        <v>0</v>
      </c>
      <c r="E22" s="297">
        <f>'RM_6.9.1.sz.mell'!E22</f>
        <v>0</v>
      </c>
      <c r="F22" s="297">
        <f>'RM_6.9.1.sz.mell'!F22</f>
        <v>0</v>
      </c>
      <c r="G22" s="297">
        <f>'RM_6.9.1.sz.mell'!G22</f>
        <v>0</v>
      </c>
      <c r="H22" s="297">
        <f>'RM_6.9.1.sz.mell'!H22</f>
        <v>0</v>
      </c>
      <c r="I22" s="297">
        <f>'RM_6.9.1.sz.mell'!I22</f>
        <v>0</v>
      </c>
      <c r="J22" s="297">
        <f>'RM_6.9.1.sz.mell'!J22</f>
        <v>0</v>
      </c>
      <c r="K22" s="346">
        <f>'RM_6.9.1.sz.mell'!K22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'RM_6.9.1.sz.mell'!C23</f>
        <v>0</v>
      </c>
      <c r="D23" s="668">
        <f>'RM_6.9.1.sz.mell'!D23</f>
        <v>0</v>
      </c>
      <c r="E23" s="668">
        <f>'RM_6.9.1.sz.mell'!E23</f>
        <v>0</v>
      </c>
      <c r="F23" s="668">
        <f>'RM_6.9.1.sz.mell'!F23</f>
        <v>0</v>
      </c>
      <c r="G23" s="668">
        <f>'RM_6.9.1.sz.mell'!G23</f>
        <v>0</v>
      </c>
      <c r="H23" s="668">
        <f>'RM_6.9.1.sz.mell'!H23</f>
        <v>0</v>
      </c>
      <c r="I23" s="668">
        <f>'RM_6.9.1.sz.mell'!I23</f>
        <v>0</v>
      </c>
      <c r="J23" s="788">
        <f>'RM_6.9.1.sz.mell'!J23</f>
        <v>0</v>
      </c>
      <c r="K23" s="781">
        <f>'RM_6.9.1.sz.mell'!K23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'RM_6.9.1.sz.mell'!C24</f>
        <v>0</v>
      </c>
      <c r="D24" s="686">
        <f>'RM_6.9.1.sz.mell'!D24</f>
        <v>0</v>
      </c>
      <c r="E24" s="686">
        <f>'RM_6.9.1.sz.mell'!E24</f>
        <v>0</v>
      </c>
      <c r="F24" s="686">
        <f>'RM_6.9.1.sz.mell'!F24</f>
        <v>0</v>
      </c>
      <c r="G24" s="686">
        <f>'RM_6.9.1.sz.mell'!G24</f>
        <v>0</v>
      </c>
      <c r="H24" s="686">
        <f>'RM_6.9.1.sz.mell'!H24</f>
        <v>0</v>
      </c>
      <c r="I24" s="686">
        <f>'RM_6.9.1.sz.mell'!I24</f>
        <v>0</v>
      </c>
      <c r="J24" s="783">
        <f>'RM_6.9.1.sz.mell'!J24</f>
        <v>0</v>
      </c>
      <c r="K24" s="789">
        <f>'RM_6.9.1.sz.mell'!K24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'RM_6.9.1.sz.mell'!C25</f>
        <v>0</v>
      </c>
      <c r="D25" s="686">
        <f>'RM_6.9.1.sz.mell'!D25</f>
        <v>0</v>
      </c>
      <c r="E25" s="686">
        <f>'RM_6.9.1.sz.mell'!E25</f>
        <v>0</v>
      </c>
      <c r="F25" s="686">
        <f>'RM_6.9.1.sz.mell'!F25</f>
        <v>0</v>
      </c>
      <c r="G25" s="686">
        <f>'RM_6.9.1.sz.mell'!G25</f>
        <v>0</v>
      </c>
      <c r="H25" s="686">
        <f>'RM_6.9.1.sz.mell'!H25</f>
        <v>0</v>
      </c>
      <c r="I25" s="686">
        <f>'RM_6.9.1.sz.mell'!I25</f>
        <v>0</v>
      </c>
      <c r="J25" s="783">
        <f>'RM_6.9.1.sz.mell'!J25</f>
        <v>0</v>
      </c>
      <c r="K25" s="789">
        <f>'RM_6.9.1.sz.mell'!K25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'RM_6.9.1.sz.mell'!C26</f>
        <v>0</v>
      </c>
      <c r="D26" s="688">
        <f>'RM_6.9.1.sz.mell'!D26</f>
        <v>0</v>
      </c>
      <c r="E26" s="688">
        <f>'RM_6.9.1.sz.mell'!E26</f>
        <v>0</v>
      </c>
      <c r="F26" s="688">
        <f>'RM_6.9.1.sz.mell'!F26</f>
        <v>0</v>
      </c>
      <c r="G26" s="688">
        <f>'RM_6.9.1.sz.mell'!G26</f>
        <v>0</v>
      </c>
      <c r="H26" s="688">
        <f>'RM_6.9.1.sz.mell'!H26</f>
        <v>0</v>
      </c>
      <c r="I26" s="688">
        <f>'RM_6.9.1.sz.mell'!I26</f>
        <v>0</v>
      </c>
      <c r="J26" s="790">
        <f>'RM_6.9.1.sz.mell'!J26</f>
        <v>0</v>
      </c>
      <c r="K26" s="791">
        <f>'RM_6.9.1.sz.mell'!K26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'RM_6.9.1.sz.mell'!C27</f>
        <v>0</v>
      </c>
      <c r="D27" s="389">
        <f>'RM_6.9.1.sz.mell'!D27</f>
        <v>0</v>
      </c>
      <c r="E27" s="389">
        <f>'RM_6.9.1.sz.mell'!E27</f>
        <v>0</v>
      </c>
      <c r="F27" s="389">
        <f>'RM_6.9.1.sz.mell'!F27</f>
        <v>0</v>
      </c>
      <c r="G27" s="389">
        <f>'RM_6.9.1.sz.mell'!G27</f>
        <v>0</v>
      </c>
      <c r="H27" s="389">
        <f>'RM_6.9.1.sz.mell'!H27</f>
        <v>0</v>
      </c>
      <c r="I27" s="389">
        <f>'RM_6.9.1.sz.mell'!I27</f>
        <v>0</v>
      </c>
      <c r="J27" s="389">
        <f>'RM_6.9.1.sz.mell'!J27</f>
        <v>0</v>
      </c>
      <c r="K27" s="302">
        <f>'RM_6.9.1.sz.mell'!K27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'RM_6.9.1.sz.mell'!C28</f>
        <v>0</v>
      </c>
      <c r="D28" s="297">
        <f>'RM_6.9.1.sz.mell'!D28</f>
        <v>0</v>
      </c>
      <c r="E28" s="297">
        <f>'RM_6.9.1.sz.mell'!E28</f>
        <v>0</v>
      </c>
      <c r="F28" s="297">
        <f>'RM_6.9.1.sz.mell'!F28</f>
        <v>0</v>
      </c>
      <c r="G28" s="297">
        <f>'RM_6.9.1.sz.mell'!G28</f>
        <v>0</v>
      </c>
      <c r="H28" s="297">
        <f>'RM_6.9.1.sz.mell'!H28</f>
        <v>0</v>
      </c>
      <c r="I28" s="297">
        <f>'RM_6.9.1.sz.mell'!I28</f>
        <v>0</v>
      </c>
      <c r="J28" s="297">
        <f>'RM_6.9.1.sz.mell'!J28</f>
        <v>0</v>
      </c>
      <c r="K28" s="346">
        <f>'RM_6.9.1.sz.mell'!K28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'RM_6.9.1.sz.mell'!C29</f>
        <v>0</v>
      </c>
      <c r="D29" s="679">
        <f>'RM_6.9.1.sz.mell'!D29</f>
        <v>0</v>
      </c>
      <c r="E29" s="679">
        <f>'RM_6.9.1.sz.mell'!E29</f>
        <v>0</v>
      </c>
      <c r="F29" s="679">
        <f>'RM_6.9.1.sz.mell'!F29</f>
        <v>0</v>
      </c>
      <c r="G29" s="679">
        <f>'RM_6.9.1.sz.mell'!G29</f>
        <v>0</v>
      </c>
      <c r="H29" s="679">
        <f>'RM_6.9.1.sz.mell'!H29</f>
        <v>0</v>
      </c>
      <c r="I29" s="679">
        <f>'RM_6.9.1.sz.mell'!I29</f>
        <v>0</v>
      </c>
      <c r="J29" s="788">
        <f>'RM_6.9.1.sz.mell'!J29</f>
        <v>0</v>
      </c>
      <c r="K29" s="781">
        <f>'RM_6.9.1.sz.mell'!K29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'RM_6.9.1.sz.mell'!C30</f>
        <v>0</v>
      </c>
      <c r="D30" s="679">
        <f>'RM_6.9.1.sz.mell'!D30</f>
        <v>0</v>
      </c>
      <c r="E30" s="679">
        <f>'RM_6.9.1.sz.mell'!E30</f>
        <v>0</v>
      </c>
      <c r="F30" s="679">
        <f>'RM_6.9.1.sz.mell'!F30</f>
        <v>0</v>
      </c>
      <c r="G30" s="679">
        <f>'RM_6.9.1.sz.mell'!G30</f>
        <v>0</v>
      </c>
      <c r="H30" s="679">
        <f>'RM_6.9.1.sz.mell'!H30</f>
        <v>0</v>
      </c>
      <c r="I30" s="679">
        <f>'RM_6.9.1.sz.mell'!I30</f>
        <v>0</v>
      </c>
      <c r="J30" s="788">
        <f>'RM_6.9.1.sz.mell'!J30</f>
        <v>0</v>
      </c>
      <c r="K30" s="781">
        <f>'RM_6.9.1.sz.mell'!K30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'RM_6.9.1.sz.mell'!C31</f>
        <v>0</v>
      </c>
      <c r="D31" s="757">
        <f>'RM_6.9.1.sz.mell'!D31</f>
        <v>0</v>
      </c>
      <c r="E31" s="757">
        <f>'RM_6.9.1.sz.mell'!E31</f>
        <v>0</v>
      </c>
      <c r="F31" s="757">
        <f>'RM_6.9.1.sz.mell'!F31</f>
        <v>0</v>
      </c>
      <c r="G31" s="757">
        <f>'RM_6.9.1.sz.mell'!G31</f>
        <v>0</v>
      </c>
      <c r="H31" s="757">
        <f>'RM_6.9.1.sz.mell'!H31</f>
        <v>0</v>
      </c>
      <c r="I31" s="757">
        <f>'RM_6.9.1.sz.mell'!I31</f>
        <v>0</v>
      </c>
      <c r="J31" s="788">
        <f>'RM_6.9.1.sz.mell'!J31</f>
        <v>0</v>
      </c>
      <c r="K31" s="781">
        <f>'RM_6.9.1.sz.mell'!K31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'RM_6.9.1.sz.mell'!C32</f>
        <v>0</v>
      </c>
      <c r="D32" s="297">
        <f>'RM_6.9.1.sz.mell'!D32</f>
        <v>0</v>
      </c>
      <c r="E32" s="297">
        <f>'RM_6.9.1.sz.mell'!E32</f>
        <v>0</v>
      </c>
      <c r="F32" s="297">
        <f>'RM_6.9.1.sz.mell'!F32</f>
        <v>0</v>
      </c>
      <c r="G32" s="297">
        <f>'RM_6.9.1.sz.mell'!G32</f>
        <v>0</v>
      </c>
      <c r="H32" s="297">
        <f>'RM_6.9.1.sz.mell'!H32</f>
        <v>0</v>
      </c>
      <c r="I32" s="297">
        <f>'RM_6.9.1.sz.mell'!I32</f>
        <v>0</v>
      </c>
      <c r="J32" s="297">
        <f>'RM_6.9.1.sz.mell'!J32</f>
        <v>0</v>
      </c>
      <c r="K32" s="346">
        <f>'RM_6.9.1.sz.mell'!K32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'RM_6.9.1.sz.mell'!C33</f>
        <v>0</v>
      </c>
      <c r="D33" s="672">
        <f>'RM_6.9.1.sz.mell'!D33</f>
        <v>0</v>
      </c>
      <c r="E33" s="672">
        <f>'RM_6.9.1.sz.mell'!E33</f>
        <v>0</v>
      </c>
      <c r="F33" s="672">
        <f>'RM_6.9.1.sz.mell'!F33</f>
        <v>0</v>
      </c>
      <c r="G33" s="672">
        <f>'RM_6.9.1.sz.mell'!G33</f>
        <v>0</v>
      </c>
      <c r="H33" s="672">
        <f>'RM_6.9.1.sz.mell'!H33</f>
        <v>0</v>
      </c>
      <c r="I33" s="672">
        <f>'RM_6.9.1.sz.mell'!I33</f>
        <v>0</v>
      </c>
      <c r="J33" s="788">
        <f>'RM_6.9.1.sz.mell'!J33</f>
        <v>0</v>
      </c>
      <c r="K33" s="781">
        <f>'RM_6.9.1.sz.mell'!K33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'RM_6.9.1.sz.mell'!C34</f>
        <v>0</v>
      </c>
      <c r="D34" s="679">
        <f>'RM_6.9.1.sz.mell'!D34</f>
        <v>0</v>
      </c>
      <c r="E34" s="679">
        <f>'RM_6.9.1.sz.mell'!E34</f>
        <v>0</v>
      </c>
      <c r="F34" s="679">
        <f>'RM_6.9.1.sz.mell'!F34</f>
        <v>0</v>
      </c>
      <c r="G34" s="679">
        <f>'RM_6.9.1.sz.mell'!G34</f>
        <v>0</v>
      </c>
      <c r="H34" s="679">
        <f>'RM_6.9.1.sz.mell'!H34</f>
        <v>0</v>
      </c>
      <c r="I34" s="679">
        <f>'RM_6.9.1.sz.mell'!I34</f>
        <v>0</v>
      </c>
      <c r="J34" s="788">
        <f>'RM_6.9.1.sz.mell'!J34</f>
        <v>0</v>
      </c>
      <c r="K34" s="781">
        <f>'RM_6.9.1.sz.mell'!K34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'RM_6.9.1.sz.mell'!C35</f>
        <v>0</v>
      </c>
      <c r="D35" s="757">
        <f>'RM_6.9.1.sz.mell'!D35</f>
        <v>0</v>
      </c>
      <c r="E35" s="757">
        <f>'RM_6.9.1.sz.mell'!E35</f>
        <v>0</v>
      </c>
      <c r="F35" s="757">
        <f>'RM_6.9.1.sz.mell'!F35</f>
        <v>0</v>
      </c>
      <c r="G35" s="757">
        <f>'RM_6.9.1.sz.mell'!G35</f>
        <v>0</v>
      </c>
      <c r="H35" s="757">
        <f>'RM_6.9.1.sz.mell'!H35</f>
        <v>0</v>
      </c>
      <c r="I35" s="757">
        <f>'RM_6.9.1.sz.mell'!I35</f>
        <v>0</v>
      </c>
      <c r="J35" s="788">
        <f>'RM_6.9.1.sz.mell'!J35</f>
        <v>0</v>
      </c>
      <c r="K35" s="798">
        <f>'RM_6.9.1.sz.mell'!K35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'RM_6.9.1.sz.mell'!C36</f>
        <v>0</v>
      </c>
      <c r="D36" s="389">
        <f>'RM_6.9.1.sz.mell'!D36</f>
        <v>0</v>
      </c>
      <c r="E36" s="389">
        <f>'RM_6.9.1.sz.mell'!E36</f>
        <v>0</v>
      </c>
      <c r="F36" s="389">
        <f>'RM_6.9.1.sz.mell'!F36</f>
        <v>0</v>
      </c>
      <c r="G36" s="389">
        <f>'RM_6.9.1.sz.mell'!G36</f>
        <v>0</v>
      </c>
      <c r="H36" s="389">
        <f>'RM_6.9.1.sz.mell'!H36</f>
        <v>0</v>
      </c>
      <c r="I36" s="389">
        <f>'RM_6.9.1.sz.mell'!I36</f>
        <v>0</v>
      </c>
      <c r="J36" s="297">
        <f>'RM_6.9.1.sz.mell'!J36</f>
        <v>0</v>
      </c>
      <c r="K36" s="302">
        <f>'RM_6.9.1.sz.mell'!K36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'RM_6.9.1.sz.mell'!C37</f>
        <v>0</v>
      </c>
      <c r="D37" s="389">
        <f>'RM_6.9.1.sz.mell'!D37</f>
        <v>0</v>
      </c>
      <c r="E37" s="389">
        <f>'RM_6.9.1.sz.mell'!E37</f>
        <v>0</v>
      </c>
      <c r="F37" s="389">
        <f>'RM_6.9.1.sz.mell'!F37</f>
        <v>0</v>
      </c>
      <c r="G37" s="389">
        <f>'RM_6.9.1.sz.mell'!G37</f>
        <v>0</v>
      </c>
      <c r="H37" s="389">
        <f>'RM_6.9.1.sz.mell'!H37</f>
        <v>0</v>
      </c>
      <c r="I37" s="389">
        <f>'RM_6.9.1.sz.mell'!I37</f>
        <v>0</v>
      </c>
      <c r="J37" s="799">
        <f>'RM_6.9.1.sz.mell'!J37</f>
        <v>0</v>
      </c>
      <c r="K37" s="781">
        <f>'RM_6.9.1.sz.mell'!K37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'RM_6.9.1.sz.mell'!C38</f>
        <v>0</v>
      </c>
      <c r="D38" s="297">
        <f>'RM_6.9.1.sz.mell'!D38</f>
        <v>0</v>
      </c>
      <c r="E38" s="297">
        <f>'RM_6.9.1.sz.mell'!E38</f>
        <v>0</v>
      </c>
      <c r="F38" s="297">
        <f>'RM_6.9.1.sz.mell'!F38</f>
        <v>0</v>
      </c>
      <c r="G38" s="297">
        <f>'RM_6.9.1.sz.mell'!G38</f>
        <v>0</v>
      </c>
      <c r="H38" s="297">
        <f>'RM_6.9.1.sz.mell'!H38</f>
        <v>0</v>
      </c>
      <c r="I38" s="297">
        <f>'RM_6.9.1.sz.mell'!I38</f>
        <v>0</v>
      </c>
      <c r="J38" s="297">
        <f>'RM_6.9.1.sz.mell'!J38</f>
        <v>0</v>
      </c>
      <c r="K38" s="346">
        <f>'RM_6.9.1.sz.mell'!K38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'RM_6.9.1.sz.mell'!C39</f>
        <v>0</v>
      </c>
      <c r="D39" s="297">
        <f>'RM_6.9.1.sz.mell'!D39</f>
        <v>0</v>
      </c>
      <c r="E39" s="297">
        <f>'RM_6.9.1.sz.mell'!E39</f>
        <v>0</v>
      </c>
      <c r="F39" s="297">
        <f>'RM_6.9.1.sz.mell'!F39</f>
        <v>0</v>
      </c>
      <c r="G39" s="297">
        <f>'RM_6.9.1.sz.mell'!G39</f>
        <v>0</v>
      </c>
      <c r="H39" s="297">
        <f>'RM_6.9.1.sz.mell'!H39</f>
        <v>0</v>
      </c>
      <c r="I39" s="297">
        <f>'RM_6.9.1.sz.mell'!I39</f>
        <v>0</v>
      </c>
      <c r="J39" s="297">
        <f>'RM_6.9.1.sz.mell'!J39</f>
        <v>0</v>
      </c>
      <c r="K39" s="346">
        <f>'RM_6.9.1.sz.mell'!K39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'RM_6.9.1.sz.mell'!C40</f>
        <v>0</v>
      </c>
      <c r="D40" s="672">
        <f>'RM_6.9.1.sz.mell'!D40</f>
        <v>0</v>
      </c>
      <c r="E40" s="672">
        <f>'RM_6.9.1.sz.mell'!E40</f>
        <v>0</v>
      </c>
      <c r="F40" s="672">
        <f>'RM_6.9.1.sz.mell'!F40</f>
        <v>0</v>
      </c>
      <c r="G40" s="672">
        <f>'RM_6.9.1.sz.mell'!G40</f>
        <v>0</v>
      </c>
      <c r="H40" s="672">
        <f>'RM_6.9.1.sz.mell'!H40</f>
        <v>0</v>
      </c>
      <c r="I40" s="672">
        <f>'RM_6.9.1.sz.mell'!I40</f>
        <v>0</v>
      </c>
      <c r="J40" s="788">
        <f>'RM_6.9.1.sz.mell'!J40</f>
        <v>0</v>
      </c>
      <c r="K40" s="781">
        <f>'RM_6.9.1.sz.mell'!K40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'RM_6.9.1.sz.mell'!C41</f>
        <v>0</v>
      </c>
      <c r="D41" s="679">
        <f>'RM_6.9.1.sz.mell'!D41</f>
        <v>0</v>
      </c>
      <c r="E41" s="679">
        <f>'RM_6.9.1.sz.mell'!E41</f>
        <v>0</v>
      </c>
      <c r="F41" s="679">
        <f>'RM_6.9.1.sz.mell'!F41</f>
        <v>0</v>
      </c>
      <c r="G41" s="679">
        <f>'RM_6.9.1.sz.mell'!G41</f>
        <v>0</v>
      </c>
      <c r="H41" s="679">
        <f>'RM_6.9.1.sz.mell'!H41</f>
        <v>0</v>
      </c>
      <c r="I41" s="679">
        <f>'RM_6.9.1.sz.mell'!I41</f>
        <v>0</v>
      </c>
      <c r="J41" s="788">
        <f>'RM_6.9.1.sz.mell'!J41</f>
        <v>0</v>
      </c>
      <c r="K41" s="789">
        <f>'RM_6.9.1.sz.mell'!K41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'RM_6.9.1.sz.mell'!C42</f>
        <v>0</v>
      </c>
      <c r="D42" s="676">
        <f>'RM_6.9.1.sz.mell'!D42</f>
        <v>0</v>
      </c>
      <c r="E42" s="676">
        <f>'RM_6.9.1.sz.mell'!E42</f>
        <v>0</v>
      </c>
      <c r="F42" s="676">
        <f>'RM_6.9.1.sz.mell'!F42</f>
        <v>0</v>
      </c>
      <c r="G42" s="676">
        <f>'RM_6.9.1.sz.mell'!G42</f>
        <v>0</v>
      </c>
      <c r="H42" s="676">
        <f>'RM_6.9.1.sz.mell'!H42</f>
        <v>0</v>
      </c>
      <c r="I42" s="676">
        <f>'RM_6.9.1.sz.mell'!I42</f>
        <v>0</v>
      </c>
      <c r="J42" s="788">
        <f>'RM_6.9.1.sz.mell'!J42</f>
        <v>0</v>
      </c>
      <c r="K42" s="791">
        <f>'RM_6.9.1.sz.mell'!K42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'RM_6.9.1.sz.mell'!C43</f>
        <v>0</v>
      </c>
      <c r="D43" s="297">
        <f>'RM_6.9.1.sz.mell'!D43</f>
        <v>0</v>
      </c>
      <c r="E43" s="297">
        <f>'RM_6.9.1.sz.mell'!E43</f>
        <v>0</v>
      </c>
      <c r="F43" s="297">
        <f>'RM_6.9.1.sz.mell'!F43</f>
        <v>0</v>
      </c>
      <c r="G43" s="297">
        <f>'RM_6.9.1.sz.mell'!G43</f>
        <v>0</v>
      </c>
      <c r="H43" s="297">
        <f>'RM_6.9.1.sz.mell'!H43</f>
        <v>0</v>
      </c>
      <c r="I43" s="297">
        <f>'RM_6.9.1.sz.mell'!I43</f>
        <v>0</v>
      </c>
      <c r="J43" s="297">
        <f>'RM_6.9.1.sz.mell'!J43</f>
        <v>0</v>
      </c>
      <c r="K43" s="346">
        <f>'RM_6.9.1.sz.mell'!K43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'RM_6.9.1.sz.mell'!C45</f>
        <v>0</v>
      </c>
      <c r="D45" s="801">
        <f>'RM_6.9.1.sz.mell'!D45</f>
        <v>0</v>
      </c>
      <c r="E45" s="801">
        <f>'RM_6.9.1.sz.mell'!E45</f>
        <v>0</v>
      </c>
      <c r="F45" s="801">
        <f>'RM_6.9.1.sz.mell'!F45</f>
        <v>0</v>
      </c>
      <c r="G45" s="801">
        <f>'RM_6.9.1.sz.mell'!G45</f>
        <v>0</v>
      </c>
      <c r="H45" s="801">
        <f>'RM_6.9.1.sz.mell'!H45</f>
        <v>0</v>
      </c>
      <c r="I45" s="801">
        <f>'RM_6.9.1.sz.mell'!I45</f>
        <v>0</v>
      </c>
      <c r="J45" s="801">
        <f>'RM_6.9.1.sz.mell'!J45</f>
        <v>0</v>
      </c>
      <c r="K45" s="302">
        <f>'RM_6.9.1.sz.mell'!K45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'RM_6.9.1.sz.mell'!C46</f>
        <v>0</v>
      </c>
      <c r="D46" s="803">
        <f>'RM_6.9.1.sz.mell'!D46</f>
        <v>0</v>
      </c>
      <c r="E46" s="803">
        <f>'RM_6.9.1.sz.mell'!E46</f>
        <v>0</v>
      </c>
      <c r="F46" s="803">
        <f>'RM_6.9.1.sz.mell'!F46</f>
        <v>0</v>
      </c>
      <c r="G46" s="803">
        <f>'RM_6.9.1.sz.mell'!G46</f>
        <v>0</v>
      </c>
      <c r="H46" s="803">
        <f>'RM_6.9.1.sz.mell'!H46</f>
        <v>0</v>
      </c>
      <c r="I46" s="803">
        <f>'RM_6.9.1.sz.mell'!I46</f>
        <v>0</v>
      </c>
      <c r="J46" s="803">
        <f>'RM_6.9.1.sz.mell'!J46</f>
        <v>0</v>
      </c>
      <c r="K46" s="804">
        <f>'RM_6.9.1.sz.mell'!K46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'RM_6.9.1.sz.mell'!C47</f>
        <v>0</v>
      </c>
      <c r="D47" s="806">
        <f>'RM_6.9.1.sz.mell'!D47</f>
        <v>0</v>
      </c>
      <c r="E47" s="806">
        <f>'RM_6.9.1.sz.mell'!E47</f>
        <v>0</v>
      </c>
      <c r="F47" s="806">
        <f>'RM_6.9.1.sz.mell'!F47</f>
        <v>0</v>
      </c>
      <c r="G47" s="806">
        <f>'RM_6.9.1.sz.mell'!G47</f>
        <v>0</v>
      </c>
      <c r="H47" s="806">
        <f>'RM_6.9.1.sz.mell'!H47</f>
        <v>0</v>
      </c>
      <c r="I47" s="806">
        <f>'RM_6.9.1.sz.mell'!I47</f>
        <v>0</v>
      </c>
      <c r="J47" s="806">
        <f>'RM_6.9.1.sz.mell'!J47</f>
        <v>0</v>
      </c>
      <c r="K47" s="807">
        <f>'RM_6.9.1.sz.mell'!K47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'RM_6.9.1.sz.mell'!C48</f>
        <v>0</v>
      </c>
      <c r="D48" s="806">
        <f>'RM_6.9.1.sz.mell'!D48</f>
        <v>0</v>
      </c>
      <c r="E48" s="806">
        <f>'RM_6.9.1.sz.mell'!E48</f>
        <v>0</v>
      </c>
      <c r="F48" s="806">
        <f>'RM_6.9.1.sz.mell'!F48</f>
        <v>0</v>
      </c>
      <c r="G48" s="806">
        <f>'RM_6.9.1.sz.mell'!G48</f>
        <v>0</v>
      </c>
      <c r="H48" s="806">
        <f>'RM_6.9.1.sz.mell'!H48</f>
        <v>0</v>
      </c>
      <c r="I48" s="806">
        <f>'RM_6.9.1.sz.mell'!I48</f>
        <v>0</v>
      </c>
      <c r="J48" s="806">
        <f>'RM_6.9.1.sz.mell'!J48</f>
        <v>0</v>
      </c>
      <c r="K48" s="807">
        <f>'RM_6.9.1.sz.mell'!K48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'RM_6.9.1.sz.mell'!C49</f>
        <v>0</v>
      </c>
      <c r="D49" s="806">
        <f>'RM_6.9.1.sz.mell'!D49</f>
        <v>0</v>
      </c>
      <c r="E49" s="806">
        <f>'RM_6.9.1.sz.mell'!E49</f>
        <v>0</v>
      </c>
      <c r="F49" s="806">
        <f>'RM_6.9.1.sz.mell'!F49</f>
        <v>0</v>
      </c>
      <c r="G49" s="806">
        <f>'RM_6.9.1.sz.mell'!G49</f>
        <v>0</v>
      </c>
      <c r="H49" s="806">
        <f>'RM_6.9.1.sz.mell'!H49</f>
        <v>0</v>
      </c>
      <c r="I49" s="806">
        <f>'RM_6.9.1.sz.mell'!I49</f>
        <v>0</v>
      </c>
      <c r="J49" s="806">
        <f>'RM_6.9.1.sz.mell'!J49</f>
        <v>0</v>
      </c>
      <c r="K49" s="807">
        <f>'RM_6.9.1.sz.mell'!K49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'RM_6.9.1.sz.mell'!C50</f>
        <v>0</v>
      </c>
      <c r="D50" s="806">
        <f>'RM_6.9.1.sz.mell'!D50</f>
        <v>0</v>
      </c>
      <c r="E50" s="806">
        <f>'RM_6.9.1.sz.mell'!E50</f>
        <v>0</v>
      </c>
      <c r="F50" s="806">
        <f>'RM_6.9.1.sz.mell'!F50</f>
        <v>0</v>
      </c>
      <c r="G50" s="806">
        <f>'RM_6.9.1.sz.mell'!G50</f>
        <v>0</v>
      </c>
      <c r="H50" s="806">
        <f>'RM_6.9.1.sz.mell'!H50</f>
        <v>0</v>
      </c>
      <c r="I50" s="806">
        <f>'RM_6.9.1.sz.mell'!I50</f>
        <v>0</v>
      </c>
      <c r="J50" s="806">
        <f>'RM_6.9.1.sz.mell'!J50</f>
        <v>0</v>
      </c>
      <c r="K50" s="807">
        <f>'RM_6.9.1.sz.mell'!K50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'RM_6.9.1.sz.mell'!C51</f>
        <v>0</v>
      </c>
      <c r="D51" s="801">
        <f>'RM_6.9.1.sz.mell'!D51</f>
        <v>0</v>
      </c>
      <c r="E51" s="801">
        <f>'RM_6.9.1.sz.mell'!E51</f>
        <v>0</v>
      </c>
      <c r="F51" s="801">
        <f>'RM_6.9.1.sz.mell'!F51</f>
        <v>0</v>
      </c>
      <c r="G51" s="801">
        <f>'RM_6.9.1.sz.mell'!G51</f>
        <v>0</v>
      </c>
      <c r="H51" s="801">
        <f>'RM_6.9.1.sz.mell'!H51</f>
        <v>0</v>
      </c>
      <c r="I51" s="801">
        <f>'RM_6.9.1.sz.mell'!I51</f>
        <v>0</v>
      </c>
      <c r="J51" s="801">
        <f>'RM_6.9.1.sz.mell'!J51</f>
        <v>0</v>
      </c>
      <c r="K51" s="302">
        <f>'RM_6.9.1.sz.mell'!K51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'RM_6.9.1.sz.mell'!C52</f>
        <v>0</v>
      </c>
      <c r="D52" s="803">
        <f>'RM_6.9.1.sz.mell'!D52</f>
        <v>0</v>
      </c>
      <c r="E52" s="803">
        <f>'RM_6.9.1.sz.mell'!E52</f>
        <v>0</v>
      </c>
      <c r="F52" s="803">
        <f>'RM_6.9.1.sz.mell'!F52</f>
        <v>0</v>
      </c>
      <c r="G52" s="803">
        <f>'RM_6.9.1.sz.mell'!G52</f>
        <v>0</v>
      </c>
      <c r="H52" s="803">
        <f>'RM_6.9.1.sz.mell'!H52</f>
        <v>0</v>
      </c>
      <c r="I52" s="803">
        <f>'RM_6.9.1.sz.mell'!I52</f>
        <v>0</v>
      </c>
      <c r="J52" s="803">
        <f>'RM_6.9.1.sz.mell'!J52</f>
        <v>0</v>
      </c>
      <c r="K52" s="804">
        <f>'RM_6.9.1.sz.mell'!K52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'RM_6.9.1.sz.mell'!C53</f>
        <v>0</v>
      </c>
      <c r="D53" s="806">
        <f>'RM_6.9.1.sz.mell'!D53</f>
        <v>0</v>
      </c>
      <c r="E53" s="806">
        <f>'RM_6.9.1.sz.mell'!E53</f>
        <v>0</v>
      </c>
      <c r="F53" s="806">
        <f>'RM_6.9.1.sz.mell'!F53</f>
        <v>0</v>
      </c>
      <c r="G53" s="806">
        <f>'RM_6.9.1.sz.mell'!G53</f>
        <v>0</v>
      </c>
      <c r="H53" s="806">
        <f>'RM_6.9.1.sz.mell'!H53</f>
        <v>0</v>
      </c>
      <c r="I53" s="806">
        <f>'RM_6.9.1.sz.mell'!I53</f>
        <v>0</v>
      </c>
      <c r="J53" s="806">
        <f>'RM_6.9.1.sz.mell'!J53</f>
        <v>0</v>
      </c>
      <c r="K53" s="807">
        <f>'RM_6.9.1.sz.mell'!K53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'RM_6.9.1.sz.mell'!C54</f>
        <v>0</v>
      </c>
      <c r="D54" s="806">
        <f>'RM_6.9.1.sz.mell'!D54</f>
        <v>0</v>
      </c>
      <c r="E54" s="806">
        <f>'RM_6.9.1.sz.mell'!E54</f>
        <v>0</v>
      </c>
      <c r="F54" s="806">
        <f>'RM_6.9.1.sz.mell'!F54</f>
        <v>0</v>
      </c>
      <c r="G54" s="806">
        <f>'RM_6.9.1.sz.mell'!G54</f>
        <v>0</v>
      </c>
      <c r="H54" s="806">
        <f>'RM_6.9.1.sz.mell'!H54</f>
        <v>0</v>
      </c>
      <c r="I54" s="806">
        <f>'RM_6.9.1.sz.mell'!I54</f>
        <v>0</v>
      </c>
      <c r="J54" s="806">
        <f>'RM_6.9.1.sz.mell'!J54</f>
        <v>0</v>
      </c>
      <c r="K54" s="807">
        <f>'RM_6.9.1.sz.mell'!K54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'RM_6.9.1.sz.mell'!C55</f>
        <v>0</v>
      </c>
      <c r="D55" s="806">
        <f>'RM_6.9.1.sz.mell'!D55</f>
        <v>0</v>
      </c>
      <c r="E55" s="806">
        <f>'RM_6.9.1.sz.mell'!E55</f>
        <v>0</v>
      </c>
      <c r="F55" s="806">
        <f>'RM_6.9.1.sz.mell'!F55</f>
        <v>0</v>
      </c>
      <c r="G55" s="806">
        <f>'RM_6.9.1.sz.mell'!G55</f>
        <v>0</v>
      </c>
      <c r="H55" s="806">
        <f>'RM_6.9.1.sz.mell'!H55</f>
        <v>0</v>
      </c>
      <c r="I55" s="806">
        <f>'RM_6.9.1.sz.mell'!I55</f>
        <v>0</v>
      </c>
      <c r="J55" s="806">
        <f>'RM_6.9.1.sz.mell'!J55</f>
        <v>0</v>
      </c>
      <c r="K55" s="807">
        <f>'RM_6.9.1.sz.mell'!K55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'RM_6.9.1.sz.mell'!C56</f>
        <v>0</v>
      </c>
      <c r="D56" s="801">
        <f>'RM_6.9.1.sz.mell'!D56</f>
        <v>0</v>
      </c>
      <c r="E56" s="801">
        <f>'RM_6.9.1.sz.mell'!E56</f>
        <v>0</v>
      </c>
      <c r="F56" s="801">
        <f>'RM_6.9.1.sz.mell'!F56</f>
        <v>0</v>
      </c>
      <c r="G56" s="801">
        <f>'RM_6.9.1.sz.mell'!G56</f>
        <v>0</v>
      </c>
      <c r="H56" s="801">
        <f>'RM_6.9.1.sz.mell'!H56</f>
        <v>0</v>
      </c>
      <c r="I56" s="801">
        <f>'RM_6.9.1.sz.mell'!I56</f>
        <v>0</v>
      </c>
      <c r="J56" s="801">
        <f>'RM_6.9.1.sz.mell'!J56</f>
        <v>0</v>
      </c>
      <c r="K56" s="302">
        <f>'RM_6.9.1.sz.mell'!K56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'RM_6.9.1.sz.mell'!C57</f>
        <v>0</v>
      </c>
      <c r="D57" s="809">
        <f>'RM_6.9.1.sz.mell'!D57</f>
        <v>0</v>
      </c>
      <c r="E57" s="809">
        <f>'RM_6.9.1.sz.mell'!E57</f>
        <v>0</v>
      </c>
      <c r="F57" s="809">
        <f>'RM_6.9.1.sz.mell'!F57</f>
        <v>0</v>
      </c>
      <c r="G57" s="809">
        <f>'RM_6.9.1.sz.mell'!G57</f>
        <v>0</v>
      </c>
      <c r="H57" s="809">
        <f>'RM_6.9.1.sz.mell'!H57</f>
        <v>0</v>
      </c>
      <c r="I57" s="809">
        <f>'RM_6.9.1.sz.mell'!I57</f>
        <v>0</v>
      </c>
      <c r="J57" s="809">
        <f>'RM_6.9.1.sz.mell'!J57</f>
        <v>0</v>
      </c>
      <c r="K57" s="350">
        <f>'RM_6.9.1.sz.mell'!K57</f>
        <v>0</v>
      </c>
    </row>
    <row r="58" spans="1:11" ht="8.1" customHeight="1" thickBot="1" x14ac:dyDescent="0.25">
      <c r="C58" s="815">
        <f>'RM_6.9.1.sz.mell'!C58</f>
        <v>0</v>
      </c>
      <c r="D58" s="815">
        <f>'RM_6.9.1.sz.mell'!D58</f>
        <v>0</v>
      </c>
      <c r="E58" s="815">
        <f>'RM_6.9.1.sz.mell'!E58</f>
        <v>0</v>
      </c>
      <c r="F58" s="815">
        <f>'RM_6.9.1.sz.mell'!F58</f>
        <v>0</v>
      </c>
      <c r="G58" s="815">
        <f>'RM_6.9.1.sz.mell'!G58</f>
        <v>0</v>
      </c>
      <c r="H58" s="815">
        <f>'RM_6.9.1.sz.mell'!H58</f>
        <v>0</v>
      </c>
      <c r="I58" s="815">
        <f>'RM_6.9.1.sz.mell'!I58</f>
        <v>0</v>
      </c>
      <c r="J58" s="815">
        <f>'RM_6.9.1.sz.mell'!J58</f>
        <v>0</v>
      </c>
      <c r="K58" s="816">
        <f>'RM_6.9.1.sz.mell'!K58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'RM_6.9.1.sz.mell'!C59</f>
        <v>0</v>
      </c>
      <c r="D59" s="813">
        <f>'RM_6.9.1.sz.mell'!D59</f>
        <v>0</v>
      </c>
      <c r="E59" s="813">
        <f>'RM_6.9.1.sz.mell'!E59</f>
        <v>0</v>
      </c>
      <c r="F59" s="813">
        <f>'RM_6.9.1.sz.mell'!F59</f>
        <v>0</v>
      </c>
      <c r="G59" s="813">
        <f>'RM_6.9.1.sz.mell'!G59</f>
        <v>0</v>
      </c>
      <c r="H59" s="813">
        <f>'RM_6.9.1.sz.mell'!H59</f>
        <v>0</v>
      </c>
      <c r="I59" s="813">
        <f>'RM_6.9.1.sz.mell'!I59</f>
        <v>0</v>
      </c>
      <c r="J59" s="813">
        <f>'RM_6.9.1.sz.mell'!J59</f>
        <v>0</v>
      </c>
      <c r="K59" s="814">
        <f>'RM_6.9.1.sz.mell'!K59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'RM_6.9.1.sz.mell'!C60</f>
        <v>0</v>
      </c>
      <c r="D60" s="813">
        <f>'RM_6.9.1.sz.mell'!D60</f>
        <v>0</v>
      </c>
      <c r="E60" s="813">
        <f>'RM_6.9.1.sz.mell'!E60</f>
        <v>0</v>
      </c>
      <c r="F60" s="813">
        <f>'RM_6.9.1.sz.mell'!F60</f>
        <v>0</v>
      </c>
      <c r="G60" s="813">
        <f>'RM_6.9.1.sz.mell'!G60</f>
        <v>0</v>
      </c>
      <c r="H60" s="813">
        <f>'RM_6.9.1.sz.mell'!H60</f>
        <v>0</v>
      </c>
      <c r="I60" s="813">
        <f>'RM_6.9.1.sz.mell'!I60</f>
        <v>0</v>
      </c>
      <c r="J60" s="813">
        <f>'RM_6.9.1.sz.mell'!J60</f>
        <v>0</v>
      </c>
      <c r="K60" s="814">
        <f>'RM_6.9.1.sz.mell'!K60</f>
        <v>0</v>
      </c>
    </row>
  </sheetData>
  <sheetProtection sheet="1" formatCells="0"/>
  <customSheetViews>
    <customSheetView guid="{9A8A2574-4E4C-4A0E-A4B4-611EAAF4A38D}" scale="120" topLeftCell="B1">
      <selection activeCell="N33" sqref="N33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3" sqref="N3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CONCATENATE(ALAPADATOK!Q25,"2. melléklet ",E_ALAPADATOK!A7," ",E_ALAPADATOK!B7," ",E_ALAPADATOK!C7," ",E_ALAPADATOK!D7," ",E_ALAPADATOK!E7," ",E_ALAPADATOK!F7," ",E_ALAPADATOK!G7," ",E_ALAPADATOK!H7)</f>
        <v>5.8.2.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CONCATENATE('E_5.9.1.sz.mell'!B2:J2)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'RM_6.9.2.sz.mell'!C10</f>
        <v>0</v>
      </c>
      <c r="D10" s="297">
        <f>'RM_6.9.2.sz.mell'!D10</f>
        <v>0</v>
      </c>
      <c r="E10" s="297">
        <f>'RM_6.9.2.sz.mell'!E10</f>
        <v>0</v>
      </c>
      <c r="F10" s="297">
        <f>'RM_6.9.2.sz.mell'!F10</f>
        <v>0</v>
      </c>
      <c r="G10" s="297">
        <f>'RM_6.9.2.sz.mell'!G10</f>
        <v>0</v>
      </c>
      <c r="H10" s="297">
        <f>'RM_6.9.2.sz.mell'!H10</f>
        <v>0</v>
      </c>
      <c r="I10" s="297">
        <f>'RM_6.9.2.sz.mell'!I10</f>
        <v>0</v>
      </c>
      <c r="J10" s="297">
        <f>'RM_6.9.2.sz.mell'!J10</f>
        <v>0</v>
      </c>
      <c r="K10" s="297">
        <f>'RM_6.9.2.sz.mell'!K10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'RM_6.9.2.sz.mell'!C11</f>
        <v>0</v>
      </c>
      <c r="D11" s="684">
        <f>'RM_6.9.2.sz.mell'!D11</f>
        <v>0</v>
      </c>
      <c r="E11" s="684">
        <f>'RM_6.9.2.sz.mell'!E11</f>
        <v>0</v>
      </c>
      <c r="F11" s="684">
        <f>'RM_6.9.2.sz.mell'!F11</f>
        <v>0</v>
      </c>
      <c r="G11" s="684">
        <f>'RM_6.9.2.sz.mell'!G11</f>
        <v>0</v>
      </c>
      <c r="H11" s="684">
        <f>'RM_6.9.2.sz.mell'!H11</f>
        <v>0</v>
      </c>
      <c r="I11" s="684">
        <f>'RM_6.9.2.sz.mell'!I11</f>
        <v>0</v>
      </c>
      <c r="J11" s="780">
        <f>'RM_6.9.2.sz.mell'!J11</f>
        <v>0</v>
      </c>
      <c r="K11" s="781">
        <f>'RM_6.9.2.sz.mell'!K11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'RM_6.9.2.sz.mell'!C12</f>
        <v>0</v>
      </c>
      <c r="D12" s="686">
        <f>'RM_6.9.2.sz.mell'!D12</f>
        <v>0</v>
      </c>
      <c r="E12" s="686">
        <f>'RM_6.9.2.sz.mell'!E12</f>
        <v>0</v>
      </c>
      <c r="F12" s="686">
        <f>'RM_6.9.2.sz.mell'!F12</f>
        <v>0</v>
      </c>
      <c r="G12" s="686">
        <f>'RM_6.9.2.sz.mell'!G12</f>
        <v>0</v>
      </c>
      <c r="H12" s="686">
        <f>'RM_6.9.2.sz.mell'!H12</f>
        <v>0</v>
      </c>
      <c r="I12" s="686">
        <f>'RM_6.9.2.sz.mell'!I12</f>
        <v>0</v>
      </c>
      <c r="J12" s="783">
        <f>'RM_6.9.2.sz.mell'!J12</f>
        <v>0</v>
      </c>
      <c r="K12" s="781">
        <f>'RM_6.9.2.sz.mell'!K12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'RM_6.9.2.sz.mell'!C13</f>
        <v>0</v>
      </c>
      <c r="D13" s="686">
        <f>'RM_6.9.2.sz.mell'!D13</f>
        <v>0</v>
      </c>
      <c r="E13" s="686">
        <f>'RM_6.9.2.sz.mell'!E13</f>
        <v>0</v>
      </c>
      <c r="F13" s="686">
        <f>'RM_6.9.2.sz.mell'!F13</f>
        <v>0</v>
      </c>
      <c r="G13" s="686">
        <f>'RM_6.9.2.sz.mell'!G13</f>
        <v>0</v>
      </c>
      <c r="H13" s="686">
        <f>'RM_6.9.2.sz.mell'!H13</f>
        <v>0</v>
      </c>
      <c r="I13" s="686">
        <f>'RM_6.9.2.sz.mell'!I13</f>
        <v>0</v>
      </c>
      <c r="J13" s="783">
        <f>'RM_6.9.2.sz.mell'!J13</f>
        <v>0</v>
      </c>
      <c r="K13" s="781">
        <f>'RM_6.9.2.sz.mell'!K13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'RM_6.9.2.sz.mell'!C14</f>
        <v>0</v>
      </c>
      <c r="D14" s="686">
        <f>'RM_6.9.2.sz.mell'!D14</f>
        <v>0</v>
      </c>
      <c r="E14" s="686">
        <f>'RM_6.9.2.sz.mell'!E14</f>
        <v>0</v>
      </c>
      <c r="F14" s="686">
        <f>'RM_6.9.2.sz.mell'!F14</f>
        <v>0</v>
      </c>
      <c r="G14" s="686">
        <f>'RM_6.9.2.sz.mell'!G14</f>
        <v>0</v>
      </c>
      <c r="H14" s="686">
        <f>'RM_6.9.2.sz.mell'!H14</f>
        <v>0</v>
      </c>
      <c r="I14" s="686">
        <f>'RM_6.9.2.sz.mell'!I14</f>
        <v>0</v>
      </c>
      <c r="J14" s="783">
        <f>'RM_6.9.2.sz.mell'!J14</f>
        <v>0</v>
      </c>
      <c r="K14" s="781">
        <f>'RM_6.9.2.sz.mell'!K14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'RM_6.9.2.sz.mell'!C15</f>
        <v>0</v>
      </c>
      <c r="D15" s="686">
        <f>'RM_6.9.2.sz.mell'!D15</f>
        <v>0</v>
      </c>
      <c r="E15" s="686">
        <f>'RM_6.9.2.sz.mell'!E15</f>
        <v>0</v>
      </c>
      <c r="F15" s="686">
        <f>'RM_6.9.2.sz.mell'!F15</f>
        <v>0</v>
      </c>
      <c r="G15" s="686">
        <f>'RM_6.9.2.sz.mell'!G15</f>
        <v>0</v>
      </c>
      <c r="H15" s="686">
        <f>'RM_6.9.2.sz.mell'!H15</f>
        <v>0</v>
      </c>
      <c r="I15" s="686">
        <f>'RM_6.9.2.sz.mell'!I15</f>
        <v>0</v>
      </c>
      <c r="J15" s="783">
        <f>'RM_6.9.2.sz.mell'!J15</f>
        <v>0</v>
      </c>
      <c r="K15" s="781">
        <f>'RM_6.9.2.sz.mell'!K15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'RM_6.9.2.sz.mell'!C16</f>
        <v>0</v>
      </c>
      <c r="D16" s="686">
        <f>'RM_6.9.2.sz.mell'!D16</f>
        <v>0</v>
      </c>
      <c r="E16" s="686">
        <f>'RM_6.9.2.sz.mell'!E16</f>
        <v>0</v>
      </c>
      <c r="F16" s="686">
        <f>'RM_6.9.2.sz.mell'!F16</f>
        <v>0</v>
      </c>
      <c r="G16" s="686">
        <f>'RM_6.9.2.sz.mell'!G16</f>
        <v>0</v>
      </c>
      <c r="H16" s="686">
        <f>'RM_6.9.2.sz.mell'!H16</f>
        <v>0</v>
      </c>
      <c r="I16" s="686">
        <f>'RM_6.9.2.sz.mell'!I16</f>
        <v>0</v>
      </c>
      <c r="J16" s="783">
        <f>'RM_6.9.2.sz.mell'!J16</f>
        <v>0</v>
      </c>
      <c r="K16" s="781">
        <f>'RM_6.9.2.sz.mell'!K16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'RM_6.9.2.sz.mell'!C17</f>
        <v>0</v>
      </c>
      <c r="D17" s="686">
        <f>'RM_6.9.2.sz.mell'!D17</f>
        <v>0</v>
      </c>
      <c r="E17" s="686">
        <f>'RM_6.9.2.sz.mell'!E17</f>
        <v>0</v>
      </c>
      <c r="F17" s="686">
        <f>'RM_6.9.2.sz.mell'!F17</f>
        <v>0</v>
      </c>
      <c r="G17" s="686">
        <f>'RM_6.9.2.sz.mell'!G17</f>
        <v>0</v>
      </c>
      <c r="H17" s="686">
        <f>'RM_6.9.2.sz.mell'!H17</f>
        <v>0</v>
      </c>
      <c r="I17" s="686">
        <f>'RM_6.9.2.sz.mell'!I17</f>
        <v>0</v>
      </c>
      <c r="J17" s="783">
        <f>'RM_6.9.2.sz.mell'!J17</f>
        <v>0</v>
      </c>
      <c r="K17" s="781">
        <f>'RM_6.9.2.sz.mell'!K17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'RM_6.9.2.sz.mell'!C18</f>
        <v>0</v>
      </c>
      <c r="D18" s="686">
        <f>'RM_6.9.2.sz.mell'!D18</f>
        <v>0</v>
      </c>
      <c r="E18" s="686">
        <f>'RM_6.9.2.sz.mell'!E18</f>
        <v>0</v>
      </c>
      <c r="F18" s="686">
        <f>'RM_6.9.2.sz.mell'!F18</f>
        <v>0</v>
      </c>
      <c r="G18" s="686">
        <f>'RM_6.9.2.sz.mell'!G18</f>
        <v>0</v>
      </c>
      <c r="H18" s="686">
        <f>'RM_6.9.2.sz.mell'!H18</f>
        <v>0</v>
      </c>
      <c r="I18" s="686">
        <f>'RM_6.9.2.sz.mell'!I18</f>
        <v>0</v>
      </c>
      <c r="J18" s="783">
        <f>'RM_6.9.2.sz.mell'!J18</f>
        <v>0</v>
      </c>
      <c r="K18" s="781">
        <f>'RM_6.9.2.sz.mell'!K18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'RM_6.9.2.sz.mell'!C19</f>
        <v>0</v>
      </c>
      <c r="D19" s="686">
        <f>'RM_6.9.2.sz.mell'!D19</f>
        <v>0</v>
      </c>
      <c r="E19" s="686">
        <f>'RM_6.9.2.sz.mell'!E19</f>
        <v>0</v>
      </c>
      <c r="F19" s="686">
        <f>'RM_6.9.2.sz.mell'!F19</f>
        <v>0</v>
      </c>
      <c r="G19" s="686">
        <f>'RM_6.9.2.sz.mell'!G19</f>
        <v>0</v>
      </c>
      <c r="H19" s="686">
        <f>'RM_6.9.2.sz.mell'!H19</f>
        <v>0</v>
      </c>
      <c r="I19" s="686">
        <f>'RM_6.9.2.sz.mell'!I19</f>
        <v>0</v>
      </c>
      <c r="J19" s="783">
        <f>'RM_6.9.2.sz.mell'!J19</f>
        <v>0</v>
      </c>
      <c r="K19" s="781">
        <f>'RM_6.9.2.sz.mell'!K19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'RM_6.9.2.sz.mell'!C20</f>
        <v>0</v>
      </c>
      <c r="D20" s="686">
        <f>'RM_6.9.2.sz.mell'!D20</f>
        <v>0</v>
      </c>
      <c r="E20" s="686">
        <f>'RM_6.9.2.sz.mell'!E20</f>
        <v>0</v>
      </c>
      <c r="F20" s="686">
        <f>'RM_6.9.2.sz.mell'!F20</f>
        <v>0</v>
      </c>
      <c r="G20" s="686">
        <f>'RM_6.9.2.sz.mell'!G20</f>
        <v>0</v>
      </c>
      <c r="H20" s="686">
        <f>'RM_6.9.2.sz.mell'!H20</f>
        <v>0</v>
      </c>
      <c r="I20" s="686">
        <f>'RM_6.9.2.sz.mell'!I20</f>
        <v>0</v>
      </c>
      <c r="J20" s="783">
        <f>'RM_6.9.2.sz.mell'!J20</f>
        <v>0</v>
      </c>
      <c r="K20" s="781">
        <f>'RM_6.9.2.sz.mell'!K20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'RM_6.9.2.sz.mell'!C21</f>
        <v>0</v>
      </c>
      <c r="D21" s="688">
        <f>'RM_6.9.2.sz.mell'!D21</f>
        <v>0</v>
      </c>
      <c r="E21" s="688">
        <f>'RM_6.9.2.sz.mell'!E21</f>
        <v>0</v>
      </c>
      <c r="F21" s="688">
        <f>'RM_6.9.2.sz.mell'!F21</f>
        <v>0</v>
      </c>
      <c r="G21" s="688">
        <f>'RM_6.9.2.sz.mell'!G21</f>
        <v>0</v>
      </c>
      <c r="H21" s="688">
        <f>'RM_6.9.2.sz.mell'!H21</f>
        <v>0</v>
      </c>
      <c r="I21" s="688">
        <f>'RM_6.9.2.sz.mell'!I21</f>
        <v>0</v>
      </c>
      <c r="J21" s="786">
        <f>'RM_6.9.2.sz.mell'!J21</f>
        <v>0</v>
      </c>
      <c r="K21" s="781">
        <f>'RM_6.9.2.sz.mell'!K21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'RM_6.9.2.sz.mell'!C22</f>
        <v>0</v>
      </c>
      <c r="D22" s="297">
        <f>'RM_6.9.2.sz.mell'!D22</f>
        <v>0</v>
      </c>
      <c r="E22" s="297">
        <f>'RM_6.9.2.sz.mell'!E22</f>
        <v>0</v>
      </c>
      <c r="F22" s="297">
        <f>'RM_6.9.2.sz.mell'!F22</f>
        <v>0</v>
      </c>
      <c r="G22" s="297">
        <f>'RM_6.9.2.sz.mell'!G22</f>
        <v>0</v>
      </c>
      <c r="H22" s="297">
        <f>'RM_6.9.2.sz.mell'!H22</f>
        <v>0</v>
      </c>
      <c r="I22" s="297">
        <f>'RM_6.9.2.sz.mell'!I22</f>
        <v>0</v>
      </c>
      <c r="J22" s="297">
        <f>'RM_6.9.2.sz.mell'!J22</f>
        <v>0</v>
      </c>
      <c r="K22" s="346">
        <f>'RM_6.9.2.sz.mell'!K22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'RM_6.9.2.sz.mell'!C23</f>
        <v>0</v>
      </c>
      <c r="D23" s="668">
        <f>'RM_6.9.2.sz.mell'!D23</f>
        <v>0</v>
      </c>
      <c r="E23" s="668">
        <f>'RM_6.9.2.sz.mell'!E23</f>
        <v>0</v>
      </c>
      <c r="F23" s="668">
        <f>'RM_6.9.2.sz.mell'!F23</f>
        <v>0</v>
      </c>
      <c r="G23" s="668">
        <f>'RM_6.9.2.sz.mell'!G23</f>
        <v>0</v>
      </c>
      <c r="H23" s="668">
        <f>'RM_6.9.2.sz.mell'!H23</f>
        <v>0</v>
      </c>
      <c r="I23" s="668">
        <f>'RM_6.9.2.sz.mell'!I23</f>
        <v>0</v>
      </c>
      <c r="J23" s="788">
        <f>'RM_6.9.2.sz.mell'!J23</f>
        <v>0</v>
      </c>
      <c r="K23" s="781">
        <f>'RM_6.9.2.sz.mell'!K23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'RM_6.9.2.sz.mell'!C24</f>
        <v>0</v>
      </c>
      <c r="D24" s="686">
        <f>'RM_6.9.2.sz.mell'!D24</f>
        <v>0</v>
      </c>
      <c r="E24" s="686">
        <f>'RM_6.9.2.sz.mell'!E24</f>
        <v>0</v>
      </c>
      <c r="F24" s="686">
        <f>'RM_6.9.2.sz.mell'!F24</f>
        <v>0</v>
      </c>
      <c r="G24" s="686">
        <f>'RM_6.9.2.sz.mell'!G24</f>
        <v>0</v>
      </c>
      <c r="H24" s="686">
        <f>'RM_6.9.2.sz.mell'!H24</f>
        <v>0</v>
      </c>
      <c r="I24" s="686">
        <f>'RM_6.9.2.sz.mell'!I24</f>
        <v>0</v>
      </c>
      <c r="J24" s="783">
        <f>'RM_6.9.2.sz.mell'!J24</f>
        <v>0</v>
      </c>
      <c r="K24" s="789">
        <f>'RM_6.9.2.sz.mell'!K24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'RM_6.9.2.sz.mell'!C25</f>
        <v>0</v>
      </c>
      <c r="D25" s="686">
        <f>'RM_6.9.2.sz.mell'!D25</f>
        <v>0</v>
      </c>
      <c r="E25" s="686">
        <f>'RM_6.9.2.sz.mell'!E25</f>
        <v>0</v>
      </c>
      <c r="F25" s="686">
        <f>'RM_6.9.2.sz.mell'!F25</f>
        <v>0</v>
      </c>
      <c r="G25" s="686">
        <f>'RM_6.9.2.sz.mell'!G25</f>
        <v>0</v>
      </c>
      <c r="H25" s="686">
        <f>'RM_6.9.2.sz.mell'!H25</f>
        <v>0</v>
      </c>
      <c r="I25" s="686">
        <f>'RM_6.9.2.sz.mell'!I25</f>
        <v>0</v>
      </c>
      <c r="J25" s="783">
        <f>'RM_6.9.2.sz.mell'!J25</f>
        <v>0</v>
      </c>
      <c r="K25" s="789">
        <f>'RM_6.9.2.sz.mell'!K25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'RM_6.9.2.sz.mell'!C26</f>
        <v>0</v>
      </c>
      <c r="D26" s="688">
        <f>'RM_6.9.2.sz.mell'!D26</f>
        <v>0</v>
      </c>
      <c r="E26" s="688">
        <f>'RM_6.9.2.sz.mell'!E26</f>
        <v>0</v>
      </c>
      <c r="F26" s="688">
        <f>'RM_6.9.2.sz.mell'!F26</f>
        <v>0</v>
      </c>
      <c r="G26" s="688">
        <f>'RM_6.9.2.sz.mell'!G26</f>
        <v>0</v>
      </c>
      <c r="H26" s="688">
        <f>'RM_6.9.2.sz.mell'!H26</f>
        <v>0</v>
      </c>
      <c r="I26" s="688">
        <f>'RM_6.9.2.sz.mell'!I26</f>
        <v>0</v>
      </c>
      <c r="J26" s="790">
        <f>'RM_6.9.2.sz.mell'!J26</f>
        <v>0</v>
      </c>
      <c r="K26" s="791">
        <f>'RM_6.9.2.sz.mell'!K26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'RM_6.9.2.sz.mell'!C27</f>
        <v>0</v>
      </c>
      <c r="D27" s="389">
        <f>'RM_6.9.2.sz.mell'!D27</f>
        <v>0</v>
      </c>
      <c r="E27" s="389">
        <f>'RM_6.9.2.sz.mell'!E27</f>
        <v>0</v>
      </c>
      <c r="F27" s="389">
        <f>'RM_6.9.2.sz.mell'!F27</f>
        <v>0</v>
      </c>
      <c r="G27" s="389">
        <f>'RM_6.9.2.sz.mell'!G27</f>
        <v>0</v>
      </c>
      <c r="H27" s="389">
        <f>'RM_6.9.2.sz.mell'!H27</f>
        <v>0</v>
      </c>
      <c r="I27" s="389">
        <f>'RM_6.9.2.sz.mell'!I27</f>
        <v>0</v>
      </c>
      <c r="J27" s="389">
        <f>'RM_6.9.2.sz.mell'!J27</f>
        <v>0</v>
      </c>
      <c r="K27" s="302">
        <f>'RM_6.9.2.sz.mell'!K27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'RM_6.9.2.sz.mell'!C28</f>
        <v>0</v>
      </c>
      <c r="D28" s="297">
        <f>'RM_6.9.2.sz.mell'!D28</f>
        <v>0</v>
      </c>
      <c r="E28" s="297">
        <f>'RM_6.9.2.sz.mell'!E28</f>
        <v>0</v>
      </c>
      <c r="F28" s="297">
        <f>'RM_6.9.2.sz.mell'!F28</f>
        <v>0</v>
      </c>
      <c r="G28" s="297">
        <f>'RM_6.9.2.sz.mell'!G28</f>
        <v>0</v>
      </c>
      <c r="H28" s="297">
        <f>'RM_6.9.2.sz.mell'!H28</f>
        <v>0</v>
      </c>
      <c r="I28" s="297">
        <f>'RM_6.9.2.sz.mell'!I28</f>
        <v>0</v>
      </c>
      <c r="J28" s="297">
        <f>'RM_6.9.2.sz.mell'!J28</f>
        <v>0</v>
      </c>
      <c r="K28" s="346">
        <f>'RM_6.9.2.sz.mell'!K28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'RM_6.9.2.sz.mell'!C29</f>
        <v>0</v>
      </c>
      <c r="D29" s="679">
        <f>'RM_6.9.2.sz.mell'!D29</f>
        <v>0</v>
      </c>
      <c r="E29" s="679">
        <f>'RM_6.9.2.sz.mell'!E29</f>
        <v>0</v>
      </c>
      <c r="F29" s="679">
        <f>'RM_6.9.2.sz.mell'!F29</f>
        <v>0</v>
      </c>
      <c r="G29" s="679">
        <f>'RM_6.9.2.sz.mell'!G29</f>
        <v>0</v>
      </c>
      <c r="H29" s="679">
        <f>'RM_6.9.2.sz.mell'!H29</f>
        <v>0</v>
      </c>
      <c r="I29" s="679">
        <f>'RM_6.9.2.sz.mell'!I29</f>
        <v>0</v>
      </c>
      <c r="J29" s="788">
        <f>'RM_6.9.2.sz.mell'!J29</f>
        <v>0</v>
      </c>
      <c r="K29" s="781">
        <f>'RM_6.9.2.sz.mell'!K29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'RM_6.9.2.sz.mell'!C30</f>
        <v>0</v>
      </c>
      <c r="D30" s="679">
        <f>'RM_6.9.2.sz.mell'!D30</f>
        <v>0</v>
      </c>
      <c r="E30" s="679">
        <f>'RM_6.9.2.sz.mell'!E30</f>
        <v>0</v>
      </c>
      <c r="F30" s="679">
        <f>'RM_6.9.2.sz.mell'!F30</f>
        <v>0</v>
      </c>
      <c r="G30" s="679">
        <f>'RM_6.9.2.sz.mell'!G30</f>
        <v>0</v>
      </c>
      <c r="H30" s="679">
        <f>'RM_6.9.2.sz.mell'!H30</f>
        <v>0</v>
      </c>
      <c r="I30" s="679">
        <f>'RM_6.9.2.sz.mell'!I30</f>
        <v>0</v>
      </c>
      <c r="J30" s="788">
        <f>'RM_6.9.2.sz.mell'!J30</f>
        <v>0</v>
      </c>
      <c r="K30" s="781">
        <f>'RM_6.9.2.sz.mell'!K30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'RM_6.9.2.sz.mell'!C31</f>
        <v>0</v>
      </c>
      <c r="D31" s="757">
        <f>'RM_6.9.2.sz.mell'!D31</f>
        <v>0</v>
      </c>
      <c r="E31" s="757">
        <f>'RM_6.9.2.sz.mell'!E31</f>
        <v>0</v>
      </c>
      <c r="F31" s="757">
        <f>'RM_6.9.2.sz.mell'!F31</f>
        <v>0</v>
      </c>
      <c r="G31" s="757">
        <f>'RM_6.9.2.sz.mell'!G31</f>
        <v>0</v>
      </c>
      <c r="H31" s="757">
        <f>'RM_6.9.2.sz.mell'!H31</f>
        <v>0</v>
      </c>
      <c r="I31" s="757">
        <f>'RM_6.9.2.sz.mell'!I31</f>
        <v>0</v>
      </c>
      <c r="J31" s="788">
        <f>'RM_6.9.2.sz.mell'!J31</f>
        <v>0</v>
      </c>
      <c r="K31" s="781">
        <f>'RM_6.9.2.sz.mell'!K31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'RM_6.9.2.sz.mell'!C32</f>
        <v>0</v>
      </c>
      <c r="D32" s="297">
        <f>'RM_6.9.2.sz.mell'!D32</f>
        <v>0</v>
      </c>
      <c r="E32" s="297">
        <f>'RM_6.9.2.sz.mell'!E32</f>
        <v>0</v>
      </c>
      <c r="F32" s="297">
        <f>'RM_6.9.2.sz.mell'!F32</f>
        <v>0</v>
      </c>
      <c r="G32" s="297">
        <f>'RM_6.9.2.sz.mell'!G32</f>
        <v>0</v>
      </c>
      <c r="H32" s="297">
        <f>'RM_6.9.2.sz.mell'!H32</f>
        <v>0</v>
      </c>
      <c r="I32" s="297">
        <f>'RM_6.9.2.sz.mell'!I32</f>
        <v>0</v>
      </c>
      <c r="J32" s="297">
        <f>'RM_6.9.2.sz.mell'!J32</f>
        <v>0</v>
      </c>
      <c r="K32" s="346">
        <f>'RM_6.9.2.sz.mell'!K32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'RM_6.9.2.sz.mell'!C33</f>
        <v>0</v>
      </c>
      <c r="D33" s="672">
        <f>'RM_6.9.2.sz.mell'!D33</f>
        <v>0</v>
      </c>
      <c r="E33" s="672">
        <f>'RM_6.9.2.sz.mell'!E33</f>
        <v>0</v>
      </c>
      <c r="F33" s="672">
        <f>'RM_6.9.2.sz.mell'!F33</f>
        <v>0</v>
      </c>
      <c r="G33" s="672">
        <f>'RM_6.9.2.sz.mell'!G33</f>
        <v>0</v>
      </c>
      <c r="H33" s="672">
        <f>'RM_6.9.2.sz.mell'!H33</f>
        <v>0</v>
      </c>
      <c r="I33" s="672">
        <f>'RM_6.9.2.sz.mell'!I33</f>
        <v>0</v>
      </c>
      <c r="J33" s="788">
        <f>'RM_6.9.2.sz.mell'!J33</f>
        <v>0</v>
      </c>
      <c r="K33" s="781">
        <f>'RM_6.9.2.sz.mell'!K33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'RM_6.9.2.sz.mell'!C34</f>
        <v>0</v>
      </c>
      <c r="D34" s="679">
        <f>'RM_6.9.2.sz.mell'!D34</f>
        <v>0</v>
      </c>
      <c r="E34" s="679">
        <f>'RM_6.9.2.sz.mell'!E34</f>
        <v>0</v>
      </c>
      <c r="F34" s="679">
        <f>'RM_6.9.2.sz.mell'!F34</f>
        <v>0</v>
      </c>
      <c r="G34" s="679">
        <f>'RM_6.9.2.sz.mell'!G34</f>
        <v>0</v>
      </c>
      <c r="H34" s="679">
        <f>'RM_6.9.2.sz.mell'!H34</f>
        <v>0</v>
      </c>
      <c r="I34" s="679">
        <f>'RM_6.9.2.sz.mell'!I34</f>
        <v>0</v>
      </c>
      <c r="J34" s="788">
        <f>'RM_6.9.2.sz.mell'!J34</f>
        <v>0</v>
      </c>
      <c r="K34" s="781">
        <f>'RM_6.9.2.sz.mell'!K34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'RM_6.9.2.sz.mell'!C35</f>
        <v>0</v>
      </c>
      <c r="D35" s="757">
        <f>'RM_6.9.2.sz.mell'!D35</f>
        <v>0</v>
      </c>
      <c r="E35" s="757">
        <f>'RM_6.9.2.sz.mell'!E35</f>
        <v>0</v>
      </c>
      <c r="F35" s="757">
        <f>'RM_6.9.2.sz.mell'!F35</f>
        <v>0</v>
      </c>
      <c r="G35" s="757">
        <f>'RM_6.9.2.sz.mell'!G35</f>
        <v>0</v>
      </c>
      <c r="H35" s="757">
        <f>'RM_6.9.2.sz.mell'!H35</f>
        <v>0</v>
      </c>
      <c r="I35" s="757">
        <f>'RM_6.9.2.sz.mell'!I35</f>
        <v>0</v>
      </c>
      <c r="J35" s="788">
        <f>'RM_6.9.2.sz.mell'!J35</f>
        <v>0</v>
      </c>
      <c r="K35" s="798">
        <f>'RM_6.9.2.sz.mell'!K35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'RM_6.9.2.sz.mell'!C36</f>
        <v>0</v>
      </c>
      <c r="D36" s="389">
        <f>'RM_6.9.2.sz.mell'!D36</f>
        <v>0</v>
      </c>
      <c r="E36" s="389">
        <f>'RM_6.9.2.sz.mell'!E36</f>
        <v>0</v>
      </c>
      <c r="F36" s="389">
        <f>'RM_6.9.2.sz.mell'!F36</f>
        <v>0</v>
      </c>
      <c r="G36" s="389">
        <f>'RM_6.9.2.sz.mell'!G36</f>
        <v>0</v>
      </c>
      <c r="H36" s="389">
        <f>'RM_6.9.2.sz.mell'!H36</f>
        <v>0</v>
      </c>
      <c r="I36" s="389">
        <f>'RM_6.9.2.sz.mell'!I36</f>
        <v>0</v>
      </c>
      <c r="J36" s="297">
        <f>'RM_6.9.2.sz.mell'!J36</f>
        <v>0</v>
      </c>
      <c r="K36" s="302">
        <f>'RM_6.9.2.sz.mell'!K36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'RM_6.9.2.sz.mell'!C37</f>
        <v>0</v>
      </c>
      <c r="D37" s="389">
        <f>'RM_6.9.2.sz.mell'!D37</f>
        <v>0</v>
      </c>
      <c r="E37" s="389">
        <f>'RM_6.9.2.sz.mell'!E37</f>
        <v>0</v>
      </c>
      <c r="F37" s="389">
        <f>'RM_6.9.2.sz.mell'!F37</f>
        <v>0</v>
      </c>
      <c r="G37" s="389">
        <f>'RM_6.9.2.sz.mell'!G37</f>
        <v>0</v>
      </c>
      <c r="H37" s="389">
        <f>'RM_6.9.2.sz.mell'!H37</f>
        <v>0</v>
      </c>
      <c r="I37" s="389">
        <f>'RM_6.9.2.sz.mell'!I37</f>
        <v>0</v>
      </c>
      <c r="J37" s="799">
        <f>'RM_6.9.2.sz.mell'!J37</f>
        <v>0</v>
      </c>
      <c r="K37" s="781">
        <f>'RM_6.9.2.sz.mell'!K37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'RM_6.9.2.sz.mell'!C38</f>
        <v>0</v>
      </c>
      <c r="D38" s="297">
        <f>'RM_6.9.2.sz.mell'!D38</f>
        <v>0</v>
      </c>
      <c r="E38" s="297">
        <f>'RM_6.9.2.sz.mell'!E38</f>
        <v>0</v>
      </c>
      <c r="F38" s="297">
        <f>'RM_6.9.2.sz.mell'!F38</f>
        <v>0</v>
      </c>
      <c r="G38" s="297">
        <f>'RM_6.9.2.sz.mell'!G38</f>
        <v>0</v>
      </c>
      <c r="H38" s="297">
        <f>'RM_6.9.2.sz.mell'!H38</f>
        <v>0</v>
      </c>
      <c r="I38" s="297">
        <f>'RM_6.9.2.sz.mell'!I38</f>
        <v>0</v>
      </c>
      <c r="J38" s="297">
        <f>'RM_6.9.2.sz.mell'!J38</f>
        <v>0</v>
      </c>
      <c r="K38" s="346">
        <f>'RM_6.9.2.sz.mell'!K38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'RM_6.9.2.sz.mell'!C39</f>
        <v>0</v>
      </c>
      <c r="D39" s="297">
        <f>'RM_6.9.2.sz.mell'!D39</f>
        <v>0</v>
      </c>
      <c r="E39" s="297">
        <f>'RM_6.9.2.sz.mell'!E39</f>
        <v>0</v>
      </c>
      <c r="F39" s="297">
        <f>'RM_6.9.2.sz.mell'!F39</f>
        <v>0</v>
      </c>
      <c r="G39" s="297">
        <f>'RM_6.9.2.sz.mell'!G39</f>
        <v>0</v>
      </c>
      <c r="H39" s="297">
        <f>'RM_6.9.2.sz.mell'!H39</f>
        <v>0</v>
      </c>
      <c r="I39" s="297">
        <f>'RM_6.9.2.sz.mell'!I39</f>
        <v>0</v>
      </c>
      <c r="J39" s="297">
        <f>'RM_6.9.2.sz.mell'!J39</f>
        <v>0</v>
      </c>
      <c r="K39" s="346">
        <f>'RM_6.9.2.sz.mell'!K39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'RM_6.9.2.sz.mell'!C40</f>
        <v>0</v>
      </c>
      <c r="D40" s="672">
        <f>'RM_6.9.2.sz.mell'!D40</f>
        <v>0</v>
      </c>
      <c r="E40" s="672">
        <f>'RM_6.9.2.sz.mell'!E40</f>
        <v>0</v>
      </c>
      <c r="F40" s="672">
        <f>'RM_6.9.2.sz.mell'!F40</f>
        <v>0</v>
      </c>
      <c r="G40" s="672">
        <f>'RM_6.9.2.sz.mell'!G40</f>
        <v>0</v>
      </c>
      <c r="H40" s="672">
        <f>'RM_6.9.2.sz.mell'!H40</f>
        <v>0</v>
      </c>
      <c r="I40" s="672">
        <f>'RM_6.9.2.sz.mell'!I40</f>
        <v>0</v>
      </c>
      <c r="J40" s="788">
        <f>'RM_6.9.2.sz.mell'!J40</f>
        <v>0</v>
      </c>
      <c r="K40" s="781">
        <f>'RM_6.9.2.sz.mell'!K40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'RM_6.9.2.sz.mell'!C41</f>
        <v>0</v>
      </c>
      <c r="D41" s="679">
        <f>'RM_6.9.2.sz.mell'!D41</f>
        <v>0</v>
      </c>
      <c r="E41" s="679">
        <f>'RM_6.9.2.sz.mell'!E41</f>
        <v>0</v>
      </c>
      <c r="F41" s="679">
        <f>'RM_6.9.2.sz.mell'!F41</f>
        <v>0</v>
      </c>
      <c r="G41" s="679">
        <f>'RM_6.9.2.sz.mell'!G41</f>
        <v>0</v>
      </c>
      <c r="H41" s="679">
        <f>'RM_6.9.2.sz.mell'!H41</f>
        <v>0</v>
      </c>
      <c r="I41" s="679">
        <f>'RM_6.9.2.sz.mell'!I41</f>
        <v>0</v>
      </c>
      <c r="J41" s="788">
        <f>'RM_6.9.2.sz.mell'!J41</f>
        <v>0</v>
      </c>
      <c r="K41" s="789">
        <f>'RM_6.9.2.sz.mell'!K41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'RM_6.9.2.sz.mell'!C42</f>
        <v>0</v>
      </c>
      <c r="D42" s="676">
        <f>'RM_6.9.2.sz.mell'!D42</f>
        <v>0</v>
      </c>
      <c r="E42" s="676">
        <f>'RM_6.9.2.sz.mell'!E42</f>
        <v>0</v>
      </c>
      <c r="F42" s="676">
        <f>'RM_6.9.2.sz.mell'!F42</f>
        <v>0</v>
      </c>
      <c r="G42" s="676">
        <f>'RM_6.9.2.sz.mell'!G42</f>
        <v>0</v>
      </c>
      <c r="H42" s="676">
        <f>'RM_6.9.2.sz.mell'!H42</f>
        <v>0</v>
      </c>
      <c r="I42" s="676">
        <f>'RM_6.9.2.sz.mell'!I42</f>
        <v>0</v>
      </c>
      <c r="J42" s="788">
        <f>'RM_6.9.2.sz.mell'!J42</f>
        <v>0</v>
      </c>
      <c r="K42" s="791">
        <f>'RM_6.9.2.sz.mell'!K42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'RM_6.9.2.sz.mell'!C43</f>
        <v>0</v>
      </c>
      <c r="D43" s="297">
        <f>'RM_6.9.2.sz.mell'!D43</f>
        <v>0</v>
      </c>
      <c r="E43" s="297">
        <f>'RM_6.9.2.sz.mell'!E43</f>
        <v>0</v>
      </c>
      <c r="F43" s="297">
        <f>'RM_6.9.2.sz.mell'!F43</f>
        <v>0</v>
      </c>
      <c r="G43" s="297">
        <f>'RM_6.9.2.sz.mell'!G43</f>
        <v>0</v>
      </c>
      <c r="H43" s="297">
        <f>'RM_6.9.2.sz.mell'!H43</f>
        <v>0</v>
      </c>
      <c r="I43" s="297">
        <f>'RM_6.9.2.sz.mell'!I43</f>
        <v>0</v>
      </c>
      <c r="J43" s="297">
        <f>'RM_6.9.2.sz.mell'!J43</f>
        <v>0</v>
      </c>
      <c r="K43" s="346">
        <f>'RM_6.9.2.sz.mell'!K43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'RM_6.9.2.sz.mell'!C45</f>
        <v>0</v>
      </c>
      <c r="D45" s="801">
        <f>'RM_6.9.2.sz.mell'!D45</f>
        <v>0</v>
      </c>
      <c r="E45" s="801">
        <f>'RM_6.9.2.sz.mell'!E45</f>
        <v>0</v>
      </c>
      <c r="F45" s="801">
        <f>'RM_6.9.2.sz.mell'!F45</f>
        <v>0</v>
      </c>
      <c r="G45" s="801">
        <f>'RM_6.9.2.sz.mell'!G45</f>
        <v>0</v>
      </c>
      <c r="H45" s="801">
        <f>'RM_6.9.2.sz.mell'!H45</f>
        <v>0</v>
      </c>
      <c r="I45" s="801">
        <f>'RM_6.9.2.sz.mell'!I45</f>
        <v>0</v>
      </c>
      <c r="J45" s="801">
        <f>'RM_6.9.2.sz.mell'!J45</f>
        <v>0</v>
      </c>
      <c r="K45" s="302">
        <f>'RM_6.9.2.sz.mell'!K45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'RM_6.9.2.sz.mell'!C46</f>
        <v>0</v>
      </c>
      <c r="D46" s="803">
        <f>'RM_6.9.2.sz.mell'!D46</f>
        <v>0</v>
      </c>
      <c r="E46" s="803">
        <f>'RM_6.9.2.sz.mell'!E46</f>
        <v>0</v>
      </c>
      <c r="F46" s="803">
        <f>'RM_6.9.2.sz.mell'!F46</f>
        <v>0</v>
      </c>
      <c r="G46" s="803">
        <f>'RM_6.9.2.sz.mell'!G46</f>
        <v>0</v>
      </c>
      <c r="H46" s="803">
        <f>'RM_6.9.2.sz.mell'!H46</f>
        <v>0</v>
      </c>
      <c r="I46" s="803">
        <f>'RM_6.9.2.sz.mell'!I46</f>
        <v>0</v>
      </c>
      <c r="J46" s="803">
        <f>'RM_6.9.2.sz.mell'!J46</f>
        <v>0</v>
      </c>
      <c r="K46" s="804">
        <f>'RM_6.9.2.sz.mell'!K46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'RM_6.9.2.sz.mell'!C47</f>
        <v>0</v>
      </c>
      <c r="D47" s="806">
        <f>'RM_6.9.2.sz.mell'!D47</f>
        <v>0</v>
      </c>
      <c r="E47" s="806">
        <f>'RM_6.9.2.sz.mell'!E47</f>
        <v>0</v>
      </c>
      <c r="F47" s="806">
        <f>'RM_6.9.2.sz.mell'!F47</f>
        <v>0</v>
      </c>
      <c r="G47" s="806">
        <f>'RM_6.9.2.sz.mell'!G47</f>
        <v>0</v>
      </c>
      <c r="H47" s="806">
        <f>'RM_6.9.2.sz.mell'!H47</f>
        <v>0</v>
      </c>
      <c r="I47" s="806">
        <f>'RM_6.9.2.sz.mell'!I47</f>
        <v>0</v>
      </c>
      <c r="J47" s="806">
        <f>'RM_6.9.2.sz.mell'!J47</f>
        <v>0</v>
      </c>
      <c r="K47" s="807">
        <f>'RM_6.9.2.sz.mell'!K47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'RM_6.9.2.sz.mell'!C48</f>
        <v>0</v>
      </c>
      <c r="D48" s="806">
        <f>'RM_6.9.2.sz.mell'!D48</f>
        <v>0</v>
      </c>
      <c r="E48" s="806">
        <f>'RM_6.9.2.sz.mell'!E48</f>
        <v>0</v>
      </c>
      <c r="F48" s="806">
        <f>'RM_6.9.2.sz.mell'!F48</f>
        <v>0</v>
      </c>
      <c r="G48" s="806">
        <f>'RM_6.9.2.sz.mell'!G48</f>
        <v>0</v>
      </c>
      <c r="H48" s="806">
        <f>'RM_6.9.2.sz.mell'!H48</f>
        <v>0</v>
      </c>
      <c r="I48" s="806">
        <f>'RM_6.9.2.sz.mell'!I48</f>
        <v>0</v>
      </c>
      <c r="J48" s="806">
        <f>'RM_6.9.2.sz.mell'!J48</f>
        <v>0</v>
      </c>
      <c r="K48" s="807">
        <f>'RM_6.9.2.sz.mell'!K48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'RM_6.9.2.sz.mell'!C49</f>
        <v>0</v>
      </c>
      <c r="D49" s="806">
        <f>'RM_6.9.2.sz.mell'!D49</f>
        <v>0</v>
      </c>
      <c r="E49" s="806">
        <f>'RM_6.9.2.sz.mell'!E49</f>
        <v>0</v>
      </c>
      <c r="F49" s="806">
        <f>'RM_6.9.2.sz.mell'!F49</f>
        <v>0</v>
      </c>
      <c r="G49" s="806">
        <f>'RM_6.9.2.sz.mell'!G49</f>
        <v>0</v>
      </c>
      <c r="H49" s="806">
        <f>'RM_6.9.2.sz.mell'!H49</f>
        <v>0</v>
      </c>
      <c r="I49" s="806">
        <f>'RM_6.9.2.sz.mell'!I49</f>
        <v>0</v>
      </c>
      <c r="J49" s="806">
        <f>'RM_6.9.2.sz.mell'!J49</f>
        <v>0</v>
      </c>
      <c r="K49" s="807">
        <f>'RM_6.9.2.sz.mell'!K49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'RM_6.9.2.sz.mell'!C50</f>
        <v>0</v>
      </c>
      <c r="D50" s="806">
        <f>'RM_6.9.2.sz.mell'!D50</f>
        <v>0</v>
      </c>
      <c r="E50" s="806">
        <f>'RM_6.9.2.sz.mell'!E50</f>
        <v>0</v>
      </c>
      <c r="F50" s="806">
        <f>'RM_6.9.2.sz.mell'!F50</f>
        <v>0</v>
      </c>
      <c r="G50" s="806">
        <f>'RM_6.9.2.sz.mell'!G50</f>
        <v>0</v>
      </c>
      <c r="H50" s="806">
        <f>'RM_6.9.2.sz.mell'!H50</f>
        <v>0</v>
      </c>
      <c r="I50" s="806">
        <f>'RM_6.9.2.sz.mell'!I50</f>
        <v>0</v>
      </c>
      <c r="J50" s="806">
        <f>'RM_6.9.2.sz.mell'!J50</f>
        <v>0</v>
      </c>
      <c r="K50" s="807">
        <f>'RM_6.9.2.sz.mell'!K50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'RM_6.9.2.sz.mell'!C51</f>
        <v>0</v>
      </c>
      <c r="D51" s="801">
        <f>'RM_6.9.2.sz.mell'!D51</f>
        <v>0</v>
      </c>
      <c r="E51" s="801">
        <f>'RM_6.9.2.sz.mell'!E51</f>
        <v>0</v>
      </c>
      <c r="F51" s="801">
        <f>'RM_6.9.2.sz.mell'!F51</f>
        <v>0</v>
      </c>
      <c r="G51" s="801">
        <f>'RM_6.9.2.sz.mell'!G51</f>
        <v>0</v>
      </c>
      <c r="H51" s="801">
        <f>'RM_6.9.2.sz.mell'!H51</f>
        <v>0</v>
      </c>
      <c r="I51" s="801">
        <f>'RM_6.9.2.sz.mell'!I51</f>
        <v>0</v>
      </c>
      <c r="J51" s="801">
        <f>'RM_6.9.2.sz.mell'!J51</f>
        <v>0</v>
      </c>
      <c r="K51" s="302">
        <f>'RM_6.9.2.sz.mell'!K51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'RM_6.9.2.sz.mell'!C52</f>
        <v>0</v>
      </c>
      <c r="D52" s="803">
        <f>'RM_6.9.2.sz.mell'!D52</f>
        <v>0</v>
      </c>
      <c r="E52" s="803">
        <f>'RM_6.9.2.sz.mell'!E52</f>
        <v>0</v>
      </c>
      <c r="F52" s="803">
        <f>'RM_6.9.2.sz.mell'!F52</f>
        <v>0</v>
      </c>
      <c r="G52" s="803">
        <f>'RM_6.9.2.sz.mell'!G52</f>
        <v>0</v>
      </c>
      <c r="H52" s="803">
        <f>'RM_6.9.2.sz.mell'!H52</f>
        <v>0</v>
      </c>
      <c r="I52" s="803">
        <f>'RM_6.9.2.sz.mell'!I52</f>
        <v>0</v>
      </c>
      <c r="J52" s="803">
        <f>'RM_6.9.2.sz.mell'!J52</f>
        <v>0</v>
      </c>
      <c r="K52" s="804">
        <f>'RM_6.9.2.sz.mell'!K52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'RM_6.9.2.sz.mell'!C53</f>
        <v>0</v>
      </c>
      <c r="D53" s="806">
        <f>'RM_6.9.2.sz.mell'!D53</f>
        <v>0</v>
      </c>
      <c r="E53" s="806">
        <f>'RM_6.9.2.sz.mell'!E53</f>
        <v>0</v>
      </c>
      <c r="F53" s="806">
        <f>'RM_6.9.2.sz.mell'!F53</f>
        <v>0</v>
      </c>
      <c r="G53" s="806">
        <f>'RM_6.9.2.sz.mell'!G53</f>
        <v>0</v>
      </c>
      <c r="H53" s="806">
        <f>'RM_6.9.2.sz.mell'!H53</f>
        <v>0</v>
      </c>
      <c r="I53" s="806">
        <f>'RM_6.9.2.sz.mell'!I53</f>
        <v>0</v>
      </c>
      <c r="J53" s="806">
        <f>'RM_6.9.2.sz.mell'!J53</f>
        <v>0</v>
      </c>
      <c r="K53" s="807">
        <f>'RM_6.9.2.sz.mell'!K53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'RM_6.9.2.sz.mell'!C54</f>
        <v>0</v>
      </c>
      <c r="D54" s="806">
        <f>'RM_6.9.2.sz.mell'!D54</f>
        <v>0</v>
      </c>
      <c r="E54" s="806">
        <f>'RM_6.9.2.sz.mell'!E54</f>
        <v>0</v>
      </c>
      <c r="F54" s="806">
        <f>'RM_6.9.2.sz.mell'!F54</f>
        <v>0</v>
      </c>
      <c r="G54" s="806">
        <f>'RM_6.9.2.sz.mell'!G54</f>
        <v>0</v>
      </c>
      <c r="H54" s="806">
        <f>'RM_6.9.2.sz.mell'!H54</f>
        <v>0</v>
      </c>
      <c r="I54" s="806">
        <f>'RM_6.9.2.sz.mell'!I54</f>
        <v>0</v>
      </c>
      <c r="J54" s="806">
        <f>'RM_6.9.2.sz.mell'!J54</f>
        <v>0</v>
      </c>
      <c r="K54" s="807">
        <f>'RM_6.9.2.sz.mell'!K54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'RM_6.9.2.sz.mell'!C55</f>
        <v>0</v>
      </c>
      <c r="D55" s="806">
        <f>'RM_6.9.2.sz.mell'!D55</f>
        <v>0</v>
      </c>
      <c r="E55" s="806">
        <f>'RM_6.9.2.sz.mell'!E55</f>
        <v>0</v>
      </c>
      <c r="F55" s="806">
        <f>'RM_6.9.2.sz.mell'!F55</f>
        <v>0</v>
      </c>
      <c r="G55" s="806">
        <f>'RM_6.9.2.sz.mell'!G55</f>
        <v>0</v>
      </c>
      <c r="H55" s="806">
        <f>'RM_6.9.2.sz.mell'!H55</f>
        <v>0</v>
      </c>
      <c r="I55" s="806">
        <f>'RM_6.9.2.sz.mell'!I55</f>
        <v>0</v>
      </c>
      <c r="J55" s="806">
        <f>'RM_6.9.2.sz.mell'!J55</f>
        <v>0</v>
      </c>
      <c r="K55" s="807">
        <f>'RM_6.9.2.sz.mell'!K55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'RM_6.9.2.sz.mell'!C56</f>
        <v>0</v>
      </c>
      <c r="D56" s="801">
        <f>'RM_6.9.2.sz.mell'!D56</f>
        <v>0</v>
      </c>
      <c r="E56" s="801">
        <f>'RM_6.9.2.sz.mell'!E56</f>
        <v>0</v>
      </c>
      <c r="F56" s="801">
        <f>'RM_6.9.2.sz.mell'!F56</f>
        <v>0</v>
      </c>
      <c r="G56" s="801">
        <f>'RM_6.9.2.sz.mell'!G56</f>
        <v>0</v>
      </c>
      <c r="H56" s="801">
        <f>'RM_6.9.2.sz.mell'!H56</f>
        <v>0</v>
      </c>
      <c r="I56" s="801">
        <f>'RM_6.9.2.sz.mell'!I56</f>
        <v>0</v>
      </c>
      <c r="J56" s="801">
        <f>'RM_6.9.2.sz.mell'!J56</f>
        <v>0</v>
      </c>
      <c r="K56" s="302">
        <f>'RM_6.9.2.sz.mell'!K56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'RM_6.9.2.sz.mell'!C57</f>
        <v>0</v>
      </c>
      <c r="D57" s="809">
        <f>'RM_6.9.2.sz.mell'!D57</f>
        <v>0</v>
      </c>
      <c r="E57" s="809">
        <f>'RM_6.9.2.sz.mell'!E57</f>
        <v>0</v>
      </c>
      <c r="F57" s="809">
        <f>'RM_6.9.2.sz.mell'!F57</f>
        <v>0</v>
      </c>
      <c r="G57" s="809">
        <f>'RM_6.9.2.sz.mell'!G57</f>
        <v>0</v>
      </c>
      <c r="H57" s="809">
        <f>'RM_6.9.2.sz.mell'!H57</f>
        <v>0</v>
      </c>
      <c r="I57" s="809">
        <f>'RM_6.9.2.sz.mell'!I57</f>
        <v>0</v>
      </c>
      <c r="J57" s="809">
        <f>'RM_6.9.2.sz.mell'!J57</f>
        <v>0</v>
      </c>
      <c r="K57" s="350">
        <f>'RM_6.9.2.sz.mell'!K57</f>
        <v>0</v>
      </c>
    </row>
    <row r="58" spans="1:11" ht="8.1" customHeight="1" thickBot="1" x14ac:dyDescent="0.25">
      <c r="C58" s="815">
        <f>'RM_6.9.2.sz.mell'!C58</f>
        <v>0</v>
      </c>
      <c r="D58" s="815">
        <f>'RM_6.9.2.sz.mell'!D58</f>
        <v>0</v>
      </c>
      <c r="E58" s="815">
        <f>'RM_6.9.2.sz.mell'!E58</f>
        <v>0</v>
      </c>
      <c r="F58" s="815">
        <f>'RM_6.9.2.sz.mell'!F58</f>
        <v>0</v>
      </c>
      <c r="G58" s="815">
        <f>'RM_6.9.2.sz.mell'!G58</f>
        <v>0</v>
      </c>
      <c r="H58" s="815">
        <f>'RM_6.9.2.sz.mell'!H58</f>
        <v>0</v>
      </c>
      <c r="I58" s="815">
        <f>'RM_6.9.2.sz.mell'!I58</f>
        <v>0</v>
      </c>
      <c r="J58" s="815">
        <f>'RM_6.9.2.sz.mell'!J58</f>
        <v>0</v>
      </c>
      <c r="K58" s="816">
        <f>'RM_6.9.2.sz.mell'!K58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'RM_6.9.2.sz.mell'!C59</f>
        <v>0</v>
      </c>
      <c r="D59" s="813">
        <f>'RM_6.9.2.sz.mell'!D59</f>
        <v>0</v>
      </c>
      <c r="E59" s="813">
        <f>'RM_6.9.2.sz.mell'!E59</f>
        <v>0</v>
      </c>
      <c r="F59" s="813">
        <f>'RM_6.9.2.sz.mell'!F59</f>
        <v>0</v>
      </c>
      <c r="G59" s="813">
        <f>'RM_6.9.2.sz.mell'!G59</f>
        <v>0</v>
      </c>
      <c r="H59" s="813">
        <f>'RM_6.9.2.sz.mell'!H59</f>
        <v>0</v>
      </c>
      <c r="I59" s="813">
        <f>'RM_6.9.2.sz.mell'!I59</f>
        <v>0</v>
      </c>
      <c r="J59" s="813">
        <f>'RM_6.9.2.sz.mell'!J59</f>
        <v>0</v>
      </c>
      <c r="K59" s="814">
        <f>'RM_6.9.2.sz.mell'!K59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'RM_6.9.2.sz.mell'!C60</f>
        <v>0</v>
      </c>
      <c r="D60" s="813">
        <f>'RM_6.9.2.sz.mell'!D60</f>
        <v>0</v>
      </c>
      <c r="E60" s="813">
        <f>'RM_6.9.2.sz.mell'!E60</f>
        <v>0</v>
      </c>
      <c r="F60" s="813">
        <f>'RM_6.9.2.sz.mell'!F60</f>
        <v>0</v>
      </c>
      <c r="G60" s="813">
        <f>'RM_6.9.2.sz.mell'!G60</f>
        <v>0</v>
      </c>
      <c r="H60" s="813">
        <f>'RM_6.9.2.sz.mell'!H60</f>
        <v>0</v>
      </c>
      <c r="I60" s="813">
        <f>'RM_6.9.2.sz.mell'!I60</f>
        <v>0</v>
      </c>
      <c r="J60" s="813">
        <f>'RM_6.9.2.sz.mell'!J60</f>
        <v>0</v>
      </c>
      <c r="K60" s="814">
        <f>'RM_6.9.2.sz.mell'!K60</f>
        <v>0</v>
      </c>
    </row>
  </sheetData>
  <sheetProtection sheet="1" formatCells="0"/>
  <customSheetViews>
    <customSheetView guid="{9A8A2574-4E4C-4A0E-A4B4-611EAAF4A38D}" scale="120" topLeftCell="B1">
      <selection activeCell="N33" sqref="N33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CONCATENATE(ALAPADATOK!Q25,"3. melléklet ",E_ALAPADATOK!A7," ",E_ALAPADATOK!B7," ",E_ALAPADATOK!C7," ",E_ALAPADATOK!D7," ",E_ALAPADATOK!E7," ",E_ALAPADATOK!F7," ",E_ALAPADATOK!G7," ",E_ALAPADATOK!H7)</f>
        <v>5.8.3.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CONCATENATE('E_5.9.2.sz.mell'!B2:J2)</f>
        <v>7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606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'RM_6.9.3.sz.mell'!C10</f>
        <v>0</v>
      </c>
      <c r="D10" s="297">
        <f>'RM_6.9.3.sz.mell'!D10</f>
        <v>0</v>
      </c>
      <c r="E10" s="297">
        <f>'RM_6.9.3.sz.mell'!E10</f>
        <v>0</v>
      </c>
      <c r="F10" s="297">
        <f>'RM_6.9.3.sz.mell'!F10</f>
        <v>0</v>
      </c>
      <c r="G10" s="297">
        <f>'RM_6.9.3.sz.mell'!G10</f>
        <v>0</v>
      </c>
      <c r="H10" s="297">
        <f>'RM_6.9.3.sz.mell'!H10</f>
        <v>0</v>
      </c>
      <c r="I10" s="297">
        <f>'RM_6.9.3.sz.mell'!I10</f>
        <v>0</v>
      </c>
      <c r="J10" s="297">
        <f>'RM_6.9.3.sz.mell'!J10</f>
        <v>0</v>
      </c>
      <c r="K10" s="297">
        <f>'RM_6.9.3.sz.mell'!K10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'RM_6.9.3.sz.mell'!C11</f>
        <v>0</v>
      </c>
      <c r="D11" s="684">
        <f>'RM_6.9.3.sz.mell'!D11</f>
        <v>0</v>
      </c>
      <c r="E11" s="684">
        <f>'RM_6.9.3.sz.mell'!E11</f>
        <v>0</v>
      </c>
      <c r="F11" s="684">
        <f>'RM_6.9.3.sz.mell'!F11</f>
        <v>0</v>
      </c>
      <c r="G11" s="684">
        <f>'RM_6.9.3.sz.mell'!G11</f>
        <v>0</v>
      </c>
      <c r="H11" s="684">
        <f>'RM_6.9.3.sz.mell'!H11</f>
        <v>0</v>
      </c>
      <c r="I11" s="684">
        <f>'RM_6.9.3.sz.mell'!I11</f>
        <v>0</v>
      </c>
      <c r="J11" s="780">
        <f>'RM_6.9.3.sz.mell'!J11</f>
        <v>0</v>
      </c>
      <c r="K11" s="781">
        <f>'RM_6.9.3.sz.mell'!K11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'RM_6.9.3.sz.mell'!C12</f>
        <v>0</v>
      </c>
      <c r="D12" s="686">
        <f>'RM_6.9.3.sz.mell'!D12</f>
        <v>0</v>
      </c>
      <c r="E12" s="686">
        <f>'RM_6.9.3.sz.mell'!E12</f>
        <v>0</v>
      </c>
      <c r="F12" s="686">
        <f>'RM_6.9.3.sz.mell'!F12</f>
        <v>0</v>
      </c>
      <c r="G12" s="686">
        <f>'RM_6.9.3.sz.mell'!G12</f>
        <v>0</v>
      </c>
      <c r="H12" s="686">
        <f>'RM_6.9.3.sz.mell'!H12</f>
        <v>0</v>
      </c>
      <c r="I12" s="686">
        <f>'RM_6.9.3.sz.mell'!I12</f>
        <v>0</v>
      </c>
      <c r="J12" s="783">
        <f>'RM_6.9.3.sz.mell'!J12</f>
        <v>0</v>
      </c>
      <c r="K12" s="781">
        <f>'RM_6.9.3.sz.mell'!K12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'RM_6.9.3.sz.mell'!C13</f>
        <v>0</v>
      </c>
      <c r="D13" s="686">
        <f>'RM_6.9.3.sz.mell'!D13</f>
        <v>0</v>
      </c>
      <c r="E13" s="686">
        <f>'RM_6.9.3.sz.mell'!E13</f>
        <v>0</v>
      </c>
      <c r="F13" s="686">
        <f>'RM_6.9.3.sz.mell'!F13</f>
        <v>0</v>
      </c>
      <c r="G13" s="686">
        <f>'RM_6.9.3.sz.mell'!G13</f>
        <v>0</v>
      </c>
      <c r="H13" s="686">
        <f>'RM_6.9.3.sz.mell'!H13</f>
        <v>0</v>
      </c>
      <c r="I13" s="686">
        <f>'RM_6.9.3.sz.mell'!I13</f>
        <v>0</v>
      </c>
      <c r="J13" s="783">
        <f>'RM_6.9.3.sz.mell'!J13</f>
        <v>0</v>
      </c>
      <c r="K13" s="781">
        <f>'RM_6.9.3.sz.mell'!K13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'RM_6.9.3.sz.mell'!C14</f>
        <v>0</v>
      </c>
      <c r="D14" s="686">
        <f>'RM_6.9.3.sz.mell'!D14</f>
        <v>0</v>
      </c>
      <c r="E14" s="686">
        <f>'RM_6.9.3.sz.mell'!E14</f>
        <v>0</v>
      </c>
      <c r="F14" s="686">
        <f>'RM_6.9.3.sz.mell'!F14</f>
        <v>0</v>
      </c>
      <c r="G14" s="686">
        <f>'RM_6.9.3.sz.mell'!G14</f>
        <v>0</v>
      </c>
      <c r="H14" s="686">
        <f>'RM_6.9.3.sz.mell'!H14</f>
        <v>0</v>
      </c>
      <c r="I14" s="686">
        <f>'RM_6.9.3.sz.mell'!I14</f>
        <v>0</v>
      </c>
      <c r="J14" s="783">
        <f>'RM_6.9.3.sz.mell'!J14</f>
        <v>0</v>
      </c>
      <c r="K14" s="781">
        <f>'RM_6.9.3.sz.mell'!K14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'RM_6.9.3.sz.mell'!C15</f>
        <v>0</v>
      </c>
      <c r="D15" s="686">
        <f>'RM_6.9.3.sz.mell'!D15</f>
        <v>0</v>
      </c>
      <c r="E15" s="686">
        <f>'RM_6.9.3.sz.mell'!E15</f>
        <v>0</v>
      </c>
      <c r="F15" s="686">
        <f>'RM_6.9.3.sz.mell'!F15</f>
        <v>0</v>
      </c>
      <c r="G15" s="686">
        <f>'RM_6.9.3.sz.mell'!G15</f>
        <v>0</v>
      </c>
      <c r="H15" s="686">
        <f>'RM_6.9.3.sz.mell'!H15</f>
        <v>0</v>
      </c>
      <c r="I15" s="686">
        <f>'RM_6.9.3.sz.mell'!I15</f>
        <v>0</v>
      </c>
      <c r="J15" s="783">
        <f>'RM_6.9.3.sz.mell'!J15</f>
        <v>0</v>
      </c>
      <c r="K15" s="781">
        <f>'RM_6.9.3.sz.mell'!K15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'RM_6.9.3.sz.mell'!C16</f>
        <v>0</v>
      </c>
      <c r="D16" s="686">
        <f>'RM_6.9.3.sz.mell'!D16</f>
        <v>0</v>
      </c>
      <c r="E16" s="686">
        <f>'RM_6.9.3.sz.mell'!E16</f>
        <v>0</v>
      </c>
      <c r="F16" s="686">
        <f>'RM_6.9.3.sz.mell'!F16</f>
        <v>0</v>
      </c>
      <c r="G16" s="686">
        <f>'RM_6.9.3.sz.mell'!G16</f>
        <v>0</v>
      </c>
      <c r="H16" s="686">
        <f>'RM_6.9.3.sz.mell'!H16</f>
        <v>0</v>
      </c>
      <c r="I16" s="686">
        <f>'RM_6.9.3.sz.mell'!I16</f>
        <v>0</v>
      </c>
      <c r="J16" s="783">
        <f>'RM_6.9.3.sz.mell'!J16</f>
        <v>0</v>
      </c>
      <c r="K16" s="781">
        <f>'RM_6.9.3.sz.mell'!K16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'RM_6.9.3.sz.mell'!C17</f>
        <v>0</v>
      </c>
      <c r="D17" s="686">
        <f>'RM_6.9.3.sz.mell'!D17</f>
        <v>0</v>
      </c>
      <c r="E17" s="686">
        <f>'RM_6.9.3.sz.mell'!E17</f>
        <v>0</v>
      </c>
      <c r="F17" s="686">
        <f>'RM_6.9.3.sz.mell'!F17</f>
        <v>0</v>
      </c>
      <c r="G17" s="686">
        <f>'RM_6.9.3.sz.mell'!G17</f>
        <v>0</v>
      </c>
      <c r="H17" s="686">
        <f>'RM_6.9.3.sz.mell'!H17</f>
        <v>0</v>
      </c>
      <c r="I17" s="686">
        <f>'RM_6.9.3.sz.mell'!I17</f>
        <v>0</v>
      </c>
      <c r="J17" s="783">
        <f>'RM_6.9.3.sz.mell'!J17</f>
        <v>0</v>
      </c>
      <c r="K17" s="781">
        <f>'RM_6.9.3.sz.mell'!K17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'RM_6.9.3.sz.mell'!C18</f>
        <v>0</v>
      </c>
      <c r="D18" s="686">
        <f>'RM_6.9.3.sz.mell'!D18</f>
        <v>0</v>
      </c>
      <c r="E18" s="686">
        <f>'RM_6.9.3.sz.mell'!E18</f>
        <v>0</v>
      </c>
      <c r="F18" s="686">
        <f>'RM_6.9.3.sz.mell'!F18</f>
        <v>0</v>
      </c>
      <c r="G18" s="686">
        <f>'RM_6.9.3.sz.mell'!G18</f>
        <v>0</v>
      </c>
      <c r="H18" s="686">
        <f>'RM_6.9.3.sz.mell'!H18</f>
        <v>0</v>
      </c>
      <c r="I18" s="686">
        <f>'RM_6.9.3.sz.mell'!I18</f>
        <v>0</v>
      </c>
      <c r="J18" s="783">
        <f>'RM_6.9.3.sz.mell'!J18</f>
        <v>0</v>
      </c>
      <c r="K18" s="781">
        <f>'RM_6.9.3.sz.mell'!K18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'RM_6.9.3.sz.mell'!C19</f>
        <v>0</v>
      </c>
      <c r="D19" s="686">
        <f>'RM_6.9.3.sz.mell'!D19</f>
        <v>0</v>
      </c>
      <c r="E19" s="686">
        <f>'RM_6.9.3.sz.mell'!E19</f>
        <v>0</v>
      </c>
      <c r="F19" s="686">
        <f>'RM_6.9.3.sz.mell'!F19</f>
        <v>0</v>
      </c>
      <c r="G19" s="686">
        <f>'RM_6.9.3.sz.mell'!G19</f>
        <v>0</v>
      </c>
      <c r="H19" s="686">
        <f>'RM_6.9.3.sz.mell'!H19</f>
        <v>0</v>
      </c>
      <c r="I19" s="686">
        <f>'RM_6.9.3.sz.mell'!I19</f>
        <v>0</v>
      </c>
      <c r="J19" s="783">
        <f>'RM_6.9.3.sz.mell'!J19</f>
        <v>0</v>
      </c>
      <c r="K19" s="781">
        <f>'RM_6.9.3.sz.mell'!K19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'RM_6.9.3.sz.mell'!C20</f>
        <v>0</v>
      </c>
      <c r="D20" s="686">
        <f>'RM_6.9.3.sz.mell'!D20</f>
        <v>0</v>
      </c>
      <c r="E20" s="686">
        <f>'RM_6.9.3.sz.mell'!E20</f>
        <v>0</v>
      </c>
      <c r="F20" s="686">
        <f>'RM_6.9.3.sz.mell'!F20</f>
        <v>0</v>
      </c>
      <c r="G20" s="686">
        <f>'RM_6.9.3.sz.mell'!G20</f>
        <v>0</v>
      </c>
      <c r="H20" s="686">
        <f>'RM_6.9.3.sz.mell'!H20</f>
        <v>0</v>
      </c>
      <c r="I20" s="686">
        <f>'RM_6.9.3.sz.mell'!I20</f>
        <v>0</v>
      </c>
      <c r="J20" s="783">
        <f>'RM_6.9.3.sz.mell'!J20</f>
        <v>0</v>
      </c>
      <c r="K20" s="781">
        <f>'RM_6.9.3.sz.mell'!K20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'RM_6.9.3.sz.mell'!C21</f>
        <v>0</v>
      </c>
      <c r="D21" s="688">
        <f>'RM_6.9.3.sz.mell'!D21</f>
        <v>0</v>
      </c>
      <c r="E21" s="688">
        <f>'RM_6.9.3.sz.mell'!E21</f>
        <v>0</v>
      </c>
      <c r="F21" s="688">
        <f>'RM_6.9.3.sz.mell'!F21</f>
        <v>0</v>
      </c>
      <c r="G21" s="688">
        <f>'RM_6.9.3.sz.mell'!G21</f>
        <v>0</v>
      </c>
      <c r="H21" s="688">
        <f>'RM_6.9.3.sz.mell'!H21</f>
        <v>0</v>
      </c>
      <c r="I21" s="688">
        <f>'RM_6.9.3.sz.mell'!I21</f>
        <v>0</v>
      </c>
      <c r="J21" s="786">
        <f>'RM_6.9.3.sz.mell'!J21</f>
        <v>0</v>
      </c>
      <c r="K21" s="781">
        <f>'RM_6.9.3.sz.mell'!K21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'RM_6.9.3.sz.mell'!C22</f>
        <v>0</v>
      </c>
      <c r="D22" s="297">
        <f>'RM_6.9.3.sz.mell'!D22</f>
        <v>0</v>
      </c>
      <c r="E22" s="297">
        <f>'RM_6.9.3.sz.mell'!E22</f>
        <v>0</v>
      </c>
      <c r="F22" s="297">
        <f>'RM_6.9.3.sz.mell'!F22</f>
        <v>0</v>
      </c>
      <c r="G22" s="297">
        <f>'RM_6.9.3.sz.mell'!G22</f>
        <v>0</v>
      </c>
      <c r="H22" s="297">
        <f>'RM_6.9.3.sz.mell'!H22</f>
        <v>0</v>
      </c>
      <c r="I22" s="297">
        <f>'RM_6.9.3.sz.mell'!I22</f>
        <v>0</v>
      </c>
      <c r="J22" s="297">
        <f>'RM_6.9.3.sz.mell'!J22</f>
        <v>0</v>
      </c>
      <c r="K22" s="346">
        <f>'RM_6.9.3.sz.mell'!K22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'RM_6.9.3.sz.mell'!C23</f>
        <v>0</v>
      </c>
      <c r="D23" s="668">
        <f>'RM_6.9.3.sz.mell'!D23</f>
        <v>0</v>
      </c>
      <c r="E23" s="668">
        <f>'RM_6.9.3.sz.mell'!E23</f>
        <v>0</v>
      </c>
      <c r="F23" s="668">
        <f>'RM_6.9.3.sz.mell'!F23</f>
        <v>0</v>
      </c>
      <c r="G23" s="668">
        <f>'RM_6.9.3.sz.mell'!G23</f>
        <v>0</v>
      </c>
      <c r="H23" s="668">
        <f>'RM_6.9.3.sz.mell'!H23</f>
        <v>0</v>
      </c>
      <c r="I23" s="668">
        <f>'RM_6.9.3.sz.mell'!I23</f>
        <v>0</v>
      </c>
      <c r="J23" s="788">
        <f>'RM_6.9.3.sz.mell'!J23</f>
        <v>0</v>
      </c>
      <c r="K23" s="781">
        <f>'RM_6.9.3.sz.mell'!K23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'RM_6.9.3.sz.mell'!C24</f>
        <v>0</v>
      </c>
      <c r="D24" s="686">
        <f>'RM_6.9.3.sz.mell'!D24</f>
        <v>0</v>
      </c>
      <c r="E24" s="686">
        <f>'RM_6.9.3.sz.mell'!E24</f>
        <v>0</v>
      </c>
      <c r="F24" s="686">
        <f>'RM_6.9.3.sz.mell'!F24</f>
        <v>0</v>
      </c>
      <c r="G24" s="686">
        <f>'RM_6.9.3.sz.mell'!G24</f>
        <v>0</v>
      </c>
      <c r="H24" s="686">
        <f>'RM_6.9.3.sz.mell'!H24</f>
        <v>0</v>
      </c>
      <c r="I24" s="686">
        <f>'RM_6.9.3.sz.mell'!I24</f>
        <v>0</v>
      </c>
      <c r="J24" s="783">
        <f>'RM_6.9.3.sz.mell'!J24</f>
        <v>0</v>
      </c>
      <c r="K24" s="789">
        <f>'RM_6.9.3.sz.mell'!K24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'RM_6.9.3.sz.mell'!C25</f>
        <v>0</v>
      </c>
      <c r="D25" s="686">
        <f>'RM_6.9.3.sz.mell'!D25</f>
        <v>0</v>
      </c>
      <c r="E25" s="686">
        <f>'RM_6.9.3.sz.mell'!E25</f>
        <v>0</v>
      </c>
      <c r="F25" s="686">
        <f>'RM_6.9.3.sz.mell'!F25</f>
        <v>0</v>
      </c>
      <c r="G25" s="686">
        <f>'RM_6.9.3.sz.mell'!G25</f>
        <v>0</v>
      </c>
      <c r="H25" s="686">
        <f>'RM_6.9.3.sz.mell'!H25</f>
        <v>0</v>
      </c>
      <c r="I25" s="686">
        <f>'RM_6.9.3.sz.mell'!I25</f>
        <v>0</v>
      </c>
      <c r="J25" s="783">
        <f>'RM_6.9.3.sz.mell'!J25</f>
        <v>0</v>
      </c>
      <c r="K25" s="789">
        <f>'RM_6.9.3.sz.mell'!K25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'RM_6.9.3.sz.mell'!C26</f>
        <v>0</v>
      </c>
      <c r="D26" s="688">
        <f>'RM_6.9.3.sz.mell'!D26</f>
        <v>0</v>
      </c>
      <c r="E26" s="688">
        <f>'RM_6.9.3.sz.mell'!E26</f>
        <v>0</v>
      </c>
      <c r="F26" s="688">
        <f>'RM_6.9.3.sz.mell'!F26</f>
        <v>0</v>
      </c>
      <c r="G26" s="688">
        <f>'RM_6.9.3.sz.mell'!G26</f>
        <v>0</v>
      </c>
      <c r="H26" s="688">
        <f>'RM_6.9.3.sz.mell'!H26</f>
        <v>0</v>
      </c>
      <c r="I26" s="688">
        <f>'RM_6.9.3.sz.mell'!I26</f>
        <v>0</v>
      </c>
      <c r="J26" s="790">
        <f>'RM_6.9.3.sz.mell'!J26</f>
        <v>0</v>
      </c>
      <c r="K26" s="791">
        <f>'RM_6.9.3.sz.mell'!K26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'RM_6.9.3.sz.mell'!C27</f>
        <v>0</v>
      </c>
      <c r="D27" s="389">
        <f>'RM_6.9.3.sz.mell'!D27</f>
        <v>0</v>
      </c>
      <c r="E27" s="389">
        <f>'RM_6.9.3.sz.mell'!E27</f>
        <v>0</v>
      </c>
      <c r="F27" s="389">
        <f>'RM_6.9.3.sz.mell'!F27</f>
        <v>0</v>
      </c>
      <c r="G27" s="389">
        <f>'RM_6.9.3.sz.mell'!G27</f>
        <v>0</v>
      </c>
      <c r="H27" s="389">
        <f>'RM_6.9.3.sz.mell'!H27</f>
        <v>0</v>
      </c>
      <c r="I27" s="389">
        <f>'RM_6.9.3.sz.mell'!I27</f>
        <v>0</v>
      </c>
      <c r="J27" s="389">
        <f>'RM_6.9.3.sz.mell'!J27</f>
        <v>0</v>
      </c>
      <c r="K27" s="302">
        <f>'RM_6.9.3.sz.mell'!K27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'RM_6.9.3.sz.mell'!C28</f>
        <v>0</v>
      </c>
      <c r="D28" s="297">
        <f>'RM_6.9.3.sz.mell'!D28</f>
        <v>0</v>
      </c>
      <c r="E28" s="297">
        <f>'RM_6.9.3.sz.mell'!E28</f>
        <v>0</v>
      </c>
      <c r="F28" s="297">
        <f>'RM_6.9.3.sz.mell'!F28</f>
        <v>0</v>
      </c>
      <c r="G28" s="297">
        <f>'RM_6.9.3.sz.mell'!G28</f>
        <v>0</v>
      </c>
      <c r="H28" s="297">
        <f>'RM_6.9.3.sz.mell'!H28</f>
        <v>0</v>
      </c>
      <c r="I28" s="297">
        <f>'RM_6.9.3.sz.mell'!I28</f>
        <v>0</v>
      </c>
      <c r="J28" s="297">
        <f>'RM_6.9.3.sz.mell'!J28</f>
        <v>0</v>
      </c>
      <c r="K28" s="346">
        <f>'RM_6.9.3.sz.mell'!K28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'RM_6.9.3.sz.mell'!C29</f>
        <v>0</v>
      </c>
      <c r="D29" s="679">
        <f>'RM_6.9.3.sz.mell'!D29</f>
        <v>0</v>
      </c>
      <c r="E29" s="679">
        <f>'RM_6.9.3.sz.mell'!E29</f>
        <v>0</v>
      </c>
      <c r="F29" s="679">
        <f>'RM_6.9.3.sz.mell'!F29</f>
        <v>0</v>
      </c>
      <c r="G29" s="679">
        <f>'RM_6.9.3.sz.mell'!G29</f>
        <v>0</v>
      </c>
      <c r="H29" s="679">
        <f>'RM_6.9.3.sz.mell'!H29</f>
        <v>0</v>
      </c>
      <c r="I29" s="679">
        <f>'RM_6.9.3.sz.mell'!I29</f>
        <v>0</v>
      </c>
      <c r="J29" s="788">
        <f>'RM_6.9.3.sz.mell'!J29</f>
        <v>0</v>
      </c>
      <c r="K29" s="781">
        <f>'RM_6.9.3.sz.mell'!K29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'RM_6.9.3.sz.mell'!C30</f>
        <v>0</v>
      </c>
      <c r="D30" s="679">
        <f>'RM_6.9.3.sz.mell'!D30</f>
        <v>0</v>
      </c>
      <c r="E30" s="679">
        <f>'RM_6.9.3.sz.mell'!E30</f>
        <v>0</v>
      </c>
      <c r="F30" s="679">
        <f>'RM_6.9.3.sz.mell'!F30</f>
        <v>0</v>
      </c>
      <c r="G30" s="679">
        <f>'RM_6.9.3.sz.mell'!G30</f>
        <v>0</v>
      </c>
      <c r="H30" s="679">
        <f>'RM_6.9.3.sz.mell'!H30</f>
        <v>0</v>
      </c>
      <c r="I30" s="679">
        <f>'RM_6.9.3.sz.mell'!I30</f>
        <v>0</v>
      </c>
      <c r="J30" s="788">
        <f>'RM_6.9.3.sz.mell'!J30</f>
        <v>0</v>
      </c>
      <c r="K30" s="781">
        <f>'RM_6.9.3.sz.mell'!K30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'RM_6.9.3.sz.mell'!C31</f>
        <v>0</v>
      </c>
      <c r="D31" s="757">
        <f>'RM_6.9.3.sz.mell'!D31</f>
        <v>0</v>
      </c>
      <c r="E31" s="757">
        <f>'RM_6.9.3.sz.mell'!E31</f>
        <v>0</v>
      </c>
      <c r="F31" s="757">
        <f>'RM_6.9.3.sz.mell'!F31</f>
        <v>0</v>
      </c>
      <c r="G31" s="757">
        <f>'RM_6.9.3.sz.mell'!G31</f>
        <v>0</v>
      </c>
      <c r="H31" s="757">
        <f>'RM_6.9.3.sz.mell'!H31</f>
        <v>0</v>
      </c>
      <c r="I31" s="757">
        <f>'RM_6.9.3.sz.mell'!I31</f>
        <v>0</v>
      </c>
      <c r="J31" s="788">
        <f>'RM_6.9.3.sz.mell'!J31</f>
        <v>0</v>
      </c>
      <c r="K31" s="781">
        <f>'RM_6.9.3.sz.mell'!K31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'RM_6.9.3.sz.mell'!C32</f>
        <v>0</v>
      </c>
      <c r="D32" s="297">
        <f>'RM_6.9.3.sz.mell'!D32</f>
        <v>0</v>
      </c>
      <c r="E32" s="297">
        <f>'RM_6.9.3.sz.mell'!E32</f>
        <v>0</v>
      </c>
      <c r="F32" s="297">
        <f>'RM_6.9.3.sz.mell'!F32</f>
        <v>0</v>
      </c>
      <c r="G32" s="297">
        <f>'RM_6.9.3.sz.mell'!G32</f>
        <v>0</v>
      </c>
      <c r="H32" s="297">
        <f>'RM_6.9.3.sz.mell'!H32</f>
        <v>0</v>
      </c>
      <c r="I32" s="297">
        <f>'RM_6.9.3.sz.mell'!I32</f>
        <v>0</v>
      </c>
      <c r="J32" s="297">
        <f>'RM_6.9.3.sz.mell'!J32</f>
        <v>0</v>
      </c>
      <c r="K32" s="346">
        <f>'RM_6.9.3.sz.mell'!K32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'RM_6.9.3.sz.mell'!C33</f>
        <v>0</v>
      </c>
      <c r="D33" s="672">
        <f>'RM_6.9.3.sz.mell'!D33</f>
        <v>0</v>
      </c>
      <c r="E33" s="672">
        <f>'RM_6.9.3.sz.mell'!E33</f>
        <v>0</v>
      </c>
      <c r="F33" s="672">
        <f>'RM_6.9.3.sz.mell'!F33</f>
        <v>0</v>
      </c>
      <c r="G33" s="672">
        <f>'RM_6.9.3.sz.mell'!G33</f>
        <v>0</v>
      </c>
      <c r="H33" s="672">
        <f>'RM_6.9.3.sz.mell'!H33</f>
        <v>0</v>
      </c>
      <c r="I33" s="672">
        <f>'RM_6.9.3.sz.mell'!I33</f>
        <v>0</v>
      </c>
      <c r="J33" s="788">
        <f>'RM_6.9.3.sz.mell'!J33</f>
        <v>0</v>
      </c>
      <c r="K33" s="781">
        <f>'RM_6.9.3.sz.mell'!K33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'RM_6.9.3.sz.mell'!C34</f>
        <v>0</v>
      </c>
      <c r="D34" s="679">
        <f>'RM_6.9.3.sz.mell'!D34</f>
        <v>0</v>
      </c>
      <c r="E34" s="679">
        <f>'RM_6.9.3.sz.mell'!E34</f>
        <v>0</v>
      </c>
      <c r="F34" s="679">
        <f>'RM_6.9.3.sz.mell'!F34</f>
        <v>0</v>
      </c>
      <c r="G34" s="679">
        <f>'RM_6.9.3.sz.mell'!G34</f>
        <v>0</v>
      </c>
      <c r="H34" s="679">
        <f>'RM_6.9.3.sz.mell'!H34</f>
        <v>0</v>
      </c>
      <c r="I34" s="679">
        <f>'RM_6.9.3.sz.mell'!I34</f>
        <v>0</v>
      </c>
      <c r="J34" s="788">
        <f>'RM_6.9.3.sz.mell'!J34</f>
        <v>0</v>
      </c>
      <c r="K34" s="781">
        <f>'RM_6.9.3.sz.mell'!K34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'RM_6.9.3.sz.mell'!C35</f>
        <v>0</v>
      </c>
      <c r="D35" s="757">
        <f>'RM_6.9.3.sz.mell'!D35</f>
        <v>0</v>
      </c>
      <c r="E35" s="757">
        <f>'RM_6.9.3.sz.mell'!E35</f>
        <v>0</v>
      </c>
      <c r="F35" s="757">
        <f>'RM_6.9.3.sz.mell'!F35</f>
        <v>0</v>
      </c>
      <c r="G35" s="757">
        <f>'RM_6.9.3.sz.mell'!G35</f>
        <v>0</v>
      </c>
      <c r="H35" s="757">
        <f>'RM_6.9.3.sz.mell'!H35</f>
        <v>0</v>
      </c>
      <c r="I35" s="757">
        <f>'RM_6.9.3.sz.mell'!I35</f>
        <v>0</v>
      </c>
      <c r="J35" s="788">
        <f>'RM_6.9.3.sz.mell'!J35</f>
        <v>0</v>
      </c>
      <c r="K35" s="798">
        <f>'RM_6.9.3.sz.mell'!K35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'RM_6.9.3.sz.mell'!C36</f>
        <v>0</v>
      </c>
      <c r="D36" s="389">
        <f>'RM_6.9.3.sz.mell'!D36</f>
        <v>0</v>
      </c>
      <c r="E36" s="389">
        <f>'RM_6.9.3.sz.mell'!E36</f>
        <v>0</v>
      </c>
      <c r="F36" s="389">
        <f>'RM_6.9.3.sz.mell'!F36</f>
        <v>0</v>
      </c>
      <c r="G36" s="389">
        <f>'RM_6.9.3.sz.mell'!G36</f>
        <v>0</v>
      </c>
      <c r="H36" s="389">
        <f>'RM_6.9.3.sz.mell'!H36</f>
        <v>0</v>
      </c>
      <c r="I36" s="389">
        <f>'RM_6.9.3.sz.mell'!I36</f>
        <v>0</v>
      </c>
      <c r="J36" s="297">
        <f>'RM_6.9.3.sz.mell'!J36</f>
        <v>0</v>
      </c>
      <c r="K36" s="302">
        <f>'RM_6.9.3.sz.mell'!K36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'RM_6.9.3.sz.mell'!C37</f>
        <v>0</v>
      </c>
      <c r="D37" s="389">
        <f>'RM_6.9.3.sz.mell'!D37</f>
        <v>0</v>
      </c>
      <c r="E37" s="389">
        <f>'RM_6.9.3.sz.mell'!E37</f>
        <v>0</v>
      </c>
      <c r="F37" s="389">
        <f>'RM_6.9.3.sz.mell'!F37</f>
        <v>0</v>
      </c>
      <c r="G37" s="389">
        <f>'RM_6.9.3.sz.mell'!G37</f>
        <v>0</v>
      </c>
      <c r="H37" s="389">
        <f>'RM_6.9.3.sz.mell'!H37</f>
        <v>0</v>
      </c>
      <c r="I37" s="389">
        <f>'RM_6.9.3.sz.mell'!I37</f>
        <v>0</v>
      </c>
      <c r="J37" s="799">
        <f>'RM_6.9.3.sz.mell'!J37</f>
        <v>0</v>
      </c>
      <c r="K37" s="781">
        <f>'RM_6.9.3.sz.mell'!K37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'RM_6.9.3.sz.mell'!C38</f>
        <v>0</v>
      </c>
      <c r="D38" s="297">
        <f>'RM_6.9.3.sz.mell'!D38</f>
        <v>0</v>
      </c>
      <c r="E38" s="297">
        <f>'RM_6.9.3.sz.mell'!E38</f>
        <v>0</v>
      </c>
      <c r="F38" s="297">
        <f>'RM_6.9.3.sz.mell'!F38</f>
        <v>0</v>
      </c>
      <c r="G38" s="297">
        <f>'RM_6.9.3.sz.mell'!G38</f>
        <v>0</v>
      </c>
      <c r="H38" s="297">
        <f>'RM_6.9.3.sz.mell'!H38</f>
        <v>0</v>
      </c>
      <c r="I38" s="297">
        <f>'RM_6.9.3.sz.mell'!I38</f>
        <v>0</v>
      </c>
      <c r="J38" s="297">
        <f>'RM_6.9.3.sz.mell'!J38</f>
        <v>0</v>
      </c>
      <c r="K38" s="346">
        <f>'RM_6.9.3.sz.mell'!K38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'RM_6.9.3.sz.mell'!C39</f>
        <v>0</v>
      </c>
      <c r="D39" s="297">
        <f>'RM_6.9.3.sz.mell'!D39</f>
        <v>0</v>
      </c>
      <c r="E39" s="297">
        <f>'RM_6.9.3.sz.mell'!E39</f>
        <v>0</v>
      </c>
      <c r="F39" s="297">
        <f>'RM_6.9.3.sz.mell'!F39</f>
        <v>0</v>
      </c>
      <c r="G39" s="297">
        <f>'RM_6.9.3.sz.mell'!G39</f>
        <v>0</v>
      </c>
      <c r="H39" s="297">
        <f>'RM_6.9.3.sz.mell'!H39</f>
        <v>0</v>
      </c>
      <c r="I39" s="297">
        <f>'RM_6.9.3.sz.mell'!I39</f>
        <v>0</v>
      </c>
      <c r="J39" s="297">
        <f>'RM_6.9.3.sz.mell'!J39</f>
        <v>0</v>
      </c>
      <c r="K39" s="346">
        <f>'RM_6.9.3.sz.mell'!K39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'RM_6.9.3.sz.mell'!C40</f>
        <v>0</v>
      </c>
      <c r="D40" s="672">
        <f>'RM_6.9.3.sz.mell'!D40</f>
        <v>0</v>
      </c>
      <c r="E40" s="672">
        <f>'RM_6.9.3.sz.mell'!E40</f>
        <v>0</v>
      </c>
      <c r="F40" s="672">
        <f>'RM_6.9.3.sz.mell'!F40</f>
        <v>0</v>
      </c>
      <c r="G40" s="672">
        <f>'RM_6.9.3.sz.mell'!G40</f>
        <v>0</v>
      </c>
      <c r="H40" s="672">
        <f>'RM_6.9.3.sz.mell'!H40</f>
        <v>0</v>
      </c>
      <c r="I40" s="672">
        <f>'RM_6.9.3.sz.mell'!I40</f>
        <v>0</v>
      </c>
      <c r="J40" s="788">
        <f>'RM_6.9.3.sz.mell'!J40</f>
        <v>0</v>
      </c>
      <c r="K40" s="781">
        <f>'RM_6.9.3.sz.mell'!K40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'RM_6.9.3.sz.mell'!C41</f>
        <v>0</v>
      </c>
      <c r="D41" s="679">
        <f>'RM_6.9.3.sz.mell'!D41</f>
        <v>0</v>
      </c>
      <c r="E41" s="679">
        <f>'RM_6.9.3.sz.mell'!E41</f>
        <v>0</v>
      </c>
      <c r="F41" s="679">
        <f>'RM_6.9.3.sz.mell'!F41</f>
        <v>0</v>
      </c>
      <c r="G41" s="679">
        <f>'RM_6.9.3.sz.mell'!G41</f>
        <v>0</v>
      </c>
      <c r="H41" s="679">
        <f>'RM_6.9.3.sz.mell'!H41</f>
        <v>0</v>
      </c>
      <c r="I41" s="679">
        <f>'RM_6.9.3.sz.mell'!I41</f>
        <v>0</v>
      </c>
      <c r="J41" s="788">
        <f>'RM_6.9.3.sz.mell'!J41</f>
        <v>0</v>
      </c>
      <c r="K41" s="789">
        <f>'RM_6.9.3.sz.mell'!K41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'RM_6.9.3.sz.mell'!C42</f>
        <v>0</v>
      </c>
      <c r="D42" s="676">
        <f>'RM_6.9.3.sz.mell'!D42</f>
        <v>0</v>
      </c>
      <c r="E42" s="676">
        <f>'RM_6.9.3.sz.mell'!E42</f>
        <v>0</v>
      </c>
      <c r="F42" s="676">
        <f>'RM_6.9.3.sz.mell'!F42</f>
        <v>0</v>
      </c>
      <c r="G42" s="676">
        <f>'RM_6.9.3.sz.mell'!G42</f>
        <v>0</v>
      </c>
      <c r="H42" s="676">
        <f>'RM_6.9.3.sz.mell'!H42</f>
        <v>0</v>
      </c>
      <c r="I42" s="676">
        <f>'RM_6.9.3.sz.mell'!I42</f>
        <v>0</v>
      </c>
      <c r="J42" s="788">
        <f>'RM_6.9.3.sz.mell'!J42</f>
        <v>0</v>
      </c>
      <c r="K42" s="791">
        <f>'RM_6.9.3.sz.mell'!K42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'RM_6.9.3.sz.mell'!C43</f>
        <v>0</v>
      </c>
      <c r="D43" s="297">
        <f>'RM_6.9.3.sz.mell'!D43</f>
        <v>0</v>
      </c>
      <c r="E43" s="297">
        <f>'RM_6.9.3.sz.mell'!E43</f>
        <v>0</v>
      </c>
      <c r="F43" s="297">
        <f>'RM_6.9.3.sz.mell'!F43</f>
        <v>0</v>
      </c>
      <c r="G43" s="297">
        <f>'RM_6.9.3.sz.mell'!G43</f>
        <v>0</v>
      </c>
      <c r="H43" s="297">
        <f>'RM_6.9.3.sz.mell'!H43</f>
        <v>0</v>
      </c>
      <c r="I43" s="297">
        <f>'RM_6.9.3.sz.mell'!I43</f>
        <v>0</v>
      </c>
      <c r="J43" s="297">
        <f>'RM_6.9.3.sz.mell'!J43</f>
        <v>0</v>
      </c>
      <c r="K43" s="346">
        <f>'RM_6.9.3.sz.mell'!K43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'RM_6.9.3.sz.mell'!C45</f>
        <v>0</v>
      </c>
      <c r="D45" s="801">
        <f>'RM_6.9.3.sz.mell'!D45</f>
        <v>0</v>
      </c>
      <c r="E45" s="801">
        <f>'RM_6.9.3.sz.mell'!E45</f>
        <v>0</v>
      </c>
      <c r="F45" s="801">
        <f>'RM_6.9.3.sz.mell'!F45</f>
        <v>0</v>
      </c>
      <c r="G45" s="801">
        <f>'RM_6.9.3.sz.mell'!G45</f>
        <v>0</v>
      </c>
      <c r="H45" s="801">
        <f>'RM_6.9.3.sz.mell'!H45</f>
        <v>0</v>
      </c>
      <c r="I45" s="801">
        <f>'RM_6.9.3.sz.mell'!I45</f>
        <v>0</v>
      </c>
      <c r="J45" s="801">
        <f>'RM_6.9.3.sz.mell'!J45</f>
        <v>0</v>
      </c>
      <c r="K45" s="302">
        <f>'RM_6.9.3.sz.mell'!K45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'RM_6.9.3.sz.mell'!C46</f>
        <v>0</v>
      </c>
      <c r="D46" s="803">
        <f>'RM_6.9.3.sz.mell'!D46</f>
        <v>0</v>
      </c>
      <c r="E46" s="803">
        <f>'RM_6.9.3.sz.mell'!E46</f>
        <v>0</v>
      </c>
      <c r="F46" s="803">
        <f>'RM_6.9.3.sz.mell'!F46</f>
        <v>0</v>
      </c>
      <c r="G46" s="803">
        <f>'RM_6.9.3.sz.mell'!G46</f>
        <v>0</v>
      </c>
      <c r="H46" s="803">
        <f>'RM_6.9.3.sz.mell'!H46</f>
        <v>0</v>
      </c>
      <c r="I46" s="803">
        <f>'RM_6.9.3.sz.mell'!I46</f>
        <v>0</v>
      </c>
      <c r="J46" s="803">
        <f>'RM_6.9.3.sz.mell'!J46</f>
        <v>0</v>
      </c>
      <c r="K46" s="804">
        <f>'RM_6.9.3.sz.mell'!K46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'RM_6.9.3.sz.mell'!C47</f>
        <v>0</v>
      </c>
      <c r="D47" s="806">
        <f>'RM_6.9.3.sz.mell'!D47</f>
        <v>0</v>
      </c>
      <c r="E47" s="806">
        <f>'RM_6.9.3.sz.mell'!E47</f>
        <v>0</v>
      </c>
      <c r="F47" s="806">
        <f>'RM_6.9.3.sz.mell'!F47</f>
        <v>0</v>
      </c>
      <c r="G47" s="806">
        <f>'RM_6.9.3.sz.mell'!G47</f>
        <v>0</v>
      </c>
      <c r="H47" s="806">
        <f>'RM_6.9.3.sz.mell'!H47</f>
        <v>0</v>
      </c>
      <c r="I47" s="806">
        <f>'RM_6.9.3.sz.mell'!I47</f>
        <v>0</v>
      </c>
      <c r="J47" s="806">
        <f>'RM_6.9.3.sz.mell'!J47</f>
        <v>0</v>
      </c>
      <c r="K47" s="807">
        <f>'RM_6.9.3.sz.mell'!K47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'RM_6.9.3.sz.mell'!C48</f>
        <v>0</v>
      </c>
      <c r="D48" s="806">
        <f>'RM_6.9.3.sz.mell'!D48</f>
        <v>0</v>
      </c>
      <c r="E48" s="806">
        <f>'RM_6.9.3.sz.mell'!E48</f>
        <v>0</v>
      </c>
      <c r="F48" s="806">
        <f>'RM_6.9.3.sz.mell'!F48</f>
        <v>0</v>
      </c>
      <c r="G48" s="806">
        <f>'RM_6.9.3.sz.mell'!G48</f>
        <v>0</v>
      </c>
      <c r="H48" s="806">
        <f>'RM_6.9.3.sz.mell'!H48</f>
        <v>0</v>
      </c>
      <c r="I48" s="806">
        <f>'RM_6.9.3.sz.mell'!I48</f>
        <v>0</v>
      </c>
      <c r="J48" s="806">
        <f>'RM_6.9.3.sz.mell'!J48</f>
        <v>0</v>
      </c>
      <c r="K48" s="807">
        <f>'RM_6.9.3.sz.mell'!K48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'RM_6.9.3.sz.mell'!C49</f>
        <v>0</v>
      </c>
      <c r="D49" s="806">
        <f>'RM_6.9.3.sz.mell'!D49</f>
        <v>0</v>
      </c>
      <c r="E49" s="806">
        <f>'RM_6.9.3.sz.mell'!E49</f>
        <v>0</v>
      </c>
      <c r="F49" s="806">
        <f>'RM_6.9.3.sz.mell'!F49</f>
        <v>0</v>
      </c>
      <c r="G49" s="806">
        <f>'RM_6.9.3.sz.mell'!G49</f>
        <v>0</v>
      </c>
      <c r="H49" s="806">
        <f>'RM_6.9.3.sz.mell'!H49</f>
        <v>0</v>
      </c>
      <c r="I49" s="806">
        <f>'RM_6.9.3.sz.mell'!I49</f>
        <v>0</v>
      </c>
      <c r="J49" s="806">
        <f>'RM_6.9.3.sz.mell'!J49</f>
        <v>0</v>
      </c>
      <c r="K49" s="807">
        <f>'RM_6.9.3.sz.mell'!K49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'RM_6.9.3.sz.mell'!C50</f>
        <v>0</v>
      </c>
      <c r="D50" s="806">
        <f>'RM_6.9.3.sz.mell'!D50</f>
        <v>0</v>
      </c>
      <c r="E50" s="806">
        <f>'RM_6.9.3.sz.mell'!E50</f>
        <v>0</v>
      </c>
      <c r="F50" s="806">
        <f>'RM_6.9.3.sz.mell'!F50</f>
        <v>0</v>
      </c>
      <c r="G50" s="806">
        <f>'RM_6.9.3.sz.mell'!G50</f>
        <v>0</v>
      </c>
      <c r="H50" s="806">
        <f>'RM_6.9.3.sz.mell'!H50</f>
        <v>0</v>
      </c>
      <c r="I50" s="806">
        <f>'RM_6.9.3.sz.mell'!I50</f>
        <v>0</v>
      </c>
      <c r="J50" s="806">
        <f>'RM_6.9.3.sz.mell'!J50</f>
        <v>0</v>
      </c>
      <c r="K50" s="807">
        <f>'RM_6.9.3.sz.mell'!K50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'RM_6.9.3.sz.mell'!C51</f>
        <v>0</v>
      </c>
      <c r="D51" s="801">
        <f>'RM_6.9.3.sz.mell'!D51</f>
        <v>0</v>
      </c>
      <c r="E51" s="801">
        <f>'RM_6.9.3.sz.mell'!E51</f>
        <v>0</v>
      </c>
      <c r="F51" s="801">
        <f>'RM_6.9.3.sz.mell'!F51</f>
        <v>0</v>
      </c>
      <c r="G51" s="801">
        <f>'RM_6.9.3.sz.mell'!G51</f>
        <v>0</v>
      </c>
      <c r="H51" s="801">
        <f>'RM_6.9.3.sz.mell'!H51</f>
        <v>0</v>
      </c>
      <c r="I51" s="801">
        <f>'RM_6.9.3.sz.mell'!I51</f>
        <v>0</v>
      </c>
      <c r="J51" s="801">
        <f>'RM_6.9.3.sz.mell'!J51</f>
        <v>0</v>
      </c>
      <c r="K51" s="302">
        <f>'RM_6.9.3.sz.mell'!K51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'RM_6.9.3.sz.mell'!C52</f>
        <v>0</v>
      </c>
      <c r="D52" s="803">
        <f>'RM_6.9.3.sz.mell'!D52</f>
        <v>0</v>
      </c>
      <c r="E52" s="803">
        <f>'RM_6.9.3.sz.mell'!E52</f>
        <v>0</v>
      </c>
      <c r="F52" s="803">
        <f>'RM_6.9.3.sz.mell'!F52</f>
        <v>0</v>
      </c>
      <c r="G52" s="803">
        <f>'RM_6.9.3.sz.mell'!G52</f>
        <v>0</v>
      </c>
      <c r="H52" s="803">
        <f>'RM_6.9.3.sz.mell'!H52</f>
        <v>0</v>
      </c>
      <c r="I52" s="803">
        <f>'RM_6.9.3.sz.mell'!I52</f>
        <v>0</v>
      </c>
      <c r="J52" s="803">
        <f>'RM_6.9.3.sz.mell'!J52</f>
        <v>0</v>
      </c>
      <c r="K52" s="804">
        <f>'RM_6.9.3.sz.mell'!K52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'RM_6.9.3.sz.mell'!C53</f>
        <v>0</v>
      </c>
      <c r="D53" s="806">
        <f>'RM_6.9.3.sz.mell'!D53</f>
        <v>0</v>
      </c>
      <c r="E53" s="806">
        <f>'RM_6.9.3.sz.mell'!E53</f>
        <v>0</v>
      </c>
      <c r="F53" s="806">
        <f>'RM_6.9.3.sz.mell'!F53</f>
        <v>0</v>
      </c>
      <c r="G53" s="806">
        <f>'RM_6.9.3.sz.mell'!G53</f>
        <v>0</v>
      </c>
      <c r="H53" s="806">
        <f>'RM_6.9.3.sz.mell'!H53</f>
        <v>0</v>
      </c>
      <c r="I53" s="806">
        <f>'RM_6.9.3.sz.mell'!I53</f>
        <v>0</v>
      </c>
      <c r="J53" s="806">
        <f>'RM_6.9.3.sz.mell'!J53</f>
        <v>0</v>
      </c>
      <c r="K53" s="807">
        <f>'RM_6.9.3.sz.mell'!K53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'RM_6.9.3.sz.mell'!C54</f>
        <v>0</v>
      </c>
      <c r="D54" s="806">
        <f>'RM_6.9.3.sz.mell'!D54</f>
        <v>0</v>
      </c>
      <c r="E54" s="806">
        <f>'RM_6.9.3.sz.mell'!E54</f>
        <v>0</v>
      </c>
      <c r="F54" s="806">
        <f>'RM_6.9.3.sz.mell'!F54</f>
        <v>0</v>
      </c>
      <c r="G54" s="806">
        <f>'RM_6.9.3.sz.mell'!G54</f>
        <v>0</v>
      </c>
      <c r="H54" s="806">
        <f>'RM_6.9.3.sz.mell'!H54</f>
        <v>0</v>
      </c>
      <c r="I54" s="806">
        <f>'RM_6.9.3.sz.mell'!I54</f>
        <v>0</v>
      </c>
      <c r="J54" s="806">
        <f>'RM_6.9.3.sz.mell'!J54</f>
        <v>0</v>
      </c>
      <c r="K54" s="807">
        <f>'RM_6.9.3.sz.mell'!K54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'RM_6.9.3.sz.mell'!C55</f>
        <v>0</v>
      </c>
      <c r="D55" s="806">
        <f>'RM_6.9.3.sz.mell'!D55</f>
        <v>0</v>
      </c>
      <c r="E55" s="806">
        <f>'RM_6.9.3.sz.mell'!E55</f>
        <v>0</v>
      </c>
      <c r="F55" s="806">
        <f>'RM_6.9.3.sz.mell'!F55</f>
        <v>0</v>
      </c>
      <c r="G55" s="806">
        <f>'RM_6.9.3.sz.mell'!G55</f>
        <v>0</v>
      </c>
      <c r="H55" s="806">
        <f>'RM_6.9.3.sz.mell'!H55</f>
        <v>0</v>
      </c>
      <c r="I55" s="806">
        <f>'RM_6.9.3.sz.mell'!I55</f>
        <v>0</v>
      </c>
      <c r="J55" s="806">
        <f>'RM_6.9.3.sz.mell'!J55</f>
        <v>0</v>
      </c>
      <c r="K55" s="807">
        <f>'RM_6.9.3.sz.mell'!K55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'RM_6.9.3.sz.mell'!C56</f>
        <v>0</v>
      </c>
      <c r="D56" s="801">
        <f>'RM_6.9.3.sz.mell'!D56</f>
        <v>0</v>
      </c>
      <c r="E56" s="801">
        <f>'RM_6.9.3.sz.mell'!E56</f>
        <v>0</v>
      </c>
      <c r="F56" s="801">
        <f>'RM_6.9.3.sz.mell'!F56</f>
        <v>0</v>
      </c>
      <c r="G56" s="801">
        <f>'RM_6.9.3.sz.mell'!G56</f>
        <v>0</v>
      </c>
      <c r="H56" s="801">
        <f>'RM_6.9.3.sz.mell'!H56</f>
        <v>0</v>
      </c>
      <c r="I56" s="801">
        <f>'RM_6.9.3.sz.mell'!I56</f>
        <v>0</v>
      </c>
      <c r="J56" s="801">
        <f>'RM_6.9.3.sz.mell'!J56</f>
        <v>0</v>
      </c>
      <c r="K56" s="302">
        <f>'RM_6.9.3.sz.mell'!K56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'RM_6.9.3.sz.mell'!C57</f>
        <v>0</v>
      </c>
      <c r="D57" s="809">
        <f>'RM_6.9.3.sz.mell'!D57</f>
        <v>0</v>
      </c>
      <c r="E57" s="809">
        <f>'RM_6.9.3.sz.mell'!E57</f>
        <v>0</v>
      </c>
      <c r="F57" s="809">
        <f>'RM_6.9.3.sz.mell'!F57</f>
        <v>0</v>
      </c>
      <c r="G57" s="809">
        <f>'RM_6.9.3.sz.mell'!G57</f>
        <v>0</v>
      </c>
      <c r="H57" s="809">
        <f>'RM_6.9.3.sz.mell'!H57</f>
        <v>0</v>
      </c>
      <c r="I57" s="809">
        <f>'RM_6.9.3.sz.mell'!I57</f>
        <v>0</v>
      </c>
      <c r="J57" s="809">
        <f>'RM_6.9.3.sz.mell'!J57</f>
        <v>0</v>
      </c>
      <c r="K57" s="350">
        <f>'RM_6.9.3.sz.mell'!K57</f>
        <v>0</v>
      </c>
    </row>
    <row r="58" spans="1:11" ht="8.1" customHeight="1" thickBot="1" x14ac:dyDescent="0.25">
      <c r="C58" s="815">
        <f>'RM_6.9.3.sz.mell'!C58</f>
        <v>0</v>
      </c>
      <c r="D58" s="815">
        <f>'RM_6.9.3.sz.mell'!D58</f>
        <v>0</v>
      </c>
      <c r="E58" s="815">
        <f>'RM_6.9.3.sz.mell'!E58</f>
        <v>0</v>
      </c>
      <c r="F58" s="815">
        <f>'RM_6.9.3.sz.mell'!F58</f>
        <v>0</v>
      </c>
      <c r="G58" s="815">
        <f>'RM_6.9.3.sz.mell'!G58</f>
        <v>0</v>
      </c>
      <c r="H58" s="815">
        <f>'RM_6.9.3.sz.mell'!H58</f>
        <v>0</v>
      </c>
      <c r="I58" s="815">
        <f>'RM_6.9.3.sz.mell'!I58</f>
        <v>0</v>
      </c>
      <c r="J58" s="815">
        <f>'RM_6.9.3.sz.mell'!J58</f>
        <v>0</v>
      </c>
      <c r="K58" s="816">
        <f>'RM_6.9.3.sz.mell'!K58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'RM_6.9.3.sz.mell'!C59</f>
        <v>0</v>
      </c>
      <c r="D59" s="813">
        <f>'RM_6.9.3.sz.mell'!D59</f>
        <v>0</v>
      </c>
      <c r="E59" s="813">
        <f>'RM_6.9.3.sz.mell'!E59</f>
        <v>0</v>
      </c>
      <c r="F59" s="813">
        <f>'RM_6.9.3.sz.mell'!F59</f>
        <v>0</v>
      </c>
      <c r="G59" s="813">
        <f>'RM_6.9.3.sz.mell'!G59</f>
        <v>0</v>
      </c>
      <c r="H59" s="813">
        <f>'RM_6.9.3.sz.mell'!H59</f>
        <v>0</v>
      </c>
      <c r="I59" s="813">
        <f>'RM_6.9.3.sz.mell'!I59</f>
        <v>0</v>
      </c>
      <c r="J59" s="813">
        <f>'RM_6.9.3.sz.mell'!J59</f>
        <v>0</v>
      </c>
      <c r="K59" s="814">
        <f>'RM_6.9.3.sz.mell'!K59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'RM_6.9.3.sz.mell'!C60</f>
        <v>0</v>
      </c>
      <c r="D60" s="813">
        <f>'RM_6.9.3.sz.mell'!D60</f>
        <v>0</v>
      </c>
      <c r="E60" s="813">
        <f>'RM_6.9.3.sz.mell'!E60</f>
        <v>0</v>
      </c>
      <c r="F60" s="813">
        <f>'RM_6.9.3.sz.mell'!F60</f>
        <v>0</v>
      </c>
      <c r="G60" s="813">
        <f>'RM_6.9.3.sz.mell'!G60</f>
        <v>0</v>
      </c>
      <c r="H60" s="813">
        <f>'RM_6.9.3.sz.mell'!H60</f>
        <v>0</v>
      </c>
      <c r="I60" s="813">
        <f>'RM_6.9.3.sz.mell'!I60</f>
        <v>0</v>
      </c>
      <c r="J60" s="813">
        <f>'RM_6.9.3.sz.mell'!J60</f>
        <v>0</v>
      </c>
      <c r="K60" s="814">
        <f>'RM_6.9.3.sz.mell'!K60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CONCATENATE(ALAPADATOK!Q27," melléklet ",E_ALAPADATOK!A7," ",E_ALAPADATOK!B7," ",E_ALAPADATOK!C7," ",E_ALAPADATOK!D7," ",E_ALAPADATOK!E7," ",E_ALAPADATOK!F7," ",E_ALAPADATOK!G7," ",E_ALAPADATOK!H7)</f>
        <v>5.9.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CONCATENATE(E_ALAPADATOK!B27)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'RM_6.10.sz.mell'!C10</f>
        <v>0</v>
      </c>
      <c r="D10" s="297">
        <f>'RM_6.10.sz.mell'!D10</f>
        <v>0</v>
      </c>
      <c r="E10" s="297">
        <f>'RM_6.10.sz.mell'!E10</f>
        <v>0</v>
      </c>
      <c r="F10" s="297">
        <f>'RM_6.10.sz.mell'!F10</f>
        <v>0</v>
      </c>
      <c r="G10" s="297">
        <f>'RM_6.10.sz.mell'!G10</f>
        <v>0</v>
      </c>
      <c r="H10" s="297">
        <f>'RM_6.10.sz.mell'!H10</f>
        <v>0</v>
      </c>
      <c r="I10" s="297">
        <f>'RM_6.10.sz.mell'!I10</f>
        <v>0</v>
      </c>
      <c r="J10" s="297">
        <f>'RM_6.10.sz.mell'!J10</f>
        <v>0</v>
      </c>
      <c r="K10" s="297">
        <f>'RM_6.10.sz.mell'!K10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'RM_6.10.sz.mell'!C11</f>
        <v>0</v>
      </c>
      <c r="D11" s="684">
        <f>'RM_6.10.sz.mell'!D11</f>
        <v>0</v>
      </c>
      <c r="E11" s="684">
        <f>'RM_6.10.sz.mell'!E11</f>
        <v>0</v>
      </c>
      <c r="F11" s="684">
        <f>'RM_6.10.sz.mell'!F11</f>
        <v>0</v>
      </c>
      <c r="G11" s="684">
        <f>'RM_6.10.sz.mell'!G11</f>
        <v>0</v>
      </c>
      <c r="H11" s="684">
        <f>'RM_6.10.sz.mell'!H11</f>
        <v>0</v>
      </c>
      <c r="I11" s="684">
        <f>'RM_6.10.sz.mell'!I11</f>
        <v>0</v>
      </c>
      <c r="J11" s="780">
        <f>'RM_6.10.sz.mell'!J11</f>
        <v>0</v>
      </c>
      <c r="K11" s="781">
        <f>'RM_6.10.sz.mell'!K11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'RM_6.10.sz.mell'!C12</f>
        <v>0</v>
      </c>
      <c r="D12" s="686">
        <f>'RM_6.10.sz.mell'!D12</f>
        <v>0</v>
      </c>
      <c r="E12" s="686">
        <f>'RM_6.10.sz.mell'!E12</f>
        <v>0</v>
      </c>
      <c r="F12" s="686">
        <f>'RM_6.10.sz.mell'!F12</f>
        <v>0</v>
      </c>
      <c r="G12" s="686">
        <f>'RM_6.10.sz.mell'!G12</f>
        <v>0</v>
      </c>
      <c r="H12" s="686">
        <f>'RM_6.10.sz.mell'!H12</f>
        <v>0</v>
      </c>
      <c r="I12" s="686">
        <f>'RM_6.10.sz.mell'!I12</f>
        <v>0</v>
      </c>
      <c r="J12" s="783">
        <f>'RM_6.10.sz.mell'!J12</f>
        <v>0</v>
      </c>
      <c r="K12" s="781">
        <f>'RM_6.10.sz.mell'!K12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'RM_6.10.sz.mell'!C13</f>
        <v>0</v>
      </c>
      <c r="D13" s="686">
        <f>'RM_6.10.sz.mell'!D13</f>
        <v>0</v>
      </c>
      <c r="E13" s="686">
        <f>'RM_6.10.sz.mell'!E13</f>
        <v>0</v>
      </c>
      <c r="F13" s="686">
        <f>'RM_6.10.sz.mell'!F13</f>
        <v>0</v>
      </c>
      <c r="G13" s="686">
        <f>'RM_6.10.sz.mell'!G13</f>
        <v>0</v>
      </c>
      <c r="H13" s="686">
        <f>'RM_6.10.sz.mell'!H13</f>
        <v>0</v>
      </c>
      <c r="I13" s="686">
        <f>'RM_6.10.sz.mell'!I13</f>
        <v>0</v>
      </c>
      <c r="J13" s="783">
        <f>'RM_6.10.sz.mell'!J13</f>
        <v>0</v>
      </c>
      <c r="K13" s="781">
        <f>'RM_6.10.sz.mell'!K13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'RM_6.10.sz.mell'!C14</f>
        <v>0</v>
      </c>
      <c r="D14" s="686">
        <f>'RM_6.10.sz.mell'!D14</f>
        <v>0</v>
      </c>
      <c r="E14" s="686">
        <f>'RM_6.10.sz.mell'!E14</f>
        <v>0</v>
      </c>
      <c r="F14" s="686">
        <f>'RM_6.10.sz.mell'!F14</f>
        <v>0</v>
      </c>
      <c r="G14" s="686">
        <f>'RM_6.10.sz.mell'!G14</f>
        <v>0</v>
      </c>
      <c r="H14" s="686">
        <f>'RM_6.10.sz.mell'!H14</f>
        <v>0</v>
      </c>
      <c r="I14" s="686">
        <f>'RM_6.10.sz.mell'!I14</f>
        <v>0</v>
      </c>
      <c r="J14" s="783">
        <f>'RM_6.10.sz.mell'!J14</f>
        <v>0</v>
      </c>
      <c r="K14" s="781">
        <f>'RM_6.10.sz.mell'!K14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'RM_6.10.sz.mell'!C15</f>
        <v>0</v>
      </c>
      <c r="D15" s="686">
        <f>'RM_6.10.sz.mell'!D15</f>
        <v>0</v>
      </c>
      <c r="E15" s="686">
        <f>'RM_6.10.sz.mell'!E15</f>
        <v>0</v>
      </c>
      <c r="F15" s="686">
        <f>'RM_6.10.sz.mell'!F15</f>
        <v>0</v>
      </c>
      <c r="G15" s="686">
        <f>'RM_6.10.sz.mell'!G15</f>
        <v>0</v>
      </c>
      <c r="H15" s="686">
        <f>'RM_6.10.sz.mell'!H15</f>
        <v>0</v>
      </c>
      <c r="I15" s="686">
        <f>'RM_6.10.sz.mell'!I15</f>
        <v>0</v>
      </c>
      <c r="J15" s="783">
        <f>'RM_6.10.sz.mell'!J15</f>
        <v>0</v>
      </c>
      <c r="K15" s="781">
        <f>'RM_6.10.sz.mell'!K15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'RM_6.10.sz.mell'!C16</f>
        <v>0</v>
      </c>
      <c r="D16" s="686">
        <f>'RM_6.10.sz.mell'!D16</f>
        <v>0</v>
      </c>
      <c r="E16" s="686">
        <f>'RM_6.10.sz.mell'!E16</f>
        <v>0</v>
      </c>
      <c r="F16" s="686">
        <f>'RM_6.10.sz.mell'!F16</f>
        <v>0</v>
      </c>
      <c r="G16" s="686">
        <f>'RM_6.10.sz.mell'!G16</f>
        <v>0</v>
      </c>
      <c r="H16" s="686">
        <f>'RM_6.10.sz.mell'!H16</f>
        <v>0</v>
      </c>
      <c r="I16" s="686">
        <f>'RM_6.10.sz.mell'!I16</f>
        <v>0</v>
      </c>
      <c r="J16" s="783">
        <f>'RM_6.10.sz.mell'!J16</f>
        <v>0</v>
      </c>
      <c r="K16" s="781">
        <f>'RM_6.10.sz.mell'!K16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'RM_6.10.sz.mell'!C17</f>
        <v>0</v>
      </c>
      <c r="D17" s="686">
        <f>'RM_6.10.sz.mell'!D17</f>
        <v>0</v>
      </c>
      <c r="E17" s="686">
        <f>'RM_6.10.sz.mell'!E17</f>
        <v>0</v>
      </c>
      <c r="F17" s="686">
        <f>'RM_6.10.sz.mell'!F17</f>
        <v>0</v>
      </c>
      <c r="G17" s="686">
        <f>'RM_6.10.sz.mell'!G17</f>
        <v>0</v>
      </c>
      <c r="H17" s="686">
        <f>'RM_6.10.sz.mell'!H17</f>
        <v>0</v>
      </c>
      <c r="I17" s="686">
        <f>'RM_6.10.sz.mell'!I17</f>
        <v>0</v>
      </c>
      <c r="J17" s="783">
        <f>'RM_6.10.sz.mell'!J17</f>
        <v>0</v>
      </c>
      <c r="K17" s="781">
        <f>'RM_6.10.sz.mell'!K17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'RM_6.10.sz.mell'!C18</f>
        <v>0</v>
      </c>
      <c r="D18" s="686">
        <f>'RM_6.10.sz.mell'!D18</f>
        <v>0</v>
      </c>
      <c r="E18" s="686">
        <f>'RM_6.10.sz.mell'!E18</f>
        <v>0</v>
      </c>
      <c r="F18" s="686">
        <f>'RM_6.10.sz.mell'!F18</f>
        <v>0</v>
      </c>
      <c r="G18" s="686">
        <f>'RM_6.10.sz.mell'!G18</f>
        <v>0</v>
      </c>
      <c r="H18" s="686">
        <f>'RM_6.10.sz.mell'!H18</f>
        <v>0</v>
      </c>
      <c r="I18" s="686">
        <f>'RM_6.10.sz.mell'!I18</f>
        <v>0</v>
      </c>
      <c r="J18" s="783">
        <f>'RM_6.10.sz.mell'!J18</f>
        <v>0</v>
      </c>
      <c r="K18" s="781">
        <f>'RM_6.10.sz.mell'!K18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'RM_6.10.sz.mell'!C19</f>
        <v>0</v>
      </c>
      <c r="D19" s="686">
        <f>'RM_6.10.sz.mell'!D19</f>
        <v>0</v>
      </c>
      <c r="E19" s="686">
        <f>'RM_6.10.sz.mell'!E19</f>
        <v>0</v>
      </c>
      <c r="F19" s="686">
        <f>'RM_6.10.sz.mell'!F19</f>
        <v>0</v>
      </c>
      <c r="G19" s="686">
        <f>'RM_6.10.sz.mell'!G19</f>
        <v>0</v>
      </c>
      <c r="H19" s="686">
        <f>'RM_6.10.sz.mell'!H19</f>
        <v>0</v>
      </c>
      <c r="I19" s="686">
        <f>'RM_6.10.sz.mell'!I19</f>
        <v>0</v>
      </c>
      <c r="J19" s="783">
        <f>'RM_6.10.sz.mell'!J19</f>
        <v>0</v>
      </c>
      <c r="K19" s="781">
        <f>'RM_6.10.sz.mell'!K19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'RM_6.10.sz.mell'!C20</f>
        <v>0</v>
      </c>
      <c r="D20" s="686">
        <f>'RM_6.10.sz.mell'!D20</f>
        <v>0</v>
      </c>
      <c r="E20" s="686">
        <f>'RM_6.10.sz.mell'!E20</f>
        <v>0</v>
      </c>
      <c r="F20" s="686">
        <f>'RM_6.10.sz.mell'!F20</f>
        <v>0</v>
      </c>
      <c r="G20" s="686">
        <f>'RM_6.10.sz.mell'!G20</f>
        <v>0</v>
      </c>
      <c r="H20" s="686">
        <f>'RM_6.10.sz.mell'!H20</f>
        <v>0</v>
      </c>
      <c r="I20" s="686">
        <f>'RM_6.10.sz.mell'!I20</f>
        <v>0</v>
      </c>
      <c r="J20" s="783">
        <f>'RM_6.10.sz.mell'!J20</f>
        <v>0</v>
      </c>
      <c r="K20" s="781">
        <f>'RM_6.10.sz.mell'!K20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'RM_6.10.sz.mell'!C21</f>
        <v>0</v>
      </c>
      <c r="D21" s="688">
        <f>'RM_6.10.sz.mell'!D21</f>
        <v>0</v>
      </c>
      <c r="E21" s="688">
        <f>'RM_6.10.sz.mell'!E21</f>
        <v>0</v>
      </c>
      <c r="F21" s="688">
        <f>'RM_6.10.sz.mell'!F21</f>
        <v>0</v>
      </c>
      <c r="G21" s="688">
        <f>'RM_6.10.sz.mell'!G21</f>
        <v>0</v>
      </c>
      <c r="H21" s="688">
        <f>'RM_6.10.sz.mell'!H21</f>
        <v>0</v>
      </c>
      <c r="I21" s="688">
        <f>'RM_6.10.sz.mell'!I21</f>
        <v>0</v>
      </c>
      <c r="J21" s="786">
        <f>'RM_6.10.sz.mell'!J21</f>
        <v>0</v>
      </c>
      <c r="K21" s="781">
        <f>'RM_6.10.sz.mell'!K21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'RM_6.10.sz.mell'!C22</f>
        <v>0</v>
      </c>
      <c r="D22" s="297">
        <f>'RM_6.10.sz.mell'!D22</f>
        <v>0</v>
      </c>
      <c r="E22" s="297">
        <f>'RM_6.10.sz.mell'!E22</f>
        <v>0</v>
      </c>
      <c r="F22" s="297">
        <f>'RM_6.10.sz.mell'!F22</f>
        <v>0</v>
      </c>
      <c r="G22" s="297">
        <f>'RM_6.10.sz.mell'!G22</f>
        <v>0</v>
      </c>
      <c r="H22" s="297">
        <f>'RM_6.10.sz.mell'!H22</f>
        <v>0</v>
      </c>
      <c r="I22" s="297">
        <f>'RM_6.10.sz.mell'!I22</f>
        <v>0</v>
      </c>
      <c r="J22" s="297">
        <f>'RM_6.10.sz.mell'!J22</f>
        <v>0</v>
      </c>
      <c r="K22" s="346">
        <f>'RM_6.10.sz.mell'!K22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'RM_6.10.sz.mell'!C23</f>
        <v>0</v>
      </c>
      <c r="D23" s="668">
        <f>'RM_6.10.sz.mell'!D23</f>
        <v>0</v>
      </c>
      <c r="E23" s="668">
        <f>'RM_6.10.sz.mell'!E23</f>
        <v>0</v>
      </c>
      <c r="F23" s="668">
        <f>'RM_6.10.sz.mell'!F23</f>
        <v>0</v>
      </c>
      <c r="G23" s="668">
        <f>'RM_6.10.sz.mell'!G23</f>
        <v>0</v>
      </c>
      <c r="H23" s="668">
        <f>'RM_6.10.sz.mell'!H23</f>
        <v>0</v>
      </c>
      <c r="I23" s="668">
        <f>'RM_6.10.sz.mell'!I23</f>
        <v>0</v>
      </c>
      <c r="J23" s="788">
        <f>'RM_6.10.sz.mell'!J23</f>
        <v>0</v>
      </c>
      <c r="K23" s="781">
        <f>'RM_6.10.sz.mell'!K23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'RM_6.10.sz.mell'!C24</f>
        <v>0</v>
      </c>
      <c r="D24" s="686">
        <f>'RM_6.10.sz.mell'!D24</f>
        <v>0</v>
      </c>
      <c r="E24" s="686">
        <f>'RM_6.10.sz.mell'!E24</f>
        <v>0</v>
      </c>
      <c r="F24" s="686">
        <f>'RM_6.10.sz.mell'!F24</f>
        <v>0</v>
      </c>
      <c r="G24" s="686">
        <f>'RM_6.10.sz.mell'!G24</f>
        <v>0</v>
      </c>
      <c r="H24" s="686">
        <f>'RM_6.10.sz.mell'!H24</f>
        <v>0</v>
      </c>
      <c r="I24" s="686">
        <f>'RM_6.10.sz.mell'!I24</f>
        <v>0</v>
      </c>
      <c r="J24" s="783">
        <f>'RM_6.10.sz.mell'!J24</f>
        <v>0</v>
      </c>
      <c r="K24" s="789">
        <f>'RM_6.10.sz.mell'!K24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'RM_6.10.sz.mell'!C25</f>
        <v>0</v>
      </c>
      <c r="D25" s="686">
        <f>'RM_6.10.sz.mell'!D25</f>
        <v>0</v>
      </c>
      <c r="E25" s="686">
        <f>'RM_6.10.sz.mell'!E25</f>
        <v>0</v>
      </c>
      <c r="F25" s="686">
        <f>'RM_6.10.sz.mell'!F25</f>
        <v>0</v>
      </c>
      <c r="G25" s="686">
        <f>'RM_6.10.sz.mell'!G25</f>
        <v>0</v>
      </c>
      <c r="H25" s="686">
        <f>'RM_6.10.sz.mell'!H25</f>
        <v>0</v>
      </c>
      <c r="I25" s="686">
        <f>'RM_6.10.sz.mell'!I25</f>
        <v>0</v>
      </c>
      <c r="J25" s="783">
        <f>'RM_6.10.sz.mell'!J25</f>
        <v>0</v>
      </c>
      <c r="K25" s="789">
        <f>'RM_6.10.sz.mell'!K25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'RM_6.10.sz.mell'!C26</f>
        <v>0</v>
      </c>
      <c r="D26" s="688">
        <f>'RM_6.10.sz.mell'!D26</f>
        <v>0</v>
      </c>
      <c r="E26" s="688">
        <f>'RM_6.10.sz.mell'!E26</f>
        <v>0</v>
      </c>
      <c r="F26" s="688">
        <f>'RM_6.10.sz.mell'!F26</f>
        <v>0</v>
      </c>
      <c r="G26" s="688">
        <f>'RM_6.10.sz.mell'!G26</f>
        <v>0</v>
      </c>
      <c r="H26" s="688">
        <f>'RM_6.10.sz.mell'!H26</f>
        <v>0</v>
      </c>
      <c r="I26" s="688">
        <f>'RM_6.10.sz.mell'!I26</f>
        <v>0</v>
      </c>
      <c r="J26" s="790">
        <f>'RM_6.10.sz.mell'!J26</f>
        <v>0</v>
      </c>
      <c r="K26" s="791">
        <f>'RM_6.10.sz.mell'!K26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'RM_6.10.sz.mell'!C27</f>
        <v>0</v>
      </c>
      <c r="D27" s="389">
        <f>'RM_6.10.sz.mell'!D27</f>
        <v>0</v>
      </c>
      <c r="E27" s="389">
        <f>'RM_6.10.sz.mell'!E27</f>
        <v>0</v>
      </c>
      <c r="F27" s="389">
        <f>'RM_6.10.sz.mell'!F27</f>
        <v>0</v>
      </c>
      <c r="G27" s="389">
        <f>'RM_6.10.sz.mell'!G27</f>
        <v>0</v>
      </c>
      <c r="H27" s="389">
        <f>'RM_6.10.sz.mell'!H27</f>
        <v>0</v>
      </c>
      <c r="I27" s="389">
        <f>'RM_6.10.sz.mell'!I27</f>
        <v>0</v>
      </c>
      <c r="J27" s="389">
        <f>'RM_6.10.sz.mell'!J27</f>
        <v>0</v>
      </c>
      <c r="K27" s="302">
        <f>'RM_6.10.sz.mell'!K27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'RM_6.10.sz.mell'!C28</f>
        <v>0</v>
      </c>
      <c r="D28" s="297">
        <f>'RM_6.10.sz.mell'!D28</f>
        <v>0</v>
      </c>
      <c r="E28" s="297">
        <f>'RM_6.10.sz.mell'!E28</f>
        <v>0</v>
      </c>
      <c r="F28" s="297">
        <f>'RM_6.10.sz.mell'!F28</f>
        <v>0</v>
      </c>
      <c r="G28" s="297">
        <f>'RM_6.10.sz.mell'!G28</f>
        <v>0</v>
      </c>
      <c r="H28" s="297">
        <f>'RM_6.10.sz.mell'!H28</f>
        <v>0</v>
      </c>
      <c r="I28" s="297">
        <f>'RM_6.10.sz.mell'!I28</f>
        <v>0</v>
      </c>
      <c r="J28" s="297">
        <f>'RM_6.10.sz.mell'!J28</f>
        <v>0</v>
      </c>
      <c r="K28" s="346">
        <f>'RM_6.10.sz.mell'!K28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'RM_6.10.sz.mell'!C29</f>
        <v>0</v>
      </c>
      <c r="D29" s="679">
        <f>'RM_6.10.sz.mell'!D29</f>
        <v>0</v>
      </c>
      <c r="E29" s="679">
        <f>'RM_6.10.sz.mell'!E29</f>
        <v>0</v>
      </c>
      <c r="F29" s="679">
        <f>'RM_6.10.sz.mell'!F29</f>
        <v>0</v>
      </c>
      <c r="G29" s="679">
        <f>'RM_6.10.sz.mell'!G29</f>
        <v>0</v>
      </c>
      <c r="H29" s="679">
        <f>'RM_6.10.sz.mell'!H29</f>
        <v>0</v>
      </c>
      <c r="I29" s="679">
        <f>'RM_6.10.sz.mell'!I29</f>
        <v>0</v>
      </c>
      <c r="J29" s="788">
        <f>'RM_6.10.sz.mell'!J29</f>
        <v>0</v>
      </c>
      <c r="K29" s="781">
        <f>'RM_6.10.sz.mell'!K29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'RM_6.10.sz.mell'!C30</f>
        <v>0</v>
      </c>
      <c r="D30" s="679">
        <f>'RM_6.10.sz.mell'!D30</f>
        <v>0</v>
      </c>
      <c r="E30" s="679">
        <f>'RM_6.10.sz.mell'!E30</f>
        <v>0</v>
      </c>
      <c r="F30" s="679">
        <f>'RM_6.10.sz.mell'!F30</f>
        <v>0</v>
      </c>
      <c r="G30" s="679">
        <f>'RM_6.10.sz.mell'!G30</f>
        <v>0</v>
      </c>
      <c r="H30" s="679">
        <f>'RM_6.10.sz.mell'!H30</f>
        <v>0</v>
      </c>
      <c r="I30" s="679">
        <f>'RM_6.10.sz.mell'!I30</f>
        <v>0</v>
      </c>
      <c r="J30" s="788">
        <f>'RM_6.10.sz.mell'!J30</f>
        <v>0</v>
      </c>
      <c r="K30" s="781">
        <f>'RM_6.10.sz.mell'!K30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'RM_6.10.sz.mell'!C31</f>
        <v>0</v>
      </c>
      <c r="D31" s="757">
        <f>'RM_6.10.sz.mell'!D31</f>
        <v>0</v>
      </c>
      <c r="E31" s="757">
        <f>'RM_6.10.sz.mell'!E31</f>
        <v>0</v>
      </c>
      <c r="F31" s="757">
        <f>'RM_6.10.sz.mell'!F31</f>
        <v>0</v>
      </c>
      <c r="G31" s="757">
        <f>'RM_6.10.sz.mell'!G31</f>
        <v>0</v>
      </c>
      <c r="H31" s="757">
        <f>'RM_6.10.sz.mell'!H31</f>
        <v>0</v>
      </c>
      <c r="I31" s="757">
        <f>'RM_6.10.sz.mell'!I31</f>
        <v>0</v>
      </c>
      <c r="J31" s="788">
        <f>'RM_6.10.sz.mell'!J31</f>
        <v>0</v>
      </c>
      <c r="K31" s="781">
        <f>'RM_6.10.sz.mell'!K31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'RM_6.10.sz.mell'!C32</f>
        <v>0</v>
      </c>
      <c r="D32" s="297">
        <f>'RM_6.10.sz.mell'!D32</f>
        <v>0</v>
      </c>
      <c r="E32" s="297">
        <f>'RM_6.10.sz.mell'!E32</f>
        <v>0</v>
      </c>
      <c r="F32" s="297">
        <f>'RM_6.10.sz.mell'!F32</f>
        <v>0</v>
      </c>
      <c r="G32" s="297">
        <f>'RM_6.10.sz.mell'!G32</f>
        <v>0</v>
      </c>
      <c r="H32" s="297">
        <f>'RM_6.10.sz.mell'!H32</f>
        <v>0</v>
      </c>
      <c r="I32" s="297">
        <f>'RM_6.10.sz.mell'!I32</f>
        <v>0</v>
      </c>
      <c r="J32" s="297">
        <f>'RM_6.10.sz.mell'!J32</f>
        <v>0</v>
      </c>
      <c r="K32" s="346">
        <f>'RM_6.10.sz.mell'!K32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'RM_6.10.sz.mell'!C33</f>
        <v>0</v>
      </c>
      <c r="D33" s="672">
        <f>'RM_6.10.sz.mell'!D33</f>
        <v>0</v>
      </c>
      <c r="E33" s="672">
        <f>'RM_6.10.sz.mell'!E33</f>
        <v>0</v>
      </c>
      <c r="F33" s="672">
        <f>'RM_6.10.sz.mell'!F33</f>
        <v>0</v>
      </c>
      <c r="G33" s="672">
        <f>'RM_6.10.sz.mell'!G33</f>
        <v>0</v>
      </c>
      <c r="H33" s="672">
        <f>'RM_6.10.sz.mell'!H33</f>
        <v>0</v>
      </c>
      <c r="I33" s="672">
        <f>'RM_6.10.sz.mell'!I33</f>
        <v>0</v>
      </c>
      <c r="J33" s="788">
        <f>'RM_6.10.sz.mell'!J33</f>
        <v>0</v>
      </c>
      <c r="K33" s="781">
        <f>'RM_6.10.sz.mell'!K33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'RM_6.10.sz.mell'!C34</f>
        <v>0</v>
      </c>
      <c r="D34" s="679">
        <f>'RM_6.10.sz.mell'!D34</f>
        <v>0</v>
      </c>
      <c r="E34" s="679">
        <f>'RM_6.10.sz.mell'!E34</f>
        <v>0</v>
      </c>
      <c r="F34" s="679">
        <f>'RM_6.10.sz.mell'!F34</f>
        <v>0</v>
      </c>
      <c r="G34" s="679">
        <f>'RM_6.10.sz.mell'!G34</f>
        <v>0</v>
      </c>
      <c r="H34" s="679">
        <f>'RM_6.10.sz.mell'!H34</f>
        <v>0</v>
      </c>
      <c r="I34" s="679">
        <f>'RM_6.10.sz.mell'!I34</f>
        <v>0</v>
      </c>
      <c r="J34" s="788">
        <f>'RM_6.10.sz.mell'!J34</f>
        <v>0</v>
      </c>
      <c r="K34" s="781">
        <f>'RM_6.10.sz.mell'!K34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'RM_6.10.sz.mell'!C35</f>
        <v>0</v>
      </c>
      <c r="D35" s="757">
        <f>'RM_6.10.sz.mell'!D35</f>
        <v>0</v>
      </c>
      <c r="E35" s="757">
        <f>'RM_6.10.sz.mell'!E35</f>
        <v>0</v>
      </c>
      <c r="F35" s="757">
        <f>'RM_6.10.sz.mell'!F35</f>
        <v>0</v>
      </c>
      <c r="G35" s="757">
        <f>'RM_6.10.sz.mell'!G35</f>
        <v>0</v>
      </c>
      <c r="H35" s="757">
        <f>'RM_6.10.sz.mell'!H35</f>
        <v>0</v>
      </c>
      <c r="I35" s="757">
        <f>'RM_6.10.sz.mell'!I35</f>
        <v>0</v>
      </c>
      <c r="J35" s="788">
        <f>'RM_6.10.sz.mell'!J35</f>
        <v>0</v>
      </c>
      <c r="K35" s="798">
        <f>'RM_6.10.sz.mell'!K35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'RM_6.10.sz.mell'!C36</f>
        <v>0</v>
      </c>
      <c r="D36" s="389">
        <f>'RM_6.10.sz.mell'!D36</f>
        <v>0</v>
      </c>
      <c r="E36" s="389">
        <f>'RM_6.10.sz.mell'!E36</f>
        <v>0</v>
      </c>
      <c r="F36" s="389">
        <f>'RM_6.10.sz.mell'!F36</f>
        <v>0</v>
      </c>
      <c r="G36" s="389">
        <f>'RM_6.10.sz.mell'!G36</f>
        <v>0</v>
      </c>
      <c r="H36" s="389">
        <f>'RM_6.10.sz.mell'!H36</f>
        <v>0</v>
      </c>
      <c r="I36" s="389">
        <f>'RM_6.10.sz.mell'!I36</f>
        <v>0</v>
      </c>
      <c r="J36" s="297">
        <f>'RM_6.10.sz.mell'!J36</f>
        <v>0</v>
      </c>
      <c r="K36" s="302">
        <f>'RM_6.10.sz.mell'!K36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'RM_6.10.sz.mell'!C37</f>
        <v>0</v>
      </c>
      <c r="D37" s="389">
        <f>'RM_6.10.sz.mell'!D37</f>
        <v>0</v>
      </c>
      <c r="E37" s="389">
        <f>'RM_6.10.sz.mell'!E37</f>
        <v>0</v>
      </c>
      <c r="F37" s="389">
        <f>'RM_6.10.sz.mell'!F37</f>
        <v>0</v>
      </c>
      <c r="G37" s="389">
        <f>'RM_6.10.sz.mell'!G37</f>
        <v>0</v>
      </c>
      <c r="H37" s="389">
        <f>'RM_6.10.sz.mell'!H37</f>
        <v>0</v>
      </c>
      <c r="I37" s="389">
        <f>'RM_6.10.sz.mell'!I37</f>
        <v>0</v>
      </c>
      <c r="J37" s="799">
        <f>'RM_6.10.sz.mell'!J37</f>
        <v>0</v>
      </c>
      <c r="K37" s="781">
        <f>'RM_6.10.sz.mell'!K37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'RM_6.10.sz.mell'!C38</f>
        <v>0</v>
      </c>
      <c r="D38" s="297">
        <f>'RM_6.10.sz.mell'!D38</f>
        <v>0</v>
      </c>
      <c r="E38" s="297">
        <f>'RM_6.10.sz.mell'!E38</f>
        <v>0</v>
      </c>
      <c r="F38" s="297">
        <f>'RM_6.10.sz.mell'!F38</f>
        <v>0</v>
      </c>
      <c r="G38" s="297">
        <f>'RM_6.10.sz.mell'!G38</f>
        <v>0</v>
      </c>
      <c r="H38" s="297">
        <f>'RM_6.10.sz.mell'!H38</f>
        <v>0</v>
      </c>
      <c r="I38" s="297">
        <f>'RM_6.10.sz.mell'!I38</f>
        <v>0</v>
      </c>
      <c r="J38" s="297">
        <f>'RM_6.10.sz.mell'!J38</f>
        <v>0</v>
      </c>
      <c r="K38" s="346">
        <f>'RM_6.10.sz.mell'!K38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'RM_6.10.sz.mell'!C39</f>
        <v>0</v>
      </c>
      <c r="D39" s="297">
        <f>'RM_6.10.sz.mell'!D39</f>
        <v>0</v>
      </c>
      <c r="E39" s="297">
        <f>'RM_6.10.sz.mell'!E39</f>
        <v>0</v>
      </c>
      <c r="F39" s="297">
        <f>'RM_6.10.sz.mell'!F39</f>
        <v>0</v>
      </c>
      <c r="G39" s="297">
        <f>'RM_6.10.sz.mell'!G39</f>
        <v>0</v>
      </c>
      <c r="H39" s="297">
        <f>'RM_6.10.sz.mell'!H39</f>
        <v>0</v>
      </c>
      <c r="I39" s="297">
        <f>'RM_6.10.sz.mell'!I39</f>
        <v>0</v>
      </c>
      <c r="J39" s="297">
        <f>'RM_6.10.sz.mell'!J39</f>
        <v>0</v>
      </c>
      <c r="K39" s="346">
        <f>'RM_6.10.sz.mell'!K39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'RM_6.10.sz.mell'!C40</f>
        <v>0</v>
      </c>
      <c r="D40" s="672">
        <f>'RM_6.10.sz.mell'!D40</f>
        <v>0</v>
      </c>
      <c r="E40" s="672">
        <f>'RM_6.10.sz.mell'!E40</f>
        <v>0</v>
      </c>
      <c r="F40" s="672">
        <f>'RM_6.10.sz.mell'!F40</f>
        <v>0</v>
      </c>
      <c r="G40" s="672">
        <f>'RM_6.10.sz.mell'!G40</f>
        <v>0</v>
      </c>
      <c r="H40" s="672">
        <f>'RM_6.10.sz.mell'!H40</f>
        <v>0</v>
      </c>
      <c r="I40" s="672">
        <f>'RM_6.10.sz.mell'!I40</f>
        <v>0</v>
      </c>
      <c r="J40" s="788">
        <f>'RM_6.10.sz.mell'!J40</f>
        <v>0</v>
      </c>
      <c r="K40" s="781">
        <f>'RM_6.10.sz.mell'!K40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'RM_6.10.sz.mell'!C41</f>
        <v>0</v>
      </c>
      <c r="D41" s="679">
        <f>'RM_6.10.sz.mell'!D41</f>
        <v>0</v>
      </c>
      <c r="E41" s="679">
        <f>'RM_6.10.sz.mell'!E41</f>
        <v>0</v>
      </c>
      <c r="F41" s="679">
        <f>'RM_6.10.sz.mell'!F41</f>
        <v>0</v>
      </c>
      <c r="G41" s="679">
        <f>'RM_6.10.sz.mell'!G41</f>
        <v>0</v>
      </c>
      <c r="H41" s="679">
        <f>'RM_6.10.sz.mell'!H41</f>
        <v>0</v>
      </c>
      <c r="I41" s="679">
        <f>'RM_6.10.sz.mell'!I41</f>
        <v>0</v>
      </c>
      <c r="J41" s="788">
        <f>'RM_6.10.sz.mell'!J41</f>
        <v>0</v>
      </c>
      <c r="K41" s="789">
        <f>'RM_6.10.sz.mell'!K41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'RM_6.10.sz.mell'!C42</f>
        <v>0</v>
      </c>
      <c r="D42" s="676">
        <f>'RM_6.10.sz.mell'!D42</f>
        <v>0</v>
      </c>
      <c r="E42" s="676">
        <f>'RM_6.10.sz.mell'!E42</f>
        <v>0</v>
      </c>
      <c r="F42" s="676">
        <f>'RM_6.10.sz.mell'!F42</f>
        <v>0</v>
      </c>
      <c r="G42" s="676">
        <f>'RM_6.10.sz.mell'!G42</f>
        <v>0</v>
      </c>
      <c r="H42" s="676">
        <f>'RM_6.10.sz.mell'!H42</f>
        <v>0</v>
      </c>
      <c r="I42" s="676">
        <f>'RM_6.10.sz.mell'!I42</f>
        <v>0</v>
      </c>
      <c r="J42" s="788">
        <f>'RM_6.10.sz.mell'!J42</f>
        <v>0</v>
      </c>
      <c r="K42" s="791">
        <f>'RM_6.10.sz.mell'!K42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'RM_6.10.sz.mell'!C43</f>
        <v>0</v>
      </c>
      <c r="D43" s="297">
        <f>'RM_6.10.sz.mell'!D43</f>
        <v>0</v>
      </c>
      <c r="E43" s="297">
        <f>'RM_6.10.sz.mell'!E43</f>
        <v>0</v>
      </c>
      <c r="F43" s="297">
        <f>'RM_6.10.sz.mell'!F43</f>
        <v>0</v>
      </c>
      <c r="G43" s="297">
        <f>'RM_6.10.sz.mell'!G43</f>
        <v>0</v>
      </c>
      <c r="H43" s="297">
        <f>'RM_6.10.sz.mell'!H43</f>
        <v>0</v>
      </c>
      <c r="I43" s="297">
        <f>'RM_6.10.sz.mell'!I43</f>
        <v>0</v>
      </c>
      <c r="J43" s="297">
        <f>'RM_6.10.sz.mell'!J43</f>
        <v>0</v>
      </c>
      <c r="K43" s="346">
        <f>'RM_6.10.sz.mell'!K43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'RM_6.10.sz.mell'!C45</f>
        <v>0</v>
      </c>
      <c r="D45" s="801">
        <f>'RM_6.10.sz.mell'!D45</f>
        <v>0</v>
      </c>
      <c r="E45" s="801">
        <f>'RM_6.10.sz.mell'!E45</f>
        <v>0</v>
      </c>
      <c r="F45" s="801">
        <f>'RM_6.10.sz.mell'!F45</f>
        <v>0</v>
      </c>
      <c r="G45" s="801">
        <f>'RM_6.10.sz.mell'!G45</f>
        <v>0</v>
      </c>
      <c r="H45" s="801">
        <f>'RM_6.10.sz.mell'!H45</f>
        <v>0</v>
      </c>
      <c r="I45" s="801">
        <f>'RM_6.10.sz.mell'!I45</f>
        <v>0</v>
      </c>
      <c r="J45" s="801">
        <f>'RM_6.10.sz.mell'!J45</f>
        <v>0</v>
      </c>
      <c r="K45" s="302">
        <f>'RM_6.10.sz.mell'!K45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'RM_6.10.sz.mell'!C46</f>
        <v>0</v>
      </c>
      <c r="D46" s="803">
        <f>'RM_6.10.sz.mell'!D46</f>
        <v>0</v>
      </c>
      <c r="E46" s="803">
        <f>'RM_6.10.sz.mell'!E46</f>
        <v>0</v>
      </c>
      <c r="F46" s="803">
        <f>'RM_6.10.sz.mell'!F46</f>
        <v>0</v>
      </c>
      <c r="G46" s="803">
        <f>'RM_6.10.sz.mell'!G46</f>
        <v>0</v>
      </c>
      <c r="H46" s="803">
        <f>'RM_6.10.sz.mell'!H46</f>
        <v>0</v>
      </c>
      <c r="I46" s="803">
        <f>'RM_6.10.sz.mell'!I46</f>
        <v>0</v>
      </c>
      <c r="J46" s="803">
        <f>'RM_6.10.sz.mell'!J46</f>
        <v>0</v>
      </c>
      <c r="K46" s="804">
        <f>'RM_6.10.sz.mell'!K46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'RM_6.10.sz.mell'!C47</f>
        <v>0</v>
      </c>
      <c r="D47" s="806">
        <f>'RM_6.10.sz.mell'!D47</f>
        <v>0</v>
      </c>
      <c r="E47" s="806">
        <f>'RM_6.10.sz.mell'!E47</f>
        <v>0</v>
      </c>
      <c r="F47" s="806">
        <f>'RM_6.10.sz.mell'!F47</f>
        <v>0</v>
      </c>
      <c r="G47" s="806">
        <f>'RM_6.10.sz.mell'!G47</f>
        <v>0</v>
      </c>
      <c r="H47" s="806">
        <f>'RM_6.10.sz.mell'!H47</f>
        <v>0</v>
      </c>
      <c r="I47" s="806">
        <f>'RM_6.10.sz.mell'!I47</f>
        <v>0</v>
      </c>
      <c r="J47" s="806">
        <f>'RM_6.10.sz.mell'!J47</f>
        <v>0</v>
      </c>
      <c r="K47" s="807">
        <f>'RM_6.10.sz.mell'!K47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'RM_6.10.sz.mell'!C48</f>
        <v>0</v>
      </c>
      <c r="D48" s="806">
        <f>'RM_6.10.sz.mell'!D48</f>
        <v>0</v>
      </c>
      <c r="E48" s="806">
        <f>'RM_6.10.sz.mell'!E48</f>
        <v>0</v>
      </c>
      <c r="F48" s="806">
        <f>'RM_6.10.sz.mell'!F48</f>
        <v>0</v>
      </c>
      <c r="G48" s="806">
        <f>'RM_6.10.sz.mell'!G48</f>
        <v>0</v>
      </c>
      <c r="H48" s="806">
        <f>'RM_6.10.sz.mell'!H48</f>
        <v>0</v>
      </c>
      <c r="I48" s="806">
        <f>'RM_6.10.sz.mell'!I48</f>
        <v>0</v>
      </c>
      <c r="J48" s="806">
        <f>'RM_6.10.sz.mell'!J48</f>
        <v>0</v>
      </c>
      <c r="K48" s="807">
        <f>'RM_6.10.sz.mell'!K48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'RM_6.10.sz.mell'!C49</f>
        <v>0</v>
      </c>
      <c r="D49" s="806">
        <f>'RM_6.10.sz.mell'!D49</f>
        <v>0</v>
      </c>
      <c r="E49" s="806">
        <f>'RM_6.10.sz.mell'!E49</f>
        <v>0</v>
      </c>
      <c r="F49" s="806">
        <f>'RM_6.10.sz.mell'!F49</f>
        <v>0</v>
      </c>
      <c r="G49" s="806">
        <f>'RM_6.10.sz.mell'!G49</f>
        <v>0</v>
      </c>
      <c r="H49" s="806">
        <f>'RM_6.10.sz.mell'!H49</f>
        <v>0</v>
      </c>
      <c r="I49" s="806">
        <f>'RM_6.10.sz.mell'!I49</f>
        <v>0</v>
      </c>
      <c r="J49" s="806">
        <f>'RM_6.10.sz.mell'!J49</f>
        <v>0</v>
      </c>
      <c r="K49" s="807">
        <f>'RM_6.10.sz.mell'!K49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'RM_6.10.sz.mell'!C50</f>
        <v>0</v>
      </c>
      <c r="D50" s="806">
        <f>'RM_6.10.sz.mell'!D50</f>
        <v>0</v>
      </c>
      <c r="E50" s="806">
        <f>'RM_6.10.sz.mell'!E50</f>
        <v>0</v>
      </c>
      <c r="F50" s="806">
        <f>'RM_6.10.sz.mell'!F50</f>
        <v>0</v>
      </c>
      <c r="G50" s="806">
        <f>'RM_6.10.sz.mell'!G50</f>
        <v>0</v>
      </c>
      <c r="H50" s="806">
        <f>'RM_6.10.sz.mell'!H50</f>
        <v>0</v>
      </c>
      <c r="I50" s="806">
        <f>'RM_6.10.sz.mell'!I50</f>
        <v>0</v>
      </c>
      <c r="J50" s="806">
        <f>'RM_6.10.sz.mell'!J50</f>
        <v>0</v>
      </c>
      <c r="K50" s="807">
        <f>'RM_6.10.sz.mell'!K50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'RM_6.10.sz.mell'!C51</f>
        <v>0</v>
      </c>
      <c r="D51" s="801">
        <f>'RM_6.10.sz.mell'!D51</f>
        <v>0</v>
      </c>
      <c r="E51" s="801">
        <f>'RM_6.10.sz.mell'!E51</f>
        <v>0</v>
      </c>
      <c r="F51" s="801">
        <f>'RM_6.10.sz.mell'!F51</f>
        <v>0</v>
      </c>
      <c r="G51" s="801">
        <f>'RM_6.10.sz.mell'!G51</f>
        <v>0</v>
      </c>
      <c r="H51" s="801">
        <f>'RM_6.10.sz.mell'!H51</f>
        <v>0</v>
      </c>
      <c r="I51" s="801">
        <f>'RM_6.10.sz.mell'!I51</f>
        <v>0</v>
      </c>
      <c r="J51" s="801">
        <f>'RM_6.10.sz.mell'!J51</f>
        <v>0</v>
      </c>
      <c r="K51" s="302">
        <f>'RM_6.10.sz.mell'!K51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'RM_6.10.sz.mell'!C52</f>
        <v>0</v>
      </c>
      <c r="D52" s="803">
        <f>'RM_6.10.sz.mell'!D52</f>
        <v>0</v>
      </c>
      <c r="E52" s="803">
        <f>'RM_6.10.sz.mell'!E52</f>
        <v>0</v>
      </c>
      <c r="F52" s="803">
        <f>'RM_6.10.sz.mell'!F52</f>
        <v>0</v>
      </c>
      <c r="G52" s="803">
        <f>'RM_6.10.sz.mell'!G52</f>
        <v>0</v>
      </c>
      <c r="H52" s="803">
        <f>'RM_6.10.sz.mell'!H52</f>
        <v>0</v>
      </c>
      <c r="I52" s="803">
        <f>'RM_6.10.sz.mell'!I52</f>
        <v>0</v>
      </c>
      <c r="J52" s="803">
        <f>'RM_6.10.sz.mell'!J52</f>
        <v>0</v>
      </c>
      <c r="K52" s="804">
        <f>'RM_6.10.sz.mell'!K52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'RM_6.10.sz.mell'!C53</f>
        <v>0</v>
      </c>
      <c r="D53" s="806">
        <f>'RM_6.10.sz.mell'!D53</f>
        <v>0</v>
      </c>
      <c r="E53" s="806">
        <f>'RM_6.10.sz.mell'!E53</f>
        <v>0</v>
      </c>
      <c r="F53" s="806">
        <f>'RM_6.10.sz.mell'!F53</f>
        <v>0</v>
      </c>
      <c r="G53" s="806">
        <f>'RM_6.10.sz.mell'!G53</f>
        <v>0</v>
      </c>
      <c r="H53" s="806">
        <f>'RM_6.10.sz.mell'!H53</f>
        <v>0</v>
      </c>
      <c r="I53" s="806">
        <f>'RM_6.10.sz.mell'!I53</f>
        <v>0</v>
      </c>
      <c r="J53" s="806">
        <f>'RM_6.10.sz.mell'!J53</f>
        <v>0</v>
      </c>
      <c r="K53" s="807">
        <f>'RM_6.10.sz.mell'!K53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'RM_6.10.sz.mell'!C54</f>
        <v>0</v>
      </c>
      <c r="D54" s="806">
        <f>'RM_6.10.sz.mell'!D54</f>
        <v>0</v>
      </c>
      <c r="E54" s="806">
        <f>'RM_6.10.sz.mell'!E54</f>
        <v>0</v>
      </c>
      <c r="F54" s="806">
        <f>'RM_6.10.sz.mell'!F54</f>
        <v>0</v>
      </c>
      <c r="G54" s="806">
        <f>'RM_6.10.sz.mell'!G54</f>
        <v>0</v>
      </c>
      <c r="H54" s="806">
        <f>'RM_6.10.sz.mell'!H54</f>
        <v>0</v>
      </c>
      <c r="I54" s="806">
        <f>'RM_6.10.sz.mell'!I54</f>
        <v>0</v>
      </c>
      <c r="J54" s="806">
        <f>'RM_6.10.sz.mell'!J54</f>
        <v>0</v>
      </c>
      <c r="K54" s="807">
        <f>'RM_6.10.sz.mell'!K54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'RM_6.10.sz.mell'!C55</f>
        <v>0</v>
      </c>
      <c r="D55" s="806">
        <f>'RM_6.10.sz.mell'!D55</f>
        <v>0</v>
      </c>
      <c r="E55" s="806">
        <f>'RM_6.10.sz.mell'!E55</f>
        <v>0</v>
      </c>
      <c r="F55" s="806">
        <f>'RM_6.10.sz.mell'!F55</f>
        <v>0</v>
      </c>
      <c r="G55" s="806">
        <f>'RM_6.10.sz.mell'!G55</f>
        <v>0</v>
      </c>
      <c r="H55" s="806">
        <f>'RM_6.10.sz.mell'!H55</f>
        <v>0</v>
      </c>
      <c r="I55" s="806">
        <f>'RM_6.10.sz.mell'!I55</f>
        <v>0</v>
      </c>
      <c r="J55" s="806">
        <f>'RM_6.10.sz.mell'!J55</f>
        <v>0</v>
      </c>
      <c r="K55" s="807">
        <f>'RM_6.10.sz.mell'!K55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'RM_6.10.sz.mell'!C56</f>
        <v>0</v>
      </c>
      <c r="D56" s="801">
        <f>'RM_6.10.sz.mell'!D56</f>
        <v>0</v>
      </c>
      <c r="E56" s="801">
        <f>'RM_6.10.sz.mell'!E56</f>
        <v>0</v>
      </c>
      <c r="F56" s="801">
        <f>'RM_6.10.sz.mell'!F56</f>
        <v>0</v>
      </c>
      <c r="G56" s="801">
        <f>'RM_6.10.sz.mell'!G56</f>
        <v>0</v>
      </c>
      <c r="H56" s="801">
        <f>'RM_6.10.sz.mell'!H56</f>
        <v>0</v>
      </c>
      <c r="I56" s="801">
        <f>'RM_6.10.sz.mell'!I56</f>
        <v>0</v>
      </c>
      <c r="J56" s="801">
        <f>'RM_6.10.sz.mell'!J56</f>
        <v>0</v>
      </c>
      <c r="K56" s="302">
        <f>'RM_6.10.sz.mell'!K56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'RM_6.10.sz.mell'!C57</f>
        <v>0</v>
      </c>
      <c r="D57" s="809">
        <f>'RM_6.10.sz.mell'!D57</f>
        <v>0</v>
      </c>
      <c r="E57" s="809">
        <f>'RM_6.10.sz.mell'!E57</f>
        <v>0</v>
      </c>
      <c r="F57" s="809">
        <f>'RM_6.10.sz.mell'!F57</f>
        <v>0</v>
      </c>
      <c r="G57" s="809">
        <f>'RM_6.10.sz.mell'!G57</f>
        <v>0</v>
      </c>
      <c r="H57" s="809">
        <f>'RM_6.10.sz.mell'!H57</f>
        <v>0</v>
      </c>
      <c r="I57" s="809">
        <f>'RM_6.10.sz.mell'!I57</f>
        <v>0</v>
      </c>
      <c r="J57" s="809">
        <f>'RM_6.10.sz.mell'!J57</f>
        <v>0</v>
      </c>
      <c r="K57" s="350">
        <f>'RM_6.10.sz.mell'!K57</f>
        <v>0</v>
      </c>
    </row>
    <row r="58" spans="1:11" ht="8.1" customHeight="1" thickBot="1" x14ac:dyDescent="0.25">
      <c r="C58" s="815">
        <f>'RM_6.10.sz.mell'!C58</f>
        <v>0</v>
      </c>
      <c r="D58" s="815">
        <f>'RM_6.10.sz.mell'!D58</f>
        <v>0</v>
      </c>
      <c r="E58" s="815">
        <f>'RM_6.10.sz.mell'!E58</f>
        <v>0</v>
      </c>
      <c r="F58" s="815">
        <f>'RM_6.10.sz.mell'!F58</f>
        <v>0</v>
      </c>
      <c r="G58" s="815">
        <f>'RM_6.10.sz.mell'!G58</f>
        <v>0</v>
      </c>
      <c r="H58" s="815">
        <f>'RM_6.10.sz.mell'!H58</f>
        <v>0</v>
      </c>
      <c r="I58" s="815">
        <f>'RM_6.10.sz.mell'!I58</f>
        <v>0</v>
      </c>
      <c r="J58" s="815">
        <f>'RM_6.10.sz.mell'!J58</f>
        <v>0</v>
      </c>
      <c r="K58" s="816">
        <f>'RM_6.10.sz.mell'!K58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'RM_6.10.sz.mell'!C59</f>
        <v>0</v>
      </c>
      <c r="D59" s="813">
        <f>'RM_6.10.sz.mell'!D59</f>
        <v>0</v>
      </c>
      <c r="E59" s="813">
        <f>'RM_6.10.sz.mell'!E59</f>
        <v>0</v>
      </c>
      <c r="F59" s="813">
        <f>'RM_6.10.sz.mell'!F59</f>
        <v>0</v>
      </c>
      <c r="G59" s="813">
        <f>'RM_6.10.sz.mell'!G59</f>
        <v>0</v>
      </c>
      <c r="H59" s="813">
        <f>'RM_6.10.sz.mell'!H59</f>
        <v>0</v>
      </c>
      <c r="I59" s="813">
        <f>'RM_6.10.sz.mell'!I59</f>
        <v>0</v>
      </c>
      <c r="J59" s="813">
        <f>'RM_6.10.sz.mell'!J59</f>
        <v>0</v>
      </c>
      <c r="K59" s="814">
        <f>'RM_6.10.sz.mell'!K59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'RM_6.10.sz.mell'!C60</f>
        <v>0</v>
      </c>
      <c r="D60" s="813">
        <f>'RM_6.10.sz.mell'!D60</f>
        <v>0</v>
      </c>
      <c r="E60" s="813">
        <f>'RM_6.10.sz.mell'!E60</f>
        <v>0</v>
      </c>
      <c r="F60" s="813">
        <f>'RM_6.10.sz.mell'!F60</f>
        <v>0</v>
      </c>
      <c r="G60" s="813">
        <f>'RM_6.10.sz.mell'!G60</f>
        <v>0</v>
      </c>
      <c r="H60" s="813">
        <f>'RM_6.10.sz.mell'!H60</f>
        <v>0</v>
      </c>
      <c r="I60" s="813">
        <f>'RM_6.10.sz.mell'!I60</f>
        <v>0</v>
      </c>
      <c r="J60" s="813">
        <f>'RM_6.10.sz.mell'!J60</f>
        <v>0</v>
      </c>
      <c r="K60" s="814">
        <f>'RM_6.10.sz.mell'!K60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4" sqref="N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CONCATENATE(ALAPADATOK!Q27,"1. melléklet ",E_ALAPADATOK!A7," ",E_ALAPADATOK!B7," ",E_ALAPADATOK!C7," ",E_ALAPADATOK!D7," ",E_ALAPADATOK!E7," ",E_ALAPADATOK!F7," ",E_ALAPADATOK!G7," ",E_ALAPADATOK!H7)</f>
        <v>5.9.1.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CONCATENATE('E_5.10.sz.mell'!B2:J2)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'RM_6.10.1.sz.mell'!C10</f>
        <v>0</v>
      </c>
      <c r="D10" s="297">
        <f>'RM_6.10.1.sz.mell'!D10</f>
        <v>0</v>
      </c>
      <c r="E10" s="297">
        <f>'RM_6.10.1.sz.mell'!E10</f>
        <v>0</v>
      </c>
      <c r="F10" s="297">
        <f>'RM_6.10.1.sz.mell'!F10</f>
        <v>0</v>
      </c>
      <c r="G10" s="297">
        <f>'RM_6.10.1.sz.mell'!G10</f>
        <v>0</v>
      </c>
      <c r="H10" s="297">
        <f>'RM_6.10.1.sz.mell'!H10</f>
        <v>0</v>
      </c>
      <c r="I10" s="297">
        <f>'RM_6.10.1.sz.mell'!I10</f>
        <v>0</v>
      </c>
      <c r="J10" s="297">
        <f>'RM_6.10.1.sz.mell'!J10</f>
        <v>0</v>
      </c>
      <c r="K10" s="297">
        <f>'RM_6.10.1.sz.mell'!K10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'RM_6.10.1.sz.mell'!C11</f>
        <v>0</v>
      </c>
      <c r="D11" s="684">
        <f>'RM_6.10.1.sz.mell'!D11</f>
        <v>0</v>
      </c>
      <c r="E11" s="684">
        <f>'RM_6.10.1.sz.mell'!E11</f>
        <v>0</v>
      </c>
      <c r="F11" s="684">
        <f>'RM_6.10.1.sz.mell'!F11</f>
        <v>0</v>
      </c>
      <c r="G11" s="684">
        <f>'RM_6.10.1.sz.mell'!G11</f>
        <v>0</v>
      </c>
      <c r="H11" s="684">
        <f>'RM_6.10.1.sz.mell'!H11</f>
        <v>0</v>
      </c>
      <c r="I11" s="684">
        <f>'RM_6.10.1.sz.mell'!I11</f>
        <v>0</v>
      </c>
      <c r="J11" s="780">
        <f>'RM_6.10.1.sz.mell'!J11</f>
        <v>0</v>
      </c>
      <c r="K11" s="781">
        <f>'RM_6.10.1.sz.mell'!K11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'RM_6.10.1.sz.mell'!C12</f>
        <v>0</v>
      </c>
      <c r="D12" s="686">
        <f>'RM_6.10.1.sz.mell'!D12</f>
        <v>0</v>
      </c>
      <c r="E12" s="686">
        <f>'RM_6.10.1.sz.mell'!E12</f>
        <v>0</v>
      </c>
      <c r="F12" s="686">
        <f>'RM_6.10.1.sz.mell'!F12</f>
        <v>0</v>
      </c>
      <c r="G12" s="686">
        <f>'RM_6.10.1.sz.mell'!G12</f>
        <v>0</v>
      </c>
      <c r="H12" s="686">
        <f>'RM_6.10.1.sz.mell'!H12</f>
        <v>0</v>
      </c>
      <c r="I12" s="686">
        <f>'RM_6.10.1.sz.mell'!I12</f>
        <v>0</v>
      </c>
      <c r="J12" s="783">
        <f>'RM_6.10.1.sz.mell'!J12</f>
        <v>0</v>
      </c>
      <c r="K12" s="781">
        <f>'RM_6.10.1.sz.mell'!K12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'RM_6.10.1.sz.mell'!C13</f>
        <v>0</v>
      </c>
      <c r="D13" s="686">
        <f>'RM_6.10.1.sz.mell'!D13</f>
        <v>0</v>
      </c>
      <c r="E13" s="686">
        <f>'RM_6.10.1.sz.mell'!E13</f>
        <v>0</v>
      </c>
      <c r="F13" s="686">
        <f>'RM_6.10.1.sz.mell'!F13</f>
        <v>0</v>
      </c>
      <c r="G13" s="686">
        <f>'RM_6.10.1.sz.mell'!G13</f>
        <v>0</v>
      </c>
      <c r="H13" s="686">
        <f>'RM_6.10.1.sz.mell'!H13</f>
        <v>0</v>
      </c>
      <c r="I13" s="686">
        <f>'RM_6.10.1.sz.mell'!I13</f>
        <v>0</v>
      </c>
      <c r="J13" s="783">
        <f>'RM_6.10.1.sz.mell'!J13</f>
        <v>0</v>
      </c>
      <c r="K13" s="781">
        <f>'RM_6.10.1.sz.mell'!K13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'RM_6.10.1.sz.mell'!C14</f>
        <v>0</v>
      </c>
      <c r="D14" s="686">
        <f>'RM_6.10.1.sz.mell'!D14</f>
        <v>0</v>
      </c>
      <c r="E14" s="686">
        <f>'RM_6.10.1.sz.mell'!E14</f>
        <v>0</v>
      </c>
      <c r="F14" s="686">
        <f>'RM_6.10.1.sz.mell'!F14</f>
        <v>0</v>
      </c>
      <c r="G14" s="686">
        <f>'RM_6.10.1.sz.mell'!G14</f>
        <v>0</v>
      </c>
      <c r="H14" s="686">
        <f>'RM_6.10.1.sz.mell'!H14</f>
        <v>0</v>
      </c>
      <c r="I14" s="686">
        <f>'RM_6.10.1.sz.mell'!I14</f>
        <v>0</v>
      </c>
      <c r="J14" s="783">
        <f>'RM_6.10.1.sz.mell'!J14</f>
        <v>0</v>
      </c>
      <c r="K14" s="781">
        <f>'RM_6.10.1.sz.mell'!K14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'RM_6.10.1.sz.mell'!C15</f>
        <v>0</v>
      </c>
      <c r="D15" s="686">
        <f>'RM_6.10.1.sz.mell'!D15</f>
        <v>0</v>
      </c>
      <c r="E15" s="686">
        <f>'RM_6.10.1.sz.mell'!E15</f>
        <v>0</v>
      </c>
      <c r="F15" s="686">
        <f>'RM_6.10.1.sz.mell'!F15</f>
        <v>0</v>
      </c>
      <c r="G15" s="686">
        <f>'RM_6.10.1.sz.mell'!G15</f>
        <v>0</v>
      </c>
      <c r="H15" s="686">
        <f>'RM_6.10.1.sz.mell'!H15</f>
        <v>0</v>
      </c>
      <c r="I15" s="686">
        <f>'RM_6.10.1.sz.mell'!I15</f>
        <v>0</v>
      </c>
      <c r="J15" s="783">
        <f>'RM_6.10.1.sz.mell'!J15</f>
        <v>0</v>
      </c>
      <c r="K15" s="781">
        <f>'RM_6.10.1.sz.mell'!K15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'RM_6.10.1.sz.mell'!C16</f>
        <v>0</v>
      </c>
      <c r="D16" s="686">
        <f>'RM_6.10.1.sz.mell'!D16</f>
        <v>0</v>
      </c>
      <c r="E16" s="686">
        <f>'RM_6.10.1.sz.mell'!E16</f>
        <v>0</v>
      </c>
      <c r="F16" s="686">
        <f>'RM_6.10.1.sz.mell'!F16</f>
        <v>0</v>
      </c>
      <c r="G16" s="686">
        <f>'RM_6.10.1.sz.mell'!G16</f>
        <v>0</v>
      </c>
      <c r="H16" s="686">
        <f>'RM_6.10.1.sz.mell'!H16</f>
        <v>0</v>
      </c>
      <c r="I16" s="686">
        <f>'RM_6.10.1.sz.mell'!I16</f>
        <v>0</v>
      </c>
      <c r="J16" s="783">
        <f>'RM_6.10.1.sz.mell'!J16</f>
        <v>0</v>
      </c>
      <c r="K16" s="781">
        <f>'RM_6.10.1.sz.mell'!K16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'RM_6.10.1.sz.mell'!C17</f>
        <v>0</v>
      </c>
      <c r="D17" s="686">
        <f>'RM_6.10.1.sz.mell'!D17</f>
        <v>0</v>
      </c>
      <c r="E17" s="686">
        <f>'RM_6.10.1.sz.mell'!E17</f>
        <v>0</v>
      </c>
      <c r="F17" s="686">
        <f>'RM_6.10.1.sz.mell'!F17</f>
        <v>0</v>
      </c>
      <c r="G17" s="686">
        <f>'RM_6.10.1.sz.mell'!G17</f>
        <v>0</v>
      </c>
      <c r="H17" s="686">
        <f>'RM_6.10.1.sz.mell'!H17</f>
        <v>0</v>
      </c>
      <c r="I17" s="686">
        <f>'RM_6.10.1.sz.mell'!I17</f>
        <v>0</v>
      </c>
      <c r="J17" s="783">
        <f>'RM_6.10.1.sz.mell'!J17</f>
        <v>0</v>
      </c>
      <c r="K17" s="781">
        <f>'RM_6.10.1.sz.mell'!K17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'RM_6.10.1.sz.mell'!C18</f>
        <v>0</v>
      </c>
      <c r="D18" s="686">
        <f>'RM_6.10.1.sz.mell'!D18</f>
        <v>0</v>
      </c>
      <c r="E18" s="686">
        <f>'RM_6.10.1.sz.mell'!E18</f>
        <v>0</v>
      </c>
      <c r="F18" s="686">
        <f>'RM_6.10.1.sz.mell'!F18</f>
        <v>0</v>
      </c>
      <c r="G18" s="686">
        <f>'RM_6.10.1.sz.mell'!G18</f>
        <v>0</v>
      </c>
      <c r="H18" s="686">
        <f>'RM_6.10.1.sz.mell'!H18</f>
        <v>0</v>
      </c>
      <c r="I18" s="686">
        <f>'RM_6.10.1.sz.mell'!I18</f>
        <v>0</v>
      </c>
      <c r="J18" s="783">
        <f>'RM_6.10.1.sz.mell'!J18</f>
        <v>0</v>
      </c>
      <c r="K18" s="781">
        <f>'RM_6.10.1.sz.mell'!K18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'RM_6.10.1.sz.mell'!C19</f>
        <v>0</v>
      </c>
      <c r="D19" s="686">
        <f>'RM_6.10.1.sz.mell'!D19</f>
        <v>0</v>
      </c>
      <c r="E19" s="686">
        <f>'RM_6.10.1.sz.mell'!E19</f>
        <v>0</v>
      </c>
      <c r="F19" s="686">
        <f>'RM_6.10.1.sz.mell'!F19</f>
        <v>0</v>
      </c>
      <c r="G19" s="686">
        <f>'RM_6.10.1.sz.mell'!G19</f>
        <v>0</v>
      </c>
      <c r="H19" s="686">
        <f>'RM_6.10.1.sz.mell'!H19</f>
        <v>0</v>
      </c>
      <c r="I19" s="686">
        <f>'RM_6.10.1.sz.mell'!I19</f>
        <v>0</v>
      </c>
      <c r="J19" s="783">
        <f>'RM_6.10.1.sz.mell'!J19</f>
        <v>0</v>
      </c>
      <c r="K19" s="781">
        <f>'RM_6.10.1.sz.mell'!K19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'RM_6.10.1.sz.mell'!C20</f>
        <v>0</v>
      </c>
      <c r="D20" s="686">
        <f>'RM_6.10.1.sz.mell'!D20</f>
        <v>0</v>
      </c>
      <c r="E20" s="686">
        <f>'RM_6.10.1.sz.mell'!E20</f>
        <v>0</v>
      </c>
      <c r="F20" s="686">
        <f>'RM_6.10.1.sz.mell'!F20</f>
        <v>0</v>
      </c>
      <c r="G20" s="686">
        <f>'RM_6.10.1.sz.mell'!G20</f>
        <v>0</v>
      </c>
      <c r="H20" s="686">
        <f>'RM_6.10.1.sz.mell'!H20</f>
        <v>0</v>
      </c>
      <c r="I20" s="686">
        <f>'RM_6.10.1.sz.mell'!I20</f>
        <v>0</v>
      </c>
      <c r="J20" s="783">
        <f>'RM_6.10.1.sz.mell'!J20</f>
        <v>0</v>
      </c>
      <c r="K20" s="781">
        <f>'RM_6.10.1.sz.mell'!K20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'RM_6.10.1.sz.mell'!C21</f>
        <v>0</v>
      </c>
      <c r="D21" s="688">
        <f>'RM_6.10.1.sz.mell'!D21</f>
        <v>0</v>
      </c>
      <c r="E21" s="688">
        <f>'RM_6.10.1.sz.mell'!E21</f>
        <v>0</v>
      </c>
      <c r="F21" s="688">
        <f>'RM_6.10.1.sz.mell'!F21</f>
        <v>0</v>
      </c>
      <c r="G21" s="688">
        <f>'RM_6.10.1.sz.mell'!G21</f>
        <v>0</v>
      </c>
      <c r="H21" s="688">
        <f>'RM_6.10.1.sz.mell'!H21</f>
        <v>0</v>
      </c>
      <c r="I21" s="688">
        <f>'RM_6.10.1.sz.mell'!I21</f>
        <v>0</v>
      </c>
      <c r="J21" s="786">
        <f>'RM_6.10.1.sz.mell'!J21</f>
        <v>0</v>
      </c>
      <c r="K21" s="781">
        <f>'RM_6.10.1.sz.mell'!K21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'RM_6.10.1.sz.mell'!C22</f>
        <v>0</v>
      </c>
      <c r="D22" s="297">
        <f>'RM_6.10.1.sz.mell'!D22</f>
        <v>0</v>
      </c>
      <c r="E22" s="297">
        <f>'RM_6.10.1.sz.mell'!E22</f>
        <v>0</v>
      </c>
      <c r="F22" s="297">
        <f>'RM_6.10.1.sz.mell'!F22</f>
        <v>0</v>
      </c>
      <c r="G22" s="297">
        <f>'RM_6.10.1.sz.mell'!G22</f>
        <v>0</v>
      </c>
      <c r="H22" s="297">
        <f>'RM_6.10.1.sz.mell'!H22</f>
        <v>0</v>
      </c>
      <c r="I22" s="297">
        <f>'RM_6.10.1.sz.mell'!I22</f>
        <v>0</v>
      </c>
      <c r="J22" s="297">
        <f>'RM_6.10.1.sz.mell'!J22</f>
        <v>0</v>
      </c>
      <c r="K22" s="346">
        <f>'RM_6.10.1.sz.mell'!K22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'RM_6.10.1.sz.mell'!C23</f>
        <v>0</v>
      </c>
      <c r="D23" s="668">
        <f>'RM_6.10.1.sz.mell'!D23</f>
        <v>0</v>
      </c>
      <c r="E23" s="668">
        <f>'RM_6.10.1.sz.mell'!E23</f>
        <v>0</v>
      </c>
      <c r="F23" s="668">
        <f>'RM_6.10.1.sz.mell'!F23</f>
        <v>0</v>
      </c>
      <c r="G23" s="668">
        <f>'RM_6.10.1.sz.mell'!G23</f>
        <v>0</v>
      </c>
      <c r="H23" s="668">
        <f>'RM_6.10.1.sz.mell'!H23</f>
        <v>0</v>
      </c>
      <c r="I23" s="668">
        <f>'RM_6.10.1.sz.mell'!I23</f>
        <v>0</v>
      </c>
      <c r="J23" s="788">
        <f>'RM_6.10.1.sz.mell'!J23</f>
        <v>0</v>
      </c>
      <c r="K23" s="781">
        <f>'RM_6.10.1.sz.mell'!K23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'RM_6.10.1.sz.mell'!C24</f>
        <v>0</v>
      </c>
      <c r="D24" s="686">
        <f>'RM_6.10.1.sz.mell'!D24</f>
        <v>0</v>
      </c>
      <c r="E24" s="686">
        <f>'RM_6.10.1.sz.mell'!E24</f>
        <v>0</v>
      </c>
      <c r="F24" s="686">
        <f>'RM_6.10.1.sz.mell'!F24</f>
        <v>0</v>
      </c>
      <c r="G24" s="686">
        <f>'RM_6.10.1.sz.mell'!G24</f>
        <v>0</v>
      </c>
      <c r="H24" s="686">
        <f>'RM_6.10.1.sz.mell'!H24</f>
        <v>0</v>
      </c>
      <c r="I24" s="686">
        <f>'RM_6.10.1.sz.mell'!I24</f>
        <v>0</v>
      </c>
      <c r="J24" s="783">
        <f>'RM_6.10.1.sz.mell'!J24</f>
        <v>0</v>
      </c>
      <c r="K24" s="789">
        <f>'RM_6.10.1.sz.mell'!K24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'RM_6.10.1.sz.mell'!C25</f>
        <v>0</v>
      </c>
      <c r="D25" s="686">
        <f>'RM_6.10.1.sz.mell'!D25</f>
        <v>0</v>
      </c>
      <c r="E25" s="686">
        <f>'RM_6.10.1.sz.mell'!E25</f>
        <v>0</v>
      </c>
      <c r="F25" s="686">
        <f>'RM_6.10.1.sz.mell'!F25</f>
        <v>0</v>
      </c>
      <c r="G25" s="686">
        <f>'RM_6.10.1.sz.mell'!G25</f>
        <v>0</v>
      </c>
      <c r="H25" s="686">
        <f>'RM_6.10.1.sz.mell'!H25</f>
        <v>0</v>
      </c>
      <c r="I25" s="686">
        <f>'RM_6.10.1.sz.mell'!I25</f>
        <v>0</v>
      </c>
      <c r="J25" s="783">
        <f>'RM_6.10.1.sz.mell'!J25</f>
        <v>0</v>
      </c>
      <c r="K25" s="789">
        <f>'RM_6.10.1.sz.mell'!K25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'RM_6.10.1.sz.mell'!C26</f>
        <v>0</v>
      </c>
      <c r="D26" s="688">
        <f>'RM_6.10.1.sz.mell'!D26</f>
        <v>0</v>
      </c>
      <c r="E26" s="688">
        <f>'RM_6.10.1.sz.mell'!E26</f>
        <v>0</v>
      </c>
      <c r="F26" s="688">
        <f>'RM_6.10.1.sz.mell'!F26</f>
        <v>0</v>
      </c>
      <c r="G26" s="688">
        <f>'RM_6.10.1.sz.mell'!G26</f>
        <v>0</v>
      </c>
      <c r="H26" s="688">
        <f>'RM_6.10.1.sz.mell'!H26</f>
        <v>0</v>
      </c>
      <c r="I26" s="688">
        <f>'RM_6.10.1.sz.mell'!I26</f>
        <v>0</v>
      </c>
      <c r="J26" s="790">
        <f>'RM_6.10.1.sz.mell'!J26</f>
        <v>0</v>
      </c>
      <c r="K26" s="791">
        <f>'RM_6.10.1.sz.mell'!K26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'RM_6.10.1.sz.mell'!C27</f>
        <v>0</v>
      </c>
      <c r="D27" s="389">
        <f>'RM_6.10.1.sz.mell'!D27</f>
        <v>0</v>
      </c>
      <c r="E27" s="389">
        <f>'RM_6.10.1.sz.mell'!E27</f>
        <v>0</v>
      </c>
      <c r="F27" s="389">
        <f>'RM_6.10.1.sz.mell'!F27</f>
        <v>0</v>
      </c>
      <c r="G27" s="389">
        <f>'RM_6.10.1.sz.mell'!G27</f>
        <v>0</v>
      </c>
      <c r="H27" s="389">
        <f>'RM_6.10.1.sz.mell'!H27</f>
        <v>0</v>
      </c>
      <c r="I27" s="389">
        <f>'RM_6.10.1.sz.mell'!I27</f>
        <v>0</v>
      </c>
      <c r="J27" s="389">
        <f>'RM_6.10.1.sz.mell'!J27</f>
        <v>0</v>
      </c>
      <c r="K27" s="302">
        <f>'RM_6.10.1.sz.mell'!K27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'RM_6.10.1.sz.mell'!C28</f>
        <v>0</v>
      </c>
      <c r="D28" s="297">
        <f>'RM_6.10.1.sz.mell'!D28</f>
        <v>0</v>
      </c>
      <c r="E28" s="297">
        <f>'RM_6.10.1.sz.mell'!E28</f>
        <v>0</v>
      </c>
      <c r="F28" s="297">
        <f>'RM_6.10.1.sz.mell'!F28</f>
        <v>0</v>
      </c>
      <c r="G28" s="297">
        <f>'RM_6.10.1.sz.mell'!G28</f>
        <v>0</v>
      </c>
      <c r="H28" s="297">
        <f>'RM_6.10.1.sz.mell'!H28</f>
        <v>0</v>
      </c>
      <c r="I28" s="297">
        <f>'RM_6.10.1.sz.mell'!I28</f>
        <v>0</v>
      </c>
      <c r="J28" s="297">
        <f>'RM_6.10.1.sz.mell'!J28</f>
        <v>0</v>
      </c>
      <c r="K28" s="346">
        <f>'RM_6.10.1.sz.mell'!K28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'RM_6.10.1.sz.mell'!C29</f>
        <v>0</v>
      </c>
      <c r="D29" s="679">
        <f>'RM_6.10.1.sz.mell'!D29</f>
        <v>0</v>
      </c>
      <c r="E29" s="679">
        <f>'RM_6.10.1.sz.mell'!E29</f>
        <v>0</v>
      </c>
      <c r="F29" s="679">
        <f>'RM_6.10.1.sz.mell'!F29</f>
        <v>0</v>
      </c>
      <c r="G29" s="679">
        <f>'RM_6.10.1.sz.mell'!G29</f>
        <v>0</v>
      </c>
      <c r="H29" s="679">
        <f>'RM_6.10.1.sz.mell'!H29</f>
        <v>0</v>
      </c>
      <c r="I29" s="679">
        <f>'RM_6.10.1.sz.mell'!I29</f>
        <v>0</v>
      </c>
      <c r="J29" s="788">
        <f>'RM_6.10.1.sz.mell'!J29</f>
        <v>0</v>
      </c>
      <c r="K29" s="781">
        <f>'RM_6.10.1.sz.mell'!K29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'RM_6.10.1.sz.mell'!C30</f>
        <v>0</v>
      </c>
      <c r="D30" s="679">
        <f>'RM_6.10.1.sz.mell'!D30</f>
        <v>0</v>
      </c>
      <c r="E30" s="679">
        <f>'RM_6.10.1.sz.mell'!E30</f>
        <v>0</v>
      </c>
      <c r="F30" s="679">
        <f>'RM_6.10.1.sz.mell'!F30</f>
        <v>0</v>
      </c>
      <c r="G30" s="679">
        <f>'RM_6.10.1.sz.mell'!G30</f>
        <v>0</v>
      </c>
      <c r="H30" s="679">
        <f>'RM_6.10.1.sz.mell'!H30</f>
        <v>0</v>
      </c>
      <c r="I30" s="679">
        <f>'RM_6.10.1.sz.mell'!I30</f>
        <v>0</v>
      </c>
      <c r="J30" s="788">
        <f>'RM_6.10.1.sz.mell'!J30</f>
        <v>0</v>
      </c>
      <c r="K30" s="781">
        <f>'RM_6.10.1.sz.mell'!K30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'RM_6.10.1.sz.mell'!C31</f>
        <v>0</v>
      </c>
      <c r="D31" s="757">
        <f>'RM_6.10.1.sz.mell'!D31</f>
        <v>0</v>
      </c>
      <c r="E31" s="757">
        <f>'RM_6.10.1.sz.mell'!E31</f>
        <v>0</v>
      </c>
      <c r="F31" s="757">
        <f>'RM_6.10.1.sz.mell'!F31</f>
        <v>0</v>
      </c>
      <c r="G31" s="757">
        <f>'RM_6.10.1.sz.mell'!G31</f>
        <v>0</v>
      </c>
      <c r="H31" s="757">
        <f>'RM_6.10.1.sz.mell'!H31</f>
        <v>0</v>
      </c>
      <c r="I31" s="757">
        <f>'RM_6.10.1.sz.mell'!I31</f>
        <v>0</v>
      </c>
      <c r="J31" s="788">
        <f>'RM_6.10.1.sz.mell'!J31</f>
        <v>0</v>
      </c>
      <c r="K31" s="781">
        <f>'RM_6.10.1.sz.mell'!K31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'RM_6.10.1.sz.mell'!C32</f>
        <v>0</v>
      </c>
      <c r="D32" s="297">
        <f>'RM_6.10.1.sz.mell'!D32</f>
        <v>0</v>
      </c>
      <c r="E32" s="297">
        <f>'RM_6.10.1.sz.mell'!E32</f>
        <v>0</v>
      </c>
      <c r="F32" s="297">
        <f>'RM_6.10.1.sz.mell'!F32</f>
        <v>0</v>
      </c>
      <c r="G32" s="297">
        <f>'RM_6.10.1.sz.mell'!G32</f>
        <v>0</v>
      </c>
      <c r="H32" s="297">
        <f>'RM_6.10.1.sz.mell'!H32</f>
        <v>0</v>
      </c>
      <c r="I32" s="297">
        <f>'RM_6.10.1.sz.mell'!I32</f>
        <v>0</v>
      </c>
      <c r="J32" s="297">
        <f>'RM_6.10.1.sz.mell'!J32</f>
        <v>0</v>
      </c>
      <c r="K32" s="346">
        <f>'RM_6.10.1.sz.mell'!K32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'RM_6.10.1.sz.mell'!C33</f>
        <v>0</v>
      </c>
      <c r="D33" s="672">
        <f>'RM_6.10.1.sz.mell'!D33</f>
        <v>0</v>
      </c>
      <c r="E33" s="672">
        <f>'RM_6.10.1.sz.mell'!E33</f>
        <v>0</v>
      </c>
      <c r="F33" s="672">
        <f>'RM_6.10.1.sz.mell'!F33</f>
        <v>0</v>
      </c>
      <c r="G33" s="672">
        <f>'RM_6.10.1.sz.mell'!G33</f>
        <v>0</v>
      </c>
      <c r="H33" s="672">
        <f>'RM_6.10.1.sz.mell'!H33</f>
        <v>0</v>
      </c>
      <c r="I33" s="672">
        <f>'RM_6.10.1.sz.mell'!I33</f>
        <v>0</v>
      </c>
      <c r="J33" s="788">
        <f>'RM_6.10.1.sz.mell'!J33</f>
        <v>0</v>
      </c>
      <c r="K33" s="781">
        <f>'RM_6.10.1.sz.mell'!K33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'RM_6.10.1.sz.mell'!C34</f>
        <v>0</v>
      </c>
      <c r="D34" s="679">
        <f>'RM_6.10.1.sz.mell'!D34</f>
        <v>0</v>
      </c>
      <c r="E34" s="679">
        <f>'RM_6.10.1.sz.mell'!E34</f>
        <v>0</v>
      </c>
      <c r="F34" s="679">
        <f>'RM_6.10.1.sz.mell'!F34</f>
        <v>0</v>
      </c>
      <c r="G34" s="679">
        <f>'RM_6.10.1.sz.mell'!G34</f>
        <v>0</v>
      </c>
      <c r="H34" s="679">
        <f>'RM_6.10.1.sz.mell'!H34</f>
        <v>0</v>
      </c>
      <c r="I34" s="679">
        <f>'RM_6.10.1.sz.mell'!I34</f>
        <v>0</v>
      </c>
      <c r="J34" s="788">
        <f>'RM_6.10.1.sz.mell'!J34</f>
        <v>0</v>
      </c>
      <c r="K34" s="781">
        <f>'RM_6.10.1.sz.mell'!K34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'RM_6.10.1.sz.mell'!C35</f>
        <v>0</v>
      </c>
      <c r="D35" s="757">
        <f>'RM_6.10.1.sz.mell'!D35</f>
        <v>0</v>
      </c>
      <c r="E35" s="757">
        <f>'RM_6.10.1.sz.mell'!E35</f>
        <v>0</v>
      </c>
      <c r="F35" s="757">
        <f>'RM_6.10.1.sz.mell'!F35</f>
        <v>0</v>
      </c>
      <c r="G35" s="757">
        <f>'RM_6.10.1.sz.mell'!G35</f>
        <v>0</v>
      </c>
      <c r="H35" s="757">
        <f>'RM_6.10.1.sz.mell'!H35</f>
        <v>0</v>
      </c>
      <c r="I35" s="757">
        <f>'RM_6.10.1.sz.mell'!I35</f>
        <v>0</v>
      </c>
      <c r="J35" s="788">
        <f>'RM_6.10.1.sz.mell'!J35</f>
        <v>0</v>
      </c>
      <c r="K35" s="798">
        <f>'RM_6.10.1.sz.mell'!K35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'RM_6.10.1.sz.mell'!C36</f>
        <v>0</v>
      </c>
      <c r="D36" s="389">
        <f>'RM_6.10.1.sz.mell'!D36</f>
        <v>0</v>
      </c>
      <c r="E36" s="389">
        <f>'RM_6.10.1.sz.mell'!E36</f>
        <v>0</v>
      </c>
      <c r="F36" s="389">
        <f>'RM_6.10.1.sz.mell'!F36</f>
        <v>0</v>
      </c>
      <c r="G36" s="389">
        <f>'RM_6.10.1.sz.mell'!G36</f>
        <v>0</v>
      </c>
      <c r="H36" s="389">
        <f>'RM_6.10.1.sz.mell'!H36</f>
        <v>0</v>
      </c>
      <c r="I36" s="389">
        <f>'RM_6.10.1.sz.mell'!I36</f>
        <v>0</v>
      </c>
      <c r="J36" s="297">
        <f>'RM_6.10.1.sz.mell'!J36</f>
        <v>0</v>
      </c>
      <c r="K36" s="302">
        <f>'RM_6.10.1.sz.mell'!K36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'RM_6.10.1.sz.mell'!C37</f>
        <v>0</v>
      </c>
      <c r="D37" s="389">
        <f>'RM_6.10.1.sz.mell'!D37</f>
        <v>0</v>
      </c>
      <c r="E37" s="389">
        <f>'RM_6.10.1.sz.mell'!E37</f>
        <v>0</v>
      </c>
      <c r="F37" s="389">
        <f>'RM_6.10.1.sz.mell'!F37</f>
        <v>0</v>
      </c>
      <c r="G37" s="389">
        <f>'RM_6.10.1.sz.mell'!G37</f>
        <v>0</v>
      </c>
      <c r="H37" s="389">
        <f>'RM_6.10.1.sz.mell'!H37</f>
        <v>0</v>
      </c>
      <c r="I37" s="389">
        <f>'RM_6.10.1.sz.mell'!I37</f>
        <v>0</v>
      </c>
      <c r="J37" s="799">
        <f>'RM_6.10.1.sz.mell'!J37</f>
        <v>0</v>
      </c>
      <c r="K37" s="781">
        <f>'RM_6.10.1.sz.mell'!K37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'RM_6.10.1.sz.mell'!C38</f>
        <v>0</v>
      </c>
      <c r="D38" s="297">
        <f>'RM_6.10.1.sz.mell'!D38</f>
        <v>0</v>
      </c>
      <c r="E38" s="297">
        <f>'RM_6.10.1.sz.mell'!E38</f>
        <v>0</v>
      </c>
      <c r="F38" s="297">
        <f>'RM_6.10.1.sz.mell'!F38</f>
        <v>0</v>
      </c>
      <c r="G38" s="297">
        <f>'RM_6.10.1.sz.mell'!G38</f>
        <v>0</v>
      </c>
      <c r="H38" s="297">
        <f>'RM_6.10.1.sz.mell'!H38</f>
        <v>0</v>
      </c>
      <c r="I38" s="297">
        <f>'RM_6.10.1.sz.mell'!I38</f>
        <v>0</v>
      </c>
      <c r="J38" s="297">
        <f>'RM_6.10.1.sz.mell'!J38</f>
        <v>0</v>
      </c>
      <c r="K38" s="346">
        <f>'RM_6.10.1.sz.mell'!K38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'RM_6.10.1.sz.mell'!C39</f>
        <v>0</v>
      </c>
      <c r="D39" s="297">
        <f>'RM_6.10.1.sz.mell'!D39</f>
        <v>0</v>
      </c>
      <c r="E39" s="297">
        <f>'RM_6.10.1.sz.mell'!E39</f>
        <v>0</v>
      </c>
      <c r="F39" s="297">
        <f>'RM_6.10.1.sz.mell'!F39</f>
        <v>0</v>
      </c>
      <c r="G39" s="297">
        <f>'RM_6.10.1.sz.mell'!G39</f>
        <v>0</v>
      </c>
      <c r="H39" s="297">
        <f>'RM_6.10.1.sz.mell'!H39</f>
        <v>0</v>
      </c>
      <c r="I39" s="297">
        <f>'RM_6.10.1.sz.mell'!I39</f>
        <v>0</v>
      </c>
      <c r="J39" s="297">
        <f>'RM_6.10.1.sz.mell'!J39</f>
        <v>0</v>
      </c>
      <c r="K39" s="346">
        <f>'RM_6.10.1.sz.mell'!K39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'RM_6.10.1.sz.mell'!C40</f>
        <v>0</v>
      </c>
      <c r="D40" s="672">
        <f>'RM_6.10.1.sz.mell'!D40</f>
        <v>0</v>
      </c>
      <c r="E40" s="672">
        <f>'RM_6.10.1.sz.mell'!E40</f>
        <v>0</v>
      </c>
      <c r="F40" s="672">
        <f>'RM_6.10.1.sz.mell'!F40</f>
        <v>0</v>
      </c>
      <c r="G40" s="672">
        <f>'RM_6.10.1.sz.mell'!G40</f>
        <v>0</v>
      </c>
      <c r="H40" s="672">
        <f>'RM_6.10.1.sz.mell'!H40</f>
        <v>0</v>
      </c>
      <c r="I40" s="672">
        <f>'RM_6.10.1.sz.mell'!I40</f>
        <v>0</v>
      </c>
      <c r="J40" s="788">
        <f>'RM_6.10.1.sz.mell'!J40</f>
        <v>0</v>
      </c>
      <c r="K40" s="781">
        <f>'RM_6.10.1.sz.mell'!K40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'RM_6.10.1.sz.mell'!C41</f>
        <v>0</v>
      </c>
      <c r="D41" s="679">
        <f>'RM_6.10.1.sz.mell'!D41</f>
        <v>0</v>
      </c>
      <c r="E41" s="679">
        <f>'RM_6.10.1.sz.mell'!E41</f>
        <v>0</v>
      </c>
      <c r="F41" s="679">
        <f>'RM_6.10.1.sz.mell'!F41</f>
        <v>0</v>
      </c>
      <c r="G41" s="679">
        <f>'RM_6.10.1.sz.mell'!G41</f>
        <v>0</v>
      </c>
      <c r="H41" s="679">
        <f>'RM_6.10.1.sz.mell'!H41</f>
        <v>0</v>
      </c>
      <c r="I41" s="679">
        <f>'RM_6.10.1.sz.mell'!I41</f>
        <v>0</v>
      </c>
      <c r="J41" s="788">
        <f>'RM_6.10.1.sz.mell'!J41</f>
        <v>0</v>
      </c>
      <c r="K41" s="789">
        <f>'RM_6.10.1.sz.mell'!K41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'RM_6.10.1.sz.mell'!C42</f>
        <v>0</v>
      </c>
      <c r="D42" s="676">
        <f>'RM_6.10.1.sz.mell'!D42</f>
        <v>0</v>
      </c>
      <c r="E42" s="676">
        <f>'RM_6.10.1.sz.mell'!E42</f>
        <v>0</v>
      </c>
      <c r="F42" s="676">
        <f>'RM_6.10.1.sz.mell'!F42</f>
        <v>0</v>
      </c>
      <c r="G42" s="676">
        <f>'RM_6.10.1.sz.mell'!G42</f>
        <v>0</v>
      </c>
      <c r="H42" s="676">
        <f>'RM_6.10.1.sz.mell'!H42</f>
        <v>0</v>
      </c>
      <c r="I42" s="676">
        <f>'RM_6.10.1.sz.mell'!I42</f>
        <v>0</v>
      </c>
      <c r="J42" s="788">
        <f>'RM_6.10.1.sz.mell'!J42</f>
        <v>0</v>
      </c>
      <c r="K42" s="791">
        <f>'RM_6.10.1.sz.mell'!K42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'RM_6.10.1.sz.mell'!C43</f>
        <v>0</v>
      </c>
      <c r="D43" s="297">
        <f>'RM_6.10.1.sz.mell'!D43</f>
        <v>0</v>
      </c>
      <c r="E43" s="297">
        <f>'RM_6.10.1.sz.mell'!E43</f>
        <v>0</v>
      </c>
      <c r="F43" s="297">
        <f>'RM_6.10.1.sz.mell'!F43</f>
        <v>0</v>
      </c>
      <c r="G43" s="297">
        <f>'RM_6.10.1.sz.mell'!G43</f>
        <v>0</v>
      </c>
      <c r="H43" s="297">
        <f>'RM_6.10.1.sz.mell'!H43</f>
        <v>0</v>
      </c>
      <c r="I43" s="297">
        <f>'RM_6.10.1.sz.mell'!I43</f>
        <v>0</v>
      </c>
      <c r="J43" s="297">
        <f>'RM_6.10.1.sz.mell'!J43</f>
        <v>0</v>
      </c>
      <c r="K43" s="346">
        <f>'RM_6.10.1.sz.mell'!K43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'RM_6.10.1.sz.mell'!C45</f>
        <v>0</v>
      </c>
      <c r="D45" s="801">
        <f>'RM_6.10.1.sz.mell'!D45</f>
        <v>0</v>
      </c>
      <c r="E45" s="801">
        <f>'RM_6.10.1.sz.mell'!E45</f>
        <v>0</v>
      </c>
      <c r="F45" s="801">
        <f>'RM_6.10.1.sz.mell'!F45</f>
        <v>0</v>
      </c>
      <c r="G45" s="801">
        <f>'RM_6.10.1.sz.mell'!G45</f>
        <v>0</v>
      </c>
      <c r="H45" s="801">
        <f>'RM_6.10.1.sz.mell'!H45</f>
        <v>0</v>
      </c>
      <c r="I45" s="801">
        <f>'RM_6.10.1.sz.mell'!I45</f>
        <v>0</v>
      </c>
      <c r="J45" s="801">
        <f>'RM_6.10.1.sz.mell'!J45</f>
        <v>0</v>
      </c>
      <c r="K45" s="302">
        <f>'RM_6.10.1.sz.mell'!K45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'RM_6.10.1.sz.mell'!C46</f>
        <v>0</v>
      </c>
      <c r="D46" s="803">
        <f>'RM_6.10.1.sz.mell'!D46</f>
        <v>0</v>
      </c>
      <c r="E46" s="803">
        <f>'RM_6.10.1.sz.mell'!E46</f>
        <v>0</v>
      </c>
      <c r="F46" s="803">
        <f>'RM_6.10.1.sz.mell'!F46</f>
        <v>0</v>
      </c>
      <c r="G46" s="803">
        <f>'RM_6.10.1.sz.mell'!G46</f>
        <v>0</v>
      </c>
      <c r="H46" s="803">
        <f>'RM_6.10.1.sz.mell'!H46</f>
        <v>0</v>
      </c>
      <c r="I46" s="803">
        <f>'RM_6.10.1.sz.mell'!I46</f>
        <v>0</v>
      </c>
      <c r="J46" s="803">
        <f>'RM_6.10.1.sz.mell'!J46</f>
        <v>0</v>
      </c>
      <c r="K46" s="804">
        <f>'RM_6.10.1.sz.mell'!K46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'RM_6.10.1.sz.mell'!C47</f>
        <v>0</v>
      </c>
      <c r="D47" s="806">
        <f>'RM_6.10.1.sz.mell'!D47</f>
        <v>0</v>
      </c>
      <c r="E47" s="806">
        <f>'RM_6.10.1.sz.mell'!E47</f>
        <v>0</v>
      </c>
      <c r="F47" s="806">
        <f>'RM_6.10.1.sz.mell'!F47</f>
        <v>0</v>
      </c>
      <c r="G47" s="806">
        <f>'RM_6.10.1.sz.mell'!G47</f>
        <v>0</v>
      </c>
      <c r="H47" s="806">
        <f>'RM_6.10.1.sz.mell'!H47</f>
        <v>0</v>
      </c>
      <c r="I47" s="806">
        <f>'RM_6.10.1.sz.mell'!I47</f>
        <v>0</v>
      </c>
      <c r="J47" s="806">
        <f>'RM_6.10.1.sz.mell'!J47</f>
        <v>0</v>
      </c>
      <c r="K47" s="807">
        <f>'RM_6.10.1.sz.mell'!K47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'RM_6.10.1.sz.mell'!C48</f>
        <v>0</v>
      </c>
      <c r="D48" s="806">
        <f>'RM_6.10.1.sz.mell'!D48</f>
        <v>0</v>
      </c>
      <c r="E48" s="806">
        <f>'RM_6.10.1.sz.mell'!E48</f>
        <v>0</v>
      </c>
      <c r="F48" s="806">
        <f>'RM_6.10.1.sz.mell'!F48</f>
        <v>0</v>
      </c>
      <c r="G48" s="806">
        <f>'RM_6.10.1.sz.mell'!G48</f>
        <v>0</v>
      </c>
      <c r="H48" s="806">
        <f>'RM_6.10.1.sz.mell'!H48</f>
        <v>0</v>
      </c>
      <c r="I48" s="806">
        <f>'RM_6.10.1.sz.mell'!I48</f>
        <v>0</v>
      </c>
      <c r="J48" s="806">
        <f>'RM_6.10.1.sz.mell'!J48</f>
        <v>0</v>
      </c>
      <c r="K48" s="807">
        <f>'RM_6.10.1.sz.mell'!K48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'RM_6.10.1.sz.mell'!C49</f>
        <v>0</v>
      </c>
      <c r="D49" s="806">
        <f>'RM_6.10.1.sz.mell'!D49</f>
        <v>0</v>
      </c>
      <c r="E49" s="806">
        <f>'RM_6.10.1.sz.mell'!E49</f>
        <v>0</v>
      </c>
      <c r="F49" s="806">
        <f>'RM_6.10.1.sz.mell'!F49</f>
        <v>0</v>
      </c>
      <c r="G49" s="806">
        <f>'RM_6.10.1.sz.mell'!G49</f>
        <v>0</v>
      </c>
      <c r="H49" s="806">
        <f>'RM_6.10.1.sz.mell'!H49</f>
        <v>0</v>
      </c>
      <c r="I49" s="806">
        <f>'RM_6.10.1.sz.mell'!I49</f>
        <v>0</v>
      </c>
      <c r="J49" s="806">
        <f>'RM_6.10.1.sz.mell'!J49</f>
        <v>0</v>
      </c>
      <c r="K49" s="807">
        <f>'RM_6.10.1.sz.mell'!K49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'RM_6.10.1.sz.mell'!C50</f>
        <v>0</v>
      </c>
      <c r="D50" s="806">
        <f>'RM_6.10.1.sz.mell'!D50</f>
        <v>0</v>
      </c>
      <c r="E50" s="806">
        <f>'RM_6.10.1.sz.mell'!E50</f>
        <v>0</v>
      </c>
      <c r="F50" s="806">
        <f>'RM_6.10.1.sz.mell'!F50</f>
        <v>0</v>
      </c>
      <c r="G50" s="806">
        <f>'RM_6.10.1.sz.mell'!G50</f>
        <v>0</v>
      </c>
      <c r="H50" s="806">
        <f>'RM_6.10.1.sz.mell'!H50</f>
        <v>0</v>
      </c>
      <c r="I50" s="806">
        <f>'RM_6.10.1.sz.mell'!I50</f>
        <v>0</v>
      </c>
      <c r="J50" s="806">
        <f>'RM_6.10.1.sz.mell'!J50</f>
        <v>0</v>
      </c>
      <c r="K50" s="807">
        <f>'RM_6.10.1.sz.mell'!K50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'RM_6.10.1.sz.mell'!C51</f>
        <v>0</v>
      </c>
      <c r="D51" s="801">
        <f>'RM_6.10.1.sz.mell'!D51</f>
        <v>0</v>
      </c>
      <c r="E51" s="801">
        <f>'RM_6.10.1.sz.mell'!E51</f>
        <v>0</v>
      </c>
      <c r="F51" s="801">
        <f>'RM_6.10.1.sz.mell'!F51</f>
        <v>0</v>
      </c>
      <c r="G51" s="801">
        <f>'RM_6.10.1.sz.mell'!G51</f>
        <v>0</v>
      </c>
      <c r="H51" s="801">
        <f>'RM_6.10.1.sz.mell'!H51</f>
        <v>0</v>
      </c>
      <c r="I51" s="801">
        <f>'RM_6.10.1.sz.mell'!I51</f>
        <v>0</v>
      </c>
      <c r="J51" s="801">
        <f>'RM_6.10.1.sz.mell'!J51</f>
        <v>0</v>
      </c>
      <c r="K51" s="302">
        <f>'RM_6.10.1.sz.mell'!K51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'RM_6.10.1.sz.mell'!C52</f>
        <v>0</v>
      </c>
      <c r="D52" s="803">
        <f>'RM_6.10.1.sz.mell'!D52</f>
        <v>0</v>
      </c>
      <c r="E52" s="803">
        <f>'RM_6.10.1.sz.mell'!E52</f>
        <v>0</v>
      </c>
      <c r="F52" s="803">
        <f>'RM_6.10.1.sz.mell'!F52</f>
        <v>0</v>
      </c>
      <c r="G52" s="803">
        <f>'RM_6.10.1.sz.mell'!G52</f>
        <v>0</v>
      </c>
      <c r="H52" s="803">
        <f>'RM_6.10.1.sz.mell'!H52</f>
        <v>0</v>
      </c>
      <c r="I52" s="803">
        <f>'RM_6.10.1.sz.mell'!I52</f>
        <v>0</v>
      </c>
      <c r="J52" s="803">
        <f>'RM_6.10.1.sz.mell'!J52</f>
        <v>0</v>
      </c>
      <c r="K52" s="804">
        <f>'RM_6.10.1.sz.mell'!K52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'RM_6.10.1.sz.mell'!C53</f>
        <v>0</v>
      </c>
      <c r="D53" s="806">
        <f>'RM_6.10.1.sz.mell'!D53</f>
        <v>0</v>
      </c>
      <c r="E53" s="806">
        <f>'RM_6.10.1.sz.mell'!E53</f>
        <v>0</v>
      </c>
      <c r="F53" s="806">
        <f>'RM_6.10.1.sz.mell'!F53</f>
        <v>0</v>
      </c>
      <c r="G53" s="806">
        <f>'RM_6.10.1.sz.mell'!G53</f>
        <v>0</v>
      </c>
      <c r="H53" s="806">
        <f>'RM_6.10.1.sz.mell'!H53</f>
        <v>0</v>
      </c>
      <c r="I53" s="806">
        <f>'RM_6.10.1.sz.mell'!I53</f>
        <v>0</v>
      </c>
      <c r="J53" s="806">
        <f>'RM_6.10.1.sz.mell'!J53</f>
        <v>0</v>
      </c>
      <c r="K53" s="807">
        <f>'RM_6.10.1.sz.mell'!K53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'RM_6.10.1.sz.mell'!C54</f>
        <v>0</v>
      </c>
      <c r="D54" s="806">
        <f>'RM_6.10.1.sz.mell'!D54</f>
        <v>0</v>
      </c>
      <c r="E54" s="806">
        <f>'RM_6.10.1.sz.mell'!E54</f>
        <v>0</v>
      </c>
      <c r="F54" s="806">
        <f>'RM_6.10.1.sz.mell'!F54</f>
        <v>0</v>
      </c>
      <c r="G54" s="806">
        <f>'RM_6.10.1.sz.mell'!G54</f>
        <v>0</v>
      </c>
      <c r="H54" s="806">
        <f>'RM_6.10.1.sz.mell'!H54</f>
        <v>0</v>
      </c>
      <c r="I54" s="806">
        <f>'RM_6.10.1.sz.mell'!I54</f>
        <v>0</v>
      </c>
      <c r="J54" s="806">
        <f>'RM_6.10.1.sz.mell'!J54</f>
        <v>0</v>
      </c>
      <c r="K54" s="807">
        <f>'RM_6.10.1.sz.mell'!K54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'RM_6.10.1.sz.mell'!C55</f>
        <v>0</v>
      </c>
      <c r="D55" s="806">
        <f>'RM_6.10.1.sz.mell'!D55</f>
        <v>0</v>
      </c>
      <c r="E55" s="806">
        <f>'RM_6.10.1.sz.mell'!E55</f>
        <v>0</v>
      </c>
      <c r="F55" s="806">
        <f>'RM_6.10.1.sz.mell'!F55</f>
        <v>0</v>
      </c>
      <c r="G55" s="806">
        <f>'RM_6.10.1.sz.mell'!G55</f>
        <v>0</v>
      </c>
      <c r="H55" s="806">
        <f>'RM_6.10.1.sz.mell'!H55</f>
        <v>0</v>
      </c>
      <c r="I55" s="806">
        <f>'RM_6.10.1.sz.mell'!I55</f>
        <v>0</v>
      </c>
      <c r="J55" s="806">
        <f>'RM_6.10.1.sz.mell'!J55</f>
        <v>0</v>
      </c>
      <c r="K55" s="807">
        <f>'RM_6.10.1.sz.mell'!K55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'RM_6.10.1.sz.mell'!C56</f>
        <v>0</v>
      </c>
      <c r="D56" s="801">
        <f>'RM_6.10.1.sz.mell'!D56</f>
        <v>0</v>
      </c>
      <c r="E56" s="801">
        <f>'RM_6.10.1.sz.mell'!E56</f>
        <v>0</v>
      </c>
      <c r="F56" s="801">
        <f>'RM_6.10.1.sz.mell'!F56</f>
        <v>0</v>
      </c>
      <c r="G56" s="801">
        <f>'RM_6.10.1.sz.mell'!G56</f>
        <v>0</v>
      </c>
      <c r="H56" s="801">
        <f>'RM_6.10.1.sz.mell'!H56</f>
        <v>0</v>
      </c>
      <c r="I56" s="801">
        <f>'RM_6.10.1.sz.mell'!I56</f>
        <v>0</v>
      </c>
      <c r="J56" s="801">
        <f>'RM_6.10.1.sz.mell'!J56</f>
        <v>0</v>
      </c>
      <c r="K56" s="302">
        <f>'RM_6.10.1.sz.mell'!K56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'RM_6.10.1.sz.mell'!C57</f>
        <v>0</v>
      </c>
      <c r="D57" s="809">
        <f>'RM_6.10.1.sz.mell'!D57</f>
        <v>0</v>
      </c>
      <c r="E57" s="809">
        <f>'RM_6.10.1.sz.mell'!E57</f>
        <v>0</v>
      </c>
      <c r="F57" s="809">
        <f>'RM_6.10.1.sz.mell'!F57</f>
        <v>0</v>
      </c>
      <c r="G57" s="809">
        <f>'RM_6.10.1.sz.mell'!G57</f>
        <v>0</v>
      </c>
      <c r="H57" s="809">
        <f>'RM_6.10.1.sz.mell'!H57</f>
        <v>0</v>
      </c>
      <c r="I57" s="809">
        <f>'RM_6.10.1.sz.mell'!I57</f>
        <v>0</v>
      </c>
      <c r="J57" s="809">
        <f>'RM_6.10.1.sz.mell'!J57</f>
        <v>0</v>
      </c>
      <c r="K57" s="350">
        <f>'RM_6.10.1.sz.mell'!K57</f>
        <v>0</v>
      </c>
    </row>
    <row r="58" spans="1:11" ht="8.1" customHeight="1" thickBot="1" x14ac:dyDescent="0.25">
      <c r="C58" s="815">
        <f>'RM_6.10.1.sz.mell'!C58</f>
        <v>0</v>
      </c>
      <c r="D58" s="815">
        <f>'RM_6.10.1.sz.mell'!D58</f>
        <v>0</v>
      </c>
      <c r="E58" s="815">
        <f>'RM_6.10.1.sz.mell'!E58</f>
        <v>0</v>
      </c>
      <c r="F58" s="815">
        <f>'RM_6.10.1.sz.mell'!F58</f>
        <v>0</v>
      </c>
      <c r="G58" s="815">
        <f>'RM_6.10.1.sz.mell'!G58</f>
        <v>0</v>
      </c>
      <c r="H58" s="815">
        <f>'RM_6.10.1.sz.mell'!H58</f>
        <v>0</v>
      </c>
      <c r="I58" s="815">
        <f>'RM_6.10.1.sz.mell'!I58</f>
        <v>0</v>
      </c>
      <c r="J58" s="815">
        <f>'RM_6.10.1.sz.mell'!J58</f>
        <v>0</v>
      </c>
      <c r="K58" s="816">
        <f>'RM_6.10.1.sz.mell'!K58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'RM_6.10.1.sz.mell'!C59</f>
        <v>0</v>
      </c>
      <c r="D59" s="813">
        <f>'RM_6.10.1.sz.mell'!D59</f>
        <v>0</v>
      </c>
      <c r="E59" s="813">
        <f>'RM_6.10.1.sz.mell'!E59</f>
        <v>0</v>
      </c>
      <c r="F59" s="813">
        <f>'RM_6.10.1.sz.mell'!F59</f>
        <v>0</v>
      </c>
      <c r="G59" s="813">
        <f>'RM_6.10.1.sz.mell'!G59</f>
        <v>0</v>
      </c>
      <c r="H59" s="813">
        <f>'RM_6.10.1.sz.mell'!H59</f>
        <v>0</v>
      </c>
      <c r="I59" s="813">
        <f>'RM_6.10.1.sz.mell'!I59</f>
        <v>0</v>
      </c>
      <c r="J59" s="813">
        <f>'RM_6.10.1.sz.mell'!J59</f>
        <v>0</v>
      </c>
      <c r="K59" s="814">
        <f>'RM_6.10.1.sz.mell'!K59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'RM_6.10.1.sz.mell'!C60</f>
        <v>0</v>
      </c>
      <c r="D60" s="813">
        <f>'RM_6.10.1.sz.mell'!D60</f>
        <v>0</v>
      </c>
      <c r="E60" s="813">
        <f>'RM_6.10.1.sz.mell'!E60</f>
        <v>0</v>
      </c>
      <c r="F60" s="813">
        <f>'RM_6.10.1.sz.mell'!F60</f>
        <v>0</v>
      </c>
      <c r="G60" s="813">
        <f>'RM_6.10.1.sz.mell'!G60</f>
        <v>0</v>
      </c>
      <c r="H60" s="813">
        <f>'RM_6.10.1.sz.mell'!H60</f>
        <v>0</v>
      </c>
      <c r="I60" s="813">
        <f>'RM_6.10.1.sz.mell'!I60</f>
        <v>0</v>
      </c>
      <c r="J60" s="813">
        <f>'RM_6.10.1.sz.mell'!J60</f>
        <v>0</v>
      </c>
      <c r="K60" s="814">
        <f>'RM_6.10.1.sz.mell'!K60</f>
        <v>0</v>
      </c>
    </row>
  </sheetData>
  <sheetProtection sheet="1" formatCells="0"/>
  <customSheetViews>
    <customSheetView guid="{9A8A2574-4E4C-4A0E-A4B4-611EAAF4A38D}" scale="120" topLeftCell="B1">
      <selection activeCell="N34" sqref="N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58" zoomScale="120" zoomScaleNormal="120" workbookViewId="0"/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CONCATENATE(ALAPADATOK!P13," melléklet ",ALAPADATOK!A7," ",ALAPADATOK!B7," ",ALAPADATOK!C7," ",ALAPADATOK!D7," ",ALAPADATOK!E7," ",ALAPADATOK!F7," ",ALAPADATOK!G7," ",ALAPADATOK!H7)</f>
        <v>9.2. melléklet a 2 / 2021. ( III.12. ) önkormányzati rendelethez</v>
      </c>
    </row>
    <row r="2" spans="1:3" s="440" customFormat="1" ht="36" x14ac:dyDescent="0.2">
      <c r="A2" s="392" t="s">
        <v>201</v>
      </c>
      <c r="B2" s="636" t="str">
        <f>CONCATENATE(ALAPADATOK!B13)</f>
        <v>Mezőzombori Polgármesteri Hivatal</v>
      </c>
      <c r="C2" s="351" t="s">
        <v>59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54478389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>
        <v>54478389</v>
      </c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54478389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54478389</v>
      </c>
    </row>
    <row r="46" spans="1:3" ht="12" customHeight="1" x14ac:dyDescent="0.2">
      <c r="A46" s="436" t="s">
        <v>97</v>
      </c>
      <c r="B46" s="9" t="s">
        <v>48</v>
      </c>
      <c r="C46" s="78">
        <v>35138598</v>
      </c>
    </row>
    <row r="47" spans="1:3" ht="12" customHeight="1" x14ac:dyDescent="0.2">
      <c r="A47" s="436" t="s">
        <v>98</v>
      </c>
      <c r="B47" s="8" t="s">
        <v>181</v>
      </c>
      <c r="C47" s="81">
        <v>5200000</v>
      </c>
    </row>
    <row r="48" spans="1:3" ht="12" customHeight="1" x14ac:dyDescent="0.2">
      <c r="A48" s="436" t="s">
        <v>99</v>
      </c>
      <c r="B48" s="8" t="s">
        <v>138</v>
      </c>
      <c r="C48" s="81">
        <v>14139791</v>
      </c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54478389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>
        <v>7</v>
      </c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 topLeftCell="A26"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5" sqref="N35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CONCATENATE(ALAPADATOK!Q27,"2. melléklet ",E_ALAPADATOK!A7," ",E_ALAPADATOK!B7," ",E_ALAPADATOK!C7," ",E_ALAPADATOK!D7," ",E_ALAPADATOK!E7," ",E_ALAPADATOK!F7," ",E_ALAPADATOK!G7," ",E_ALAPADATOK!H7)</f>
        <v>5.9.2.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CONCATENATE('E_5.10.1.sz.mell'!B2:J2)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'RM_6.10.2.sz.mell'!C10</f>
        <v>0</v>
      </c>
      <c r="D10" s="297">
        <f>'RM_6.10.2.sz.mell'!D10</f>
        <v>0</v>
      </c>
      <c r="E10" s="297">
        <f>'RM_6.10.2.sz.mell'!E10</f>
        <v>0</v>
      </c>
      <c r="F10" s="297">
        <f>'RM_6.10.2.sz.mell'!F10</f>
        <v>0</v>
      </c>
      <c r="G10" s="297">
        <f>'RM_6.10.2.sz.mell'!G10</f>
        <v>0</v>
      </c>
      <c r="H10" s="297">
        <f>'RM_6.10.2.sz.mell'!H10</f>
        <v>0</v>
      </c>
      <c r="I10" s="297">
        <f>'RM_6.10.2.sz.mell'!I10</f>
        <v>0</v>
      </c>
      <c r="J10" s="297">
        <f>'RM_6.10.2.sz.mell'!J10</f>
        <v>0</v>
      </c>
      <c r="K10" s="297">
        <f>'RM_6.10.2.sz.mell'!K10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'RM_6.10.2.sz.mell'!C11</f>
        <v>0</v>
      </c>
      <c r="D11" s="684">
        <f>'RM_6.10.2.sz.mell'!D11</f>
        <v>0</v>
      </c>
      <c r="E11" s="684">
        <f>'RM_6.10.2.sz.mell'!E11</f>
        <v>0</v>
      </c>
      <c r="F11" s="684">
        <f>'RM_6.10.2.sz.mell'!F11</f>
        <v>0</v>
      </c>
      <c r="G11" s="684">
        <f>'RM_6.10.2.sz.mell'!G11</f>
        <v>0</v>
      </c>
      <c r="H11" s="684">
        <f>'RM_6.10.2.sz.mell'!H11</f>
        <v>0</v>
      </c>
      <c r="I11" s="684">
        <f>'RM_6.10.2.sz.mell'!I11</f>
        <v>0</v>
      </c>
      <c r="J11" s="780">
        <f>'RM_6.10.2.sz.mell'!J11</f>
        <v>0</v>
      </c>
      <c r="K11" s="781">
        <f>'RM_6.10.2.sz.mell'!K11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'RM_6.10.2.sz.mell'!C12</f>
        <v>0</v>
      </c>
      <c r="D12" s="686">
        <f>'RM_6.10.2.sz.mell'!D12</f>
        <v>0</v>
      </c>
      <c r="E12" s="686">
        <f>'RM_6.10.2.sz.mell'!E12</f>
        <v>0</v>
      </c>
      <c r="F12" s="686">
        <f>'RM_6.10.2.sz.mell'!F12</f>
        <v>0</v>
      </c>
      <c r="G12" s="686">
        <f>'RM_6.10.2.sz.mell'!G12</f>
        <v>0</v>
      </c>
      <c r="H12" s="686">
        <f>'RM_6.10.2.sz.mell'!H12</f>
        <v>0</v>
      </c>
      <c r="I12" s="686">
        <f>'RM_6.10.2.sz.mell'!I12</f>
        <v>0</v>
      </c>
      <c r="J12" s="783">
        <f>'RM_6.10.2.sz.mell'!J12</f>
        <v>0</v>
      </c>
      <c r="K12" s="781">
        <f>'RM_6.10.2.sz.mell'!K12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'RM_6.10.2.sz.mell'!C13</f>
        <v>0</v>
      </c>
      <c r="D13" s="686">
        <f>'RM_6.10.2.sz.mell'!D13</f>
        <v>0</v>
      </c>
      <c r="E13" s="686">
        <f>'RM_6.10.2.sz.mell'!E13</f>
        <v>0</v>
      </c>
      <c r="F13" s="686">
        <f>'RM_6.10.2.sz.mell'!F13</f>
        <v>0</v>
      </c>
      <c r="G13" s="686">
        <f>'RM_6.10.2.sz.mell'!G13</f>
        <v>0</v>
      </c>
      <c r="H13" s="686">
        <f>'RM_6.10.2.sz.mell'!H13</f>
        <v>0</v>
      </c>
      <c r="I13" s="686">
        <f>'RM_6.10.2.sz.mell'!I13</f>
        <v>0</v>
      </c>
      <c r="J13" s="783">
        <f>'RM_6.10.2.sz.mell'!J13</f>
        <v>0</v>
      </c>
      <c r="K13" s="781">
        <f>'RM_6.10.2.sz.mell'!K13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'RM_6.10.2.sz.mell'!C14</f>
        <v>0</v>
      </c>
      <c r="D14" s="686">
        <f>'RM_6.10.2.sz.mell'!D14</f>
        <v>0</v>
      </c>
      <c r="E14" s="686">
        <f>'RM_6.10.2.sz.mell'!E14</f>
        <v>0</v>
      </c>
      <c r="F14" s="686">
        <f>'RM_6.10.2.sz.mell'!F14</f>
        <v>0</v>
      </c>
      <c r="G14" s="686">
        <f>'RM_6.10.2.sz.mell'!G14</f>
        <v>0</v>
      </c>
      <c r="H14" s="686">
        <f>'RM_6.10.2.sz.mell'!H14</f>
        <v>0</v>
      </c>
      <c r="I14" s="686">
        <f>'RM_6.10.2.sz.mell'!I14</f>
        <v>0</v>
      </c>
      <c r="J14" s="783">
        <f>'RM_6.10.2.sz.mell'!J14</f>
        <v>0</v>
      </c>
      <c r="K14" s="781">
        <f>'RM_6.10.2.sz.mell'!K14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'RM_6.10.2.sz.mell'!C15</f>
        <v>0</v>
      </c>
      <c r="D15" s="686">
        <f>'RM_6.10.2.sz.mell'!D15</f>
        <v>0</v>
      </c>
      <c r="E15" s="686">
        <f>'RM_6.10.2.sz.mell'!E15</f>
        <v>0</v>
      </c>
      <c r="F15" s="686">
        <f>'RM_6.10.2.sz.mell'!F15</f>
        <v>0</v>
      </c>
      <c r="G15" s="686">
        <f>'RM_6.10.2.sz.mell'!G15</f>
        <v>0</v>
      </c>
      <c r="H15" s="686">
        <f>'RM_6.10.2.sz.mell'!H15</f>
        <v>0</v>
      </c>
      <c r="I15" s="686">
        <f>'RM_6.10.2.sz.mell'!I15</f>
        <v>0</v>
      </c>
      <c r="J15" s="783">
        <f>'RM_6.10.2.sz.mell'!J15</f>
        <v>0</v>
      </c>
      <c r="K15" s="781">
        <f>'RM_6.10.2.sz.mell'!K15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'RM_6.10.2.sz.mell'!C16</f>
        <v>0</v>
      </c>
      <c r="D16" s="686">
        <f>'RM_6.10.2.sz.mell'!D16</f>
        <v>0</v>
      </c>
      <c r="E16" s="686">
        <f>'RM_6.10.2.sz.mell'!E16</f>
        <v>0</v>
      </c>
      <c r="F16" s="686">
        <f>'RM_6.10.2.sz.mell'!F16</f>
        <v>0</v>
      </c>
      <c r="G16" s="686">
        <f>'RM_6.10.2.sz.mell'!G16</f>
        <v>0</v>
      </c>
      <c r="H16" s="686">
        <f>'RM_6.10.2.sz.mell'!H16</f>
        <v>0</v>
      </c>
      <c r="I16" s="686">
        <f>'RM_6.10.2.sz.mell'!I16</f>
        <v>0</v>
      </c>
      <c r="J16" s="783">
        <f>'RM_6.10.2.sz.mell'!J16</f>
        <v>0</v>
      </c>
      <c r="K16" s="781">
        <f>'RM_6.10.2.sz.mell'!K16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'RM_6.10.2.sz.mell'!C17</f>
        <v>0</v>
      </c>
      <c r="D17" s="686">
        <f>'RM_6.10.2.sz.mell'!D17</f>
        <v>0</v>
      </c>
      <c r="E17" s="686">
        <f>'RM_6.10.2.sz.mell'!E17</f>
        <v>0</v>
      </c>
      <c r="F17" s="686">
        <f>'RM_6.10.2.sz.mell'!F17</f>
        <v>0</v>
      </c>
      <c r="G17" s="686">
        <f>'RM_6.10.2.sz.mell'!G17</f>
        <v>0</v>
      </c>
      <c r="H17" s="686">
        <f>'RM_6.10.2.sz.mell'!H17</f>
        <v>0</v>
      </c>
      <c r="I17" s="686">
        <f>'RM_6.10.2.sz.mell'!I17</f>
        <v>0</v>
      </c>
      <c r="J17" s="783">
        <f>'RM_6.10.2.sz.mell'!J17</f>
        <v>0</v>
      </c>
      <c r="K17" s="781">
        <f>'RM_6.10.2.sz.mell'!K17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'RM_6.10.2.sz.mell'!C18</f>
        <v>0</v>
      </c>
      <c r="D18" s="686">
        <f>'RM_6.10.2.sz.mell'!D18</f>
        <v>0</v>
      </c>
      <c r="E18" s="686">
        <f>'RM_6.10.2.sz.mell'!E18</f>
        <v>0</v>
      </c>
      <c r="F18" s="686">
        <f>'RM_6.10.2.sz.mell'!F18</f>
        <v>0</v>
      </c>
      <c r="G18" s="686">
        <f>'RM_6.10.2.sz.mell'!G18</f>
        <v>0</v>
      </c>
      <c r="H18" s="686">
        <f>'RM_6.10.2.sz.mell'!H18</f>
        <v>0</v>
      </c>
      <c r="I18" s="686">
        <f>'RM_6.10.2.sz.mell'!I18</f>
        <v>0</v>
      </c>
      <c r="J18" s="783">
        <f>'RM_6.10.2.sz.mell'!J18</f>
        <v>0</v>
      </c>
      <c r="K18" s="781">
        <f>'RM_6.10.2.sz.mell'!K18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'RM_6.10.2.sz.mell'!C19</f>
        <v>0</v>
      </c>
      <c r="D19" s="686">
        <f>'RM_6.10.2.sz.mell'!D19</f>
        <v>0</v>
      </c>
      <c r="E19" s="686">
        <f>'RM_6.10.2.sz.mell'!E19</f>
        <v>0</v>
      </c>
      <c r="F19" s="686">
        <f>'RM_6.10.2.sz.mell'!F19</f>
        <v>0</v>
      </c>
      <c r="G19" s="686">
        <f>'RM_6.10.2.sz.mell'!G19</f>
        <v>0</v>
      </c>
      <c r="H19" s="686">
        <f>'RM_6.10.2.sz.mell'!H19</f>
        <v>0</v>
      </c>
      <c r="I19" s="686">
        <f>'RM_6.10.2.sz.mell'!I19</f>
        <v>0</v>
      </c>
      <c r="J19" s="783">
        <f>'RM_6.10.2.sz.mell'!J19</f>
        <v>0</v>
      </c>
      <c r="K19" s="781">
        <f>'RM_6.10.2.sz.mell'!K19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'RM_6.10.2.sz.mell'!C20</f>
        <v>0</v>
      </c>
      <c r="D20" s="686">
        <f>'RM_6.10.2.sz.mell'!D20</f>
        <v>0</v>
      </c>
      <c r="E20" s="686">
        <f>'RM_6.10.2.sz.mell'!E20</f>
        <v>0</v>
      </c>
      <c r="F20" s="686">
        <f>'RM_6.10.2.sz.mell'!F20</f>
        <v>0</v>
      </c>
      <c r="G20" s="686">
        <f>'RM_6.10.2.sz.mell'!G20</f>
        <v>0</v>
      </c>
      <c r="H20" s="686">
        <f>'RM_6.10.2.sz.mell'!H20</f>
        <v>0</v>
      </c>
      <c r="I20" s="686">
        <f>'RM_6.10.2.sz.mell'!I20</f>
        <v>0</v>
      </c>
      <c r="J20" s="783">
        <f>'RM_6.10.2.sz.mell'!J20</f>
        <v>0</v>
      </c>
      <c r="K20" s="781">
        <f>'RM_6.10.2.sz.mell'!K20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'RM_6.10.2.sz.mell'!C21</f>
        <v>0</v>
      </c>
      <c r="D21" s="688">
        <f>'RM_6.10.2.sz.mell'!D21</f>
        <v>0</v>
      </c>
      <c r="E21" s="688">
        <f>'RM_6.10.2.sz.mell'!E21</f>
        <v>0</v>
      </c>
      <c r="F21" s="688">
        <f>'RM_6.10.2.sz.mell'!F21</f>
        <v>0</v>
      </c>
      <c r="G21" s="688">
        <f>'RM_6.10.2.sz.mell'!G21</f>
        <v>0</v>
      </c>
      <c r="H21" s="688">
        <f>'RM_6.10.2.sz.mell'!H21</f>
        <v>0</v>
      </c>
      <c r="I21" s="688">
        <f>'RM_6.10.2.sz.mell'!I21</f>
        <v>0</v>
      </c>
      <c r="J21" s="786">
        <f>'RM_6.10.2.sz.mell'!J21</f>
        <v>0</v>
      </c>
      <c r="K21" s="781">
        <f>'RM_6.10.2.sz.mell'!K21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'RM_6.10.2.sz.mell'!C22</f>
        <v>0</v>
      </c>
      <c r="D22" s="297">
        <f>'RM_6.10.2.sz.mell'!D22</f>
        <v>0</v>
      </c>
      <c r="E22" s="297">
        <f>'RM_6.10.2.sz.mell'!E22</f>
        <v>0</v>
      </c>
      <c r="F22" s="297">
        <f>'RM_6.10.2.sz.mell'!F22</f>
        <v>0</v>
      </c>
      <c r="G22" s="297">
        <f>'RM_6.10.2.sz.mell'!G22</f>
        <v>0</v>
      </c>
      <c r="H22" s="297">
        <f>'RM_6.10.2.sz.mell'!H22</f>
        <v>0</v>
      </c>
      <c r="I22" s="297">
        <f>'RM_6.10.2.sz.mell'!I22</f>
        <v>0</v>
      </c>
      <c r="J22" s="297">
        <f>'RM_6.10.2.sz.mell'!J22</f>
        <v>0</v>
      </c>
      <c r="K22" s="346">
        <f>'RM_6.10.2.sz.mell'!K22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'RM_6.10.2.sz.mell'!C23</f>
        <v>0</v>
      </c>
      <c r="D23" s="668">
        <f>'RM_6.10.2.sz.mell'!D23</f>
        <v>0</v>
      </c>
      <c r="E23" s="668">
        <f>'RM_6.10.2.sz.mell'!E23</f>
        <v>0</v>
      </c>
      <c r="F23" s="668">
        <f>'RM_6.10.2.sz.mell'!F23</f>
        <v>0</v>
      </c>
      <c r="G23" s="668">
        <f>'RM_6.10.2.sz.mell'!G23</f>
        <v>0</v>
      </c>
      <c r="H23" s="668">
        <f>'RM_6.10.2.sz.mell'!H23</f>
        <v>0</v>
      </c>
      <c r="I23" s="668">
        <f>'RM_6.10.2.sz.mell'!I23</f>
        <v>0</v>
      </c>
      <c r="J23" s="788">
        <f>'RM_6.10.2.sz.mell'!J23</f>
        <v>0</v>
      </c>
      <c r="K23" s="781">
        <f>'RM_6.10.2.sz.mell'!K23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'RM_6.10.2.sz.mell'!C24</f>
        <v>0</v>
      </c>
      <c r="D24" s="686">
        <f>'RM_6.10.2.sz.mell'!D24</f>
        <v>0</v>
      </c>
      <c r="E24" s="686">
        <f>'RM_6.10.2.sz.mell'!E24</f>
        <v>0</v>
      </c>
      <c r="F24" s="686">
        <f>'RM_6.10.2.sz.mell'!F24</f>
        <v>0</v>
      </c>
      <c r="G24" s="686">
        <f>'RM_6.10.2.sz.mell'!G24</f>
        <v>0</v>
      </c>
      <c r="H24" s="686">
        <f>'RM_6.10.2.sz.mell'!H24</f>
        <v>0</v>
      </c>
      <c r="I24" s="686">
        <f>'RM_6.10.2.sz.mell'!I24</f>
        <v>0</v>
      </c>
      <c r="J24" s="783">
        <f>'RM_6.10.2.sz.mell'!J24</f>
        <v>0</v>
      </c>
      <c r="K24" s="789">
        <f>'RM_6.10.2.sz.mell'!K24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'RM_6.10.2.sz.mell'!C25</f>
        <v>0</v>
      </c>
      <c r="D25" s="686">
        <f>'RM_6.10.2.sz.mell'!D25</f>
        <v>0</v>
      </c>
      <c r="E25" s="686">
        <f>'RM_6.10.2.sz.mell'!E25</f>
        <v>0</v>
      </c>
      <c r="F25" s="686">
        <f>'RM_6.10.2.sz.mell'!F25</f>
        <v>0</v>
      </c>
      <c r="G25" s="686">
        <f>'RM_6.10.2.sz.mell'!G25</f>
        <v>0</v>
      </c>
      <c r="H25" s="686">
        <f>'RM_6.10.2.sz.mell'!H25</f>
        <v>0</v>
      </c>
      <c r="I25" s="686">
        <f>'RM_6.10.2.sz.mell'!I25</f>
        <v>0</v>
      </c>
      <c r="J25" s="783">
        <f>'RM_6.10.2.sz.mell'!J25</f>
        <v>0</v>
      </c>
      <c r="K25" s="789">
        <f>'RM_6.10.2.sz.mell'!K25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'RM_6.10.2.sz.mell'!C26</f>
        <v>0</v>
      </c>
      <c r="D26" s="688">
        <f>'RM_6.10.2.sz.mell'!D26</f>
        <v>0</v>
      </c>
      <c r="E26" s="688">
        <f>'RM_6.10.2.sz.mell'!E26</f>
        <v>0</v>
      </c>
      <c r="F26" s="688">
        <f>'RM_6.10.2.sz.mell'!F26</f>
        <v>0</v>
      </c>
      <c r="G26" s="688">
        <f>'RM_6.10.2.sz.mell'!G26</f>
        <v>0</v>
      </c>
      <c r="H26" s="688">
        <f>'RM_6.10.2.sz.mell'!H26</f>
        <v>0</v>
      </c>
      <c r="I26" s="688">
        <f>'RM_6.10.2.sz.mell'!I26</f>
        <v>0</v>
      </c>
      <c r="J26" s="790">
        <f>'RM_6.10.2.sz.mell'!J26</f>
        <v>0</v>
      </c>
      <c r="K26" s="791">
        <f>'RM_6.10.2.sz.mell'!K26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'RM_6.10.2.sz.mell'!C27</f>
        <v>0</v>
      </c>
      <c r="D27" s="389">
        <f>'RM_6.10.2.sz.mell'!D27</f>
        <v>0</v>
      </c>
      <c r="E27" s="389">
        <f>'RM_6.10.2.sz.mell'!E27</f>
        <v>0</v>
      </c>
      <c r="F27" s="389">
        <f>'RM_6.10.2.sz.mell'!F27</f>
        <v>0</v>
      </c>
      <c r="G27" s="389">
        <f>'RM_6.10.2.sz.mell'!G27</f>
        <v>0</v>
      </c>
      <c r="H27" s="389">
        <f>'RM_6.10.2.sz.mell'!H27</f>
        <v>0</v>
      </c>
      <c r="I27" s="389">
        <f>'RM_6.10.2.sz.mell'!I27</f>
        <v>0</v>
      </c>
      <c r="J27" s="389">
        <f>'RM_6.10.2.sz.mell'!J27</f>
        <v>0</v>
      </c>
      <c r="K27" s="302">
        <f>'RM_6.10.2.sz.mell'!K27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'RM_6.10.2.sz.mell'!C28</f>
        <v>0</v>
      </c>
      <c r="D28" s="297">
        <f>'RM_6.10.2.sz.mell'!D28</f>
        <v>0</v>
      </c>
      <c r="E28" s="297">
        <f>'RM_6.10.2.sz.mell'!E28</f>
        <v>0</v>
      </c>
      <c r="F28" s="297">
        <f>'RM_6.10.2.sz.mell'!F28</f>
        <v>0</v>
      </c>
      <c r="G28" s="297">
        <f>'RM_6.10.2.sz.mell'!G28</f>
        <v>0</v>
      </c>
      <c r="H28" s="297">
        <f>'RM_6.10.2.sz.mell'!H28</f>
        <v>0</v>
      </c>
      <c r="I28" s="297">
        <f>'RM_6.10.2.sz.mell'!I28</f>
        <v>0</v>
      </c>
      <c r="J28" s="297">
        <f>'RM_6.10.2.sz.mell'!J28</f>
        <v>0</v>
      </c>
      <c r="K28" s="346">
        <f>'RM_6.10.2.sz.mell'!K28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'RM_6.10.2.sz.mell'!C29</f>
        <v>0</v>
      </c>
      <c r="D29" s="679">
        <f>'RM_6.10.2.sz.mell'!D29</f>
        <v>0</v>
      </c>
      <c r="E29" s="679">
        <f>'RM_6.10.2.sz.mell'!E29</f>
        <v>0</v>
      </c>
      <c r="F29" s="679">
        <f>'RM_6.10.2.sz.mell'!F29</f>
        <v>0</v>
      </c>
      <c r="G29" s="679">
        <f>'RM_6.10.2.sz.mell'!G29</f>
        <v>0</v>
      </c>
      <c r="H29" s="679">
        <f>'RM_6.10.2.sz.mell'!H29</f>
        <v>0</v>
      </c>
      <c r="I29" s="679">
        <f>'RM_6.10.2.sz.mell'!I29</f>
        <v>0</v>
      </c>
      <c r="J29" s="788">
        <f>'RM_6.10.2.sz.mell'!J29</f>
        <v>0</v>
      </c>
      <c r="K29" s="781">
        <f>'RM_6.10.2.sz.mell'!K29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'RM_6.10.2.sz.mell'!C30</f>
        <v>0</v>
      </c>
      <c r="D30" s="679">
        <f>'RM_6.10.2.sz.mell'!D30</f>
        <v>0</v>
      </c>
      <c r="E30" s="679">
        <f>'RM_6.10.2.sz.mell'!E30</f>
        <v>0</v>
      </c>
      <c r="F30" s="679">
        <f>'RM_6.10.2.sz.mell'!F30</f>
        <v>0</v>
      </c>
      <c r="G30" s="679">
        <f>'RM_6.10.2.sz.mell'!G30</f>
        <v>0</v>
      </c>
      <c r="H30" s="679">
        <f>'RM_6.10.2.sz.mell'!H30</f>
        <v>0</v>
      </c>
      <c r="I30" s="679">
        <f>'RM_6.10.2.sz.mell'!I30</f>
        <v>0</v>
      </c>
      <c r="J30" s="788">
        <f>'RM_6.10.2.sz.mell'!J30</f>
        <v>0</v>
      </c>
      <c r="K30" s="781">
        <f>'RM_6.10.2.sz.mell'!K30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'RM_6.10.2.sz.mell'!C31</f>
        <v>0</v>
      </c>
      <c r="D31" s="757">
        <f>'RM_6.10.2.sz.mell'!D31</f>
        <v>0</v>
      </c>
      <c r="E31" s="757">
        <f>'RM_6.10.2.sz.mell'!E31</f>
        <v>0</v>
      </c>
      <c r="F31" s="757">
        <f>'RM_6.10.2.sz.mell'!F31</f>
        <v>0</v>
      </c>
      <c r="G31" s="757">
        <f>'RM_6.10.2.sz.mell'!G31</f>
        <v>0</v>
      </c>
      <c r="H31" s="757">
        <f>'RM_6.10.2.sz.mell'!H31</f>
        <v>0</v>
      </c>
      <c r="I31" s="757">
        <f>'RM_6.10.2.sz.mell'!I31</f>
        <v>0</v>
      </c>
      <c r="J31" s="788">
        <f>'RM_6.10.2.sz.mell'!J31</f>
        <v>0</v>
      </c>
      <c r="K31" s="781">
        <f>'RM_6.10.2.sz.mell'!K31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'RM_6.10.2.sz.mell'!C32</f>
        <v>0</v>
      </c>
      <c r="D32" s="297">
        <f>'RM_6.10.2.sz.mell'!D32</f>
        <v>0</v>
      </c>
      <c r="E32" s="297">
        <f>'RM_6.10.2.sz.mell'!E32</f>
        <v>0</v>
      </c>
      <c r="F32" s="297">
        <f>'RM_6.10.2.sz.mell'!F32</f>
        <v>0</v>
      </c>
      <c r="G32" s="297">
        <f>'RM_6.10.2.sz.mell'!G32</f>
        <v>0</v>
      </c>
      <c r="H32" s="297">
        <f>'RM_6.10.2.sz.mell'!H32</f>
        <v>0</v>
      </c>
      <c r="I32" s="297">
        <f>'RM_6.10.2.sz.mell'!I32</f>
        <v>0</v>
      </c>
      <c r="J32" s="297">
        <f>'RM_6.10.2.sz.mell'!J32</f>
        <v>0</v>
      </c>
      <c r="K32" s="346">
        <f>'RM_6.10.2.sz.mell'!K32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'RM_6.10.2.sz.mell'!C33</f>
        <v>0</v>
      </c>
      <c r="D33" s="672">
        <f>'RM_6.10.2.sz.mell'!D33</f>
        <v>0</v>
      </c>
      <c r="E33" s="672">
        <f>'RM_6.10.2.sz.mell'!E33</f>
        <v>0</v>
      </c>
      <c r="F33" s="672">
        <f>'RM_6.10.2.sz.mell'!F33</f>
        <v>0</v>
      </c>
      <c r="G33" s="672">
        <f>'RM_6.10.2.sz.mell'!G33</f>
        <v>0</v>
      </c>
      <c r="H33" s="672">
        <f>'RM_6.10.2.sz.mell'!H33</f>
        <v>0</v>
      </c>
      <c r="I33" s="672">
        <f>'RM_6.10.2.sz.mell'!I33</f>
        <v>0</v>
      </c>
      <c r="J33" s="788">
        <f>'RM_6.10.2.sz.mell'!J33</f>
        <v>0</v>
      </c>
      <c r="K33" s="781">
        <f>'RM_6.10.2.sz.mell'!K33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'RM_6.10.2.sz.mell'!C34</f>
        <v>0</v>
      </c>
      <c r="D34" s="679">
        <f>'RM_6.10.2.sz.mell'!D34</f>
        <v>0</v>
      </c>
      <c r="E34" s="679">
        <f>'RM_6.10.2.sz.mell'!E34</f>
        <v>0</v>
      </c>
      <c r="F34" s="679">
        <f>'RM_6.10.2.sz.mell'!F34</f>
        <v>0</v>
      </c>
      <c r="G34" s="679">
        <f>'RM_6.10.2.sz.mell'!G34</f>
        <v>0</v>
      </c>
      <c r="H34" s="679">
        <f>'RM_6.10.2.sz.mell'!H34</f>
        <v>0</v>
      </c>
      <c r="I34" s="679">
        <f>'RM_6.10.2.sz.mell'!I34</f>
        <v>0</v>
      </c>
      <c r="J34" s="788">
        <f>'RM_6.10.2.sz.mell'!J34</f>
        <v>0</v>
      </c>
      <c r="K34" s="781">
        <f>'RM_6.10.2.sz.mell'!K34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'RM_6.10.2.sz.mell'!C35</f>
        <v>0</v>
      </c>
      <c r="D35" s="757">
        <f>'RM_6.10.2.sz.mell'!D35</f>
        <v>0</v>
      </c>
      <c r="E35" s="757">
        <f>'RM_6.10.2.sz.mell'!E35</f>
        <v>0</v>
      </c>
      <c r="F35" s="757">
        <f>'RM_6.10.2.sz.mell'!F35</f>
        <v>0</v>
      </c>
      <c r="G35" s="757">
        <f>'RM_6.10.2.sz.mell'!G35</f>
        <v>0</v>
      </c>
      <c r="H35" s="757">
        <f>'RM_6.10.2.sz.mell'!H35</f>
        <v>0</v>
      </c>
      <c r="I35" s="757">
        <f>'RM_6.10.2.sz.mell'!I35</f>
        <v>0</v>
      </c>
      <c r="J35" s="788">
        <f>'RM_6.10.2.sz.mell'!J35</f>
        <v>0</v>
      </c>
      <c r="K35" s="798">
        <f>'RM_6.10.2.sz.mell'!K35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'RM_6.10.2.sz.mell'!C36</f>
        <v>0</v>
      </c>
      <c r="D36" s="389">
        <f>'RM_6.10.2.sz.mell'!D36</f>
        <v>0</v>
      </c>
      <c r="E36" s="389">
        <f>'RM_6.10.2.sz.mell'!E36</f>
        <v>0</v>
      </c>
      <c r="F36" s="389">
        <f>'RM_6.10.2.sz.mell'!F36</f>
        <v>0</v>
      </c>
      <c r="G36" s="389">
        <f>'RM_6.10.2.sz.mell'!G36</f>
        <v>0</v>
      </c>
      <c r="H36" s="389">
        <f>'RM_6.10.2.sz.mell'!H36</f>
        <v>0</v>
      </c>
      <c r="I36" s="389">
        <f>'RM_6.10.2.sz.mell'!I36</f>
        <v>0</v>
      </c>
      <c r="J36" s="297">
        <f>'RM_6.10.2.sz.mell'!J36</f>
        <v>0</v>
      </c>
      <c r="K36" s="302">
        <f>'RM_6.10.2.sz.mell'!K36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'RM_6.10.2.sz.mell'!C37</f>
        <v>0</v>
      </c>
      <c r="D37" s="389">
        <f>'RM_6.10.2.sz.mell'!D37</f>
        <v>0</v>
      </c>
      <c r="E37" s="389">
        <f>'RM_6.10.2.sz.mell'!E37</f>
        <v>0</v>
      </c>
      <c r="F37" s="389">
        <f>'RM_6.10.2.sz.mell'!F37</f>
        <v>0</v>
      </c>
      <c r="G37" s="389">
        <f>'RM_6.10.2.sz.mell'!G37</f>
        <v>0</v>
      </c>
      <c r="H37" s="389">
        <f>'RM_6.10.2.sz.mell'!H37</f>
        <v>0</v>
      </c>
      <c r="I37" s="389">
        <f>'RM_6.10.2.sz.mell'!I37</f>
        <v>0</v>
      </c>
      <c r="J37" s="799">
        <f>'RM_6.10.2.sz.mell'!J37</f>
        <v>0</v>
      </c>
      <c r="K37" s="781">
        <f>'RM_6.10.2.sz.mell'!K37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'RM_6.10.2.sz.mell'!C38</f>
        <v>0</v>
      </c>
      <c r="D38" s="297">
        <f>'RM_6.10.2.sz.mell'!D38</f>
        <v>0</v>
      </c>
      <c r="E38" s="297">
        <f>'RM_6.10.2.sz.mell'!E38</f>
        <v>0</v>
      </c>
      <c r="F38" s="297">
        <f>'RM_6.10.2.sz.mell'!F38</f>
        <v>0</v>
      </c>
      <c r="G38" s="297">
        <f>'RM_6.10.2.sz.mell'!G38</f>
        <v>0</v>
      </c>
      <c r="H38" s="297">
        <f>'RM_6.10.2.sz.mell'!H38</f>
        <v>0</v>
      </c>
      <c r="I38" s="297">
        <f>'RM_6.10.2.sz.mell'!I38</f>
        <v>0</v>
      </c>
      <c r="J38" s="297">
        <f>'RM_6.10.2.sz.mell'!J38</f>
        <v>0</v>
      </c>
      <c r="K38" s="346">
        <f>'RM_6.10.2.sz.mell'!K38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'RM_6.10.2.sz.mell'!C39</f>
        <v>0</v>
      </c>
      <c r="D39" s="297">
        <f>'RM_6.10.2.sz.mell'!D39</f>
        <v>0</v>
      </c>
      <c r="E39" s="297">
        <f>'RM_6.10.2.sz.mell'!E39</f>
        <v>0</v>
      </c>
      <c r="F39" s="297">
        <f>'RM_6.10.2.sz.mell'!F39</f>
        <v>0</v>
      </c>
      <c r="G39" s="297">
        <f>'RM_6.10.2.sz.mell'!G39</f>
        <v>0</v>
      </c>
      <c r="H39" s="297">
        <f>'RM_6.10.2.sz.mell'!H39</f>
        <v>0</v>
      </c>
      <c r="I39" s="297">
        <f>'RM_6.10.2.sz.mell'!I39</f>
        <v>0</v>
      </c>
      <c r="J39" s="297">
        <f>'RM_6.10.2.sz.mell'!J39</f>
        <v>0</v>
      </c>
      <c r="K39" s="346">
        <f>'RM_6.10.2.sz.mell'!K39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'RM_6.10.2.sz.mell'!C40</f>
        <v>0</v>
      </c>
      <c r="D40" s="672">
        <f>'RM_6.10.2.sz.mell'!D40</f>
        <v>0</v>
      </c>
      <c r="E40" s="672">
        <f>'RM_6.10.2.sz.mell'!E40</f>
        <v>0</v>
      </c>
      <c r="F40" s="672">
        <f>'RM_6.10.2.sz.mell'!F40</f>
        <v>0</v>
      </c>
      <c r="G40" s="672">
        <f>'RM_6.10.2.sz.mell'!G40</f>
        <v>0</v>
      </c>
      <c r="H40" s="672">
        <f>'RM_6.10.2.sz.mell'!H40</f>
        <v>0</v>
      </c>
      <c r="I40" s="672">
        <f>'RM_6.10.2.sz.mell'!I40</f>
        <v>0</v>
      </c>
      <c r="J40" s="788">
        <f>'RM_6.10.2.sz.mell'!J40</f>
        <v>0</v>
      </c>
      <c r="K40" s="781">
        <f>'RM_6.10.2.sz.mell'!K40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'RM_6.10.2.sz.mell'!C41</f>
        <v>0</v>
      </c>
      <c r="D41" s="679">
        <f>'RM_6.10.2.sz.mell'!D41</f>
        <v>0</v>
      </c>
      <c r="E41" s="679">
        <f>'RM_6.10.2.sz.mell'!E41</f>
        <v>0</v>
      </c>
      <c r="F41" s="679">
        <f>'RM_6.10.2.sz.mell'!F41</f>
        <v>0</v>
      </c>
      <c r="G41" s="679">
        <f>'RM_6.10.2.sz.mell'!G41</f>
        <v>0</v>
      </c>
      <c r="H41" s="679">
        <f>'RM_6.10.2.sz.mell'!H41</f>
        <v>0</v>
      </c>
      <c r="I41" s="679">
        <f>'RM_6.10.2.sz.mell'!I41</f>
        <v>0</v>
      </c>
      <c r="J41" s="788">
        <f>'RM_6.10.2.sz.mell'!J41</f>
        <v>0</v>
      </c>
      <c r="K41" s="789">
        <f>'RM_6.10.2.sz.mell'!K41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'RM_6.10.2.sz.mell'!C42</f>
        <v>0</v>
      </c>
      <c r="D42" s="676">
        <f>'RM_6.10.2.sz.mell'!D42</f>
        <v>0</v>
      </c>
      <c r="E42" s="676">
        <f>'RM_6.10.2.sz.mell'!E42</f>
        <v>0</v>
      </c>
      <c r="F42" s="676">
        <f>'RM_6.10.2.sz.mell'!F42</f>
        <v>0</v>
      </c>
      <c r="G42" s="676">
        <f>'RM_6.10.2.sz.mell'!G42</f>
        <v>0</v>
      </c>
      <c r="H42" s="676">
        <f>'RM_6.10.2.sz.mell'!H42</f>
        <v>0</v>
      </c>
      <c r="I42" s="676">
        <f>'RM_6.10.2.sz.mell'!I42</f>
        <v>0</v>
      </c>
      <c r="J42" s="788">
        <f>'RM_6.10.2.sz.mell'!J42</f>
        <v>0</v>
      </c>
      <c r="K42" s="791">
        <f>'RM_6.10.2.sz.mell'!K42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'RM_6.10.2.sz.mell'!C43</f>
        <v>0</v>
      </c>
      <c r="D43" s="297">
        <f>'RM_6.10.2.sz.mell'!D43</f>
        <v>0</v>
      </c>
      <c r="E43" s="297">
        <f>'RM_6.10.2.sz.mell'!E43</f>
        <v>0</v>
      </c>
      <c r="F43" s="297">
        <f>'RM_6.10.2.sz.mell'!F43</f>
        <v>0</v>
      </c>
      <c r="G43" s="297">
        <f>'RM_6.10.2.sz.mell'!G43</f>
        <v>0</v>
      </c>
      <c r="H43" s="297">
        <f>'RM_6.10.2.sz.mell'!H43</f>
        <v>0</v>
      </c>
      <c r="I43" s="297">
        <f>'RM_6.10.2.sz.mell'!I43</f>
        <v>0</v>
      </c>
      <c r="J43" s="297">
        <f>'RM_6.10.2.sz.mell'!J43</f>
        <v>0</v>
      </c>
      <c r="K43" s="346">
        <f>'RM_6.10.2.sz.mell'!K43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'RM_6.10.2.sz.mell'!C45</f>
        <v>0</v>
      </c>
      <c r="D45" s="801">
        <f>'RM_6.10.2.sz.mell'!D45</f>
        <v>0</v>
      </c>
      <c r="E45" s="801">
        <f>'RM_6.10.2.sz.mell'!E45</f>
        <v>0</v>
      </c>
      <c r="F45" s="801">
        <f>'RM_6.10.2.sz.mell'!F45</f>
        <v>0</v>
      </c>
      <c r="G45" s="801">
        <f>'RM_6.10.2.sz.mell'!G45</f>
        <v>0</v>
      </c>
      <c r="H45" s="801">
        <f>'RM_6.10.2.sz.mell'!H45</f>
        <v>0</v>
      </c>
      <c r="I45" s="801">
        <f>'RM_6.10.2.sz.mell'!I45</f>
        <v>0</v>
      </c>
      <c r="J45" s="801">
        <f>'RM_6.10.2.sz.mell'!J45</f>
        <v>0</v>
      </c>
      <c r="K45" s="302">
        <f>'RM_6.10.2.sz.mell'!K45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'RM_6.10.2.sz.mell'!C46</f>
        <v>0</v>
      </c>
      <c r="D46" s="803">
        <f>'RM_6.10.2.sz.mell'!D46</f>
        <v>0</v>
      </c>
      <c r="E46" s="803">
        <f>'RM_6.10.2.sz.mell'!E46</f>
        <v>0</v>
      </c>
      <c r="F46" s="803">
        <f>'RM_6.10.2.sz.mell'!F46</f>
        <v>0</v>
      </c>
      <c r="G46" s="803">
        <f>'RM_6.10.2.sz.mell'!G46</f>
        <v>0</v>
      </c>
      <c r="H46" s="803">
        <f>'RM_6.10.2.sz.mell'!H46</f>
        <v>0</v>
      </c>
      <c r="I46" s="803">
        <f>'RM_6.10.2.sz.mell'!I46</f>
        <v>0</v>
      </c>
      <c r="J46" s="803">
        <f>'RM_6.10.2.sz.mell'!J46</f>
        <v>0</v>
      </c>
      <c r="K46" s="804">
        <f>'RM_6.10.2.sz.mell'!K46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'RM_6.10.2.sz.mell'!C47</f>
        <v>0</v>
      </c>
      <c r="D47" s="806">
        <f>'RM_6.10.2.sz.mell'!D47</f>
        <v>0</v>
      </c>
      <c r="E47" s="806">
        <f>'RM_6.10.2.sz.mell'!E47</f>
        <v>0</v>
      </c>
      <c r="F47" s="806">
        <f>'RM_6.10.2.sz.mell'!F47</f>
        <v>0</v>
      </c>
      <c r="G47" s="806">
        <f>'RM_6.10.2.sz.mell'!G47</f>
        <v>0</v>
      </c>
      <c r="H47" s="806">
        <f>'RM_6.10.2.sz.mell'!H47</f>
        <v>0</v>
      </c>
      <c r="I47" s="806">
        <f>'RM_6.10.2.sz.mell'!I47</f>
        <v>0</v>
      </c>
      <c r="J47" s="806">
        <f>'RM_6.10.2.sz.mell'!J47</f>
        <v>0</v>
      </c>
      <c r="K47" s="807">
        <f>'RM_6.10.2.sz.mell'!K47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'RM_6.10.2.sz.mell'!C48</f>
        <v>0</v>
      </c>
      <c r="D48" s="806">
        <f>'RM_6.10.2.sz.mell'!D48</f>
        <v>0</v>
      </c>
      <c r="E48" s="806">
        <f>'RM_6.10.2.sz.mell'!E48</f>
        <v>0</v>
      </c>
      <c r="F48" s="806">
        <f>'RM_6.10.2.sz.mell'!F48</f>
        <v>0</v>
      </c>
      <c r="G48" s="806">
        <f>'RM_6.10.2.sz.mell'!G48</f>
        <v>0</v>
      </c>
      <c r="H48" s="806">
        <f>'RM_6.10.2.sz.mell'!H48</f>
        <v>0</v>
      </c>
      <c r="I48" s="806">
        <f>'RM_6.10.2.sz.mell'!I48</f>
        <v>0</v>
      </c>
      <c r="J48" s="806">
        <f>'RM_6.10.2.sz.mell'!J48</f>
        <v>0</v>
      </c>
      <c r="K48" s="807">
        <f>'RM_6.10.2.sz.mell'!K48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'RM_6.10.2.sz.mell'!C49</f>
        <v>0</v>
      </c>
      <c r="D49" s="806">
        <f>'RM_6.10.2.sz.mell'!D49</f>
        <v>0</v>
      </c>
      <c r="E49" s="806">
        <f>'RM_6.10.2.sz.mell'!E49</f>
        <v>0</v>
      </c>
      <c r="F49" s="806">
        <f>'RM_6.10.2.sz.mell'!F49</f>
        <v>0</v>
      </c>
      <c r="G49" s="806">
        <f>'RM_6.10.2.sz.mell'!G49</f>
        <v>0</v>
      </c>
      <c r="H49" s="806">
        <f>'RM_6.10.2.sz.mell'!H49</f>
        <v>0</v>
      </c>
      <c r="I49" s="806">
        <f>'RM_6.10.2.sz.mell'!I49</f>
        <v>0</v>
      </c>
      <c r="J49" s="806">
        <f>'RM_6.10.2.sz.mell'!J49</f>
        <v>0</v>
      </c>
      <c r="K49" s="807">
        <f>'RM_6.10.2.sz.mell'!K49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'RM_6.10.2.sz.mell'!C50</f>
        <v>0</v>
      </c>
      <c r="D50" s="806">
        <f>'RM_6.10.2.sz.mell'!D50</f>
        <v>0</v>
      </c>
      <c r="E50" s="806">
        <f>'RM_6.10.2.sz.mell'!E50</f>
        <v>0</v>
      </c>
      <c r="F50" s="806">
        <f>'RM_6.10.2.sz.mell'!F50</f>
        <v>0</v>
      </c>
      <c r="G50" s="806">
        <f>'RM_6.10.2.sz.mell'!G50</f>
        <v>0</v>
      </c>
      <c r="H50" s="806">
        <f>'RM_6.10.2.sz.mell'!H50</f>
        <v>0</v>
      </c>
      <c r="I50" s="806">
        <f>'RM_6.10.2.sz.mell'!I50</f>
        <v>0</v>
      </c>
      <c r="J50" s="806">
        <f>'RM_6.10.2.sz.mell'!J50</f>
        <v>0</v>
      </c>
      <c r="K50" s="807">
        <f>'RM_6.10.2.sz.mell'!K50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'RM_6.10.2.sz.mell'!C51</f>
        <v>0</v>
      </c>
      <c r="D51" s="801">
        <f>'RM_6.10.2.sz.mell'!D51</f>
        <v>0</v>
      </c>
      <c r="E51" s="801">
        <f>'RM_6.10.2.sz.mell'!E51</f>
        <v>0</v>
      </c>
      <c r="F51" s="801">
        <f>'RM_6.10.2.sz.mell'!F51</f>
        <v>0</v>
      </c>
      <c r="G51" s="801">
        <f>'RM_6.10.2.sz.mell'!G51</f>
        <v>0</v>
      </c>
      <c r="H51" s="801">
        <f>'RM_6.10.2.sz.mell'!H51</f>
        <v>0</v>
      </c>
      <c r="I51" s="801">
        <f>'RM_6.10.2.sz.mell'!I51</f>
        <v>0</v>
      </c>
      <c r="J51" s="801">
        <f>'RM_6.10.2.sz.mell'!J51</f>
        <v>0</v>
      </c>
      <c r="K51" s="302">
        <f>'RM_6.10.2.sz.mell'!K51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'RM_6.10.2.sz.mell'!C52</f>
        <v>0</v>
      </c>
      <c r="D52" s="803">
        <f>'RM_6.10.2.sz.mell'!D52</f>
        <v>0</v>
      </c>
      <c r="E52" s="803">
        <f>'RM_6.10.2.sz.mell'!E52</f>
        <v>0</v>
      </c>
      <c r="F52" s="803">
        <f>'RM_6.10.2.sz.mell'!F52</f>
        <v>0</v>
      </c>
      <c r="G52" s="803">
        <f>'RM_6.10.2.sz.mell'!G52</f>
        <v>0</v>
      </c>
      <c r="H52" s="803">
        <f>'RM_6.10.2.sz.mell'!H52</f>
        <v>0</v>
      </c>
      <c r="I52" s="803">
        <f>'RM_6.10.2.sz.mell'!I52</f>
        <v>0</v>
      </c>
      <c r="J52" s="803">
        <f>'RM_6.10.2.sz.mell'!J52</f>
        <v>0</v>
      </c>
      <c r="K52" s="804">
        <f>'RM_6.10.2.sz.mell'!K52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'RM_6.10.2.sz.mell'!C53</f>
        <v>0</v>
      </c>
      <c r="D53" s="806">
        <f>'RM_6.10.2.sz.mell'!D53</f>
        <v>0</v>
      </c>
      <c r="E53" s="806">
        <f>'RM_6.10.2.sz.mell'!E53</f>
        <v>0</v>
      </c>
      <c r="F53" s="806">
        <f>'RM_6.10.2.sz.mell'!F53</f>
        <v>0</v>
      </c>
      <c r="G53" s="806">
        <f>'RM_6.10.2.sz.mell'!G53</f>
        <v>0</v>
      </c>
      <c r="H53" s="806">
        <f>'RM_6.10.2.sz.mell'!H53</f>
        <v>0</v>
      </c>
      <c r="I53" s="806">
        <f>'RM_6.10.2.sz.mell'!I53</f>
        <v>0</v>
      </c>
      <c r="J53" s="806">
        <f>'RM_6.10.2.sz.mell'!J53</f>
        <v>0</v>
      </c>
      <c r="K53" s="807">
        <f>'RM_6.10.2.sz.mell'!K53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'RM_6.10.2.sz.mell'!C54</f>
        <v>0</v>
      </c>
      <c r="D54" s="806">
        <f>'RM_6.10.2.sz.mell'!D54</f>
        <v>0</v>
      </c>
      <c r="E54" s="806">
        <f>'RM_6.10.2.sz.mell'!E54</f>
        <v>0</v>
      </c>
      <c r="F54" s="806">
        <f>'RM_6.10.2.sz.mell'!F54</f>
        <v>0</v>
      </c>
      <c r="G54" s="806">
        <f>'RM_6.10.2.sz.mell'!G54</f>
        <v>0</v>
      </c>
      <c r="H54" s="806">
        <f>'RM_6.10.2.sz.mell'!H54</f>
        <v>0</v>
      </c>
      <c r="I54" s="806">
        <f>'RM_6.10.2.sz.mell'!I54</f>
        <v>0</v>
      </c>
      <c r="J54" s="806">
        <f>'RM_6.10.2.sz.mell'!J54</f>
        <v>0</v>
      </c>
      <c r="K54" s="807">
        <f>'RM_6.10.2.sz.mell'!K54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'RM_6.10.2.sz.mell'!C55</f>
        <v>0</v>
      </c>
      <c r="D55" s="806">
        <f>'RM_6.10.2.sz.mell'!D55</f>
        <v>0</v>
      </c>
      <c r="E55" s="806">
        <f>'RM_6.10.2.sz.mell'!E55</f>
        <v>0</v>
      </c>
      <c r="F55" s="806">
        <f>'RM_6.10.2.sz.mell'!F55</f>
        <v>0</v>
      </c>
      <c r="G55" s="806">
        <f>'RM_6.10.2.sz.mell'!G55</f>
        <v>0</v>
      </c>
      <c r="H55" s="806">
        <f>'RM_6.10.2.sz.mell'!H55</f>
        <v>0</v>
      </c>
      <c r="I55" s="806">
        <f>'RM_6.10.2.sz.mell'!I55</f>
        <v>0</v>
      </c>
      <c r="J55" s="806">
        <f>'RM_6.10.2.sz.mell'!J55</f>
        <v>0</v>
      </c>
      <c r="K55" s="807">
        <f>'RM_6.10.2.sz.mell'!K55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'RM_6.10.2.sz.mell'!C56</f>
        <v>0</v>
      </c>
      <c r="D56" s="801">
        <f>'RM_6.10.2.sz.mell'!D56</f>
        <v>0</v>
      </c>
      <c r="E56" s="801">
        <f>'RM_6.10.2.sz.mell'!E56</f>
        <v>0</v>
      </c>
      <c r="F56" s="801">
        <f>'RM_6.10.2.sz.mell'!F56</f>
        <v>0</v>
      </c>
      <c r="G56" s="801">
        <f>'RM_6.10.2.sz.mell'!G56</f>
        <v>0</v>
      </c>
      <c r="H56" s="801">
        <f>'RM_6.10.2.sz.mell'!H56</f>
        <v>0</v>
      </c>
      <c r="I56" s="801">
        <f>'RM_6.10.2.sz.mell'!I56</f>
        <v>0</v>
      </c>
      <c r="J56" s="801">
        <f>'RM_6.10.2.sz.mell'!J56</f>
        <v>0</v>
      </c>
      <c r="K56" s="302">
        <f>'RM_6.10.2.sz.mell'!K56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'RM_6.10.2.sz.mell'!C57</f>
        <v>0</v>
      </c>
      <c r="D57" s="809">
        <f>'RM_6.10.2.sz.mell'!D57</f>
        <v>0</v>
      </c>
      <c r="E57" s="809">
        <f>'RM_6.10.2.sz.mell'!E57</f>
        <v>0</v>
      </c>
      <c r="F57" s="809">
        <f>'RM_6.10.2.sz.mell'!F57</f>
        <v>0</v>
      </c>
      <c r="G57" s="809">
        <f>'RM_6.10.2.sz.mell'!G57</f>
        <v>0</v>
      </c>
      <c r="H57" s="809">
        <f>'RM_6.10.2.sz.mell'!H57</f>
        <v>0</v>
      </c>
      <c r="I57" s="809">
        <f>'RM_6.10.2.sz.mell'!I57</f>
        <v>0</v>
      </c>
      <c r="J57" s="809">
        <f>'RM_6.10.2.sz.mell'!J57</f>
        <v>0</v>
      </c>
      <c r="K57" s="350">
        <f>'RM_6.10.2.sz.mell'!K57</f>
        <v>0</v>
      </c>
    </row>
    <row r="58" spans="1:11" ht="8.1" customHeight="1" thickBot="1" x14ac:dyDescent="0.25">
      <c r="C58" s="815">
        <f>'RM_6.10.2.sz.mell'!C58</f>
        <v>0</v>
      </c>
      <c r="D58" s="815">
        <f>'RM_6.10.2.sz.mell'!D58</f>
        <v>0</v>
      </c>
      <c r="E58" s="815">
        <f>'RM_6.10.2.sz.mell'!E58</f>
        <v>0</v>
      </c>
      <c r="F58" s="815">
        <f>'RM_6.10.2.sz.mell'!F58</f>
        <v>0</v>
      </c>
      <c r="G58" s="815">
        <f>'RM_6.10.2.sz.mell'!G58</f>
        <v>0</v>
      </c>
      <c r="H58" s="815">
        <f>'RM_6.10.2.sz.mell'!H58</f>
        <v>0</v>
      </c>
      <c r="I58" s="815">
        <f>'RM_6.10.2.sz.mell'!I58</f>
        <v>0</v>
      </c>
      <c r="J58" s="815">
        <f>'RM_6.10.2.sz.mell'!J58</f>
        <v>0</v>
      </c>
      <c r="K58" s="816">
        <f>'RM_6.10.2.sz.mell'!K58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'RM_6.10.2.sz.mell'!C59</f>
        <v>0</v>
      </c>
      <c r="D59" s="813">
        <f>'RM_6.10.2.sz.mell'!D59</f>
        <v>0</v>
      </c>
      <c r="E59" s="813">
        <f>'RM_6.10.2.sz.mell'!E59</f>
        <v>0</v>
      </c>
      <c r="F59" s="813">
        <f>'RM_6.10.2.sz.mell'!F59</f>
        <v>0</v>
      </c>
      <c r="G59" s="813">
        <f>'RM_6.10.2.sz.mell'!G59</f>
        <v>0</v>
      </c>
      <c r="H59" s="813">
        <f>'RM_6.10.2.sz.mell'!H59</f>
        <v>0</v>
      </c>
      <c r="I59" s="813">
        <f>'RM_6.10.2.sz.mell'!I59</f>
        <v>0</v>
      </c>
      <c r="J59" s="813">
        <f>'RM_6.10.2.sz.mell'!J59</f>
        <v>0</v>
      </c>
      <c r="K59" s="814">
        <f>'RM_6.10.2.sz.mell'!K59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'RM_6.10.2.sz.mell'!C60</f>
        <v>0</v>
      </c>
      <c r="D60" s="813">
        <f>'RM_6.10.2.sz.mell'!D60</f>
        <v>0</v>
      </c>
      <c r="E60" s="813">
        <f>'RM_6.10.2.sz.mell'!E60</f>
        <v>0</v>
      </c>
      <c r="F60" s="813">
        <f>'RM_6.10.2.sz.mell'!F60</f>
        <v>0</v>
      </c>
      <c r="G60" s="813">
        <f>'RM_6.10.2.sz.mell'!G60</f>
        <v>0</v>
      </c>
      <c r="H60" s="813">
        <f>'RM_6.10.2.sz.mell'!H60</f>
        <v>0</v>
      </c>
      <c r="I60" s="813">
        <f>'RM_6.10.2.sz.mell'!I60</f>
        <v>0</v>
      </c>
      <c r="J60" s="813">
        <f>'RM_6.10.2.sz.mell'!J60</f>
        <v>0</v>
      </c>
      <c r="K60" s="814">
        <f>'RM_6.10.2.sz.mell'!K60</f>
        <v>0</v>
      </c>
    </row>
  </sheetData>
  <sheetProtection sheet="1" formatCells="0"/>
  <customSheetViews>
    <customSheetView guid="{9A8A2574-4E4C-4A0E-A4B4-611EAAF4A38D}" scale="120" topLeftCell="B1">
      <selection activeCell="N35" sqref="N35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CONCATENATE(ALAPADATOK!Q27,"3. melléklet ",E_ALAPADATOK!A7," ",E_ALAPADATOK!B7," ",E_ALAPADATOK!C7," ",E_ALAPADATOK!D7," ",E_ALAPADATOK!E7," ",E_ALAPADATOK!F7," ",E_ALAPADATOK!G7," ",E_ALAPADATOK!H7)</f>
        <v>5.9.3.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CONCATENATE('E_5.10.2.sz.mell'!B2:J2)</f>
        <v>8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607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'RM_6.10.3.sz.mell'!C10</f>
        <v>0</v>
      </c>
      <c r="D10" s="297">
        <f>'RM_6.10.3.sz.mell'!D10</f>
        <v>0</v>
      </c>
      <c r="E10" s="297">
        <f>'RM_6.10.3.sz.mell'!E10</f>
        <v>0</v>
      </c>
      <c r="F10" s="297">
        <f>'RM_6.10.3.sz.mell'!F10</f>
        <v>0</v>
      </c>
      <c r="G10" s="297">
        <f>'RM_6.10.3.sz.mell'!G10</f>
        <v>0</v>
      </c>
      <c r="H10" s="297">
        <f>'RM_6.10.3.sz.mell'!H10</f>
        <v>0</v>
      </c>
      <c r="I10" s="297">
        <f>'RM_6.10.3.sz.mell'!I10</f>
        <v>0</v>
      </c>
      <c r="J10" s="297">
        <f>'RM_6.10.3.sz.mell'!J10</f>
        <v>0</v>
      </c>
      <c r="K10" s="297">
        <f>'RM_6.10.3.sz.mell'!K10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'RM_6.10.3.sz.mell'!C11</f>
        <v>0</v>
      </c>
      <c r="D11" s="684">
        <f>'RM_6.10.3.sz.mell'!D11</f>
        <v>0</v>
      </c>
      <c r="E11" s="684">
        <f>'RM_6.10.3.sz.mell'!E11</f>
        <v>0</v>
      </c>
      <c r="F11" s="684">
        <f>'RM_6.10.3.sz.mell'!F11</f>
        <v>0</v>
      </c>
      <c r="G11" s="684">
        <f>'RM_6.10.3.sz.mell'!G11</f>
        <v>0</v>
      </c>
      <c r="H11" s="684">
        <f>'RM_6.10.3.sz.mell'!H11</f>
        <v>0</v>
      </c>
      <c r="I11" s="684">
        <f>'RM_6.10.3.sz.mell'!I11</f>
        <v>0</v>
      </c>
      <c r="J11" s="780">
        <f>'RM_6.10.3.sz.mell'!J11</f>
        <v>0</v>
      </c>
      <c r="K11" s="781">
        <f>'RM_6.10.3.sz.mell'!K11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'RM_6.10.3.sz.mell'!C12</f>
        <v>0</v>
      </c>
      <c r="D12" s="686">
        <f>'RM_6.10.3.sz.mell'!D12</f>
        <v>0</v>
      </c>
      <c r="E12" s="686">
        <f>'RM_6.10.3.sz.mell'!E12</f>
        <v>0</v>
      </c>
      <c r="F12" s="686">
        <f>'RM_6.10.3.sz.mell'!F12</f>
        <v>0</v>
      </c>
      <c r="G12" s="686">
        <f>'RM_6.10.3.sz.mell'!G12</f>
        <v>0</v>
      </c>
      <c r="H12" s="686">
        <f>'RM_6.10.3.sz.mell'!H12</f>
        <v>0</v>
      </c>
      <c r="I12" s="686">
        <f>'RM_6.10.3.sz.mell'!I12</f>
        <v>0</v>
      </c>
      <c r="J12" s="783">
        <f>'RM_6.10.3.sz.mell'!J12</f>
        <v>0</v>
      </c>
      <c r="K12" s="781">
        <f>'RM_6.10.3.sz.mell'!K12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'RM_6.10.3.sz.mell'!C13</f>
        <v>0</v>
      </c>
      <c r="D13" s="686">
        <f>'RM_6.10.3.sz.mell'!D13</f>
        <v>0</v>
      </c>
      <c r="E13" s="686">
        <f>'RM_6.10.3.sz.mell'!E13</f>
        <v>0</v>
      </c>
      <c r="F13" s="686">
        <f>'RM_6.10.3.sz.mell'!F13</f>
        <v>0</v>
      </c>
      <c r="G13" s="686">
        <f>'RM_6.10.3.sz.mell'!G13</f>
        <v>0</v>
      </c>
      <c r="H13" s="686">
        <f>'RM_6.10.3.sz.mell'!H13</f>
        <v>0</v>
      </c>
      <c r="I13" s="686">
        <f>'RM_6.10.3.sz.mell'!I13</f>
        <v>0</v>
      </c>
      <c r="J13" s="783">
        <f>'RM_6.10.3.sz.mell'!J13</f>
        <v>0</v>
      </c>
      <c r="K13" s="781">
        <f>'RM_6.10.3.sz.mell'!K13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'RM_6.10.3.sz.mell'!C14</f>
        <v>0</v>
      </c>
      <c r="D14" s="686">
        <f>'RM_6.10.3.sz.mell'!D14</f>
        <v>0</v>
      </c>
      <c r="E14" s="686">
        <f>'RM_6.10.3.sz.mell'!E14</f>
        <v>0</v>
      </c>
      <c r="F14" s="686">
        <f>'RM_6.10.3.sz.mell'!F14</f>
        <v>0</v>
      </c>
      <c r="G14" s="686">
        <f>'RM_6.10.3.sz.mell'!G14</f>
        <v>0</v>
      </c>
      <c r="H14" s="686">
        <f>'RM_6.10.3.sz.mell'!H14</f>
        <v>0</v>
      </c>
      <c r="I14" s="686">
        <f>'RM_6.10.3.sz.mell'!I14</f>
        <v>0</v>
      </c>
      <c r="J14" s="783">
        <f>'RM_6.10.3.sz.mell'!J14</f>
        <v>0</v>
      </c>
      <c r="K14" s="781">
        <f>'RM_6.10.3.sz.mell'!K14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'RM_6.10.3.sz.mell'!C15</f>
        <v>0</v>
      </c>
      <c r="D15" s="686">
        <f>'RM_6.10.3.sz.mell'!D15</f>
        <v>0</v>
      </c>
      <c r="E15" s="686">
        <f>'RM_6.10.3.sz.mell'!E15</f>
        <v>0</v>
      </c>
      <c r="F15" s="686">
        <f>'RM_6.10.3.sz.mell'!F15</f>
        <v>0</v>
      </c>
      <c r="G15" s="686">
        <f>'RM_6.10.3.sz.mell'!G15</f>
        <v>0</v>
      </c>
      <c r="H15" s="686">
        <f>'RM_6.10.3.sz.mell'!H15</f>
        <v>0</v>
      </c>
      <c r="I15" s="686">
        <f>'RM_6.10.3.sz.mell'!I15</f>
        <v>0</v>
      </c>
      <c r="J15" s="783">
        <f>'RM_6.10.3.sz.mell'!J15</f>
        <v>0</v>
      </c>
      <c r="K15" s="781">
        <f>'RM_6.10.3.sz.mell'!K15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'RM_6.10.3.sz.mell'!C16</f>
        <v>0</v>
      </c>
      <c r="D16" s="686">
        <f>'RM_6.10.3.sz.mell'!D16</f>
        <v>0</v>
      </c>
      <c r="E16" s="686">
        <f>'RM_6.10.3.sz.mell'!E16</f>
        <v>0</v>
      </c>
      <c r="F16" s="686">
        <f>'RM_6.10.3.sz.mell'!F16</f>
        <v>0</v>
      </c>
      <c r="G16" s="686">
        <f>'RM_6.10.3.sz.mell'!G16</f>
        <v>0</v>
      </c>
      <c r="H16" s="686">
        <f>'RM_6.10.3.sz.mell'!H16</f>
        <v>0</v>
      </c>
      <c r="I16" s="686">
        <f>'RM_6.10.3.sz.mell'!I16</f>
        <v>0</v>
      </c>
      <c r="J16" s="783">
        <f>'RM_6.10.3.sz.mell'!J16</f>
        <v>0</v>
      </c>
      <c r="K16" s="781">
        <f>'RM_6.10.3.sz.mell'!K16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'RM_6.10.3.sz.mell'!C17</f>
        <v>0</v>
      </c>
      <c r="D17" s="686">
        <f>'RM_6.10.3.sz.mell'!D17</f>
        <v>0</v>
      </c>
      <c r="E17" s="686">
        <f>'RM_6.10.3.sz.mell'!E17</f>
        <v>0</v>
      </c>
      <c r="F17" s="686">
        <f>'RM_6.10.3.sz.mell'!F17</f>
        <v>0</v>
      </c>
      <c r="G17" s="686">
        <f>'RM_6.10.3.sz.mell'!G17</f>
        <v>0</v>
      </c>
      <c r="H17" s="686">
        <f>'RM_6.10.3.sz.mell'!H17</f>
        <v>0</v>
      </c>
      <c r="I17" s="686">
        <f>'RM_6.10.3.sz.mell'!I17</f>
        <v>0</v>
      </c>
      <c r="J17" s="783">
        <f>'RM_6.10.3.sz.mell'!J17</f>
        <v>0</v>
      </c>
      <c r="K17" s="781">
        <f>'RM_6.10.3.sz.mell'!K17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'RM_6.10.3.sz.mell'!C18</f>
        <v>0</v>
      </c>
      <c r="D18" s="686">
        <f>'RM_6.10.3.sz.mell'!D18</f>
        <v>0</v>
      </c>
      <c r="E18" s="686">
        <f>'RM_6.10.3.sz.mell'!E18</f>
        <v>0</v>
      </c>
      <c r="F18" s="686">
        <f>'RM_6.10.3.sz.mell'!F18</f>
        <v>0</v>
      </c>
      <c r="G18" s="686">
        <f>'RM_6.10.3.sz.mell'!G18</f>
        <v>0</v>
      </c>
      <c r="H18" s="686">
        <f>'RM_6.10.3.sz.mell'!H18</f>
        <v>0</v>
      </c>
      <c r="I18" s="686">
        <f>'RM_6.10.3.sz.mell'!I18</f>
        <v>0</v>
      </c>
      <c r="J18" s="783">
        <f>'RM_6.10.3.sz.mell'!J18</f>
        <v>0</v>
      </c>
      <c r="K18" s="781">
        <f>'RM_6.10.3.sz.mell'!K18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'RM_6.10.3.sz.mell'!C19</f>
        <v>0</v>
      </c>
      <c r="D19" s="686">
        <f>'RM_6.10.3.sz.mell'!D19</f>
        <v>0</v>
      </c>
      <c r="E19" s="686">
        <f>'RM_6.10.3.sz.mell'!E19</f>
        <v>0</v>
      </c>
      <c r="F19" s="686">
        <f>'RM_6.10.3.sz.mell'!F19</f>
        <v>0</v>
      </c>
      <c r="G19" s="686">
        <f>'RM_6.10.3.sz.mell'!G19</f>
        <v>0</v>
      </c>
      <c r="H19" s="686">
        <f>'RM_6.10.3.sz.mell'!H19</f>
        <v>0</v>
      </c>
      <c r="I19" s="686">
        <f>'RM_6.10.3.sz.mell'!I19</f>
        <v>0</v>
      </c>
      <c r="J19" s="783">
        <f>'RM_6.10.3.sz.mell'!J19</f>
        <v>0</v>
      </c>
      <c r="K19" s="781">
        <f>'RM_6.10.3.sz.mell'!K19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'RM_6.10.3.sz.mell'!C20</f>
        <v>0</v>
      </c>
      <c r="D20" s="686">
        <f>'RM_6.10.3.sz.mell'!D20</f>
        <v>0</v>
      </c>
      <c r="E20" s="686">
        <f>'RM_6.10.3.sz.mell'!E20</f>
        <v>0</v>
      </c>
      <c r="F20" s="686">
        <f>'RM_6.10.3.sz.mell'!F20</f>
        <v>0</v>
      </c>
      <c r="G20" s="686">
        <f>'RM_6.10.3.sz.mell'!G20</f>
        <v>0</v>
      </c>
      <c r="H20" s="686">
        <f>'RM_6.10.3.sz.mell'!H20</f>
        <v>0</v>
      </c>
      <c r="I20" s="686">
        <f>'RM_6.10.3.sz.mell'!I20</f>
        <v>0</v>
      </c>
      <c r="J20" s="783">
        <f>'RM_6.10.3.sz.mell'!J20</f>
        <v>0</v>
      </c>
      <c r="K20" s="781">
        <f>'RM_6.10.3.sz.mell'!K20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'RM_6.10.3.sz.mell'!C21</f>
        <v>0</v>
      </c>
      <c r="D21" s="688">
        <f>'RM_6.10.3.sz.mell'!D21</f>
        <v>0</v>
      </c>
      <c r="E21" s="688">
        <f>'RM_6.10.3.sz.mell'!E21</f>
        <v>0</v>
      </c>
      <c r="F21" s="688">
        <f>'RM_6.10.3.sz.mell'!F21</f>
        <v>0</v>
      </c>
      <c r="G21" s="688">
        <f>'RM_6.10.3.sz.mell'!G21</f>
        <v>0</v>
      </c>
      <c r="H21" s="688">
        <f>'RM_6.10.3.sz.mell'!H21</f>
        <v>0</v>
      </c>
      <c r="I21" s="688">
        <f>'RM_6.10.3.sz.mell'!I21</f>
        <v>0</v>
      </c>
      <c r="J21" s="786">
        <f>'RM_6.10.3.sz.mell'!J21</f>
        <v>0</v>
      </c>
      <c r="K21" s="781">
        <f>'RM_6.10.3.sz.mell'!K21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'RM_6.10.3.sz.mell'!C22</f>
        <v>0</v>
      </c>
      <c r="D22" s="297">
        <f>'RM_6.10.3.sz.mell'!D22</f>
        <v>0</v>
      </c>
      <c r="E22" s="297">
        <f>'RM_6.10.3.sz.mell'!E22</f>
        <v>0</v>
      </c>
      <c r="F22" s="297">
        <f>'RM_6.10.3.sz.mell'!F22</f>
        <v>0</v>
      </c>
      <c r="G22" s="297">
        <f>'RM_6.10.3.sz.mell'!G22</f>
        <v>0</v>
      </c>
      <c r="H22" s="297">
        <f>'RM_6.10.3.sz.mell'!H22</f>
        <v>0</v>
      </c>
      <c r="I22" s="297">
        <f>'RM_6.10.3.sz.mell'!I22</f>
        <v>0</v>
      </c>
      <c r="J22" s="297">
        <f>'RM_6.10.3.sz.mell'!J22</f>
        <v>0</v>
      </c>
      <c r="K22" s="346">
        <f>'RM_6.10.3.sz.mell'!K22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'RM_6.10.3.sz.mell'!C23</f>
        <v>0</v>
      </c>
      <c r="D23" s="668">
        <f>'RM_6.10.3.sz.mell'!D23</f>
        <v>0</v>
      </c>
      <c r="E23" s="668">
        <f>'RM_6.10.3.sz.mell'!E23</f>
        <v>0</v>
      </c>
      <c r="F23" s="668">
        <f>'RM_6.10.3.sz.mell'!F23</f>
        <v>0</v>
      </c>
      <c r="G23" s="668">
        <f>'RM_6.10.3.sz.mell'!G23</f>
        <v>0</v>
      </c>
      <c r="H23" s="668">
        <f>'RM_6.10.3.sz.mell'!H23</f>
        <v>0</v>
      </c>
      <c r="I23" s="668">
        <f>'RM_6.10.3.sz.mell'!I23</f>
        <v>0</v>
      </c>
      <c r="J23" s="788">
        <f>'RM_6.10.3.sz.mell'!J23</f>
        <v>0</v>
      </c>
      <c r="K23" s="781">
        <f>'RM_6.10.3.sz.mell'!K23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'RM_6.10.3.sz.mell'!C24</f>
        <v>0</v>
      </c>
      <c r="D24" s="686">
        <f>'RM_6.10.3.sz.mell'!D24</f>
        <v>0</v>
      </c>
      <c r="E24" s="686">
        <f>'RM_6.10.3.sz.mell'!E24</f>
        <v>0</v>
      </c>
      <c r="F24" s="686">
        <f>'RM_6.10.3.sz.mell'!F24</f>
        <v>0</v>
      </c>
      <c r="G24" s="686">
        <f>'RM_6.10.3.sz.mell'!G24</f>
        <v>0</v>
      </c>
      <c r="H24" s="686">
        <f>'RM_6.10.3.sz.mell'!H24</f>
        <v>0</v>
      </c>
      <c r="I24" s="686">
        <f>'RM_6.10.3.sz.mell'!I24</f>
        <v>0</v>
      </c>
      <c r="J24" s="783">
        <f>'RM_6.10.3.sz.mell'!J24</f>
        <v>0</v>
      </c>
      <c r="K24" s="789">
        <f>'RM_6.10.3.sz.mell'!K24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'RM_6.10.3.sz.mell'!C25</f>
        <v>0</v>
      </c>
      <c r="D25" s="686">
        <f>'RM_6.10.3.sz.mell'!D25</f>
        <v>0</v>
      </c>
      <c r="E25" s="686">
        <f>'RM_6.10.3.sz.mell'!E25</f>
        <v>0</v>
      </c>
      <c r="F25" s="686">
        <f>'RM_6.10.3.sz.mell'!F25</f>
        <v>0</v>
      </c>
      <c r="G25" s="686">
        <f>'RM_6.10.3.sz.mell'!G25</f>
        <v>0</v>
      </c>
      <c r="H25" s="686">
        <f>'RM_6.10.3.sz.mell'!H25</f>
        <v>0</v>
      </c>
      <c r="I25" s="686">
        <f>'RM_6.10.3.sz.mell'!I25</f>
        <v>0</v>
      </c>
      <c r="J25" s="783">
        <f>'RM_6.10.3.sz.mell'!J25</f>
        <v>0</v>
      </c>
      <c r="K25" s="789">
        <f>'RM_6.10.3.sz.mell'!K25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'RM_6.10.3.sz.mell'!C26</f>
        <v>0</v>
      </c>
      <c r="D26" s="688">
        <f>'RM_6.10.3.sz.mell'!D26</f>
        <v>0</v>
      </c>
      <c r="E26" s="688">
        <f>'RM_6.10.3.sz.mell'!E26</f>
        <v>0</v>
      </c>
      <c r="F26" s="688">
        <f>'RM_6.10.3.sz.mell'!F26</f>
        <v>0</v>
      </c>
      <c r="G26" s="688">
        <f>'RM_6.10.3.sz.mell'!G26</f>
        <v>0</v>
      </c>
      <c r="H26" s="688">
        <f>'RM_6.10.3.sz.mell'!H26</f>
        <v>0</v>
      </c>
      <c r="I26" s="688">
        <f>'RM_6.10.3.sz.mell'!I26</f>
        <v>0</v>
      </c>
      <c r="J26" s="790">
        <f>'RM_6.10.3.sz.mell'!J26</f>
        <v>0</v>
      </c>
      <c r="K26" s="791">
        <f>'RM_6.10.3.sz.mell'!K26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'RM_6.10.3.sz.mell'!C27</f>
        <v>0</v>
      </c>
      <c r="D27" s="389">
        <f>'RM_6.10.3.sz.mell'!D27</f>
        <v>0</v>
      </c>
      <c r="E27" s="389">
        <f>'RM_6.10.3.sz.mell'!E27</f>
        <v>0</v>
      </c>
      <c r="F27" s="389">
        <f>'RM_6.10.3.sz.mell'!F27</f>
        <v>0</v>
      </c>
      <c r="G27" s="389">
        <f>'RM_6.10.3.sz.mell'!G27</f>
        <v>0</v>
      </c>
      <c r="H27" s="389">
        <f>'RM_6.10.3.sz.mell'!H27</f>
        <v>0</v>
      </c>
      <c r="I27" s="389">
        <f>'RM_6.10.3.sz.mell'!I27</f>
        <v>0</v>
      </c>
      <c r="J27" s="389">
        <f>'RM_6.10.3.sz.mell'!J27</f>
        <v>0</v>
      </c>
      <c r="K27" s="302">
        <f>'RM_6.10.3.sz.mell'!K27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'RM_6.10.3.sz.mell'!C28</f>
        <v>0</v>
      </c>
      <c r="D28" s="297">
        <f>'RM_6.10.3.sz.mell'!D28</f>
        <v>0</v>
      </c>
      <c r="E28" s="297">
        <f>'RM_6.10.3.sz.mell'!E28</f>
        <v>0</v>
      </c>
      <c r="F28" s="297">
        <f>'RM_6.10.3.sz.mell'!F28</f>
        <v>0</v>
      </c>
      <c r="G28" s="297">
        <f>'RM_6.10.3.sz.mell'!G28</f>
        <v>0</v>
      </c>
      <c r="H28" s="297">
        <f>'RM_6.10.3.sz.mell'!H28</f>
        <v>0</v>
      </c>
      <c r="I28" s="297">
        <f>'RM_6.10.3.sz.mell'!I28</f>
        <v>0</v>
      </c>
      <c r="J28" s="297">
        <f>'RM_6.10.3.sz.mell'!J28</f>
        <v>0</v>
      </c>
      <c r="K28" s="346">
        <f>'RM_6.10.3.sz.mell'!K28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'RM_6.10.3.sz.mell'!C29</f>
        <v>0</v>
      </c>
      <c r="D29" s="679">
        <f>'RM_6.10.3.sz.mell'!D29</f>
        <v>0</v>
      </c>
      <c r="E29" s="679">
        <f>'RM_6.10.3.sz.mell'!E29</f>
        <v>0</v>
      </c>
      <c r="F29" s="679">
        <f>'RM_6.10.3.sz.mell'!F29</f>
        <v>0</v>
      </c>
      <c r="G29" s="679">
        <f>'RM_6.10.3.sz.mell'!G29</f>
        <v>0</v>
      </c>
      <c r="H29" s="679">
        <f>'RM_6.10.3.sz.mell'!H29</f>
        <v>0</v>
      </c>
      <c r="I29" s="679">
        <f>'RM_6.10.3.sz.mell'!I29</f>
        <v>0</v>
      </c>
      <c r="J29" s="788">
        <f>'RM_6.10.3.sz.mell'!J29</f>
        <v>0</v>
      </c>
      <c r="K29" s="781">
        <f>'RM_6.10.3.sz.mell'!K29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'RM_6.10.3.sz.mell'!C30</f>
        <v>0</v>
      </c>
      <c r="D30" s="679">
        <f>'RM_6.10.3.sz.mell'!D30</f>
        <v>0</v>
      </c>
      <c r="E30" s="679">
        <f>'RM_6.10.3.sz.mell'!E30</f>
        <v>0</v>
      </c>
      <c r="F30" s="679">
        <f>'RM_6.10.3.sz.mell'!F30</f>
        <v>0</v>
      </c>
      <c r="G30" s="679">
        <f>'RM_6.10.3.sz.mell'!G30</f>
        <v>0</v>
      </c>
      <c r="H30" s="679">
        <f>'RM_6.10.3.sz.mell'!H30</f>
        <v>0</v>
      </c>
      <c r="I30" s="679">
        <f>'RM_6.10.3.sz.mell'!I30</f>
        <v>0</v>
      </c>
      <c r="J30" s="788">
        <f>'RM_6.10.3.sz.mell'!J30</f>
        <v>0</v>
      </c>
      <c r="K30" s="781">
        <f>'RM_6.10.3.sz.mell'!K30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'RM_6.10.3.sz.mell'!C31</f>
        <v>0</v>
      </c>
      <c r="D31" s="757">
        <f>'RM_6.10.3.sz.mell'!D31</f>
        <v>0</v>
      </c>
      <c r="E31" s="757">
        <f>'RM_6.10.3.sz.mell'!E31</f>
        <v>0</v>
      </c>
      <c r="F31" s="757">
        <f>'RM_6.10.3.sz.mell'!F31</f>
        <v>0</v>
      </c>
      <c r="G31" s="757">
        <f>'RM_6.10.3.sz.mell'!G31</f>
        <v>0</v>
      </c>
      <c r="H31" s="757">
        <f>'RM_6.10.3.sz.mell'!H31</f>
        <v>0</v>
      </c>
      <c r="I31" s="757">
        <f>'RM_6.10.3.sz.mell'!I31</f>
        <v>0</v>
      </c>
      <c r="J31" s="788">
        <f>'RM_6.10.3.sz.mell'!J31</f>
        <v>0</v>
      </c>
      <c r="K31" s="781">
        <f>'RM_6.10.3.sz.mell'!K31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'RM_6.10.3.sz.mell'!C32</f>
        <v>0</v>
      </c>
      <c r="D32" s="297">
        <f>'RM_6.10.3.sz.mell'!D32</f>
        <v>0</v>
      </c>
      <c r="E32" s="297">
        <f>'RM_6.10.3.sz.mell'!E32</f>
        <v>0</v>
      </c>
      <c r="F32" s="297">
        <f>'RM_6.10.3.sz.mell'!F32</f>
        <v>0</v>
      </c>
      <c r="G32" s="297">
        <f>'RM_6.10.3.sz.mell'!G32</f>
        <v>0</v>
      </c>
      <c r="H32" s="297">
        <f>'RM_6.10.3.sz.mell'!H32</f>
        <v>0</v>
      </c>
      <c r="I32" s="297">
        <f>'RM_6.10.3.sz.mell'!I32</f>
        <v>0</v>
      </c>
      <c r="J32" s="297">
        <f>'RM_6.10.3.sz.mell'!J32</f>
        <v>0</v>
      </c>
      <c r="K32" s="346">
        <f>'RM_6.10.3.sz.mell'!K32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'RM_6.10.3.sz.mell'!C33</f>
        <v>0</v>
      </c>
      <c r="D33" s="672">
        <f>'RM_6.10.3.sz.mell'!D33</f>
        <v>0</v>
      </c>
      <c r="E33" s="672">
        <f>'RM_6.10.3.sz.mell'!E33</f>
        <v>0</v>
      </c>
      <c r="F33" s="672">
        <f>'RM_6.10.3.sz.mell'!F33</f>
        <v>0</v>
      </c>
      <c r="G33" s="672">
        <f>'RM_6.10.3.sz.mell'!G33</f>
        <v>0</v>
      </c>
      <c r="H33" s="672">
        <f>'RM_6.10.3.sz.mell'!H33</f>
        <v>0</v>
      </c>
      <c r="I33" s="672">
        <f>'RM_6.10.3.sz.mell'!I33</f>
        <v>0</v>
      </c>
      <c r="J33" s="788">
        <f>'RM_6.10.3.sz.mell'!J33</f>
        <v>0</v>
      </c>
      <c r="K33" s="781">
        <f>'RM_6.10.3.sz.mell'!K33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'RM_6.10.3.sz.mell'!C34</f>
        <v>0</v>
      </c>
      <c r="D34" s="679">
        <f>'RM_6.10.3.sz.mell'!D34</f>
        <v>0</v>
      </c>
      <c r="E34" s="679">
        <f>'RM_6.10.3.sz.mell'!E34</f>
        <v>0</v>
      </c>
      <c r="F34" s="679">
        <f>'RM_6.10.3.sz.mell'!F34</f>
        <v>0</v>
      </c>
      <c r="G34" s="679">
        <f>'RM_6.10.3.sz.mell'!G34</f>
        <v>0</v>
      </c>
      <c r="H34" s="679">
        <f>'RM_6.10.3.sz.mell'!H34</f>
        <v>0</v>
      </c>
      <c r="I34" s="679">
        <f>'RM_6.10.3.sz.mell'!I34</f>
        <v>0</v>
      </c>
      <c r="J34" s="788">
        <f>'RM_6.10.3.sz.mell'!J34</f>
        <v>0</v>
      </c>
      <c r="K34" s="781">
        <f>'RM_6.10.3.sz.mell'!K34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'RM_6.10.3.sz.mell'!C35</f>
        <v>0</v>
      </c>
      <c r="D35" s="757">
        <f>'RM_6.10.3.sz.mell'!D35</f>
        <v>0</v>
      </c>
      <c r="E35" s="757">
        <f>'RM_6.10.3.sz.mell'!E35</f>
        <v>0</v>
      </c>
      <c r="F35" s="757">
        <f>'RM_6.10.3.sz.mell'!F35</f>
        <v>0</v>
      </c>
      <c r="G35" s="757">
        <f>'RM_6.10.3.sz.mell'!G35</f>
        <v>0</v>
      </c>
      <c r="H35" s="757">
        <f>'RM_6.10.3.sz.mell'!H35</f>
        <v>0</v>
      </c>
      <c r="I35" s="757">
        <f>'RM_6.10.3.sz.mell'!I35</f>
        <v>0</v>
      </c>
      <c r="J35" s="788">
        <f>'RM_6.10.3.sz.mell'!J35</f>
        <v>0</v>
      </c>
      <c r="K35" s="798">
        <f>'RM_6.10.3.sz.mell'!K35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'RM_6.10.3.sz.mell'!C36</f>
        <v>0</v>
      </c>
      <c r="D36" s="389">
        <f>'RM_6.10.3.sz.mell'!D36</f>
        <v>0</v>
      </c>
      <c r="E36" s="389">
        <f>'RM_6.10.3.sz.mell'!E36</f>
        <v>0</v>
      </c>
      <c r="F36" s="389">
        <f>'RM_6.10.3.sz.mell'!F36</f>
        <v>0</v>
      </c>
      <c r="G36" s="389">
        <f>'RM_6.10.3.sz.mell'!G36</f>
        <v>0</v>
      </c>
      <c r="H36" s="389">
        <f>'RM_6.10.3.sz.mell'!H36</f>
        <v>0</v>
      </c>
      <c r="I36" s="389">
        <f>'RM_6.10.3.sz.mell'!I36</f>
        <v>0</v>
      </c>
      <c r="J36" s="297">
        <f>'RM_6.10.3.sz.mell'!J36</f>
        <v>0</v>
      </c>
      <c r="K36" s="302">
        <f>'RM_6.10.3.sz.mell'!K36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'RM_6.10.3.sz.mell'!C37</f>
        <v>0</v>
      </c>
      <c r="D37" s="389">
        <f>'RM_6.10.3.sz.mell'!D37</f>
        <v>0</v>
      </c>
      <c r="E37" s="389">
        <f>'RM_6.10.3.sz.mell'!E37</f>
        <v>0</v>
      </c>
      <c r="F37" s="389">
        <f>'RM_6.10.3.sz.mell'!F37</f>
        <v>0</v>
      </c>
      <c r="G37" s="389">
        <f>'RM_6.10.3.sz.mell'!G37</f>
        <v>0</v>
      </c>
      <c r="H37" s="389">
        <f>'RM_6.10.3.sz.mell'!H37</f>
        <v>0</v>
      </c>
      <c r="I37" s="389">
        <f>'RM_6.10.3.sz.mell'!I37</f>
        <v>0</v>
      </c>
      <c r="J37" s="799">
        <f>'RM_6.10.3.sz.mell'!J37</f>
        <v>0</v>
      </c>
      <c r="K37" s="781">
        <f>'RM_6.10.3.sz.mell'!K37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'RM_6.10.3.sz.mell'!C38</f>
        <v>0</v>
      </c>
      <c r="D38" s="297">
        <f>'RM_6.10.3.sz.mell'!D38</f>
        <v>0</v>
      </c>
      <c r="E38" s="297">
        <f>'RM_6.10.3.sz.mell'!E38</f>
        <v>0</v>
      </c>
      <c r="F38" s="297">
        <f>'RM_6.10.3.sz.mell'!F38</f>
        <v>0</v>
      </c>
      <c r="G38" s="297">
        <f>'RM_6.10.3.sz.mell'!G38</f>
        <v>0</v>
      </c>
      <c r="H38" s="297">
        <f>'RM_6.10.3.sz.mell'!H38</f>
        <v>0</v>
      </c>
      <c r="I38" s="297">
        <f>'RM_6.10.3.sz.mell'!I38</f>
        <v>0</v>
      </c>
      <c r="J38" s="297">
        <f>'RM_6.10.3.sz.mell'!J38</f>
        <v>0</v>
      </c>
      <c r="K38" s="346">
        <f>'RM_6.10.3.sz.mell'!K38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'RM_6.10.3.sz.mell'!C39</f>
        <v>0</v>
      </c>
      <c r="D39" s="297">
        <f>'RM_6.10.3.sz.mell'!D39</f>
        <v>0</v>
      </c>
      <c r="E39" s="297">
        <f>'RM_6.10.3.sz.mell'!E39</f>
        <v>0</v>
      </c>
      <c r="F39" s="297">
        <f>'RM_6.10.3.sz.mell'!F39</f>
        <v>0</v>
      </c>
      <c r="G39" s="297">
        <f>'RM_6.10.3.sz.mell'!G39</f>
        <v>0</v>
      </c>
      <c r="H39" s="297">
        <f>'RM_6.10.3.sz.mell'!H39</f>
        <v>0</v>
      </c>
      <c r="I39" s="297">
        <f>'RM_6.10.3.sz.mell'!I39</f>
        <v>0</v>
      </c>
      <c r="J39" s="297">
        <f>'RM_6.10.3.sz.mell'!J39</f>
        <v>0</v>
      </c>
      <c r="K39" s="346">
        <f>'RM_6.10.3.sz.mell'!K39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'RM_6.10.3.sz.mell'!C40</f>
        <v>0</v>
      </c>
      <c r="D40" s="672">
        <f>'RM_6.10.3.sz.mell'!D40</f>
        <v>0</v>
      </c>
      <c r="E40" s="672">
        <f>'RM_6.10.3.sz.mell'!E40</f>
        <v>0</v>
      </c>
      <c r="F40" s="672">
        <f>'RM_6.10.3.sz.mell'!F40</f>
        <v>0</v>
      </c>
      <c r="G40" s="672">
        <f>'RM_6.10.3.sz.mell'!G40</f>
        <v>0</v>
      </c>
      <c r="H40" s="672">
        <f>'RM_6.10.3.sz.mell'!H40</f>
        <v>0</v>
      </c>
      <c r="I40" s="672">
        <f>'RM_6.10.3.sz.mell'!I40</f>
        <v>0</v>
      </c>
      <c r="J40" s="788">
        <f>'RM_6.10.3.sz.mell'!J40</f>
        <v>0</v>
      </c>
      <c r="K40" s="781">
        <f>'RM_6.10.3.sz.mell'!K40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'RM_6.10.3.sz.mell'!C41</f>
        <v>0</v>
      </c>
      <c r="D41" s="679">
        <f>'RM_6.10.3.sz.mell'!D41</f>
        <v>0</v>
      </c>
      <c r="E41" s="679">
        <f>'RM_6.10.3.sz.mell'!E41</f>
        <v>0</v>
      </c>
      <c r="F41" s="679">
        <f>'RM_6.10.3.sz.mell'!F41</f>
        <v>0</v>
      </c>
      <c r="G41" s="679">
        <f>'RM_6.10.3.sz.mell'!G41</f>
        <v>0</v>
      </c>
      <c r="H41" s="679">
        <f>'RM_6.10.3.sz.mell'!H41</f>
        <v>0</v>
      </c>
      <c r="I41" s="679">
        <f>'RM_6.10.3.sz.mell'!I41</f>
        <v>0</v>
      </c>
      <c r="J41" s="788">
        <f>'RM_6.10.3.sz.mell'!J41</f>
        <v>0</v>
      </c>
      <c r="K41" s="789">
        <f>'RM_6.10.3.sz.mell'!K41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'RM_6.10.3.sz.mell'!C42</f>
        <v>0</v>
      </c>
      <c r="D42" s="676">
        <f>'RM_6.10.3.sz.mell'!D42</f>
        <v>0</v>
      </c>
      <c r="E42" s="676">
        <f>'RM_6.10.3.sz.mell'!E42</f>
        <v>0</v>
      </c>
      <c r="F42" s="676">
        <f>'RM_6.10.3.sz.mell'!F42</f>
        <v>0</v>
      </c>
      <c r="G42" s="676">
        <f>'RM_6.10.3.sz.mell'!G42</f>
        <v>0</v>
      </c>
      <c r="H42" s="676">
        <f>'RM_6.10.3.sz.mell'!H42</f>
        <v>0</v>
      </c>
      <c r="I42" s="676">
        <f>'RM_6.10.3.sz.mell'!I42</f>
        <v>0</v>
      </c>
      <c r="J42" s="788">
        <f>'RM_6.10.3.sz.mell'!J42</f>
        <v>0</v>
      </c>
      <c r="K42" s="791">
        <f>'RM_6.10.3.sz.mell'!K42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'RM_6.10.3.sz.mell'!C43</f>
        <v>0</v>
      </c>
      <c r="D43" s="297">
        <f>'RM_6.10.3.sz.mell'!D43</f>
        <v>0</v>
      </c>
      <c r="E43" s="297">
        <f>'RM_6.10.3.sz.mell'!E43</f>
        <v>0</v>
      </c>
      <c r="F43" s="297">
        <f>'RM_6.10.3.sz.mell'!F43</f>
        <v>0</v>
      </c>
      <c r="G43" s="297">
        <f>'RM_6.10.3.sz.mell'!G43</f>
        <v>0</v>
      </c>
      <c r="H43" s="297">
        <f>'RM_6.10.3.sz.mell'!H43</f>
        <v>0</v>
      </c>
      <c r="I43" s="297">
        <f>'RM_6.10.3.sz.mell'!I43</f>
        <v>0</v>
      </c>
      <c r="J43" s="297">
        <f>'RM_6.10.3.sz.mell'!J43</f>
        <v>0</v>
      </c>
      <c r="K43" s="346">
        <f>'RM_6.10.3.sz.mell'!K43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'RM_6.10.3.sz.mell'!C45</f>
        <v>0</v>
      </c>
      <c r="D45" s="801">
        <f>'RM_6.10.3.sz.mell'!D45</f>
        <v>0</v>
      </c>
      <c r="E45" s="801">
        <f>'RM_6.10.3.sz.mell'!E45</f>
        <v>0</v>
      </c>
      <c r="F45" s="801">
        <f>'RM_6.10.3.sz.mell'!F45</f>
        <v>0</v>
      </c>
      <c r="G45" s="801">
        <f>'RM_6.10.3.sz.mell'!G45</f>
        <v>0</v>
      </c>
      <c r="H45" s="801">
        <f>'RM_6.10.3.sz.mell'!H45</f>
        <v>0</v>
      </c>
      <c r="I45" s="801">
        <f>'RM_6.10.3.sz.mell'!I45</f>
        <v>0</v>
      </c>
      <c r="J45" s="801">
        <f>'RM_6.10.3.sz.mell'!J45</f>
        <v>0</v>
      </c>
      <c r="K45" s="302">
        <f>'RM_6.10.3.sz.mell'!K45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'RM_6.10.3.sz.mell'!C46</f>
        <v>0</v>
      </c>
      <c r="D46" s="803">
        <f>'RM_6.10.3.sz.mell'!D46</f>
        <v>0</v>
      </c>
      <c r="E46" s="803">
        <f>'RM_6.10.3.sz.mell'!E46</f>
        <v>0</v>
      </c>
      <c r="F46" s="803">
        <f>'RM_6.10.3.sz.mell'!F46</f>
        <v>0</v>
      </c>
      <c r="G46" s="803">
        <f>'RM_6.10.3.sz.mell'!G46</f>
        <v>0</v>
      </c>
      <c r="H46" s="803">
        <f>'RM_6.10.3.sz.mell'!H46</f>
        <v>0</v>
      </c>
      <c r="I46" s="803">
        <f>'RM_6.10.3.sz.mell'!I46</f>
        <v>0</v>
      </c>
      <c r="J46" s="803">
        <f>'RM_6.10.3.sz.mell'!J46</f>
        <v>0</v>
      </c>
      <c r="K46" s="804">
        <f>'RM_6.10.3.sz.mell'!K46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'RM_6.10.3.sz.mell'!C47</f>
        <v>0</v>
      </c>
      <c r="D47" s="806">
        <f>'RM_6.10.3.sz.mell'!D47</f>
        <v>0</v>
      </c>
      <c r="E47" s="806">
        <f>'RM_6.10.3.sz.mell'!E47</f>
        <v>0</v>
      </c>
      <c r="F47" s="806">
        <f>'RM_6.10.3.sz.mell'!F47</f>
        <v>0</v>
      </c>
      <c r="G47" s="806">
        <f>'RM_6.10.3.sz.mell'!G47</f>
        <v>0</v>
      </c>
      <c r="H47" s="806">
        <f>'RM_6.10.3.sz.mell'!H47</f>
        <v>0</v>
      </c>
      <c r="I47" s="806">
        <f>'RM_6.10.3.sz.mell'!I47</f>
        <v>0</v>
      </c>
      <c r="J47" s="806">
        <f>'RM_6.10.3.sz.mell'!J47</f>
        <v>0</v>
      </c>
      <c r="K47" s="807">
        <f>'RM_6.10.3.sz.mell'!K47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'RM_6.10.3.sz.mell'!C48</f>
        <v>0</v>
      </c>
      <c r="D48" s="806">
        <f>'RM_6.10.3.sz.mell'!D48</f>
        <v>0</v>
      </c>
      <c r="E48" s="806">
        <f>'RM_6.10.3.sz.mell'!E48</f>
        <v>0</v>
      </c>
      <c r="F48" s="806">
        <f>'RM_6.10.3.sz.mell'!F48</f>
        <v>0</v>
      </c>
      <c r="G48" s="806">
        <f>'RM_6.10.3.sz.mell'!G48</f>
        <v>0</v>
      </c>
      <c r="H48" s="806">
        <f>'RM_6.10.3.sz.mell'!H48</f>
        <v>0</v>
      </c>
      <c r="I48" s="806">
        <f>'RM_6.10.3.sz.mell'!I48</f>
        <v>0</v>
      </c>
      <c r="J48" s="806">
        <f>'RM_6.10.3.sz.mell'!J48</f>
        <v>0</v>
      </c>
      <c r="K48" s="807">
        <f>'RM_6.10.3.sz.mell'!K48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'RM_6.10.3.sz.mell'!C49</f>
        <v>0</v>
      </c>
      <c r="D49" s="806">
        <f>'RM_6.10.3.sz.mell'!D49</f>
        <v>0</v>
      </c>
      <c r="E49" s="806">
        <f>'RM_6.10.3.sz.mell'!E49</f>
        <v>0</v>
      </c>
      <c r="F49" s="806">
        <f>'RM_6.10.3.sz.mell'!F49</f>
        <v>0</v>
      </c>
      <c r="G49" s="806">
        <f>'RM_6.10.3.sz.mell'!G49</f>
        <v>0</v>
      </c>
      <c r="H49" s="806">
        <f>'RM_6.10.3.sz.mell'!H49</f>
        <v>0</v>
      </c>
      <c r="I49" s="806">
        <f>'RM_6.10.3.sz.mell'!I49</f>
        <v>0</v>
      </c>
      <c r="J49" s="806">
        <f>'RM_6.10.3.sz.mell'!J49</f>
        <v>0</v>
      </c>
      <c r="K49" s="807">
        <f>'RM_6.10.3.sz.mell'!K49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'RM_6.10.3.sz.mell'!C50</f>
        <v>0</v>
      </c>
      <c r="D50" s="806">
        <f>'RM_6.10.3.sz.mell'!D50</f>
        <v>0</v>
      </c>
      <c r="E50" s="806">
        <f>'RM_6.10.3.sz.mell'!E50</f>
        <v>0</v>
      </c>
      <c r="F50" s="806">
        <f>'RM_6.10.3.sz.mell'!F50</f>
        <v>0</v>
      </c>
      <c r="G50" s="806">
        <f>'RM_6.10.3.sz.mell'!G50</f>
        <v>0</v>
      </c>
      <c r="H50" s="806">
        <f>'RM_6.10.3.sz.mell'!H50</f>
        <v>0</v>
      </c>
      <c r="I50" s="806">
        <f>'RM_6.10.3.sz.mell'!I50</f>
        <v>0</v>
      </c>
      <c r="J50" s="806">
        <f>'RM_6.10.3.sz.mell'!J50</f>
        <v>0</v>
      </c>
      <c r="K50" s="807">
        <f>'RM_6.10.3.sz.mell'!K50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'RM_6.10.3.sz.mell'!C51</f>
        <v>0</v>
      </c>
      <c r="D51" s="801">
        <f>'RM_6.10.3.sz.mell'!D51</f>
        <v>0</v>
      </c>
      <c r="E51" s="801">
        <f>'RM_6.10.3.sz.mell'!E51</f>
        <v>0</v>
      </c>
      <c r="F51" s="801">
        <f>'RM_6.10.3.sz.mell'!F51</f>
        <v>0</v>
      </c>
      <c r="G51" s="801">
        <f>'RM_6.10.3.sz.mell'!G51</f>
        <v>0</v>
      </c>
      <c r="H51" s="801">
        <f>'RM_6.10.3.sz.mell'!H51</f>
        <v>0</v>
      </c>
      <c r="I51" s="801">
        <f>'RM_6.10.3.sz.mell'!I51</f>
        <v>0</v>
      </c>
      <c r="J51" s="801">
        <f>'RM_6.10.3.sz.mell'!J51</f>
        <v>0</v>
      </c>
      <c r="K51" s="302">
        <f>'RM_6.10.3.sz.mell'!K51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'RM_6.10.3.sz.mell'!C52</f>
        <v>0</v>
      </c>
      <c r="D52" s="803">
        <f>'RM_6.10.3.sz.mell'!D52</f>
        <v>0</v>
      </c>
      <c r="E52" s="803">
        <f>'RM_6.10.3.sz.mell'!E52</f>
        <v>0</v>
      </c>
      <c r="F52" s="803">
        <f>'RM_6.10.3.sz.mell'!F52</f>
        <v>0</v>
      </c>
      <c r="G52" s="803">
        <f>'RM_6.10.3.sz.mell'!G52</f>
        <v>0</v>
      </c>
      <c r="H52" s="803">
        <f>'RM_6.10.3.sz.mell'!H52</f>
        <v>0</v>
      </c>
      <c r="I52" s="803">
        <f>'RM_6.10.3.sz.mell'!I52</f>
        <v>0</v>
      </c>
      <c r="J52" s="803">
        <f>'RM_6.10.3.sz.mell'!J52</f>
        <v>0</v>
      </c>
      <c r="K52" s="804">
        <f>'RM_6.10.3.sz.mell'!K52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'RM_6.10.3.sz.mell'!C53</f>
        <v>0</v>
      </c>
      <c r="D53" s="806">
        <f>'RM_6.10.3.sz.mell'!D53</f>
        <v>0</v>
      </c>
      <c r="E53" s="806">
        <f>'RM_6.10.3.sz.mell'!E53</f>
        <v>0</v>
      </c>
      <c r="F53" s="806">
        <f>'RM_6.10.3.sz.mell'!F53</f>
        <v>0</v>
      </c>
      <c r="G53" s="806">
        <f>'RM_6.10.3.sz.mell'!G53</f>
        <v>0</v>
      </c>
      <c r="H53" s="806">
        <f>'RM_6.10.3.sz.mell'!H53</f>
        <v>0</v>
      </c>
      <c r="I53" s="806">
        <f>'RM_6.10.3.sz.mell'!I53</f>
        <v>0</v>
      </c>
      <c r="J53" s="806">
        <f>'RM_6.10.3.sz.mell'!J53</f>
        <v>0</v>
      </c>
      <c r="K53" s="807">
        <f>'RM_6.10.3.sz.mell'!K53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'RM_6.10.3.sz.mell'!C54</f>
        <v>0</v>
      </c>
      <c r="D54" s="806">
        <f>'RM_6.10.3.sz.mell'!D54</f>
        <v>0</v>
      </c>
      <c r="E54" s="806">
        <f>'RM_6.10.3.sz.mell'!E54</f>
        <v>0</v>
      </c>
      <c r="F54" s="806">
        <f>'RM_6.10.3.sz.mell'!F54</f>
        <v>0</v>
      </c>
      <c r="G54" s="806">
        <f>'RM_6.10.3.sz.mell'!G54</f>
        <v>0</v>
      </c>
      <c r="H54" s="806">
        <f>'RM_6.10.3.sz.mell'!H54</f>
        <v>0</v>
      </c>
      <c r="I54" s="806">
        <f>'RM_6.10.3.sz.mell'!I54</f>
        <v>0</v>
      </c>
      <c r="J54" s="806">
        <f>'RM_6.10.3.sz.mell'!J54</f>
        <v>0</v>
      </c>
      <c r="K54" s="807">
        <f>'RM_6.10.3.sz.mell'!K54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'RM_6.10.3.sz.mell'!C55</f>
        <v>0</v>
      </c>
      <c r="D55" s="806">
        <f>'RM_6.10.3.sz.mell'!D55</f>
        <v>0</v>
      </c>
      <c r="E55" s="806">
        <f>'RM_6.10.3.sz.mell'!E55</f>
        <v>0</v>
      </c>
      <c r="F55" s="806">
        <f>'RM_6.10.3.sz.mell'!F55</f>
        <v>0</v>
      </c>
      <c r="G55" s="806">
        <f>'RM_6.10.3.sz.mell'!G55</f>
        <v>0</v>
      </c>
      <c r="H55" s="806">
        <f>'RM_6.10.3.sz.mell'!H55</f>
        <v>0</v>
      </c>
      <c r="I55" s="806">
        <f>'RM_6.10.3.sz.mell'!I55</f>
        <v>0</v>
      </c>
      <c r="J55" s="806">
        <f>'RM_6.10.3.sz.mell'!J55</f>
        <v>0</v>
      </c>
      <c r="K55" s="807">
        <f>'RM_6.10.3.sz.mell'!K55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'RM_6.10.3.sz.mell'!C56</f>
        <v>0</v>
      </c>
      <c r="D56" s="801">
        <f>'RM_6.10.3.sz.mell'!D56</f>
        <v>0</v>
      </c>
      <c r="E56" s="801">
        <f>'RM_6.10.3.sz.mell'!E56</f>
        <v>0</v>
      </c>
      <c r="F56" s="801">
        <f>'RM_6.10.3.sz.mell'!F56</f>
        <v>0</v>
      </c>
      <c r="G56" s="801">
        <f>'RM_6.10.3.sz.mell'!G56</f>
        <v>0</v>
      </c>
      <c r="H56" s="801">
        <f>'RM_6.10.3.sz.mell'!H56</f>
        <v>0</v>
      </c>
      <c r="I56" s="801">
        <f>'RM_6.10.3.sz.mell'!I56</f>
        <v>0</v>
      </c>
      <c r="J56" s="801">
        <f>'RM_6.10.3.sz.mell'!J56</f>
        <v>0</v>
      </c>
      <c r="K56" s="302">
        <f>'RM_6.10.3.sz.mell'!K56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'RM_6.10.3.sz.mell'!C57</f>
        <v>0</v>
      </c>
      <c r="D57" s="809">
        <f>'RM_6.10.3.sz.mell'!D57</f>
        <v>0</v>
      </c>
      <c r="E57" s="809">
        <f>'RM_6.10.3.sz.mell'!E57</f>
        <v>0</v>
      </c>
      <c r="F57" s="809">
        <f>'RM_6.10.3.sz.mell'!F57</f>
        <v>0</v>
      </c>
      <c r="G57" s="809">
        <f>'RM_6.10.3.sz.mell'!G57</f>
        <v>0</v>
      </c>
      <c r="H57" s="809">
        <f>'RM_6.10.3.sz.mell'!H57</f>
        <v>0</v>
      </c>
      <c r="I57" s="809">
        <f>'RM_6.10.3.sz.mell'!I57</f>
        <v>0</v>
      </c>
      <c r="J57" s="809">
        <f>'RM_6.10.3.sz.mell'!J57</f>
        <v>0</v>
      </c>
      <c r="K57" s="350">
        <f>'RM_6.10.3.sz.mell'!K57</f>
        <v>0</v>
      </c>
    </row>
    <row r="58" spans="1:11" ht="8.1" customHeight="1" thickBot="1" x14ac:dyDescent="0.25">
      <c r="C58" s="815">
        <f>'RM_6.10.3.sz.mell'!C58</f>
        <v>0</v>
      </c>
      <c r="D58" s="815">
        <f>'RM_6.10.3.sz.mell'!D58</f>
        <v>0</v>
      </c>
      <c r="E58" s="815">
        <f>'RM_6.10.3.sz.mell'!E58</f>
        <v>0</v>
      </c>
      <c r="F58" s="815">
        <f>'RM_6.10.3.sz.mell'!F58</f>
        <v>0</v>
      </c>
      <c r="G58" s="815">
        <f>'RM_6.10.3.sz.mell'!G58</f>
        <v>0</v>
      </c>
      <c r="H58" s="815">
        <f>'RM_6.10.3.sz.mell'!H58</f>
        <v>0</v>
      </c>
      <c r="I58" s="815">
        <f>'RM_6.10.3.sz.mell'!I58</f>
        <v>0</v>
      </c>
      <c r="J58" s="815">
        <f>'RM_6.10.3.sz.mell'!J58</f>
        <v>0</v>
      </c>
      <c r="K58" s="816">
        <f>'RM_6.10.3.sz.mell'!K58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'RM_6.10.3.sz.mell'!C59</f>
        <v>0</v>
      </c>
      <c r="D59" s="813">
        <f>'RM_6.10.3.sz.mell'!D59</f>
        <v>0</v>
      </c>
      <c r="E59" s="813">
        <f>'RM_6.10.3.sz.mell'!E59</f>
        <v>0</v>
      </c>
      <c r="F59" s="813">
        <f>'RM_6.10.3.sz.mell'!F59</f>
        <v>0</v>
      </c>
      <c r="G59" s="813">
        <f>'RM_6.10.3.sz.mell'!G59</f>
        <v>0</v>
      </c>
      <c r="H59" s="813">
        <f>'RM_6.10.3.sz.mell'!H59</f>
        <v>0</v>
      </c>
      <c r="I59" s="813">
        <f>'RM_6.10.3.sz.mell'!I59</f>
        <v>0</v>
      </c>
      <c r="J59" s="813">
        <f>'RM_6.10.3.sz.mell'!J59</f>
        <v>0</v>
      </c>
      <c r="K59" s="814">
        <f>'RM_6.10.3.sz.mell'!K59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'RM_6.10.3.sz.mell'!C60</f>
        <v>0</v>
      </c>
      <c r="D60" s="813">
        <f>'RM_6.10.3.sz.mell'!D60</f>
        <v>0</v>
      </c>
      <c r="E60" s="813">
        <f>'RM_6.10.3.sz.mell'!E60</f>
        <v>0</v>
      </c>
      <c r="F60" s="813">
        <f>'RM_6.10.3.sz.mell'!F60</f>
        <v>0</v>
      </c>
      <c r="G60" s="813">
        <f>'RM_6.10.3.sz.mell'!G60</f>
        <v>0</v>
      </c>
      <c r="H60" s="813">
        <f>'RM_6.10.3.sz.mell'!H60</f>
        <v>0</v>
      </c>
      <c r="I60" s="813">
        <f>'RM_6.10.3.sz.mell'!I60</f>
        <v>0</v>
      </c>
      <c r="J60" s="813">
        <f>'RM_6.10.3.sz.mell'!J60</f>
        <v>0</v>
      </c>
      <c r="K60" s="814">
        <f>'RM_6.10.3.sz.mell'!K60</f>
        <v>0</v>
      </c>
    </row>
  </sheetData>
  <sheetProtection sheet="1" formatCells="0"/>
  <customSheetViews>
    <customSheetView guid="{9A8A2574-4E4C-4A0E-A4B4-611EAAF4A38D}" scale="120" topLeftCell="B1">
      <selection activeCell="N36" sqref="N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CONCATENATE(ALAPADATOK!Q29," melléklet ",E_ALAPADATOK!A7," ",E_ALAPADATOK!B7," ",E_ALAPADATOK!C7," ",E_ALAPADATOK!D7," ",E_ALAPADATOK!E7," ",E_ALAPADATOK!F7," ",E_ALAPADATOK!G7," ",E_ALAPADATOK!H7)</f>
        <v>5.10.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CONCATENATE(E_ALAPADATOK!B29)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'RM_6.11.sz.mell'!C10</f>
        <v>0</v>
      </c>
      <c r="D10" s="297">
        <f>'RM_6.11.sz.mell'!D10</f>
        <v>0</v>
      </c>
      <c r="E10" s="297">
        <f>'RM_6.11.sz.mell'!E10</f>
        <v>0</v>
      </c>
      <c r="F10" s="297">
        <f>'RM_6.11.sz.mell'!F10</f>
        <v>0</v>
      </c>
      <c r="G10" s="297">
        <f>'RM_6.11.sz.mell'!G10</f>
        <v>0</v>
      </c>
      <c r="H10" s="297">
        <f>'RM_6.11.sz.mell'!H10</f>
        <v>0</v>
      </c>
      <c r="I10" s="297">
        <f>'RM_6.11.sz.mell'!I10</f>
        <v>0</v>
      </c>
      <c r="J10" s="297">
        <f>'RM_6.11.sz.mell'!J10</f>
        <v>0</v>
      </c>
      <c r="K10" s="297">
        <f>'RM_6.11.sz.mell'!K10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'RM_6.11.sz.mell'!C11</f>
        <v>0</v>
      </c>
      <c r="D11" s="684">
        <f>'RM_6.11.sz.mell'!D11</f>
        <v>0</v>
      </c>
      <c r="E11" s="684">
        <f>'RM_6.11.sz.mell'!E11</f>
        <v>0</v>
      </c>
      <c r="F11" s="684">
        <f>'RM_6.11.sz.mell'!F11</f>
        <v>0</v>
      </c>
      <c r="G11" s="684">
        <f>'RM_6.11.sz.mell'!G11</f>
        <v>0</v>
      </c>
      <c r="H11" s="684">
        <f>'RM_6.11.sz.mell'!H11</f>
        <v>0</v>
      </c>
      <c r="I11" s="684">
        <f>'RM_6.11.sz.mell'!I11</f>
        <v>0</v>
      </c>
      <c r="J11" s="780">
        <f>'RM_6.11.sz.mell'!J11</f>
        <v>0</v>
      </c>
      <c r="K11" s="781">
        <f>'RM_6.11.sz.mell'!K11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'RM_6.11.sz.mell'!C12</f>
        <v>0</v>
      </c>
      <c r="D12" s="686">
        <f>'RM_6.11.sz.mell'!D12</f>
        <v>0</v>
      </c>
      <c r="E12" s="686">
        <f>'RM_6.11.sz.mell'!E12</f>
        <v>0</v>
      </c>
      <c r="F12" s="686">
        <f>'RM_6.11.sz.mell'!F12</f>
        <v>0</v>
      </c>
      <c r="G12" s="686">
        <f>'RM_6.11.sz.mell'!G12</f>
        <v>0</v>
      </c>
      <c r="H12" s="686">
        <f>'RM_6.11.sz.mell'!H12</f>
        <v>0</v>
      </c>
      <c r="I12" s="686">
        <f>'RM_6.11.sz.mell'!I12</f>
        <v>0</v>
      </c>
      <c r="J12" s="783">
        <f>'RM_6.11.sz.mell'!J12</f>
        <v>0</v>
      </c>
      <c r="K12" s="781">
        <f>'RM_6.11.sz.mell'!K12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'RM_6.11.sz.mell'!C13</f>
        <v>0</v>
      </c>
      <c r="D13" s="686">
        <f>'RM_6.11.sz.mell'!D13</f>
        <v>0</v>
      </c>
      <c r="E13" s="686">
        <f>'RM_6.11.sz.mell'!E13</f>
        <v>0</v>
      </c>
      <c r="F13" s="686">
        <f>'RM_6.11.sz.mell'!F13</f>
        <v>0</v>
      </c>
      <c r="G13" s="686">
        <f>'RM_6.11.sz.mell'!G13</f>
        <v>0</v>
      </c>
      <c r="H13" s="686">
        <f>'RM_6.11.sz.mell'!H13</f>
        <v>0</v>
      </c>
      <c r="I13" s="686">
        <f>'RM_6.11.sz.mell'!I13</f>
        <v>0</v>
      </c>
      <c r="J13" s="783">
        <f>'RM_6.11.sz.mell'!J13</f>
        <v>0</v>
      </c>
      <c r="K13" s="781">
        <f>'RM_6.11.sz.mell'!K13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'RM_6.11.sz.mell'!C14</f>
        <v>0</v>
      </c>
      <c r="D14" s="686">
        <f>'RM_6.11.sz.mell'!D14</f>
        <v>0</v>
      </c>
      <c r="E14" s="686">
        <f>'RM_6.11.sz.mell'!E14</f>
        <v>0</v>
      </c>
      <c r="F14" s="686">
        <f>'RM_6.11.sz.mell'!F14</f>
        <v>0</v>
      </c>
      <c r="G14" s="686">
        <f>'RM_6.11.sz.mell'!G14</f>
        <v>0</v>
      </c>
      <c r="H14" s="686">
        <f>'RM_6.11.sz.mell'!H14</f>
        <v>0</v>
      </c>
      <c r="I14" s="686">
        <f>'RM_6.11.sz.mell'!I14</f>
        <v>0</v>
      </c>
      <c r="J14" s="783">
        <f>'RM_6.11.sz.mell'!J14</f>
        <v>0</v>
      </c>
      <c r="K14" s="781">
        <f>'RM_6.11.sz.mell'!K14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'RM_6.11.sz.mell'!C15</f>
        <v>0</v>
      </c>
      <c r="D15" s="686">
        <f>'RM_6.11.sz.mell'!D15</f>
        <v>0</v>
      </c>
      <c r="E15" s="686">
        <f>'RM_6.11.sz.mell'!E15</f>
        <v>0</v>
      </c>
      <c r="F15" s="686">
        <f>'RM_6.11.sz.mell'!F15</f>
        <v>0</v>
      </c>
      <c r="G15" s="686">
        <f>'RM_6.11.sz.mell'!G15</f>
        <v>0</v>
      </c>
      <c r="H15" s="686">
        <f>'RM_6.11.sz.mell'!H15</f>
        <v>0</v>
      </c>
      <c r="I15" s="686">
        <f>'RM_6.11.sz.mell'!I15</f>
        <v>0</v>
      </c>
      <c r="J15" s="783">
        <f>'RM_6.11.sz.mell'!J15</f>
        <v>0</v>
      </c>
      <c r="K15" s="781">
        <f>'RM_6.11.sz.mell'!K15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'RM_6.11.sz.mell'!C16</f>
        <v>0</v>
      </c>
      <c r="D16" s="686">
        <f>'RM_6.11.sz.mell'!D16</f>
        <v>0</v>
      </c>
      <c r="E16" s="686">
        <f>'RM_6.11.sz.mell'!E16</f>
        <v>0</v>
      </c>
      <c r="F16" s="686">
        <f>'RM_6.11.sz.mell'!F16</f>
        <v>0</v>
      </c>
      <c r="G16" s="686">
        <f>'RM_6.11.sz.mell'!G16</f>
        <v>0</v>
      </c>
      <c r="H16" s="686">
        <f>'RM_6.11.sz.mell'!H16</f>
        <v>0</v>
      </c>
      <c r="I16" s="686">
        <f>'RM_6.11.sz.mell'!I16</f>
        <v>0</v>
      </c>
      <c r="J16" s="783">
        <f>'RM_6.11.sz.mell'!J16</f>
        <v>0</v>
      </c>
      <c r="K16" s="781">
        <f>'RM_6.11.sz.mell'!K16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'RM_6.11.sz.mell'!C17</f>
        <v>0</v>
      </c>
      <c r="D17" s="686">
        <f>'RM_6.11.sz.mell'!D17</f>
        <v>0</v>
      </c>
      <c r="E17" s="686">
        <f>'RM_6.11.sz.mell'!E17</f>
        <v>0</v>
      </c>
      <c r="F17" s="686">
        <f>'RM_6.11.sz.mell'!F17</f>
        <v>0</v>
      </c>
      <c r="G17" s="686">
        <f>'RM_6.11.sz.mell'!G17</f>
        <v>0</v>
      </c>
      <c r="H17" s="686">
        <f>'RM_6.11.sz.mell'!H17</f>
        <v>0</v>
      </c>
      <c r="I17" s="686">
        <f>'RM_6.11.sz.mell'!I17</f>
        <v>0</v>
      </c>
      <c r="J17" s="783">
        <f>'RM_6.11.sz.mell'!J17</f>
        <v>0</v>
      </c>
      <c r="K17" s="781">
        <f>'RM_6.11.sz.mell'!K17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'RM_6.11.sz.mell'!C18</f>
        <v>0</v>
      </c>
      <c r="D18" s="686">
        <f>'RM_6.11.sz.mell'!D18</f>
        <v>0</v>
      </c>
      <c r="E18" s="686">
        <f>'RM_6.11.sz.mell'!E18</f>
        <v>0</v>
      </c>
      <c r="F18" s="686">
        <f>'RM_6.11.sz.mell'!F18</f>
        <v>0</v>
      </c>
      <c r="G18" s="686">
        <f>'RM_6.11.sz.mell'!G18</f>
        <v>0</v>
      </c>
      <c r="H18" s="686">
        <f>'RM_6.11.sz.mell'!H18</f>
        <v>0</v>
      </c>
      <c r="I18" s="686">
        <f>'RM_6.11.sz.mell'!I18</f>
        <v>0</v>
      </c>
      <c r="J18" s="783">
        <f>'RM_6.11.sz.mell'!J18</f>
        <v>0</v>
      </c>
      <c r="K18" s="781">
        <f>'RM_6.11.sz.mell'!K18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'RM_6.11.sz.mell'!C19</f>
        <v>0</v>
      </c>
      <c r="D19" s="686">
        <f>'RM_6.11.sz.mell'!D19</f>
        <v>0</v>
      </c>
      <c r="E19" s="686">
        <f>'RM_6.11.sz.mell'!E19</f>
        <v>0</v>
      </c>
      <c r="F19" s="686">
        <f>'RM_6.11.sz.mell'!F19</f>
        <v>0</v>
      </c>
      <c r="G19" s="686">
        <f>'RM_6.11.sz.mell'!G19</f>
        <v>0</v>
      </c>
      <c r="H19" s="686">
        <f>'RM_6.11.sz.mell'!H19</f>
        <v>0</v>
      </c>
      <c r="I19" s="686">
        <f>'RM_6.11.sz.mell'!I19</f>
        <v>0</v>
      </c>
      <c r="J19" s="783">
        <f>'RM_6.11.sz.mell'!J19</f>
        <v>0</v>
      </c>
      <c r="K19" s="781">
        <f>'RM_6.11.sz.mell'!K19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'RM_6.11.sz.mell'!C20</f>
        <v>0</v>
      </c>
      <c r="D20" s="686">
        <f>'RM_6.11.sz.mell'!D20</f>
        <v>0</v>
      </c>
      <c r="E20" s="686">
        <f>'RM_6.11.sz.mell'!E20</f>
        <v>0</v>
      </c>
      <c r="F20" s="686">
        <f>'RM_6.11.sz.mell'!F20</f>
        <v>0</v>
      </c>
      <c r="G20" s="686">
        <f>'RM_6.11.sz.mell'!G20</f>
        <v>0</v>
      </c>
      <c r="H20" s="686">
        <f>'RM_6.11.sz.mell'!H20</f>
        <v>0</v>
      </c>
      <c r="I20" s="686">
        <f>'RM_6.11.sz.mell'!I20</f>
        <v>0</v>
      </c>
      <c r="J20" s="783">
        <f>'RM_6.11.sz.mell'!J20</f>
        <v>0</v>
      </c>
      <c r="K20" s="781">
        <f>'RM_6.11.sz.mell'!K20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'RM_6.11.sz.mell'!C21</f>
        <v>0</v>
      </c>
      <c r="D21" s="688">
        <f>'RM_6.11.sz.mell'!D21</f>
        <v>0</v>
      </c>
      <c r="E21" s="688">
        <f>'RM_6.11.sz.mell'!E21</f>
        <v>0</v>
      </c>
      <c r="F21" s="688">
        <f>'RM_6.11.sz.mell'!F21</f>
        <v>0</v>
      </c>
      <c r="G21" s="688">
        <f>'RM_6.11.sz.mell'!G21</f>
        <v>0</v>
      </c>
      <c r="H21" s="688">
        <f>'RM_6.11.sz.mell'!H21</f>
        <v>0</v>
      </c>
      <c r="I21" s="688">
        <f>'RM_6.11.sz.mell'!I21</f>
        <v>0</v>
      </c>
      <c r="J21" s="786">
        <f>'RM_6.11.sz.mell'!J21</f>
        <v>0</v>
      </c>
      <c r="K21" s="781">
        <f>'RM_6.11.sz.mell'!K21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'RM_6.11.sz.mell'!C22</f>
        <v>0</v>
      </c>
      <c r="D22" s="297">
        <f>'RM_6.11.sz.mell'!D22</f>
        <v>0</v>
      </c>
      <c r="E22" s="297">
        <f>'RM_6.11.sz.mell'!E22</f>
        <v>0</v>
      </c>
      <c r="F22" s="297">
        <f>'RM_6.11.sz.mell'!F22</f>
        <v>0</v>
      </c>
      <c r="G22" s="297">
        <f>'RM_6.11.sz.mell'!G22</f>
        <v>0</v>
      </c>
      <c r="H22" s="297">
        <f>'RM_6.11.sz.mell'!H22</f>
        <v>0</v>
      </c>
      <c r="I22" s="297">
        <f>'RM_6.11.sz.mell'!I22</f>
        <v>0</v>
      </c>
      <c r="J22" s="297">
        <f>'RM_6.11.sz.mell'!J22</f>
        <v>0</v>
      </c>
      <c r="K22" s="346">
        <f>'RM_6.11.sz.mell'!K22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'RM_6.11.sz.mell'!C23</f>
        <v>0</v>
      </c>
      <c r="D23" s="668">
        <f>'RM_6.11.sz.mell'!D23</f>
        <v>0</v>
      </c>
      <c r="E23" s="668">
        <f>'RM_6.11.sz.mell'!E23</f>
        <v>0</v>
      </c>
      <c r="F23" s="668">
        <f>'RM_6.11.sz.mell'!F23</f>
        <v>0</v>
      </c>
      <c r="G23" s="668">
        <f>'RM_6.11.sz.mell'!G23</f>
        <v>0</v>
      </c>
      <c r="H23" s="668">
        <f>'RM_6.11.sz.mell'!H23</f>
        <v>0</v>
      </c>
      <c r="I23" s="668">
        <f>'RM_6.11.sz.mell'!I23</f>
        <v>0</v>
      </c>
      <c r="J23" s="788">
        <f>'RM_6.11.sz.mell'!J23</f>
        <v>0</v>
      </c>
      <c r="K23" s="781">
        <f>'RM_6.11.sz.mell'!K23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'RM_6.11.sz.mell'!C24</f>
        <v>0</v>
      </c>
      <c r="D24" s="686">
        <f>'RM_6.11.sz.mell'!D24</f>
        <v>0</v>
      </c>
      <c r="E24" s="686">
        <f>'RM_6.11.sz.mell'!E24</f>
        <v>0</v>
      </c>
      <c r="F24" s="686">
        <f>'RM_6.11.sz.mell'!F24</f>
        <v>0</v>
      </c>
      <c r="G24" s="686">
        <f>'RM_6.11.sz.mell'!G24</f>
        <v>0</v>
      </c>
      <c r="H24" s="686">
        <f>'RM_6.11.sz.mell'!H24</f>
        <v>0</v>
      </c>
      <c r="I24" s="686">
        <f>'RM_6.11.sz.mell'!I24</f>
        <v>0</v>
      </c>
      <c r="J24" s="783">
        <f>'RM_6.11.sz.mell'!J24</f>
        <v>0</v>
      </c>
      <c r="K24" s="789">
        <f>'RM_6.11.sz.mell'!K24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'RM_6.11.sz.mell'!C25</f>
        <v>0</v>
      </c>
      <c r="D25" s="686">
        <f>'RM_6.11.sz.mell'!D25</f>
        <v>0</v>
      </c>
      <c r="E25" s="686">
        <f>'RM_6.11.sz.mell'!E25</f>
        <v>0</v>
      </c>
      <c r="F25" s="686">
        <f>'RM_6.11.sz.mell'!F25</f>
        <v>0</v>
      </c>
      <c r="G25" s="686">
        <f>'RM_6.11.sz.mell'!G25</f>
        <v>0</v>
      </c>
      <c r="H25" s="686">
        <f>'RM_6.11.sz.mell'!H25</f>
        <v>0</v>
      </c>
      <c r="I25" s="686">
        <f>'RM_6.11.sz.mell'!I25</f>
        <v>0</v>
      </c>
      <c r="J25" s="783">
        <f>'RM_6.11.sz.mell'!J25</f>
        <v>0</v>
      </c>
      <c r="K25" s="789">
        <f>'RM_6.11.sz.mell'!K25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'RM_6.11.sz.mell'!C26</f>
        <v>0</v>
      </c>
      <c r="D26" s="688">
        <f>'RM_6.11.sz.mell'!D26</f>
        <v>0</v>
      </c>
      <c r="E26" s="688">
        <f>'RM_6.11.sz.mell'!E26</f>
        <v>0</v>
      </c>
      <c r="F26" s="688">
        <f>'RM_6.11.sz.mell'!F26</f>
        <v>0</v>
      </c>
      <c r="G26" s="688">
        <f>'RM_6.11.sz.mell'!G26</f>
        <v>0</v>
      </c>
      <c r="H26" s="688">
        <f>'RM_6.11.sz.mell'!H26</f>
        <v>0</v>
      </c>
      <c r="I26" s="688">
        <f>'RM_6.11.sz.mell'!I26</f>
        <v>0</v>
      </c>
      <c r="J26" s="790">
        <f>'RM_6.11.sz.mell'!J26</f>
        <v>0</v>
      </c>
      <c r="K26" s="791">
        <f>'RM_6.11.sz.mell'!K26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'RM_6.11.sz.mell'!C27</f>
        <v>0</v>
      </c>
      <c r="D27" s="389">
        <f>'RM_6.11.sz.mell'!D27</f>
        <v>0</v>
      </c>
      <c r="E27" s="389">
        <f>'RM_6.11.sz.mell'!E27</f>
        <v>0</v>
      </c>
      <c r="F27" s="389">
        <f>'RM_6.11.sz.mell'!F27</f>
        <v>0</v>
      </c>
      <c r="G27" s="389">
        <f>'RM_6.11.sz.mell'!G27</f>
        <v>0</v>
      </c>
      <c r="H27" s="389">
        <f>'RM_6.11.sz.mell'!H27</f>
        <v>0</v>
      </c>
      <c r="I27" s="389">
        <f>'RM_6.11.sz.mell'!I27</f>
        <v>0</v>
      </c>
      <c r="J27" s="389">
        <f>'RM_6.11.sz.mell'!J27</f>
        <v>0</v>
      </c>
      <c r="K27" s="302">
        <f>'RM_6.11.sz.mell'!K27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'RM_6.11.sz.mell'!C28</f>
        <v>0</v>
      </c>
      <c r="D28" s="297">
        <f>'RM_6.11.sz.mell'!D28</f>
        <v>0</v>
      </c>
      <c r="E28" s="297">
        <f>'RM_6.11.sz.mell'!E28</f>
        <v>0</v>
      </c>
      <c r="F28" s="297">
        <f>'RM_6.11.sz.mell'!F28</f>
        <v>0</v>
      </c>
      <c r="G28" s="297">
        <f>'RM_6.11.sz.mell'!G28</f>
        <v>0</v>
      </c>
      <c r="H28" s="297">
        <f>'RM_6.11.sz.mell'!H28</f>
        <v>0</v>
      </c>
      <c r="I28" s="297">
        <f>'RM_6.11.sz.mell'!I28</f>
        <v>0</v>
      </c>
      <c r="J28" s="297">
        <f>'RM_6.11.sz.mell'!J28</f>
        <v>0</v>
      </c>
      <c r="K28" s="346">
        <f>'RM_6.11.sz.mell'!K28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'RM_6.11.sz.mell'!C29</f>
        <v>0</v>
      </c>
      <c r="D29" s="679">
        <f>'RM_6.11.sz.mell'!D29</f>
        <v>0</v>
      </c>
      <c r="E29" s="679">
        <f>'RM_6.11.sz.mell'!E29</f>
        <v>0</v>
      </c>
      <c r="F29" s="679">
        <f>'RM_6.11.sz.mell'!F29</f>
        <v>0</v>
      </c>
      <c r="G29" s="679">
        <f>'RM_6.11.sz.mell'!G29</f>
        <v>0</v>
      </c>
      <c r="H29" s="679">
        <f>'RM_6.11.sz.mell'!H29</f>
        <v>0</v>
      </c>
      <c r="I29" s="679">
        <f>'RM_6.11.sz.mell'!I29</f>
        <v>0</v>
      </c>
      <c r="J29" s="788">
        <f>'RM_6.11.sz.mell'!J29</f>
        <v>0</v>
      </c>
      <c r="K29" s="781">
        <f>'RM_6.11.sz.mell'!K29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'RM_6.11.sz.mell'!C30</f>
        <v>0</v>
      </c>
      <c r="D30" s="679">
        <f>'RM_6.11.sz.mell'!D30</f>
        <v>0</v>
      </c>
      <c r="E30" s="679">
        <f>'RM_6.11.sz.mell'!E30</f>
        <v>0</v>
      </c>
      <c r="F30" s="679">
        <f>'RM_6.11.sz.mell'!F30</f>
        <v>0</v>
      </c>
      <c r="G30" s="679">
        <f>'RM_6.11.sz.mell'!G30</f>
        <v>0</v>
      </c>
      <c r="H30" s="679">
        <f>'RM_6.11.sz.mell'!H30</f>
        <v>0</v>
      </c>
      <c r="I30" s="679">
        <f>'RM_6.11.sz.mell'!I30</f>
        <v>0</v>
      </c>
      <c r="J30" s="788">
        <f>'RM_6.11.sz.mell'!J30</f>
        <v>0</v>
      </c>
      <c r="K30" s="781">
        <f>'RM_6.11.sz.mell'!K30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'RM_6.11.sz.mell'!C31</f>
        <v>0</v>
      </c>
      <c r="D31" s="757">
        <f>'RM_6.11.sz.mell'!D31</f>
        <v>0</v>
      </c>
      <c r="E31" s="757">
        <f>'RM_6.11.sz.mell'!E31</f>
        <v>0</v>
      </c>
      <c r="F31" s="757">
        <f>'RM_6.11.sz.mell'!F31</f>
        <v>0</v>
      </c>
      <c r="G31" s="757">
        <f>'RM_6.11.sz.mell'!G31</f>
        <v>0</v>
      </c>
      <c r="H31" s="757">
        <f>'RM_6.11.sz.mell'!H31</f>
        <v>0</v>
      </c>
      <c r="I31" s="757">
        <f>'RM_6.11.sz.mell'!I31</f>
        <v>0</v>
      </c>
      <c r="J31" s="788">
        <f>'RM_6.11.sz.mell'!J31</f>
        <v>0</v>
      </c>
      <c r="K31" s="781">
        <f>'RM_6.11.sz.mell'!K31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'RM_6.11.sz.mell'!C32</f>
        <v>0</v>
      </c>
      <c r="D32" s="297">
        <f>'RM_6.11.sz.mell'!D32</f>
        <v>0</v>
      </c>
      <c r="E32" s="297">
        <f>'RM_6.11.sz.mell'!E32</f>
        <v>0</v>
      </c>
      <c r="F32" s="297">
        <f>'RM_6.11.sz.mell'!F32</f>
        <v>0</v>
      </c>
      <c r="G32" s="297">
        <f>'RM_6.11.sz.mell'!G32</f>
        <v>0</v>
      </c>
      <c r="H32" s="297">
        <f>'RM_6.11.sz.mell'!H32</f>
        <v>0</v>
      </c>
      <c r="I32" s="297">
        <f>'RM_6.11.sz.mell'!I32</f>
        <v>0</v>
      </c>
      <c r="J32" s="297">
        <f>'RM_6.11.sz.mell'!J32</f>
        <v>0</v>
      </c>
      <c r="K32" s="346">
        <f>'RM_6.11.sz.mell'!K32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'RM_6.11.sz.mell'!C33</f>
        <v>0</v>
      </c>
      <c r="D33" s="672">
        <f>'RM_6.11.sz.mell'!D33</f>
        <v>0</v>
      </c>
      <c r="E33" s="672">
        <f>'RM_6.11.sz.mell'!E33</f>
        <v>0</v>
      </c>
      <c r="F33" s="672">
        <f>'RM_6.11.sz.mell'!F33</f>
        <v>0</v>
      </c>
      <c r="G33" s="672">
        <f>'RM_6.11.sz.mell'!G33</f>
        <v>0</v>
      </c>
      <c r="H33" s="672">
        <f>'RM_6.11.sz.mell'!H33</f>
        <v>0</v>
      </c>
      <c r="I33" s="672">
        <f>'RM_6.11.sz.mell'!I33</f>
        <v>0</v>
      </c>
      <c r="J33" s="788">
        <f>'RM_6.11.sz.mell'!J33</f>
        <v>0</v>
      </c>
      <c r="K33" s="781">
        <f>'RM_6.11.sz.mell'!K33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'RM_6.11.sz.mell'!C34</f>
        <v>0</v>
      </c>
      <c r="D34" s="679">
        <f>'RM_6.11.sz.mell'!D34</f>
        <v>0</v>
      </c>
      <c r="E34" s="679">
        <f>'RM_6.11.sz.mell'!E34</f>
        <v>0</v>
      </c>
      <c r="F34" s="679">
        <f>'RM_6.11.sz.mell'!F34</f>
        <v>0</v>
      </c>
      <c r="G34" s="679">
        <f>'RM_6.11.sz.mell'!G34</f>
        <v>0</v>
      </c>
      <c r="H34" s="679">
        <f>'RM_6.11.sz.mell'!H34</f>
        <v>0</v>
      </c>
      <c r="I34" s="679">
        <f>'RM_6.11.sz.mell'!I34</f>
        <v>0</v>
      </c>
      <c r="J34" s="788">
        <f>'RM_6.11.sz.mell'!J34</f>
        <v>0</v>
      </c>
      <c r="K34" s="781">
        <f>'RM_6.11.sz.mell'!K34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'RM_6.11.sz.mell'!C35</f>
        <v>0</v>
      </c>
      <c r="D35" s="757">
        <f>'RM_6.11.sz.mell'!D35</f>
        <v>0</v>
      </c>
      <c r="E35" s="757">
        <f>'RM_6.11.sz.mell'!E35</f>
        <v>0</v>
      </c>
      <c r="F35" s="757">
        <f>'RM_6.11.sz.mell'!F35</f>
        <v>0</v>
      </c>
      <c r="G35" s="757">
        <f>'RM_6.11.sz.mell'!G35</f>
        <v>0</v>
      </c>
      <c r="H35" s="757">
        <f>'RM_6.11.sz.mell'!H35</f>
        <v>0</v>
      </c>
      <c r="I35" s="757">
        <f>'RM_6.11.sz.mell'!I35</f>
        <v>0</v>
      </c>
      <c r="J35" s="788">
        <f>'RM_6.11.sz.mell'!J35</f>
        <v>0</v>
      </c>
      <c r="K35" s="798">
        <f>'RM_6.11.sz.mell'!K35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'RM_6.11.sz.mell'!C36</f>
        <v>0</v>
      </c>
      <c r="D36" s="389">
        <f>'RM_6.11.sz.mell'!D36</f>
        <v>0</v>
      </c>
      <c r="E36" s="389">
        <f>'RM_6.11.sz.mell'!E36</f>
        <v>0</v>
      </c>
      <c r="F36" s="389">
        <f>'RM_6.11.sz.mell'!F36</f>
        <v>0</v>
      </c>
      <c r="G36" s="389">
        <f>'RM_6.11.sz.mell'!G36</f>
        <v>0</v>
      </c>
      <c r="H36" s="389">
        <f>'RM_6.11.sz.mell'!H36</f>
        <v>0</v>
      </c>
      <c r="I36" s="389">
        <f>'RM_6.11.sz.mell'!I36</f>
        <v>0</v>
      </c>
      <c r="J36" s="297">
        <f>'RM_6.11.sz.mell'!J36</f>
        <v>0</v>
      </c>
      <c r="K36" s="302">
        <f>'RM_6.11.sz.mell'!K36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'RM_6.11.sz.mell'!C37</f>
        <v>0</v>
      </c>
      <c r="D37" s="389">
        <f>'RM_6.11.sz.mell'!D37</f>
        <v>0</v>
      </c>
      <c r="E37" s="389">
        <f>'RM_6.11.sz.mell'!E37</f>
        <v>0</v>
      </c>
      <c r="F37" s="389">
        <f>'RM_6.11.sz.mell'!F37</f>
        <v>0</v>
      </c>
      <c r="G37" s="389">
        <f>'RM_6.11.sz.mell'!G37</f>
        <v>0</v>
      </c>
      <c r="H37" s="389">
        <f>'RM_6.11.sz.mell'!H37</f>
        <v>0</v>
      </c>
      <c r="I37" s="389">
        <f>'RM_6.11.sz.mell'!I37</f>
        <v>0</v>
      </c>
      <c r="J37" s="799">
        <f>'RM_6.11.sz.mell'!J37</f>
        <v>0</v>
      </c>
      <c r="K37" s="781">
        <f>'RM_6.11.sz.mell'!K37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'RM_6.11.sz.mell'!C38</f>
        <v>0</v>
      </c>
      <c r="D38" s="297">
        <f>'RM_6.11.sz.mell'!D38</f>
        <v>0</v>
      </c>
      <c r="E38" s="297">
        <f>'RM_6.11.sz.mell'!E38</f>
        <v>0</v>
      </c>
      <c r="F38" s="297">
        <f>'RM_6.11.sz.mell'!F38</f>
        <v>0</v>
      </c>
      <c r="G38" s="297">
        <f>'RM_6.11.sz.mell'!G38</f>
        <v>0</v>
      </c>
      <c r="H38" s="297">
        <f>'RM_6.11.sz.mell'!H38</f>
        <v>0</v>
      </c>
      <c r="I38" s="297">
        <f>'RM_6.11.sz.mell'!I38</f>
        <v>0</v>
      </c>
      <c r="J38" s="297">
        <f>'RM_6.11.sz.mell'!J38</f>
        <v>0</v>
      </c>
      <c r="K38" s="346">
        <f>'RM_6.11.sz.mell'!K38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'RM_6.11.sz.mell'!C39</f>
        <v>0</v>
      </c>
      <c r="D39" s="297">
        <f>'RM_6.11.sz.mell'!D39</f>
        <v>0</v>
      </c>
      <c r="E39" s="297">
        <f>'RM_6.11.sz.mell'!E39</f>
        <v>0</v>
      </c>
      <c r="F39" s="297">
        <f>'RM_6.11.sz.mell'!F39</f>
        <v>0</v>
      </c>
      <c r="G39" s="297">
        <f>'RM_6.11.sz.mell'!G39</f>
        <v>0</v>
      </c>
      <c r="H39" s="297">
        <f>'RM_6.11.sz.mell'!H39</f>
        <v>0</v>
      </c>
      <c r="I39" s="297">
        <f>'RM_6.11.sz.mell'!I39</f>
        <v>0</v>
      </c>
      <c r="J39" s="297">
        <f>'RM_6.11.sz.mell'!J39</f>
        <v>0</v>
      </c>
      <c r="K39" s="346">
        <f>'RM_6.11.sz.mell'!K39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'RM_6.11.sz.mell'!C40</f>
        <v>0</v>
      </c>
      <c r="D40" s="672">
        <f>'RM_6.11.sz.mell'!D40</f>
        <v>0</v>
      </c>
      <c r="E40" s="672">
        <f>'RM_6.11.sz.mell'!E40</f>
        <v>0</v>
      </c>
      <c r="F40" s="672">
        <f>'RM_6.11.sz.mell'!F40</f>
        <v>0</v>
      </c>
      <c r="G40" s="672">
        <f>'RM_6.11.sz.mell'!G40</f>
        <v>0</v>
      </c>
      <c r="H40" s="672">
        <f>'RM_6.11.sz.mell'!H40</f>
        <v>0</v>
      </c>
      <c r="I40" s="672">
        <f>'RM_6.11.sz.mell'!I40</f>
        <v>0</v>
      </c>
      <c r="J40" s="788">
        <f>'RM_6.11.sz.mell'!J40</f>
        <v>0</v>
      </c>
      <c r="K40" s="781">
        <f>'RM_6.11.sz.mell'!K40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'RM_6.11.sz.mell'!C41</f>
        <v>0</v>
      </c>
      <c r="D41" s="679">
        <f>'RM_6.11.sz.mell'!D41</f>
        <v>0</v>
      </c>
      <c r="E41" s="679">
        <f>'RM_6.11.sz.mell'!E41</f>
        <v>0</v>
      </c>
      <c r="F41" s="679">
        <f>'RM_6.11.sz.mell'!F41</f>
        <v>0</v>
      </c>
      <c r="G41" s="679">
        <f>'RM_6.11.sz.mell'!G41</f>
        <v>0</v>
      </c>
      <c r="H41" s="679">
        <f>'RM_6.11.sz.mell'!H41</f>
        <v>0</v>
      </c>
      <c r="I41" s="679">
        <f>'RM_6.11.sz.mell'!I41</f>
        <v>0</v>
      </c>
      <c r="J41" s="788">
        <f>'RM_6.11.sz.mell'!J41</f>
        <v>0</v>
      </c>
      <c r="K41" s="789">
        <f>'RM_6.11.sz.mell'!K41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'RM_6.11.sz.mell'!C42</f>
        <v>0</v>
      </c>
      <c r="D42" s="676">
        <f>'RM_6.11.sz.mell'!D42</f>
        <v>0</v>
      </c>
      <c r="E42" s="676">
        <f>'RM_6.11.sz.mell'!E42</f>
        <v>0</v>
      </c>
      <c r="F42" s="676">
        <f>'RM_6.11.sz.mell'!F42</f>
        <v>0</v>
      </c>
      <c r="G42" s="676">
        <f>'RM_6.11.sz.mell'!G42</f>
        <v>0</v>
      </c>
      <c r="H42" s="676">
        <f>'RM_6.11.sz.mell'!H42</f>
        <v>0</v>
      </c>
      <c r="I42" s="676">
        <f>'RM_6.11.sz.mell'!I42</f>
        <v>0</v>
      </c>
      <c r="J42" s="788">
        <f>'RM_6.11.sz.mell'!J42</f>
        <v>0</v>
      </c>
      <c r="K42" s="791">
        <f>'RM_6.11.sz.mell'!K42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'RM_6.11.sz.mell'!C43</f>
        <v>0</v>
      </c>
      <c r="D43" s="297">
        <f>'RM_6.11.sz.mell'!D43</f>
        <v>0</v>
      </c>
      <c r="E43" s="297">
        <f>'RM_6.11.sz.mell'!E43</f>
        <v>0</v>
      </c>
      <c r="F43" s="297">
        <f>'RM_6.11.sz.mell'!F43</f>
        <v>0</v>
      </c>
      <c r="G43" s="297">
        <f>'RM_6.11.sz.mell'!G43</f>
        <v>0</v>
      </c>
      <c r="H43" s="297">
        <f>'RM_6.11.sz.mell'!H43</f>
        <v>0</v>
      </c>
      <c r="I43" s="297">
        <f>'RM_6.11.sz.mell'!I43</f>
        <v>0</v>
      </c>
      <c r="J43" s="297">
        <f>'RM_6.11.sz.mell'!J43</f>
        <v>0</v>
      </c>
      <c r="K43" s="346">
        <f>'RM_6.11.sz.mell'!K43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'RM_6.11.sz.mell'!C45</f>
        <v>0</v>
      </c>
      <c r="D45" s="801">
        <f>'RM_6.11.sz.mell'!D45</f>
        <v>0</v>
      </c>
      <c r="E45" s="801">
        <f>'RM_6.11.sz.mell'!E45</f>
        <v>0</v>
      </c>
      <c r="F45" s="801">
        <f>'RM_6.11.sz.mell'!F45</f>
        <v>0</v>
      </c>
      <c r="G45" s="801">
        <f>'RM_6.11.sz.mell'!G45</f>
        <v>0</v>
      </c>
      <c r="H45" s="801">
        <f>'RM_6.11.sz.mell'!H45</f>
        <v>0</v>
      </c>
      <c r="I45" s="801">
        <f>'RM_6.11.sz.mell'!I45</f>
        <v>0</v>
      </c>
      <c r="J45" s="801">
        <f>'RM_6.11.sz.mell'!J45</f>
        <v>0</v>
      </c>
      <c r="K45" s="302">
        <f>'RM_6.11.sz.mell'!K45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'RM_6.11.sz.mell'!C46</f>
        <v>0</v>
      </c>
      <c r="D46" s="803">
        <f>'RM_6.11.sz.mell'!D46</f>
        <v>0</v>
      </c>
      <c r="E46" s="803">
        <f>'RM_6.11.sz.mell'!E46</f>
        <v>0</v>
      </c>
      <c r="F46" s="803">
        <f>'RM_6.11.sz.mell'!F46</f>
        <v>0</v>
      </c>
      <c r="G46" s="803">
        <f>'RM_6.11.sz.mell'!G46</f>
        <v>0</v>
      </c>
      <c r="H46" s="803">
        <f>'RM_6.11.sz.mell'!H46</f>
        <v>0</v>
      </c>
      <c r="I46" s="803">
        <f>'RM_6.11.sz.mell'!I46</f>
        <v>0</v>
      </c>
      <c r="J46" s="803">
        <f>'RM_6.11.sz.mell'!J46</f>
        <v>0</v>
      </c>
      <c r="K46" s="804">
        <f>'RM_6.11.sz.mell'!K46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'RM_6.11.sz.mell'!C47</f>
        <v>0</v>
      </c>
      <c r="D47" s="806">
        <f>'RM_6.11.sz.mell'!D47</f>
        <v>0</v>
      </c>
      <c r="E47" s="806">
        <f>'RM_6.11.sz.mell'!E47</f>
        <v>0</v>
      </c>
      <c r="F47" s="806">
        <f>'RM_6.11.sz.mell'!F47</f>
        <v>0</v>
      </c>
      <c r="G47" s="806">
        <f>'RM_6.11.sz.mell'!G47</f>
        <v>0</v>
      </c>
      <c r="H47" s="806">
        <f>'RM_6.11.sz.mell'!H47</f>
        <v>0</v>
      </c>
      <c r="I47" s="806">
        <f>'RM_6.11.sz.mell'!I47</f>
        <v>0</v>
      </c>
      <c r="J47" s="806">
        <f>'RM_6.11.sz.mell'!J47</f>
        <v>0</v>
      </c>
      <c r="K47" s="807">
        <f>'RM_6.11.sz.mell'!K47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'RM_6.11.sz.mell'!C48</f>
        <v>0</v>
      </c>
      <c r="D48" s="806">
        <f>'RM_6.11.sz.mell'!D48</f>
        <v>0</v>
      </c>
      <c r="E48" s="806">
        <f>'RM_6.11.sz.mell'!E48</f>
        <v>0</v>
      </c>
      <c r="F48" s="806">
        <f>'RM_6.11.sz.mell'!F48</f>
        <v>0</v>
      </c>
      <c r="G48" s="806">
        <f>'RM_6.11.sz.mell'!G48</f>
        <v>0</v>
      </c>
      <c r="H48" s="806">
        <f>'RM_6.11.sz.mell'!H48</f>
        <v>0</v>
      </c>
      <c r="I48" s="806">
        <f>'RM_6.11.sz.mell'!I48</f>
        <v>0</v>
      </c>
      <c r="J48" s="806">
        <f>'RM_6.11.sz.mell'!J48</f>
        <v>0</v>
      </c>
      <c r="K48" s="807">
        <f>'RM_6.11.sz.mell'!K48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'RM_6.11.sz.mell'!C49</f>
        <v>0</v>
      </c>
      <c r="D49" s="806">
        <f>'RM_6.11.sz.mell'!D49</f>
        <v>0</v>
      </c>
      <c r="E49" s="806">
        <f>'RM_6.11.sz.mell'!E49</f>
        <v>0</v>
      </c>
      <c r="F49" s="806">
        <f>'RM_6.11.sz.mell'!F49</f>
        <v>0</v>
      </c>
      <c r="G49" s="806">
        <f>'RM_6.11.sz.mell'!G49</f>
        <v>0</v>
      </c>
      <c r="H49" s="806">
        <f>'RM_6.11.sz.mell'!H49</f>
        <v>0</v>
      </c>
      <c r="I49" s="806">
        <f>'RM_6.11.sz.mell'!I49</f>
        <v>0</v>
      </c>
      <c r="J49" s="806">
        <f>'RM_6.11.sz.mell'!J49</f>
        <v>0</v>
      </c>
      <c r="K49" s="807">
        <f>'RM_6.11.sz.mell'!K49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'RM_6.11.sz.mell'!C50</f>
        <v>0</v>
      </c>
      <c r="D50" s="806">
        <f>'RM_6.11.sz.mell'!D50</f>
        <v>0</v>
      </c>
      <c r="E50" s="806">
        <f>'RM_6.11.sz.mell'!E50</f>
        <v>0</v>
      </c>
      <c r="F50" s="806">
        <f>'RM_6.11.sz.mell'!F50</f>
        <v>0</v>
      </c>
      <c r="G50" s="806">
        <f>'RM_6.11.sz.mell'!G50</f>
        <v>0</v>
      </c>
      <c r="H50" s="806">
        <f>'RM_6.11.sz.mell'!H50</f>
        <v>0</v>
      </c>
      <c r="I50" s="806">
        <f>'RM_6.11.sz.mell'!I50</f>
        <v>0</v>
      </c>
      <c r="J50" s="806">
        <f>'RM_6.11.sz.mell'!J50</f>
        <v>0</v>
      </c>
      <c r="K50" s="807">
        <f>'RM_6.11.sz.mell'!K50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'RM_6.11.sz.mell'!C51</f>
        <v>0</v>
      </c>
      <c r="D51" s="801">
        <f>'RM_6.11.sz.mell'!D51</f>
        <v>0</v>
      </c>
      <c r="E51" s="801">
        <f>'RM_6.11.sz.mell'!E51</f>
        <v>0</v>
      </c>
      <c r="F51" s="801">
        <f>'RM_6.11.sz.mell'!F51</f>
        <v>0</v>
      </c>
      <c r="G51" s="801">
        <f>'RM_6.11.sz.mell'!G51</f>
        <v>0</v>
      </c>
      <c r="H51" s="801">
        <f>'RM_6.11.sz.mell'!H51</f>
        <v>0</v>
      </c>
      <c r="I51" s="801">
        <f>'RM_6.11.sz.mell'!I51</f>
        <v>0</v>
      </c>
      <c r="J51" s="801">
        <f>'RM_6.11.sz.mell'!J51</f>
        <v>0</v>
      </c>
      <c r="K51" s="302">
        <f>'RM_6.11.sz.mell'!K51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'RM_6.11.sz.mell'!C52</f>
        <v>0</v>
      </c>
      <c r="D52" s="803">
        <f>'RM_6.11.sz.mell'!D52</f>
        <v>0</v>
      </c>
      <c r="E52" s="803">
        <f>'RM_6.11.sz.mell'!E52</f>
        <v>0</v>
      </c>
      <c r="F52" s="803">
        <f>'RM_6.11.sz.mell'!F52</f>
        <v>0</v>
      </c>
      <c r="G52" s="803">
        <f>'RM_6.11.sz.mell'!G52</f>
        <v>0</v>
      </c>
      <c r="H52" s="803">
        <f>'RM_6.11.sz.mell'!H52</f>
        <v>0</v>
      </c>
      <c r="I52" s="803">
        <f>'RM_6.11.sz.mell'!I52</f>
        <v>0</v>
      </c>
      <c r="J52" s="803">
        <f>'RM_6.11.sz.mell'!J52</f>
        <v>0</v>
      </c>
      <c r="K52" s="804">
        <f>'RM_6.11.sz.mell'!K52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'RM_6.11.sz.mell'!C53</f>
        <v>0</v>
      </c>
      <c r="D53" s="806">
        <f>'RM_6.11.sz.mell'!D53</f>
        <v>0</v>
      </c>
      <c r="E53" s="806">
        <f>'RM_6.11.sz.mell'!E53</f>
        <v>0</v>
      </c>
      <c r="F53" s="806">
        <f>'RM_6.11.sz.mell'!F53</f>
        <v>0</v>
      </c>
      <c r="G53" s="806">
        <f>'RM_6.11.sz.mell'!G53</f>
        <v>0</v>
      </c>
      <c r="H53" s="806">
        <f>'RM_6.11.sz.mell'!H53</f>
        <v>0</v>
      </c>
      <c r="I53" s="806">
        <f>'RM_6.11.sz.mell'!I53</f>
        <v>0</v>
      </c>
      <c r="J53" s="806">
        <f>'RM_6.11.sz.mell'!J53</f>
        <v>0</v>
      </c>
      <c r="K53" s="807">
        <f>'RM_6.11.sz.mell'!K53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'RM_6.11.sz.mell'!C54</f>
        <v>0</v>
      </c>
      <c r="D54" s="806">
        <f>'RM_6.11.sz.mell'!D54</f>
        <v>0</v>
      </c>
      <c r="E54" s="806">
        <f>'RM_6.11.sz.mell'!E54</f>
        <v>0</v>
      </c>
      <c r="F54" s="806">
        <f>'RM_6.11.sz.mell'!F54</f>
        <v>0</v>
      </c>
      <c r="G54" s="806">
        <f>'RM_6.11.sz.mell'!G54</f>
        <v>0</v>
      </c>
      <c r="H54" s="806">
        <f>'RM_6.11.sz.mell'!H54</f>
        <v>0</v>
      </c>
      <c r="I54" s="806">
        <f>'RM_6.11.sz.mell'!I54</f>
        <v>0</v>
      </c>
      <c r="J54" s="806">
        <f>'RM_6.11.sz.mell'!J54</f>
        <v>0</v>
      </c>
      <c r="K54" s="807">
        <f>'RM_6.11.sz.mell'!K54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'RM_6.11.sz.mell'!C55</f>
        <v>0</v>
      </c>
      <c r="D55" s="806">
        <f>'RM_6.11.sz.mell'!D55</f>
        <v>0</v>
      </c>
      <c r="E55" s="806">
        <f>'RM_6.11.sz.mell'!E55</f>
        <v>0</v>
      </c>
      <c r="F55" s="806">
        <f>'RM_6.11.sz.mell'!F55</f>
        <v>0</v>
      </c>
      <c r="G55" s="806">
        <f>'RM_6.11.sz.mell'!G55</f>
        <v>0</v>
      </c>
      <c r="H55" s="806">
        <f>'RM_6.11.sz.mell'!H55</f>
        <v>0</v>
      </c>
      <c r="I55" s="806">
        <f>'RM_6.11.sz.mell'!I55</f>
        <v>0</v>
      </c>
      <c r="J55" s="806">
        <f>'RM_6.11.sz.mell'!J55</f>
        <v>0</v>
      </c>
      <c r="K55" s="807">
        <f>'RM_6.11.sz.mell'!K55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'RM_6.11.sz.mell'!C56</f>
        <v>0</v>
      </c>
      <c r="D56" s="801">
        <f>'RM_6.11.sz.mell'!D56</f>
        <v>0</v>
      </c>
      <c r="E56" s="801">
        <f>'RM_6.11.sz.mell'!E56</f>
        <v>0</v>
      </c>
      <c r="F56" s="801">
        <f>'RM_6.11.sz.mell'!F56</f>
        <v>0</v>
      </c>
      <c r="G56" s="801">
        <f>'RM_6.11.sz.mell'!G56</f>
        <v>0</v>
      </c>
      <c r="H56" s="801">
        <f>'RM_6.11.sz.mell'!H56</f>
        <v>0</v>
      </c>
      <c r="I56" s="801">
        <f>'RM_6.11.sz.mell'!I56</f>
        <v>0</v>
      </c>
      <c r="J56" s="801">
        <f>'RM_6.11.sz.mell'!J56</f>
        <v>0</v>
      </c>
      <c r="K56" s="302">
        <f>'RM_6.11.sz.mell'!K56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'RM_6.11.sz.mell'!C57</f>
        <v>0</v>
      </c>
      <c r="D57" s="809">
        <f>'RM_6.11.sz.mell'!D57</f>
        <v>0</v>
      </c>
      <c r="E57" s="809">
        <f>'RM_6.11.sz.mell'!E57</f>
        <v>0</v>
      </c>
      <c r="F57" s="809">
        <f>'RM_6.11.sz.mell'!F57</f>
        <v>0</v>
      </c>
      <c r="G57" s="809">
        <f>'RM_6.11.sz.mell'!G57</f>
        <v>0</v>
      </c>
      <c r="H57" s="809">
        <f>'RM_6.11.sz.mell'!H57</f>
        <v>0</v>
      </c>
      <c r="I57" s="809">
        <f>'RM_6.11.sz.mell'!I57</f>
        <v>0</v>
      </c>
      <c r="J57" s="809">
        <f>'RM_6.11.sz.mell'!J57</f>
        <v>0</v>
      </c>
      <c r="K57" s="350">
        <f>'RM_6.11.sz.mell'!K57</f>
        <v>0</v>
      </c>
    </row>
    <row r="58" spans="1:11" ht="8.1" customHeight="1" thickBot="1" x14ac:dyDescent="0.25">
      <c r="C58" s="815">
        <f>'RM_6.11.sz.mell'!C58</f>
        <v>0</v>
      </c>
      <c r="D58" s="815">
        <f>'RM_6.11.sz.mell'!D58</f>
        <v>0</v>
      </c>
      <c r="E58" s="815">
        <f>'RM_6.11.sz.mell'!E58</f>
        <v>0</v>
      </c>
      <c r="F58" s="815">
        <f>'RM_6.11.sz.mell'!F58</f>
        <v>0</v>
      </c>
      <c r="G58" s="815">
        <f>'RM_6.11.sz.mell'!G58</f>
        <v>0</v>
      </c>
      <c r="H58" s="815">
        <f>'RM_6.11.sz.mell'!H58</f>
        <v>0</v>
      </c>
      <c r="I58" s="815">
        <f>'RM_6.11.sz.mell'!I58</f>
        <v>0</v>
      </c>
      <c r="J58" s="815">
        <f>'RM_6.11.sz.mell'!J58</f>
        <v>0</v>
      </c>
      <c r="K58" s="816">
        <f>'RM_6.11.sz.mell'!K58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'RM_6.11.sz.mell'!C59</f>
        <v>0</v>
      </c>
      <c r="D59" s="813">
        <f>'RM_6.11.sz.mell'!D59</f>
        <v>0</v>
      </c>
      <c r="E59" s="813">
        <f>'RM_6.11.sz.mell'!E59</f>
        <v>0</v>
      </c>
      <c r="F59" s="813">
        <f>'RM_6.11.sz.mell'!F59</f>
        <v>0</v>
      </c>
      <c r="G59" s="813">
        <f>'RM_6.11.sz.mell'!G59</f>
        <v>0</v>
      </c>
      <c r="H59" s="813">
        <f>'RM_6.11.sz.mell'!H59</f>
        <v>0</v>
      </c>
      <c r="I59" s="813">
        <f>'RM_6.11.sz.mell'!I59</f>
        <v>0</v>
      </c>
      <c r="J59" s="813">
        <f>'RM_6.11.sz.mell'!J59</f>
        <v>0</v>
      </c>
      <c r="K59" s="814">
        <f>'RM_6.11.sz.mell'!K59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'RM_6.11.sz.mell'!C60</f>
        <v>0</v>
      </c>
      <c r="D60" s="813">
        <f>'RM_6.11.sz.mell'!D60</f>
        <v>0</v>
      </c>
      <c r="E60" s="813">
        <f>'RM_6.11.sz.mell'!E60</f>
        <v>0</v>
      </c>
      <c r="F60" s="813">
        <f>'RM_6.11.sz.mell'!F60</f>
        <v>0</v>
      </c>
      <c r="G60" s="813">
        <f>'RM_6.11.sz.mell'!G60</f>
        <v>0</v>
      </c>
      <c r="H60" s="813">
        <f>'RM_6.11.sz.mell'!H60</f>
        <v>0</v>
      </c>
      <c r="I60" s="813">
        <f>'RM_6.11.sz.mell'!I60</f>
        <v>0</v>
      </c>
      <c r="J60" s="813">
        <f>'RM_6.11.sz.mell'!J60</f>
        <v>0</v>
      </c>
      <c r="K60" s="814">
        <f>'RM_6.11.sz.mell'!K60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CONCATENATE(ALAPADATOK!Q29,"1. melléklet ",E_ALAPADATOK!A7," ",E_ALAPADATOK!B7," ",E_ALAPADATOK!C7," ",E_ALAPADATOK!D7," ",E_ALAPADATOK!E7," ",E_ALAPADATOK!F7," ",E_ALAPADATOK!G7," ",E_ALAPADATOK!H7)</f>
        <v>5.10.1.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CONCATENATE('E_5.11.sz.mell'!B2:J2)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'RM_6.11.1.sz.mell'!C10</f>
        <v>0</v>
      </c>
      <c r="D10" s="297">
        <f>'RM_6.11.1.sz.mell'!D10</f>
        <v>0</v>
      </c>
      <c r="E10" s="297">
        <f>'RM_6.11.1.sz.mell'!E10</f>
        <v>0</v>
      </c>
      <c r="F10" s="297">
        <f>'RM_6.11.1.sz.mell'!F10</f>
        <v>0</v>
      </c>
      <c r="G10" s="297">
        <f>'RM_6.11.1.sz.mell'!G10</f>
        <v>0</v>
      </c>
      <c r="H10" s="297">
        <f>'RM_6.11.1.sz.mell'!H10</f>
        <v>0</v>
      </c>
      <c r="I10" s="297">
        <f>'RM_6.11.1.sz.mell'!I10</f>
        <v>0</v>
      </c>
      <c r="J10" s="297">
        <f>'RM_6.11.1.sz.mell'!J10</f>
        <v>0</v>
      </c>
      <c r="K10" s="297">
        <f>'RM_6.11.1.sz.mell'!K10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'RM_6.11.1.sz.mell'!C11</f>
        <v>0</v>
      </c>
      <c r="D11" s="684">
        <f>'RM_6.11.1.sz.mell'!D11</f>
        <v>0</v>
      </c>
      <c r="E11" s="684">
        <f>'RM_6.11.1.sz.mell'!E11</f>
        <v>0</v>
      </c>
      <c r="F11" s="684">
        <f>'RM_6.11.1.sz.mell'!F11</f>
        <v>0</v>
      </c>
      <c r="G11" s="684">
        <f>'RM_6.11.1.sz.mell'!G11</f>
        <v>0</v>
      </c>
      <c r="H11" s="684">
        <f>'RM_6.11.1.sz.mell'!H11</f>
        <v>0</v>
      </c>
      <c r="I11" s="684">
        <f>'RM_6.11.1.sz.mell'!I11</f>
        <v>0</v>
      </c>
      <c r="J11" s="780">
        <f>'RM_6.11.1.sz.mell'!J11</f>
        <v>0</v>
      </c>
      <c r="K11" s="781">
        <f>'RM_6.11.1.sz.mell'!K11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'RM_6.11.1.sz.mell'!C12</f>
        <v>0</v>
      </c>
      <c r="D12" s="686">
        <f>'RM_6.11.1.sz.mell'!D12</f>
        <v>0</v>
      </c>
      <c r="E12" s="686">
        <f>'RM_6.11.1.sz.mell'!E12</f>
        <v>0</v>
      </c>
      <c r="F12" s="686">
        <f>'RM_6.11.1.sz.mell'!F12</f>
        <v>0</v>
      </c>
      <c r="G12" s="686">
        <f>'RM_6.11.1.sz.mell'!G12</f>
        <v>0</v>
      </c>
      <c r="H12" s="686">
        <f>'RM_6.11.1.sz.mell'!H12</f>
        <v>0</v>
      </c>
      <c r="I12" s="686">
        <f>'RM_6.11.1.sz.mell'!I12</f>
        <v>0</v>
      </c>
      <c r="J12" s="783">
        <f>'RM_6.11.1.sz.mell'!J12</f>
        <v>0</v>
      </c>
      <c r="K12" s="781">
        <f>'RM_6.11.1.sz.mell'!K12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'RM_6.11.1.sz.mell'!C13</f>
        <v>0</v>
      </c>
      <c r="D13" s="686">
        <f>'RM_6.11.1.sz.mell'!D13</f>
        <v>0</v>
      </c>
      <c r="E13" s="686">
        <f>'RM_6.11.1.sz.mell'!E13</f>
        <v>0</v>
      </c>
      <c r="F13" s="686">
        <f>'RM_6.11.1.sz.mell'!F13</f>
        <v>0</v>
      </c>
      <c r="G13" s="686">
        <f>'RM_6.11.1.sz.mell'!G13</f>
        <v>0</v>
      </c>
      <c r="H13" s="686">
        <f>'RM_6.11.1.sz.mell'!H13</f>
        <v>0</v>
      </c>
      <c r="I13" s="686">
        <f>'RM_6.11.1.sz.mell'!I13</f>
        <v>0</v>
      </c>
      <c r="J13" s="783">
        <f>'RM_6.11.1.sz.mell'!J13</f>
        <v>0</v>
      </c>
      <c r="K13" s="781">
        <f>'RM_6.11.1.sz.mell'!K13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'RM_6.11.1.sz.mell'!C14</f>
        <v>0</v>
      </c>
      <c r="D14" s="686">
        <f>'RM_6.11.1.sz.mell'!D14</f>
        <v>0</v>
      </c>
      <c r="E14" s="686">
        <f>'RM_6.11.1.sz.mell'!E14</f>
        <v>0</v>
      </c>
      <c r="F14" s="686">
        <f>'RM_6.11.1.sz.mell'!F14</f>
        <v>0</v>
      </c>
      <c r="G14" s="686">
        <f>'RM_6.11.1.sz.mell'!G14</f>
        <v>0</v>
      </c>
      <c r="H14" s="686">
        <f>'RM_6.11.1.sz.mell'!H14</f>
        <v>0</v>
      </c>
      <c r="I14" s="686">
        <f>'RM_6.11.1.sz.mell'!I14</f>
        <v>0</v>
      </c>
      <c r="J14" s="783">
        <f>'RM_6.11.1.sz.mell'!J14</f>
        <v>0</v>
      </c>
      <c r="K14" s="781">
        <f>'RM_6.11.1.sz.mell'!K14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'RM_6.11.1.sz.mell'!C15</f>
        <v>0</v>
      </c>
      <c r="D15" s="686">
        <f>'RM_6.11.1.sz.mell'!D15</f>
        <v>0</v>
      </c>
      <c r="E15" s="686">
        <f>'RM_6.11.1.sz.mell'!E15</f>
        <v>0</v>
      </c>
      <c r="F15" s="686">
        <f>'RM_6.11.1.sz.mell'!F15</f>
        <v>0</v>
      </c>
      <c r="G15" s="686">
        <f>'RM_6.11.1.sz.mell'!G15</f>
        <v>0</v>
      </c>
      <c r="H15" s="686">
        <f>'RM_6.11.1.sz.mell'!H15</f>
        <v>0</v>
      </c>
      <c r="I15" s="686">
        <f>'RM_6.11.1.sz.mell'!I15</f>
        <v>0</v>
      </c>
      <c r="J15" s="783">
        <f>'RM_6.11.1.sz.mell'!J15</f>
        <v>0</v>
      </c>
      <c r="K15" s="781">
        <f>'RM_6.11.1.sz.mell'!K15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'RM_6.11.1.sz.mell'!C16</f>
        <v>0</v>
      </c>
      <c r="D16" s="686">
        <f>'RM_6.11.1.sz.mell'!D16</f>
        <v>0</v>
      </c>
      <c r="E16" s="686">
        <f>'RM_6.11.1.sz.mell'!E16</f>
        <v>0</v>
      </c>
      <c r="F16" s="686">
        <f>'RM_6.11.1.sz.mell'!F16</f>
        <v>0</v>
      </c>
      <c r="G16" s="686">
        <f>'RM_6.11.1.sz.mell'!G16</f>
        <v>0</v>
      </c>
      <c r="H16" s="686">
        <f>'RM_6.11.1.sz.mell'!H16</f>
        <v>0</v>
      </c>
      <c r="I16" s="686">
        <f>'RM_6.11.1.sz.mell'!I16</f>
        <v>0</v>
      </c>
      <c r="J16" s="783">
        <f>'RM_6.11.1.sz.mell'!J16</f>
        <v>0</v>
      </c>
      <c r="K16" s="781">
        <f>'RM_6.11.1.sz.mell'!K16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'RM_6.11.1.sz.mell'!C17</f>
        <v>0</v>
      </c>
      <c r="D17" s="686">
        <f>'RM_6.11.1.sz.mell'!D17</f>
        <v>0</v>
      </c>
      <c r="E17" s="686">
        <f>'RM_6.11.1.sz.mell'!E17</f>
        <v>0</v>
      </c>
      <c r="F17" s="686">
        <f>'RM_6.11.1.sz.mell'!F17</f>
        <v>0</v>
      </c>
      <c r="G17" s="686">
        <f>'RM_6.11.1.sz.mell'!G17</f>
        <v>0</v>
      </c>
      <c r="H17" s="686">
        <f>'RM_6.11.1.sz.mell'!H17</f>
        <v>0</v>
      </c>
      <c r="I17" s="686">
        <f>'RM_6.11.1.sz.mell'!I17</f>
        <v>0</v>
      </c>
      <c r="J17" s="783">
        <f>'RM_6.11.1.sz.mell'!J17</f>
        <v>0</v>
      </c>
      <c r="K17" s="781">
        <f>'RM_6.11.1.sz.mell'!K17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'RM_6.11.1.sz.mell'!C18</f>
        <v>0</v>
      </c>
      <c r="D18" s="686">
        <f>'RM_6.11.1.sz.mell'!D18</f>
        <v>0</v>
      </c>
      <c r="E18" s="686">
        <f>'RM_6.11.1.sz.mell'!E18</f>
        <v>0</v>
      </c>
      <c r="F18" s="686">
        <f>'RM_6.11.1.sz.mell'!F18</f>
        <v>0</v>
      </c>
      <c r="G18" s="686">
        <f>'RM_6.11.1.sz.mell'!G18</f>
        <v>0</v>
      </c>
      <c r="H18" s="686">
        <f>'RM_6.11.1.sz.mell'!H18</f>
        <v>0</v>
      </c>
      <c r="I18" s="686">
        <f>'RM_6.11.1.sz.mell'!I18</f>
        <v>0</v>
      </c>
      <c r="J18" s="783">
        <f>'RM_6.11.1.sz.mell'!J18</f>
        <v>0</v>
      </c>
      <c r="K18" s="781">
        <f>'RM_6.11.1.sz.mell'!K18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'RM_6.11.1.sz.mell'!C19</f>
        <v>0</v>
      </c>
      <c r="D19" s="686">
        <f>'RM_6.11.1.sz.mell'!D19</f>
        <v>0</v>
      </c>
      <c r="E19" s="686">
        <f>'RM_6.11.1.sz.mell'!E19</f>
        <v>0</v>
      </c>
      <c r="F19" s="686">
        <f>'RM_6.11.1.sz.mell'!F19</f>
        <v>0</v>
      </c>
      <c r="G19" s="686">
        <f>'RM_6.11.1.sz.mell'!G19</f>
        <v>0</v>
      </c>
      <c r="H19" s="686">
        <f>'RM_6.11.1.sz.mell'!H19</f>
        <v>0</v>
      </c>
      <c r="I19" s="686">
        <f>'RM_6.11.1.sz.mell'!I19</f>
        <v>0</v>
      </c>
      <c r="J19" s="783">
        <f>'RM_6.11.1.sz.mell'!J19</f>
        <v>0</v>
      </c>
      <c r="K19" s="781">
        <f>'RM_6.11.1.sz.mell'!K19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'RM_6.11.1.sz.mell'!C20</f>
        <v>0</v>
      </c>
      <c r="D20" s="686">
        <f>'RM_6.11.1.sz.mell'!D20</f>
        <v>0</v>
      </c>
      <c r="E20" s="686">
        <f>'RM_6.11.1.sz.mell'!E20</f>
        <v>0</v>
      </c>
      <c r="F20" s="686">
        <f>'RM_6.11.1.sz.mell'!F20</f>
        <v>0</v>
      </c>
      <c r="G20" s="686">
        <f>'RM_6.11.1.sz.mell'!G20</f>
        <v>0</v>
      </c>
      <c r="H20" s="686">
        <f>'RM_6.11.1.sz.mell'!H20</f>
        <v>0</v>
      </c>
      <c r="I20" s="686">
        <f>'RM_6.11.1.sz.mell'!I20</f>
        <v>0</v>
      </c>
      <c r="J20" s="783">
        <f>'RM_6.11.1.sz.mell'!J20</f>
        <v>0</v>
      </c>
      <c r="K20" s="781">
        <f>'RM_6.11.1.sz.mell'!K20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'RM_6.11.1.sz.mell'!C21</f>
        <v>0</v>
      </c>
      <c r="D21" s="688">
        <f>'RM_6.11.1.sz.mell'!D21</f>
        <v>0</v>
      </c>
      <c r="E21" s="688">
        <f>'RM_6.11.1.sz.mell'!E21</f>
        <v>0</v>
      </c>
      <c r="F21" s="688">
        <f>'RM_6.11.1.sz.mell'!F21</f>
        <v>0</v>
      </c>
      <c r="G21" s="688">
        <f>'RM_6.11.1.sz.mell'!G21</f>
        <v>0</v>
      </c>
      <c r="H21" s="688">
        <f>'RM_6.11.1.sz.mell'!H21</f>
        <v>0</v>
      </c>
      <c r="I21" s="688">
        <f>'RM_6.11.1.sz.mell'!I21</f>
        <v>0</v>
      </c>
      <c r="J21" s="786">
        <f>'RM_6.11.1.sz.mell'!J21</f>
        <v>0</v>
      </c>
      <c r="K21" s="781">
        <f>'RM_6.11.1.sz.mell'!K21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'RM_6.11.1.sz.mell'!C22</f>
        <v>0</v>
      </c>
      <c r="D22" s="297">
        <f>'RM_6.11.1.sz.mell'!D22</f>
        <v>0</v>
      </c>
      <c r="E22" s="297">
        <f>'RM_6.11.1.sz.mell'!E22</f>
        <v>0</v>
      </c>
      <c r="F22" s="297">
        <f>'RM_6.11.1.sz.mell'!F22</f>
        <v>0</v>
      </c>
      <c r="G22" s="297">
        <f>'RM_6.11.1.sz.mell'!G22</f>
        <v>0</v>
      </c>
      <c r="H22" s="297">
        <f>'RM_6.11.1.sz.mell'!H22</f>
        <v>0</v>
      </c>
      <c r="I22" s="297">
        <f>'RM_6.11.1.sz.mell'!I22</f>
        <v>0</v>
      </c>
      <c r="J22" s="297">
        <f>'RM_6.11.1.sz.mell'!J22</f>
        <v>0</v>
      </c>
      <c r="K22" s="346">
        <f>'RM_6.11.1.sz.mell'!K22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'RM_6.11.1.sz.mell'!C23</f>
        <v>0</v>
      </c>
      <c r="D23" s="668">
        <f>'RM_6.11.1.sz.mell'!D23</f>
        <v>0</v>
      </c>
      <c r="E23" s="668">
        <f>'RM_6.11.1.sz.mell'!E23</f>
        <v>0</v>
      </c>
      <c r="F23" s="668">
        <f>'RM_6.11.1.sz.mell'!F23</f>
        <v>0</v>
      </c>
      <c r="G23" s="668">
        <f>'RM_6.11.1.sz.mell'!G23</f>
        <v>0</v>
      </c>
      <c r="H23" s="668">
        <f>'RM_6.11.1.sz.mell'!H23</f>
        <v>0</v>
      </c>
      <c r="I23" s="668">
        <f>'RM_6.11.1.sz.mell'!I23</f>
        <v>0</v>
      </c>
      <c r="J23" s="788">
        <f>'RM_6.11.1.sz.mell'!J23</f>
        <v>0</v>
      </c>
      <c r="K23" s="781">
        <f>'RM_6.11.1.sz.mell'!K23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'RM_6.11.1.sz.mell'!C24</f>
        <v>0</v>
      </c>
      <c r="D24" s="686">
        <f>'RM_6.11.1.sz.mell'!D24</f>
        <v>0</v>
      </c>
      <c r="E24" s="686">
        <f>'RM_6.11.1.sz.mell'!E24</f>
        <v>0</v>
      </c>
      <c r="F24" s="686">
        <f>'RM_6.11.1.sz.mell'!F24</f>
        <v>0</v>
      </c>
      <c r="G24" s="686">
        <f>'RM_6.11.1.sz.mell'!G24</f>
        <v>0</v>
      </c>
      <c r="H24" s="686">
        <f>'RM_6.11.1.sz.mell'!H24</f>
        <v>0</v>
      </c>
      <c r="I24" s="686">
        <f>'RM_6.11.1.sz.mell'!I24</f>
        <v>0</v>
      </c>
      <c r="J24" s="783">
        <f>'RM_6.11.1.sz.mell'!J24</f>
        <v>0</v>
      </c>
      <c r="K24" s="789">
        <f>'RM_6.11.1.sz.mell'!K24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'RM_6.11.1.sz.mell'!C25</f>
        <v>0</v>
      </c>
      <c r="D25" s="686">
        <f>'RM_6.11.1.sz.mell'!D25</f>
        <v>0</v>
      </c>
      <c r="E25" s="686">
        <f>'RM_6.11.1.sz.mell'!E25</f>
        <v>0</v>
      </c>
      <c r="F25" s="686">
        <f>'RM_6.11.1.sz.mell'!F25</f>
        <v>0</v>
      </c>
      <c r="G25" s="686">
        <f>'RM_6.11.1.sz.mell'!G25</f>
        <v>0</v>
      </c>
      <c r="H25" s="686">
        <f>'RM_6.11.1.sz.mell'!H25</f>
        <v>0</v>
      </c>
      <c r="I25" s="686">
        <f>'RM_6.11.1.sz.mell'!I25</f>
        <v>0</v>
      </c>
      <c r="J25" s="783">
        <f>'RM_6.11.1.sz.mell'!J25</f>
        <v>0</v>
      </c>
      <c r="K25" s="789">
        <f>'RM_6.11.1.sz.mell'!K25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'RM_6.11.1.sz.mell'!C26</f>
        <v>0</v>
      </c>
      <c r="D26" s="688">
        <f>'RM_6.11.1.sz.mell'!D26</f>
        <v>0</v>
      </c>
      <c r="E26" s="688">
        <f>'RM_6.11.1.sz.mell'!E26</f>
        <v>0</v>
      </c>
      <c r="F26" s="688">
        <f>'RM_6.11.1.sz.mell'!F26</f>
        <v>0</v>
      </c>
      <c r="G26" s="688">
        <f>'RM_6.11.1.sz.mell'!G26</f>
        <v>0</v>
      </c>
      <c r="H26" s="688">
        <f>'RM_6.11.1.sz.mell'!H26</f>
        <v>0</v>
      </c>
      <c r="I26" s="688">
        <f>'RM_6.11.1.sz.mell'!I26</f>
        <v>0</v>
      </c>
      <c r="J26" s="790">
        <f>'RM_6.11.1.sz.mell'!J26</f>
        <v>0</v>
      </c>
      <c r="K26" s="791">
        <f>'RM_6.11.1.sz.mell'!K26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'RM_6.11.1.sz.mell'!C27</f>
        <v>0</v>
      </c>
      <c r="D27" s="389">
        <f>'RM_6.11.1.sz.mell'!D27</f>
        <v>0</v>
      </c>
      <c r="E27" s="389">
        <f>'RM_6.11.1.sz.mell'!E27</f>
        <v>0</v>
      </c>
      <c r="F27" s="389">
        <f>'RM_6.11.1.sz.mell'!F27</f>
        <v>0</v>
      </c>
      <c r="G27" s="389">
        <f>'RM_6.11.1.sz.mell'!G27</f>
        <v>0</v>
      </c>
      <c r="H27" s="389">
        <f>'RM_6.11.1.sz.mell'!H27</f>
        <v>0</v>
      </c>
      <c r="I27" s="389">
        <f>'RM_6.11.1.sz.mell'!I27</f>
        <v>0</v>
      </c>
      <c r="J27" s="389">
        <f>'RM_6.11.1.sz.mell'!J27</f>
        <v>0</v>
      </c>
      <c r="K27" s="302">
        <f>'RM_6.11.1.sz.mell'!K27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'RM_6.11.1.sz.mell'!C28</f>
        <v>0</v>
      </c>
      <c r="D28" s="297">
        <f>'RM_6.11.1.sz.mell'!D28</f>
        <v>0</v>
      </c>
      <c r="E28" s="297">
        <f>'RM_6.11.1.sz.mell'!E28</f>
        <v>0</v>
      </c>
      <c r="F28" s="297">
        <f>'RM_6.11.1.sz.mell'!F28</f>
        <v>0</v>
      </c>
      <c r="G28" s="297">
        <f>'RM_6.11.1.sz.mell'!G28</f>
        <v>0</v>
      </c>
      <c r="H28" s="297">
        <f>'RM_6.11.1.sz.mell'!H28</f>
        <v>0</v>
      </c>
      <c r="I28" s="297">
        <f>'RM_6.11.1.sz.mell'!I28</f>
        <v>0</v>
      </c>
      <c r="J28" s="297">
        <f>'RM_6.11.1.sz.mell'!J28</f>
        <v>0</v>
      </c>
      <c r="K28" s="346">
        <f>'RM_6.11.1.sz.mell'!K28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'RM_6.11.1.sz.mell'!C29</f>
        <v>0</v>
      </c>
      <c r="D29" s="679">
        <f>'RM_6.11.1.sz.mell'!D29</f>
        <v>0</v>
      </c>
      <c r="E29" s="679">
        <f>'RM_6.11.1.sz.mell'!E29</f>
        <v>0</v>
      </c>
      <c r="F29" s="679">
        <f>'RM_6.11.1.sz.mell'!F29</f>
        <v>0</v>
      </c>
      <c r="G29" s="679">
        <f>'RM_6.11.1.sz.mell'!G29</f>
        <v>0</v>
      </c>
      <c r="H29" s="679">
        <f>'RM_6.11.1.sz.mell'!H29</f>
        <v>0</v>
      </c>
      <c r="I29" s="679">
        <f>'RM_6.11.1.sz.mell'!I29</f>
        <v>0</v>
      </c>
      <c r="J29" s="788">
        <f>'RM_6.11.1.sz.mell'!J29</f>
        <v>0</v>
      </c>
      <c r="K29" s="781">
        <f>'RM_6.11.1.sz.mell'!K29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'RM_6.11.1.sz.mell'!C30</f>
        <v>0</v>
      </c>
      <c r="D30" s="679">
        <f>'RM_6.11.1.sz.mell'!D30</f>
        <v>0</v>
      </c>
      <c r="E30" s="679">
        <f>'RM_6.11.1.sz.mell'!E30</f>
        <v>0</v>
      </c>
      <c r="F30" s="679">
        <f>'RM_6.11.1.sz.mell'!F30</f>
        <v>0</v>
      </c>
      <c r="G30" s="679">
        <f>'RM_6.11.1.sz.mell'!G30</f>
        <v>0</v>
      </c>
      <c r="H30" s="679">
        <f>'RM_6.11.1.sz.mell'!H30</f>
        <v>0</v>
      </c>
      <c r="I30" s="679">
        <f>'RM_6.11.1.sz.mell'!I30</f>
        <v>0</v>
      </c>
      <c r="J30" s="788">
        <f>'RM_6.11.1.sz.mell'!J30</f>
        <v>0</v>
      </c>
      <c r="K30" s="781">
        <f>'RM_6.11.1.sz.mell'!K30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'RM_6.11.1.sz.mell'!C31</f>
        <v>0</v>
      </c>
      <c r="D31" s="757">
        <f>'RM_6.11.1.sz.mell'!D31</f>
        <v>0</v>
      </c>
      <c r="E31" s="757">
        <f>'RM_6.11.1.sz.mell'!E31</f>
        <v>0</v>
      </c>
      <c r="F31" s="757">
        <f>'RM_6.11.1.sz.mell'!F31</f>
        <v>0</v>
      </c>
      <c r="G31" s="757">
        <f>'RM_6.11.1.sz.mell'!G31</f>
        <v>0</v>
      </c>
      <c r="H31" s="757">
        <f>'RM_6.11.1.sz.mell'!H31</f>
        <v>0</v>
      </c>
      <c r="I31" s="757">
        <f>'RM_6.11.1.sz.mell'!I31</f>
        <v>0</v>
      </c>
      <c r="J31" s="788">
        <f>'RM_6.11.1.sz.mell'!J31</f>
        <v>0</v>
      </c>
      <c r="K31" s="781">
        <f>'RM_6.11.1.sz.mell'!K31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'RM_6.11.1.sz.mell'!C32</f>
        <v>0</v>
      </c>
      <c r="D32" s="297">
        <f>'RM_6.11.1.sz.mell'!D32</f>
        <v>0</v>
      </c>
      <c r="E32" s="297">
        <f>'RM_6.11.1.sz.mell'!E32</f>
        <v>0</v>
      </c>
      <c r="F32" s="297">
        <f>'RM_6.11.1.sz.mell'!F32</f>
        <v>0</v>
      </c>
      <c r="G32" s="297">
        <f>'RM_6.11.1.sz.mell'!G32</f>
        <v>0</v>
      </c>
      <c r="H32" s="297">
        <f>'RM_6.11.1.sz.mell'!H32</f>
        <v>0</v>
      </c>
      <c r="I32" s="297">
        <f>'RM_6.11.1.sz.mell'!I32</f>
        <v>0</v>
      </c>
      <c r="J32" s="297">
        <f>'RM_6.11.1.sz.mell'!J32</f>
        <v>0</v>
      </c>
      <c r="K32" s="346">
        <f>'RM_6.11.1.sz.mell'!K32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'RM_6.11.1.sz.mell'!C33</f>
        <v>0</v>
      </c>
      <c r="D33" s="672">
        <f>'RM_6.11.1.sz.mell'!D33</f>
        <v>0</v>
      </c>
      <c r="E33" s="672">
        <f>'RM_6.11.1.sz.mell'!E33</f>
        <v>0</v>
      </c>
      <c r="F33" s="672">
        <f>'RM_6.11.1.sz.mell'!F33</f>
        <v>0</v>
      </c>
      <c r="G33" s="672">
        <f>'RM_6.11.1.sz.mell'!G33</f>
        <v>0</v>
      </c>
      <c r="H33" s="672">
        <f>'RM_6.11.1.sz.mell'!H33</f>
        <v>0</v>
      </c>
      <c r="I33" s="672">
        <f>'RM_6.11.1.sz.mell'!I33</f>
        <v>0</v>
      </c>
      <c r="J33" s="788">
        <f>'RM_6.11.1.sz.mell'!J33</f>
        <v>0</v>
      </c>
      <c r="K33" s="781">
        <f>'RM_6.11.1.sz.mell'!K33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'RM_6.11.1.sz.mell'!C34</f>
        <v>0</v>
      </c>
      <c r="D34" s="679">
        <f>'RM_6.11.1.sz.mell'!D34</f>
        <v>0</v>
      </c>
      <c r="E34" s="679">
        <f>'RM_6.11.1.sz.mell'!E34</f>
        <v>0</v>
      </c>
      <c r="F34" s="679">
        <f>'RM_6.11.1.sz.mell'!F34</f>
        <v>0</v>
      </c>
      <c r="G34" s="679">
        <f>'RM_6.11.1.sz.mell'!G34</f>
        <v>0</v>
      </c>
      <c r="H34" s="679">
        <f>'RM_6.11.1.sz.mell'!H34</f>
        <v>0</v>
      </c>
      <c r="I34" s="679">
        <f>'RM_6.11.1.sz.mell'!I34</f>
        <v>0</v>
      </c>
      <c r="J34" s="788">
        <f>'RM_6.11.1.sz.mell'!J34</f>
        <v>0</v>
      </c>
      <c r="K34" s="781">
        <f>'RM_6.11.1.sz.mell'!K34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'RM_6.11.1.sz.mell'!C35</f>
        <v>0</v>
      </c>
      <c r="D35" s="757">
        <f>'RM_6.11.1.sz.mell'!D35</f>
        <v>0</v>
      </c>
      <c r="E35" s="757">
        <f>'RM_6.11.1.sz.mell'!E35</f>
        <v>0</v>
      </c>
      <c r="F35" s="757">
        <f>'RM_6.11.1.sz.mell'!F35</f>
        <v>0</v>
      </c>
      <c r="G35" s="757">
        <f>'RM_6.11.1.sz.mell'!G35</f>
        <v>0</v>
      </c>
      <c r="H35" s="757">
        <f>'RM_6.11.1.sz.mell'!H35</f>
        <v>0</v>
      </c>
      <c r="I35" s="757">
        <f>'RM_6.11.1.sz.mell'!I35</f>
        <v>0</v>
      </c>
      <c r="J35" s="788">
        <f>'RM_6.11.1.sz.mell'!J35</f>
        <v>0</v>
      </c>
      <c r="K35" s="798">
        <f>'RM_6.11.1.sz.mell'!K35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'RM_6.11.1.sz.mell'!C36</f>
        <v>0</v>
      </c>
      <c r="D36" s="389">
        <f>'RM_6.11.1.sz.mell'!D36</f>
        <v>0</v>
      </c>
      <c r="E36" s="389">
        <f>'RM_6.11.1.sz.mell'!E36</f>
        <v>0</v>
      </c>
      <c r="F36" s="389">
        <f>'RM_6.11.1.sz.mell'!F36</f>
        <v>0</v>
      </c>
      <c r="G36" s="389">
        <f>'RM_6.11.1.sz.mell'!G36</f>
        <v>0</v>
      </c>
      <c r="H36" s="389">
        <f>'RM_6.11.1.sz.mell'!H36</f>
        <v>0</v>
      </c>
      <c r="I36" s="389">
        <f>'RM_6.11.1.sz.mell'!I36</f>
        <v>0</v>
      </c>
      <c r="J36" s="297">
        <f>'RM_6.11.1.sz.mell'!J36</f>
        <v>0</v>
      </c>
      <c r="K36" s="302">
        <f>'RM_6.11.1.sz.mell'!K36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'RM_6.11.1.sz.mell'!C37</f>
        <v>0</v>
      </c>
      <c r="D37" s="389">
        <f>'RM_6.11.1.sz.mell'!D37</f>
        <v>0</v>
      </c>
      <c r="E37" s="389">
        <f>'RM_6.11.1.sz.mell'!E37</f>
        <v>0</v>
      </c>
      <c r="F37" s="389">
        <f>'RM_6.11.1.sz.mell'!F37</f>
        <v>0</v>
      </c>
      <c r="G37" s="389">
        <f>'RM_6.11.1.sz.mell'!G37</f>
        <v>0</v>
      </c>
      <c r="H37" s="389">
        <f>'RM_6.11.1.sz.mell'!H37</f>
        <v>0</v>
      </c>
      <c r="I37" s="389">
        <f>'RM_6.11.1.sz.mell'!I37</f>
        <v>0</v>
      </c>
      <c r="J37" s="799">
        <f>'RM_6.11.1.sz.mell'!J37</f>
        <v>0</v>
      </c>
      <c r="K37" s="781">
        <f>'RM_6.11.1.sz.mell'!K37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'RM_6.11.1.sz.mell'!C38</f>
        <v>0</v>
      </c>
      <c r="D38" s="297">
        <f>'RM_6.11.1.sz.mell'!D38</f>
        <v>0</v>
      </c>
      <c r="E38" s="297">
        <f>'RM_6.11.1.sz.mell'!E38</f>
        <v>0</v>
      </c>
      <c r="F38" s="297">
        <f>'RM_6.11.1.sz.mell'!F38</f>
        <v>0</v>
      </c>
      <c r="G38" s="297">
        <f>'RM_6.11.1.sz.mell'!G38</f>
        <v>0</v>
      </c>
      <c r="H38" s="297">
        <f>'RM_6.11.1.sz.mell'!H38</f>
        <v>0</v>
      </c>
      <c r="I38" s="297">
        <f>'RM_6.11.1.sz.mell'!I38</f>
        <v>0</v>
      </c>
      <c r="J38" s="297">
        <f>'RM_6.11.1.sz.mell'!J38</f>
        <v>0</v>
      </c>
      <c r="K38" s="346">
        <f>'RM_6.11.1.sz.mell'!K38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'RM_6.11.1.sz.mell'!C39</f>
        <v>0</v>
      </c>
      <c r="D39" s="297">
        <f>'RM_6.11.1.sz.mell'!D39</f>
        <v>0</v>
      </c>
      <c r="E39" s="297">
        <f>'RM_6.11.1.sz.mell'!E39</f>
        <v>0</v>
      </c>
      <c r="F39" s="297">
        <f>'RM_6.11.1.sz.mell'!F39</f>
        <v>0</v>
      </c>
      <c r="G39" s="297">
        <f>'RM_6.11.1.sz.mell'!G39</f>
        <v>0</v>
      </c>
      <c r="H39" s="297">
        <f>'RM_6.11.1.sz.mell'!H39</f>
        <v>0</v>
      </c>
      <c r="I39" s="297">
        <f>'RM_6.11.1.sz.mell'!I39</f>
        <v>0</v>
      </c>
      <c r="J39" s="297">
        <f>'RM_6.11.1.sz.mell'!J39</f>
        <v>0</v>
      </c>
      <c r="K39" s="346">
        <f>'RM_6.11.1.sz.mell'!K39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'RM_6.11.1.sz.mell'!C40</f>
        <v>0</v>
      </c>
      <c r="D40" s="672">
        <f>'RM_6.11.1.sz.mell'!D40</f>
        <v>0</v>
      </c>
      <c r="E40" s="672">
        <f>'RM_6.11.1.sz.mell'!E40</f>
        <v>0</v>
      </c>
      <c r="F40" s="672">
        <f>'RM_6.11.1.sz.mell'!F40</f>
        <v>0</v>
      </c>
      <c r="G40" s="672">
        <f>'RM_6.11.1.sz.mell'!G40</f>
        <v>0</v>
      </c>
      <c r="H40" s="672">
        <f>'RM_6.11.1.sz.mell'!H40</f>
        <v>0</v>
      </c>
      <c r="I40" s="672">
        <f>'RM_6.11.1.sz.mell'!I40</f>
        <v>0</v>
      </c>
      <c r="J40" s="788">
        <f>'RM_6.11.1.sz.mell'!J40</f>
        <v>0</v>
      </c>
      <c r="K40" s="781">
        <f>'RM_6.11.1.sz.mell'!K40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'RM_6.11.1.sz.mell'!C41</f>
        <v>0</v>
      </c>
      <c r="D41" s="679">
        <f>'RM_6.11.1.sz.mell'!D41</f>
        <v>0</v>
      </c>
      <c r="E41" s="679">
        <f>'RM_6.11.1.sz.mell'!E41</f>
        <v>0</v>
      </c>
      <c r="F41" s="679">
        <f>'RM_6.11.1.sz.mell'!F41</f>
        <v>0</v>
      </c>
      <c r="G41" s="679">
        <f>'RM_6.11.1.sz.mell'!G41</f>
        <v>0</v>
      </c>
      <c r="H41" s="679">
        <f>'RM_6.11.1.sz.mell'!H41</f>
        <v>0</v>
      </c>
      <c r="I41" s="679">
        <f>'RM_6.11.1.sz.mell'!I41</f>
        <v>0</v>
      </c>
      <c r="J41" s="788">
        <f>'RM_6.11.1.sz.mell'!J41</f>
        <v>0</v>
      </c>
      <c r="K41" s="789">
        <f>'RM_6.11.1.sz.mell'!K41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'RM_6.11.1.sz.mell'!C42</f>
        <v>0</v>
      </c>
      <c r="D42" s="676">
        <f>'RM_6.11.1.sz.mell'!D42</f>
        <v>0</v>
      </c>
      <c r="E42" s="676">
        <f>'RM_6.11.1.sz.mell'!E42</f>
        <v>0</v>
      </c>
      <c r="F42" s="676">
        <f>'RM_6.11.1.sz.mell'!F42</f>
        <v>0</v>
      </c>
      <c r="G42" s="676">
        <f>'RM_6.11.1.sz.mell'!G42</f>
        <v>0</v>
      </c>
      <c r="H42" s="676">
        <f>'RM_6.11.1.sz.mell'!H42</f>
        <v>0</v>
      </c>
      <c r="I42" s="676">
        <f>'RM_6.11.1.sz.mell'!I42</f>
        <v>0</v>
      </c>
      <c r="J42" s="788">
        <f>'RM_6.11.1.sz.mell'!J42</f>
        <v>0</v>
      </c>
      <c r="K42" s="791">
        <f>'RM_6.11.1.sz.mell'!K42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'RM_6.11.1.sz.mell'!C43</f>
        <v>0</v>
      </c>
      <c r="D43" s="297">
        <f>'RM_6.11.1.sz.mell'!D43</f>
        <v>0</v>
      </c>
      <c r="E43" s="297">
        <f>'RM_6.11.1.sz.mell'!E43</f>
        <v>0</v>
      </c>
      <c r="F43" s="297">
        <f>'RM_6.11.1.sz.mell'!F43</f>
        <v>0</v>
      </c>
      <c r="G43" s="297">
        <f>'RM_6.11.1.sz.mell'!G43</f>
        <v>0</v>
      </c>
      <c r="H43" s="297">
        <f>'RM_6.11.1.sz.mell'!H43</f>
        <v>0</v>
      </c>
      <c r="I43" s="297">
        <f>'RM_6.11.1.sz.mell'!I43</f>
        <v>0</v>
      </c>
      <c r="J43" s="297">
        <f>'RM_6.11.1.sz.mell'!J43</f>
        <v>0</v>
      </c>
      <c r="K43" s="346">
        <f>'RM_6.11.1.sz.mell'!K43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'RM_6.11.1.sz.mell'!C45</f>
        <v>0</v>
      </c>
      <c r="D45" s="801">
        <f>'RM_6.11.1.sz.mell'!D45</f>
        <v>0</v>
      </c>
      <c r="E45" s="801">
        <f>'RM_6.11.1.sz.mell'!E45</f>
        <v>0</v>
      </c>
      <c r="F45" s="801">
        <f>'RM_6.11.1.sz.mell'!F45</f>
        <v>0</v>
      </c>
      <c r="G45" s="801">
        <f>'RM_6.11.1.sz.mell'!G45</f>
        <v>0</v>
      </c>
      <c r="H45" s="801">
        <f>'RM_6.11.1.sz.mell'!H45</f>
        <v>0</v>
      </c>
      <c r="I45" s="801">
        <f>'RM_6.11.1.sz.mell'!I45</f>
        <v>0</v>
      </c>
      <c r="J45" s="801">
        <f>'RM_6.11.1.sz.mell'!J45</f>
        <v>0</v>
      </c>
      <c r="K45" s="302">
        <f>'RM_6.11.1.sz.mell'!K45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'RM_6.11.1.sz.mell'!C46</f>
        <v>0</v>
      </c>
      <c r="D46" s="803">
        <f>'RM_6.11.1.sz.mell'!D46</f>
        <v>0</v>
      </c>
      <c r="E46" s="803">
        <f>'RM_6.11.1.sz.mell'!E46</f>
        <v>0</v>
      </c>
      <c r="F46" s="803">
        <f>'RM_6.11.1.sz.mell'!F46</f>
        <v>0</v>
      </c>
      <c r="G46" s="803">
        <f>'RM_6.11.1.sz.mell'!G46</f>
        <v>0</v>
      </c>
      <c r="H46" s="803">
        <f>'RM_6.11.1.sz.mell'!H46</f>
        <v>0</v>
      </c>
      <c r="I46" s="803">
        <f>'RM_6.11.1.sz.mell'!I46</f>
        <v>0</v>
      </c>
      <c r="J46" s="803">
        <f>'RM_6.11.1.sz.mell'!J46</f>
        <v>0</v>
      </c>
      <c r="K46" s="804">
        <f>'RM_6.11.1.sz.mell'!K46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'RM_6.11.1.sz.mell'!C47</f>
        <v>0</v>
      </c>
      <c r="D47" s="806">
        <f>'RM_6.11.1.sz.mell'!D47</f>
        <v>0</v>
      </c>
      <c r="E47" s="806">
        <f>'RM_6.11.1.sz.mell'!E47</f>
        <v>0</v>
      </c>
      <c r="F47" s="806">
        <f>'RM_6.11.1.sz.mell'!F47</f>
        <v>0</v>
      </c>
      <c r="G47" s="806">
        <f>'RM_6.11.1.sz.mell'!G47</f>
        <v>0</v>
      </c>
      <c r="H47" s="806">
        <f>'RM_6.11.1.sz.mell'!H47</f>
        <v>0</v>
      </c>
      <c r="I47" s="806">
        <f>'RM_6.11.1.sz.mell'!I47</f>
        <v>0</v>
      </c>
      <c r="J47" s="806">
        <f>'RM_6.11.1.sz.mell'!J47</f>
        <v>0</v>
      </c>
      <c r="K47" s="807">
        <f>'RM_6.11.1.sz.mell'!K47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'RM_6.11.1.sz.mell'!C48</f>
        <v>0</v>
      </c>
      <c r="D48" s="806">
        <f>'RM_6.11.1.sz.mell'!D48</f>
        <v>0</v>
      </c>
      <c r="E48" s="806">
        <f>'RM_6.11.1.sz.mell'!E48</f>
        <v>0</v>
      </c>
      <c r="F48" s="806">
        <f>'RM_6.11.1.sz.mell'!F48</f>
        <v>0</v>
      </c>
      <c r="G48" s="806">
        <f>'RM_6.11.1.sz.mell'!G48</f>
        <v>0</v>
      </c>
      <c r="H48" s="806">
        <f>'RM_6.11.1.sz.mell'!H48</f>
        <v>0</v>
      </c>
      <c r="I48" s="806">
        <f>'RM_6.11.1.sz.mell'!I48</f>
        <v>0</v>
      </c>
      <c r="J48" s="806">
        <f>'RM_6.11.1.sz.mell'!J48</f>
        <v>0</v>
      </c>
      <c r="K48" s="807">
        <f>'RM_6.11.1.sz.mell'!K48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'RM_6.11.1.sz.mell'!C49</f>
        <v>0</v>
      </c>
      <c r="D49" s="806">
        <f>'RM_6.11.1.sz.mell'!D49</f>
        <v>0</v>
      </c>
      <c r="E49" s="806">
        <f>'RM_6.11.1.sz.mell'!E49</f>
        <v>0</v>
      </c>
      <c r="F49" s="806">
        <f>'RM_6.11.1.sz.mell'!F49</f>
        <v>0</v>
      </c>
      <c r="G49" s="806">
        <f>'RM_6.11.1.sz.mell'!G49</f>
        <v>0</v>
      </c>
      <c r="H49" s="806">
        <f>'RM_6.11.1.sz.mell'!H49</f>
        <v>0</v>
      </c>
      <c r="I49" s="806">
        <f>'RM_6.11.1.sz.mell'!I49</f>
        <v>0</v>
      </c>
      <c r="J49" s="806">
        <f>'RM_6.11.1.sz.mell'!J49</f>
        <v>0</v>
      </c>
      <c r="K49" s="807">
        <f>'RM_6.11.1.sz.mell'!K49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'RM_6.11.1.sz.mell'!C50</f>
        <v>0</v>
      </c>
      <c r="D50" s="806">
        <f>'RM_6.11.1.sz.mell'!D50</f>
        <v>0</v>
      </c>
      <c r="E50" s="806">
        <f>'RM_6.11.1.sz.mell'!E50</f>
        <v>0</v>
      </c>
      <c r="F50" s="806">
        <f>'RM_6.11.1.sz.mell'!F50</f>
        <v>0</v>
      </c>
      <c r="G50" s="806">
        <f>'RM_6.11.1.sz.mell'!G50</f>
        <v>0</v>
      </c>
      <c r="H50" s="806">
        <f>'RM_6.11.1.sz.mell'!H50</f>
        <v>0</v>
      </c>
      <c r="I50" s="806">
        <f>'RM_6.11.1.sz.mell'!I50</f>
        <v>0</v>
      </c>
      <c r="J50" s="806">
        <f>'RM_6.11.1.sz.mell'!J50</f>
        <v>0</v>
      </c>
      <c r="K50" s="807">
        <f>'RM_6.11.1.sz.mell'!K50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'RM_6.11.1.sz.mell'!C51</f>
        <v>0</v>
      </c>
      <c r="D51" s="801">
        <f>'RM_6.11.1.sz.mell'!D51</f>
        <v>0</v>
      </c>
      <c r="E51" s="801">
        <f>'RM_6.11.1.sz.mell'!E51</f>
        <v>0</v>
      </c>
      <c r="F51" s="801">
        <f>'RM_6.11.1.sz.mell'!F51</f>
        <v>0</v>
      </c>
      <c r="G51" s="801">
        <f>'RM_6.11.1.sz.mell'!G51</f>
        <v>0</v>
      </c>
      <c r="H51" s="801">
        <f>'RM_6.11.1.sz.mell'!H51</f>
        <v>0</v>
      </c>
      <c r="I51" s="801">
        <f>'RM_6.11.1.sz.mell'!I51</f>
        <v>0</v>
      </c>
      <c r="J51" s="801">
        <f>'RM_6.11.1.sz.mell'!J51</f>
        <v>0</v>
      </c>
      <c r="K51" s="302">
        <f>'RM_6.11.1.sz.mell'!K51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'RM_6.11.1.sz.mell'!C52</f>
        <v>0</v>
      </c>
      <c r="D52" s="803">
        <f>'RM_6.11.1.sz.mell'!D52</f>
        <v>0</v>
      </c>
      <c r="E52" s="803">
        <f>'RM_6.11.1.sz.mell'!E52</f>
        <v>0</v>
      </c>
      <c r="F52" s="803">
        <f>'RM_6.11.1.sz.mell'!F52</f>
        <v>0</v>
      </c>
      <c r="G52" s="803">
        <f>'RM_6.11.1.sz.mell'!G52</f>
        <v>0</v>
      </c>
      <c r="H52" s="803">
        <f>'RM_6.11.1.sz.mell'!H52</f>
        <v>0</v>
      </c>
      <c r="I52" s="803">
        <f>'RM_6.11.1.sz.mell'!I52</f>
        <v>0</v>
      </c>
      <c r="J52" s="803">
        <f>'RM_6.11.1.sz.mell'!J52</f>
        <v>0</v>
      </c>
      <c r="K52" s="804">
        <f>'RM_6.11.1.sz.mell'!K52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'RM_6.11.1.sz.mell'!C53</f>
        <v>0</v>
      </c>
      <c r="D53" s="806">
        <f>'RM_6.11.1.sz.mell'!D53</f>
        <v>0</v>
      </c>
      <c r="E53" s="806">
        <f>'RM_6.11.1.sz.mell'!E53</f>
        <v>0</v>
      </c>
      <c r="F53" s="806">
        <f>'RM_6.11.1.sz.mell'!F53</f>
        <v>0</v>
      </c>
      <c r="G53" s="806">
        <f>'RM_6.11.1.sz.mell'!G53</f>
        <v>0</v>
      </c>
      <c r="H53" s="806">
        <f>'RM_6.11.1.sz.mell'!H53</f>
        <v>0</v>
      </c>
      <c r="I53" s="806">
        <f>'RM_6.11.1.sz.mell'!I53</f>
        <v>0</v>
      </c>
      <c r="J53" s="806">
        <f>'RM_6.11.1.sz.mell'!J53</f>
        <v>0</v>
      </c>
      <c r="K53" s="807">
        <f>'RM_6.11.1.sz.mell'!K53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'RM_6.11.1.sz.mell'!C54</f>
        <v>0</v>
      </c>
      <c r="D54" s="806">
        <f>'RM_6.11.1.sz.mell'!D54</f>
        <v>0</v>
      </c>
      <c r="E54" s="806">
        <f>'RM_6.11.1.sz.mell'!E54</f>
        <v>0</v>
      </c>
      <c r="F54" s="806">
        <f>'RM_6.11.1.sz.mell'!F54</f>
        <v>0</v>
      </c>
      <c r="G54" s="806">
        <f>'RM_6.11.1.sz.mell'!G54</f>
        <v>0</v>
      </c>
      <c r="H54" s="806">
        <f>'RM_6.11.1.sz.mell'!H54</f>
        <v>0</v>
      </c>
      <c r="I54" s="806">
        <f>'RM_6.11.1.sz.mell'!I54</f>
        <v>0</v>
      </c>
      <c r="J54" s="806">
        <f>'RM_6.11.1.sz.mell'!J54</f>
        <v>0</v>
      </c>
      <c r="K54" s="807">
        <f>'RM_6.11.1.sz.mell'!K54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'RM_6.11.1.sz.mell'!C55</f>
        <v>0</v>
      </c>
      <c r="D55" s="806">
        <f>'RM_6.11.1.sz.mell'!D55</f>
        <v>0</v>
      </c>
      <c r="E55" s="806">
        <f>'RM_6.11.1.sz.mell'!E55</f>
        <v>0</v>
      </c>
      <c r="F55" s="806">
        <f>'RM_6.11.1.sz.mell'!F55</f>
        <v>0</v>
      </c>
      <c r="G55" s="806">
        <f>'RM_6.11.1.sz.mell'!G55</f>
        <v>0</v>
      </c>
      <c r="H55" s="806">
        <f>'RM_6.11.1.sz.mell'!H55</f>
        <v>0</v>
      </c>
      <c r="I55" s="806">
        <f>'RM_6.11.1.sz.mell'!I55</f>
        <v>0</v>
      </c>
      <c r="J55" s="806">
        <f>'RM_6.11.1.sz.mell'!J55</f>
        <v>0</v>
      </c>
      <c r="K55" s="807">
        <f>'RM_6.11.1.sz.mell'!K55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'RM_6.11.1.sz.mell'!C56</f>
        <v>0</v>
      </c>
      <c r="D56" s="801">
        <f>'RM_6.11.1.sz.mell'!D56</f>
        <v>0</v>
      </c>
      <c r="E56" s="801">
        <f>'RM_6.11.1.sz.mell'!E56</f>
        <v>0</v>
      </c>
      <c r="F56" s="801">
        <f>'RM_6.11.1.sz.mell'!F56</f>
        <v>0</v>
      </c>
      <c r="G56" s="801">
        <f>'RM_6.11.1.sz.mell'!G56</f>
        <v>0</v>
      </c>
      <c r="H56" s="801">
        <f>'RM_6.11.1.sz.mell'!H56</f>
        <v>0</v>
      </c>
      <c r="I56" s="801">
        <f>'RM_6.11.1.sz.mell'!I56</f>
        <v>0</v>
      </c>
      <c r="J56" s="801">
        <f>'RM_6.11.1.sz.mell'!J56</f>
        <v>0</v>
      </c>
      <c r="K56" s="302">
        <f>'RM_6.11.1.sz.mell'!K56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'RM_6.11.1.sz.mell'!C57</f>
        <v>0</v>
      </c>
      <c r="D57" s="809">
        <f>'RM_6.11.1.sz.mell'!D57</f>
        <v>0</v>
      </c>
      <c r="E57" s="809">
        <f>'RM_6.11.1.sz.mell'!E57</f>
        <v>0</v>
      </c>
      <c r="F57" s="809">
        <f>'RM_6.11.1.sz.mell'!F57</f>
        <v>0</v>
      </c>
      <c r="G57" s="809">
        <f>'RM_6.11.1.sz.mell'!G57</f>
        <v>0</v>
      </c>
      <c r="H57" s="809">
        <f>'RM_6.11.1.sz.mell'!H57</f>
        <v>0</v>
      </c>
      <c r="I57" s="809">
        <f>'RM_6.11.1.sz.mell'!I57</f>
        <v>0</v>
      </c>
      <c r="J57" s="809">
        <f>'RM_6.11.1.sz.mell'!J57</f>
        <v>0</v>
      </c>
      <c r="K57" s="350">
        <f>'RM_6.11.1.sz.mell'!K57</f>
        <v>0</v>
      </c>
    </row>
    <row r="58" spans="1:11" ht="8.1" customHeight="1" thickBot="1" x14ac:dyDescent="0.25">
      <c r="C58" s="815">
        <f>'RM_6.11.1.sz.mell'!C58</f>
        <v>0</v>
      </c>
      <c r="D58" s="815">
        <f>'RM_6.11.1.sz.mell'!D58</f>
        <v>0</v>
      </c>
      <c r="E58" s="815">
        <f>'RM_6.11.1.sz.mell'!E58</f>
        <v>0</v>
      </c>
      <c r="F58" s="815">
        <f>'RM_6.11.1.sz.mell'!F58</f>
        <v>0</v>
      </c>
      <c r="G58" s="815">
        <f>'RM_6.11.1.sz.mell'!G58</f>
        <v>0</v>
      </c>
      <c r="H58" s="815">
        <f>'RM_6.11.1.sz.mell'!H58</f>
        <v>0</v>
      </c>
      <c r="I58" s="815">
        <f>'RM_6.11.1.sz.mell'!I58</f>
        <v>0</v>
      </c>
      <c r="J58" s="815">
        <f>'RM_6.11.1.sz.mell'!J58</f>
        <v>0</v>
      </c>
      <c r="K58" s="816">
        <f>'RM_6.11.1.sz.mell'!K58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'RM_6.11.1.sz.mell'!C59</f>
        <v>0</v>
      </c>
      <c r="D59" s="813">
        <f>'RM_6.11.1.sz.mell'!D59</f>
        <v>0</v>
      </c>
      <c r="E59" s="813">
        <f>'RM_6.11.1.sz.mell'!E59</f>
        <v>0</v>
      </c>
      <c r="F59" s="813">
        <f>'RM_6.11.1.sz.mell'!F59</f>
        <v>0</v>
      </c>
      <c r="G59" s="813">
        <f>'RM_6.11.1.sz.mell'!G59</f>
        <v>0</v>
      </c>
      <c r="H59" s="813">
        <f>'RM_6.11.1.sz.mell'!H59</f>
        <v>0</v>
      </c>
      <c r="I59" s="813">
        <f>'RM_6.11.1.sz.mell'!I59</f>
        <v>0</v>
      </c>
      <c r="J59" s="813">
        <f>'RM_6.11.1.sz.mell'!J59</f>
        <v>0</v>
      </c>
      <c r="K59" s="814">
        <f>'RM_6.11.1.sz.mell'!K59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'RM_6.11.1.sz.mell'!C60</f>
        <v>0</v>
      </c>
      <c r="D60" s="813">
        <f>'RM_6.11.1.sz.mell'!D60</f>
        <v>0</v>
      </c>
      <c r="E60" s="813">
        <f>'RM_6.11.1.sz.mell'!E60</f>
        <v>0</v>
      </c>
      <c r="F60" s="813">
        <f>'RM_6.11.1.sz.mell'!F60</f>
        <v>0</v>
      </c>
      <c r="G60" s="813">
        <f>'RM_6.11.1.sz.mell'!G60</f>
        <v>0</v>
      </c>
      <c r="H60" s="813">
        <f>'RM_6.11.1.sz.mell'!H60</f>
        <v>0</v>
      </c>
      <c r="I60" s="813">
        <f>'RM_6.11.1.sz.mell'!I60</f>
        <v>0</v>
      </c>
      <c r="J60" s="813">
        <f>'RM_6.11.1.sz.mell'!J60</f>
        <v>0</v>
      </c>
      <c r="K60" s="814">
        <f>'RM_6.11.1.sz.mell'!K60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M34" sqref="M34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CONCATENATE(ALAPADATOK!Q29,"2. melléklet ",E_ALAPADATOK!A7," ",E_ALAPADATOK!B7," ",E_ALAPADATOK!C7," ",E_ALAPADATOK!D7," ",E_ALAPADATOK!E7," ",E_ALAPADATOK!F7," ",E_ALAPADATOK!G7," ",E_ALAPADATOK!H7)</f>
        <v>5.10.2.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CONCATENATE('E_5.11.1.sz.mell'!B2:J2)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'RM_6.11.2.sz.mell'!C10</f>
        <v>0</v>
      </c>
      <c r="D10" s="297">
        <f>'RM_6.11.2.sz.mell'!D10</f>
        <v>0</v>
      </c>
      <c r="E10" s="297">
        <f>'RM_6.11.2.sz.mell'!E10</f>
        <v>0</v>
      </c>
      <c r="F10" s="297">
        <f>'RM_6.11.2.sz.mell'!F10</f>
        <v>0</v>
      </c>
      <c r="G10" s="297">
        <f>'RM_6.11.2.sz.mell'!G10</f>
        <v>0</v>
      </c>
      <c r="H10" s="297">
        <f>'RM_6.11.2.sz.mell'!H10</f>
        <v>0</v>
      </c>
      <c r="I10" s="297">
        <f>'RM_6.11.2.sz.mell'!I10</f>
        <v>0</v>
      </c>
      <c r="J10" s="297">
        <f>'RM_6.11.2.sz.mell'!J10</f>
        <v>0</v>
      </c>
      <c r="K10" s="297">
        <f>'RM_6.11.2.sz.mell'!K10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'RM_6.11.2.sz.mell'!C11</f>
        <v>0</v>
      </c>
      <c r="D11" s="684">
        <f>'RM_6.11.2.sz.mell'!D11</f>
        <v>0</v>
      </c>
      <c r="E11" s="684">
        <f>'RM_6.11.2.sz.mell'!E11</f>
        <v>0</v>
      </c>
      <c r="F11" s="684">
        <f>'RM_6.11.2.sz.mell'!F11</f>
        <v>0</v>
      </c>
      <c r="G11" s="684">
        <f>'RM_6.11.2.sz.mell'!G11</f>
        <v>0</v>
      </c>
      <c r="H11" s="684">
        <f>'RM_6.11.2.sz.mell'!H11</f>
        <v>0</v>
      </c>
      <c r="I11" s="684">
        <f>'RM_6.11.2.sz.mell'!I11</f>
        <v>0</v>
      </c>
      <c r="J11" s="780">
        <f>'RM_6.11.2.sz.mell'!J11</f>
        <v>0</v>
      </c>
      <c r="K11" s="781">
        <f>'RM_6.11.2.sz.mell'!K11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'RM_6.11.2.sz.mell'!C12</f>
        <v>0</v>
      </c>
      <c r="D12" s="686">
        <f>'RM_6.11.2.sz.mell'!D12</f>
        <v>0</v>
      </c>
      <c r="E12" s="686">
        <f>'RM_6.11.2.sz.mell'!E12</f>
        <v>0</v>
      </c>
      <c r="F12" s="686">
        <f>'RM_6.11.2.sz.mell'!F12</f>
        <v>0</v>
      </c>
      <c r="G12" s="686">
        <f>'RM_6.11.2.sz.mell'!G12</f>
        <v>0</v>
      </c>
      <c r="H12" s="686">
        <f>'RM_6.11.2.sz.mell'!H12</f>
        <v>0</v>
      </c>
      <c r="I12" s="686">
        <f>'RM_6.11.2.sz.mell'!I12</f>
        <v>0</v>
      </c>
      <c r="J12" s="783">
        <f>'RM_6.11.2.sz.mell'!J12</f>
        <v>0</v>
      </c>
      <c r="K12" s="781">
        <f>'RM_6.11.2.sz.mell'!K12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'RM_6.11.2.sz.mell'!C13</f>
        <v>0</v>
      </c>
      <c r="D13" s="686">
        <f>'RM_6.11.2.sz.mell'!D13</f>
        <v>0</v>
      </c>
      <c r="E13" s="686">
        <f>'RM_6.11.2.sz.mell'!E13</f>
        <v>0</v>
      </c>
      <c r="F13" s="686">
        <f>'RM_6.11.2.sz.mell'!F13</f>
        <v>0</v>
      </c>
      <c r="G13" s="686">
        <f>'RM_6.11.2.sz.mell'!G13</f>
        <v>0</v>
      </c>
      <c r="H13" s="686">
        <f>'RM_6.11.2.sz.mell'!H13</f>
        <v>0</v>
      </c>
      <c r="I13" s="686">
        <f>'RM_6.11.2.sz.mell'!I13</f>
        <v>0</v>
      </c>
      <c r="J13" s="783">
        <f>'RM_6.11.2.sz.mell'!J13</f>
        <v>0</v>
      </c>
      <c r="K13" s="781">
        <f>'RM_6.11.2.sz.mell'!K13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'RM_6.11.2.sz.mell'!C14</f>
        <v>0</v>
      </c>
      <c r="D14" s="686">
        <f>'RM_6.11.2.sz.mell'!D14</f>
        <v>0</v>
      </c>
      <c r="E14" s="686">
        <f>'RM_6.11.2.sz.mell'!E14</f>
        <v>0</v>
      </c>
      <c r="F14" s="686">
        <f>'RM_6.11.2.sz.mell'!F14</f>
        <v>0</v>
      </c>
      <c r="G14" s="686">
        <f>'RM_6.11.2.sz.mell'!G14</f>
        <v>0</v>
      </c>
      <c r="H14" s="686">
        <f>'RM_6.11.2.sz.mell'!H14</f>
        <v>0</v>
      </c>
      <c r="I14" s="686">
        <f>'RM_6.11.2.sz.mell'!I14</f>
        <v>0</v>
      </c>
      <c r="J14" s="783">
        <f>'RM_6.11.2.sz.mell'!J14</f>
        <v>0</v>
      </c>
      <c r="K14" s="781">
        <f>'RM_6.11.2.sz.mell'!K14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'RM_6.11.2.sz.mell'!C15</f>
        <v>0</v>
      </c>
      <c r="D15" s="686">
        <f>'RM_6.11.2.sz.mell'!D15</f>
        <v>0</v>
      </c>
      <c r="E15" s="686">
        <f>'RM_6.11.2.sz.mell'!E15</f>
        <v>0</v>
      </c>
      <c r="F15" s="686">
        <f>'RM_6.11.2.sz.mell'!F15</f>
        <v>0</v>
      </c>
      <c r="G15" s="686">
        <f>'RM_6.11.2.sz.mell'!G15</f>
        <v>0</v>
      </c>
      <c r="H15" s="686">
        <f>'RM_6.11.2.sz.mell'!H15</f>
        <v>0</v>
      </c>
      <c r="I15" s="686">
        <f>'RM_6.11.2.sz.mell'!I15</f>
        <v>0</v>
      </c>
      <c r="J15" s="783">
        <f>'RM_6.11.2.sz.mell'!J15</f>
        <v>0</v>
      </c>
      <c r="K15" s="781">
        <f>'RM_6.11.2.sz.mell'!K15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'RM_6.11.2.sz.mell'!C16</f>
        <v>0</v>
      </c>
      <c r="D16" s="686">
        <f>'RM_6.11.2.sz.mell'!D16</f>
        <v>0</v>
      </c>
      <c r="E16" s="686">
        <f>'RM_6.11.2.sz.mell'!E16</f>
        <v>0</v>
      </c>
      <c r="F16" s="686">
        <f>'RM_6.11.2.sz.mell'!F16</f>
        <v>0</v>
      </c>
      <c r="G16" s="686">
        <f>'RM_6.11.2.sz.mell'!G16</f>
        <v>0</v>
      </c>
      <c r="H16" s="686">
        <f>'RM_6.11.2.sz.mell'!H16</f>
        <v>0</v>
      </c>
      <c r="I16" s="686">
        <f>'RM_6.11.2.sz.mell'!I16</f>
        <v>0</v>
      </c>
      <c r="J16" s="783">
        <f>'RM_6.11.2.sz.mell'!J16</f>
        <v>0</v>
      </c>
      <c r="K16" s="781">
        <f>'RM_6.11.2.sz.mell'!K16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'RM_6.11.2.sz.mell'!C17</f>
        <v>0</v>
      </c>
      <c r="D17" s="686">
        <f>'RM_6.11.2.sz.mell'!D17</f>
        <v>0</v>
      </c>
      <c r="E17" s="686">
        <f>'RM_6.11.2.sz.mell'!E17</f>
        <v>0</v>
      </c>
      <c r="F17" s="686">
        <f>'RM_6.11.2.sz.mell'!F17</f>
        <v>0</v>
      </c>
      <c r="G17" s="686">
        <f>'RM_6.11.2.sz.mell'!G17</f>
        <v>0</v>
      </c>
      <c r="H17" s="686">
        <f>'RM_6.11.2.sz.mell'!H17</f>
        <v>0</v>
      </c>
      <c r="I17" s="686">
        <f>'RM_6.11.2.sz.mell'!I17</f>
        <v>0</v>
      </c>
      <c r="J17" s="783">
        <f>'RM_6.11.2.sz.mell'!J17</f>
        <v>0</v>
      </c>
      <c r="K17" s="781">
        <f>'RM_6.11.2.sz.mell'!K17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'RM_6.11.2.sz.mell'!C18</f>
        <v>0</v>
      </c>
      <c r="D18" s="686">
        <f>'RM_6.11.2.sz.mell'!D18</f>
        <v>0</v>
      </c>
      <c r="E18" s="686">
        <f>'RM_6.11.2.sz.mell'!E18</f>
        <v>0</v>
      </c>
      <c r="F18" s="686">
        <f>'RM_6.11.2.sz.mell'!F18</f>
        <v>0</v>
      </c>
      <c r="G18" s="686">
        <f>'RM_6.11.2.sz.mell'!G18</f>
        <v>0</v>
      </c>
      <c r="H18" s="686">
        <f>'RM_6.11.2.sz.mell'!H18</f>
        <v>0</v>
      </c>
      <c r="I18" s="686">
        <f>'RM_6.11.2.sz.mell'!I18</f>
        <v>0</v>
      </c>
      <c r="J18" s="783">
        <f>'RM_6.11.2.sz.mell'!J18</f>
        <v>0</v>
      </c>
      <c r="K18" s="781">
        <f>'RM_6.11.2.sz.mell'!K18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'RM_6.11.2.sz.mell'!C19</f>
        <v>0</v>
      </c>
      <c r="D19" s="686">
        <f>'RM_6.11.2.sz.mell'!D19</f>
        <v>0</v>
      </c>
      <c r="E19" s="686">
        <f>'RM_6.11.2.sz.mell'!E19</f>
        <v>0</v>
      </c>
      <c r="F19" s="686">
        <f>'RM_6.11.2.sz.mell'!F19</f>
        <v>0</v>
      </c>
      <c r="G19" s="686">
        <f>'RM_6.11.2.sz.mell'!G19</f>
        <v>0</v>
      </c>
      <c r="H19" s="686">
        <f>'RM_6.11.2.sz.mell'!H19</f>
        <v>0</v>
      </c>
      <c r="I19" s="686">
        <f>'RM_6.11.2.sz.mell'!I19</f>
        <v>0</v>
      </c>
      <c r="J19" s="783">
        <f>'RM_6.11.2.sz.mell'!J19</f>
        <v>0</v>
      </c>
      <c r="K19" s="781">
        <f>'RM_6.11.2.sz.mell'!K19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'RM_6.11.2.sz.mell'!C20</f>
        <v>0</v>
      </c>
      <c r="D20" s="686">
        <f>'RM_6.11.2.sz.mell'!D20</f>
        <v>0</v>
      </c>
      <c r="E20" s="686">
        <f>'RM_6.11.2.sz.mell'!E20</f>
        <v>0</v>
      </c>
      <c r="F20" s="686">
        <f>'RM_6.11.2.sz.mell'!F20</f>
        <v>0</v>
      </c>
      <c r="G20" s="686">
        <f>'RM_6.11.2.sz.mell'!G20</f>
        <v>0</v>
      </c>
      <c r="H20" s="686">
        <f>'RM_6.11.2.sz.mell'!H20</f>
        <v>0</v>
      </c>
      <c r="I20" s="686">
        <f>'RM_6.11.2.sz.mell'!I20</f>
        <v>0</v>
      </c>
      <c r="J20" s="783">
        <f>'RM_6.11.2.sz.mell'!J20</f>
        <v>0</v>
      </c>
      <c r="K20" s="781">
        <f>'RM_6.11.2.sz.mell'!K20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'RM_6.11.2.sz.mell'!C21</f>
        <v>0</v>
      </c>
      <c r="D21" s="688">
        <f>'RM_6.11.2.sz.mell'!D21</f>
        <v>0</v>
      </c>
      <c r="E21" s="688">
        <f>'RM_6.11.2.sz.mell'!E21</f>
        <v>0</v>
      </c>
      <c r="F21" s="688">
        <f>'RM_6.11.2.sz.mell'!F21</f>
        <v>0</v>
      </c>
      <c r="G21" s="688">
        <f>'RM_6.11.2.sz.mell'!G21</f>
        <v>0</v>
      </c>
      <c r="H21" s="688">
        <f>'RM_6.11.2.sz.mell'!H21</f>
        <v>0</v>
      </c>
      <c r="I21" s="688">
        <f>'RM_6.11.2.sz.mell'!I21</f>
        <v>0</v>
      </c>
      <c r="J21" s="786">
        <f>'RM_6.11.2.sz.mell'!J21</f>
        <v>0</v>
      </c>
      <c r="K21" s="781">
        <f>'RM_6.11.2.sz.mell'!K21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'RM_6.11.2.sz.mell'!C22</f>
        <v>0</v>
      </c>
      <c r="D22" s="297">
        <f>'RM_6.11.2.sz.mell'!D22</f>
        <v>0</v>
      </c>
      <c r="E22" s="297">
        <f>'RM_6.11.2.sz.mell'!E22</f>
        <v>0</v>
      </c>
      <c r="F22" s="297">
        <f>'RM_6.11.2.sz.mell'!F22</f>
        <v>0</v>
      </c>
      <c r="G22" s="297">
        <f>'RM_6.11.2.sz.mell'!G22</f>
        <v>0</v>
      </c>
      <c r="H22" s="297">
        <f>'RM_6.11.2.sz.mell'!H22</f>
        <v>0</v>
      </c>
      <c r="I22" s="297">
        <f>'RM_6.11.2.sz.mell'!I22</f>
        <v>0</v>
      </c>
      <c r="J22" s="297">
        <f>'RM_6.11.2.sz.mell'!J22</f>
        <v>0</v>
      </c>
      <c r="K22" s="346">
        <f>'RM_6.11.2.sz.mell'!K22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'RM_6.11.2.sz.mell'!C23</f>
        <v>0</v>
      </c>
      <c r="D23" s="668">
        <f>'RM_6.11.2.sz.mell'!D23</f>
        <v>0</v>
      </c>
      <c r="E23" s="668">
        <f>'RM_6.11.2.sz.mell'!E23</f>
        <v>0</v>
      </c>
      <c r="F23" s="668">
        <f>'RM_6.11.2.sz.mell'!F23</f>
        <v>0</v>
      </c>
      <c r="G23" s="668">
        <f>'RM_6.11.2.sz.mell'!G23</f>
        <v>0</v>
      </c>
      <c r="H23" s="668">
        <f>'RM_6.11.2.sz.mell'!H23</f>
        <v>0</v>
      </c>
      <c r="I23" s="668">
        <f>'RM_6.11.2.sz.mell'!I23</f>
        <v>0</v>
      </c>
      <c r="J23" s="788">
        <f>'RM_6.11.2.sz.mell'!J23</f>
        <v>0</v>
      </c>
      <c r="K23" s="781">
        <f>'RM_6.11.2.sz.mell'!K23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'RM_6.11.2.sz.mell'!C24</f>
        <v>0</v>
      </c>
      <c r="D24" s="686">
        <f>'RM_6.11.2.sz.mell'!D24</f>
        <v>0</v>
      </c>
      <c r="E24" s="686">
        <f>'RM_6.11.2.sz.mell'!E24</f>
        <v>0</v>
      </c>
      <c r="F24" s="686">
        <f>'RM_6.11.2.sz.mell'!F24</f>
        <v>0</v>
      </c>
      <c r="G24" s="686">
        <f>'RM_6.11.2.sz.mell'!G24</f>
        <v>0</v>
      </c>
      <c r="H24" s="686">
        <f>'RM_6.11.2.sz.mell'!H24</f>
        <v>0</v>
      </c>
      <c r="I24" s="686">
        <f>'RM_6.11.2.sz.mell'!I24</f>
        <v>0</v>
      </c>
      <c r="J24" s="783">
        <f>'RM_6.11.2.sz.mell'!J24</f>
        <v>0</v>
      </c>
      <c r="K24" s="789">
        <f>'RM_6.11.2.sz.mell'!K24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'RM_6.11.2.sz.mell'!C25</f>
        <v>0</v>
      </c>
      <c r="D25" s="686">
        <f>'RM_6.11.2.sz.mell'!D25</f>
        <v>0</v>
      </c>
      <c r="E25" s="686">
        <f>'RM_6.11.2.sz.mell'!E25</f>
        <v>0</v>
      </c>
      <c r="F25" s="686">
        <f>'RM_6.11.2.sz.mell'!F25</f>
        <v>0</v>
      </c>
      <c r="G25" s="686">
        <f>'RM_6.11.2.sz.mell'!G25</f>
        <v>0</v>
      </c>
      <c r="H25" s="686">
        <f>'RM_6.11.2.sz.mell'!H25</f>
        <v>0</v>
      </c>
      <c r="I25" s="686">
        <f>'RM_6.11.2.sz.mell'!I25</f>
        <v>0</v>
      </c>
      <c r="J25" s="783">
        <f>'RM_6.11.2.sz.mell'!J25</f>
        <v>0</v>
      </c>
      <c r="K25" s="789">
        <f>'RM_6.11.2.sz.mell'!K25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'RM_6.11.2.sz.mell'!C26</f>
        <v>0</v>
      </c>
      <c r="D26" s="688">
        <f>'RM_6.11.2.sz.mell'!D26</f>
        <v>0</v>
      </c>
      <c r="E26" s="688">
        <f>'RM_6.11.2.sz.mell'!E26</f>
        <v>0</v>
      </c>
      <c r="F26" s="688">
        <f>'RM_6.11.2.sz.mell'!F26</f>
        <v>0</v>
      </c>
      <c r="G26" s="688">
        <f>'RM_6.11.2.sz.mell'!G26</f>
        <v>0</v>
      </c>
      <c r="H26" s="688">
        <f>'RM_6.11.2.sz.mell'!H26</f>
        <v>0</v>
      </c>
      <c r="I26" s="688">
        <f>'RM_6.11.2.sz.mell'!I26</f>
        <v>0</v>
      </c>
      <c r="J26" s="790">
        <f>'RM_6.11.2.sz.mell'!J26</f>
        <v>0</v>
      </c>
      <c r="K26" s="791">
        <f>'RM_6.11.2.sz.mell'!K26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'RM_6.11.2.sz.mell'!C27</f>
        <v>0</v>
      </c>
      <c r="D27" s="389">
        <f>'RM_6.11.2.sz.mell'!D27</f>
        <v>0</v>
      </c>
      <c r="E27" s="389">
        <f>'RM_6.11.2.sz.mell'!E27</f>
        <v>0</v>
      </c>
      <c r="F27" s="389">
        <f>'RM_6.11.2.sz.mell'!F27</f>
        <v>0</v>
      </c>
      <c r="G27" s="389">
        <f>'RM_6.11.2.sz.mell'!G27</f>
        <v>0</v>
      </c>
      <c r="H27" s="389">
        <f>'RM_6.11.2.sz.mell'!H27</f>
        <v>0</v>
      </c>
      <c r="I27" s="389">
        <f>'RM_6.11.2.sz.mell'!I27</f>
        <v>0</v>
      </c>
      <c r="J27" s="389">
        <f>'RM_6.11.2.sz.mell'!J27</f>
        <v>0</v>
      </c>
      <c r="K27" s="302">
        <f>'RM_6.11.2.sz.mell'!K27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'RM_6.11.2.sz.mell'!C28</f>
        <v>0</v>
      </c>
      <c r="D28" s="297">
        <f>'RM_6.11.2.sz.mell'!D28</f>
        <v>0</v>
      </c>
      <c r="E28" s="297">
        <f>'RM_6.11.2.sz.mell'!E28</f>
        <v>0</v>
      </c>
      <c r="F28" s="297">
        <f>'RM_6.11.2.sz.mell'!F28</f>
        <v>0</v>
      </c>
      <c r="G28" s="297">
        <f>'RM_6.11.2.sz.mell'!G28</f>
        <v>0</v>
      </c>
      <c r="H28" s="297">
        <f>'RM_6.11.2.sz.mell'!H28</f>
        <v>0</v>
      </c>
      <c r="I28" s="297">
        <f>'RM_6.11.2.sz.mell'!I28</f>
        <v>0</v>
      </c>
      <c r="J28" s="297">
        <f>'RM_6.11.2.sz.mell'!J28</f>
        <v>0</v>
      </c>
      <c r="K28" s="346">
        <f>'RM_6.11.2.sz.mell'!K28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'RM_6.11.2.sz.mell'!C29</f>
        <v>0</v>
      </c>
      <c r="D29" s="679">
        <f>'RM_6.11.2.sz.mell'!D29</f>
        <v>0</v>
      </c>
      <c r="E29" s="679">
        <f>'RM_6.11.2.sz.mell'!E29</f>
        <v>0</v>
      </c>
      <c r="F29" s="679">
        <f>'RM_6.11.2.sz.mell'!F29</f>
        <v>0</v>
      </c>
      <c r="G29" s="679">
        <f>'RM_6.11.2.sz.mell'!G29</f>
        <v>0</v>
      </c>
      <c r="H29" s="679">
        <f>'RM_6.11.2.sz.mell'!H29</f>
        <v>0</v>
      </c>
      <c r="I29" s="679">
        <f>'RM_6.11.2.sz.mell'!I29</f>
        <v>0</v>
      </c>
      <c r="J29" s="788">
        <f>'RM_6.11.2.sz.mell'!J29</f>
        <v>0</v>
      </c>
      <c r="K29" s="781">
        <f>'RM_6.11.2.sz.mell'!K29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'RM_6.11.2.sz.mell'!C30</f>
        <v>0</v>
      </c>
      <c r="D30" s="679">
        <f>'RM_6.11.2.sz.mell'!D30</f>
        <v>0</v>
      </c>
      <c r="E30" s="679">
        <f>'RM_6.11.2.sz.mell'!E30</f>
        <v>0</v>
      </c>
      <c r="F30" s="679">
        <f>'RM_6.11.2.sz.mell'!F30</f>
        <v>0</v>
      </c>
      <c r="G30" s="679">
        <f>'RM_6.11.2.sz.mell'!G30</f>
        <v>0</v>
      </c>
      <c r="H30" s="679">
        <f>'RM_6.11.2.sz.mell'!H30</f>
        <v>0</v>
      </c>
      <c r="I30" s="679">
        <f>'RM_6.11.2.sz.mell'!I30</f>
        <v>0</v>
      </c>
      <c r="J30" s="788">
        <f>'RM_6.11.2.sz.mell'!J30</f>
        <v>0</v>
      </c>
      <c r="K30" s="781">
        <f>'RM_6.11.2.sz.mell'!K30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'RM_6.11.2.sz.mell'!C31</f>
        <v>0</v>
      </c>
      <c r="D31" s="757">
        <f>'RM_6.11.2.sz.mell'!D31</f>
        <v>0</v>
      </c>
      <c r="E31" s="757">
        <f>'RM_6.11.2.sz.mell'!E31</f>
        <v>0</v>
      </c>
      <c r="F31" s="757">
        <f>'RM_6.11.2.sz.mell'!F31</f>
        <v>0</v>
      </c>
      <c r="G31" s="757">
        <f>'RM_6.11.2.sz.mell'!G31</f>
        <v>0</v>
      </c>
      <c r="H31" s="757">
        <f>'RM_6.11.2.sz.mell'!H31</f>
        <v>0</v>
      </c>
      <c r="I31" s="757">
        <f>'RM_6.11.2.sz.mell'!I31</f>
        <v>0</v>
      </c>
      <c r="J31" s="788">
        <f>'RM_6.11.2.sz.mell'!J31</f>
        <v>0</v>
      </c>
      <c r="K31" s="781">
        <f>'RM_6.11.2.sz.mell'!K31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'RM_6.11.2.sz.mell'!C32</f>
        <v>0</v>
      </c>
      <c r="D32" s="297">
        <f>'RM_6.11.2.sz.mell'!D32</f>
        <v>0</v>
      </c>
      <c r="E32" s="297">
        <f>'RM_6.11.2.sz.mell'!E32</f>
        <v>0</v>
      </c>
      <c r="F32" s="297">
        <f>'RM_6.11.2.sz.mell'!F32</f>
        <v>0</v>
      </c>
      <c r="G32" s="297">
        <f>'RM_6.11.2.sz.mell'!G32</f>
        <v>0</v>
      </c>
      <c r="H32" s="297">
        <f>'RM_6.11.2.sz.mell'!H32</f>
        <v>0</v>
      </c>
      <c r="I32" s="297">
        <f>'RM_6.11.2.sz.mell'!I32</f>
        <v>0</v>
      </c>
      <c r="J32" s="297">
        <f>'RM_6.11.2.sz.mell'!J32</f>
        <v>0</v>
      </c>
      <c r="K32" s="346">
        <f>'RM_6.11.2.sz.mell'!K32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'RM_6.11.2.sz.mell'!C33</f>
        <v>0</v>
      </c>
      <c r="D33" s="672">
        <f>'RM_6.11.2.sz.mell'!D33</f>
        <v>0</v>
      </c>
      <c r="E33" s="672">
        <f>'RM_6.11.2.sz.mell'!E33</f>
        <v>0</v>
      </c>
      <c r="F33" s="672">
        <f>'RM_6.11.2.sz.mell'!F33</f>
        <v>0</v>
      </c>
      <c r="G33" s="672">
        <f>'RM_6.11.2.sz.mell'!G33</f>
        <v>0</v>
      </c>
      <c r="H33" s="672">
        <f>'RM_6.11.2.sz.mell'!H33</f>
        <v>0</v>
      </c>
      <c r="I33" s="672">
        <f>'RM_6.11.2.sz.mell'!I33</f>
        <v>0</v>
      </c>
      <c r="J33" s="788">
        <f>'RM_6.11.2.sz.mell'!J33</f>
        <v>0</v>
      </c>
      <c r="K33" s="781">
        <f>'RM_6.11.2.sz.mell'!K33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'RM_6.11.2.sz.mell'!C34</f>
        <v>0</v>
      </c>
      <c r="D34" s="679">
        <f>'RM_6.11.2.sz.mell'!D34</f>
        <v>0</v>
      </c>
      <c r="E34" s="679">
        <f>'RM_6.11.2.sz.mell'!E34</f>
        <v>0</v>
      </c>
      <c r="F34" s="679">
        <f>'RM_6.11.2.sz.mell'!F34</f>
        <v>0</v>
      </c>
      <c r="G34" s="679">
        <f>'RM_6.11.2.sz.mell'!G34</f>
        <v>0</v>
      </c>
      <c r="H34" s="679">
        <f>'RM_6.11.2.sz.mell'!H34</f>
        <v>0</v>
      </c>
      <c r="I34" s="679">
        <f>'RM_6.11.2.sz.mell'!I34</f>
        <v>0</v>
      </c>
      <c r="J34" s="788">
        <f>'RM_6.11.2.sz.mell'!J34</f>
        <v>0</v>
      </c>
      <c r="K34" s="781">
        <f>'RM_6.11.2.sz.mell'!K34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'RM_6.11.2.sz.mell'!C35</f>
        <v>0</v>
      </c>
      <c r="D35" s="757">
        <f>'RM_6.11.2.sz.mell'!D35</f>
        <v>0</v>
      </c>
      <c r="E35" s="757">
        <f>'RM_6.11.2.sz.mell'!E35</f>
        <v>0</v>
      </c>
      <c r="F35" s="757">
        <f>'RM_6.11.2.sz.mell'!F35</f>
        <v>0</v>
      </c>
      <c r="G35" s="757">
        <f>'RM_6.11.2.sz.mell'!G35</f>
        <v>0</v>
      </c>
      <c r="H35" s="757">
        <f>'RM_6.11.2.sz.mell'!H35</f>
        <v>0</v>
      </c>
      <c r="I35" s="757">
        <f>'RM_6.11.2.sz.mell'!I35</f>
        <v>0</v>
      </c>
      <c r="J35" s="788">
        <f>'RM_6.11.2.sz.mell'!J35</f>
        <v>0</v>
      </c>
      <c r="K35" s="798">
        <f>'RM_6.11.2.sz.mell'!K35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'RM_6.11.2.sz.mell'!C36</f>
        <v>0</v>
      </c>
      <c r="D36" s="389">
        <f>'RM_6.11.2.sz.mell'!D36</f>
        <v>0</v>
      </c>
      <c r="E36" s="389">
        <f>'RM_6.11.2.sz.mell'!E36</f>
        <v>0</v>
      </c>
      <c r="F36" s="389">
        <f>'RM_6.11.2.sz.mell'!F36</f>
        <v>0</v>
      </c>
      <c r="G36" s="389">
        <f>'RM_6.11.2.sz.mell'!G36</f>
        <v>0</v>
      </c>
      <c r="H36" s="389">
        <f>'RM_6.11.2.sz.mell'!H36</f>
        <v>0</v>
      </c>
      <c r="I36" s="389">
        <f>'RM_6.11.2.sz.mell'!I36</f>
        <v>0</v>
      </c>
      <c r="J36" s="297">
        <f>'RM_6.11.2.sz.mell'!J36</f>
        <v>0</v>
      </c>
      <c r="K36" s="302">
        <f>'RM_6.11.2.sz.mell'!K36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'RM_6.11.2.sz.mell'!C37</f>
        <v>0</v>
      </c>
      <c r="D37" s="389">
        <f>'RM_6.11.2.sz.mell'!D37</f>
        <v>0</v>
      </c>
      <c r="E37" s="389">
        <f>'RM_6.11.2.sz.mell'!E37</f>
        <v>0</v>
      </c>
      <c r="F37" s="389">
        <f>'RM_6.11.2.sz.mell'!F37</f>
        <v>0</v>
      </c>
      <c r="G37" s="389">
        <f>'RM_6.11.2.sz.mell'!G37</f>
        <v>0</v>
      </c>
      <c r="H37" s="389">
        <f>'RM_6.11.2.sz.mell'!H37</f>
        <v>0</v>
      </c>
      <c r="I37" s="389">
        <f>'RM_6.11.2.sz.mell'!I37</f>
        <v>0</v>
      </c>
      <c r="J37" s="799">
        <f>'RM_6.11.2.sz.mell'!J37</f>
        <v>0</v>
      </c>
      <c r="K37" s="781">
        <f>'RM_6.11.2.sz.mell'!K37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'RM_6.11.2.sz.mell'!C38</f>
        <v>0</v>
      </c>
      <c r="D38" s="297">
        <f>'RM_6.11.2.sz.mell'!D38</f>
        <v>0</v>
      </c>
      <c r="E38" s="297">
        <f>'RM_6.11.2.sz.mell'!E38</f>
        <v>0</v>
      </c>
      <c r="F38" s="297">
        <f>'RM_6.11.2.sz.mell'!F38</f>
        <v>0</v>
      </c>
      <c r="G38" s="297">
        <f>'RM_6.11.2.sz.mell'!G38</f>
        <v>0</v>
      </c>
      <c r="H38" s="297">
        <f>'RM_6.11.2.sz.mell'!H38</f>
        <v>0</v>
      </c>
      <c r="I38" s="297">
        <f>'RM_6.11.2.sz.mell'!I38</f>
        <v>0</v>
      </c>
      <c r="J38" s="297">
        <f>'RM_6.11.2.sz.mell'!J38</f>
        <v>0</v>
      </c>
      <c r="K38" s="346">
        <f>'RM_6.11.2.sz.mell'!K38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'RM_6.11.2.sz.mell'!C39</f>
        <v>0</v>
      </c>
      <c r="D39" s="297">
        <f>'RM_6.11.2.sz.mell'!D39</f>
        <v>0</v>
      </c>
      <c r="E39" s="297">
        <f>'RM_6.11.2.sz.mell'!E39</f>
        <v>0</v>
      </c>
      <c r="F39" s="297">
        <f>'RM_6.11.2.sz.mell'!F39</f>
        <v>0</v>
      </c>
      <c r="G39" s="297">
        <f>'RM_6.11.2.sz.mell'!G39</f>
        <v>0</v>
      </c>
      <c r="H39" s="297">
        <f>'RM_6.11.2.sz.mell'!H39</f>
        <v>0</v>
      </c>
      <c r="I39" s="297">
        <f>'RM_6.11.2.sz.mell'!I39</f>
        <v>0</v>
      </c>
      <c r="J39" s="297">
        <f>'RM_6.11.2.sz.mell'!J39</f>
        <v>0</v>
      </c>
      <c r="K39" s="346">
        <f>'RM_6.11.2.sz.mell'!K39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'RM_6.11.2.sz.mell'!C40</f>
        <v>0</v>
      </c>
      <c r="D40" s="672">
        <f>'RM_6.11.2.sz.mell'!D40</f>
        <v>0</v>
      </c>
      <c r="E40" s="672">
        <f>'RM_6.11.2.sz.mell'!E40</f>
        <v>0</v>
      </c>
      <c r="F40" s="672">
        <f>'RM_6.11.2.sz.mell'!F40</f>
        <v>0</v>
      </c>
      <c r="G40" s="672">
        <f>'RM_6.11.2.sz.mell'!G40</f>
        <v>0</v>
      </c>
      <c r="H40" s="672">
        <f>'RM_6.11.2.sz.mell'!H40</f>
        <v>0</v>
      </c>
      <c r="I40" s="672">
        <f>'RM_6.11.2.sz.mell'!I40</f>
        <v>0</v>
      </c>
      <c r="J40" s="788">
        <f>'RM_6.11.2.sz.mell'!J40</f>
        <v>0</v>
      </c>
      <c r="K40" s="781">
        <f>'RM_6.11.2.sz.mell'!K40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'RM_6.11.2.sz.mell'!C41</f>
        <v>0</v>
      </c>
      <c r="D41" s="679">
        <f>'RM_6.11.2.sz.mell'!D41</f>
        <v>0</v>
      </c>
      <c r="E41" s="679">
        <f>'RM_6.11.2.sz.mell'!E41</f>
        <v>0</v>
      </c>
      <c r="F41" s="679">
        <f>'RM_6.11.2.sz.mell'!F41</f>
        <v>0</v>
      </c>
      <c r="G41" s="679">
        <f>'RM_6.11.2.sz.mell'!G41</f>
        <v>0</v>
      </c>
      <c r="H41" s="679">
        <f>'RM_6.11.2.sz.mell'!H41</f>
        <v>0</v>
      </c>
      <c r="I41" s="679">
        <f>'RM_6.11.2.sz.mell'!I41</f>
        <v>0</v>
      </c>
      <c r="J41" s="788">
        <f>'RM_6.11.2.sz.mell'!J41</f>
        <v>0</v>
      </c>
      <c r="K41" s="789">
        <f>'RM_6.11.2.sz.mell'!K41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'RM_6.11.2.sz.mell'!C42</f>
        <v>0</v>
      </c>
      <c r="D42" s="676">
        <f>'RM_6.11.2.sz.mell'!D42</f>
        <v>0</v>
      </c>
      <c r="E42" s="676">
        <f>'RM_6.11.2.sz.mell'!E42</f>
        <v>0</v>
      </c>
      <c r="F42" s="676">
        <f>'RM_6.11.2.sz.mell'!F42</f>
        <v>0</v>
      </c>
      <c r="G42" s="676">
        <f>'RM_6.11.2.sz.mell'!G42</f>
        <v>0</v>
      </c>
      <c r="H42" s="676">
        <f>'RM_6.11.2.sz.mell'!H42</f>
        <v>0</v>
      </c>
      <c r="I42" s="676">
        <f>'RM_6.11.2.sz.mell'!I42</f>
        <v>0</v>
      </c>
      <c r="J42" s="788">
        <f>'RM_6.11.2.sz.mell'!J42</f>
        <v>0</v>
      </c>
      <c r="K42" s="791">
        <f>'RM_6.11.2.sz.mell'!K42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'RM_6.11.2.sz.mell'!C43</f>
        <v>0</v>
      </c>
      <c r="D43" s="297">
        <f>'RM_6.11.2.sz.mell'!D43</f>
        <v>0</v>
      </c>
      <c r="E43" s="297">
        <f>'RM_6.11.2.sz.mell'!E43</f>
        <v>0</v>
      </c>
      <c r="F43" s="297">
        <f>'RM_6.11.2.sz.mell'!F43</f>
        <v>0</v>
      </c>
      <c r="G43" s="297">
        <f>'RM_6.11.2.sz.mell'!G43</f>
        <v>0</v>
      </c>
      <c r="H43" s="297">
        <f>'RM_6.11.2.sz.mell'!H43</f>
        <v>0</v>
      </c>
      <c r="I43" s="297">
        <f>'RM_6.11.2.sz.mell'!I43</f>
        <v>0</v>
      </c>
      <c r="J43" s="297">
        <f>'RM_6.11.2.sz.mell'!J43</f>
        <v>0</v>
      </c>
      <c r="K43" s="346">
        <f>'RM_6.11.2.sz.mell'!K43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'RM_6.11.2.sz.mell'!C45</f>
        <v>0</v>
      </c>
      <c r="D45" s="801">
        <f>'RM_6.11.2.sz.mell'!D45</f>
        <v>0</v>
      </c>
      <c r="E45" s="801">
        <f>'RM_6.11.2.sz.mell'!E45</f>
        <v>0</v>
      </c>
      <c r="F45" s="801">
        <f>'RM_6.11.2.sz.mell'!F45</f>
        <v>0</v>
      </c>
      <c r="G45" s="801">
        <f>'RM_6.11.2.sz.mell'!G45</f>
        <v>0</v>
      </c>
      <c r="H45" s="801">
        <f>'RM_6.11.2.sz.mell'!H45</f>
        <v>0</v>
      </c>
      <c r="I45" s="801">
        <f>'RM_6.11.2.sz.mell'!I45</f>
        <v>0</v>
      </c>
      <c r="J45" s="801">
        <f>'RM_6.11.2.sz.mell'!J45</f>
        <v>0</v>
      </c>
      <c r="K45" s="302">
        <f>'RM_6.11.2.sz.mell'!K45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'RM_6.11.2.sz.mell'!C46</f>
        <v>0</v>
      </c>
      <c r="D46" s="803">
        <f>'RM_6.11.2.sz.mell'!D46</f>
        <v>0</v>
      </c>
      <c r="E46" s="803">
        <f>'RM_6.11.2.sz.mell'!E46</f>
        <v>0</v>
      </c>
      <c r="F46" s="803">
        <f>'RM_6.11.2.sz.mell'!F46</f>
        <v>0</v>
      </c>
      <c r="G46" s="803">
        <f>'RM_6.11.2.sz.mell'!G46</f>
        <v>0</v>
      </c>
      <c r="H46" s="803">
        <f>'RM_6.11.2.sz.mell'!H46</f>
        <v>0</v>
      </c>
      <c r="I46" s="803">
        <f>'RM_6.11.2.sz.mell'!I46</f>
        <v>0</v>
      </c>
      <c r="J46" s="803">
        <f>'RM_6.11.2.sz.mell'!J46</f>
        <v>0</v>
      </c>
      <c r="K46" s="804">
        <f>'RM_6.11.2.sz.mell'!K46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'RM_6.11.2.sz.mell'!C47</f>
        <v>0</v>
      </c>
      <c r="D47" s="806">
        <f>'RM_6.11.2.sz.mell'!D47</f>
        <v>0</v>
      </c>
      <c r="E47" s="806">
        <f>'RM_6.11.2.sz.mell'!E47</f>
        <v>0</v>
      </c>
      <c r="F47" s="806">
        <f>'RM_6.11.2.sz.mell'!F47</f>
        <v>0</v>
      </c>
      <c r="G47" s="806">
        <f>'RM_6.11.2.sz.mell'!G47</f>
        <v>0</v>
      </c>
      <c r="H47" s="806">
        <f>'RM_6.11.2.sz.mell'!H47</f>
        <v>0</v>
      </c>
      <c r="I47" s="806">
        <f>'RM_6.11.2.sz.mell'!I47</f>
        <v>0</v>
      </c>
      <c r="J47" s="806">
        <f>'RM_6.11.2.sz.mell'!J47</f>
        <v>0</v>
      </c>
      <c r="K47" s="807">
        <f>'RM_6.11.2.sz.mell'!K47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'RM_6.11.2.sz.mell'!C48</f>
        <v>0</v>
      </c>
      <c r="D48" s="806">
        <f>'RM_6.11.2.sz.mell'!D48</f>
        <v>0</v>
      </c>
      <c r="E48" s="806">
        <f>'RM_6.11.2.sz.mell'!E48</f>
        <v>0</v>
      </c>
      <c r="F48" s="806">
        <f>'RM_6.11.2.sz.mell'!F48</f>
        <v>0</v>
      </c>
      <c r="G48" s="806">
        <f>'RM_6.11.2.sz.mell'!G48</f>
        <v>0</v>
      </c>
      <c r="H48" s="806">
        <f>'RM_6.11.2.sz.mell'!H48</f>
        <v>0</v>
      </c>
      <c r="I48" s="806">
        <f>'RM_6.11.2.sz.mell'!I48</f>
        <v>0</v>
      </c>
      <c r="J48" s="806">
        <f>'RM_6.11.2.sz.mell'!J48</f>
        <v>0</v>
      </c>
      <c r="K48" s="807">
        <f>'RM_6.11.2.sz.mell'!K48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'RM_6.11.2.sz.mell'!C49</f>
        <v>0</v>
      </c>
      <c r="D49" s="806">
        <f>'RM_6.11.2.sz.mell'!D49</f>
        <v>0</v>
      </c>
      <c r="E49" s="806">
        <f>'RM_6.11.2.sz.mell'!E49</f>
        <v>0</v>
      </c>
      <c r="F49" s="806">
        <f>'RM_6.11.2.sz.mell'!F49</f>
        <v>0</v>
      </c>
      <c r="G49" s="806">
        <f>'RM_6.11.2.sz.mell'!G49</f>
        <v>0</v>
      </c>
      <c r="H49" s="806">
        <f>'RM_6.11.2.sz.mell'!H49</f>
        <v>0</v>
      </c>
      <c r="I49" s="806">
        <f>'RM_6.11.2.sz.mell'!I49</f>
        <v>0</v>
      </c>
      <c r="J49" s="806">
        <f>'RM_6.11.2.sz.mell'!J49</f>
        <v>0</v>
      </c>
      <c r="K49" s="807">
        <f>'RM_6.11.2.sz.mell'!K49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'RM_6.11.2.sz.mell'!C50</f>
        <v>0</v>
      </c>
      <c r="D50" s="806">
        <f>'RM_6.11.2.sz.mell'!D50</f>
        <v>0</v>
      </c>
      <c r="E50" s="806">
        <f>'RM_6.11.2.sz.mell'!E50</f>
        <v>0</v>
      </c>
      <c r="F50" s="806">
        <f>'RM_6.11.2.sz.mell'!F50</f>
        <v>0</v>
      </c>
      <c r="G50" s="806">
        <f>'RM_6.11.2.sz.mell'!G50</f>
        <v>0</v>
      </c>
      <c r="H50" s="806">
        <f>'RM_6.11.2.sz.mell'!H50</f>
        <v>0</v>
      </c>
      <c r="I50" s="806">
        <f>'RM_6.11.2.sz.mell'!I50</f>
        <v>0</v>
      </c>
      <c r="J50" s="806">
        <f>'RM_6.11.2.sz.mell'!J50</f>
        <v>0</v>
      </c>
      <c r="K50" s="807">
        <f>'RM_6.11.2.sz.mell'!K50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'RM_6.11.2.sz.mell'!C51</f>
        <v>0</v>
      </c>
      <c r="D51" s="801">
        <f>'RM_6.11.2.sz.mell'!D51</f>
        <v>0</v>
      </c>
      <c r="E51" s="801">
        <f>'RM_6.11.2.sz.mell'!E51</f>
        <v>0</v>
      </c>
      <c r="F51" s="801">
        <f>'RM_6.11.2.sz.mell'!F51</f>
        <v>0</v>
      </c>
      <c r="G51" s="801">
        <f>'RM_6.11.2.sz.mell'!G51</f>
        <v>0</v>
      </c>
      <c r="H51" s="801">
        <f>'RM_6.11.2.sz.mell'!H51</f>
        <v>0</v>
      </c>
      <c r="I51" s="801">
        <f>'RM_6.11.2.sz.mell'!I51</f>
        <v>0</v>
      </c>
      <c r="J51" s="801">
        <f>'RM_6.11.2.sz.mell'!J51</f>
        <v>0</v>
      </c>
      <c r="K51" s="302">
        <f>'RM_6.11.2.sz.mell'!K51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'RM_6.11.2.sz.mell'!C52</f>
        <v>0</v>
      </c>
      <c r="D52" s="803">
        <f>'RM_6.11.2.sz.mell'!D52</f>
        <v>0</v>
      </c>
      <c r="E52" s="803">
        <f>'RM_6.11.2.sz.mell'!E52</f>
        <v>0</v>
      </c>
      <c r="F52" s="803">
        <f>'RM_6.11.2.sz.mell'!F52</f>
        <v>0</v>
      </c>
      <c r="G52" s="803">
        <f>'RM_6.11.2.sz.mell'!G52</f>
        <v>0</v>
      </c>
      <c r="H52" s="803">
        <f>'RM_6.11.2.sz.mell'!H52</f>
        <v>0</v>
      </c>
      <c r="I52" s="803">
        <f>'RM_6.11.2.sz.mell'!I52</f>
        <v>0</v>
      </c>
      <c r="J52" s="803">
        <f>'RM_6.11.2.sz.mell'!J52</f>
        <v>0</v>
      </c>
      <c r="K52" s="804">
        <f>'RM_6.11.2.sz.mell'!K52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'RM_6.11.2.sz.mell'!C53</f>
        <v>0</v>
      </c>
      <c r="D53" s="806">
        <f>'RM_6.11.2.sz.mell'!D53</f>
        <v>0</v>
      </c>
      <c r="E53" s="806">
        <f>'RM_6.11.2.sz.mell'!E53</f>
        <v>0</v>
      </c>
      <c r="F53" s="806">
        <f>'RM_6.11.2.sz.mell'!F53</f>
        <v>0</v>
      </c>
      <c r="G53" s="806">
        <f>'RM_6.11.2.sz.mell'!G53</f>
        <v>0</v>
      </c>
      <c r="H53" s="806">
        <f>'RM_6.11.2.sz.mell'!H53</f>
        <v>0</v>
      </c>
      <c r="I53" s="806">
        <f>'RM_6.11.2.sz.mell'!I53</f>
        <v>0</v>
      </c>
      <c r="J53" s="806">
        <f>'RM_6.11.2.sz.mell'!J53</f>
        <v>0</v>
      </c>
      <c r="K53" s="807">
        <f>'RM_6.11.2.sz.mell'!K53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'RM_6.11.2.sz.mell'!C54</f>
        <v>0</v>
      </c>
      <c r="D54" s="806">
        <f>'RM_6.11.2.sz.mell'!D54</f>
        <v>0</v>
      </c>
      <c r="E54" s="806">
        <f>'RM_6.11.2.sz.mell'!E54</f>
        <v>0</v>
      </c>
      <c r="F54" s="806">
        <f>'RM_6.11.2.sz.mell'!F54</f>
        <v>0</v>
      </c>
      <c r="G54" s="806">
        <f>'RM_6.11.2.sz.mell'!G54</f>
        <v>0</v>
      </c>
      <c r="H54" s="806">
        <f>'RM_6.11.2.sz.mell'!H54</f>
        <v>0</v>
      </c>
      <c r="I54" s="806">
        <f>'RM_6.11.2.sz.mell'!I54</f>
        <v>0</v>
      </c>
      <c r="J54" s="806">
        <f>'RM_6.11.2.sz.mell'!J54</f>
        <v>0</v>
      </c>
      <c r="K54" s="807">
        <f>'RM_6.11.2.sz.mell'!K54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'RM_6.11.2.sz.mell'!C55</f>
        <v>0</v>
      </c>
      <c r="D55" s="806">
        <f>'RM_6.11.2.sz.mell'!D55</f>
        <v>0</v>
      </c>
      <c r="E55" s="806">
        <f>'RM_6.11.2.sz.mell'!E55</f>
        <v>0</v>
      </c>
      <c r="F55" s="806">
        <f>'RM_6.11.2.sz.mell'!F55</f>
        <v>0</v>
      </c>
      <c r="G55" s="806">
        <f>'RM_6.11.2.sz.mell'!G55</f>
        <v>0</v>
      </c>
      <c r="H55" s="806">
        <f>'RM_6.11.2.sz.mell'!H55</f>
        <v>0</v>
      </c>
      <c r="I55" s="806">
        <f>'RM_6.11.2.sz.mell'!I55</f>
        <v>0</v>
      </c>
      <c r="J55" s="806">
        <f>'RM_6.11.2.sz.mell'!J55</f>
        <v>0</v>
      </c>
      <c r="K55" s="807">
        <f>'RM_6.11.2.sz.mell'!K55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'RM_6.11.2.sz.mell'!C56</f>
        <v>0</v>
      </c>
      <c r="D56" s="801">
        <f>'RM_6.11.2.sz.mell'!D56</f>
        <v>0</v>
      </c>
      <c r="E56" s="801">
        <f>'RM_6.11.2.sz.mell'!E56</f>
        <v>0</v>
      </c>
      <c r="F56" s="801">
        <f>'RM_6.11.2.sz.mell'!F56</f>
        <v>0</v>
      </c>
      <c r="G56" s="801">
        <f>'RM_6.11.2.sz.mell'!G56</f>
        <v>0</v>
      </c>
      <c r="H56" s="801">
        <f>'RM_6.11.2.sz.mell'!H56</f>
        <v>0</v>
      </c>
      <c r="I56" s="801">
        <f>'RM_6.11.2.sz.mell'!I56</f>
        <v>0</v>
      </c>
      <c r="J56" s="801">
        <f>'RM_6.11.2.sz.mell'!J56</f>
        <v>0</v>
      </c>
      <c r="K56" s="302">
        <f>'RM_6.11.2.sz.mell'!K56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'RM_6.11.2.sz.mell'!C57</f>
        <v>0</v>
      </c>
      <c r="D57" s="809">
        <f>'RM_6.11.2.sz.mell'!D57</f>
        <v>0</v>
      </c>
      <c r="E57" s="809">
        <f>'RM_6.11.2.sz.mell'!E57</f>
        <v>0</v>
      </c>
      <c r="F57" s="809">
        <f>'RM_6.11.2.sz.mell'!F57</f>
        <v>0</v>
      </c>
      <c r="G57" s="809">
        <f>'RM_6.11.2.sz.mell'!G57</f>
        <v>0</v>
      </c>
      <c r="H57" s="809">
        <f>'RM_6.11.2.sz.mell'!H57</f>
        <v>0</v>
      </c>
      <c r="I57" s="809">
        <f>'RM_6.11.2.sz.mell'!I57</f>
        <v>0</v>
      </c>
      <c r="J57" s="809">
        <f>'RM_6.11.2.sz.mell'!J57</f>
        <v>0</v>
      </c>
      <c r="K57" s="350">
        <f>'RM_6.11.2.sz.mell'!K57</f>
        <v>0</v>
      </c>
    </row>
    <row r="58" spans="1:11" ht="8.1" customHeight="1" thickBot="1" x14ac:dyDescent="0.25">
      <c r="C58" s="815">
        <f>'RM_6.11.2.sz.mell'!C58</f>
        <v>0</v>
      </c>
      <c r="D58" s="815">
        <f>'RM_6.11.2.sz.mell'!D58</f>
        <v>0</v>
      </c>
      <c r="E58" s="815">
        <f>'RM_6.11.2.sz.mell'!E58</f>
        <v>0</v>
      </c>
      <c r="F58" s="815">
        <f>'RM_6.11.2.sz.mell'!F58</f>
        <v>0</v>
      </c>
      <c r="G58" s="815">
        <f>'RM_6.11.2.sz.mell'!G58</f>
        <v>0</v>
      </c>
      <c r="H58" s="815">
        <f>'RM_6.11.2.sz.mell'!H58</f>
        <v>0</v>
      </c>
      <c r="I58" s="815">
        <f>'RM_6.11.2.sz.mell'!I58</f>
        <v>0</v>
      </c>
      <c r="J58" s="815">
        <f>'RM_6.11.2.sz.mell'!J58</f>
        <v>0</v>
      </c>
      <c r="K58" s="816">
        <f>'RM_6.11.2.sz.mell'!K58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'RM_6.11.2.sz.mell'!C59</f>
        <v>0</v>
      </c>
      <c r="D59" s="813">
        <f>'RM_6.11.2.sz.mell'!D59</f>
        <v>0</v>
      </c>
      <c r="E59" s="813">
        <f>'RM_6.11.2.sz.mell'!E59</f>
        <v>0</v>
      </c>
      <c r="F59" s="813">
        <f>'RM_6.11.2.sz.mell'!F59</f>
        <v>0</v>
      </c>
      <c r="G59" s="813">
        <f>'RM_6.11.2.sz.mell'!G59</f>
        <v>0</v>
      </c>
      <c r="H59" s="813">
        <f>'RM_6.11.2.sz.mell'!H59</f>
        <v>0</v>
      </c>
      <c r="I59" s="813">
        <f>'RM_6.11.2.sz.mell'!I59</f>
        <v>0</v>
      </c>
      <c r="J59" s="813">
        <f>'RM_6.11.2.sz.mell'!J59</f>
        <v>0</v>
      </c>
      <c r="K59" s="814">
        <f>'RM_6.11.2.sz.mell'!K59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'RM_6.11.2.sz.mell'!C60</f>
        <v>0</v>
      </c>
      <c r="D60" s="813">
        <f>'RM_6.11.2.sz.mell'!D60</f>
        <v>0</v>
      </c>
      <c r="E60" s="813">
        <f>'RM_6.11.2.sz.mell'!E60</f>
        <v>0</v>
      </c>
      <c r="F60" s="813">
        <f>'RM_6.11.2.sz.mell'!F60</f>
        <v>0</v>
      </c>
      <c r="G60" s="813">
        <f>'RM_6.11.2.sz.mell'!G60</f>
        <v>0</v>
      </c>
      <c r="H60" s="813">
        <f>'RM_6.11.2.sz.mell'!H60</f>
        <v>0</v>
      </c>
      <c r="I60" s="813">
        <f>'RM_6.11.2.sz.mell'!I60</f>
        <v>0</v>
      </c>
      <c r="J60" s="813">
        <f>'RM_6.11.2.sz.mell'!J60</f>
        <v>0</v>
      </c>
      <c r="K60" s="814">
        <f>'RM_6.11.2.sz.mell'!K60</f>
        <v>0</v>
      </c>
    </row>
  </sheetData>
  <sheetProtection sheet="1" formatCells="0"/>
  <customSheetViews>
    <customSheetView guid="{9A8A2574-4E4C-4A0E-A4B4-611EAAF4A38D}" scale="120" topLeftCell="B1">
      <selection activeCell="M34" sqref="M34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CONCATENATE(ALAPADATOK!Q29,"3. melléklet ",E_ALAPADATOK!A7," ",E_ALAPADATOK!B7," ",E_ALAPADATOK!C7," ",E_ALAPADATOK!D7," ",E_ALAPADATOK!E7," ",E_ALAPADATOK!F7," ",E_ALAPADATOK!G7," ",E_ALAPADATOK!H7)</f>
        <v>5.10.3.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CONCATENATE('E_5.11.2.sz.mell'!B2:J2)</f>
        <v>9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608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'RM_6.11.3.sz.mell'!C10</f>
        <v>0</v>
      </c>
      <c r="D10" s="297">
        <f>'RM_6.11.3.sz.mell'!D10</f>
        <v>0</v>
      </c>
      <c r="E10" s="297">
        <f>'RM_6.11.3.sz.mell'!E10</f>
        <v>0</v>
      </c>
      <c r="F10" s="297">
        <f>'RM_6.11.3.sz.mell'!F10</f>
        <v>0</v>
      </c>
      <c r="G10" s="297">
        <f>'RM_6.11.3.sz.mell'!G10</f>
        <v>0</v>
      </c>
      <c r="H10" s="297">
        <f>'RM_6.11.3.sz.mell'!H10</f>
        <v>0</v>
      </c>
      <c r="I10" s="297">
        <f>'RM_6.11.3.sz.mell'!I10</f>
        <v>0</v>
      </c>
      <c r="J10" s="297">
        <f>'RM_6.11.3.sz.mell'!J10</f>
        <v>0</v>
      </c>
      <c r="K10" s="297">
        <f>'RM_6.11.3.sz.mell'!K10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'RM_6.11.3.sz.mell'!C11</f>
        <v>0</v>
      </c>
      <c r="D11" s="684">
        <f>'RM_6.11.3.sz.mell'!D11</f>
        <v>0</v>
      </c>
      <c r="E11" s="684">
        <f>'RM_6.11.3.sz.mell'!E11</f>
        <v>0</v>
      </c>
      <c r="F11" s="684">
        <f>'RM_6.11.3.sz.mell'!F11</f>
        <v>0</v>
      </c>
      <c r="G11" s="684">
        <f>'RM_6.11.3.sz.mell'!G11</f>
        <v>0</v>
      </c>
      <c r="H11" s="684">
        <f>'RM_6.11.3.sz.mell'!H11</f>
        <v>0</v>
      </c>
      <c r="I11" s="684">
        <f>'RM_6.11.3.sz.mell'!I11</f>
        <v>0</v>
      </c>
      <c r="J11" s="780">
        <f>'RM_6.11.3.sz.mell'!J11</f>
        <v>0</v>
      </c>
      <c r="K11" s="781">
        <f>'RM_6.11.3.sz.mell'!K11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'RM_6.11.3.sz.mell'!C12</f>
        <v>0</v>
      </c>
      <c r="D12" s="686">
        <f>'RM_6.11.3.sz.mell'!D12</f>
        <v>0</v>
      </c>
      <c r="E12" s="686">
        <f>'RM_6.11.3.sz.mell'!E12</f>
        <v>0</v>
      </c>
      <c r="F12" s="686">
        <f>'RM_6.11.3.sz.mell'!F12</f>
        <v>0</v>
      </c>
      <c r="G12" s="686">
        <f>'RM_6.11.3.sz.mell'!G12</f>
        <v>0</v>
      </c>
      <c r="H12" s="686">
        <f>'RM_6.11.3.sz.mell'!H12</f>
        <v>0</v>
      </c>
      <c r="I12" s="686">
        <f>'RM_6.11.3.sz.mell'!I12</f>
        <v>0</v>
      </c>
      <c r="J12" s="783">
        <f>'RM_6.11.3.sz.mell'!J12</f>
        <v>0</v>
      </c>
      <c r="K12" s="781">
        <f>'RM_6.11.3.sz.mell'!K12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'RM_6.11.3.sz.mell'!C13</f>
        <v>0</v>
      </c>
      <c r="D13" s="686">
        <f>'RM_6.11.3.sz.mell'!D13</f>
        <v>0</v>
      </c>
      <c r="E13" s="686">
        <f>'RM_6.11.3.sz.mell'!E13</f>
        <v>0</v>
      </c>
      <c r="F13" s="686">
        <f>'RM_6.11.3.sz.mell'!F13</f>
        <v>0</v>
      </c>
      <c r="G13" s="686">
        <f>'RM_6.11.3.sz.mell'!G13</f>
        <v>0</v>
      </c>
      <c r="H13" s="686">
        <f>'RM_6.11.3.sz.mell'!H13</f>
        <v>0</v>
      </c>
      <c r="I13" s="686">
        <f>'RM_6.11.3.sz.mell'!I13</f>
        <v>0</v>
      </c>
      <c r="J13" s="783">
        <f>'RM_6.11.3.sz.mell'!J13</f>
        <v>0</v>
      </c>
      <c r="K13" s="781">
        <f>'RM_6.11.3.sz.mell'!K13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'RM_6.11.3.sz.mell'!C14</f>
        <v>0</v>
      </c>
      <c r="D14" s="686">
        <f>'RM_6.11.3.sz.mell'!D14</f>
        <v>0</v>
      </c>
      <c r="E14" s="686">
        <f>'RM_6.11.3.sz.mell'!E14</f>
        <v>0</v>
      </c>
      <c r="F14" s="686">
        <f>'RM_6.11.3.sz.mell'!F14</f>
        <v>0</v>
      </c>
      <c r="G14" s="686">
        <f>'RM_6.11.3.sz.mell'!G14</f>
        <v>0</v>
      </c>
      <c r="H14" s="686">
        <f>'RM_6.11.3.sz.mell'!H14</f>
        <v>0</v>
      </c>
      <c r="I14" s="686">
        <f>'RM_6.11.3.sz.mell'!I14</f>
        <v>0</v>
      </c>
      <c r="J14" s="783">
        <f>'RM_6.11.3.sz.mell'!J14</f>
        <v>0</v>
      </c>
      <c r="K14" s="781">
        <f>'RM_6.11.3.sz.mell'!K14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'RM_6.11.3.sz.mell'!C15</f>
        <v>0</v>
      </c>
      <c r="D15" s="686">
        <f>'RM_6.11.3.sz.mell'!D15</f>
        <v>0</v>
      </c>
      <c r="E15" s="686">
        <f>'RM_6.11.3.sz.mell'!E15</f>
        <v>0</v>
      </c>
      <c r="F15" s="686">
        <f>'RM_6.11.3.sz.mell'!F15</f>
        <v>0</v>
      </c>
      <c r="G15" s="686">
        <f>'RM_6.11.3.sz.mell'!G15</f>
        <v>0</v>
      </c>
      <c r="H15" s="686">
        <f>'RM_6.11.3.sz.mell'!H15</f>
        <v>0</v>
      </c>
      <c r="I15" s="686">
        <f>'RM_6.11.3.sz.mell'!I15</f>
        <v>0</v>
      </c>
      <c r="J15" s="783">
        <f>'RM_6.11.3.sz.mell'!J15</f>
        <v>0</v>
      </c>
      <c r="K15" s="781">
        <f>'RM_6.11.3.sz.mell'!K15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'RM_6.11.3.sz.mell'!C16</f>
        <v>0</v>
      </c>
      <c r="D16" s="686">
        <f>'RM_6.11.3.sz.mell'!D16</f>
        <v>0</v>
      </c>
      <c r="E16" s="686">
        <f>'RM_6.11.3.sz.mell'!E16</f>
        <v>0</v>
      </c>
      <c r="F16" s="686">
        <f>'RM_6.11.3.sz.mell'!F16</f>
        <v>0</v>
      </c>
      <c r="G16" s="686">
        <f>'RM_6.11.3.sz.mell'!G16</f>
        <v>0</v>
      </c>
      <c r="H16" s="686">
        <f>'RM_6.11.3.sz.mell'!H16</f>
        <v>0</v>
      </c>
      <c r="I16" s="686">
        <f>'RM_6.11.3.sz.mell'!I16</f>
        <v>0</v>
      </c>
      <c r="J16" s="783">
        <f>'RM_6.11.3.sz.mell'!J16</f>
        <v>0</v>
      </c>
      <c r="K16" s="781">
        <f>'RM_6.11.3.sz.mell'!K16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'RM_6.11.3.sz.mell'!C17</f>
        <v>0</v>
      </c>
      <c r="D17" s="686">
        <f>'RM_6.11.3.sz.mell'!D17</f>
        <v>0</v>
      </c>
      <c r="E17" s="686">
        <f>'RM_6.11.3.sz.mell'!E17</f>
        <v>0</v>
      </c>
      <c r="F17" s="686">
        <f>'RM_6.11.3.sz.mell'!F17</f>
        <v>0</v>
      </c>
      <c r="G17" s="686">
        <f>'RM_6.11.3.sz.mell'!G17</f>
        <v>0</v>
      </c>
      <c r="H17" s="686">
        <f>'RM_6.11.3.sz.mell'!H17</f>
        <v>0</v>
      </c>
      <c r="I17" s="686">
        <f>'RM_6.11.3.sz.mell'!I17</f>
        <v>0</v>
      </c>
      <c r="J17" s="783">
        <f>'RM_6.11.3.sz.mell'!J17</f>
        <v>0</v>
      </c>
      <c r="K17" s="781">
        <f>'RM_6.11.3.sz.mell'!K17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'RM_6.11.3.sz.mell'!C18</f>
        <v>0</v>
      </c>
      <c r="D18" s="686">
        <f>'RM_6.11.3.sz.mell'!D18</f>
        <v>0</v>
      </c>
      <c r="E18" s="686">
        <f>'RM_6.11.3.sz.mell'!E18</f>
        <v>0</v>
      </c>
      <c r="F18" s="686">
        <f>'RM_6.11.3.sz.mell'!F18</f>
        <v>0</v>
      </c>
      <c r="G18" s="686">
        <f>'RM_6.11.3.sz.mell'!G18</f>
        <v>0</v>
      </c>
      <c r="H18" s="686">
        <f>'RM_6.11.3.sz.mell'!H18</f>
        <v>0</v>
      </c>
      <c r="I18" s="686">
        <f>'RM_6.11.3.sz.mell'!I18</f>
        <v>0</v>
      </c>
      <c r="J18" s="783">
        <f>'RM_6.11.3.sz.mell'!J18</f>
        <v>0</v>
      </c>
      <c r="K18" s="781">
        <f>'RM_6.11.3.sz.mell'!K18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'RM_6.11.3.sz.mell'!C19</f>
        <v>0</v>
      </c>
      <c r="D19" s="686">
        <f>'RM_6.11.3.sz.mell'!D19</f>
        <v>0</v>
      </c>
      <c r="E19" s="686">
        <f>'RM_6.11.3.sz.mell'!E19</f>
        <v>0</v>
      </c>
      <c r="F19" s="686">
        <f>'RM_6.11.3.sz.mell'!F19</f>
        <v>0</v>
      </c>
      <c r="G19" s="686">
        <f>'RM_6.11.3.sz.mell'!G19</f>
        <v>0</v>
      </c>
      <c r="H19" s="686">
        <f>'RM_6.11.3.sz.mell'!H19</f>
        <v>0</v>
      </c>
      <c r="I19" s="686">
        <f>'RM_6.11.3.sz.mell'!I19</f>
        <v>0</v>
      </c>
      <c r="J19" s="783">
        <f>'RM_6.11.3.sz.mell'!J19</f>
        <v>0</v>
      </c>
      <c r="K19" s="781">
        <f>'RM_6.11.3.sz.mell'!K19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'RM_6.11.3.sz.mell'!C20</f>
        <v>0</v>
      </c>
      <c r="D20" s="686">
        <f>'RM_6.11.3.sz.mell'!D20</f>
        <v>0</v>
      </c>
      <c r="E20" s="686">
        <f>'RM_6.11.3.sz.mell'!E20</f>
        <v>0</v>
      </c>
      <c r="F20" s="686">
        <f>'RM_6.11.3.sz.mell'!F20</f>
        <v>0</v>
      </c>
      <c r="G20" s="686">
        <f>'RM_6.11.3.sz.mell'!G20</f>
        <v>0</v>
      </c>
      <c r="H20" s="686">
        <f>'RM_6.11.3.sz.mell'!H20</f>
        <v>0</v>
      </c>
      <c r="I20" s="686">
        <f>'RM_6.11.3.sz.mell'!I20</f>
        <v>0</v>
      </c>
      <c r="J20" s="783">
        <f>'RM_6.11.3.sz.mell'!J20</f>
        <v>0</v>
      </c>
      <c r="K20" s="781">
        <f>'RM_6.11.3.sz.mell'!K20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'RM_6.11.3.sz.mell'!C21</f>
        <v>0</v>
      </c>
      <c r="D21" s="688">
        <f>'RM_6.11.3.sz.mell'!D21</f>
        <v>0</v>
      </c>
      <c r="E21" s="688">
        <f>'RM_6.11.3.sz.mell'!E21</f>
        <v>0</v>
      </c>
      <c r="F21" s="688">
        <f>'RM_6.11.3.sz.mell'!F21</f>
        <v>0</v>
      </c>
      <c r="G21" s="688">
        <f>'RM_6.11.3.sz.mell'!G21</f>
        <v>0</v>
      </c>
      <c r="H21" s="688">
        <f>'RM_6.11.3.sz.mell'!H21</f>
        <v>0</v>
      </c>
      <c r="I21" s="688">
        <f>'RM_6.11.3.sz.mell'!I21</f>
        <v>0</v>
      </c>
      <c r="J21" s="786">
        <f>'RM_6.11.3.sz.mell'!J21</f>
        <v>0</v>
      </c>
      <c r="K21" s="781">
        <f>'RM_6.11.3.sz.mell'!K21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'RM_6.11.3.sz.mell'!C22</f>
        <v>0</v>
      </c>
      <c r="D22" s="297">
        <f>'RM_6.11.3.sz.mell'!D22</f>
        <v>0</v>
      </c>
      <c r="E22" s="297">
        <f>'RM_6.11.3.sz.mell'!E22</f>
        <v>0</v>
      </c>
      <c r="F22" s="297">
        <f>'RM_6.11.3.sz.mell'!F22</f>
        <v>0</v>
      </c>
      <c r="G22" s="297">
        <f>'RM_6.11.3.sz.mell'!G22</f>
        <v>0</v>
      </c>
      <c r="H22" s="297">
        <f>'RM_6.11.3.sz.mell'!H22</f>
        <v>0</v>
      </c>
      <c r="I22" s="297">
        <f>'RM_6.11.3.sz.mell'!I22</f>
        <v>0</v>
      </c>
      <c r="J22" s="297">
        <f>'RM_6.11.3.sz.mell'!J22</f>
        <v>0</v>
      </c>
      <c r="K22" s="346">
        <f>'RM_6.11.3.sz.mell'!K22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'RM_6.11.3.sz.mell'!C23</f>
        <v>0</v>
      </c>
      <c r="D23" s="668">
        <f>'RM_6.11.3.sz.mell'!D23</f>
        <v>0</v>
      </c>
      <c r="E23" s="668">
        <f>'RM_6.11.3.sz.mell'!E23</f>
        <v>0</v>
      </c>
      <c r="F23" s="668">
        <f>'RM_6.11.3.sz.mell'!F23</f>
        <v>0</v>
      </c>
      <c r="G23" s="668">
        <f>'RM_6.11.3.sz.mell'!G23</f>
        <v>0</v>
      </c>
      <c r="H23" s="668">
        <f>'RM_6.11.3.sz.mell'!H23</f>
        <v>0</v>
      </c>
      <c r="I23" s="668">
        <f>'RM_6.11.3.sz.mell'!I23</f>
        <v>0</v>
      </c>
      <c r="J23" s="788">
        <f>'RM_6.11.3.sz.mell'!J23</f>
        <v>0</v>
      </c>
      <c r="K23" s="781">
        <f>'RM_6.11.3.sz.mell'!K23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'RM_6.11.3.sz.mell'!C24</f>
        <v>0</v>
      </c>
      <c r="D24" s="686">
        <f>'RM_6.11.3.sz.mell'!D24</f>
        <v>0</v>
      </c>
      <c r="E24" s="686">
        <f>'RM_6.11.3.sz.mell'!E24</f>
        <v>0</v>
      </c>
      <c r="F24" s="686">
        <f>'RM_6.11.3.sz.mell'!F24</f>
        <v>0</v>
      </c>
      <c r="G24" s="686">
        <f>'RM_6.11.3.sz.mell'!G24</f>
        <v>0</v>
      </c>
      <c r="H24" s="686">
        <f>'RM_6.11.3.sz.mell'!H24</f>
        <v>0</v>
      </c>
      <c r="I24" s="686">
        <f>'RM_6.11.3.sz.mell'!I24</f>
        <v>0</v>
      </c>
      <c r="J24" s="783">
        <f>'RM_6.11.3.sz.mell'!J24</f>
        <v>0</v>
      </c>
      <c r="K24" s="789">
        <f>'RM_6.11.3.sz.mell'!K24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'RM_6.11.3.sz.mell'!C25</f>
        <v>0</v>
      </c>
      <c r="D25" s="686">
        <f>'RM_6.11.3.sz.mell'!D25</f>
        <v>0</v>
      </c>
      <c r="E25" s="686">
        <f>'RM_6.11.3.sz.mell'!E25</f>
        <v>0</v>
      </c>
      <c r="F25" s="686">
        <f>'RM_6.11.3.sz.mell'!F25</f>
        <v>0</v>
      </c>
      <c r="G25" s="686">
        <f>'RM_6.11.3.sz.mell'!G25</f>
        <v>0</v>
      </c>
      <c r="H25" s="686">
        <f>'RM_6.11.3.sz.mell'!H25</f>
        <v>0</v>
      </c>
      <c r="I25" s="686">
        <f>'RM_6.11.3.sz.mell'!I25</f>
        <v>0</v>
      </c>
      <c r="J25" s="783">
        <f>'RM_6.11.3.sz.mell'!J25</f>
        <v>0</v>
      </c>
      <c r="K25" s="789">
        <f>'RM_6.11.3.sz.mell'!K25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'RM_6.11.3.sz.mell'!C26</f>
        <v>0</v>
      </c>
      <c r="D26" s="688">
        <f>'RM_6.11.3.sz.mell'!D26</f>
        <v>0</v>
      </c>
      <c r="E26" s="688">
        <f>'RM_6.11.3.sz.mell'!E26</f>
        <v>0</v>
      </c>
      <c r="F26" s="688">
        <f>'RM_6.11.3.sz.mell'!F26</f>
        <v>0</v>
      </c>
      <c r="G26" s="688">
        <f>'RM_6.11.3.sz.mell'!G26</f>
        <v>0</v>
      </c>
      <c r="H26" s="688">
        <f>'RM_6.11.3.sz.mell'!H26</f>
        <v>0</v>
      </c>
      <c r="I26" s="688">
        <f>'RM_6.11.3.sz.mell'!I26</f>
        <v>0</v>
      </c>
      <c r="J26" s="790">
        <f>'RM_6.11.3.sz.mell'!J26</f>
        <v>0</v>
      </c>
      <c r="K26" s="791">
        <f>'RM_6.11.3.sz.mell'!K26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'RM_6.11.3.sz.mell'!C27</f>
        <v>0</v>
      </c>
      <c r="D27" s="389">
        <f>'RM_6.11.3.sz.mell'!D27</f>
        <v>0</v>
      </c>
      <c r="E27" s="389">
        <f>'RM_6.11.3.sz.mell'!E27</f>
        <v>0</v>
      </c>
      <c r="F27" s="389">
        <f>'RM_6.11.3.sz.mell'!F27</f>
        <v>0</v>
      </c>
      <c r="G27" s="389">
        <f>'RM_6.11.3.sz.mell'!G27</f>
        <v>0</v>
      </c>
      <c r="H27" s="389">
        <f>'RM_6.11.3.sz.mell'!H27</f>
        <v>0</v>
      </c>
      <c r="I27" s="389">
        <f>'RM_6.11.3.sz.mell'!I27</f>
        <v>0</v>
      </c>
      <c r="J27" s="389">
        <f>'RM_6.11.3.sz.mell'!J27</f>
        <v>0</v>
      </c>
      <c r="K27" s="302">
        <f>'RM_6.11.3.sz.mell'!K27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'RM_6.11.3.sz.mell'!C28</f>
        <v>0</v>
      </c>
      <c r="D28" s="297">
        <f>'RM_6.11.3.sz.mell'!D28</f>
        <v>0</v>
      </c>
      <c r="E28" s="297">
        <f>'RM_6.11.3.sz.mell'!E28</f>
        <v>0</v>
      </c>
      <c r="F28" s="297">
        <f>'RM_6.11.3.sz.mell'!F28</f>
        <v>0</v>
      </c>
      <c r="G28" s="297">
        <f>'RM_6.11.3.sz.mell'!G28</f>
        <v>0</v>
      </c>
      <c r="H28" s="297">
        <f>'RM_6.11.3.sz.mell'!H28</f>
        <v>0</v>
      </c>
      <c r="I28" s="297">
        <f>'RM_6.11.3.sz.mell'!I28</f>
        <v>0</v>
      </c>
      <c r="J28" s="297">
        <f>'RM_6.11.3.sz.mell'!J28</f>
        <v>0</v>
      </c>
      <c r="K28" s="346">
        <f>'RM_6.11.3.sz.mell'!K28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'RM_6.11.3.sz.mell'!C29</f>
        <v>0</v>
      </c>
      <c r="D29" s="679">
        <f>'RM_6.11.3.sz.mell'!D29</f>
        <v>0</v>
      </c>
      <c r="E29" s="679">
        <f>'RM_6.11.3.sz.mell'!E29</f>
        <v>0</v>
      </c>
      <c r="F29" s="679">
        <f>'RM_6.11.3.sz.mell'!F29</f>
        <v>0</v>
      </c>
      <c r="G29" s="679">
        <f>'RM_6.11.3.sz.mell'!G29</f>
        <v>0</v>
      </c>
      <c r="H29" s="679">
        <f>'RM_6.11.3.sz.mell'!H29</f>
        <v>0</v>
      </c>
      <c r="I29" s="679">
        <f>'RM_6.11.3.sz.mell'!I29</f>
        <v>0</v>
      </c>
      <c r="J29" s="788">
        <f>'RM_6.11.3.sz.mell'!J29</f>
        <v>0</v>
      </c>
      <c r="K29" s="781">
        <f>'RM_6.11.3.sz.mell'!K29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'RM_6.11.3.sz.mell'!C30</f>
        <v>0</v>
      </c>
      <c r="D30" s="679">
        <f>'RM_6.11.3.sz.mell'!D30</f>
        <v>0</v>
      </c>
      <c r="E30" s="679">
        <f>'RM_6.11.3.sz.mell'!E30</f>
        <v>0</v>
      </c>
      <c r="F30" s="679">
        <f>'RM_6.11.3.sz.mell'!F30</f>
        <v>0</v>
      </c>
      <c r="G30" s="679">
        <f>'RM_6.11.3.sz.mell'!G30</f>
        <v>0</v>
      </c>
      <c r="H30" s="679">
        <f>'RM_6.11.3.sz.mell'!H30</f>
        <v>0</v>
      </c>
      <c r="I30" s="679">
        <f>'RM_6.11.3.sz.mell'!I30</f>
        <v>0</v>
      </c>
      <c r="J30" s="788">
        <f>'RM_6.11.3.sz.mell'!J30</f>
        <v>0</v>
      </c>
      <c r="K30" s="781">
        <f>'RM_6.11.3.sz.mell'!K30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'RM_6.11.3.sz.mell'!C31</f>
        <v>0</v>
      </c>
      <c r="D31" s="757">
        <f>'RM_6.11.3.sz.mell'!D31</f>
        <v>0</v>
      </c>
      <c r="E31" s="757">
        <f>'RM_6.11.3.sz.mell'!E31</f>
        <v>0</v>
      </c>
      <c r="F31" s="757">
        <f>'RM_6.11.3.sz.mell'!F31</f>
        <v>0</v>
      </c>
      <c r="G31" s="757">
        <f>'RM_6.11.3.sz.mell'!G31</f>
        <v>0</v>
      </c>
      <c r="H31" s="757">
        <f>'RM_6.11.3.sz.mell'!H31</f>
        <v>0</v>
      </c>
      <c r="I31" s="757">
        <f>'RM_6.11.3.sz.mell'!I31</f>
        <v>0</v>
      </c>
      <c r="J31" s="788">
        <f>'RM_6.11.3.sz.mell'!J31</f>
        <v>0</v>
      </c>
      <c r="K31" s="781">
        <f>'RM_6.11.3.sz.mell'!K31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'RM_6.11.3.sz.mell'!C32</f>
        <v>0</v>
      </c>
      <c r="D32" s="297">
        <f>'RM_6.11.3.sz.mell'!D32</f>
        <v>0</v>
      </c>
      <c r="E32" s="297">
        <f>'RM_6.11.3.sz.mell'!E32</f>
        <v>0</v>
      </c>
      <c r="F32" s="297">
        <f>'RM_6.11.3.sz.mell'!F32</f>
        <v>0</v>
      </c>
      <c r="G32" s="297">
        <f>'RM_6.11.3.sz.mell'!G32</f>
        <v>0</v>
      </c>
      <c r="H32" s="297">
        <f>'RM_6.11.3.sz.mell'!H32</f>
        <v>0</v>
      </c>
      <c r="I32" s="297">
        <f>'RM_6.11.3.sz.mell'!I32</f>
        <v>0</v>
      </c>
      <c r="J32" s="297">
        <f>'RM_6.11.3.sz.mell'!J32</f>
        <v>0</v>
      </c>
      <c r="K32" s="346">
        <f>'RM_6.11.3.sz.mell'!K32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'RM_6.11.3.sz.mell'!C33</f>
        <v>0</v>
      </c>
      <c r="D33" s="672">
        <f>'RM_6.11.3.sz.mell'!D33</f>
        <v>0</v>
      </c>
      <c r="E33" s="672">
        <f>'RM_6.11.3.sz.mell'!E33</f>
        <v>0</v>
      </c>
      <c r="F33" s="672">
        <f>'RM_6.11.3.sz.mell'!F33</f>
        <v>0</v>
      </c>
      <c r="G33" s="672">
        <f>'RM_6.11.3.sz.mell'!G33</f>
        <v>0</v>
      </c>
      <c r="H33" s="672">
        <f>'RM_6.11.3.sz.mell'!H33</f>
        <v>0</v>
      </c>
      <c r="I33" s="672">
        <f>'RM_6.11.3.sz.mell'!I33</f>
        <v>0</v>
      </c>
      <c r="J33" s="788">
        <f>'RM_6.11.3.sz.mell'!J33</f>
        <v>0</v>
      </c>
      <c r="K33" s="781">
        <f>'RM_6.11.3.sz.mell'!K33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'RM_6.11.3.sz.mell'!C34</f>
        <v>0</v>
      </c>
      <c r="D34" s="679">
        <f>'RM_6.11.3.sz.mell'!D34</f>
        <v>0</v>
      </c>
      <c r="E34" s="679">
        <f>'RM_6.11.3.sz.mell'!E34</f>
        <v>0</v>
      </c>
      <c r="F34" s="679">
        <f>'RM_6.11.3.sz.mell'!F34</f>
        <v>0</v>
      </c>
      <c r="G34" s="679">
        <f>'RM_6.11.3.sz.mell'!G34</f>
        <v>0</v>
      </c>
      <c r="H34" s="679">
        <f>'RM_6.11.3.sz.mell'!H34</f>
        <v>0</v>
      </c>
      <c r="I34" s="679">
        <f>'RM_6.11.3.sz.mell'!I34</f>
        <v>0</v>
      </c>
      <c r="J34" s="788">
        <f>'RM_6.11.3.sz.mell'!J34</f>
        <v>0</v>
      </c>
      <c r="K34" s="781">
        <f>'RM_6.11.3.sz.mell'!K34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'RM_6.11.3.sz.mell'!C35</f>
        <v>0</v>
      </c>
      <c r="D35" s="757">
        <f>'RM_6.11.3.sz.mell'!D35</f>
        <v>0</v>
      </c>
      <c r="E35" s="757">
        <f>'RM_6.11.3.sz.mell'!E35</f>
        <v>0</v>
      </c>
      <c r="F35" s="757">
        <f>'RM_6.11.3.sz.mell'!F35</f>
        <v>0</v>
      </c>
      <c r="G35" s="757">
        <f>'RM_6.11.3.sz.mell'!G35</f>
        <v>0</v>
      </c>
      <c r="H35" s="757">
        <f>'RM_6.11.3.sz.mell'!H35</f>
        <v>0</v>
      </c>
      <c r="I35" s="757">
        <f>'RM_6.11.3.sz.mell'!I35</f>
        <v>0</v>
      </c>
      <c r="J35" s="788">
        <f>'RM_6.11.3.sz.mell'!J35</f>
        <v>0</v>
      </c>
      <c r="K35" s="798">
        <f>'RM_6.11.3.sz.mell'!K35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'RM_6.11.3.sz.mell'!C36</f>
        <v>0</v>
      </c>
      <c r="D36" s="389">
        <f>'RM_6.11.3.sz.mell'!D36</f>
        <v>0</v>
      </c>
      <c r="E36" s="389">
        <f>'RM_6.11.3.sz.mell'!E36</f>
        <v>0</v>
      </c>
      <c r="F36" s="389">
        <f>'RM_6.11.3.sz.mell'!F36</f>
        <v>0</v>
      </c>
      <c r="G36" s="389">
        <f>'RM_6.11.3.sz.mell'!G36</f>
        <v>0</v>
      </c>
      <c r="H36" s="389">
        <f>'RM_6.11.3.sz.mell'!H36</f>
        <v>0</v>
      </c>
      <c r="I36" s="389">
        <f>'RM_6.11.3.sz.mell'!I36</f>
        <v>0</v>
      </c>
      <c r="J36" s="297">
        <f>'RM_6.11.3.sz.mell'!J36</f>
        <v>0</v>
      </c>
      <c r="K36" s="302">
        <f>'RM_6.11.3.sz.mell'!K36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'RM_6.11.3.sz.mell'!C37</f>
        <v>0</v>
      </c>
      <c r="D37" s="389">
        <f>'RM_6.11.3.sz.mell'!D37</f>
        <v>0</v>
      </c>
      <c r="E37" s="389">
        <f>'RM_6.11.3.sz.mell'!E37</f>
        <v>0</v>
      </c>
      <c r="F37" s="389">
        <f>'RM_6.11.3.sz.mell'!F37</f>
        <v>0</v>
      </c>
      <c r="G37" s="389">
        <f>'RM_6.11.3.sz.mell'!G37</f>
        <v>0</v>
      </c>
      <c r="H37" s="389">
        <f>'RM_6.11.3.sz.mell'!H37</f>
        <v>0</v>
      </c>
      <c r="I37" s="389">
        <f>'RM_6.11.3.sz.mell'!I37</f>
        <v>0</v>
      </c>
      <c r="J37" s="799">
        <f>'RM_6.11.3.sz.mell'!J37</f>
        <v>0</v>
      </c>
      <c r="K37" s="781">
        <f>'RM_6.11.3.sz.mell'!K37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'RM_6.11.3.sz.mell'!C38</f>
        <v>0</v>
      </c>
      <c r="D38" s="297">
        <f>'RM_6.11.3.sz.mell'!D38</f>
        <v>0</v>
      </c>
      <c r="E38" s="297">
        <f>'RM_6.11.3.sz.mell'!E38</f>
        <v>0</v>
      </c>
      <c r="F38" s="297">
        <f>'RM_6.11.3.sz.mell'!F38</f>
        <v>0</v>
      </c>
      <c r="G38" s="297">
        <f>'RM_6.11.3.sz.mell'!G38</f>
        <v>0</v>
      </c>
      <c r="H38" s="297">
        <f>'RM_6.11.3.sz.mell'!H38</f>
        <v>0</v>
      </c>
      <c r="I38" s="297">
        <f>'RM_6.11.3.sz.mell'!I38</f>
        <v>0</v>
      </c>
      <c r="J38" s="297">
        <f>'RM_6.11.3.sz.mell'!J38</f>
        <v>0</v>
      </c>
      <c r="K38" s="346">
        <f>'RM_6.11.3.sz.mell'!K38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'RM_6.11.3.sz.mell'!C39</f>
        <v>0</v>
      </c>
      <c r="D39" s="297">
        <f>'RM_6.11.3.sz.mell'!D39</f>
        <v>0</v>
      </c>
      <c r="E39" s="297">
        <f>'RM_6.11.3.sz.mell'!E39</f>
        <v>0</v>
      </c>
      <c r="F39" s="297">
        <f>'RM_6.11.3.sz.mell'!F39</f>
        <v>0</v>
      </c>
      <c r="G39" s="297">
        <f>'RM_6.11.3.sz.mell'!G39</f>
        <v>0</v>
      </c>
      <c r="H39" s="297">
        <f>'RM_6.11.3.sz.mell'!H39</f>
        <v>0</v>
      </c>
      <c r="I39" s="297">
        <f>'RM_6.11.3.sz.mell'!I39</f>
        <v>0</v>
      </c>
      <c r="J39" s="297">
        <f>'RM_6.11.3.sz.mell'!J39</f>
        <v>0</v>
      </c>
      <c r="K39" s="346">
        <f>'RM_6.11.3.sz.mell'!K39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'RM_6.11.3.sz.mell'!C40</f>
        <v>0</v>
      </c>
      <c r="D40" s="672">
        <f>'RM_6.11.3.sz.mell'!D40</f>
        <v>0</v>
      </c>
      <c r="E40" s="672">
        <f>'RM_6.11.3.sz.mell'!E40</f>
        <v>0</v>
      </c>
      <c r="F40" s="672">
        <f>'RM_6.11.3.sz.mell'!F40</f>
        <v>0</v>
      </c>
      <c r="G40" s="672">
        <f>'RM_6.11.3.sz.mell'!G40</f>
        <v>0</v>
      </c>
      <c r="H40" s="672">
        <f>'RM_6.11.3.sz.mell'!H40</f>
        <v>0</v>
      </c>
      <c r="I40" s="672">
        <f>'RM_6.11.3.sz.mell'!I40</f>
        <v>0</v>
      </c>
      <c r="J40" s="788">
        <f>'RM_6.11.3.sz.mell'!J40</f>
        <v>0</v>
      </c>
      <c r="K40" s="781">
        <f>'RM_6.11.3.sz.mell'!K40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'RM_6.11.3.sz.mell'!C41</f>
        <v>0</v>
      </c>
      <c r="D41" s="679">
        <f>'RM_6.11.3.sz.mell'!D41</f>
        <v>0</v>
      </c>
      <c r="E41" s="679">
        <f>'RM_6.11.3.sz.mell'!E41</f>
        <v>0</v>
      </c>
      <c r="F41" s="679">
        <f>'RM_6.11.3.sz.mell'!F41</f>
        <v>0</v>
      </c>
      <c r="G41" s="679">
        <f>'RM_6.11.3.sz.mell'!G41</f>
        <v>0</v>
      </c>
      <c r="H41" s="679">
        <f>'RM_6.11.3.sz.mell'!H41</f>
        <v>0</v>
      </c>
      <c r="I41" s="679">
        <f>'RM_6.11.3.sz.mell'!I41</f>
        <v>0</v>
      </c>
      <c r="J41" s="788">
        <f>'RM_6.11.3.sz.mell'!J41</f>
        <v>0</v>
      </c>
      <c r="K41" s="789">
        <f>'RM_6.11.3.sz.mell'!K41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'RM_6.11.3.sz.mell'!C42</f>
        <v>0</v>
      </c>
      <c r="D42" s="676">
        <f>'RM_6.11.3.sz.mell'!D42</f>
        <v>0</v>
      </c>
      <c r="E42" s="676">
        <f>'RM_6.11.3.sz.mell'!E42</f>
        <v>0</v>
      </c>
      <c r="F42" s="676">
        <f>'RM_6.11.3.sz.mell'!F42</f>
        <v>0</v>
      </c>
      <c r="G42" s="676">
        <f>'RM_6.11.3.sz.mell'!G42</f>
        <v>0</v>
      </c>
      <c r="H42" s="676">
        <f>'RM_6.11.3.sz.mell'!H42</f>
        <v>0</v>
      </c>
      <c r="I42" s="676">
        <f>'RM_6.11.3.sz.mell'!I42</f>
        <v>0</v>
      </c>
      <c r="J42" s="788">
        <f>'RM_6.11.3.sz.mell'!J42</f>
        <v>0</v>
      </c>
      <c r="K42" s="791">
        <f>'RM_6.11.3.sz.mell'!K42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'RM_6.11.3.sz.mell'!C43</f>
        <v>0</v>
      </c>
      <c r="D43" s="297">
        <f>'RM_6.11.3.sz.mell'!D43</f>
        <v>0</v>
      </c>
      <c r="E43" s="297">
        <f>'RM_6.11.3.sz.mell'!E43</f>
        <v>0</v>
      </c>
      <c r="F43" s="297">
        <f>'RM_6.11.3.sz.mell'!F43</f>
        <v>0</v>
      </c>
      <c r="G43" s="297">
        <f>'RM_6.11.3.sz.mell'!G43</f>
        <v>0</v>
      </c>
      <c r="H43" s="297">
        <f>'RM_6.11.3.sz.mell'!H43</f>
        <v>0</v>
      </c>
      <c r="I43" s="297">
        <f>'RM_6.11.3.sz.mell'!I43</f>
        <v>0</v>
      </c>
      <c r="J43" s="297">
        <f>'RM_6.11.3.sz.mell'!J43</f>
        <v>0</v>
      </c>
      <c r="K43" s="346">
        <f>'RM_6.11.3.sz.mell'!K43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'RM_6.11.3.sz.mell'!C45</f>
        <v>0</v>
      </c>
      <c r="D45" s="801">
        <f>'RM_6.11.3.sz.mell'!D45</f>
        <v>0</v>
      </c>
      <c r="E45" s="801">
        <f>'RM_6.11.3.sz.mell'!E45</f>
        <v>0</v>
      </c>
      <c r="F45" s="801">
        <f>'RM_6.11.3.sz.mell'!F45</f>
        <v>0</v>
      </c>
      <c r="G45" s="801">
        <f>'RM_6.11.3.sz.mell'!G45</f>
        <v>0</v>
      </c>
      <c r="H45" s="801">
        <f>'RM_6.11.3.sz.mell'!H45</f>
        <v>0</v>
      </c>
      <c r="I45" s="801">
        <f>'RM_6.11.3.sz.mell'!I45</f>
        <v>0</v>
      </c>
      <c r="J45" s="801">
        <f>'RM_6.11.3.sz.mell'!J45</f>
        <v>0</v>
      </c>
      <c r="K45" s="302">
        <f>'RM_6.11.3.sz.mell'!K45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'RM_6.11.3.sz.mell'!C46</f>
        <v>0</v>
      </c>
      <c r="D46" s="803">
        <f>'RM_6.11.3.sz.mell'!D46</f>
        <v>0</v>
      </c>
      <c r="E46" s="803">
        <f>'RM_6.11.3.sz.mell'!E46</f>
        <v>0</v>
      </c>
      <c r="F46" s="803">
        <f>'RM_6.11.3.sz.mell'!F46</f>
        <v>0</v>
      </c>
      <c r="G46" s="803">
        <f>'RM_6.11.3.sz.mell'!G46</f>
        <v>0</v>
      </c>
      <c r="H46" s="803">
        <f>'RM_6.11.3.sz.mell'!H46</f>
        <v>0</v>
      </c>
      <c r="I46" s="803">
        <f>'RM_6.11.3.sz.mell'!I46</f>
        <v>0</v>
      </c>
      <c r="J46" s="803">
        <f>'RM_6.11.3.sz.mell'!J46</f>
        <v>0</v>
      </c>
      <c r="K46" s="804">
        <f>'RM_6.11.3.sz.mell'!K46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'RM_6.11.3.sz.mell'!C47</f>
        <v>0</v>
      </c>
      <c r="D47" s="806">
        <f>'RM_6.11.3.sz.mell'!D47</f>
        <v>0</v>
      </c>
      <c r="E47" s="806">
        <f>'RM_6.11.3.sz.mell'!E47</f>
        <v>0</v>
      </c>
      <c r="F47" s="806">
        <f>'RM_6.11.3.sz.mell'!F47</f>
        <v>0</v>
      </c>
      <c r="G47" s="806">
        <f>'RM_6.11.3.sz.mell'!G47</f>
        <v>0</v>
      </c>
      <c r="H47" s="806">
        <f>'RM_6.11.3.sz.mell'!H47</f>
        <v>0</v>
      </c>
      <c r="I47" s="806">
        <f>'RM_6.11.3.sz.mell'!I47</f>
        <v>0</v>
      </c>
      <c r="J47" s="806">
        <f>'RM_6.11.3.sz.mell'!J47</f>
        <v>0</v>
      </c>
      <c r="K47" s="807">
        <f>'RM_6.11.3.sz.mell'!K47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'RM_6.11.3.sz.mell'!C48</f>
        <v>0</v>
      </c>
      <c r="D48" s="806">
        <f>'RM_6.11.3.sz.mell'!D48</f>
        <v>0</v>
      </c>
      <c r="E48" s="806">
        <f>'RM_6.11.3.sz.mell'!E48</f>
        <v>0</v>
      </c>
      <c r="F48" s="806">
        <f>'RM_6.11.3.sz.mell'!F48</f>
        <v>0</v>
      </c>
      <c r="G48" s="806">
        <f>'RM_6.11.3.sz.mell'!G48</f>
        <v>0</v>
      </c>
      <c r="H48" s="806">
        <f>'RM_6.11.3.sz.mell'!H48</f>
        <v>0</v>
      </c>
      <c r="I48" s="806">
        <f>'RM_6.11.3.sz.mell'!I48</f>
        <v>0</v>
      </c>
      <c r="J48" s="806">
        <f>'RM_6.11.3.sz.mell'!J48</f>
        <v>0</v>
      </c>
      <c r="K48" s="807">
        <f>'RM_6.11.3.sz.mell'!K48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'RM_6.11.3.sz.mell'!C49</f>
        <v>0</v>
      </c>
      <c r="D49" s="806">
        <f>'RM_6.11.3.sz.mell'!D49</f>
        <v>0</v>
      </c>
      <c r="E49" s="806">
        <f>'RM_6.11.3.sz.mell'!E49</f>
        <v>0</v>
      </c>
      <c r="F49" s="806">
        <f>'RM_6.11.3.sz.mell'!F49</f>
        <v>0</v>
      </c>
      <c r="G49" s="806">
        <f>'RM_6.11.3.sz.mell'!G49</f>
        <v>0</v>
      </c>
      <c r="H49" s="806">
        <f>'RM_6.11.3.sz.mell'!H49</f>
        <v>0</v>
      </c>
      <c r="I49" s="806">
        <f>'RM_6.11.3.sz.mell'!I49</f>
        <v>0</v>
      </c>
      <c r="J49" s="806">
        <f>'RM_6.11.3.sz.mell'!J49</f>
        <v>0</v>
      </c>
      <c r="K49" s="807">
        <f>'RM_6.11.3.sz.mell'!K49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'RM_6.11.3.sz.mell'!C50</f>
        <v>0</v>
      </c>
      <c r="D50" s="806">
        <f>'RM_6.11.3.sz.mell'!D50</f>
        <v>0</v>
      </c>
      <c r="E50" s="806">
        <f>'RM_6.11.3.sz.mell'!E50</f>
        <v>0</v>
      </c>
      <c r="F50" s="806">
        <f>'RM_6.11.3.sz.mell'!F50</f>
        <v>0</v>
      </c>
      <c r="G50" s="806">
        <f>'RM_6.11.3.sz.mell'!G50</f>
        <v>0</v>
      </c>
      <c r="H50" s="806">
        <f>'RM_6.11.3.sz.mell'!H50</f>
        <v>0</v>
      </c>
      <c r="I50" s="806">
        <f>'RM_6.11.3.sz.mell'!I50</f>
        <v>0</v>
      </c>
      <c r="J50" s="806">
        <f>'RM_6.11.3.sz.mell'!J50</f>
        <v>0</v>
      </c>
      <c r="K50" s="807">
        <f>'RM_6.11.3.sz.mell'!K50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'RM_6.11.3.sz.mell'!C51</f>
        <v>0</v>
      </c>
      <c r="D51" s="801">
        <f>'RM_6.11.3.sz.mell'!D51</f>
        <v>0</v>
      </c>
      <c r="E51" s="801">
        <f>'RM_6.11.3.sz.mell'!E51</f>
        <v>0</v>
      </c>
      <c r="F51" s="801">
        <f>'RM_6.11.3.sz.mell'!F51</f>
        <v>0</v>
      </c>
      <c r="G51" s="801">
        <f>'RM_6.11.3.sz.mell'!G51</f>
        <v>0</v>
      </c>
      <c r="H51" s="801">
        <f>'RM_6.11.3.sz.mell'!H51</f>
        <v>0</v>
      </c>
      <c r="I51" s="801">
        <f>'RM_6.11.3.sz.mell'!I51</f>
        <v>0</v>
      </c>
      <c r="J51" s="801">
        <f>'RM_6.11.3.sz.mell'!J51</f>
        <v>0</v>
      </c>
      <c r="K51" s="302">
        <f>'RM_6.11.3.sz.mell'!K51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'RM_6.11.3.sz.mell'!C52</f>
        <v>0</v>
      </c>
      <c r="D52" s="803">
        <f>'RM_6.11.3.sz.mell'!D52</f>
        <v>0</v>
      </c>
      <c r="E52" s="803">
        <f>'RM_6.11.3.sz.mell'!E52</f>
        <v>0</v>
      </c>
      <c r="F52" s="803">
        <f>'RM_6.11.3.sz.mell'!F52</f>
        <v>0</v>
      </c>
      <c r="G52" s="803">
        <f>'RM_6.11.3.sz.mell'!G52</f>
        <v>0</v>
      </c>
      <c r="H52" s="803">
        <f>'RM_6.11.3.sz.mell'!H52</f>
        <v>0</v>
      </c>
      <c r="I52" s="803">
        <f>'RM_6.11.3.sz.mell'!I52</f>
        <v>0</v>
      </c>
      <c r="J52" s="803">
        <f>'RM_6.11.3.sz.mell'!J52</f>
        <v>0</v>
      </c>
      <c r="K52" s="804">
        <f>'RM_6.11.3.sz.mell'!K52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'RM_6.11.3.sz.mell'!C53</f>
        <v>0</v>
      </c>
      <c r="D53" s="806">
        <f>'RM_6.11.3.sz.mell'!D53</f>
        <v>0</v>
      </c>
      <c r="E53" s="806">
        <f>'RM_6.11.3.sz.mell'!E53</f>
        <v>0</v>
      </c>
      <c r="F53" s="806">
        <f>'RM_6.11.3.sz.mell'!F53</f>
        <v>0</v>
      </c>
      <c r="G53" s="806">
        <f>'RM_6.11.3.sz.mell'!G53</f>
        <v>0</v>
      </c>
      <c r="H53" s="806">
        <f>'RM_6.11.3.sz.mell'!H53</f>
        <v>0</v>
      </c>
      <c r="I53" s="806">
        <f>'RM_6.11.3.sz.mell'!I53</f>
        <v>0</v>
      </c>
      <c r="J53" s="806">
        <f>'RM_6.11.3.sz.mell'!J53</f>
        <v>0</v>
      </c>
      <c r="K53" s="807">
        <f>'RM_6.11.3.sz.mell'!K53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'RM_6.11.3.sz.mell'!C54</f>
        <v>0</v>
      </c>
      <c r="D54" s="806">
        <f>'RM_6.11.3.sz.mell'!D54</f>
        <v>0</v>
      </c>
      <c r="E54" s="806">
        <f>'RM_6.11.3.sz.mell'!E54</f>
        <v>0</v>
      </c>
      <c r="F54" s="806">
        <f>'RM_6.11.3.sz.mell'!F54</f>
        <v>0</v>
      </c>
      <c r="G54" s="806">
        <f>'RM_6.11.3.sz.mell'!G54</f>
        <v>0</v>
      </c>
      <c r="H54" s="806">
        <f>'RM_6.11.3.sz.mell'!H54</f>
        <v>0</v>
      </c>
      <c r="I54" s="806">
        <f>'RM_6.11.3.sz.mell'!I54</f>
        <v>0</v>
      </c>
      <c r="J54" s="806">
        <f>'RM_6.11.3.sz.mell'!J54</f>
        <v>0</v>
      </c>
      <c r="K54" s="807">
        <f>'RM_6.11.3.sz.mell'!K54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'RM_6.11.3.sz.mell'!C55</f>
        <v>0</v>
      </c>
      <c r="D55" s="806">
        <f>'RM_6.11.3.sz.mell'!D55</f>
        <v>0</v>
      </c>
      <c r="E55" s="806">
        <f>'RM_6.11.3.sz.mell'!E55</f>
        <v>0</v>
      </c>
      <c r="F55" s="806">
        <f>'RM_6.11.3.sz.mell'!F55</f>
        <v>0</v>
      </c>
      <c r="G55" s="806">
        <f>'RM_6.11.3.sz.mell'!G55</f>
        <v>0</v>
      </c>
      <c r="H55" s="806">
        <f>'RM_6.11.3.sz.mell'!H55</f>
        <v>0</v>
      </c>
      <c r="I55" s="806">
        <f>'RM_6.11.3.sz.mell'!I55</f>
        <v>0</v>
      </c>
      <c r="J55" s="806">
        <f>'RM_6.11.3.sz.mell'!J55</f>
        <v>0</v>
      </c>
      <c r="K55" s="807">
        <f>'RM_6.11.3.sz.mell'!K55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'RM_6.11.3.sz.mell'!C56</f>
        <v>0</v>
      </c>
      <c r="D56" s="801">
        <f>'RM_6.11.3.sz.mell'!D56</f>
        <v>0</v>
      </c>
      <c r="E56" s="801">
        <f>'RM_6.11.3.sz.mell'!E56</f>
        <v>0</v>
      </c>
      <c r="F56" s="801">
        <f>'RM_6.11.3.sz.mell'!F56</f>
        <v>0</v>
      </c>
      <c r="G56" s="801">
        <f>'RM_6.11.3.sz.mell'!G56</f>
        <v>0</v>
      </c>
      <c r="H56" s="801">
        <f>'RM_6.11.3.sz.mell'!H56</f>
        <v>0</v>
      </c>
      <c r="I56" s="801">
        <f>'RM_6.11.3.sz.mell'!I56</f>
        <v>0</v>
      </c>
      <c r="J56" s="801">
        <f>'RM_6.11.3.sz.mell'!J56</f>
        <v>0</v>
      </c>
      <c r="K56" s="302">
        <f>'RM_6.11.3.sz.mell'!K56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'RM_6.11.3.sz.mell'!C57</f>
        <v>0</v>
      </c>
      <c r="D57" s="809">
        <f>'RM_6.11.3.sz.mell'!D57</f>
        <v>0</v>
      </c>
      <c r="E57" s="809">
        <f>'RM_6.11.3.sz.mell'!E57</f>
        <v>0</v>
      </c>
      <c r="F57" s="809">
        <f>'RM_6.11.3.sz.mell'!F57</f>
        <v>0</v>
      </c>
      <c r="G57" s="809">
        <f>'RM_6.11.3.sz.mell'!G57</f>
        <v>0</v>
      </c>
      <c r="H57" s="809">
        <f>'RM_6.11.3.sz.mell'!H57</f>
        <v>0</v>
      </c>
      <c r="I57" s="809">
        <f>'RM_6.11.3.sz.mell'!I57</f>
        <v>0</v>
      </c>
      <c r="J57" s="809">
        <f>'RM_6.11.3.sz.mell'!J57</f>
        <v>0</v>
      </c>
      <c r="K57" s="350">
        <f>'RM_6.11.3.sz.mell'!K57</f>
        <v>0</v>
      </c>
    </row>
    <row r="58" spans="1:11" ht="8.1" customHeight="1" thickBot="1" x14ac:dyDescent="0.25">
      <c r="C58" s="815">
        <f>'RM_6.11.3.sz.mell'!C58</f>
        <v>0</v>
      </c>
      <c r="D58" s="815">
        <f>'RM_6.11.3.sz.mell'!D58</f>
        <v>0</v>
      </c>
      <c r="E58" s="815">
        <f>'RM_6.11.3.sz.mell'!E58</f>
        <v>0</v>
      </c>
      <c r="F58" s="815">
        <f>'RM_6.11.3.sz.mell'!F58</f>
        <v>0</v>
      </c>
      <c r="G58" s="815">
        <f>'RM_6.11.3.sz.mell'!G58</f>
        <v>0</v>
      </c>
      <c r="H58" s="815">
        <f>'RM_6.11.3.sz.mell'!H58</f>
        <v>0</v>
      </c>
      <c r="I58" s="815">
        <f>'RM_6.11.3.sz.mell'!I58</f>
        <v>0</v>
      </c>
      <c r="J58" s="815">
        <f>'RM_6.11.3.sz.mell'!J58</f>
        <v>0</v>
      </c>
      <c r="K58" s="816">
        <f>'RM_6.11.3.sz.mell'!K58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'RM_6.11.3.sz.mell'!C59</f>
        <v>0</v>
      </c>
      <c r="D59" s="813">
        <f>'RM_6.11.3.sz.mell'!D59</f>
        <v>0</v>
      </c>
      <c r="E59" s="813">
        <f>'RM_6.11.3.sz.mell'!E59</f>
        <v>0</v>
      </c>
      <c r="F59" s="813">
        <f>'RM_6.11.3.sz.mell'!F59</f>
        <v>0</v>
      </c>
      <c r="G59" s="813">
        <f>'RM_6.11.3.sz.mell'!G59</f>
        <v>0</v>
      </c>
      <c r="H59" s="813">
        <f>'RM_6.11.3.sz.mell'!H59</f>
        <v>0</v>
      </c>
      <c r="I59" s="813">
        <f>'RM_6.11.3.sz.mell'!I59</f>
        <v>0</v>
      </c>
      <c r="J59" s="813">
        <f>'RM_6.11.3.sz.mell'!J59</f>
        <v>0</v>
      </c>
      <c r="K59" s="814">
        <f>'RM_6.11.3.sz.mell'!K59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'RM_6.11.3.sz.mell'!C60</f>
        <v>0</v>
      </c>
      <c r="D60" s="813">
        <f>'RM_6.11.3.sz.mell'!D60</f>
        <v>0</v>
      </c>
      <c r="E60" s="813">
        <f>'RM_6.11.3.sz.mell'!E60</f>
        <v>0</v>
      </c>
      <c r="F60" s="813">
        <f>'RM_6.11.3.sz.mell'!F60</f>
        <v>0</v>
      </c>
      <c r="G60" s="813">
        <f>'RM_6.11.3.sz.mell'!G60</f>
        <v>0</v>
      </c>
      <c r="H60" s="813">
        <f>'RM_6.11.3.sz.mell'!H60</f>
        <v>0</v>
      </c>
      <c r="I60" s="813">
        <f>'RM_6.11.3.sz.mell'!I60</f>
        <v>0</v>
      </c>
      <c r="J60" s="813">
        <f>'RM_6.11.3.sz.mell'!J60</f>
        <v>0</v>
      </c>
      <c r="K60" s="814">
        <f>'RM_6.11.3.sz.mell'!K60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zoomScale="120" zoomScaleNormal="120" workbookViewId="0">
      <selection activeCell="L36" sqref="L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CONCATENATE(ALAPADATOK!Q31," melléklet ",E_ALAPADATOK!A7," ",E_ALAPADATOK!B7," ",E_ALAPADATOK!C7," ",E_ALAPADATOK!D7," ",E_ALAPADATOK!E7," ",E_ALAPADATOK!F7," ",E_ALAPADATOK!G7," ",E_ALAPADATOK!H7)</f>
        <v>5.11.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CONCATENATE(E_ALAPADATOK!B31)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">
        <v>771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'RM_6.12.sz.mell'!C10</f>
        <v>0</v>
      </c>
      <c r="D10" s="297">
        <f>'RM_6.12.sz.mell'!D10</f>
        <v>0</v>
      </c>
      <c r="E10" s="297">
        <f>'RM_6.12.sz.mell'!E10</f>
        <v>0</v>
      </c>
      <c r="F10" s="297">
        <f>'RM_6.12.sz.mell'!F10</f>
        <v>0</v>
      </c>
      <c r="G10" s="297">
        <f>'RM_6.12.sz.mell'!G10</f>
        <v>0</v>
      </c>
      <c r="H10" s="297">
        <f>'RM_6.12.sz.mell'!H10</f>
        <v>0</v>
      </c>
      <c r="I10" s="297">
        <f>'RM_6.12.sz.mell'!I10</f>
        <v>0</v>
      </c>
      <c r="J10" s="297">
        <f>'RM_6.12.sz.mell'!J10</f>
        <v>0</v>
      </c>
      <c r="K10" s="297">
        <f>'RM_6.12.sz.mell'!K10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'RM_6.12.sz.mell'!C11</f>
        <v>0</v>
      </c>
      <c r="D11" s="684">
        <f>'RM_6.12.sz.mell'!D11</f>
        <v>0</v>
      </c>
      <c r="E11" s="684">
        <f>'RM_6.12.sz.mell'!E11</f>
        <v>0</v>
      </c>
      <c r="F11" s="684">
        <f>'RM_6.12.sz.mell'!F11</f>
        <v>0</v>
      </c>
      <c r="G11" s="684">
        <f>'RM_6.12.sz.mell'!G11</f>
        <v>0</v>
      </c>
      <c r="H11" s="684">
        <f>'RM_6.12.sz.mell'!H11</f>
        <v>0</v>
      </c>
      <c r="I11" s="684">
        <f>'RM_6.12.sz.mell'!I11</f>
        <v>0</v>
      </c>
      <c r="J11" s="780">
        <f>'RM_6.12.sz.mell'!J11</f>
        <v>0</v>
      </c>
      <c r="K11" s="781">
        <f>'RM_6.12.sz.mell'!K11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'RM_6.12.sz.mell'!C12</f>
        <v>0</v>
      </c>
      <c r="D12" s="686">
        <f>'RM_6.12.sz.mell'!D12</f>
        <v>0</v>
      </c>
      <c r="E12" s="686">
        <f>'RM_6.12.sz.mell'!E12</f>
        <v>0</v>
      </c>
      <c r="F12" s="686">
        <f>'RM_6.12.sz.mell'!F12</f>
        <v>0</v>
      </c>
      <c r="G12" s="686">
        <f>'RM_6.12.sz.mell'!G12</f>
        <v>0</v>
      </c>
      <c r="H12" s="686">
        <f>'RM_6.12.sz.mell'!H12</f>
        <v>0</v>
      </c>
      <c r="I12" s="686">
        <f>'RM_6.12.sz.mell'!I12</f>
        <v>0</v>
      </c>
      <c r="J12" s="783">
        <f>'RM_6.12.sz.mell'!J12</f>
        <v>0</v>
      </c>
      <c r="K12" s="781">
        <f>'RM_6.12.sz.mell'!K12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'RM_6.12.sz.mell'!C13</f>
        <v>0</v>
      </c>
      <c r="D13" s="686">
        <f>'RM_6.12.sz.mell'!D13</f>
        <v>0</v>
      </c>
      <c r="E13" s="686">
        <f>'RM_6.12.sz.mell'!E13</f>
        <v>0</v>
      </c>
      <c r="F13" s="686">
        <f>'RM_6.12.sz.mell'!F13</f>
        <v>0</v>
      </c>
      <c r="G13" s="686">
        <f>'RM_6.12.sz.mell'!G13</f>
        <v>0</v>
      </c>
      <c r="H13" s="686">
        <f>'RM_6.12.sz.mell'!H13</f>
        <v>0</v>
      </c>
      <c r="I13" s="686">
        <f>'RM_6.12.sz.mell'!I13</f>
        <v>0</v>
      </c>
      <c r="J13" s="783">
        <f>'RM_6.12.sz.mell'!J13</f>
        <v>0</v>
      </c>
      <c r="K13" s="781">
        <f>'RM_6.12.sz.mell'!K13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'RM_6.12.sz.mell'!C14</f>
        <v>0</v>
      </c>
      <c r="D14" s="686">
        <f>'RM_6.12.sz.mell'!D14</f>
        <v>0</v>
      </c>
      <c r="E14" s="686">
        <f>'RM_6.12.sz.mell'!E14</f>
        <v>0</v>
      </c>
      <c r="F14" s="686">
        <f>'RM_6.12.sz.mell'!F14</f>
        <v>0</v>
      </c>
      <c r="G14" s="686">
        <f>'RM_6.12.sz.mell'!G14</f>
        <v>0</v>
      </c>
      <c r="H14" s="686">
        <f>'RM_6.12.sz.mell'!H14</f>
        <v>0</v>
      </c>
      <c r="I14" s="686">
        <f>'RM_6.12.sz.mell'!I14</f>
        <v>0</v>
      </c>
      <c r="J14" s="783">
        <f>'RM_6.12.sz.mell'!J14</f>
        <v>0</v>
      </c>
      <c r="K14" s="781">
        <f>'RM_6.12.sz.mell'!K14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'RM_6.12.sz.mell'!C15</f>
        <v>0</v>
      </c>
      <c r="D15" s="686">
        <f>'RM_6.12.sz.mell'!D15</f>
        <v>0</v>
      </c>
      <c r="E15" s="686">
        <f>'RM_6.12.sz.mell'!E15</f>
        <v>0</v>
      </c>
      <c r="F15" s="686">
        <f>'RM_6.12.sz.mell'!F15</f>
        <v>0</v>
      </c>
      <c r="G15" s="686">
        <f>'RM_6.12.sz.mell'!G15</f>
        <v>0</v>
      </c>
      <c r="H15" s="686">
        <f>'RM_6.12.sz.mell'!H15</f>
        <v>0</v>
      </c>
      <c r="I15" s="686">
        <f>'RM_6.12.sz.mell'!I15</f>
        <v>0</v>
      </c>
      <c r="J15" s="783">
        <f>'RM_6.12.sz.mell'!J15</f>
        <v>0</v>
      </c>
      <c r="K15" s="781">
        <f>'RM_6.12.sz.mell'!K15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'RM_6.12.sz.mell'!C16</f>
        <v>0</v>
      </c>
      <c r="D16" s="686">
        <f>'RM_6.12.sz.mell'!D16</f>
        <v>0</v>
      </c>
      <c r="E16" s="686">
        <f>'RM_6.12.sz.mell'!E16</f>
        <v>0</v>
      </c>
      <c r="F16" s="686">
        <f>'RM_6.12.sz.mell'!F16</f>
        <v>0</v>
      </c>
      <c r="G16" s="686">
        <f>'RM_6.12.sz.mell'!G16</f>
        <v>0</v>
      </c>
      <c r="H16" s="686">
        <f>'RM_6.12.sz.mell'!H16</f>
        <v>0</v>
      </c>
      <c r="I16" s="686">
        <f>'RM_6.12.sz.mell'!I16</f>
        <v>0</v>
      </c>
      <c r="J16" s="783">
        <f>'RM_6.12.sz.mell'!J16</f>
        <v>0</v>
      </c>
      <c r="K16" s="781">
        <f>'RM_6.12.sz.mell'!K16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'RM_6.12.sz.mell'!C17</f>
        <v>0</v>
      </c>
      <c r="D17" s="686">
        <f>'RM_6.12.sz.mell'!D17</f>
        <v>0</v>
      </c>
      <c r="E17" s="686">
        <f>'RM_6.12.sz.mell'!E17</f>
        <v>0</v>
      </c>
      <c r="F17" s="686">
        <f>'RM_6.12.sz.mell'!F17</f>
        <v>0</v>
      </c>
      <c r="G17" s="686">
        <f>'RM_6.12.sz.mell'!G17</f>
        <v>0</v>
      </c>
      <c r="H17" s="686">
        <f>'RM_6.12.sz.mell'!H17</f>
        <v>0</v>
      </c>
      <c r="I17" s="686">
        <f>'RM_6.12.sz.mell'!I17</f>
        <v>0</v>
      </c>
      <c r="J17" s="783">
        <f>'RM_6.12.sz.mell'!J17</f>
        <v>0</v>
      </c>
      <c r="K17" s="781">
        <f>'RM_6.12.sz.mell'!K17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'RM_6.12.sz.mell'!C18</f>
        <v>0</v>
      </c>
      <c r="D18" s="686">
        <f>'RM_6.12.sz.mell'!D18</f>
        <v>0</v>
      </c>
      <c r="E18" s="686">
        <f>'RM_6.12.sz.mell'!E18</f>
        <v>0</v>
      </c>
      <c r="F18" s="686">
        <f>'RM_6.12.sz.mell'!F18</f>
        <v>0</v>
      </c>
      <c r="G18" s="686">
        <f>'RM_6.12.sz.mell'!G18</f>
        <v>0</v>
      </c>
      <c r="H18" s="686">
        <f>'RM_6.12.sz.mell'!H18</f>
        <v>0</v>
      </c>
      <c r="I18" s="686">
        <f>'RM_6.12.sz.mell'!I18</f>
        <v>0</v>
      </c>
      <c r="J18" s="783">
        <f>'RM_6.12.sz.mell'!J18</f>
        <v>0</v>
      </c>
      <c r="K18" s="781">
        <f>'RM_6.12.sz.mell'!K18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'RM_6.12.sz.mell'!C19</f>
        <v>0</v>
      </c>
      <c r="D19" s="686">
        <f>'RM_6.12.sz.mell'!D19</f>
        <v>0</v>
      </c>
      <c r="E19" s="686">
        <f>'RM_6.12.sz.mell'!E19</f>
        <v>0</v>
      </c>
      <c r="F19" s="686">
        <f>'RM_6.12.sz.mell'!F19</f>
        <v>0</v>
      </c>
      <c r="G19" s="686">
        <f>'RM_6.12.sz.mell'!G19</f>
        <v>0</v>
      </c>
      <c r="H19" s="686">
        <f>'RM_6.12.sz.mell'!H19</f>
        <v>0</v>
      </c>
      <c r="I19" s="686">
        <f>'RM_6.12.sz.mell'!I19</f>
        <v>0</v>
      </c>
      <c r="J19" s="783">
        <f>'RM_6.12.sz.mell'!J19</f>
        <v>0</v>
      </c>
      <c r="K19" s="781">
        <f>'RM_6.12.sz.mell'!K19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'RM_6.12.sz.mell'!C20</f>
        <v>0</v>
      </c>
      <c r="D20" s="686">
        <f>'RM_6.12.sz.mell'!D20</f>
        <v>0</v>
      </c>
      <c r="E20" s="686">
        <f>'RM_6.12.sz.mell'!E20</f>
        <v>0</v>
      </c>
      <c r="F20" s="686">
        <f>'RM_6.12.sz.mell'!F20</f>
        <v>0</v>
      </c>
      <c r="G20" s="686">
        <f>'RM_6.12.sz.mell'!G20</f>
        <v>0</v>
      </c>
      <c r="H20" s="686">
        <f>'RM_6.12.sz.mell'!H20</f>
        <v>0</v>
      </c>
      <c r="I20" s="686">
        <f>'RM_6.12.sz.mell'!I20</f>
        <v>0</v>
      </c>
      <c r="J20" s="783">
        <f>'RM_6.12.sz.mell'!J20</f>
        <v>0</v>
      </c>
      <c r="K20" s="781">
        <f>'RM_6.12.sz.mell'!K20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'RM_6.12.sz.mell'!C21</f>
        <v>0</v>
      </c>
      <c r="D21" s="688">
        <f>'RM_6.12.sz.mell'!D21</f>
        <v>0</v>
      </c>
      <c r="E21" s="688">
        <f>'RM_6.12.sz.mell'!E21</f>
        <v>0</v>
      </c>
      <c r="F21" s="688">
        <f>'RM_6.12.sz.mell'!F21</f>
        <v>0</v>
      </c>
      <c r="G21" s="688">
        <f>'RM_6.12.sz.mell'!G21</f>
        <v>0</v>
      </c>
      <c r="H21" s="688">
        <f>'RM_6.12.sz.mell'!H21</f>
        <v>0</v>
      </c>
      <c r="I21" s="688">
        <f>'RM_6.12.sz.mell'!I21</f>
        <v>0</v>
      </c>
      <c r="J21" s="786">
        <f>'RM_6.12.sz.mell'!J21</f>
        <v>0</v>
      </c>
      <c r="K21" s="781">
        <f>'RM_6.12.sz.mell'!K21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'RM_6.12.sz.mell'!C22</f>
        <v>0</v>
      </c>
      <c r="D22" s="297">
        <f>'RM_6.12.sz.mell'!D22</f>
        <v>0</v>
      </c>
      <c r="E22" s="297">
        <f>'RM_6.12.sz.mell'!E22</f>
        <v>0</v>
      </c>
      <c r="F22" s="297">
        <f>'RM_6.12.sz.mell'!F22</f>
        <v>0</v>
      </c>
      <c r="G22" s="297">
        <f>'RM_6.12.sz.mell'!G22</f>
        <v>0</v>
      </c>
      <c r="H22" s="297">
        <f>'RM_6.12.sz.mell'!H22</f>
        <v>0</v>
      </c>
      <c r="I22" s="297">
        <f>'RM_6.12.sz.mell'!I22</f>
        <v>0</v>
      </c>
      <c r="J22" s="297">
        <f>'RM_6.12.sz.mell'!J22</f>
        <v>0</v>
      </c>
      <c r="K22" s="346">
        <f>'RM_6.12.sz.mell'!K22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'RM_6.12.sz.mell'!C23</f>
        <v>0</v>
      </c>
      <c r="D23" s="668">
        <f>'RM_6.12.sz.mell'!D23</f>
        <v>0</v>
      </c>
      <c r="E23" s="668">
        <f>'RM_6.12.sz.mell'!E23</f>
        <v>0</v>
      </c>
      <c r="F23" s="668">
        <f>'RM_6.12.sz.mell'!F23</f>
        <v>0</v>
      </c>
      <c r="G23" s="668">
        <f>'RM_6.12.sz.mell'!G23</f>
        <v>0</v>
      </c>
      <c r="H23" s="668">
        <f>'RM_6.12.sz.mell'!H23</f>
        <v>0</v>
      </c>
      <c r="I23" s="668">
        <f>'RM_6.12.sz.mell'!I23</f>
        <v>0</v>
      </c>
      <c r="J23" s="788">
        <f>'RM_6.12.sz.mell'!J23</f>
        <v>0</v>
      </c>
      <c r="K23" s="781">
        <f>'RM_6.12.sz.mell'!K23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'RM_6.12.sz.mell'!C24</f>
        <v>0</v>
      </c>
      <c r="D24" s="686">
        <f>'RM_6.12.sz.mell'!D24</f>
        <v>0</v>
      </c>
      <c r="E24" s="686">
        <f>'RM_6.12.sz.mell'!E24</f>
        <v>0</v>
      </c>
      <c r="F24" s="686">
        <f>'RM_6.12.sz.mell'!F24</f>
        <v>0</v>
      </c>
      <c r="G24" s="686">
        <f>'RM_6.12.sz.mell'!G24</f>
        <v>0</v>
      </c>
      <c r="H24" s="686">
        <f>'RM_6.12.sz.mell'!H24</f>
        <v>0</v>
      </c>
      <c r="I24" s="686">
        <f>'RM_6.12.sz.mell'!I24</f>
        <v>0</v>
      </c>
      <c r="J24" s="783">
        <f>'RM_6.12.sz.mell'!J24</f>
        <v>0</v>
      </c>
      <c r="K24" s="789">
        <f>'RM_6.12.sz.mell'!K24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'RM_6.12.sz.mell'!C25</f>
        <v>0</v>
      </c>
      <c r="D25" s="686">
        <f>'RM_6.12.sz.mell'!D25</f>
        <v>0</v>
      </c>
      <c r="E25" s="686">
        <f>'RM_6.12.sz.mell'!E25</f>
        <v>0</v>
      </c>
      <c r="F25" s="686">
        <f>'RM_6.12.sz.mell'!F25</f>
        <v>0</v>
      </c>
      <c r="G25" s="686">
        <f>'RM_6.12.sz.mell'!G25</f>
        <v>0</v>
      </c>
      <c r="H25" s="686">
        <f>'RM_6.12.sz.mell'!H25</f>
        <v>0</v>
      </c>
      <c r="I25" s="686">
        <f>'RM_6.12.sz.mell'!I25</f>
        <v>0</v>
      </c>
      <c r="J25" s="783">
        <f>'RM_6.12.sz.mell'!J25</f>
        <v>0</v>
      </c>
      <c r="K25" s="789">
        <f>'RM_6.12.sz.mell'!K25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'RM_6.12.sz.mell'!C26</f>
        <v>0</v>
      </c>
      <c r="D26" s="688">
        <f>'RM_6.12.sz.mell'!D26</f>
        <v>0</v>
      </c>
      <c r="E26" s="688">
        <f>'RM_6.12.sz.mell'!E26</f>
        <v>0</v>
      </c>
      <c r="F26" s="688">
        <f>'RM_6.12.sz.mell'!F26</f>
        <v>0</v>
      </c>
      <c r="G26" s="688">
        <f>'RM_6.12.sz.mell'!G26</f>
        <v>0</v>
      </c>
      <c r="H26" s="688">
        <f>'RM_6.12.sz.mell'!H26</f>
        <v>0</v>
      </c>
      <c r="I26" s="688">
        <f>'RM_6.12.sz.mell'!I26</f>
        <v>0</v>
      </c>
      <c r="J26" s="790">
        <f>'RM_6.12.sz.mell'!J26</f>
        <v>0</v>
      </c>
      <c r="K26" s="791">
        <f>'RM_6.12.sz.mell'!K26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'RM_6.12.sz.mell'!C27</f>
        <v>0</v>
      </c>
      <c r="D27" s="389">
        <f>'RM_6.12.sz.mell'!D27</f>
        <v>0</v>
      </c>
      <c r="E27" s="389">
        <f>'RM_6.12.sz.mell'!E27</f>
        <v>0</v>
      </c>
      <c r="F27" s="389">
        <f>'RM_6.12.sz.mell'!F27</f>
        <v>0</v>
      </c>
      <c r="G27" s="389">
        <f>'RM_6.12.sz.mell'!G27</f>
        <v>0</v>
      </c>
      <c r="H27" s="389">
        <f>'RM_6.12.sz.mell'!H27</f>
        <v>0</v>
      </c>
      <c r="I27" s="389">
        <f>'RM_6.12.sz.mell'!I27</f>
        <v>0</v>
      </c>
      <c r="J27" s="389">
        <f>'RM_6.12.sz.mell'!J27</f>
        <v>0</v>
      </c>
      <c r="K27" s="302">
        <f>'RM_6.12.sz.mell'!K27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'RM_6.12.sz.mell'!C28</f>
        <v>0</v>
      </c>
      <c r="D28" s="297">
        <f>'RM_6.12.sz.mell'!D28</f>
        <v>0</v>
      </c>
      <c r="E28" s="297">
        <f>'RM_6.12.sz.mell'!E28</f>
        <v>0</v>
      </c>
      <c r="F28" s="297">
        <f>'RM_6.12.sz.mell'!F28</f>
        <v>0</v>
      </c>
      <c r="G28" s="297">
        <f>'RM_6.12.sz.mell'!G28</f>
        <v>0</v>
      </c>
      <c r="H28" s="297">
        <f>'RM_6.12.sz.mell'!H28</f>
        <v>0</v>
      </c>
      <c r="I28" s="297">
        <f>'RM_6.12.sz.mell'!I28</f>
        <v>0</v>
      </c>
      <c r="J28" s="297">
        <f>'RM_6.12.sz.mell'!J28</f>
        <v>0</v>
      </c>
      <c r="K28" s="346">
        <f>'RM_6.12.sz.mell'!K28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'RM_6.12.sz.mell'!C29</f>
        <v>0</v>
      </c>
      <c r="D29" s="679">
        <f>'RM_6.12.sz.mell'!D29</f>
        <v>0</v>
      </c>
      <c r="E29" s="679">
        <f>'RM_6.12.sz.mell'!E29</f>
        <v>0</v>
      </c>
      <c r="F29" s="679">
        <f>'RM_6.12.sz.mell'!F29</f>
        <v>0</v>
      </c>
      <c r="G29" s="679">
        <f>'RM_6.12.sz.mell'!G29</f>
        <v>0</v>
      </c>
      <c r="H29" s="679">
        <f>'RM_6.12.sz.mell'!H29</f>
        <v>0</v>
      </c>
      <c r="I29" s="679">
        <f>'RM_6.12.sz.mell'!I29</f>
        <v>0</v>
      </c>
      <c r="J29" s="788">
        <f>'RM_6.12.sz.mell'!J29</f>
        <v>0</v>
      </c>
      <c r="K29" s="781">
        <f>'RM_6.12.sz.mell'!K29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'RM_6.12.sz.mell'!C30</f>
        <v>0</v>
      </c>
      <c r="D30" s="679">
        <f>'RM_6.12.sz.mell'!D30</f>
        <v>0</v>
      </c>
      <c r="E30" s="679">
        <f>'RM_6.12.sz.mell'!E30</f>
        <v>0</v>
      </c>
      <c r="F30" s="679">
        <f>'RM_6.12.sz.mell'!F30</f>
        <v>0</v>
      </c>
      <c r="G30" s="679">
        <f>'RM_6.12.sz.mell'!G30</f>
        <v>0</v>
      </c>
      <c r="H30" s="679">
        <f>'RM_6.12.sz.mell'!H30</f>
        <v>0</v>
      </c>
      <c r="I30" s="679">
        <f>'RM_6.12.sz.mell'!I30</f>
        <v>0</v>
      </c>
      <c r="J30" s="788">
        <f>'RM_6.12.sz.mell'!J30</f>
        <v>0</v>
      </c>
      <c r="K30" s="781">
        <f>'RM_6.12.sz.mell'!K30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'RM_6.12.sz.mell'!C31</f>
        <v>0</v>
      </c>
      <c r="D31" s="757">
        <f>'RM_6.12.sz.mell'!D31</f>
        <v>0</v>
      </c>
      <c r="E31" s="757">
        <f>'RM_6.12.sz.mell'!E31</f>
        <v>0</v>
      </c>
      <c r="F31" s="757">
        <f>'RM_6.12.sz.mell'!F31</f>
        <v>0</v>
      </c>
      <c r="G31" s="757">
        <f>'RM_6.12.sz.mell'!G31</f>
        <v>0</v>
      </c>
      <c r="H31" s="757">
        <f>'RM_6.12.sz.mell'!H31</f>
        <v>0</v>
      </c>
      <c r="I31" s="757">
        <f>'RM_6.12.sz.mell'!I31</f>
        <v>0</v>
      </c>
      <c r="J31" s="788">
        <f>'RM_6.12.sz.mell'!J31</f>
        <v>0</v>
      </c>
      <c r="K31" s="781">
        <f>'RM_6.12.sz.mell'!K31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'RM_6.12.sz.mell'!C32</f>
        <v>0</v>
      </c>
      <c r="D32" s="297">
        <f>'RM_6.12.sz.mell'!D32</f>
        <v>0</v>
      </c>
      <c r="E32" s="297">
        <f>'RM_6.12.sz.mell'!E32</f>
        <v>0</v>
      </c>
      <c r="F32" s="297">
        <f>'RM_6.12.sz.mell'!F32</f>
        <v>0</v>
      </c>
      <c r="G32" s="297">
        <f>'RM_6.12.sz.mell'!G32</f>
        <v>0</v>
      </c>
      <c r="H32" s="297">
        <f>'RM_6.12.sz.mell'!H32</f>
        <v>0</v>
      </c>
      <c r="I32" s="297">
        <f>'RM_6.12.sz.mell'!I32</f>
        <v>0</v>
      </c>
      <c r="J32" s="297">
        <f>'RM_6.12.sz.mell'!J32</f>
        <v>0</v>
      </c>
      <c r="K32" s="346">
        <f>'RM_6.12.sz.mell'!K32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'RM_6.12.sz.mell'!C33</f>
        <v>0</v>
      </c>
      <c r="D33" s="672">
        <f>'RM_6.12.sz.mell'!D33</f>
        <v>0</v>
      </c>
      <c r="E33" s="672">
        <f>'RM_6.12.sz.mell'!E33</f>
        <v>0</v>
      </c>
      <c r="F33" s="672">
        <f>'RM_6.12.sz.mell'!F33</f>
        <v>0</v>
      </c>
      <c r="G33" s="672">
        <f>'RM_6.12.sz.mell'!G33</f>
        <v>0</v>
      </c>
      <c r="H33" s="672">
        <f>'RM_6.12.sz.mell'!H33</f>
        <v>0</v>
      </c>
      <c r="I33" s="672">
        <f>'RM_6.12.sz.mell'!I33</f>
        <v>0</v>
      </c>
      <c r="J33" s="788">
        <f>'RM_6.12.sz.mell'!J33</f>
        <v>0</v>
      </c>
      <c r="K33" s="781">
        <f>'RM_6.12.sz.mell'!K33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'RM_6.12.sz.mell'!C34</f>
        <v>0</v>
      </c>
      <c r="D34" s="679">
        <f>'RM_6.12.sz.mell'!D34</f>
        <v>0</v>
      </c>
      <c r="E34" s="679">
        <f>'RM_6.12.sz.mell'!E34</f>
        <v>0</v>
      </c>
      <c r="F34" s="679">
        <f>'RM_6.12.sz.mell'!F34</f>
        <v>0</v>
      </c>
      <c r="G34" s="679">
        <f>'RM_6.12.sz.mell'!G34</f>
        <v>0</v>
      </c>
      <c r="H34" s="679">
        <f>'RM_6.12.sz.mell'!H34</f>
        <v>0</v>
      </c>
      <c r="I34" s="679">
        <f>'RM_6.12.sz.mell'!I34</f>
        <v>0</v>
      </c>
      <c r="J34" s="788">
        <f>'RM_6.12.sz.mell'!J34</f>
        <v>0</v>
      </c>
      <c r="K34" s="781">
        <f>'RM_6.12.sz.mell'!K34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'RM_6.12.sz.mell'!C35</f>
        <v>0</v>
      </c>
      <c r="D35" s="757">
        <f>'RM_6.12.sz.mell'!D35</f>
        <v>0</v>
      </c>
      <c r="E35" s="757">
        <f>'RM_6.12.sz.mell'!E35</f>
        <v>0</v>
      </c>
      <c r="F35" s="757">
        <f>'RM_6.12.sz.mell'!F35</f>
        <v>0</v>
      </c>
      <c r="G35" s="757">
        <f>'RM_6.12.sz.mell'!G35</f>
        <v>0</v>
      </c>
      <c r="H35" s="757">
        <f>'RM_6.12.sz.mell'!H35</f>
        <v>0</v>
      </c>
      <c r="I35" s="757">
        <f>'RM_6.12.sz.mell'!I35</f>
        <v>0</v>
      </c>
      <c r="J35" s="788">
        <f>'RM_6.12.sz.mell'!J35</f>
        <v>0</v>
      </c>
      <c r="K35" s="798">
        <f>'RM_6.12.sz.mell'!K35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'RM_6.12.sz.mell'!C36</f>
        <v>0</v>
      </c>
      <c r="D36" s="389">
        <f>'RM_6.12.sz.mell'!D36</f>
        <v>0</v>
      </c>
      <c r="E36" s="389">
        <f>'RM_6.12.sz.mell'!E36</f>
        <v>0</v>
      </c>
      <c r="F36" s="389">
        <f>'RM_6.12.sz.mell'!F36</f>
        <v>0</v>
      </c>
      <c r="G36" s="389">
        <f>'RM_6.12.sz.mell'!G36</f>
        <v>0</v>
      </c>
      <c r="H36" s="389">
        <f>'RM_6.12.sz.mell'!H36</f>
        <v>0</v>
      </c>
      <c r="I36" s="389">
        <f>'RM_6.12.sz.mell'!I36</f>
        <v>0</v>
      </c>
      <c r="J36" s="297">
        <f>'RM_6.12.sz.mell'!J36</f>
        <v>0</v>
      </c>
      <c r="K36" s="302">
        <f>'RM_6.12.sz.mell'!K36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'RM_6.12.sz.mell'!C37</f>
        <v>0</v>
      </c>
      <c r="D37" s="389">
        <f>'RM_6.12.sz.mell'!D37</f>
        <v>0</v>
      </c>
      <c r="E37" s="389">
        <f>'RM_6.12.sz.mell'!E37</f>
        <v>0</v>
      </c>
      <c r="F37" s="389">
        <f>'RM_6.12.sz.mell'!F37</f>
        <v>0</v>
      </c>
      <c r="G37" s="389">
        <f>'RM_6.12.sz.mell'!G37</f>
        <v>0</v>
      </c>
      <c r="H37" s="389">
        <f>'RM_6.12.sz.mell'!H37</f>
        <v>0</v>
      </c>
      <c r="I37" s="389">
        <f>'RM_6.12.sz.mell'!I37</f>
        <v>0</v>
      </c>
      <c r="J37" s="799">
        <f>'RM_6.12.sz.mell'!J37</f>
        <v>0</v>
      </c>
      <c r="K37" s="781">
        <f>'RM_6.12.sz.mell'!K37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'RM_6.12.sz.mell'!C38</f>
        <v>0</v>
      </c>
      <c r="D38" s="297">
        <f>'RM_6.12.sz.mell'!D38</f>
        <v>0</v>
      </c>
      <c r="E38" s="297">
        <f>'RM_6.12.sz.mell'!E38</f>
        <v>0</v>
      </c>
      <c r="F38" s="297">
        <f>'RM_6.12.sz.mell'!F38</f>
        <v>0</v>
      </c>
      <c r="G38" s="297">
        <f>'RM_6.12.sz.mell'!G38</f>
        <v>0</v>
      </c>
      <c r="H38" s="297">
        <f>'RM_6.12.sz.mell'!H38</f>
        <v>0</v>
      </c>
      <c r="I38" s="297">
        <f>'RM_6.12.sz.mell'!I38</f>
        <v>0</v>
      </c>
      <c r="J38" s="297">
        <f>'RM_6.12.sz.mell'!J38</f>
        <v>0</v>
      </c>
      <c r="K38" s="346">
        <f>'RM_6.12.sz.mell'!K38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'RM_6.12.sz.mell'!C39</f>
        <v>0</v>
      </c>
      <c r="D39" s="297">
        <f>'RM_6.12.sz.mell'!D39</f>
        <v>0</v>
      </c>
      <c r="E39" s="297">
        <f>'RM_6.12.sz.mell'!E39</f>
        <v>0</v>
      </c>
      <c r="F39" s="297">
        <f>'RM_6.12.sz.mell'!F39</f>
        <v>0</v>
      </c>
      <c r="G39" s="297">
        <f>'RM_6.12.sz.mell'!G39</f>
        <v>0</v>
      </c>
      <c r="H39" s="297">
        <f>'RM_6.12.sz.mell'!H39</f>
        <v>0</v>
      </c>
      <c r="I39" s="297">
        <f>'RM_6.12.sz.mell'!I39</f>
        <v>0</v>
      </c>
      <c r="J39" s="297">
        <f>'RM_6.12.sz.mell'!J39</f>
        <v>0</v>
      </c>
      <c r="K39" s="346">
        <f>'RM_6.12.sz.mell'!K39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'RM_6.12.sz.mell'!C40</f>
        <v>0</v>
      </c>
      <c r="D40" s="672">
        <f>'RM_6.12.sz.mell'!D40</f>
        <v>0</v>
      </c>
      <c r="E40" s="672">
        <f>'RM_6.12.sz.mell'!E40</f>
        <v>0</v>
      </c>
      <c r="F40" s="672">
        <f>'RM_6.12.sz.mell'!F40</f>
        <v>0</v>
      </c>
      <c r="G40" s="672">
        <f>'RM_6.12.sz.mell'!G40</f>
        <v>0</v>
      </c>
      <c r="H40" s="672">
        <f>'RM_6.12.sz.mell'!H40</f>
        <v>0</v>
      </c>
      <c r="I40" s="672">
        <f>'RM_6.12.sz.mell'!I40</f>
        <v>0</v>
      </c>
      <c r="J40" s="788">
        <f>'RM_6.12.sz.mell'!J40</f>
        <v>0</v>
      </c>
      <c r="K40" s="781">
        <f>'RM_6.12.sz.mell'!K40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'RM_6.12.sz.mell'!C41</f>
        <v>0</v>
      </c>
      <c r="D41" s="679">
        <f>'RM_6.12.sz.mell'!D41</f>
        <v>0</v>
      </c>
      <c r="E41" s="679">
        <f>'RM_6.12.sz.mell'!E41</f>
        <v>0</v>
      </c>
      <c r="F41" s="679">
        <f>'RM_6.12.sz.mell'!F41</f>
        <v>0</v>
      </c>
      <c r="G41" s="679">
        <f>'RM_6.12.sz.mell'!G41</f>
        <v>0</v>
      </c>
      <c r="H41" s="679">
        <f>'RM_6.12.sz.mell'!H41</f>
        <v>0</v>
      </c>
      <c r="I41" s="679">
        <f>'RM_6.12.sz.mell'!I41</f>
        <v>0</v>
      </c>
      <c r="J41" s="788">
        <f>'RM_6.12.sz.mell'!J41</f>
        <v>0</v>
      </c>
      <c r="K41" s="789">
        <f>'RM_6.12.sz.mell'!K41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'RM_6.12.sz.mell'!C42</f>
        <v>0</v>
      </c>
      <c r="D42" s="676">
        <f>'RM_6.12.sz.mell'!D42</f>
        <v>0</v>
      </c>
      <c r="E42" s="676">
        <f>'RM_6.12.sz.mell'!E42</f>
        <v>0</v>
      </c>
      <c r="F42" s="676">
        <f>'RM_6.12.sz.mell'!F42</f>
        <v>0</v>
      </c>
      <c r="G42" s="676">
        <f>'RM_6.12.sz.mell'!G42</f>
        <v>0</v>
      </c>
      <c r="H42" s="676">
        <f>'RM_6.12.sz.mell'!H42</f>
        <v>0</v>
      </c>
      <c r="I42" s="676">
        <f>'RM_6.12.sz.mell'!I42</f>
        <v>0</v>
      </c>
      <c r="J42" s="788">
        <f>'RM_6.12.sz.mell'!J42</f>
        <v>0</v>
      </c>
      <c r="K42" s="791">
        <f>'RM_6.12.sz.mell'!K42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'RM_6.12.sz.mell'!C43</f>
        <v>0</v>
      </c>
      <c r="D43" s="297">
        <f>'RM_6.12.sz.mell'!D43</f>
        <v>0</v>
      </c>
      <c r="E43" s="297">
        <f>'RM_6.12.sz.mell'!E43</f>
        <v>0</v>
      </c>
      <c r="F43" s="297">
        <f>'RM_6.12.sz.mell'!F43</f>
        <v>0</v>
      </c>
      <c r="G43" s="297">
        <f>'RM_6.12.sz.mell'!G43</f>
        <v>0</v>
      </c>
      <c r="H43" s="297">
        <f>'RM_6.12.sz.mell'!H43</f>
        <v>0</v>
      </c>
      <c r="I43" s="297">
        <f>'RM_6.12.sz.mell'!I43</f>
        <v>0</v>
      </c>
      <c r="J43" s="297">
        <f>'RM_6.12.sz.mell'!J43</f>
        <v>0</v>
      </c>
      <c r="K43" s="346">
        <f>'RM_6.12.sz.mell'!K43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'RM_6.12.sz.mell'!C45</f>
        <v>0</v>
      </c>
      <c r="D45" s="801">
        <f>'RM_6.12.sz.mell'!D45</f>
        <v>0</v>
      </c>
      <c r="E45" s="801">
        <f>'RM_6.12.sz.mell'!E45</f>
        <v>0</v>
      </c>
      <c r="F45" s="801">
        <f>'RM_6.12.sz.mell'!F45</f>
        <v>0</v>
      </c>
      <c r="G45" s="801">
        <f>'RM_6.12.sz.mell'!G45</f>
        <v>0</v>
      </c>
      <c r="H45" s="801">
        <f>'RM_6.12.sz.mell'!H45</f>
        <v>0</v>
      </c>
      <c r="I45" s="801">
        <f>'RM_6.12.sz.mell'!I45</f>
        <v>0</v>
      </c>
      <c r="J45" s="801">
        <f>'RM_6.12.sz.mell'!J45</f>
        <v>0</v>
      </c>
      <c r="K45" s="302">
        <f>'RM_6.12.sz.mell'!K45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'RM_6.12.sz.mell'!C46</f>
        <v>0</v>
      </c>
      <c r="D46" s="803">
        <f>'RM_6.12.sz.mell'!D46</f>
        <v>0</v>
      </c>
      <c r="E46" s="803">
        <f>'RM_6.12.sz.mell'!E46</f>
        <v>0</v>
      </c>
      <c r="F46" s="803">
        <f>'RM_6.12.sz.mell'!F46</f>
        <v>0</v>
      </c>
      <c r="G46" s="803">
        <f>'RM_6.12.sz.mell'!G46</f>
        <v>0</v>
      </c>
      <c r="H46" s="803">
        <f>'RM_6.12.sz.mell'!H46</f>
        <v>0</v>
      </c>
      <c r="I46" s="803">
        <f>'RM_6.12.sz.mell'!I46</f>
        <v>0</v>
      </c>
      <c r="J46" s="803">
        <f>'RM_6.12.sz.mell'!J46</f>
        <v>0</v>
      </c>
      <c r="K46" s="804">
        <f>'RM_6.12.sz.mell'!K46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'RM_6.12.sz.mell'!C47</f>
        <v>0</v>
      </c>
      <c r="D47" s="806">
        <f>'RM_6.12.sz.mell'!D47</f>
        <v>0</v>
      </c>
      <c r="E47" s="806">
        <f>'RM_6.12.sz.mell'!E47</f>
        <v>0</v>
      </c>
      <c r="F47" s="806">
        <f>'RM_6.12.sz.mell'!F47</f>
        <v>0</v>
      </c>
      <c r="G47" s="806">
        <f>'RM_6.12.sz.mell'!G47</f>
        <v>0</v>
      </c>
      <c r="H47" s="806">
        <f>'RM_6.12.sz.mell'!H47</f>
        <v>0</v>
      </c>
      <c r="I47" s="806">
        <f>'RM_6.12.sz.mell'!I47</f>
        <v>0</v>
      </c>
      <c r="J47" s="806">
        <f>'RM_6.12.sz.mell'!J47</f>
        <v>0</v>
      </c>
      <c r="K47" s="807">
        <f>'RM_6.12.sz.mell'!K47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'RM_6.12.sz.mell'!C48</f>
        <v>0</v>
      </c>
      <c r="D48" s="806">
        <f>'RM_6.12.sz.mell'!D48</f>
        <v>0</v>
      </c>
      <c r="E48" s="806">
        <f>'RM_6.12.sz.mell'!E48</f>
        <v>0</v>
      </c>
      <c r="F48" s="806">
        <f>'RM_6.12.sz.mell'!F48</f>
        <v>0</v>
      </c>
      <c r="G48" s="806">
        <f>'RM_6.12.sz.mell'!G48</f>
        <v>0</v>
      </c>
      <c r="H48" s="806">
        <f>'RM_6.12.sz.mell'!H48</f>
        <v>0</v>
      </c>
      <c r="I48" s="806">
        <f>'RM_6.12.sz.mell'!I48</f>
        <v>0</v>
      </c>
      <c r="J48" s="806">
        <f>'RM_6.12.sz.mell'!J48</f>
        <v>0</v>
      </c>
      <c r="K48" s="807">
        <f>'RM_6.12.sz.mell'!K48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'RM_6.12.sz.mell'!C49</f>
        <v>0</v>
      </c>
      <c r="D49" s="806">
        <f>'RM_6.12.sz.mell'!D49</f>
        <v>0</v>
      </c>
      <c r="E49" s="806">
        <f>'RM_6.12.sz.mell'!E49</f>
        <v>0</v>
      </c>
      <c r="F49" s="806">
        <f>'RM_6.12.sz.mell'!F49</f>
        <v>0</v>
      </c>
      <c r="G49" s="806">
        <f>'RM_6.12.sz.mell'!G49</f>
        <v>0</v>
      </c>
      <c r="H49" s="806">
        <f>'RM_6.12.sz.mell'!H49</f>
        <v>0</v>
      </c>
      <c r="I49" s="806">
        <f>'RM_6.12.sz.mell'!I49</f>
        <v>0</v>
      </c>
      <c r="J49" s="806">
        <f>'RM_6.12.sz.mell'!J49</f>
        <v>0</v>
      </c>
      <c r="K49" s="807">
        <f>'RM_6.12.sz.mell'!K49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'RM_6.12.sz.mell'!C50</f>
        <v>0</v>
      </c>
      <c r="D50" s="806">
        <f>'RM_6.12.sz.mell'!D50</f>
        <v>0</v>
      </c>
      <c r="E50" s="806">
        <f>'RM_6.12.sz.mell'!E50</f>
        <v>0</v>
      </c>
      <c r="F50" s="806">
        <f>'RM_6.12.sz.mell'!F50</f>
        <v>0</v>
      </c>
      <c r="G50" s="806">
        <f>'RM_6.12.sz.mell'!G50</f>
        <v>0</v>
      </c>
      <c r="H50" s="806">
        <f>'RM_6.12.sz.mell'!H50</f>
        <v>0</v>
      </c>
      <c r="I50" s="806">
        <f>'RM_6.12.sz.mell'!I50</f>
        <v>0</v>
      </c>
      <c r="J50" s="806">
        <f>'RM_6.12.sz.mell'!J50</f>
        <v>0</v>
      </c>
      <c r="K50" s="807">
        <f>'RM_6.12.sz.mell'!K50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'RM_6.12.sz.mell'!C51</f>
        <v>0</v>
      </c>
      <c r="D51" s="801">
        <f>'RM_6.12.sz.mell'!D51</f>
        <v>0</v>
      </c>
      <c r="E51" s="801">
        <f>'RM_6.12.sz.mell'!E51</f>
        <v>0</v>
      </c>
      <c r="F51" s="801">
        <f>'RM_6.12.sz.mell'!F51</f>
        <v>0</v>
      </c>
      <c r="G51" s="801">
        <f>'RM_6.12.sz.mell'!G51</f>
        <v>0</v>
      </c>
      <c r="H51" s="801">
        <f>'RM_6.12.sz.mell'!H51</f>
        <v>0</v>
      </c>
      <c r="I51" s="801">
        <f>'RM_6.12.sz.mell'!I51</f>
        <v>0</v>
      </c>
      <c r="J51" s="801">
        <f>'RM_6.12.sz.mell'!J51</f>
        <v>0</v>
      </c>
      <c r="K51" s="302">
        <f>'RM_6.12.sz.mell'!K51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'RM_6.12.sz.mell'!C52</f>
        <v>0</v>
      </c>
      <c r="D52" s="803">
        <f>'RM_6.12.sz.mell'!D52</f>
        <v>0</v>
      </c>
      <c r="E52" s="803">
        <f>'RM_6.12.sz.mell'!E52</f>
        <v>0</v>
      </c>
      <c r="F52" s="803">
        <f>'RM_6.12.sz.mell'!F52</f>
        <v>0</v>
      </c>
      <c r="G52" s="803">
        <f>'RM_6.12.sz.mell'!G52</f>
        <v>0</v>
      </c>
      <c r="H52" s="803">
        <f>'RM_6.12.sz.mell'!H52</f>
        <v>0</v>
      </c>
      <c r="I52" s="803">
        <f>'RM_6.12.sz.mell'!I52</f>
        <v>0</v>
      </c>
      <c r="J52" s="803">
        <f>'RM_6.12.sz.mell'!J52</f>
        <v>0</v>
      </c>
      <c r="K52" s="804">
        <f>'RM_6.12.sz.mell'!K52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'RM_6.12.sz.mell'!C53</f>
        <v>0</v>
      </c>
      <c r="D53" s="806">
        <f>'RM_6.12.sz.mell'!D53</f>
        <v>0</v>
      </c>
      <c r="E53" s="806">
        <f>'RM_6.12.sz.mell'!E53</f>
        <v>0</v>
      </c>
      <c r="F53" s="806">
        <f>'RM_6.12.sz.mell'!F53</f>
        <v>0</v>
      </c>
      <c r="G53" s="806">
        <f>'RM_6.12.sz.mell'!G53</f>
        <v>0</v>
      </c>
      <c r="H53" s="806">
        <f>'RM_6.12.sz.mell'!H53</f>
        <v>0</v>
      </c>
      <c r="I53" s="806">
        <f>'RM_6.12.sz.mell'!I53</f>
        <v>0</v>
      </c>
      <c r="J53" s="806">
        <f>'RM_6.12.sz.mell'!J53</f>
        <v>0</v>
      </c>
      <c r="K53" s="807">
        <f>'RM_6.12.sz.mell'!K53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'RM_6.12.sz.mell'!C54</f>
        <v>0</v>
      </c>
      <c r="D54" s="806">
        <f>'RM_6.12.sz.mell'!D54</f>
        <v>0</v>
      </c>
      <c r="E54" s="806">
        <f>'RM_6.12.sz.mell'!E54</f>
        <v>0</v>
      </c>
      <c r="F54" s="806">
        <f>'RM_6.12.sz.mell'!F54</f>
        <v>0</v>
      </c>
      <c r="G54" s="806">
        <f>'RM_6.12.sz.mell'!G54</f>
        <v>0</v>
      </c>
      <c r="H54" s="806">
        <f>'RM_6.12.sz.mell'!H54</f>
        <v>0</v>
      </c>
      <c r="I54" s="806">
        <f>'RM_6.12.sz.mell'!I54</f>
        <v>0</v>
      </c>
      <c r="J54" s="806">
        <f>'RM_6.12.sz.mell'!J54</f>
        <v>0</v>
      </c>
      <c r="K54" s="807">
        <f>'RM_6.12.sz.mell'!K54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'RM_6.12.sz.mell'!C55</f>
        <v>0</v>
      </c>
      <c r="D55" s="806">
        <f>'RM_6.12.sz.mell'!D55</f>
        <v>0</v>
      </c>
      <c r="E55" s="806">
        <f>'RM_6.12.sz.mell'!E55</f>
        <v>0</v>
      </c>
      <c r="F55" s="806">
        <f>'RM_6.12.sz.mell'!F55</f>
        <v>0</v>
      </c>
      <c r="G55" s="806">
        <f>'RM_6.12.sz.mell'!G55</f>
        <v>0</v>
      </c>
      <c r="H55" s="806">
        <f>'RM_6.12.sz.mell'!H55</f>
        <v>0</v>
      </c>
      <c r="I55" s="806">
        <f>'RM_6.12.sz.mell'!I55</f>
        <v>0</v>
      </c>
      <c r="J55" s="806">
        <f>'RM_6.12.sz.mell'!J55</f>
        <v>0</v>
      </c>
      <c r="K55" s="807">
        <f>'RM_6.12.sz.mell'!K55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'RM_6.12.sz.mell'!C56</f>
        <v>0</v>
      </c>
      <c r="D56" s="801">
        <f>'RM_6.12.sz.mell'!D56</f>
        <v>0</v>
      </c>
      <c r="E56" s="801">
        <f>'RM_6.12.sz.mell'!E56</f>
        <v>0</v>
      </c>
      <c r="F56" s="801">
        <f>'RM_6.12.sz.mell'!F56</f>
        <v>0</v>
      </c>
      <c r="G56" s="801">
        <f>'RM_6.12.sz.mell'!G56</f>
        <v>0</v>
      </c>
      <c r="H56" s="801">
        <f>'RM_6.12.sz.mell'!H56</f>
        <v>0</v>
      </c>
      <c r="I56" s="801">
        <f>'RM_6.12.sz.mell'!I56</f>
        <v>0</v>
      </c>
      <c r="J56" s="801">
        <f>'RM_6.12.sz.mell'!J56</f>
        <v>0</v>
      </c>
      <c r="K56" s="302">
        <f>'RM_6.12.sz.mell'!K56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'RM_6.12.sz.mell'!C57</f>
        <v>0</v>
      </c>
      <c r="D57" s="809">
        <f>'RM_6.12.sz.mell'!D57</f>
        <v>0</v>
      </c>
      <c r="E57" s="809">
        <f>'RM_6.12.sz.mell'!E57</f>
        <v>0</v>
      </c>
      <c r="F57" s="809">
        <f>'RM_6.12.sz.mell'!F57</f>
        <v>0</v>
      </c>
      <c r="G57" s="809">
        <f>'RM_6.12.sz.mell'!G57</f>
        <v>0</v>
      </c>
      <c r="H57" s="809">
        <f>'RM_6.12.sz.mell'!H57</f>
        <v>0</v>
      </c>
      <c r="I57" s="809">
        <f>'RM_6.12.sz.mell'!I57</f>
        <v>0</v>
      </c>
      <c r="J57" s="809">
        <f>'RM_6.12.sz.mell'!J57</f>
        <v>0</v>
      </c>
      <c r="K57" s="350">
        <f>'RM_6.12.sz.mell'!K57</f>
        <v>0</v>
      </c>
    </row>
    <row r="58" spans="1:11" ht="8.1" customHeight="1" thickBot="1" x14ac:dyDescent="0.25">
      <c r="C58" s="815">
        <f>'RM_6.12.sz.mell'!C58</f>
        <v>0</v>
      </c>
      <c r="D58" s="815">
        <f>'RM_6.12.sz.mell'!D58</f>
        <v>0</v>
      </c>
      <c r="E58" s="815">
        <f>'RM_6.12.sz.mell'!E58</f>
        <v>0</v>
      </c>
      <c r="F58" s="815">
        <f>'RM_6.12.sz.mell'!F58</f>
        <v>0</v>
      </c>
      <c r="G58" s="815">
        <f>'RM_6.12.sz.mell'!G58</f>
        <v>0</v>
      </c>
      <c r="H58" s="815">
        <f>'RM_6.12.sz.mell'!H58</f>
        <v>0</v>
      </c>
      <c r="I58" s="815">
        <f>'RM_6.12.sz.mell'!I58</f>
        <v>0</v>
      </c>
      <c r="J58" s="815">
        <f>'RM_6.12.sz.mell'!J58</f>
        <v>0</v>
      </c>
      <c r="K58" s="816">
        <f>'RM_6.12.sz.mell'!K58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'RM_6.12.sz.mell'!C59</f>
        <v>0</v>
      </c>
      <c r="D59" s="813">
        <f>'RM_6.12.sz.mell'!D59</f>
        <v>0</v>
      </c>
      <c r="E59" s="813">
        <f>'RM_6.12.sz.mell'!E59</f>
        <v>0</v>
      </c>
      <c r="F59" s="813">
        <f>'RM_6.12.sz.mell'!F59</f>
        <v>0</v>
      </c>
      <c r="G59" s="813">
        <f>'RM_6.12.sz.mell'!G59</f>
        <v>0</v>
      </c>
      <c r="H59" s="813">
        <f>'RM_6.12.sz.mell'!H59</f>
        <v>0</v>
      </c>
      <c r="I59" s="813">
        <f>'RM_6.12.sz.mell'!I59</f>
        <v>0</v>
      </c>
      <c r="J59" s="813">
        <f>'RM_6.12.sz.mell'!J59</f>
        <v>0</v>
      </c>
      <c r="K59" s="814">
        <f>'RM_6.12.sz.mell'!K59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'RM_6.12.sz.mell'!C60</f>
        <v>0</v>
      </c>
      <c r="D60" s="813">
        <f>'RM_6.12.sz.mell'!D60</f>
        <v>0</v>
      </c>
      <c r="E60" s="813">
        <f>'RM_6.12.sz.mell'!E60</f>
        <v>0</v>
      </c>
      <c r="F60" s="813">
        <f>'RM_6.12.sz.mell'!F60</f>
        <v>0</v>
      </c>
      <c r="G60" s="813">
        <f>'RM_6.12.sz.mell'!G60</f>
        <v>0</v>
      </c>
      <c r="H60" s="813">
        <f>'RM_6.12.sz.mell'!H60</f>
        <v>0</v>
      </c>
      <c r="I60" s="813">
        <f>'RM_6.12.sz.mell'!I60</f>
        <v>0</v>
      </c>
      <c r="J60" s="813">
        <f>'RM_6.12.sz.mell'!J60</f>
        <v>0</v>
      </c>
      <c r="K60" s="814">
        <f>'RM_6.12.sz.mell'!K60</f>
        <v>0</v>
      </c>
    </row>
  </sheetData>
  <sheetProtection sheet="1" formatCells="0"/>
  <customSheetViews>
    <customSheetView guid="{9A8A2574-4E4C-4A0E-A4B4-611EAAF4A38D}" scale="120">
      <selection activeCell="L36" sqref="L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O38" sqref="O38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CONCATENATE(ALAPADATOK!Q31,"1. melléklet ",E_ALAPADATOK!A7," ",E_ALAPADATOK!B7," ",E_ALAPADATOK!C7," ",E_ALAPADATOK!D7," ",E_ALAPADATOK!E7," ",E_ALAPADATOK!F7," ",E_ALAPADATOK!G7," ",E_ALAPADATOK!H7)</f>
        <v>5.11.1.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CONCATENATE('E_5.12.sz.mell'!B2:J2)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CONCATENATE('E_5.1.1.sz.mell'!B3:J3)</f>
        <v>Kötelező feladtok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'RM_6.12.1.sz.mell'!C10</f>
        <v>0</v>
      </c>
      <c r="D10" s="297">
        <f>'RM_6.12.1.sz.mell'!D10</f>
        <v>0</v>
      </c>
      <c r="E10" s="297">
        <f>'RM_6.12.1.sz.mell'!E10</f>
        <v>0</v>
      </c>
      <c r="F10" s="297">
        <f>'RM_6.12.1.sz.mell'!F10</f>
        <v>0</v>
      </c>
      <c r="G10" s="297">
        <f>'RM_6.12.1.sz.mell'!G10</f>
        <v>0</v>
      </c>
      <c r="H10" s="297">
        <f>'RM_6.12.1.sz.mell'!H10</f>
        <v>0</v>
      </c>
      <c r="I10" s="297">
        <f>'RM_6.12.1.sz.mell'!I10</f>
        <v>0</v>
      </c>
      <c r="J10" s="297">
        <f>'RM_6.12.1.sz.mell'!J10</f>
        <v>0</v>
      </c>
      <c r="K10" s="297">
        <f>'RM_6.12.1.sz.mell'!K10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'RM_6.12.1.sz.mell'!C11</f>
        <v>0</v>
      </c>
      <c r="D11" s="684">
        <f>'RM_6.12.1.sz.mell'!D11</f>
        <v>0</v>
      </c>
      <c r="E11" s="684">
        <f>'RM_6.12.1.sz.mell'!E11</f>
        <v>0</v>
      </c>
      <c r="F11" s="684">
        <f>'RM_6.12.1.sz.mell'!F11</f>
        <v>0</v>
      </c>
      <c r="G11" s="684">
        <f>'RM_6.12.1.sz.mell'!G11</f>
        <v>0</v>
      </c>
      <c r="H11" s="684">
        <f>'RM_6.12.1.sz.mell'!H11</f>
        <v>0</v>
      </c>
      <c r="I11" s="684">
        <f>'RM_6.12.1.sz.mell'!I11</f>
        <v>0</v>
      </c>
      <c r="J11" s="780">
        <f>'RM_6.12.1.sz.mell'!J11</f>
        <v>0</v>
      </c>
      <c r="K11" s="781">
        <f>'RM_6.12.1.sz.mell'!K11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'RM_6.12.1.sz.mell'!C12</f>
        <v>0</v>
      </c>
      <c r="D12" s="686">
        <f>'RM_6.12.1.sz.mell'!D12</f>
        <v>0</v>
      </c>
      <c r="E12" s="686">
        <f>'RM_6.12.1.sz.mell'!E12</f>
        <v>0</v>
      </c>
      <c r="F12" s="686">
        <f>'RM_6.12.1.sz.mell'!F12</f>
        <v>0</v>
      </c>
      <c r="G12" s="686">
        <f>'RM_6.12.1.sz.mell'!G12</f>
        <v>0</v>
      </c>
      <c r="H12" s="686">
        <f>'RM_6.12.1.sz.mell'!H12</f>
        <v>0</v>
      </c>
      <c r="I12" s="686">
        <f>'RM_6.12.1.sz.mell'!I12</f>
        <v>0</v>
      </c>
      <c r="J12" s="783">
        <f>'RM_6.12.1.sz.mell'!J12</f>
        <v>0</v>
      </c>
      <c r="K12" s="781">
        <f>'RM_6.12.1.sz.mell'!K12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'RM_6.12.1.sz.mell'!C13</f>
        <v>0</v>
      </c>
      <c r="D13" s="686">
        <f>'RM_6.12.1.sz.mell'!D13</f>
        <v>0</v>
      </c>
      <c r="E13" s="686">
        <f>'RM_6.12.1.sz.mell'!E13</f>
        <v>0</v>
      </c>
      <c r="F13" s="686">
        <f>'RM_6.12.1.sz.mell'!F13</f>
        <v>0</v>
      </c>
      <c r="G13" s="686">
        <f>'RM_6.12.1.sz.mell'!G13</f>
        <v>0</v>
      </c>
      <c r="H13" s="686">
        <f>'RM_6.12.1.sz.mell'!H13</f>
        <v>0</v>
      </c>
      <c r="I13" s="686">
        <f>'RM_6.12.1.sz.mell'!I13</f>
        <v>0</v>
      </c>
      <c r="J13" s="783">
        <f>'RM_6.12.1.sz.mell'!J13</f>
        <v>0</v>
      </c>
      <c r="K13" s="781">
        <f>'RM_6.12.1.sz.mell'!K13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'RM_6.12.1.sz.mell'!C14</f>
        <v>0</v>
      </c>
      <c r="D14" s="686">
        <f>'RM_6.12.1.sz.mell'!D14</f>
        <v>0</v>
      </c>
      <c r="E14" s="686">
        <f>'RM_6.12.1.sz.mell'!E14</f>
        <v>0</v>
      </c>
      <c r="F14" s="686">
        <f>'RM_6.12.1.sz.mell'!F14</f>
        <v>0</v>
      </c>
      <c r="G14" s="686">
        <f>'RM_6.12.1.sz.mell'!G14</f>
        <v>0</v>
      </c>
      <c r="H14" s="686">
        <f>'RM_6.12.1.sz.mell'!H14</f>
        <v>0</v>
      </c>
      <c r="I14" s="686">
        <f>'RM_6.12.1.sz.mell'!I14</f>
        <v>0</v>
      </c>
      <c r="J14" s="783">
        <f>'RM_6.12.1.sz.mell'!J14</f>
        <v>0</v>
      </c>
      <c r="K14" s="781">
        <f>'RM_6.12.1.sz.mell'!K14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'RM_6.12.1.sz.mell'!C15</f>
        <v>0</v>
      </c>
      <c r="D15" s="686">
        <f>'RM_6.12.1.sz.mell'!D15</f>
        <v>0</v>
      </c>
      <c r="E15" s="686">
        <f>'RM_6.12.1.sz.mell'!E15</f>
        <v>0</v>
      </c>
      <c r="F15" s="686">
        <f>'RM_6.12.1.sz.mell'!F15</f>
        <v>0</v>
      </c>
      <c r="G15" s="686">
        <f>'RM_6.12.1.sz.mell'!G15</f>
        <v>0</v>
      </c>
      <c r="H15" s="686">
        <f>'RM_6.12.1.sz.mell'!H15</f>
        <v>0</v>
      </c>
      <c r="I15" s="686">
        <f>'RM_6.12.1.sz.mell'!I15</f>
        <v>0</v>
      </c>
      <c r="J15" s="783">
        <f>'RM_6.12.1.sz.mell'!J15</f>
        <v>0</v>
      </c>
      <c r="K15" s="781">
        <f>'RM_6.12.1.sz.mell'!K15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'RM_6.12.1.sz.mell'!C16</f>
        <v>0</v>
      </c>
      <c r="D16" s="686">
        <f>'RM_6.12.1.sz.mell'!D16</f>
        <v>0</v>
      </c>
      <c r="E16" s="686">
        <f>'RM_6.12.1.sz.mell'!E16</f>
        <v>0</v>
      </c>
      <c r="F16" s="686">
        <f>'RM_6.12.1.sz.mell'!F16</f>
        <v>0</v>
      </c>
      <c r="G16" s="686">
        <f>'RM_6.12.1.sz.mell'!G16</f>
        <v>0</v>
      </c>
      <c r="H16" s="686">
        <f>'RM_6.12.1.sz.mell'!H16</f>
        <v>0</v>
      </c>
      <c r="I16" s="686">
        <f>'RM_6.12.1.sz.mell'!I16</f>
        <v>0</v>
      </c>
      <c r="J16" s="783">
        <f>'RM_6.12.1.sz.mell'!J16</f>
        <v>0</v>
      </c>
      <c r="K16" s="781">
        <f>'RM_6.12.1.sz.mell'!K16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'RM_6.12.1.sz.mell'!C17</f>
        <v>0</v>
      </c>
      <c r="D17" s="686">
        <f>'RM_6.12.1.sz.mell'!D17</f>
        <v>0</v>
      </c>
      <c r="E17" s="686">
        <f>'RM_6.12.1.sz.mell'!E17</f>
        <v>0</v>
      </c>
      <c r="F17" s="686">
        <f>'RM_6.12.1.sz.mell'!F17</f>
        <v>0</v>
      </c>
      <c r="G17" s="686">
        <f>'RM_6.12.1.sz.mell'!G17</f>
        <v>0</v>
      </c>
      <c r="H17" s="686">
        <f>'RM_6.12.1.sz.mell'!H17</f>
        <v>0</v>
      </c>
      <c r="I17" s="686">
        <f>'RM_6.12.1.sz.mell'!I17</f>
        <v>0</v>
      </c>
      <c r="J17" s="783">
        <f>'RM_6.12.1.sz.mell'!J17</f>
        <v>0</v>
      </c>
      <c r="K17" s="781">
        <f>'RM_6.12.1.sz.mell'!K17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'RM_6.12.1.sz.mell'!C18</f>
        <v>0</v>
      </c>
      <c r="D18" s="686">
        <f>'RM_6.12.1.sz.mell'!D18</f>
        <v>0</v>
      </c>
      <c r="E18" s="686">
        <f>'RM_6.12.1.sz.mell'!E18</f>
        <v>0</v>
      </c>
      <c r="F18" s="686">
        <f>'RM_6.12.1.sz.mell'!F18</f>
        <v>0</v>
      </c>
      <c r="G18" s="686">
        <f>'RM_6.12.1.sz.mell'!G18</f>
        <v>0</v>
      </c>
      <c r="H18" s="686">
        <f>'RM_6.12.1.sz.mell'!H18</f>
        <v>0</v>
      </c>
      <c r="I18" s="686">
        <f>'RM_6.12.1.sz.mell'!I18</f>
        <v>0</v>
      </c>
      <c r="J18" s="783">
        <f>'RM_6.12.1.sz.mell'!J18</f>
        <v>0</v>
      </c>
      <c r="K18" s="781">
        <f>'RM_6.12.1.sz.mell'!K18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'RM_6.12.1.sz.mell'!C19</f>
        <v>0</v>
      </c>
      <c r="D19" s="686">
        <f>'RM_6.12.1.sz.mell'!D19</f>
        <v>0</v>
      </c>
      <c r="E19" s="686">
        <f>'RM_6.12.1.sz.mell'!E19</f>
        <v>0</v>
      </c>
      <c r="F19" s="686">
        <f>'RM_6.12.1.sz.mell'!F19</f>
        <v>0</v>
      </c>
      <c r="G19" s="686">
        <f>'RM_6.12.1.sz.mell'!G19</f>
        <v>0</v>
      </c>
      <c r="H19" s="686">
        <f>'RM_6.12.1.sz.mell'!H19</f>
        <v>0</v>
      </c>
      <c r="I19" s="686">
        <f>'RM_6.12.1.sz.mell'!I19</f>
        <v>0</v>
      </c>
      <c r="J19" s="783">
        <f>'RM_6.12.1.sz.mell'!J19</f>
        <v>0</v>
      </c>
      <c r="K19" s="781">
        <f>'RM_6.12.1.sz.mell'!K19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'RM_6.12.1.sz.mell'!C20</f>
        <v>0</v>
      </c>
      <c r="D20" s="686">
        <f>'RM_6.12.1.sz.mell'!D20</f>
        <v>0</v>
      </c>
      <c r="E20" s="686">
        <f>'RM_6.12.1.sz.mell'!E20</f>
        <v>0</v>
      </c>
      <c r="F20" s="686">
        <f>'RM_6.12.1.sz.mell'!F20</f>
        <v>0</v>
      </c>
      <c r="G20" s="686">
        <f>'RM_6.12.1.sz.mell'!G20</f>
        <v>0</v>
      </c>
      <c r="H20" s="686">
        <f>'RM_6.12.1.sz.mell'!H20</f>
        <v>0</v>
      </c>
      <c r="I20" s="686">
        <f>'RM_6.12.1.sz.mell'!I20</f>
        <v>0</v>
      </c>
      <c r="J20" s="783">
        <f>'RM_6.12.1.sz.mell'!J20</f>
        <v>0</v>
      </c>
      <c r="K20" s="781">
        <f>'RM_6.12.1.sz.mell'!K20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'RM_6.12.1.sz.mell'!C21</f>
        <v>0</v>
      </c>
      <c r="D21" s="688">
        <f>'RM_6.12.1.sz.mell'!D21</f>
        <v>0</v>
      </c>
      <c r="E21" s="688">
        <f>'RM_6.12.1.sz.mell'!E21</f>
        <v>0</v>
      </c>
      <c r="F21" s="688">
        <f>'RM_6.12.1.sz.mell'!F21</f>
        <v>0</v>
      </c>
      <c r="G21" s="688">
        <f>'RM_6.12.1.sz.mell'!G21</f>
        <v>0</v>
      </c>
      <c r="H21" s="688">
        <f>'RM_6.12.1.sz.mell'!H21</f>
        <v>0</v>
      </c>
      <c r="I21" s="688">
        <f>'RM_6.12.1.sz.mell'!I21</f>
        <v>0</v>
      </c>
      <c r="J21" s="786">
        <f>'RM_6.12.1.sz.mell'!J21</f>
        <v>0</v>
      </c>
      <c r="K21" s="781">
        <f>'RM_6.12.1.sz.mell'!K21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'RM_6.12.1.sz.mell'!C22</f>
        <v>0</v>
      </c>
      <c r="D22" s="297">
        <f>'RM_6.12.1.sz.mell'!D22</f>
        <v>0</v>
      </c>
      <c r="E22" s="297">
        <f>'RM_6.12.1.sz.mell'!E22</f>
        <v>0</v>
      </c>
      <c r="F22" s="297">
        <f>'RM_6.12.1.sz.mell'!F22</f>
        <v>0</v>
      </c>
      <c r="G22" s="297">
        <f>'RM_6.12.1.sz.mell'!G22</f>
        <v>0</v>
      </c>
      <c r="H22" s="297">
        <f>'RM_6.12.1.sz.mell'!H22</f>
        <v>0</v>
      </c>
      <c r="I22" s="297">
        <f>'RM_6.12.1.sz.mell'!I22</f>
        <v>0</v>
      </c>
      <c r="J22" s="297">
        <f>'RM_6.12.1.sz.mell'!J22</f>
        <v>0</v>
      </c>
      <c r="K22" s="346">
        <f>'RM_6.12.1.sz.mell'!K22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'RM_6.12.1.sz.mell'!C23</f>
        <v>0</v>
      </c>
      <c r="D23" s="668">
        <f>'RM_6.12.1.sz.mell'!D23</f>
        <v>0</v>
      </c>
      <c r="E23" s="668">
        <f>'RM_6.12.1.sz.mell'!E23</f>
        <v>0</v>
      </c>
      <c r="F23" s="668">
        <f>'RM_6.12.1.sz.mell'!F23</f>
        <v>0</v>
      </c>
      <c r="G23" s="668">
        <f>'RM_6.12.1.sz.mell'!G23</f>
        <v>0</v>
      </c>
      <c r="H23" s="668">
        <f>'RM_6.12.1.sz.mell'!H23</f>
        <v>0</v>
      </c>
      <c r="I23" s="668">
        <f>'RM_6.12.1.sz.mell'!I23</f>
        <v>0</v>
      </c>
      <c r="J23" s="788">
        <f>'RM_6.12.1.sz.mell'!J23</f>
        <v>0</v>
      </c>
      <c r="K23" s="781">
        <f>'RM_6.12.1.sz.mell'!K23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'RM_6.12.1.sz.mell'!C24</f>
        <v>0</v>
      </c>
      <c r="D24" s="686">
        <f>'RM_6.12.1.sz.mell'!D24</f>
        <v>0</v>
      </c>
      <c r="E24" s="686">
        <f>'RM_6.12.1.sz.mell'!E24</f>
        <v>0</v>
      </c>
      <c r="F24" s="686">
        <f>'RM_6.12.1.sz.mell'!F24</f>
        <v>0</v>
      </c>
      <c r="G24" s="686">
        <f>'RM_6.12.1.sz.mell'!G24</f>
        <v>0</v>
      </c>
      <c r="H24" s="686">
        <f>'RM_6.12.1.sz.mell'!H24</f>
        <v>0</v>
      </c>
      <c r="I24" s="686">
        <f>'RM_6.12.1.sz.mell'!I24</f>
        <v>0</v>
      </c>
      <c r="J24" s="783">
        <f>'RM_6.12.1.sz.mell'!J24</f>
        <v>0</v>
      </c>
      <c r="K24" s="789">
        <f>'RM_6.12.1.sz.mell'!K24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'RM_6.12.1.sz.mell'!C25</f>
        <v>0</v>
      </c>
      <c r="D25" s="686">
        <f>'RM_6.12.1.sz.mell'!D25</f>
        <v>0</v>
      </c>
      <c r="E25" s="686">
        <f>'RM_6.12.1.sz.mell'!E25</f>
        <v>0</v>
      </c>
      <c r="F25" s="686">
        <f>'RM_6.12.1.sz.mell'!F25</f>
        <v>0</v>
      </c>
      <c r="G25" s="686">
        <f>'RM_6.12.1.sz.mell'!G25</f>
        <v>0</v>
      </c>
      <c r="H25" s="686">
        <f>'RM_6.12.1.sz.mell'!H25</f>
        <v>0</v>
      </c>
      <c r="I25" s="686">
        <f>'RM_6.12.1.sz.mell'!I25</f>
        <v>0</v>
      </c>
      <c r="J25" s="783">
        <f>'RM_6.12.1.sz.mell'!J25</f>
        <v>0</v>
      </c>
      <c r="K25" s="789">
        <f>'RM_6.12.1.sz.mell'!K25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'RM_6.12.1.sz.mell'!C26</f>
        <v>0</v>
      </c>
      <c r="D26" s="688">
        <f>'RM_6.12.1.sz.mell'!D26</f>
        <v>0</v>
      </c>
      <c r="E26" s="688">
        <f>'RM_6.12.1.sz.mell'!E26</f>
        <v>0</v>
      </c>
      <c r="F26" s="688">
        <f>'RM_6.12.1.sz.mell'!F26</f>
        <v>0</v>
      </c>
      <c r="G26" s="688">
        <f>'RM_6.12.1.sz.mell'!G26</f>
        <v>0</v>
      </c>
      <c r="H26" s="688">
        <f>'RM_6.12.1.sz.mell'!H26</f>
        <v>0</v>
      </c>
      <c r="I26" s="688">
        <f>'RM_6.12.1.sz.mell'!I26</f>
        <v>0</v>
      </c>
      <c r="J26" s="790">
        <f>'RM_6.12.1.sz.mell'!J26</f>
        <v>0</v>
      </c>
      <c r="K26" s="791">
        <f>'RM_6.12.1.sz.mell'!K26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'RM_6.12.1.sz.mell'!C27</f>
        <v>0</v>
      </c>
      <c r="D27" s="389">
        <f>'RM_6.12.1.sz.mell'!D27</f>
        <v>0</v>
      </c>
      <c r="E27" s="389">
        <f>'RM_6.12.1.sz.mell'!E27</f>
        <v>0</v>
      </c>
      <c r="F27" s="389">
        <f>'RM_6.12.1.sz.mell'!F27</f>
        <v>0</v>
      </c>
      <c r="G27" s="389">
        <f>'RM_6.12.1.sz.mell'!G27</f>
        <v>0</v>
      </c>
      <c r="H27" s="389">
        <f>'RM_6.12.1.sz.mell'!H27</f>
        <v>0</v>
      </c>
      <c r="I27" s="389">
        <f>'RM_6.12.1.sz.mell'!I27</f>
        <v>0</v>
      </c>
      <c r="J27" s="389">
        <f>'RM_6.12.1.sz.mell'!J27</f>
        <v>0</v>
      </c>
      <c r="K27" s="302">
        <f>'RM_6.12.1.sz.mell'!K27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'RM_6.12.1.sz.mell'!C28</f>
        <v>0</v>
      </c>
      <c r="D28" s="297">
        <f>'RM_6.12.1.sz.mell'!D28</f>
        <v>0</v>
      </c>
      <c r="E28" s="297">
        <f>'RM_6.12.1.sz.mell'!E28</f>
        <v>0</v>
      </c>
      <c r="F28" s="297">
        <f>'RM_6.12.1.sz.mell'!F28</f>
        <v>0</v>
      </c>
      <c r="G28" s="297">
        <f>'RM_6.12.1.sz.mell'!G28</f>
        <v>0</v>
      </c>
      <c r="H28" s="297">
        <f>'RM_6.12.1.sz.mell'!H28</f>
        <v>0</v>
      </c>
      <c r="I28" s="297">
        <f>'RM_6.12.1.sz.mell'!I28</f>
        <v>0</v>
      </c>
      <c r="J28" s="297">
        <f>'RM_6.12.1.sz.mell'!J28</f>
        <v>0</v>
      </c>
      <c r="K28" s="346">
        <f>'RM_6.12.1.sz.mell'!K28</f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'RM_6.12.1.sz.mell'!C29</f>
        <v>0</v>
      </c>
      <c r="D29" s="679">
        <f>'RM_6.12.1.sz.mell'!D29</f>
        <v>0</v>
      </c>
      <c r="E29" s="679">
        <f>'RM_6.12.1.sz.mell'!E29</f>
        <v>0</v>
      </c>
      <c r="F29" s="679">
        <f>'RM_6.12.1.sz.mell'!F29</f>
        <v>0</v>
      </c>
      <c r="G29" s="679">
        <f>'RM_6.12.1.sz.mell'!G29</f>
        <v>0</v>
      </c>
      <c r="H29" s="679">
        <f>'RM_6.12.1.sz.mell'!H29</f>
        <v>0</v>
      </c>
      <c r="I29" s="679">
        <f>'RM_6.12.1.sz.mell'!I29</f>
        <v>0</v>
      </c>
      <c r="J29" s="788">
        <f>'RM_6.12.1.sz.mell'!J29</f>
        <v>0</v>
      </c>
      <c r="K29" s="781">
        <f>'RM_6.12.1.sz.mell'!K29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'RM_6.12.1.sz.mell'!C30</f>
        <v>0</v>
      </c>
      <c r="D30" s="679">
        <f>'RM_6.12.1.sz.mell'!D30</f>
        <v>0</v>
      </c>
      <c r="E30" s="679">
        <f>'RM_6.12.1.sz.mell'!E30</f>
        <v>0</v>
      </c>
      <c r="F30" s="679">
        <f>'RM_6.12.1.sz.mell'!F30</f>
        <v>0</v>
      </c>
      <c r="G30" s="679">
        <f>'RM_6.12.1.sz.mell'!G30</f>
        <v>0</v>
      </c>
      <c r="H30" s="679">
        <f>'RM_6.12.1.sz.mell'!H30</f>
        <v>0</v>
      </c>
      <c r="I30" s="679">
        <f>'RM_6.12.1.sz.mell'!I30</f>
        <v>0</v>
      </c>
      <c r="J30" s="788">
        <f>'RM_6.12.1.sz.mell'!J30</f>
        <v>0</v>
      </c>
      <c r="K30" s="781">
        <f>'RM_6.12.1.sz.mell'!K30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'RM_6.12.1.sz.mell'!C31</f>
        <v>0</v>
      </c>
      <c r="D31" s="757">
        <f>'RM_6.12.1.sz.mell'!D31</f>
        <v>0</v>
      </c>
      <c r="E31" s="757">
        <f>'RM_6.12.1.sz.mell'!E31</f>
        <v>0</v>
      </c>
      <c r="F31" s="757">
        <f>'RM_6.12.1.sz.mell'!F31</f>
        <v>0</v>
      </c>
      <c r="G31" s="757">
        <f>'RM_6.12.1.sz.mell'!G31</f>
        <v>0</v>
      </c>
      <c r="H31" s="757">
        <f>'RM_6.12.1.sz.mell'!H31</f>
        <v>0</v>
      </c>
      <c r="I31" s="757">
        <f>'RM_6.12.1.sz.mell'!I31</f>
        <v>0</v>
      </c>
      <c r="J31" s="788">
        <f>'RM_6.12.1.sz.mell'!J31</f>
        <v>0</v>
      </c>
      <c r="K31" s="781">
        <f>'RM_6.12.1.sz.mell'!K31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'RM_6.12.1.sz.mell'!C32</f>
        <v>0</v>
      </c>
      <c r="D32" s="297">
        <f>'RM_6.12.1.sz.mell'!D32</f>
        <v>0</v>
      </c>
      <c r="E32" s="297">
        <f>'RM_6.12.1.sz.mell'!E32</f>
        <v>0</v>
      </c>
      <c r="F32" s="297">
        <f>'RM_6.12.1.sz.mell'!F32</f>
        <v>0</v>
      </c>
      <c r="G32" s="297">
        <f>'RM_6.12.1.sz.mell'!G32</f>
        <v>0</v>
      </c>
      <c r="H32" s="297">
        <f>'RM_6.12.1.sz.mell'!H32</f>
        <v>0</v>
      </c>
      <c r="I32" s="297">
        <f>'RM_6.12.1.sz.mell'!I32</f>
        <v>0</v>
      </c>
      <c r="J32" s="297">
        <f>'RM_6.12.1.sz.mell'!J32</f>
        <v>0</v>
      </c>
      <c r="K32" s="346">
        <f>'RM_6.12.1.sz.mell'!K32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'RM_6.12.1.sz.mell'!C33</f>
        <v>0</v>
      </c>
      <c r="D33" s="672">
        <f>'RM_6.12.1.sz.mell'!D33</f>
        <v>0</v>
      </c>
      <c r="E33" s="672">
        <f>'RM_6.12.1.sz.mell'!E33</f>
        <v>0</v>
      </c>
      <c r="F33" s="672">
        <f>'RM_6.12.1.sz.mell'!F33</f>
        <v>0</v>
      </c>
      <c r="G33" s="672">
        <f>'RM_6.12.1.sz.mell'!G33</f>
        <v>0</v>
      </c>
      <c r="H33" s="672">
        <f>'RM_6.12.1.sz.mell'!H33</f>
        <v>0</v>
      </c>
      <c r="I33" s="672">
        <f>'RM_6.12.1.sz.mell'!I33</f>
        <v>0</v>
      </c>
      <c r="J33" s="788">
        <f>'RM_6.12.1.sz.mell'!J33</f>
        <v>0</v>
      </c>
      <c r="K33" s="781">
        <f>'RM_6.12.1.sz.mell'!K33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'RM_6.12.1.sz.mell'!C34</f>
        <v>0</v>
      </c>
      <c r="D34" s="679">
        <f>'RM_6.12.1.sz.mell'!D34</f>
        <v>0</v>
      </c>
      <c r="E34" s="679">
        <f>'RM_6.12.1.sz.mell'!E34</f>
        <v>0</v>
      </c>
      <c r="F34" s="679">
        <f>'RM_6.12.1.sz.mell'!F34</f>
        <v>0</v>
      </c>
      <c r="G34" s="679">
        <f>'RM_6.12.1.sz.mell'!G34</f>
        <v>0</v>
      </c>
      <c r="H34" s="679">
        <f>'RM_6.12.1.sz.mell'!H34</f>
        <v>0</v>
      </c>
      <c r="I34" s="679">
        <f>'RM_6.12.1.sz.mell'!I34</f>
        <v>0</v>
      </c>
      <c r="J34" s="788">
        <f>'RM_6.12.1.sz.mell'!J34</f>
        <v>0</v>
      </c>
      <c r="K34" s="781">
        <f>'RM_6.12.1.sz.mell'!K34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'RM_6.12.1.sz.mell'!C35</f>
        <v>0</v>
      </c>
      <c r="D35" s="757">
        <f>'RM_6.12.1.sz.mell'!D35</f>
        <v>0</v>
      </c>
      <c r="E35" s="757">
        <f>'RM_6.12.1.sz.mell'!E35</f>
        <v>0</v>
      </c>
      <c r="F35" s="757">
        <f>'RM_6.12.1.sz.mell'!F35</f>
        <v>0</v>
      </c>
      <c r="G35" s="757">
        <f>'RM_6.12.1.sz.mell'!G35</f>
        <v>0</v>
      </c>
      <c r="H35" s="757">
        <f>'RM_6.12.1.sz.mell'!H35</f>
        <v>0</v>
      </c>
      <c r="I35" s="757">
        <f>'RM_6.12.1.sz.mell'!I35</f>
        <v>0</v>
      </c>
      <c r="J35" s="788">
        <f>'RM_6.12.1.sz.mell'!J35</f>
        <v>0</v>
      </c>
      <c r="K35" s="798">
        <f>'RM_6.12.1.sz.mell'!K35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'RM_6.12.1.sz.mell'!C36</f>
        <v>0</v>
      </c>
      <c r="D36" s="389">
        <f>'RM_6.12.1.sz.mell'!D36</f>
        <v>0</v>
      </c>
      <c r="E36" s="389">
        <f>'RM_6.12.1.sz.mell'!E36</f>
        <v>0</v>
      </c>
      <c r="F36" s="389">
        <f>'RM_6.12.1.sz.mell'!F36</f>
        <v>0</v>
      </c>
      <c r="G36" s="389">
        <f>'RM_6.12.1.sz.mell'!G36</f>
        <v>0</v>
      </c>
      <c r="H36" s="389">
        <f>'RM_6.12.1.sz.mell'!H36</f>
        <v>0</v>
      </c>
      <c r="I36" s="389">
        <f>'RM_6.12.1.sz.mell'!I36</f>
        <v>0</v>
      </c>
      <c r="J36" s="297">
        <f>'RM_6.12.1.sz.mell'!J36</f>
        <v>0</v>
      </c>
      <c r="K36" s="302">
        <f>'RM_6.12.1.sz.mell'!K36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'RM_6.12.1.sz.mell'!C37</f>
        <v>0</v>
      </c>
      <c r="D37" s="389">
        <f>'RM_6.12.1.sz.mell'!D37</f>
        <v>0</v>
      </c>
      <c r="E37" s="389">
        <f>'RM_6.12.1.sz.mell'!E37</f>
        <v>0</v>
      </c>
      <c r="F37" s="389">
        <f>'RM_6.12.1.sz.mell'!F37</f>
        <v>0</v>
      </c>
      <c r="G37" s="389">
        <f>'RM_6.12.1.sz.mell'!G37</f>
        <v>0</v>
      </c>
      <c r="H37" s="389">
        <f>'RM_6.12.1.sz.mell'!H37</f>
        <v>0</v>
      </c>
      <c r="I37" s="389">
        <f>'RM_6.12.1.sz.mell'!I37</f>
        <v>0</v>
      </c>
      <c r="J37" s="799">
        <f>'RM_6.12.1.sz.mell'!J37</f>
        <v>0</v>
      </c>
      <c r="K37" s="781">
        <f>'RM_6.12.1.sz.mell'!K37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'RM_6.12.1.sz.mell'!C38</f>
        <v>0</v>
      </c>
      <c r="D38" s="297">
        <f>'RM_6.12.1.sz.mell'!D38</f>
        <v>0</v>
      </c>
      <c r="E38" s="297">
        <f>'RM_6.12.1.sz.mell'!E38</f>
        <v>0</v>
      </c>
      <c r="F38" s="297">
        <f>'RM_6.12.1.sz.mell'!F38</f>
        <v>0</v>
      </c>
      <c r="G38" s="297">
        <f>'RM_6.12.1.sz.mell'!G38</f>
        <v>0</v>
      </c>
      <c r="H38" s="297">
        <f>'RM_6.12.1.sz.mell'!H38</f>
        <v>0</v>
      </c>
      <c r="I38" s="297">
        <f>'RM_6.12.1.sz.mell'!I38</f>
        <v>0</v>
      </c>
      <c r="J38" s="297">
        <f>'RM_6.12.1.sz.mell'!J38</f>
        <v>0</v>
      </c>
      <c r="K38" s="346">
        <f>'RM_6.12.1.sz.mell'!K38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'RM_6.12.1.sz.mell'!C39</f>
        <v>0</v>
      </c>
      <c r="D39" s="297">
        <f>'RM_6.12.1.sz.mell'!D39</f>
        <v>0</v>
      </c>
      <c r="E39" s="297">
        <f>'RM_6.12.1.sz.mell'!E39</f>
        <v>0</v>
      </c>
      <c r="F39" s="297">
        <f>'RM_6.12.1.sz.mell'!F39</f>
        <v>0</v>
      </c>
      <c r="G39" s="297">
        <f>'RM_6.12.1.sz.mell'!G39</f>
        <v>0</v>
      </c>
      <c r="H39" s="297">
        <f>'RM_6.12.1.sz.mell'!H39</f>
        <v>0</v>
      </c>
      <c r="I39" s="297">
        <f>'RM_6.12.1.sz.mell'!I39</f>
        <v>0</v>
      </c>
      <c r="J39" s="297">
        <f>'RM_6.12.1.sz.mell'!J39</f>
        <v>0</v>
      </c>
      <c r="K39" s="346">
        <f>'RM_6.12.1.sz.mell'!K39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'RM_6.12.1.sz.mell'!C40</f>
        <v>0</v>
      </c>
      <c r="D40" s="672">
        <f>'RM_6.12.1.sz.mell'!D40</f>
        <v>0</v>
      </c>
      <c r="E40" s="672">
        <f>'RM_6.12.1.sz.mell'!E40</f>
        <v>0</v>
      </c>
      <c r="F40" s="672">
        <f>'RM_6.12.1.sz.mell'!F40</f>
        <v>0</v>
      </c>
      <c r="G40" s="672">
        <f>'RM_6.12.1.sz.mell'!G40</f>
        <v>0</v>
      </c>
      <c r="H40" s="672">
        <f>'RM_6.12.1.sz.mell'!H40</f>
        <v>0</v>
      </c>
      <c r="I40" s="672">
        <f>'RM_6.12.1.sz.mell'!I40</f>
        <v>0</v>
      </c>
      <c r="J40" s="788">
        <f>'RM_6.12.1.sz.mell'!J40</f>
        <v>0</v>
      </c>
      <c r="K40" s="781">
        <f>'RM_6.12.1.sz.mell'!K40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'RM_6.12.1.sz.mell'!C41</f>
        <v>0</v>
      </c>
      <c r="D41" s="679">
        <f>'RM_6.12.1.sz.mell'!D41</f>
        <v>0</v>
      </c>
      <c r="E41" s="679">
        <f>'RM_6.12.1.sz.mell'!E41</f>
        <v>0</v>
      </c>
      <c r="F41" s="679">
        <f>'RM_6.12.1.sz.mell'!F41</f>
        <v>0</v>
      </c>
      <c r="G41" s="679">
        <f>'RM_6.12.1.sz.mell'!G41</f>
        <v>0</v>
      </c>
      <c r="H41" s="679">
        <f>'RM_6.12.1.sz.mell'!H41</f>
        <v>0</v>
      </c>
      <c r="I41" s="679">
        <f>'RM_6.12.1.sz.mell'!I41</f>
        <v>0</v>
      </c>
      <c r="J41" s="788">
        <f>'RM_6.12.1.sz.mell'!J41</f>
        <v>0</v>
      </c>
      <c r="K41" s="789">
        <f>'RM_6.12.1.sz.mell'!K41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'RM_6.12.1.sz.mell'!C42</f>
        <v>0</v>
      </c>
      <c r="D42" s="676">
        <f>'RM_6.12.1.sz.mell'!D42</f>
        <v>0</v>
      </c>
      <c r="E42" s="676">
        <f>'RM_6.12.1.sz.mell'!E42</f>
        <v>0</v>
      </c>
      <c r="F42" s="676">
        <f>'RM_6.12.1.sz.mell'!F42</f>
        <v>0</v>
      </c>
      <c r="G42" s="676">
        <f>'RM_6.12.1.sz.mell'!G42</f>
        <v>0</v>
      </c>
      <c r="H42" s="676">
        <f>'RM_6.12.1.sz.mell'!H42</f>
        <v>0</v>
      </c>
      <c r="I42" s="676">
        <f>'RM_6.12.1.sz.mell'!I42</f>
        <v>0</v>
      </c>
      <c r="J42" s="788">
        <f>'RM_6.12.1.sz.mell'!J42</f>
        <v>0</v>
      </c>
      <c r="K42" s="791">
        <f>'RM_6.12.1.sz.mell'!K42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'RM_6.12.1.sz.mell'!C43</f>
        <v>0</v>
      </c>
      <c r="D43" s="297">
        <f>'RM_6.12.1.sz.mell'!D43</f>
        <v>0</v>
      </c>
      <c r="E43" s="297">
        <f>'RM_6.12.1.sz.mell'!E43</f>
        <v>0</v>
      </c>
      <c r="F43" s="297">
        <f>'RM_6.12.1.sz.mell'!F43</f>
        <v>0</v>
      </c>
      <c r="G43" s="297">
        <f>'RM_6.12.1.sz.mell'!G43</f>
        <v>0</v>
      </c>
      <c r="H43" s="297">
        <f>'RM_6.12.1.sz.mell'!H43</f>
        <v>0</v>
      </c>
      <c r="I43" s="297">
        <f>'RM_6.12.1.sz.mell'!I43</f>
        <v>0</v>
      </c>
      <c r="J43" s="297">
        <f>'RM_6.12.1.sz.mell'!J43</f>
        <v>0</v>
      </c>
      <c r="K43" s="346">
        <f>'RM_6.12.1.sz.mell'!K43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'RM_6.12.1.sz.mell'!C45</f>
        <v>0</v>
      </c>
      <c r="D45" s="801">
        <f>'RM_6.12.1.sz.mell'!D45</f>
        <v>0</v>
      </c>
      <c r="E45" s="801">
        <f>'RM_6.12.1.sz.mell'!E45</f>
        <v>0</v>
      </c>
      <c r="F45" s="801">
        <f>'RM_6.12.1.sz.mell'!F45</f>
        <v>0</v>
      </c>
      <c r="G45" s="801">
        <f>'RM_6.12.1.sz.mell'!G45</f>
        <v>0</v>
      </c>
      <c r="H45" s="801">
        <f>'RM_6.12.1.sz.mell'!H45</f>
        <v>0</v>
      </c>
      <c r="I45" s="801">
        <f>'RM_6.12.1.sz.mell'!I45</f>
        <v>0</v>
      </c>
      <c r="J45" s="801">
        <f>'RM_6.12.1.sz.mell'!J45</f>
        <v>0</v>
      </c>
      <c r="K45" s="302">
        <f>'RM_6.12.1.sz.mell'!K45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'RM_6.12.1.sz.mell'!C46</f>
        <v>0</v>
      </c>
      <c r="D46" s="803">
        <f>'RM_6.12.1.sz.mell'!D46</f>
        <v>0</v>
      </c>
      <c r="E46" s="803">
        <f>'RM_6.12.1.sz.mell'!E46</f>
        <v>0</v>
      </c>
      <c r="F46" s="803">
        <f>'RM_6.12.1.sz.mell'!F46</f>
        <v>0</v>
      </c>
      <c r="G46" s="803">
        <f>'RM_6.12.1.sz.mell'!G46</f>
        <v>0</v>
      </c>
      <c r="H46" s="803">
        <f>'RM_6.12.1.sz.mell'!H46</f>
        <v>0</v>
      </c>
      <c r="I46" s="803">
        <f>'RM_6.12.1.sz.mell'!I46</f>
        <v>0</v>
      </c>
      <c r="J46" s="803">
        <f>'RM_6.12.1.sz.mell'!J46</f>
        <v>0</v>
      </c>
      <c r="K46" s="804">
        <f>'RM_6.12.1.sz.mell'!K46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'RM_6.12.1.sz.mell'!C47</f>
        <v>0</v>
      </c>
      <c r="D47" s="806">
        <f>'RM_6.12.1.sz.mell'!D47</f>
        <v>0</v>
      </c>
      <c r="E47" s="806">
        <f>'RM_6.12.1.sz.mell'!E47</f>
        <v>0</v>
      </c>
      <c r="F47" s="806">
        <f>'RM_6.12.1.sz.mell'!F47</f>
        <v>0</v>
      </c>
      <c r="G47" s="806">
        <f>'RM_6.12.1.sz.mell'!G47</f>
        <v>0</v>
      </c>
      <c r="H47" s="806">
        <f>'RM_6.12.1.sz.mell'!H47</f>
        <v>0</v>
      </c>
      <c r="I47" s="806">
        <f>'RM_6.12.1.sz.mell'!I47</f>
        <v>0</v>
      </c>
      <c r="J47" s="806">
        <f>'RM_6.12.1.sz.mell'!J47</f>
        <v>0</v>
      </c>
      <c r="K47" s="807">
        <f>'RM_6.12.1.sz.mell'!K47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'RM_6.12.1.sz.mell'!C48</f>
        <v>0</v>
      </c>
      <c r="D48" s="806">
        <f>'RM_6.12.1.sz.mell'!D48</f>
        <v>0</v>
      </c>
      <c r="E48" s="806">
        <f>'RM_6.12.1.sz.mell'!E48</f>
        <v>0</v>
      </c>
      <c r="F48" s="806">
        <f>'RM_6.12.1.sz.mell'!F48</f>
        <v>0</v>
      </c>
      <c r="G48" s="806">
        <f>'RM_6.12.1.sz.mell'!G48</f>
        <v>0</v>
      </c>
      <c r="H48" s="806">
        <f>'RM_6.12.1.sz.mell'!H48</f>
        <v>0</v>
      </c>
      <c r="I48" s="806">
        <f>'RM_6.12.1.sz.mell'!I48</f>
        <v>0</v>
      </c>
      <c r="J48" s="806">
        <f>'RM_6.12.1.sz.mell'!J48</f>
        <v>0</v>
      </c>
      <c r="K48" s="807">
        <f>'RM_6.12.1.sz.mell'!K48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'RM_6.12.1.sz.mell'!C49</f>
        <v>0</v>
      </c>
      <c r="D49" s="806">
        <f>'RM_6.12.1.sz.mell'!D49</f>
        <v>0</v>
      </c>
      <c r="E49" s="806">
        <f>'RM_6.12.1.sz.mell'!E49</f>
        <v>0</v>
      </c>
      <c r="F49" s="806">
        <f>'RM_6.12.1.sz.mell'!F49</f>
        <v>0</v>
      </c>
      <c r="G49" s="806">
        <f>'RM_6.12.1.sz.mell'!G49</f>
        <v>0</v>
      </c>
      <c r="H49" s="806">
        <f>'RM_6.12.1.sz.mell'!H49</f>
        <v>0</v>
      </c>
      <c r="I49" s="806">
        <f>'RM_6.12.1.sz.mell'!I49</f>
        <v>0</v>
      </c>
      <c r="J49" s="806">
        <f>'RM_6.12.1.sz.mell'!J49</f>
        <v>0</v>
      </c>
      <c r="K49" s="807">
        <f>'RM_6.12.1.sz.mell'!K49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'RM_6.12.1.sz.mell'!C50</f>
        <v>0</v>
      </c>
      <c r="D50" s="806">
        <f>'RM_6.12.1.sz.mell'!D50</f>
        <v>0</v>
      </c>
      <c r="E50" s="806">
        <f>'RM_6.12.1.sz.mell'!E50</f>
        <v>0</v>
      </c>
      <c r="F50" s="806">
        <f>'RM_6.12.1.sz.mell'!F50</f>
        <v>0</v>
      </c>
      <c r="G50" s="806">
        <f>'RM_6.12.1.sz.mell'!G50</f>
        <v>0</v>
      </c>
      <c r="H50" s="806">
        <f>'RM_6.12.1.sz.mell'!H50</f>
        <v>0</v>
      </c>
      <c r="I50" s="806">
        <f>'RM_6.12.1.sz.mell'!I50</f>
        <v>0</v>
      </c>
      <c r="J50" s="806">
        <f>'RM_6.12.1.sz.mell'!J50</f>
        <v>0</v>
      </c>
      <c r="K50" s="807">
        <f>'RM_6.12.1.sz.mell'!K50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'RM_6.12.1.sz.mell'!C51</f>
        <v>0</v>
      </c>
      <c r="D51" s="801">
        <f>'RM_6.12.1.sz.mell'!D51</f>
        <v>0</v>
      </c>
      <c r="E51" s="801">
        <f>'RM_6.12.1.sz.mell'!E51</f>
        <v>0</v>
      </c>
      <c r="F51" s="801">
        <f>'RM_6.12.1.sz.mell'!F51</f>
        <v>0</v>
      </c>
      <c r="G51" s="801">
        <f>'RM_6.12.1.sz.mell'!G51</f>
        <v>0</v>
      </c>
      <c r="H51" s="801">
        <f>'RM_6.12.1.sz.mell'!H51</f>
        <v>0</v>
      </c>
      <c r="I51" s="801">
        <f>'RM_6.12.1.sz.mell'!I51</f>
        <v>0</v>
      </c>
      <c r="J51" s="801">
        <f>'RM_6.12.1.sz.mell'!J51</f>
        <v>0</v>
      </c>
      <c r="K51" s="302">
        <f>'RM_6.12.1.sz.mell'!K51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'RM_6.12.1.sz.mell'!C52</f>
        <v>0</v>
      </c>
      <c r="D52" s="803">
        <f>'RM_6.12.1.sz.mell'!D52</f>
        <v>0</v>
      </c>
      <c r="E52" s="803">
        <f>'RM_6.12.1.sz.mell'!E52</f>
        <v>0</v>
      </c>
      <c r="F52" s="803">
        <f>'RM_6.12.1.sz.mell'!F52</f>
        <v>0</v>
      </c>
      <c r="G52" s="803">
        <f>'RM_6.12.1.sz.mell'!G52</f>
        <v>0</v>
      </c>
      <c r="H52" s="803">
        <f>'RM_6.12.1.sz.mell'!H52</f>
        <v>0</v>
      </c>
      <c r="I52" s="803">
        <f>'RM_6.12.1.sz.mell'!I52</f>
        <v>0</v>
      </c>
      <c r="J52" s="803">
        <f>'RM_6.12.1.sz.mell'!J52</f>
        <v>0</v>
      </c>
      <c r="K52" s="804">
        <f>'RM_6.12.1.sz.mell'!K52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'RM_6.12.1.sz.mell'!C53</f>
        <v>0</v>
      </c>
      <c r="D53" s="806">
        <f>'RM_6.12.1.sz.mell'!D53</f>
        <v>0</v>
      </c>
      <c r="E53" s="806">
        <f>'RM_6.12.1.sz.mell'!E53</f>
        <v>0</v>
      </c>
      <c r="F53" s="806">
        <f>'RM_6.12.1.sz.mell'!F53</f>
        <v>0</v>
      </c>
      <c r="G53" s="806">
        <f>'RM_6.12.1.sz.mell'!G53</f>
        <v>0</v>
      </c>
      <c r="H53" s="806">
        <f>'RM_6.12.1.sz.mell'!H53</f>
        <v>0</v>
      </c>
      <c r="I53" s="806">
        <f>'RM_6.12.1.sz.mell'!I53</f>
        <v>0</v>
      </c>
      <c r="J53" s="806">
        <f>'RM_6.12.1.sz.mell'!J53</f>
        <v>0</v>
      </c>
      <c r="K53" s="807">
        <f>'RM_6.12.1.sz.mell'!K53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'RM_6.12.1.sz.mell'!C54</f>
        <v>0</v>
      </c>
      <c r="D54" s="806">
        <f>'RM_6.12.1.sz.mell'!D54</f>
        <v>0</v>
      </c>
      <c r="E54" s="806">
        <f>'RM_6.12.1.sz.mell'!E54</f>
        <v>0</v>
      </c>
      <c r="F54" s="806">
        <f>'RM_6.12.1.sz.mell'!F54</f>
        <v>0</v>
      </c>
      <c r="G54" s="806">
        <f>'RM_6.12.1.sz.mell'!G54</f>
        <v>0</v>
      </c>
      <c r="H54" s="806">
        <f>'RM_6.12.1.sz.mell'!H54</f>
        <v>0</v>
      </c>
      <c r="I54" s="806">
        <f>'RM_6.12.1.sz.mell'!I54</f>
        <v>0</v>
      </c>
      <c r="J54" s="806">
        <f>'RM_6.12.1.sz.mell'!J54</f>
        <v>0</v>
      </c>
      <c r="K54" s="807">
        <f>'RM_6.12.1.sz.mell'!K54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'RM_6.12.1.sz.mell'!C55</f>
        <v>0</v>
      </c>
      <c r="D55" s="806">
        <f>'RM_6.12.1.sz.mell'!D55</f>
        <v>0</v>
      </c>
      <c r="E55" s="806">
        <f>'RM_6.12.1.sz.mell'!E55</f>
        <v>0</v>
      </c>
      <c r="F55" s="806">
        <f>'RM_6.12.1.sz.mell'!F55</f>
        <v>0</v>
      </c>
      <c r="G55" s="806">
        <f>'RM_6.12.1.sz.mell'!G55</f>
        <v>0</v>
      </c>
      <c r="H55" s="806">
        <f>'RM_6.12.1.sz.mell'!H55</f>
        <v>0</v>
      </c>
      <c r="I55" s="806">
        <f>'RM_6.12.1.sz.mell'!I55</f>
        <v>0</v>
      </c>
      <c r="J55" s="806">
        <f>'RM_6.12.1.sz.mell'!J55</f>
        <v>0</v>
      </c>
      <c r="K55" s="807">
        <f>'RM_6.12.1.sz.mell'!K55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'RM_6.12.1.sz.mell'!C56</f>
        <v>0</v>
      </c>
      <c r="D56" s="801">
        <f>'RM_6.12.1.sz.mell'!D56</f>
        <v>0</v>
      </c>
      <c r="E56" s="801">
        <f>'RM_6.12.1.sz.mell'!E56</f>
        <v>0</v>
      </c>
      <c r="F56" s="801">
        <f>'RM_6.12.1.sz.mell'!F56</f>
        <v>0</v>
      </c>
      <c r="G56" s="801">
        <f>'RM_6.12.1.sz.mell'!G56</f>
        <v>0</v>
      </c>
      <c r="H56" s="801">
        <f>'RM_6.12.1.sz.mell'!H56</f>
        <v>0</v>
      </c>
      <c r="I56" s="801">
        <f>'RM_6.12.1.sz.mell'!I56</f>
        <v>0</v>
      </c>
      <c r="J56" s="801">
        <f>'RM_6.12.1.sz.mell'!J56</f>
        <v>0</v>
      </c>
      <c r="K56" s="302">
        <f>'RM_6.12.1.sz.mell'!K56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'RM_6.12.1.sz.mell'!C57</f>
        <v>0</v>
      </c>
      <c r="D57" s="809">
        <f>'RM_6.12.1.sz.mell'!D57</f>
        <v>0</v>
      </c>
      <c r="E57" s="809">
        <f>'RM_6.12.1.sz.mell'!E57</f>
        <v>0</v>
      </c>
      <c r="F57" s="809">
        <f>'RM_6.12.1.sz.mell'!F57</f>
        <v>0</v>
      </c>
      <c r="G57" s="809">
        <f>'RM_6.12.1.sz.mell'!G57</f>
        <v>0</v>
      </c>
      <c r="H57" s="809">
        <f>'RM_6.12.1.sz.mell'!H57</f>
        <v>0</v>
      </c>
      <c r="I57" s="809">
        <f>'RM_6.12.1.sz.mell'!I57</f>
        <v>0</v>
      </c>
      <c r="J57" s="809">
        <f>'RM_6.12.1.sz.mell'!J57</f>
        <v>0</v>
      </c>
      <c r="K57" s="350">
        <f>'RM_6.12.1.sz.mell'!K57</f>
        <v>0</v>
      </c>
    </row>
    <row r="58" spans="1:11" ht="8.1" customHeight="1" thickBot="1" x14ac:dyDescent="0.25">
      <c r="C58" s="815">
        <f>'RM_6.12.1.sz.mell'!C58</f>
        <v>0</v>
      </c>
      <c r="D58" s="815">
        <f>'RM_6.12.1.sz.mell'!D58</f>
        <v>0</v>
      </c>
      <c r="E58" s="815">
        <f>'RM_6.12.1.sz.mell'!E58</f>
        <v>0</v>
      </c>
      <c r="F58" s="815">
        <f>'RM_6.12.1.sz.mell'!F58</f>
        <v>0</v>
      </c>
      <c r="G58" s="815">
        <f>'RM_6.12.1.sz.mell'!G58</f>
        <v>0</v>
      </c>
      <c r="H58" s="815">
        <f>'RM_6.12.1.sz.mell'!H58</f>
        <v>0</v>
      </c>
      <c r="I58" s="815">
        <f>'RM_6.12.1.sz.mell'!I58</f>
        <v>0</v>
      </c>
      <c r="J58" s="815">
        <f>'RM_6.12.1.sz.mell'!J58</f>
        <v>0</v>
      </c>
      <c r="K58" s="816">
        <f>'RM_6.12.1.sz.mell'!K58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'RM_6.12.1.sz.mell'!C59</f>
        <v>0</v>
      </c>
      <c r="D59" s="813">
        <f>'RM_6.12.1.sz.mell'!D59</f>
        <v>0</v>
      </c>
      <c r="E59" s="813">
        <f>'RM_6.12.1.sz.mell'!E59</f>
        <v>0</v>
      </c>
      <c r="F59" s="813">
        <f>'RM_6.12.1.sz.mell'!F59</f>
        <v>0</v>
      </c>
      <c r="G59" s="813">
        <f>'RM_6.12.1.sz.mell'!G59</f>
        <v>0</v>
      </c>
      <c r="H59" s="813">
        <f>'RM_6.12.1.sz.mell'!H59</f>
        <v>0</v>
      </c>
      <c r="I59" s="813">
        <f>'RM_6.12.1.sz.mell'!I59</f>
        <v>0</v>
      </c>
      <c r="J59" s="813">
        <f>'RM_6.12.1.sz.mell'!J59</f>
        <v>0</v>
      </c>
      <c r="K59" s="814">
        <f>'RM_6.12.1.sz.mell'!K59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'RM_6.12.1.sz.mell'!C60</f>
        <v>0</v>
      </c>
      <c r="D60" s="813">
        <f>'RM_6.12.1.sz.mell'!D60</f>
        <v>0</v>
      </c>
      <c r="E60" s="813">
        <f>'RM_6.12.1.sz.mell'!E60</f>
        <v>0</v>
      </c>
      <c r="F60" s="813">
        <f>'RM_6.12.1.sz.mell'!F60</f>
        <v>0</v>
      </c>
      <c r="G60" s="813">
        <f>'RM_6.12.1.sz.mell'!G60</f>
        <v>0</v>
      </c>
      <c r="H60" s="813">
        <f>'RM_6.12.1.sz.mell'!H60</f>
        <v>0</v>
      </c>
      <c r="I60" s="813">
        <f>'RM_6.12.1.sz.mell'!I60</f>
        <v>0</v>
      </c>
      <c r="J60" s="813">
        <f>'RM_6.12.1.sz.mell'!J60</f>
        <v>0</v>
      </c>
      <c r="K60" s="814">
        <f>'RM_6.12.1.sz.mell'!K60</f>
        <v>0</v>
      </c>
    </row>
  </sheetData>
  <sheetProtection sheet="1" formatCells="0"/>
  <customSheetViews>
    <customSheetView guid="{9A8A2574-4E4C-4A0E-A4B4-611EAAF4A38D}" scale="120" topLeftCell="B1">
      <selection activeCell="O38" sqref="O38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CONCATENATE(ALAPADATOK!Q31,"2. melléklet ",E_ALAPADATOK!A7," ",E_ALAPADATOK!B7," ",E_ALAPADATOK!C7," ",E_ALAPADATOK!D7," ",E_ALAPADATOK!E7," ",E_ALAPADATOK!F7," ",E_ALAPADATOK!G7," ",E_ALAPADATOK!H7)</f>
        <v>5.11.2.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CONCATENATE('E_5.12.1.sz.mell'!B2:J2)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CONCATENATE('E_5.1.2.sz.mell'!B3:J3)</f>
        <v>Önként vállalt feladatok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'RM_6.12.2.sz.mell'!C10</f>
        <v>0</v>
      </c>
      <c r="D10" s="297">
        <f>'RM_6.12.2.sz.mell'!D10</f>
        <v>0</v>
      </c>
      <c r="E10" s="297">
        <f>'RM_6.12.2.sz.mell'!E10</f>
        <v>0</v>
      </c>
      <c r="F10" s="297">
        <f>'RM_6.12.2.sz.mell'!F10</f>
        <v>0</v>
      </c>
      <c r="G10" s="297">
        <f>'RM_6.12.2.sz.mell'!G10</f>
        <v>0</v>
      </c>
      <c r="H10" s="297">
        <f>'RM_6.12.2.sz.mell'!H10</f>
        <v>0</v>
      </c>
      <c r="I10" s="297">
        <f>'RM_6.12.2.sz.mell'!I10</f>
        <v>0</v>
      </c>
      <c r="J10" s="297">
        <f>'RM_6.12.2.sz.mell'!J10</f>
        <v>0</v>
      </c>
      <c r="K10" s="297">
        <f>'RM_6.12.2.sz.mell'!K10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'RM_6.12.2.sz.mell'!C11</f>
        <v>0</v>
      </c>
      <c r="D11" s="684">
        <f>'RM_6.12.2.sz.mell'!D11</f>
        <v>0</v>
      </c>
      <c r="E11" s="684">
        <f>'RM_6.12.2.sz.mell'!E11</f>
        <v>0</v>
      </c>
      <c r="F11" s="684">
        <f>'RM_6.12.2.sz.mell'!F11</f>
        <v>0</v>
      </c>
      <c r="G11" s="684">
        <f>'RM_6.12.2.sz.mell'!G11</f>
        <v>0</v>
      </c>
      <c r="H11" s="684">
        <f>'RM_6.12.2.sz.mell'!H11</f>
        <v>0</v>
      </c>
      <c r="I11" s="684">
        <f>'RM_6.12.2.sz.mell'!I11</f>
        <v>0</v>
      </c>
      <c r="J11" s="780">
        <f>'RM_6.12.2.sz.mell'!J11</f>
        <v>0</v>
      </c>
      <c r="K11" s="781">
        <f>'RM_6.12.2.sz.mell'!K11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'RM_6.12.2.sz.mell'!C12</f>
        <v>0</v>
      </c>
      <c r="D12" s="686">
        <f>'RM_6.12.2.sz.mell'!D12</f>
        <v>0</v>
      </c>
      <c r="E12" s="686">
        <f>'RM_6.12.2.sz.mell'!E12</f>
        <v>0</v>
      </c>
      <c r="F12" s="686">
        <f>'RM_6.12.2.sz.mell'!F12</f>
        <v>0</v>
      </c>
      <c r="G12" s="686">
        <f>'RM_6.12.2.sz.mell'!G12</f>
        <v>0</v>
      </c>
      <c r="H12" s="686">
        <f>'RM_6.12.2.sz.mell'!H12</f>
        <v>0</v>
      </c>
      <c r="I12" s="686">
        <f>'RM_6.12.2.sz.mell'!I12</f>
        <v>0</v>
      </c>
      <c r="J12" s="783">
        <f>'RM_6.12.2.sz.mell'!J12</f>
        <v>0</v>
      </c>
      <c r="K12" s="781">
        <f>'RM_6.12.2.sz.mell'!K12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'RM_6.12.2.sz.mell'!C13</f>
        <v>0</v>
      </c>
      <c r="D13" s="686">
        <f>'RM_6.12.2.sz.mell'!D13</f>
        <v>0</v>
      </c>
      <c r="E13" s="686">
        <f>'RM_6.12.2.sz.mell'!E13</f>
        <v>0</v>
      </c>
      <c r="F13" s="686">
        <f>'RM_6.12.2.sz.mell'!F13</f>
        <v>0</v>
      </c>
      <c r="G13" s="686">
        <f>'RM_6.12.2.sz.mell'!G13</f>
        <v>0</v>
      </c>
      <c r="H13" s="686">
        <f>'RM_6.12.2.sz.mell'!H13</f>
        <v>0</v>
      </c>
      <c r="I13" s="686">
        <f>'RM_6.12.2.sz.mell'!I13</f>
        <v>0</v>
      </c>
      <c r="J13" s="783">
        <f>'RM_6.12.2.sz.mell'!J13</f>
        <v>0</v>
      </c>
      <c r="K13" s="781">
        <f>'RM_6.12.2.sz.mell'!K13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'RM_6.12.2.sz.mell'!C14</f>
        <v>0</v>
      </c>
      <c r="D14" s="686">
        <f>'RM_6.12.2.sz.mell'!D14</f>
        <v>0</v>
      </c>
      <c r="E14" s="686">
        <f>'RM_6.12.2.sz.mell'!E14</f>
        <v>0</v>
      </c>
      <c r="F14" s="686">
        <f>'RM_6.12.2.sz.mell'!F14</f>
        <v>0</v>
      </c>
      <c r="G14" s="686">
        <f>'RM_6.12.2.sz.mell'!G14</f>
        <v>0</v>
      </c>
      <c r="H14" s="686">
        <f>'RM_6.12.2.sz.mell'!H14</f>
        <v>0</v>
      </c>
      <c r="I14" s="686">
        <f>'RM_6.12.2.sz.mell'!I14</f>
        <v>0</v>
      </c>
      <c r="J14" s="783">
        <f>'RM_6.12.2.sz.mell'!J14</f>
        <v>0</v>
      </c>
      <c r="K14" s="781">
        <f>'RM_6.12.2.sz.mell'!K14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'RM_6.12.2.sz.mell'!C15</f>
        <v>0</v>
      </c>
      <c r="D15" s="686">
        <f>'RM_6.12.2.sz.mell'!D15</f>
        <v>0</v>
      </c>
      <c r="E15" s="686">
        <f>'RM_6.12.2.sz.mell'!E15</f>
        <v>0</v>
      </c>
      <c r="F15" s="686">
        <f>'RM_6.12.2.sz.mell'!F15</f>
        <v>0</v>
      </c>
      <c r="G15" s="686">
        <f>'RM_6.12.2.sz.mell'!G15</f>
        <v>0</v>
      </c>
      <c r="H15" s="686">
        <f>'RM_6.12.2.sz.mell'!H15</f>
        <v>0</v>
      </c>
      <c r="I15" s="686">
        <f>'RM_6.12.2.sz.mell'!I15</f>
        <v>0</v>
      </c>
      <c r="J15" s="783">
        <f>'RM_6.12.2.sz.mell'!J15</f>
        <v>0</v>
      </c>
      <c r="K15" s="781">
        <f>'RM_6.12.2.sz.mell'!K15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'RM_6.12.2.sz.mell'!C16</f>
        <v>0</v>
      </c>
      <c r="D16" s="686">
        <f>'RM_6.12.2.sz.mell'!D16</f>
        <v>0</v>
      </c>
      <c r="E16" s="686">
        <f>'RM_6.12.2.sz.mell'!E16</f>
        <v>0</v>
      </c>
      <c r="F16" s="686">
        <f>'RM_6.12.2.sz.mell'!F16</f>
        <v>0</v>
      </c>
      <c r="G16" s="686">
        <f>'RM_6.12.2.sz.mell'!G16</f>
        <v>0</v>
      </c>
      <c r="H16" s="686">
        <f>'RM_6.12.2.sz.mell'!H16</f>
        <v>0</v>
      </c>
      <c r="I16" s="686">
        <f>'RM_6.12.2.sz.mell'!I16</f>
        <v>0</v>
      </c>
      <c r="J16" s="783">
        <f>'RM_6.12.2.sz.mell'!J16</f>
        <v>0</v>
      </c>
      <c r="K16" s="781">
        <f>'RM_6.12.2.sz.mell'!K16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'RM_6.12.2.sz.mell'!C17</f>
        <v>0</v>
      </c>
      <c r="D17" s="686">
        <f>'RM_6.12.2.sz.mell'!D17</f>
        <v>0</v>
      </c>
      <c r="E17" s="686">
        <f>'RM_6.12.2.sz.mell'!E17</f>
        <v>0</v>
      </c>
      <c r="F17" s="686">
        <f>'RM_6.12.2.sz.mell'!F17</f>
        <v>0</v>
      </c>
      <c r="G17" s="686">
        <f>'RM_6.12.2.sz.mell'!G17</f>
        <v>0</v>
      </c>
      <c r="H17" s="686">
        <f>'RM_6.12.2.sz.mell'!H17</f>
        <v>0</v>
      </c>
      <c r="I17" s="686">
        <f>'RM_6.12.2.sz.mell'!I17</f>
        <v>0</v>
      </c>
      <c r="J17" s="783">
        <f>'RM_6.12.2.sz.mell'!J17</f>
        <v>0</v>
      </c>
      <c r="K17" s="781">
        <f>'RM_6.12.2.sz.mell'!K17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'RM_6.12.2.sz.mell'!C18</f>
        <v>0</v>
      </c>
      <c r="D18" s="686">
        <f>'RM_6.12.2.sz.mell'!D18</f>
        <v>0</v>
      </c>
      <c r="E18" s="686">
        <f>'RM_6.12.2.sz.mell'!E18</f>
        <v>0</v>
      </c>
      <c r="F18" s="686">
        <f>'RM_6.12.2.sz.mell'!F18</f>
        <v>0</v>
      </c>
      <c r="G18" s="686">
        <f>'RM_6.12.2.sz.mell'!G18</f>
        <v>0</v>
      </c>
      <c r="H18" s="686">
        <f>'RM_6.12.2.sz.mell'!H18</f>
        <v>0</v>
      </c>
      <c r="I18" s="686">
        <f>'RM_6.12.2.sz.mell'!I18</f>
        <v>0</v>
      </c>
      <c r="J18" s="783">
        <f>'RM_6.12.2.sz.mell'!J18</f>
        <v>0</v>
      </c>
      <c r="K18" s="781">
        <f>'RM_6.12.2.sz.mell'!K18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'RM_6.12.2.sz.mell'!C19</f>
        <v>0</v>
      </c>
      <c r="D19" s="686">
        <f>'RM_6.12.2.sz.mell'!D19</f>
        <v>0</v>
      </c>
      <c r="E19" s="686">
        <f>'RM_6.12.2.sz.mell'!E19</f>
        <v>0</v>
      </c>
      <c r="F19" s="686">
        <f>'RM_6.12.2.sz.mell'!F19</f>
        <v>0</v>
      </c>
      <c r="G19" s="686">
        <f>'RM_6.12.2.sz.mell'!G19</f>
        <v>0</v>
      </c>
      <c r="H19" s="686">
        <f>'RM_6.12.2.sz.mell'!H19</f>
        <v>0</v>
      </c>
      <c r="I19" s="686">
        <f>'RM_6.12.2.sz.mell'!I19</f>
        <v>0</v>
      </c>
      <c r="J19" s="783">
        <f>'RM_6.12.2.sz.mell'!J19</f>
        <v>0</v>
      </c>
      <c r="K19" s="781">
        <f>'RM_6.12.2.sz.mell'!K19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'RM_6.12.2.sz.mell'!C20</f>
        <v>0</v>
      </c>
      <c r="D20" s="686">
        <f>'RM_6.12.2.sz.mell'!D20</f>
        <v>0</v>
      </c>
      <c r="E20" s="686">
        <f>'RM_6.12.2.sz.mell'!E20</f>
        <v>0</v>
      </c>
      <c r="F20" s="686">
        <f>'RM_6.12.2.sz.mell'!F20</f>
        <v>0</v>
      </c>
      <c r="G20" s="686">
        <f>'RM_6.12.2.sz.mell'!G20</f>
        <v>0</v>
      </c>
      <c r="H20" s="686">
        <f>'RM_6.12.2.sz.mell'!H20</f>
        <v>0</v>
      </c>
      <c r="I20" s="686">
        <f>'RM_6.12.2.sz.mell'!I20</f>
        <v>0</v>
      </c>
      <c r="J20" s="783">
        <f>'RM_6.12.2.sz.mell'!J20</f>
        <v>0</v>
      </c>
      <c r="K20" s="781">
        <f>'RM_6.12.2.sz.mell'!K20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'RM_6.12.2.sz.mell'!C21</f>
        <v>0</v>
      </c>
      <c r="D21" s="688">
        <f>'RM_6.12.2.sz.mell'!D21</f>
        <v>0</v>
      </c>
      <c r="E21" s="688">
        <f>'RM_6.12.2.sz.mell'!E21</f>
        <v>0</v>
      </c>
      <c r="F21" s="688">
        <f>'RM_6.12.2.sz.mell'!F21</f>
        <v>0</v>
      </c>
      <c r="G21" s="688">
        <f>'RM_6.12.2.sz.mell'!G21</f>
        <v>0</v>
      </c>
      <c r="H21" s="688">
        <f>'RM_6.12.2.sz.mell'!H21</f>
        <v>0</v>
      </c>
      <c r="I21" s="688">
        <f>'RM_6.12.2.sz.mell'!I21</f>
        <v>0</v>
      </c>
      <c r="J21" s="786">
        <f>'RM_6.12.2.sz.mell'!J21</f>
        <v>0</v>
      </c>
      <c r="K21" s="781">
        <f>'RM_6.12.2.sz.mell'!K21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'RM_6.12.2.sz.mell'!C22</f>
        <v>0</v>
      </c>
      <c r="D22" s="297">
        <f>'RM_6.12.2.sz.mell'!D22</f>
        <v>0</v>
      </c>
      <c r="E22" s="297">
        <f>'RM_6.12.2.sz.mell'!E22</f>
        <v>0</v>
      </c>
      <c r="F22" s="297">
        <f>'RM_6.12.2.sz.mell'!F22</f>
        <v>0</v>
      </c>
      <c r="G22" s="297">
        <f>'RM_6.12.2.sz.mell'!G22</f>
        <v>0</v>
      </c>
      <c r="H22" s="297">
        <f>'RM_6.12.2.sz.mell'!H22</f>
        <v>0</v>
      </c>
      <c r="I22" s="297">
        <f>'RM_6.12.2.sz.mell'!I22</f>
        <v>0</v>
      </c>
      <c r="J22" s="297">
        <f>'RM_6.12.2.sz.mell'!J22</f>
        <v>0</v>
      </c>
      <c r="K22" s="346">
        <f>'RM_6.12.2.sz.mell'!K22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'RM_6.12.2.sz.mell'!C23</f>
        <v>0</v>
      </c>
      <c r="D23" s="668">
        <f>'RM_6.12.2.sz.mell'!D23</f>
        <v>0</v>
      </c>
      <c r="E23" s="668">
        <f>'RM_6.12.2.sz.mell'!E23</f>
        <v>0</v>
      </c>
      <c r="F23" s="668">
        <f>'RM_6.12.2.sz.mell'!F23</f>
        <v>0</v>
      </c>
      <c r="G23" s="668">
        <f>'RM_6.12.2.sz.mell'!G23</f>
        <v>0</v>
      </c>
      <c r="H23" s="668">
        <f>'RM_6.12.2.sz.mell'!H23</f>
        <v>0</v>
      </c>
      <c r="I23" s="668">
        <f>'RM_6.12.2.sz.mell'!I23</f>
        <v>0</v>
      </c>
      <c r="J23" s="788">
        <f>'RM_6.12.2.sz.mell'!J23</f>
        <v>0</v>
      </c>
      <c r="K23" s="781">
        <f>'RM_6.12.2.sz.mell'!K23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'RM_6.12.2.sz.mell'!C24</f>
        <v>0</v>
      </c>
      <c r="D24" s="686">
        <f>'RM_6.12.2.sz.mell'!D24</f>
        <v>0</v>
      </c>
      <c r="E24" s="686">
        <f>'RM_6.12.2.sz.mell'!E24</f>
        <v>0</v>
      </c>
      <c r="F24" s="686">
        <f>'RM_6.12.2.sz.mell'!F24</f>
        <v>0</v>
      </c>
      <c r="G24" s="686">
        <f>'RM_6.12.2.sz.mell'!G24</f>
        <v>0</v>
      </c>
      <c r="H24" s="686">
        <f>'RM_6.12.2.sz.mell'!H24</f>
        <v>0</v>
      </c>
      <c r="I24" s="686">
        <f>'RM_6.12.2.sz.mell'!I24</f>
        <v>0</v>
      </c>
      <c r="J24" s="783">
        <f>'RM_6.12.2.sz.mell'!J24</f>
        <v>0</v>
      </c>
      <c r="K24" s="789">
        <f>'RM_6.12.2.sz.mell'!K24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'RM_6.12.2.sz.mell'!C25</f>
        <v>0</v>
      </c>
      <c r="D25" s="686">
        <f>'RM_6.12.2.sz.mell'!D25</f>
        <v>0</v>
      </c>
      <c r="E25" s="686">
        <f>'RM_6.12.2.sz.mell'!E25</f>
        <v>0</v>
      </c>
      <c r="F25" s="686">
        <f>'RM_6.12.2.sz.mell'!F25</f>
        <v>0</v>
      </c>
      <c r="G25" s="686">
        <f>'RM_6.12.2.sz.mell'!G25</f>
        <v>0</v>
      </c>
      <c r="H25" s="686">
        <f>'RM_6.12.2.sz.mell'!H25</f>
        <v>0</v>
      </c>
      <c r="I25" s="686">
        <f>'RM_6.12.2.sz.mell'!I25</f>
        <v>0</v>
      </c>
      <c r="J25" s="783">
        <f>'RM_6.12.2.sz.mell'!J25</f>
        <v>0</v>
      </c>
      <c r="K25" s="789">
        <f>'RM_6.12.2.sz.mell'!K25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'RM_6.12.2.sz.mell'!C26</f>
        <v>0</v>
      </c>
      <c r="D26" s="688">
        <f>'RM_6.12.2.sz.mell'!D26</f>
        <v>0</v>
      </c>
      <c r="E26" s="688">
        <f>'RM_6.12.2.sz.mell'!E26</f>
        <v>0</v>
      </c>
      <c r="F26" s="688">
        <f>'RM_6.12.2.sz.mell'!F26</f>
        <v>0</v>
      </c>
      <c r="G26" s="688">
        <f>'RM_6.12.2.sz.mell'!G26</f>
        <v>0</v>
      </c>
      <c r="H26" s="688">
        <f>'RM_6.12.2.sz.mell'!H26</f>
        <v>0</v>
      </c>
      <c r="I26" s="688">
        <f>'RM_6.12.2.sz.mell'!I26</f>
        <v>0</v>
      </c>
      <c r="J26" s="790">
        <f>'RM_6.12.2.sz.mell'!J26</f>
        <v>0</v>
      </c>
      <c r="K26" s="791">
        <f>'RM_6.12.2.sz.mell'!K26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'RM_6.12.2.sz.mell'!C27</f>
        <v>0</v>
      </c>
      <c r="D27" s="389">
        <f>'RM_6.12.2.sz.mell'!D27</f>
        <v>0</v>
      </c>
      <c r="E27" s="389">
        <f>'RM_6.12.2.sz.mell'!E27</f>
        <v>0</v>
      </c>
      <c r="F27" s="389">
        <f>'RM_6.12.2.sz.mell'!F27</f>
        <v>0</v>
      </c>
      <c r="G27" s="389">
        <f>'RM_6.12.2.sz.mell'!G27</f>
        <v>0</v>
      </c>
      <c r="H27" s="389">
        <f>'RM_6.12.2.sz.mell'!H27</f>
        <v>0</v>
      </c>
      <c r="I27" s="389">
        <f>'RM_6.12.2.sz.mell'!I27</f>
        <v>0</v>
      </c>
      <c r="J27" s="389">
        <f>'RM_6.12.2.sz.mell'!J27</f>
        <v>0</v>
      </c>
      <c r="K27" s="302">
        <f>'RM_6.12.2.sz.mell'!K27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'RM_6.12.2.sz.mell'!C28</f>
        <v>0</v>
      </c>
      <c r="D28" s="297">
        <f>'RM_6.12.2.sz.mell'!D28</f>
        <v>0</v>
      </c>
      <c r="E28" s="297">
        <f>'RM_6.12.2.sz.mell'!E28</f>
        <v>0</v>
      </c>
      <c r="F28" s="297">
        <f>'RM_6.12.2.sz.mell'!F28</f>
        <v>0</v>
      </c>
      <c r="G28" s="297">
        <f>'RM_6.12.2.sz.mell'!G28</f>
        <v>0</v>
      </c>
      <c r="H28" s="297">
        <f>'RM_6.12.2.sz.mell'!H28</f>
        <v>0</v>
      </c>
      <c r="I28" s="297">
        <f>'RM_6.12.2.sz.mell'!I28</f>
        <v>0</v>
      </c>
      <c r="J28" s="297">
        <f>'RM_6.12.2.sz.mell'!J28</f>
        <v>0</v>
      </c>
      <c r="K28" s="346">
        <f>'RM_6.12.2.sz.mell'!K28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'RM_6.12.2.sz.mell'!C29</f>
        <v>0</v>
      </c>
      <c r="D29" s="679">
        <f>'RM_6.12.2.sz.mell'!D29</f>
        <v>0</v>
      </c>
      <c r="E29" s="679">
        <f>'RM_6.12.2.sz.mell'!E29</f>
        <v>0</v>
      </c>
      <c r="F29" s="679">
        <f>'RM_6.12.2.sz.mell'!F29</f>
        <v>0</v>
      </c>
      <c r="G29" s="679">
        <f>'RM_6.12.2.sz.mell'!G29</f>
        <v>0</v>
      </c>
      <c r="H29" s="679">
        <f>'RM_6.12.2.sz.mell'!H29</f>
        <v>0</v>
      </c>
      <c r="I29" s="679">
        <f>'RM_6.12.2.sz.mell'!I29</f>
        <v>0</v>
      </c>
      <c r="J29" s="788">
        <f>'RM_6.12.2.sz.mell'!J29</f>
        <v>0</v>
      </c>
      <c r="K29" s="781">
        <f>'RM_6.12.2.sz.mell'!K29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'RM_6.12.2.sz.mell'!C30</f>
        <v>0</v>
      </c>
      <c r="D30" s="679">
        <f>'RM_6.12.2.sz.mell'!D30</f>
        <v>0</v>
      </c>
      <c r="E30" s="679">
        <f>'RM_6.12.2.sz.mell'!E30</f>
        <v>0</v>
      </c>
      <c r="F30" s="679">
        <f>'RM_6.12.2.sz.mell'!F30</f>
        <v>0</v>
      </c>
      <c r="G30" s="679">
        <f>'RM_6.12.2.sz.mell'!G30</f>
        <v>0</v>
      </c>
      <c r="H30" s="679">
        <f>'RM_6.12.2.sz.mell'!H30</f>
        <v>0</v>
      </c>
      <c r="I30" s="679">
        <f>'RM_6.12.2.sz.mell'!I30</f>
        <v>0</v>
      </c>
      <c r="J30" s="788">
        <f>'RM_6.12.2.sz.mell'!J30</f>
        <v>0</v>
      </c>
      <c r="K30" s="781">
        <f>'RM_6.12.2.sz.mell'!K30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'RM_6.12.2.sz.mell'!C31</f>
        <v>0</v>
      </c>
      <c r="D31" s="757">
        <f>'RM_6.12.2.sz.mell'!D31</f>
        <v>0</v>
      </c>
      <c r="E31" s="757">
        <f>'RM_6.12.2.sz.mell'!E31</f>
        <v>0</v>
      </c>
      <c r="F31" s="757">
        <f>'RM_6.12.2.sz.mell'!F31</f>
        <v>0</v>
      </c>
      <c r="G31" s="757">
        <f>'RM_6.12.2.sz.mell'!G31</f>
        <v>0</v>
      </c>
      <c r="H31" s="757">
        <f>'RM_6.12.2.sz.mell'!H31</f>
        <v>0</v>
      </c>
      <c r="I31" s="757">
        <f>'RM_6.12.2.sz.mell'!I31</f>
        <v>0</v>
      </c>
      <c r="J31" s="788">
        <f>'RM_6.12.2.sz.mell'!J31</f>
        <v>0</v>
      </c>
      <c r="K31" s="781">
        <f>'RM_6.12.2.sz.mell'!K31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'RM_6.12.2.sz.mell'!C32</f>
        <v>0</v>
      </c>
      <c r="D32" s="297">
        <f>'RM_6.12.2.sz.mell'!D32</f>
        <v>0</v>
      </c>
      <c r="E32" s="297">
        <f>'RM_6.12.2.sz.mell'!E32</f>
        <v>0</v>
      </c>
      <c r="F32" s="297">
        <f>'RM_6.12.2.sz.mell'!F32</f>
        <v>0</v>
      </c>
      <c r="G32" s="297">
        <f>'RM_6.12.2.sz.mell'!G32</f>
        <v>0</v>
      </c>
      <c r="H32" s="297">
        <f>'RM_6.12.2.sz.mell'!H32</f>
        <v>0</v>
      </c>
      <c r="I32" s="297">
        <f>'RM_6.12.2.sz.mell'!I32</f>
        <v>0</v>
      </c>
      <c r="J32" s="297">
        <f>'RM_6.12.2.sz.mell'!J32</f>
        <v>0</v>
      </c>
      <c r="K32" s="346">
        <f>'RM_6.12.2.sz.mell'!K32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'RM_6.12.2.sz.mell'!C33</f>
        <v>0</v>
      </c>
      <c r="D33" s="672">
        <f>'RM_6.12.2.sz.mell'!D33</f>
        <v>0</v>
      </c>
      <c r="E33" s="672">
        <f>'RM_6.12.2.sz.mell'!E33</f>
        <v>0</v>
      </c>
      <c r="F33" s="672">
        <f>'RM_6.12.2.sz.mell'!F33</f>
        <v>0</v>
      </c>
      <c r="G33" s="672">
        <f>'RM_6.12.2.sz.mell'!G33</f>
        <v>0</v>
      </c>
      <c r="H33" s="672">
        <f>'RM_6.12.2.sz.mell'!H33</f>
        <v>0</v>
      </c>
      <c r="I33" s="672">
        <f>'RM_6.12.2.sz.mell'!I33</f>
        <v>0</v>
      </c>
      <c r="J33" s="788">
        <f>'RM_6.12.2.sz.mell'!J33</f>
        <v>0</v>
      </c>
      <c r="K33" s="781">
        <f>'RM_6.12.2.sz.mell'!K33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'RM_6.12.2.sz.mell'!C34</f>
        <v>0</v>
      </c>
      <c r="D34" s="679">
        <f>'RM_6.12.2.sz.mell'!D34</f>
        <v>0</v>
      </c>
      <c r="E34" s="679">
        <f>'RM_6.12.2.sz.mell'!E34</f>
        <v>0</v>
      </c>
      <c r="F34" s="679">
        <f>'RM_6.12.2.sz.mell'!F34</f>
        <v>0</v>
      </c>
      <c r="G34" s="679">
        <f>'RM_6.12.2.sz.mell'!G34</f>
        <v>0</v>
      </c>
      <c r="H34" s="679">
        <f>'RM_6.12.2.sz.mell'!H34</f>
        <v>0</v>
      </c>
      <c r="I34" s="679">
        <f>'RM_6.12.2.sz.mell'!I34</f>
        <v>0</v>
      </c>
      <c r="J34" s="788">
        <f>'RM_6.12.2.sz.mell'!J34</f>
        <v>0</v>
      </c>
      <c r="K34" s="781">
        <f>'RM_6.12.2.sz.mell'!K34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'RM_6.12.2.sz.mell'!C35</f>
        <v>0</v>
      </c>
      <c r="D35" s="757">
        <f>'RM_6.12.2.sz.mell'!D35</f>
        <v>0</v>
      </c>
      <c r="E35" s="757">
        <f>'RM_6.12.2.sz.mell'!E35</f>
        <v>0</v>
      </c>
      <c r="F35" s="757">
        <f>'RM_6.12.2.sz.mell'!F35</f>
        <v>0</v>
      </c>
      <c r="G35" s="757">
        <f>'RM_6.12.2.sz.mell'!G35</f>
        <v>0</v>
      </c>
      <c r="H35" s="757">
        <f>'RM_6.12.2.sz.mell'!H35</f>
        <v>0</v>
      </c>
      <c r="I35" s="757">
        <f>'RM_6.12.2.sz.mell'!I35</f>
        <v>0</v>
      </c>
      <c r="J35" s="788">
        <f>'RM_6.12.2.sz.mell'!J35</f>
        <v>0</v>
      </c>
      <c r="K35" s="798">
        <f>'RM_6.12.2.sz.mell'!K35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'RM_6.12.2.sz.mell'!C36</f>
        <v>0</v>
      </c>
      <c r="D36" s="389">
        <f>'RM_6.12.2.sz.mell'!D36</f>
        <v>0</v>
      </c>
      <c r="E36" s="389">
        <f>'RM_6.12.2.sz.mell'!E36</f>
        <v>0</v>
      </c>
      <c r="F36" s="389">
        <f>'RM_6.12.2.sz.mell'!F36</f>
        <v>0</v>
      </c>
      <c r="G36" s="389">
        <f>'RM_6.12.2.sz.mell'!G36</f>
        <v>0</v>
      </c>
      <c r="H36" s="389">
        <f>'RM_6.12.2.sz.mell'!H36</f>
        <v>0</v>
      </c>
      <c r="I36" s="389">
        <f>'RM_6.12.2.sz.mell'!I36</f>
        <v>0</v>
      </c>
      <c r="J36" s="297">
        <f>'RM_6.12.2.sz.mell'!J36</f>
        <v>0</v>
      </c>
      <c r="K36" s="302">
        <f>'RM_6.12.2.sz.mell'!K36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'RM_6.12.2.sz.mell'!C37</f>
        <v>0</v>
      </c>
      <c r="D37" s="389">
        <f>'RM_6.12.2.sz.mell'!D37</f>
        <v>0</v>
      </c>
      <c r="E37" s="389">
        <f>'RM_6.12.2.sz.mell'!E37</f>
        <v>0</v>
      </c>
      <c r="F37" s="389">
        <f>'RM_6.12.2.sz.mell'!F37</f>
        <v>0</v>
      </c>
      <c r="G37" s="389">
        <f>'RM_6.12.2.sz.mell'!G37</f>
        <v>0</v>
      </c>
      <c r="H37" s="389">
        <f>'RM_6.12.2.sz.mell'!H37</f>
        <v>0</v>
      </c>
      <c r="I37" s="389">
        <f>'RM_6.12.2.sz.mell'!I37</f>
        <v>0</v>
      </c>
      <c r="J37" s="799">
        <f>'RM_6.12.2.sz.mell'!J37</f>
        <v>0</v>
      </c>
      <c r="K37" s="781">
        <f>'RM_6.12.2.sz.mell'!K37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'RM_6.12.2.sz.mell'!C38</f>
        <v>0</v>
      </c>
      <c r="D38" s="297">
        <f>'RM_6.12.2.sz.mell'!D38</f>
        <v>0</v>
      </c>
      <c r="E38" s="297">
        <f>'RM_6.12.2.sz.mell'!E38</f>
        <v>0</v>
      </c>
      <c r="F38" s="297">
        <f>'RM_6.12.2.sz.mell'!F38</f>
        <v>0</v>
      </c>
      <c r="G38" s="297">
        <f>'RM_6.12.2.sz.mell'!G38</f>
        <v>0</v>
      </c>
      <c r="H38" s="297">
        <f>'RM_6.12.2.sz.mell'!H38</f>
        <v>0</v>
      </c>
      <c r="I38" s="297">
        <f>'RM_6.12.2.sz.mell'!I38</f>
        <v>0</v>
      </c>
      <c r="J38" s="297">
        <f>'RM_6.12.2.sz.mell'!J38</f>
        <v>0</v>
      </c>
      <c r="K38" s="346">
        <f>'RM_6.12.2.sz.mell'!K38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'RM_6.12.2.sz.mell'!C39</f>
        <v>0</v>
      </c>
      <c r="D39" s="297">
        <f>'RM_6.12.2.sz.mell'!D39</f>
        <v>0</v>
      </c>
      <c r="E39" s="297">
        <f>'RM_6.12.2.sz.mell'!E39</f>
        <v>0</v>
      </c>
      <c r="F39" s="297">
        <f>'RM_6.12.2.sz.mell'!F39</f>
        <v>0</v>
      </c>
      <c r="G39" s="297">
        <f>'RM_6.12.2.sz.mell'!G39</f>
        <v>0</v>
      </c>
      <c r="H39" s="297">
        <f>'RM_6.12.2.sz.mell'!H39</f>
        <v>0</v>
      </c>
      <c r="I39" s="297">
        <f>'RM_6.12.2.sz.mell'!I39</f>
        <v>0</v>
      </c>
      <c r="J39" s="297">
        <f>'RM_6.12.2.sz.mell'!J39</f>
        <v>0</v>
      </c>
      <c r="K39" s="346">
        <f>'RM_6.12.2.sz.mell'!K39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'RM_6.12.2.sz.mell'!C40</f>
        <v>0</v>
      </c>
      <c r="D40" s="672">
        <f>'RM_6.12.2.sz.mell'!D40</f>
        <v>0</v>
      </c>
      <c r="E40" s="672">
        <f>'RM_6.12.2.sz.mell'!E40</f>
        <v>0</v>
      </c>
      <c r="F40" s="672">
        <f>'RM_6.12.2.sz.mell'!F40</f>
        <v>0</v>
      </c>
      <c r="G40" s="672">
        <f>'RM_6.12.2.sz.mell'!G40</f>
        <v>0</v>
      </c>
      <c r="H40" s="672">
        <f>'RM_6.12.2.sz.mell'!H40</f>
        <v>0</v>
      </c>
      <c r="I40" s="672">
        <f>'RM_6.12.2.sz.mell'!I40</f>
        <v>0</v>
      </c>
      <c r="J40" s="788">
        <f>'RM_6.12.2.sz.mell'!J40</f>
        <v>0</v>
      </c>
      <c r="K40" s="781">
        <f>'RM_6.12.2.sz.mell'!K40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'RM_6.12.2.sz.mell'!C41</f>
        <v>0</v>
      </c>
      <c r="D41" s="679">
        <f>'RM_6.12.2.sz.mell'!D41</f>
        <v>0</v>
      </c>
      <c r="E41" s="679">
        <f>'RM_6.12.2.sz.mell'!E41</f>
        <v>0</v>
      </c>
      <c r="F41" s="679">
        <f>'RM_6.12.2.sz.mell'!F41</f>
        <v>0</v>
      </c>
      <c r="G41" s="679">
        <f>'RM_6.12.2.sz.mell'!G41</f>
        <v>0</v>
      </c>
      <c r="H41" s="679">
        <f>'RM_6.12.2.sz.mell'!H41</f>
        <v>0</v>
      </c>
      <c r="I41" s="679">
        <f>'RM_6.12.2.sz.mell'!I41</f>
        <v>0</v>
      </c>
      <c r="J41" s="788">
        <f>'RM_6.12.2.sz.mell'!J41</f>
        <v>0</v>
      </c>
      <c r="K41" s="789">
        <f>'RM_6.12.2.sz.mell'!K41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'RM_6.12.2.sz.mell'!C42</f>
        <v>0</v>
      </c>
      <c r="D42" s="676">
        <f>'RM_6.12.2.sz.mell'!D42</f>
        <v>0</v>
      </c>
      <c r="E42" s="676">
        <f>'RM_6.12.2.sz.mell'!E42</f>
        <v>0</v>
      </c>
      <c r="F42" s="676">
        <f>'RM_6.12.2.sz.mell'!F42</f>
        <v>0</v>
      </c>
      <c r="G42" s="676">
        <f>'RM_6.12.2.sz.mell'!G42</f>
        <v>0</v>
      </c>
      <c r="H42" s="676">
        <f>'RM_6.12.2.sz.mell'!H42</f>
        <v>0</v>
      </c>
      <c r="I42" s="676">
        <f>'RM_6.12.2.sz.mell'!I42</f>
        <v>0</v>
      </c>
      <c r="J42" s="788">
        <f>'RM_6.12.2.sz.mell'!J42</f>
        <v>0</v>
      </c>
      <c r="K42" s="791">
        <f>'RM_6.12.2.sz.mell'!K42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'RM_6.12.2.sz.mell'!C43</f>
        <v>0</v>
      </c>
      <c r="D43" s="297">
        <f>'RM_6.12.2.sz.mell'!D43</f>
        <v>0</v>
      </c>
      <c r="E43" s="297">
        <f>'RM_6.12.2.sz.mell'!E43</f>
        <v>0</v>
      </c>
      <c r="F43" s="297">
        <f>'RM_6.12.2.sz.mell'!F43</f>
        <v>0</v>
      </c>
      <c r="G43" s="297">
        <f>'RM_6.12.2.sz.mell'!G43</f>
        <v>0</v>
      </c>
      <c r="H43" s="297">
        <f>'RM_6.12.2.sz.mell'!H43</f>
        <v>0</v>
      </c>
      <c r="I43" s="297">
        <f>'RM_6.12.2.sz.mell'!I43</f>
        <v>0</v>
      </c>
      <c r="J43" s="297">
        <f>'RM_6.12.2.sz.mell'!J43</f>
        <v>0</v>
      </c>
      <c r="K43" s="346">
        <f>'RM_6.12.2.sz.mell'!K43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'RM_6.12.2.sz.mell'!C45</f>
        <v>0</v>
      </c>
      <c r="D45" s="801">
        <f>'RM_6.12.2.sz.mell'!D45</f>
        <v>0</v>
      </c>
      <c r="E45" s="801">
        <f>'RM_6.12.2.sz.mell'!E45</f>
        <v>0</v>
      </c>
      <c r="F45" s="801">
        <f>'RM_6.12.2.sz.mell'!F45</f>
        <v>0</v>
      </c>
      <c r="G45" s="801">
        <f>'RM_6.12.2.sz.mell'!G45</f>
        <v>0</v>
      </c>
      <c r="H45" s="801">
        <f>'RM_6.12.2.sz.mell'!H45</f>
        <v>0</v>
      </c>
      <c r="I45" s="801">
        <f>'RM_6.12.2.sz.mell'!I45</f>
        <v>0</v>
      </c>
      <c r="J45" s="801">
        <f>'RM_6.12.2.sz.mell'!J45</f>
        <v>0</v>
      </c>
      <c r="K45" s="302">
        <f>'RM_6.12.2.sz.mell'!K45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'RM_6.12.2.sz.mell'!C46</f>
        <v>0</v>
      </c>
      <c r="D46" s="803">
        <f>'RM_6.12.2.sz.mell'!D46</f>
        <v>0</v>
      </c>
      <c r="E46" s="803">
        <f>'RM_6.12.2.sz.mell'!E46</f>
        <v>0</v>
      </c>
      <c r="F46" s="803">
        <f>'RM_6.12.2.sz.mell'!F46</f>
        <v>0</v>
      </c>
      <c r="G46" s="803">
        <f>'RM_6.12.2.sz.mell'!G46</f>
        <v>0</v>
      </c>
      <c r="H46" s="803">
        <f>'RM_6.12.2.sz.mell'!H46</f>
        <v>0</v>
      </c>
      <c r="I46" s="803">
        <f>'RM_6.12.2.sz.mell'!I46</f>
        <v>0</v>
      </c>
      <c r="J46" s="803">
        <f>'RM_6.12.2.sz.mell'!J46</f>
        <v>0</v>
      </c>
      <c r="K46" s="804">
        <f>'RM_6.12.2.sz.mell'!K46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'RM_6.12.2.sz.mell'!C47</f>
        <v>0</v>
      </c>
      <c r="D47" s="806">
        <f>'RM_6.12.2.sz.mell'!D47</f>
        <v>0</v>
      </c>
      <c r="E47" s="806">
        <f>'RM_6.12.2.sz.mell'!E47</f>
        <v>0</v>
      </c>
      <c r="F47" s="806">
        <f>'RM_6.12.2.sz.mell'!F47</f>
        <v>0</v>
      </c>
      <c r="G47" s="806">
        <f>'RM_6.12.2.sz.mell'!G47</f>
        <v>0</v>
      </c>
      <c r="H47" s="806">
        <f>'RM_6.12.2.sz.mell'!H47</f>
        <v>0</v>
      </c>
      <c r="I47" s="806">
        <f>'RM_6.12.2.sz.mell'!I47</f>
        <v>0</v>
      </c>
      <c r="J47" s="806">
        <f>'RM_6.12.2.sz.mell'!J47</f>
        <v>0</v>
      </c>
      <c r="K47" s="807">
        <f>'RM_6.12.2.sz.mell'!K47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'RM_6.12.2.sz.mell'!C48</f>
        <v>0</v>
      </c>
      <c r="D48" s="806">
        <f>'RM_6.12.2.sz.mell'!D48</f>
        <v>0</v>
      </c>
      <c r="E48" s="806">
        <f>'RM_6.12.2.sz.mell'!E48</f>
        <v>0</v>
      </c>
      <c r="F48" s="806">
        <f>'RM_6.12.2.sz.mell'!F48</f>
        <v>0</v>
      </c>
      <c r="G48" s="806">
        <f>'RM_6.12.2.sz.mell'!G48</f>
        <v>0</v>
      </c>
      <c r="H48" s="806">
        <f>'RM_6.12.2.sz.mell'!H48</f>
        <v>0</v>
      </c>
      <c r="I48" s="806">
        <f>'RM_6.12.2.sz.mell'!I48</f>
        <v>0</v>
      </c>
      <c r="J48" s="806">
        <f>'RM_6.12.2.sz.mell'!J48</f>
        <v>0</v>
      </c>
      <c r="K48" s="807">
        <f>'RM_6.12.2.sz.mell'!K48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'RM_6.12.2.sz.mell'!C49</f>
        <v>0</v>
      </c>
      <c r="D49" s="806">
        <f>'RM_6.12.2.sz.mell'!D49</f>
        <v>0</v>
      </c>
      <c r="E49" s="806">
        <f>'RM_6.12.2.sz.mell'!E49</f>
        <v>0</v>
      </c>
      <c r="F49" s="806">
        <f>'RM_6.12.2.sz.mell'!F49</f>
        <v>0</v>
      </c>
      <c r="G49" s="806">
        <f>'RM_6.12.2.sz.mell'!G49</f>
        <v>0</v>
      </c>
      <c r="H49" s="806">
        <f>'RM_6.12.2.sz.mell'!H49</f>
        <v>0</v>
      </c>
      <c r="I49" s="806">
        <f>'RM_6.12.2.sz.mell'!I49</f>
        <v>0</v>
      </c>
      <c r="J49" s="806">
        <f>'RM_6.12.2.sz.mell'!J49</f>
        <v>0</v>
      </c>
      <c r="K49" s="807">
        <f>'RM_6.12.2.sz.mell'!K49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'RM_6.12.2.sz.mell'!C50</f>
        <v>0</v>
      </c>
      <c r="D50" s="806">
        <f>'RM_6.12.2.sz.mell'!D50</f>
        <v>0</v>
      </c>
      <c r="E50" s="806">
        <f>'RM_6.12.2.sz.mell'!E50</f>
        <v>0</v>
      </c>
      <c r="F50" s="806">
        <f>'RM_6.12.2.sz.mell'!F50</f>
        <v>0</v>
      </c>
      <c r="G50" s="806">
        <f>'RM_6.12.2.sz.mell'!G50</f>
        <v>0</v>
      </c>
      <c r="H50" s="806">
        <f>'RM_6.12.2.sz.mell'!H50</f>
        <v>0</v>
      </c>
      <c r="I50" s="806">
        <f>'RM_6.12.2.sz.mell'!I50</f>
        <v>0</v>
      </c>
      <c r="J50" s="806">
        <f>'RM_6.12.2.sz.mell'!J50</f>
        <v>0</v>
      </c>
      <c r="K50" s="807">
        <f>'RM_6.12.2.sz.mell'!K50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'RM_6.12.2.sz.mell'!C51</f>
        <v>0</v>
      </c>
      <c r="D51" s="801">
        <f>'RM_6.12.2.sz.mell'!D51</f>
        <v>0</v>
      </c>
      <c r="E51" s="801">
        <f>'RM_6.12.2.sz.mell'!E51</f>
        <v>0</v>
      </c>
      <c r="F51" s="801">
        <f>'RM_6.12.2.sz.mell'!F51</f>
        <v>0</v>
      </c>
      <c r="G51" s="801">
        <f>'RM_6.12.2.sz.mell'!G51</f>
        <v>0</v>
      </c>
      <c r="H51" s="801">
        <f>'RM_6.12.2.sz.mell'!H51</f>
        <v>0</v>
      </c>
      <c r="I51" s="801">
        <f>'RM_6.12.2.sz.mell'!I51</f>
        <v>0</v>
      </c>
      <c r="J51" s="801">
        <f>'RM_6.12.2.sz.mell'!J51</f>
        <v>0</v>
      </c>
      <c r="K51" s="302">
        <f>'RM_6.12.2.sz.mell'!K51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'RM_6.12.2.sz.mell'!C52</f>
        <v>0</v>
      </c>
      <c r="D52" s="803">
        <f>'RM_6.12.2.sz.mell'!D52</f>
        <v>0</v>
      </c>
      <c r="E52" s="803">
        <f>'RM_6.12.2.sz.mell'!E52</f>
        <v>0</v>
      </c>
      <c r="F52" s="803">
        <f>'RM_6.12.2.sz.mell'!F52</f>
        <v>0</v>
      </c>
      <c r="G52" s="803">
        <f>'RM_6.12.2.sz.mell'!G52</f>
        <v>0</v>
      </c>
      <c r="H52" s="803">
        <f>'RM_6.12.2.sz.mell'!H52</f>
        <v>0</v>
      </c>
      <c r="I52" s="803">
        <f>'RM_6.12.2.sz.mell'!I52</f>
        <v>0</v>
      </c>
      <c r="J52" s="803">
        <f>'RM_6.12.2.sz.mell'!J52</f>
        <v>0</v>
      </c>
      <c r="K52" s="804">
        <f>'RM_6.12.2.sz.mell'!K52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'RM_6.12.2.sz.mell'!C53</f>
        <v>0</v>
      </c>
      <c r="D53" s="806">
        <f>'RM_6.12.2.sz.mell'!D53</f>
        <v>0</v>
      </c>
      <c r="E53" s="806">
        <f>'RM_6.12.2.sz.mell'!E53</f>
        <v>0</v>
      </c>
      <c r="F53" s="806">
        <f>'RM_6.12.2.sz.mell'!F53</f>
        <v>0</v>
      </c>
      <c r="G53" s="806">
        <f>'RM_6.12.2.sz.mell'!G53</f>
        <v>0</v>
      </c>
      <c r="H53" s="806">
        <f>'RM_6.12.2.sz.mell'!H53</f>
        <v>0</v>
      </c>
      <c r="I53" s="806">
        <f>'RM_6.12.2.sz.mell'!I53</f>
        <v>0</v>
      </c>
      <c r="J53" s="806">
        <f>'RM_6.12.2.sz.mell'!J53</f>
        <v>0</v>
      </c>
      <c r="K53" s="807">
        <f>'RM_6.12.2.sz.mell'!K53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'RM_6.12.2.sz.mell'!C54</f>
        <v>0</v>
      </c>
      <c r="D54" s="806">
        <f>'RM_6.12.2.sz.mell'!D54</f>
        <v>0</v>
      </c>
      <c r="E54" s="806">
        <f>'RM_6.12.2.sz.mell'!E54</f>
        <v>0</v>
      </c>
      <c r="F54" s="806">
        <f>'RM_6.12.2.sz.mell'!F54</f>
        <v>0</v>
      </c>
      <c r="G54" s="806">
        <f>'RM_6.12.2.sz.mell'!G54</f>
        <v>0</v>
      </c>
      <c r="H54" s="806">
        <f>'RM_6.12.2.sz.mell'!H54</f>
        <v>0</v>
      </c>
      <c r="I54" s="806">
        <f>'RM_6.12.2.sz.mell'!I54</f>
        <v>0</v>
      </c>
      <c r="J54" s="806">
        <f>'RM_6.12.2.sz.mell'!J54</f>
        <v>0</v>
      </c>
      <c r="K54" s="807">
        <f>'RM_6.12.2.sz.mell'!K54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'RM_6.12.2.sz.mell'!C55</f>
        <v>0</v>
      </c>
      <c r="D55" s="806">
        <f>'RM_6.12.2.sz.mell'!D55</f>
        <v>0</v>
      </c>
      <c r="E55" s="806">
        <f>'RM_6.12.2.sz.mell'!E55</f>
        <v>0</v>
      </c>
      <c r="F55" s="806">
        <f>'RM_6.12.2.sz.mell'!F55</f>
        <v>0</v>
      </c>
      <c r="G55" s="806">
        <f>'RM_6.12.2.sz.mell'!G55</f>
        <v>0</v>
      </c>
      <c r="H55" s="806">
        <f>'RM_6.12.2.sz.mell'!H55</f>
        <v>0</v>
      </c>
      <c r="I55" s="806">
        <f>'RM_6.12.2.sz.mell'!I55</f>
        <v>0</v>
      </c>
      <c r="J55" s="806">
        <f>'RM_6.12.2.sz.mell'!J55</f>
        <v>0</v>
      </c>
      <c r="K55" s="807">
        <f>'RM_6.12.2.sz.mell'!K55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'RM_6.12.2.sz.mell'!C56</f>
        <v>0</v>
      </c>
      <c r="D56" s="801">
        <f>'RM_6.12.2.sz.mell'!D56</f>
        <v>0</v>
      </c>
      <c r="E56" s="801">
        <f>'RM_6.12.2.sz.mell'!E56</f>
        <v>0</v>
      </c>
      <c r="F56" s="801">
        <f>'RM_6.12.2.sz.mell'!F56</f>
        <v>0</v>
      </c>
      <c r="G56" s="801">
        <f>'RM_6.12.2.sz.mell'!G56</f>
        <v>0</v>
      </c>
      <c r="H56" s="801">
        <f>'RM_6.12.2.sz.mell'!H56</f>
        <v>0</v>
      </c>
      <c r="I56" s="801">
        <f>'RM_6.12.2.sz.mell'!I56</f>
        <v>0</v>
      </c>
      <c r="J56" s="801">
        <f>'RM_6.12.2.sz.mell'!J56</f>
        <v>0</v>
      </c>
      <c r="K56" s="302">
        <f>'RM_6.12.2.sz.mell'!K56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'RM_6.12.2.sz.mell'!C57</f>
        <v>0</v>
      </c>
      <c r="D57" s="809">
        <f>'RM_6.12.2.sz.mell'!D57</f>
        <v>0</v>
      </c>
      <c r="E57" s="809">
        <f>'RM_6.12.2.sz.mell'!E57</f>
        <v>0</v>
      </c>
      <c r="F57" s="809">
        <f>'RM_6.12.2.sz.mell'!F57</f>
        <v>0</v>
      </c>
      <c r="G57" s="809">
        <f>'RM_6.12.2.sz.mell'!G57</f>
        <v>0</v>
      </c>
      <c r="H57" s="809">
        <f>'RM_6.12.2.sz.mell'!H57</f>
        <v>0</v>
      </c>
      <c r="I57" s="809">
        <f>'RM_6.12.2.sz.mell'!I57</f>
        <v>0</v>
      </c>
      <c r="J57" s="809">
        <f>'RM_6.12.2.sz.mell'!J57</f>
        <v>0</v>
      </c>
      <c r="K57" s="350">
        <f>'RM_6.12.2.sz.mell'!K57</f>
        <v>0</v>
      </c>
    </row>
    <row r="58" spans="1:11" ht="8.1" customHeight="1" thickBot="1" x14ac:dyDescent="0.25">
      <c r="C58" s="815">
        <f>'RM_6.12.2.sz.mell'!C58</f>
        <v>0</v>
      </c>
      <c r="D58" s="815">
        <f>'RM_6.12.2.sz.mell'!D58</f>
        <v>0</v>
      </c>
      <c r="E58" s="815">
        <f>'RM_6.12.2.sz.mell'!E58</f>
        <v>0</v>
      </c>
      <c r="F58" s="815">
        <f>'RM_6.12.2.sz.mell'!F58</f>
        <v>0</v>
      </c>
      <c r="G58" s="815">
        <f>'RM_6.12.2.sz.mell'!G58</f>
        <v>0</v>
      </c>
      <c r="H58" s="815">
        <f>'RM_6.12.2.sz.mell'!H58</f>
        <v>0</v>
      </c>
      <c r="I58" s="815">
        <f>'RM_6.12.2.sz.mell'!I58</f>
        <v>0</v>
      </c>
      <c r="J58" s="815">
        <f>'RM_6.12.2.sz.mell'!J58</f>
        <v>0</v>
      </c>
      <c r="K58" s="816">
        <f>'RM_6.12.2.sz.mell'!K58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'RM_6.12.2.sz.mell'!C59</f>
        <v>0</v>
      </c>
      <c r="D59" s="813">
        <f>'RM_6.12.2.sz.mell'!D59</f>
        <v>0</v>
      </c>
      <c r="E59" s="813">
        <f>'RM_6.12.2.sz.mell'!E59</f>
        <v>0</v>
      </c>
      <c r="F59" s="813">
        <f>'RM_6.12.2.sz.mell'!F59</f>
        <v>0</v>
      </c>
      <c r="G59" s="813">
        <f>'RM_6.12.2.sz.mell'!G59</f>
        <v>0</v>
      </c>
      <c r="H59" s="813">
        <f>'RM_6.12.2.sz.mell'!H59</f>
        <v>0</v>
      </c>
      <c r="I59" s="813">
        <f>'RM_6.12.2.sz.mell'!I59</f>
        <v>0</v>
      </c>
      <c r="J59" s="813">
        <f>'RM_6.12.2.sz.mell'!J59</f>
        <v>0</v>
      </c>
      <c r="K59" s="814">
        <f>'RM_6.12.2.sz.mell'!K59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'RM_6.12.2.sz.mell'!C60</f>
        <v>0</v>
      </c>
      <c r="D60" s="813">
        <f>'RM_6.12.2.sz.mell'!D60</f>
        <v>0</v>
      </c>
      <c r="E60" s="813">
        <f>'RM_6.12.2.sz.mell'!E60</f>
        <v>0</v>
      </c>
      <c r="F60" s="813">
        <f>'RM_6.12.2.sz.mell'!F60</f>
        <v>0</v>
      </c>
      <c r="G60" s="813">
        <f>'RM_6.12.2.sz.mell'!G60</f>
        <v>0</v>
      </c>
      <c r="H60" s="813">
        <f>'RM_6.12.2.sz.mell'!H60</f>
        <v>0</v>
      </c>
      <c r="I60" s="813">
        <f>'RM_6.12.2.sz.mell'!I60</f>
        <v>0</v>
      </c>
      <c r="J60" s="813">
        <f>'RM_6.12.2.sz.mell'!J60</f>
        <v>0</v>
      </c>
      <c r="K60" s="814">
        <f>'RM_6.12.2.sz.mell'!K60</f>
        <v>0</v>
      </c>
    </row>
  </sheetData>
  <sheetProtection sheet="1" formatCells="0"/>
  <customSheetViews>
    <customSheetView guid="{9A8A2574-4E4C-4A0E-A4B4-611EAAF4A38D}" scale="120" topLeftCell="B1">
      <selection activeCell="N37" sqref="N37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/>
  </sheetPr>
  <dimension ref="A1:K60"/>
  <sheetViews>
    <sheetView topLeftCell="B1" zoomScale="120" zoomScaleNormal="120" workbookViewId="0">
      <selection activeCell="N36" sqref="N3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CONCATENATE(ALAPADATOK!Q31,"3. melléklet ",E_ALAPADATOK!A7," ",E_ALAPADATOK!B7," ",E_ALAPADATOK!C7," ",E_ALAPADATOK!D7," ",E_ALAPADATOK!E7," ",E_ALAPADATOK!F7," ",E_ALAPADATOK!G7," ",E_ALAPADATOK!H7)</f>
        <v>5.11.3. melléklet a … / 2021. ( … ) önkormányzati rendelethez</v>
      </c>
    </row>
    <row r="2" spans="1:11" s="440" customFormat="1" ht="23.1" customHeight="1" x14ac:dyDescent="0.2">
      <c r="A2" s="587" t="s">
        <v>201</v>
      </c>
      <c r="B2" s="2345" t="str">
        <f>CONCATENATE('E_5.12.2.sz.mell'!B2:J2)</f>
        <v>10 kvi név</v>
      </c>
      <c r="C2" s="2346"/>
      <c r="D2" s="2346"/>
      <c r="E2" s="2346"/>
      <c r="F2" s="2346"/>
      <c r="G2" s="2346"/>
      <c r="H2" s="2346"/>
      <c r="I2" s="2346"/>
      <c r="J2" s="2346"/>
      <c r="K2" s="608" t="s">
        <v>609</v>
      </c>
    </row>
    <row r="3" spans="1:11" s="440" customFormat="1" ht="23.1" customHeight="1" thickBot="1" x14ac:dyDescent="0.25">
      <c r="A3" s="609" t="s">
        <v>200</v>
      </c>
      <c r="B3" s="2347" t="str">
        <f>CONCATENATE('E_5.1.3.sz.mell'!B3:J3)</f>
        <v>Államigazgatási feladatok  bevételeinek, kiadásainak aktuális előirányzat alakulása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1411"/>
      <c r="B4" s="1412"/>
      <c r="C4" s="1413"/>
      <c r="D4" s="1413"/>
      <c r="E4" s="1413"/>
      <c r="F4" s="1413"/>
      <c r="G4" s="1413"/>
      <c r="H4" s="1413"/>
      <c r="I4" s="1413"/>
      <c r="J4" s="1413"/>
      <c r="K4" s="1414" t="s">
        <v>559</v>
      </c>
    </row>
    <row r="5" spans="1:11" s="441" customFormat="1" ht="14.1" customHeight="1" x14ac:dyDescent="0.2">
      <c r="A5" s="2449" t="s">
        <v>68</v>
      </c>
      <c r="B5" s="2441" t="s">
        <v>16</v>
      </c>
      <c r="C5" s="2441" t="s">
        <v>1050</v>
      </c>
      <c r="D5" s="2441" t="str">
        <f>CONCATENATE('E_5.1.sz.mell'!D5:I5)</f>
        <v xml:space="preserve">… . sz. módosítás </v>
      </c>
      <c r="E5" s="2441" t="str">
        <f>CONCATENATE('E_5.1.sz.mell'!E5)</f>
        <v xml:space="preserve">… . sz. módosítás </v>
      </c>
      <c r="F5" s="2441" t="str">
        <f>CONCATENATE('E_5.1.sz.mell'!F5)</f>
        <v xml:space="preserve">… . sz. módosítás </v>
      </c>
      <c r="G5" s="2441" t="str">
        <f>CONCATENATE('E_5.1.sz.mell'!G5)</f>
        <v xml:space="preserve">… . sz. módosítás </v>
      </c>
      <c r="H5" s="2441" t="str">
        <f>CONCATENATE('E_5.1.sz.mell'!H5)</f>
        <v xml:space="preserve">… . sz. módosítás </v>
      </c>
      <c r="I5" s="2441" t="str">
        <f>CONCATENATE('E_5.1.sz.mell'!I5)</f>
        <v xml:space="preserve">… . sz. módosítás </v>
      </c>
      <c r="J5" s="2441" t="s">
        <v>761</v>
      </c>
      <c r="K5" s="2444" t="str">
        <f>CONCATENATE('E_5.1.sz.mell'!K5)</f>
        <v>….számú módosítás utáni előirányzat</v>
      </c>
    </row>
    <row r="6" spans="1:11" ht="12.75" customHeight="1" x14ac:dyDescent="0.2">
      <c r="A6" s="2450"/>
      <c r="B6" s="2452"/>
      <c r="C6" s="2442"/>
      <c r="D6" s="2442"/>
      <c r="E6" s="2442"/>
      <c r="F6" s="2442"/>
      <c r="G6" s="2442"/>
      <c r="H6" s="2442"/>
      <c r="I6" s="2442"/>
      <c r="J6" s="2442"/>
      <c r="K6" s="2445"/>
    </row>
    <row r="7" spans="1:11" s="442" customFormat="1" ht="9.9499999999999993" customHeight="1" thickBot="1" x14ac:dyDescent="0.25">
      <c r="A7" s="2451"/>
      <c r="B7" s="2453"/>
      <c r="C7" s="2443"/>
      <c r="D7" s="2443"/>
      <c r="E7" s="2443"/>
      <c r="F7" s="2443"/>
      <c r="G7" s="2443"/>
      <c r="H7" s="2443"/>
      <c r="I7" s="2443"/>
      <c r="J7" s="2443"/>
      <c r="K7" s="2446"/>
    </row>
    <row r="8" spans="1:11" s="778" customFormat="1" ht="10.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491</v>
      </c>
      <c r="F8" s="190" t="s">
        <v>749</v>
      </c>
      <c r="G8" s="190" t="s">
        <v>494</v>
      </c>
      <c r="H8" s="190" t="s">
        <v>495</v>
      </c>
      <c r="I8" s="190" t="s">
        <v>741</v>
      </c>
      <c r="J8" s="1415" t="s">
        <v>742</v>
      </c>
      <c r="K8" s="667" t="s">
        <v>743</v>
      </c>
    </row>
    <row r="9" spans="1:11" s="778" customFormat="1" ht="10.5" customHeight="1" thickBot="1" x14ac:dyDescent="0.25">
      <c r="A9" s="2339" t="s">
        <v>55</v>
      </c>
      <c r="B9" s="2447"/>
      <c r="C9" s="2447"/>
      <c r="D9" s="2447"/>
      <c r="E9" s="2447"/>
      <c r="F9" s="2447"/>
      <c r="G9" s="2447"/>
      <c r="H9" s="2447"/>
      <c r="I9" s="2447"/>
      <c r="J9" s="2447"/>
      <c r="K9" s="2448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'RM_6.12.3.sz.mell'!C10</f>
        <v>0</v>
      </c>
      <c r="D10" s="297">
        <f>'RM_6.12.3.sz.mell'!D10</f>
        <v>0</v>
      </c>
      <c r="E10" s="297">
        <f>'RM_6.12.3.sz.mell'!E10</f>
        <v>0</v>
      </c>
      <c r="F10" s="297">
        <f>'RM_6.12.3.sz.mell'!F10</f>
        <v>0</v>
      </c>
      <c r="G10" s="297">
        <f>'RM_6.12.3.sz.mell'!G10</f>
        <v>0</v>
      </c>
      <c r="H10" s="297">
        <f>'RM_6.12.3.sz.mell'!H10</f>
        <v>0</v>
      </c>
      <c r="I10" s="297">
        <f>'RM_6.12.3.sz.mell'!I10</f>
        <v>0</v>
      </c>
      <c r="J10" s="297">
        <f>'RM_6.12.3.sz.mell'!J10</f>
        <v>0</v>
      </c>
      <c r="K10" s="297">
        <f>'RM_6.12.3.sz.mell'!K10</f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'RM_6.12.3.sz.mell'!C11</f>
        <v>0</v>
      </c>
      <c r="D11" s="684">
        <f>'RM_6.12.3.sz.mell'!D11</f>
        <v>0</v>
      </c>
      <c r="E11" s="684">
        <f>'RM_6.12.3.sz.mell'!E11</f>
        <v>0</v>
      </c>
      <c r="F11" s="684">
        <f>'RM_6.12.3.sz.mell'!F11</f>
        <v>0</v>
      </c>
      <c r="G11" s="684">
        <f>'RM_6.12.3.sz.mell'!G11</f>
        <v>0</v>
      </c>
      <c r="H11" s="684">
        <f>'RM_6.12.3.sz.mell'!H11</f>
        <v>0</v>
      </c>
      <c r="I11" s="684">
        <f>'RM_6.12.3.sz.mell'!I11</f>
        <v>0</v>
      </c>
      <c r="J11" s="780">
        <f>'RM_6.12.3.sz.mell'!J11</f>
        <v>0</v>
      </c>
      <c r="K11" s="781">
        <f>'RM_6.12.3.sz.mell'!K11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'RM_6.12.3.sz.mell'!C12</f>
        <v>0</v>
      </c>
      <c r="D12" s="686">
        <f>'RM_6.12.3.sz.mell'!D12</f>
        <v>0</v>
      </c>
      <c r="E12" s="686">
        <f>'RM_6.12.3.sz.mell'!E12</f>
        <v>0</v>
      </c>
      <c r="F12" s="686">
        <f>'RM_6.12.3.sz.mell'!F12</f>
        <v>0</v>
      </c>
      <c r="G12" s="686">
        <f>'RM_6.12.3.sz.mell'!G12</f>
        <v>0</v>
      </c>
      <c r="H12" s="686">
        <f>'RM_6.12.3.sz.mell'!H12</f>
        <v>0</v>
      </c>
      <c r="I12" s="686">
        <f>'RM_6.12.3.sz.mell'!I12</f>
        <v>0</v>
      </c>
      <c r="J12" s="783">
        <f>'RM_6.12.3.sz.mell'!J12</f>
        <v>0</v>
      </c>
      <c r="K12" s="781">
        <f>'RM_6.12.3.sz.mell'!K12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'RM_6.12.3.sz.mell'!C13</f>
        <v>0</v>
      </c>
      <c r="D13" s="686">
        <f>'RM_6.12.3.sz.mell'!D13</f>
        <v>0</v>
      </c>
      <c r="E13" s="686">
        <f>'RM_6.12.3.sz.mell'!E13</f>
        <v>0</v>
      </c>
      <c r="F13" s="686">
        <f>'RM_6.12.3.sz.mell'!F13</f>
        <v>0</v>
      </c>
      <c r="G13" s="686">
        <f>'RM_6.12.3.sz.mell'!G13</f>
        <v>0</v>
      </c>
      <c r="H13" s="686">
        <f>'RM_6.12.3.sz.mell'!H13</f>
        <v>0</v>
      </c>
      <c r="I13" s="686">
        <f>'RM_6.12.3.sz.mell'!I13</f>
        <v>0</v>
      </c>
      <c r="J13" s="783">
        <f>'RM_6.12.3.sz.mell'!J13</f>
        <v>0</v>
      </c>
      <c r="K13" s="781">
        <f>'RM_6.12.3.sz.mell'!K13</f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'RM_6.12.3.sz.mell'!C14</f>
        <v>0</v>
      </c>
      <c r="D14" s="686">
        <f>'RM_6.12.3.sz.mell'!D14</f>
        <v>0</v>
      </c>
      <c r="E14" s="686">
        <f>'RM_6.12.3.sz.mell'!E14</f>
        <v>0</v>
      </c>
      <c r="F14" s="686">
        <f>'RM_6.12.3.sz.mell'!F14</f>
        <v>0</v>
      </c>
      <c r="G14" s="686">
        <f>'RM_6.12.3.sz.mell'!G14</f>
        <v>0</v>
      </c>
      <c r="H14" s="686">
        <f>'RM_6.12.3.sz.mell'!H14</f>
        <v>0</v>
      </c>
      <c r="I14" s="686">
        <f>'RM_6.12.3.sz.mell'!I14</f>
        <v>0</v>
      </c>
      <c r="J14" s="783">
        <f>'RM_6.12.3.sz.mell'!J14</f>
        <v>0</v>
      </c>
      <c r="K14" s="781">
        <f>'RM_6.12.3.sz.mell'!K14</f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'RM_6.12.3.sz.mell'!C15</f>
        <v>0</v>
      </c>
      <c r="D15" s="686">
        <f>'RM_6.12.3.sz.mell'!D15</f>
        <v>0</v>
      </c>
      <c r="E15" s="686">
        <f>'RM_6.12.3.sz.mell'!E15</f>
        <v>0</v>
      </c>
      <c r="F15" s="686">
        <f>'RM_6.12.3.sz.mell'!F15</f>
        <v>0</v>
      </c>
      <c r="G15" s="686">
        <f>'RM_6.12.3.sz.mell'!G15</f>
        <v>0</v>
      </c>
      <c r="H15" s="686">
        <f>'RM_6.12.3.sz.mell'!H15</f>
        <v>0</v>
      </c>
      <c r="I15" s="686">
        <f>'RM_6.12.3.sz.mell'!I15</f>
        <v>0</v>
      </c>
      <c r="J15" s="783">
        <f>'RM_6.12.3.sz.mell'!J15</f>
        <v>0</v>
      </c>
      <c r="K15" s="781">
        <f>'RM_6.12.3.sz.mell'!K15</f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'RM_6.12.3.sz.mell'!C16</f>
        <v>0</v>
      </c>
      <c r="D16" s="686">
        <f>'RM_6.12.3.sz.mell'!D16</f>
        <v>0</v>
      </c>
      <c r="E16" s="686">
        <f>'RM_6.12.3.sz.mell'!E16</f>
        <v>0</v>
      </c>
      <c r="F16" s="686">
        <f>'RM_6.12.3.sz.mell'!F16</f>
        <v>0</v>
      </c>
      <c r="G16" s="686">
        <f>'RM_6.12.3.sz.mell'!G16</f>
        <v>0</v>
      </c>
      <c r="H16" s="686">
        <f>'RM_6.12.3.sz.mell'!H16</f>
        <v>0</v>
      </c>
      <c r="I16" s="686">
        <f>'RM_6.12.3.sz.mell'!I16</f>
        <v>0</v>
      </c>
      <c r="J16" s="783">
        <f>'RM_6.12.3.sz.mell'!J16</f>
        <v>0</v>
      </c>
      <c r="K16" s="781">
        <f>'RM_6.12.3.sz.mell'!K16</f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'RM_6.12.3.sz.mell'!C17</f>
        <v>0</v>
      </c>
      <c r="D17" s="686">
        <f>'RM_6.12.3.sz.mell'!D17</f>
        <v>0</v>
      </c>
      <c r="E17" s="686">
        <f>'RM_6.12.3.sz.mell'!E17</f>
        <v>0</v>
      </c>
      <c r="F17" s="686">
        <f>'RM_6.12.3.sz.mell'!F17</f>
        <v>0</v>
      </c>
      <c r="G17" s="686">
        <f>'RM_6.12.3.sz.mell'!G17</f>
        <v>0</v>
      </c>
      <c r="H17" s="686">
        <f>'RM_6.12.3.sz.mell'!H17</f>
        <v>0</v>
      </c>
      <c r="I17" s="686">
        <f>'RM_6.12.3.sz.mell'!I17</f>
        <v>0</v>
      </c>
      <c r="J17" s="783">
        <f>'RM_6.12.3.sz.mell'!J17</f>
        <v>0</v>
      </c>
      <c r="K17" s="781">
        <f>'RM_6.12.3.sz.mell'!K17</f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'RM_6.12.3.sz.mell'!C18</f>
        <v>0</v>
      </c>
      <c r="D18" s="686">
        <f>'RM_6.12.3.sz.mell'!D18</f>
        <v>0</v>
      </c>
      <c r="E18" s="686">
        <f>'RM_6.12.3.sz.mell'!E18</f>
        <v>0</v>
      </c>
      <c r="F18" s="686">
        <f>'RM_6.12.3.sz.mell'!F18</f>
        <v>0</v>
      </c>
      <c r="G18" s="686">
        <f>'RM_6.12.3.sz.mell'!G18</f>
        <v>0</v>
      </c>
      <c r="H18" s="686">
        <f>'RM_6.12.3.sz.mell'!H18</f>
        <v>0</v>
      </c>
      <c r="I18" s="686">
        <f>'RM_6.12.3.sz.mell'!I18</f>
        <v>0</v>
      </c>
      <c r="J18" s="783">
        <f>'RM_6.12.3.sz.mell'!J18</f>
        <v>0</v>
      </c>
      <c r="K18" s="781">
        <f>'RM_6.12.3.sz.mell'!K18</f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'RM_6.12.3.sz.mell'!C19</f>
        <v>0</v>
      </c>
      <c r="D19" s="686">
        <f>'RM_6.12.3.sz.mell'!D19</f>
        <v>0</v>
      </c>
      <c r="E19" s="686">
        <f>'RM_6.12.3.sz.mell'!E19</f>
        <v>0</v>
      </c>
      <c r="F19" s="686">
        <f>'RM_6.12.3.sz.mell'!F19</f>
        <v>0</v>
      </c>
      <c r="G19" s="686">
        <f>'RM_6.12.3.sz.mell'!G19</f>
        <v>0</v>
      </c>
      <c r="H19" s="686">
        <f>'RM_6.12.3.sz.mell'!H19</f>
        <v>0</v>
      </c>
      <c r="I19" s="686">
        <f>'RM_6.12.3.sz.mell'!I19</f>
        <v>0</v>
      </c>
      <c r="J19" s="783">
        <f>'RM_6.12.3.sz.mell'!J19</f>
        <v>0</v>
      </c>
      <c r="K19" s="781">
        <f>'RM_6.12.3.sz.mell'!K19</f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'RM_6.12.3.sz.mell'!C20</f>
        <v>0</v>
      </c>
      <c r="D20" s="686">
        <f>'RM_6.12.3.sz.mell'!D20</f>
        <v>0</v>
      </c>
      <c r="E20" s="686">
        <f>'RM_6.12.3.sz.mell'!E20</f>
        <v>0</v>
      </c>
      <c r="F20" s="686">
        <f>'RM_6.12.3.sz.mell'!F20</f>
        <v>0</v>
      </c>
      <c r="G20" s="686">
        <f>'RM_6.12.3.sz.mell'!G20</f>
        <v>0</v>
      </c>
      <c r="H20" s="686">
        <f>'RM_6.12.3.sz.mell'!H20</f>
        <v>0</v>
      </c>
      <c r="I20" s="686">
        <f>'RM_6.12.3.sz.mell'!I20</f>
        <v>0</v>
      </c>
      <c r="J20" s="783">
        <f>'RM_6.12.3.sz.mell'!J20</f>
        <v>0</v>
      </c>
      <c r="K20" s="781">
        <f>'RM_6.12.3.sz.mell'!K20</f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'RM_6.12.3.sz.mell'!C21</f>
        <v>0</v>
      </c>
      <c r="D21" s="688">
        <f>'RM_6.12.3.sz.mell'!D21</f>
        <v>0</v>
      </c>
      <c r="E21" s="688">
        <f>'RM_6.12.3.sz.mell'!E21</f>
        <v>0</v>
      </c>
      <c r="F21" s="688">
        <f>'RM_6.12.3.sz.mell'!F21</f>
        <v>0</v>
      </c>
      <c r="G21" s="688">
        <f>'RM_6.12.3.sz.mell'!G21</f>
        <v>0</v>
      </c>
      <c r="H21" s="688">
        <f>'RM_6.12.3.sz.mell'!H21</f>
        <v>0</v>
      </c>
      <c r="I21" s="688">
        <f>'RM_6.12.3.sz.mell'!I21</f>
        <v>0</v>
      </c>
      <c r="J21" s="786">
        <f>'RM_6.12.3.sz.mell'!J21</f>
        <v>0</v>
      </c>
      <c r="K21" s="781">
        <f>'RM_6.12.3.sz.mell'!K21</f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'RM_6.12.3.sz.mell'!C22</f>
        <v>0</v>
      </c>
      <c r="D22" s="297">
        <f>'RM_6.12.3.sz.mell'!D22</f>
        <v>0</v>
      </c>
      <c r="E22" s="297">
        <f>'RM_6.12.3.sz.mell'!E22</f>
        <v>0</v>
      </c>
      <c r="F22" s="297">
        <f>'RM_6.12.3.sz.mell'!F22</f>
        <v>0</v>
      </c>
      <c r="G22" s="297">
        <f>'RM_6.12.3.sz.mell'!G22</f>
        <v>0</v>
      </c>
      <c r="H22" s="297">
        <f>'RM_6.12.3.sz.mell'!H22</f>
        <v>0</v>
      </c>
      <c r="I22" s="297">
        <f>'RM_6.12.3.sz.mell'!I22</f>
        <v>0</v>
      </c>
      <c r="J22" s="297">
        <f>'RM_6.12.3.sz.mell'!J22</f>
        <v>0</v>
      </c>
      <c r="K22" s="346">
        <f>'RM_6.12.3.sz.mell'!K22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'RM_6.12.3.sz.mell'!C23</f>
        <v>0</v>
      </c>
      <c r="D23" s="668">
        <f>'RM_6.12.3.sz.mell'!D23</f>
        <v>0</v>
      </c>
      <c r="E23" s="668">
        <f>'RM_6.12.3.sz.mell'!E23</f>
        <v>0</v>
      </c>
      <c r="F23" s="668">
        <f>'RM_6.12.3.sz.mell'!F23</f>
        <v>0</v>
      </c>
      <c r="G23" s="668">
        <f>'RM_6.12.3.sz.mell'!G23</f>
        <v>0</v>
      </c>
      <c r="H23" s="668">
        <f>'RM_6.12.3.sz.mell'!H23</f>
        <v>0</v>
      </c>
      <c r="I23" s="668">
        <f>'RM_6.12.3.sz.mell'!I23</f>
        <v>0</v>
      </c>
      <c r="J23" s="788">
        <f>'RM_6.12.3.sz.mell'!J23</f>
        <v>0</v>
      </c>
      <c r="K23" s="781">
        <f>'RM_6.12.3.sz.mell'!K23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'RM_6.12.3.sz.mell'!C24</f>
        <v>0</v>
      </c>
      <c r="D24" s="686">
        <f>'RM_6.12.3.sz.mell'!D24</f>
        <v>0</v>
      </c>
      <c r="E24" s="686">
        <f>'RM_6.12.3.sz.mell'!E24</f>
        <v>0</v>
      </c>
      <c r="F24" s="686">
        <f>'RM_6.12.3.sz.mell'!F24</f>
        <v>0</v>
      </c>
      <c r="G24" s="686">
        <f>'RM_6.12.3.sz.mell'!G24</f>
        <v>0</v>
      </c>
      <c r="H24" s="686">
        <f>'RM_6.12.3.sz.mell'!H24</f>
        <v>0</v>
      </c>
      <c r="I24" s="686">
        <f>'RM_6.12.3.sz.mell'!I24</f>
        <v>0</v>
      </c>
      <c r="J24" s="783">
        <f>'RM_6.12.3.sz.mell'!J24</f>
        <v>0</v>
      </c>
      <c r="K24" s="789">
        <f>'RM_6.12.3.sz.mell'!K24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'RM_6.12.3.sz.mell'!C25</f>
        <v>0</v>
      </c>
      <c r="D25" s="686">
        <f>'RM_6.12.3.sz.mell'!D25</f>
        <v>0</v>
      </c>
      <c r="E25" s="686">
        <f>'RM_6.12.3.sz.mell'!E25</f>
        <v>0</v>
      </c>
      <c r="F25" s="686">
        <f>'RM_6.12.3.sz.mell'!F25</f>
        <v>0</v>
      </c>
      <c r="G25" s="686">
        <f>'RM_6.12.3.sz.mell'!G25</f>
        <v>0</v>
      </c>
      <c r="H25" s="686">
        <f>'RM_6.12.3.sz.mell'!H25</f>
        <v>0</v>
      </c>
      <c r="I25" s="686">
        <f>'RM_6.12.3.sz.mell'!I25</f>
        <v>0</v>
      </c>
      <c r="J25" s="783">
        <f>'RM_6.12.3.sz.mell'!J25</f>
        <v>0</v>
      </c>
      <c r="K25" s="789">
        <f>'RM_6.12.3.sz.mell'!K25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'RM_6.12.3.sz.mell'!C26</f>
        <v>0</v>
      </c>
      <c r="D26" s="688">
        <f>'RM_6.12.3.sz.mell'!D26</f>
        <v>0</v>
      </c>
      <c r="E26" s="688">
        <f>'RM_6.12.3.sz.mell'!E26</f>
        <v>0</v>
      </c>
      <c r="F26" s="688">
        <f>'RM_6.12.3.sz.mell'!F26</f>
        <v>0</v>
      </c>
      <c r="G26" s="688">
        <f>'RM_6.12.3.sz.mell'!G26</f>
        <v>0</v>
      </c>
      <c r="H26" s="688">
        <f>'RM_6.12.3.sz.mell'!H26</f>
        <v>0</v>
      </c>
      <c r="I26" s="688">
        <f>'RM_6.12.3.sz.mell'!I26</f>
        <v>0</v>
      </c>
      <c r="J26" s="790">
        <f>'RM_6.12.3.sz.mell'!J26</f>
        <v>0</v>
      </c>
      <c r="K26" s="791">
        <f>'RM_6.12.3.sz.mell'!K26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'RM_6.12.3.sz.mell'!C27</f>
        <v>0</v>
      </c>
      <c r="D27" s="389">
        <f>'RM_6.12.3.sz.mell'!D27</f>
        <v>0</v>
      </c>
      <c r="E27" s="389">
        <f>'RM_6.12.3.sz.mell'!E27</f>
        <v>0</v>
      </c>
      <c r="F27" s="389">
        <f>'RM_6.12.3.sz.mell'!F27</f>
        <v>0</v>
      </c>
      <c r="G27" s="389">
        <f>'RM_6.12.3.sz.mell'!G27</f>
        <v>0</v>
      </c>
      <c r="H27" s="389">
        <f>'RM_6.12.3.sz.mell'!H27</f>
        <v>0</v>
      </c>
      <c r="I27" s="389">
        <f>'RM_6.12.3.sz.mell'!I27</f>
        <v>0</v>
      </c>
      <c r="J27" s="389">
        <f>'RM_6.12.3.sz.mell'!J27</f>
        <v>0</v>
      </c>
      <c r="K27" s="302">
        <f>'RM_6.12.3.sz.mell'!K27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793">
        <f>'RM_6.12.3.sz.mell'!C28</f>
        <v>0</v>
      </c>
      <c r="D28" s="297">
        <f>'RM_6.12.3.sz.mell'!D28</f>
        <v>0</v>
      </c>
      <c r="E28" s="297">
        <f>'RM_6.12.3.sz.mell'!E28</f>
        <v>0</v>
      </c>
      <c r="F28" s="297">
        <f>'RM_6.12.3.sz.mell'!F28</f>
        <v>0</v>
      </c>
      <c r="G28" s="297">
        <f>'RM_6.12.3.sz.mell'!G28</f>
        <v>0</v>
      </c>
      <c r="H28" s="297">
        <f>'RM_6.12.3.sz.mell'!H28</f>
        <v>0</v>
      </c>
      <c r="I28" s="297">
        <f>'RM_6.12.3.sz.mell'!I28</f>
        <v>0</v>
      </c>
      <c r="J28" s="297">
        <f>'RM_6.12.3.sz.mell'!J28</f>
        <v>0</v>
      </c>
      <c r="K28" s="346">
        <f>'RM_6.12.3.sz.mell'!K28</f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'RM_6.12.3.sz.mell'!C29</f>
        <v>0</v>
      </c>
      <c r="D29" s="679">
        <f>'RM_6.12.3.sz.mell'!D29</f>
        <v>0</v>
      </c>
      <c r="E29" s="679">
        <f>'RM_6.12.3.sz.mell'!E29</f>
        <v>0</v>
      </c>
      <c r="F29" s="679">
        <f>'RM_6.12.3.sz.mell'!F29</f>
        <v>0</v>
      </c>
      <c r="G29" s="679">
        <f>'RM_6.12.3.sz.mell'!G29</f>
        <v>0</v>
      </c>
      <c r="H29" s="679">
        <f>'RM_6.12.3.sz.mell'!H29</f>
        <v>0</v>
      </c>
      <c r="I29" s="679">
        <f>'RM_6.12.3.sz.mell'!I29</f>
        <v>0</v>
      </c>
      <c r="J29" s="788">
        <f>'RM_6.12.3.sz.mell'!J29</f>
        <v>0</v>
      </c>
      <c r="K29" s="781">
        <f>'RM_6.12.3.sz.mell'!K29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'RM_6.12.3.sz.mell'!C30</f>
        <v>0</v>
      </c>
      <c r="D30" s="679">
        <f>'RM_6.12.3.sz.mell'!D30</f>
        <v>0</v>
      </c>
      <c r="E30" s="679">
        <f>'RM_6.12.3.sz.mell'!E30</f>
        <v>0</v>
      </c>
      <c r="F30" s="679">
        <f>'RM_6.12.3.sz.mell'!F30</f>
        <v>0</v>
      </c>
      <c r="G30" s="679">
        <f>'RM_6.12.3.sz.mell'!G30</f>
        <v>0</v>
      </c>
      <c r="H30" s="679">
        <f>'RM_6.12.3.sz.mell'!H30</f>
        <v>0</v>
      </c>
      <c r="I30" s="679">
        <f>'RM_6.12.3.sz.mell'!I30</f>
        <v>0</v>
      </c>
      <c r="J30" s="788">
        <f>'RM_6.12.3.sz.mell'!J30</f>
        <v>0</v>
      </c>
      <c r="K30" s="781">
        <f>'RM_6.12.3.sz.mell'!K30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'RM_6.12.3.sz.mell'!C31</f>
        <v>0</v>
      </c>
      <c r="D31" s="757">
        <f>'RM_6.12.3.sz.mell'!D31</f>
        <v>0</v>
      </c>
      <c r="E31" s="757">
        <f>'RM_6.12.3.sz.mell'!E31</f>
        <v>0</v>
      </c>
      <c r="F31" s="757">
        <f>'RM_6.12.3.sz.mell'!F31</f>
        <v>0</v>
      </c>
      <c r="G31" s="757">
        <f>'RM_6.12.3.sz.mell'!G31</f>
        <v>0</v>
      </c>
      <c r="H31" s="757">
        <f>'RM_6.12.3.sz.mell'!H31</f>
        <v>0</v>
      </c>
      <c r="I31" s="757">
        <f>'RM_6.12.3.sz.mell'!I31</f>
        <v>0</v>
      </c>
      <c r="J31" s="788">
        <f>'RM_6.12.3.sz.mell'!J31</f>
        <v>0</v>
      </c>
      <c r="K31" s="781">
        <f>'RM_6.12.3.sz.mell'!K31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793">
        <f>'RM_6.12.3.sz.mell'!C32</f>
        <v>0</v>
      </c>
      <c r="D32" s="297">
        <f>'RM_6.12.3.sz.mell'!D32</f>
        <v>0</v>
      </c>
      <c r="E32" s="297">
        <f>'RM_6.12.3.sz.mell'!E32</f>
        <v>0</v>
      </c>
      <c r="F32" s="297">
        <f>'RM_6.12.3.sz.mell'!F32</f>
        <v>0</v>
      </c>
      <c r="G32" s="297">
        <f>'RM_6.12.3.sz.mell'!G32</f>
        <v>0</v>
      </c>
      <c r="H32" s="297">
        <f>'RM_6.12.3.sz.mell'!H32</f>
        <v>0</v>
      </c>
      <c r="I32" s="297">
        <f>'RM_6.12.3.sz.mell'!I32</f>
        <v>0</v>
      </c>
      <c r="J32" s="297">
        <f>'RM_6.12.3.sz.mell'!J32</f>
        <v>0</v>
      </c>
      <c r="K32" s="346">
        <f>'RM_6.12.3.sz.mell'!K32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'RM_6.12.3.sz.mell'!C33</f>
        <v>0</v>
      </c>
      <c r="D33" s="672">
        <f>'RM_6.12.3.sz.mell'!D33</f>
        <v>0</v>
      </c>
      <c r="E33" s="672">
        <f>'RM_6.12.3.sz.mell'!E33</f>
        <v>0</v>
      </c>
      <c r="F33" s="672">
        <f>'RM_6.12.3.sz.mell'!F33</f>
        <v>0</v>
      </c>
      <c r="G33" s="672">
        <f>'RM_6.12.3.sz.mell'!G33</f>
        <v>0</v>
      </c>
      <c r="H33" s="672">
        <f>'RM_6.12.3.sz.mell'!H33</f>
        <v>0</v>
      </c>
      <c r="I33" s="672">
        <f>'RM_6.12.3.sz.mell'!I33</f>
        <v>0</v>
      </c>
      <c r="J33" s="788">
        <f>'RM_6.12.3.sz.mell'!J33</f>
        <v>0</v>
      </c>
      <c r="K33" s="781">
        <f>'RM_6.12.3.sz.mell'!K33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'RM_6.12.3.sz.mell'!C34</f>
        <v>0</v>
      </c>
      <c r="D34" s="679">
        <f>'RM_6.12.3.sz.mell'!D34</f>
        <v>0</v>
      </c>
      <c r="E34" s="679">
        <f>'RM_6.12.3.sz.mell'!E34</f>
        <v>0</v>
      </c>
      <c r="F34" s="679">
        <f>'RM_6.12.3.sz.mell'!F34</f>
        <v>0</v>
      </c>
      <c r="G34" s="679">
        <f>'RM_6.12.3.sz.mell'!G34</f>
        <v>0</v>
      </c>
      <c r="H34" s="679">
        <f>'RM_6.12.3.sz.mell'!H34</f>
        <v>0</v>
      </c>
      <c r="I34" s="679">
        <f>'RM_6.12.3.sz.mell'!I34</f>
        <v>0</v>
      </c>
      <c r="J34" s="788">
        <f>'RM_6.12.3.sz.mell'!J34</f>
        <v>0</v>
      </c>
      <c r="K34" s="781">
        <f>'RM_6.12.3.sz.mell'!K34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'RM_6.12.3.sz.mell'!C35</f>
        <v>0</v>
      </c>
      <c r="D35" s="757">
        <f>'RM_6.12.3.sz.mell'!D35</f>
        <v>0</v>
      </c>
      <c r="E35" s="757">
        <f>'RM_6.12.3.sz.mell'!E35</f>
        <v>0</v>
      </c>
      <c r="F35" s="757">
        <f>'RM_6.12.3.sz.mell'!F35</f>
        <v>0</v>
      </c>
      <c r="G35" s="757">
        <f>'RM_6.12.3.sz.mell'!G35</f>
        <v>0</v>
      </c>
      <c r="H35" s="757">
        <f>'RM_6.12.3.sz.mell'!H35</f>
        <v>0</v>
      </c>
      <c r="I35" s="757">
        <f>'RM_6.12.3.sz.mell'!I35</f>
        <v>0</v>
      </c>
      <c r="J35" s="788">
        <f>'RM_6.12.3.sz.mell'!J35</f>
        <v>0</v>
      </c>
      <c r="K35" s="798">
        <f>'RM_6.12.3.sz.mell'!K35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'RM_6.12.3.sz.mell'!C36</f>
        <v>0</v>
      </c>
      <c r="D36" s="389">
        <f>'RM_6.12.3.sz.mell'!D36</f>
        <v>0</v>
      </c>
      <c r="E36" s="389">
        <f>'RM_6.12.3.sz.mell'!E36</f>
        <v>0</v>
      </c>
      <c r="F36" s="389">
        <f>'RM_6.12.3.sz.mell'!F36</f>
        <v>0</v>
      </c>
      <c r="G36" s="389">
        <f>'RM_6.12.3.sz.mell'!G36</f>
        <v>0</v>
      </c>
      <c r="H36" s="389">
        <f>'RM_6.12.3.sz.mell'!H36</f>
        <v>0</v>
      </c>
      <c r="I36" s="389">
        <f>'RM_6.12.3.sz.mell'!I36</f>
        <v>0</v>
      </c>
      <c r="J36" s="297">
        <f>'RM_6.12.3.sz.mell'!J36</f>
        <v>0</v>
      </c>
      <c r="K36" s="302">
        <f>'RM_6.12.3.sz.mell'!K36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'RM_6.12.3.sz.mell'!C37</f>
        <v>0</v>
      </c>
      <c r="D37" s="389">
        <f>'RM_6.12.3.sz.mell'!D37</f>
        <v>0</v>
      </c>
      <c r="E37" s="389">
        <f>'RM_6.12.3.sz.mell'!E37</f>
        <v>0</v>
      </c>
      <c r="F37" s="389">
        <f>'RM_6.12.3.sz.mell'!F37</f>
        <v>0</v>
      </c>
      <c r="G37" s="389">
        <f>'RM_6.12.3.sz.mell'!G37</f>
        <v>0</v>
      </c>
      <c r="H37" s="389">
        <f>'RM_6.12.3.sz.mell'!H37</f>
        <v>0</v>
      </c>
      <c r="I37" s="389">
        <f>'RM_6.12.3.sz.mell'!I37</f>
        <v>0</v>
      </c>
      <c r="J37" s="799">
        <f>'RM_6.12.3.sz.mell'!J37</f>
        <v>0</v>
      </c>
      <c r="K37" s="781">
        <f>'RM_6.12.3.sz.mell'!K37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793">
        <f>'RM_6.12.3.sz.mell'!C38</f>
        <v>0</v>
      </c>
      <c r="D38" s="297">
        <f>'RM_6.12.3.sz.mell'!D38</f>
        <v>0</v>
      </c>
      <c r="E38" s="297">
        <f>'RM_6.12.3.sz.mell'!E38</f>
        <v>0</v>
      </c>
      <c r="F38" s="297">
        <f>'RM_6.12.3.sz.mell'!F38</f>
        <v>0</v>
      </c>
      <c r="G38" s="297">
        <f>'RM_6.12.3.sz.mell'!G38</f>
        <v>0</v>
      </c>
      <c r="H38" s="297">
        <f>'RM_6.12.3.sz.mell'!H38</f>
        <v>0</v>
      </c>
      <c r="I38" s="297">
        <f>'RM_6.12.3.sz.mell'!I38</f>
        <v>0</v>
      </c>
      <c r="J38" s="297">
        <f>'RM_6.12.3.sz.mell'!J38</f>
        <v>0</v>
      </c>
      <c r="K38" s="346">
        <f>'RM_6.12.3.sz.mell'!K38</f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793">
        <f>'RM_6.12.3.sz.mell'!C39</f>
        <v>0</v>
      </c>
      <c r="D39" s="297">
        <f>'RM_6.12.3.sz.mell'!D39</f>
        <v>0</v>
      </c>
      <c r="E39" s="297">
        <f>'RM_6.12.3.sz.mell'!E39</f>
        <v>0</v>
      </c>
      <c r="F39" s="297">
        <f>'RM_6.12.3.sz.mell'!F39</f>
        <v>0</v>
      </c>
      <c r="G39" s="297">
        <f>'RM_6.12.3.sz.mell'!G39</f>
        <v>0</v>
      </c>
      <c r="H39" s="297">
        <f>'RM_6.12.3.sz.mell'!H39</f>
        <v>0</v>
      </c>
      <c r="I39" s="297">
        <f>'RM_6.12.3.sz.mell'!I39</f>
        <v>0</v>
      </c>
      <c r="J39" s="297">
        <f>'RM_6.12.3.sz.mell'!J39</f>
        <v>0</v>
      </c>
      <c r="K39" s="346">
        <f>'RM_6.12.3.sz.mell'!K39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'RM_6.12.3.sz.mell'!C40</f>
        <v>0</v>
      </c>
      <c r="D40" s="672">
        <f>'RM_6.12.3.sz.mell'!D40</f>
        <v>0</v>
      </c>
      <c r="E40" s="672">
        <f>'RM_6.12.3.sz.mell'!E40</f>
        <v>0</v>
      </c>
      <c r="F40" s="672">
        <f>'RM_6.12.3.sz.mell'!F40</f>
        <v>0</v>
      </c>
      <c r="G40" s="672">
        <f>'RM_6.12.3.sz.mell'!G40</f>
        <v>0</v>
      </c>
      <c r="H40" s="672">
        <f>'RM_6.12.3.sz.mell'!H40</f>
        <v>0</v>
      </c>
      <c r="I40" s="672">
        <f>'RM_6.12.3.sz.mell'!I40</f>
        <v>0</v>
      </c>
      <c r="J40" s="788">
        <f>'RM_6.12.3.sz.mell'!J40</f>
        <v>0</v>
      </c>
      <c r="K40" s="781">
        <f>'RM_6.12.3.sz.mell'!K40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'RM_6.12.3.sz.mell'!C41</f>
        <v>0</v>
      </c>
      <c r="D41" s="679">
        <f>'RM_6.12.3.sz.mell'!D41</f>
        <v>0</v>
      </c>
      <c r="E41" s="679">
        <f>'RM_6.12.3.sz.mell'!E41</f>
        <v>0</v>
      </c>
      <c r="F41" s="679">
        <f>'RM_6.12.3.sz.mell'!F41</f>
        <v>0</v>
      </c>
      <c r="G41" s="679">
        <f>'RM_6.12.3.sz.mell'!G41</f>
        <v>0</v>
      </c>
      <c r="H41" s="679">
        <f>'RM_6.12.3.sz.mell'!H41</f>
        <v>0</v>
      </c>
      <c r="I41" s="679">
        <f>'RM_6.12.3.sz.mell'!I41</f>
        <v>0</v>
      </c>
      <c r="J41" s="788">
        <f>'RM_6.12.3.sz.mell'!J41</f>
        <v>0</v>
      </c>
      <c r="K41" s="789">
        <f>'RM_6.12.3.sz.mell'!K41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'RM_6.12.3.sz.mell'!C42</f>
        <v>0</v>
      </c>
      <c r="D42" s="676">
        <f>'RM_6.12.3.sz.mell'!D42</f>
        <v>0</v>
      </c>
      <c r="E42" s="676">
        <f>'RM_6.12.3.sz.mell'!E42</f>
        <v>0</v>
      </c>
      <c r="F42" s="676">
        <f>'RM_6.12.3.sz.mell'!F42</f>
        <v>0</v>
      </c>
      <c r="G42" s="676">
        <f>'RM_6.12.3.sz.mell'!G42</f>
        <v>0</v>
      </c>
      <c r="H42" s="676">
        <f>'RM_6.12.3.sz.mell'!H42</f>
        <v>0</v>
      </c>
      <c r="I42" s="676">
        <f>'RM_6.12.3.sz.mell'!I42</f>
        <v>0</v>
      </c>
      <c r="J42" s="788">
        <f>'RM_6.12.3.sz.mell'!J42</f>
        <v>0</v>
      </c>
      <c r="K42" s="791">
        <f>'RM_6.12.3.sz.mell'!K42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793">
        <f>'RM_6.12.3.sz.mell'!C43</f>
        <v>0</v>
      </c>
      <c r="D43" s="297">
        <f>'RM_6.12.3.sz.mell'!D43</f>
        <v>0</v>
      </c>
      <c r="E43" s="297">
        <f>'RM_6.12.3.sz.mell'!E43</f>
        <v>0</v>
      </c>
      <c r="F43" s="297">
        <f>'RM_6.12.3.sz.mell'!F43</f>
        <v>0</v>
      </c>
      <c r="G43" s="297">
        <f>'RM_6.12.3.sz.mell'!G43</f>
        <v>0</v>
      </c>
      <c r="H43" s="297">
        <f>'RM_6.12.3.sz.mell'!H43</f>
        <v>0</v>
      </c>
      <c r="I43" s="297">
        <f>'RM_6.12.3.sz.mell'!I43</f>
        <v>0</v>
      </c>
      <c r="J43" s="297">
        <f>'RM_6.12.3.sz.mell'!J43</f>
        <v>0</v>
      </c>
      <c r="K43" s="346">
        <f>'RM_6.12.3.sz.mell'!K43</f>
        <v>0</v>
      </c>
    </row>
    <row r="44" spans="1:11" s="442" customFormat="1" ht="14.1" customHeight="1" thickBot="1" x14ac:dyDescent="0.25">
      <c r="A44" s="2342" t="s">
        <v>56</v>
      </c>
      <c r="B44" s="2454"/>
      <c r="C44" s="2454"/>
      <c r="D44" s="2454"/>
      <c r="E44" s="2454"/>
      <c r="F44" s="2454"/>
      <c r="G44" s="2454"/>
      <c r="H44" s="2454"/>
      <c r="I44" s="2454"/>
      <c r="J44" s="2454"/>
      <c r="K44" s="2455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'RM_6.12.3.sz.mell'!C45</f>
        <v>0</v>
      </c>
      <c r="D45" s="801">
        <f>'RM_6.12.3.sz.mell'!D45</f>
        <v>0</v>
      </c>
      <c r="E45" s="801">
        <f>'RM_6.12.3.sz.mell'!E45</f>
        <v>0</v>
      </c>
      <c r="F45" s="801">
        <f>'RM_6.12.3.sz.mell'!F45</f>
        <v>0</v>
      </c>
      <c r="G45" s="801">
        <f>'RM_6.12.3.sz.mell'!G45</f>
        <v>0</v>
      </c>
      <c r="H45" s="801">
        <f>'RM_6.12.3.sz.mell'!H45</f>
        <v>0</v>
      </c>
      <c r="I45" s="801">
        <f>'RM_6.12.3.sz.mell'!I45</f>
        <v>0</v>
      </c>
      <c r="J45" s="801">
        <f>'RM_6.12.3.sz.mell'!J45</f>
        <v>0</v>
      </c>
      <c r="K45" s="302">
        <f>'RM_6.12.3.sz.mell'!K45</f>
        <v>0</v>
      </c>
    </row>
    <row r="46" spans="1:11" ht="12" customHeight="1" x14ac:dyDescent="0.2">
      <c r="A46" s="436" t="s">
        <v>97</v>
      </c>
      <c r="B46" s="9" t="s">
        <v>48</v>
      </c>
      <c r="C46" s="803">
        <f>'RM_6.12.3.sz.mell'!C46</f>
        <v>0</v>
      </c>
      <c r="D46" s="803">
        <f>'RM_6.12.3.sz.mell'!D46</f>
        <v>0</v>
      </c>
      <c r="E46" s="803">
        <f>'RM_6.12.3.sz.mell'!E46</f>
        <v>0</v>
      </c>
      <c r="F46" s="803">
        <f>'RM_6.12.3.sz.mell'!F46</f>
        <v>0</v>
      </c>
      <c r="G46" s="803">
        <f>'RM_6.12.3.sz.mell'!G46</f>
        <v>0</v>
      </c>
      <c r="H46" s="803">
        <f>'RM_6.12.3.sz.mell'!H46</f>
        <v>0</v>
      </c>
      <c r="I46" s="803">
        <f>'RM_6.12.3.sz.mell'!I46</f>
        <v>0</v>
      </c>
      <c r="J46" s="803">
        <f>'RM_6.12.3.sz.mell'!J46</f>
        <v>0</v>
      </c>
      <c r="K46" s="804">
        <f>'RM_6.12.3.sz.mell'!K46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'RM_6.12.3.sz.mell'!C47</f>
        <v>0</v>
      </c>
      <c r="D47" s="806">
        <f>'RM_6.12.3.sz.mell'!D47</f>
        <v>0</v>
      </c>
      <c r="E47" s="806">
        <f>'RM_6.12.3.sz.mell'!E47</f>
        <v>0</v>
      </c>
      <c r="F47" s="806">
        <f>'RM_6.12.3.sz.mell'!F47</f>
        <v>0</v>
      </c>
      <c r="G47" s="806">
        <f>'RM_6.12.3.sz.mell'!G47</f>
        <v>0</v>
      </c>
      <c r="H47" s="806">
        <f>'RM_6.12.3.sz.mell'!H47</f>
        <v>0</v>
      </c>
      <c r="I47" s="806">
        <f>'RM_6.12.3.sz.mell'!I47</f>
        <v>0</v>
      </c>
      <c r="J47" s="806">
        <f>'RM_6.12.3.sz.mell'!J47</f>
        <v>0</v>
      </c>
      <c r="K47" s="807">
        <f>'RM_6.12.3.sz.mell'!K47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'RM_6.12.3.sz.mell'!C48</f>
        <v>0</v>
      </c>
      <c r="D48" s="806">
        <f>'RM_6.12.3.sz.mell'!D48</f>
        <v>0</v>
      </c>
      <c r="E48" s="806">
        <f>'RM_6.12.3.sz.mell'!E48</f>
        <v>0</v>
      </c>
      <c r="F48" s="806">
        <f>'RM_6.12.3.sz.mell'!F48</f>
        <v>0</v>
      </c>
      <c r="G48" s="806">
        <f>'RM_6.12.3.sz.mell'!G48</f>
        <v>0</v>
      </c>
      <c r="H48" s="806">
        <f>'RM_6.12.3.sz.mell'!H48</f>
        <v>0</v>
      </c>
      <c r="I48" s="806">
        <f>'RM_6.12.3.sz.mell'!I48</f>
        <v>0</v>
      </c>
      <c r="J48" s="806">
        <f>'RM_6.12.3.sz.mell'!J48</f>
        <v>0</v>
      </c>
      <c r="K48" s="807">
        <f>'RM_6.12.3.sz.mell'!K48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'RM_6.12.3.sz.mell'!C49</f>
        <v>0</v>
      </c>
      <c r="D49" s="806">
        <f>'RM_6.12.3.sz.mell'!D49</f>
        <v>0</v>
      </c>
      <c r="E49" s="806">
        <f>'RM_6.12.3.sz.mell'!E49</f>
        <v>0</v>
      </c>
      <c r="F49" s="806">
        <f>'RM_6.12.3.sz.mell'!F49</f>
        <v>0</v>
      </c>
      <c r="G49" s="806">
        <f>'RM_6.12.3.sz.mell'!G49</f>
        <v>0</v>
      </c>
      <c r="H49" s="806">
        <f>'RM_6.12.3.sz.mell'!H49</f>
        <v>0</v>
      </c>
      <c r="I49" s="806">
        <f>'RM_6.12.3.sz.mell'!I49</f>
        <v>0</v>
      </c>
      <c r="J49" s="806">
        <f>'RM_6.12.3.sz.mell'!J49</f>
        <v>0</v>
      </c>
      <c r="K49" s="807">
        <f>'RM_6.12.3.sz.mell'!K49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'RM_6.12.3.sz.mell'!C50</f>
        <v>0</v>
      </c>
      <c r="D50" s="806">
        <f>'RM_6.12.3.sz.mell'!D50</f>
        <v>0</v>
      </c>
      <c r="E50" s="806">
        <f>'RM_6.12.3.sz.mell'!E50</f>
        <v>0</v>
      </c>
      <c r="F50" s="806">
        <f>'RM_6.12.3.sz.mell'!F50</f>
        <v>0</v>
      </c>
      <c r="G50" s="806">
        <f>'RM_6.12.3.sz.mell'!G50</f>
        <v>0</v>
      </c>
      <c r="H50" s="806">
        <f>'RM_6.12.3.sz.mell'!H50</f>
        <v>0</v>
      </c>
      <c r="I50" s="806">
        <f>'RM_6.12.3.sz.mell'!I50</f>
        <v>0</v>
      </c>
      <c r="J50" s="806">
        <f>'RM_6.12.3.sz.mell'!J50</f>
        <v>0</v>
      </c>
      <c r="K50" s="807">
        <f>'RM_6.12.3.sz.mell'!K50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'RM_6.12.3.sz.mell'!C51</f>
        <v>0</v>
      </c>
      <c r="D51" s="801">
        <f>'RM_6.12.3.sz.mell'!D51</f>
        <v>0</v>
      </c>
      <c r="E51" s="801">
        <f>'RM_6.12.3.sz.mell'!E51</f>
        <v>0</v>
      </c>
      <c r="F51" s="801">
        <f>'RM_6.12.3.sz.mell'!F51</f>
        <v>0</v>
      </c>
      <c r="G51" s="801">
        <f>'RM_6.12.3.sz.mell'!G51</f>
        <v>0</v>
      </c>
      <c r="H51" s="801">
        <f>'RM_6.12.3.sz.mell'!H51</f>
        <v>0</v>
      </c>
      <c r="I51" s="801">
        <f>'RM_6.12.3.sz.mell'!I51</f>
        <v>0</v>
      </c>
      <c r="J51" s="801">
        <f>'RM_6.12.3.sz.mell'!J51</f>
        <v>0</v>
      </c>
      <c r="K51" s="302">
        <f>'RM_6.12.3.sz.mell'!K51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'RM_6.12.3.sz.mell'!C52</f>
        <v>0</v>
      </c>
      <c r="D52" s="803">
        <f>'RM_6.12.3.sz.mell'!D52</f>
        <v>0</v>
      </c>
      <c r="E52" s="803">
        <f>'RM_6.12.3.sz.mell'!E52</f>
        <v>0</v>
      </c>
      <c r="F52" s="803">
        <f>'RM_6.12.3.sz.mell'!F52</f>
        <v>0</v>
      </c>
      <c r="G52" s="803">
        <f>'RM_6.12.3.sz.mell'!G52</f>
        <v>0</v>
      </c>
      <c r="H52" s="803">
        <f>'RM_6.12.3.sz.mell'!H52</f>
        <v>0</v>
      </c>
      <c r="I52" s="803">
        <f>'RM_6.12.3.sz.mell'!I52</f>
        <v>0</v>
      </c>
      <c r="J52" s="803">
        <f>'RM_6.12.3.sz.mell'!J52</f>
        <v>0</v>
      </c>
      <c r="K52" s="804">
        <f>'RM_6.12.3.sz.mell'!K52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'RM_6.12.3.sz.mell'!C53</f>
        <v>0</v>
      </c>
      <c r="D53" s="806">
        <f>'RM_6.12.3.sz.mell'!D53</f>
        <v>0</v>
      </c>
      <c r="E53" s="806">
        <f>'RM_6.12.3.sz.mell'!E53</f>
        <v>0</v>
      </c>
      <c r="F53" s="806">
        <f>'RM_6.12.3.sz.mell'!F53</f>
        <v>0</v>
      </c>
      <c r="G53" s="806">
        <f>'RM_6.12.3.sz.mell'!G53</f>
        <v>0</v>
      </c>
      <c r="H53" s="806">
        <f>'RM_6.12.3.sz.mell'!H53</f>
        <v>0</v>
      </c>
      <c r="I53" s="806">
        <f>'RM_6.12.3.sz.mell'!I53</f>
        <v>0</v>
      </c>
      <c r="J53" s="806">
        <f>'RM_6.12.3.sz.mell'!J53</f>
        <v>0</v>
      </c>
      <c r="K53" s="807">
        <f>'RM_6.12.3.sz.mell'!K53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'RM_6.12.3.sz.mell'!C54</f>
        <v>0</v>
      </c>
      <c r="D54" s="806">
        <f>'RM_6.12.3.sz.mell'!D54</f>
        <v>0</v>
      </c>
      <c r="E54" s="806">
        <f>'RM_6.12.3.sz.mell'!E54</f>
        <v>0</v>
      </c>
      <c r="F54" s="806">
        <f>'RM_6.12.3.sz.mell'!F54</f>
        <v>0</v>
      </c>
      <c r="G54" s="806">
        <f>'RM_6.12.3.sz.mell'!G54</f>
        <v>0</v>
      </c>
      <c r="H54" s="806">
        <f>'RM_6.12.3.sz.mell'!H54</f>
        <v>0</v>
      </c>
      <c r="I54" s="806">
        <f>'RM_6.12.3.sz.mell'!I54</f>
        <v>0</v>
      </c>
      <c r="J54" s="806">
        <f>'RM_6.12.3.sz.mell'!J54</f>
        <v>0</v>
      </c>
      <c r="K54" s="807">
        <f>'RM_6.12.3.sz.mell'!K54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'RM_6.12.3.sz.mell'!C55</f>
        <v>0</v>
      </c>
      <c r="D55" s="806">
        <f>'RM_6.12.3.sz.mell'!D55</f>
        <v>0</v>
      </c>
      <c r="E55" s="806">
        <f>'RM_6.12.3.sz.mell'!E55</f>
        <v>0</v>
      </c>
      <c r="F55" s="806">
        <f>'RM_6.12.3.sz.mell'!F55</f>
        <v>0</v>
      </c>
      <c r="G55" s="806">
        <f>'RM_6.12.3.sz.mell'!G55</f>
        <v>0</v>
      </c>
      <c r="H55" s="806">
        <f>'RM_6.12.3.sz.mell'!H55</f>
        <v>0</v>
      </c>
      <c r="I55" s="806">
        <f>'RM_6.12.3.sz.mell'!I55</f>
        <v>0</v>
      </c>
      <c r="J55" s="806">
        <f>'RM_6.12.3.sz.mell'!J55</f>
        <v>0</v>
      </c>
      <c r="K55" s="807">
        <f>'RM_6.12.3.sz.mell'!K55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'RM_6.12.3.sz.mell'!C56</f>
        <v>0</v>
      </c>
      <c r="D56" s="801">
        <f>'RM_6.12.3.sz.mell'!D56</f>
        <v>0</v>
      </c>
      <c r="E56" s="801">
        <f>'RM_6.12.3.sz.mell'!E56</f>
        <v>0</v>
      </c>
      <c r="F56" s="801">
        <f>'RM_6.12.3.sz.mell'!F56</f>
        <v>0</v>
      </c>
      <c r="G56" s="801">
        <f>'RM_6.12.3.sz.mell'!G56</f>
        <v>0</v>
      </c>
      <c r="H56" s="801">
        <f>'RM_6.12.3.sz.mell'!H56</f>
        <v>0</v>
      </c>
      <c r="I56" s="801">
        <f>'RM_6.12.3.sz.mell'!I56</f>
        <v>0</v>
      </c>
      <c r="J56" s="801">
        <f>'RM_6.12.3.sz.mell'!J56</f>
        <v>0</v>
      </c>
      <c r="K56" s="302">
        <f>'RM_6.12.3.sz.mell'!K56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'RM_6.12.3.sz.mell'!C57</f>
        <v>0</v>
      </c>
      <c r="D57" s="809">
        <f>'RM_6.12.3.sz.mell'!D57</f>
        <v>0</v>
      </c>
      <c r="E57" s="809">
        <f>'RM_6.12.3.sz.mell'!E57</f>
        <v>0</v>
      </c>
      <c r="F57" s="809">
        <f>'RM_6.12.3.sz.mell'!F57</f>
        <v>0</v>
      </c>
      <c r="G57" s="809">
        <f>'RM_6.12.3.sz.mell'!G57</f>
        <v>0</v>
      </c>
      <c r="H57" s="809">
        <f>'RM_6.12.3.sz.mell'!H57</f>
        <v>0</v>
      </c>
      <c r="I57" s="809">
        <f>'RM_6.12.3.sz.mell'!I57</f>
        <v>0</v>
      </c>
      <c r="J57" s="809">
        <f>'RM_6.12.3.sz.mell'!J57</f>
        <v>0</v>
      </c>
      <c r="K57" s="350">
        <f>'RM_6.12.3.sz.mell'!K57</f>
        <v>0</v>
      </c>
    </row>
    <row r="58" spans="1:11" s="1336" customFormat="1" ht="13.5" thickBot="1" x14ac:dyDescent="0.25">
      <c r="A58" s="1335"/>
      <c r="C58" s="1337">
        <f>'RM_6.12.3.sz.mell'!C58</f>
        <v>0</v>
      </c>
      <c r="D58" s="1337">
        <f>'RM_6.12.3.sz.mell'!D58</f>
        <v>0</v>
      </c>
      <c r="E58" s="1337">
        <f>'RM_6.12.3.sz.mell'!E58</f>
        <v>0</v>
      </c>
      <c r="F58" s="1337">
        <f>'RM_6.12.3.sz.mell'!F58</f>
        <v>0</v>
      </c>
      <c r="G58" s="1337">
        <f>'RM_6.12.3.sz.mell'!G58</f>
        <v>0</v>
      </c>
      <c r="H58" s="1337">
        <f>'RM_6.12.3.sz.mell'!H58</f>
        <v>0</v>
      </c>
      <c r="I58" s="1337">
        <f>'RM_6.12.3.sz.mell'!I58</f>
        <v>0</v>
      </c>
      <c r="J58" s="1337">
        <f>'RM_6.12.3.sz.mell'!J58</f>
        <v>0</v>
      </c>
      <c r="K58" s="1332">
        <f>'RM_6.12.3.sz.mell'!K58</f>
        <v>0</v>
      </c>
    </row>
    <row r="59" spans="1:11" ht="12.95" customHeight="1" thickBot="1" x14ac:dyDescent="0.25">
      <c r="A59" s="229" t="s">
        <v>514</v>
      </c>
      <c r="B59" s="230"/>
      <c r="C59" s="813">
        <f>'RM_6.12.3.sz.mell'!C59</f>
        <v>0</v>
      </c>
      <c r="D59" s="813">
        <f>'RM_6.12.3.sz.mell'!D59</f>
        <v>0</v>
      </c>
      <c r="E59" s="813">
        <f>'RM_6.12.3.sz.mell'!E59</f>
        <v>0</v>
      </c>
      <c r="F59" s="813">
        <f>'RM_6.12.3.sz.mell'!F59</f>
        <v>0</v>
      </c>
      <c r="G59" s="813">
        <f>'RM_6.12.3.sz.mell'!G59</f>
        <v>0</v>
      </c>
      <c r="H59" s="813">
        <f>'RM_6.12.3.sz.mell'!H59</f>
        <v>0</v>
      </c>
      <c r="I59" s="813">
        <f>'RM_6.12.3.sz.mell'!I59</f>
        <v>0</v>
      </c>
      <c r="J59" s="813">
        <f>'RM_6.12.3.sz.mell'!J59</f>
        <v>0</v>
      </c>
      <c r="K59" s="814">
        <f>'RM_6.12.3.sz.mell'!K59</f>
        <v>0</v>
      </c>
    </row>
    <row r="60" spans="1:11" ht="12.95" customHeight="1" thickBot="1" x14ac:dyDescent="0.25">
      <c r="A60" s="229" t="s">
        <v>203</v>
      </c>
      <c r="B60" s="230"/>
      <c r="C60" s="813">
        <f>'RM_6.12.3.sz.mell'!C60</f>
        <v>0</v>
      </c>
      <c r="D60" s="813">
        <f>'RM_6.12.3.sz.mell'!D60</f>
        <v>0</v>
      </c>
      <c r="E60" s="813">
        <f>'RM_6.12.3.sz.mell'!E60</f>
        <v>0</v>
      </c>
      <c r="F60" s="813">
        <f>'RM_6.12.3.sz.mell'!F60</f>
        <v>0</v>
      </c>
      <c r="G60" s="813">
        <f>'RM_6.12.3.sz.mell'!G60</f>
        <v>0</v>
      </c>
      <c r="H60" s="813">
        <f>'RM_6.12.3.sz.mell'!H60</f>
        <v>0</v>
      </c>
      <c r="I60" s="813">
        <f>'RM_6.12.3.sz.mell'!I60</f>
        <v>0</v>
      </c>
      <c r="J60" s="813">
        <f>'RM_6.12.3.sz.mell'!J60</f>
        <v>0</v>
      </c>
      <c r="K60" s="814">
        <f>'RM_6.12.3.sz.mell'!K60</f>
        <v>0</v>
      </c>
    </row>
  </sheetData>
  <sheetProtection sheet="1" formatCells="0"/>
  <customSheetViews>
    <customSheetView guid="{9A8A2574-4E4C-4A0E-A4B4-611EAAF4A38D}" scale="120" topLeftCell="B1">
      <selection activeCell="N36" sqref="N36"/>
      <pageMargins left="0.51181102362204722" right="0.51181102362204722" top="0.35433070866141736" bottom="0.35433070866141736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35433070866141736" header="0.31496062992125984" footer="0.31496062992125984"/>
  <pageSetup paperSize="9" scale="71" orientation="landscape" verticalDpi="300" r:id="rId2"/>
  <headerFooter alignWithMargins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30" zoomScale="120" zoomScaleNormal="120" workbookViewId="0">
      <selection activeCell="C50" sqref="C50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CONCATENATE(ALAPADATOK!P13,"1. melléklet ",ALAPADATOK!A7," ",ALAPADATOK!B7," ",ALAPADATOK!C7," ",ALAPADATOK!D7," ",ALAPADATOK!E7," ",ALAPADATOK!F7," ",ALAPADATOK!G7," ",ALAPADATOK!H7)</f>
        <v>9.2.1.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CONCATENATE('KV_9.3.sz.mell'!B2)</f>
        <v>Mezőzombori Polgármesteri Hivatal</v>
      </c>
      <c r="C2" s="351" t="s">
        <v>59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54478389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>
        <v>54478389</v>
      </c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54478389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54478389</v>
      </c>
    </row>
    <row r="46" spans="1:3" ht="12" customHeight="1" x14ac:dyDescent="0.2">
      <c r="A46" s="436" t="s">
        <v>97</v>
      </c>
      <c r="B46" s="9" t="s">
        <v>48</v>
      </c>
      <c r="C46" s="78">
        <v>35138598</v>
      </c>
    </row>
    <row r="47" spans="1:3" ht="12" customHeight="1" x14ac:dyDescent="0.2">
      <c r="A47" s="436" t="s">
        <v>98</v>
      </c>
      <c r="B47" s="8" t="s">
        <v>181</v>
      </c>
      <c r="C47" s="81">
        <v>5200000</v>
      </c>
    </row>
    <row r="48" spans="1:3" ht="12" customHeight="1" x14ac:dyDescent="0.2">
      <c r="A48" s="436" t="s">
        <v>99</v>
      </c>
      <c r="B48" s="8" t="s">
        <v>138</v>
      </c>
      <c r="C48" s="81">
        <v>14139791</v>
      </c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54478389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H53" sqref="H5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20" zoomScaleNormal="120" workbookViewId="0">
      <selection activeCell="B15" sqref="B15"/>
    </sheetView>
  </sheetViews>
  <sheetFormatPr defaultRowHeight="12.75" x14ac:dyDescent="0.2"/>
  <cols>
    <col min="1" max="1" width="28.5" customWidth="1"/>
    <col min="2" max="2" width="107.5" customWidth="1"/>
    <col min="3" max="3" width="32.6640625" customWidth="1"/>
  </cols>
  <sheetData>
    <row r="1" spans="1:3" x14ac:dyDescent="0.2">
      <c r="A1" s="821">
        <f>TARTALOMJEGYZÉK!A1</f>
        <v>2021</v>
      </c>
    </row>
    <row r="2" spans="1:3" ht="18.75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tr">
        <f>CONCATENATE("IDŐKÖZI (",UPPER(IB_ALAPADATOK!C8)," BESZÁMOLÓ) TÁJÉKOZTATÓ")</f>
        <v>IDŐKÖZI (III. NEGYEDÉVES BESZÁMOLÓ) TÁJÉKOZTATÓ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HYPERLINK(SUBSTITUTE(CELL("address",IB_ALAPADATOK!A1),"'",""),SUBSTITUTE(MID(CELL("address",IB_ALAPADATOK!A1),SEARCH("]",CELL("address",IB_ALAPADATOK!A1),1)+1,LEN(CELL("address",IB_ALAPADATOK!A1))-SEARCH("]",CELL("address",IB_ALAPADATOK!A1),1)),"'",""))</f>
        <v>IB_ALAPADATOK!$A$1</v>
      </c>
    </row>
    <row r="8" spans="1:3" x14ac:dyDescent="0.2">
      <c r="A8" s="575" t="s">
        <v>614</v>
      </c>
      <c r="B8" s="575" t="s">
        <v>772</v>
      </c>
      <c r="C8" s="640" t="str">
        <f ca="1">HYPERLINK(SUBSTITUTE(CELL("address",IB_ÖSSZEFÜGGÉSEK!A1),"'",""),SUBSTITUTE(MID(CELL("address",IB_ÖSSZEFÜGGÉSEK!A1),SEARCH("]",CELL("address",IB_ÖSSZEFÜGGÉSEK!A1),1)+1,LEN(CELL("address",IB_ÖSSZEFÜGGÉSEK!A1))-SEARCH("]",CELL("address",IB_ÖSSZEFÜGGÉSEK!A1),1)),"'",""))</f>
        <v>IB_ÖSSZEFÜGGÉSEK!$A$1</v>
      </c>
    </row>
    <row r="9" spans="1:3" x14ac:dyDescent="0.2">
      <c r="A9" s="575" t="s">
        <v>616</v>
      </c>
      <c r="B9" s="575" t="str">
        <f>CONCATENATE('IB_1.1.sz.mell.'!A3)</f>
        <v>Tájékoztatató a 2021. évi költségvetés  III. negyedéves alakulásáról</v>
      </c>
      <c r="C9" s="640" t="str">
        <f ca="1">HYPERLINK(SUBSTITUTE(CELL("address",'IB_1.1.sz.mell.'!A1),"'",""),SUBSTITUTE(MID(CELL("address",'IB_1.1.sz.mell.'!A1),SEARCH("]",CELL("address",'IB_1.1.sz.mell.'!A1),1)+1,LEN(CELL("address",'IB_1.1.sz.mell.'!A1))-SEARCH("]",CELL("address",'IB_1.1.sz.mell.'!A1),1)),"'",""))</f>
        <v>IB_1.1.sz.mell.!$A$1</v>
      </c>
    </row>
    <row r="10" spans="1:3" x14ac:dyDescent="0.2">
      <c r="A10" s="575" t="s">
        <v>618</v>
      </c>
      <c r="B10" s="575" t="str">
        <f>'IB_1.2.sz.mell.'!A3</f>
        <v>Tájékoztatató a 2021. évi költségvetés  III. negyedéves alakulásáról</v>
      </c>
      <c r="C10" s="640" t="str">
        <f ca="1">HYPERLINK(SUBSTITUTE(CELL("address",'IB_1.2.sz.mell.'!A1),"'",""),SUBSTITUTE(MID(CELL("address",'IB_1.2.sz.mell.'!A1),SEARCH("]",CELL("address",'IB_1.2.sz.mell.'!A1),1)+1,LEN(CELL("address",'IB_1.2.sz.mell.'!A1))-SEARCH("]",CELL("address",'IB_1.2.sz.mell.'!A1),1)),"'",""))</f>
        <v>IB_1.2.sz.mell.!$A$1</v>
      </c>
    </row>
    <row r="11" spans="1:3" x14ac:dyDescent="0.2">
      <c r="A11" s="575" t="s">
        <v>619</v>
      </c>
      <c r="B11" s="575" t="str">
        <f>'IB_1.3.sz.mell.'!A3</f>
        <v>Tájékoztatató a 2021. évi költségvetés  III. negyedéves alakulásáról</v>
      </c>
      <c r="C11" s="640" t="str">
        <f ca="1">HYPERLINK(SUBSTITUTE(CELL("address",'IB_1.3.sz.mell.'!A1),"'",""),SUBSTITUTE(MID(CELL("address",'IB_1.3.sz.mell.'!A1),SEARCH("]",CELL("address",'IB_1.3.sz.mell.'!A1),1)+1,LEN(CELL("address",'IB_1.3.sz.mell.'!A1))-SEARCH("]",CELL("address",'IB_1.3.sz.mell.'!A1),1)),"'",""))</f>
        <v>IB_1.3.sz.mell.!$A$1</v>
      </c>
    </row>
    <row r="12" spans="1:3" x14ac:dyDescent="0.2">
      <c r="A12" s="575" t="s">
        <v>622</v>
      </c>
      <c r="B12" s="575" t="str">
        <f>'IB_1.4.sz.mell.'!A3</f>
        <v>Tájékoztatató a 2021. évi költségvetés  III. negyedéves alakulásáról</v>
      </c>
      <c r="C12" s="640" t="str">
        <f ca="1">HYPERLINK(SUBSTITUTE(CELL("address",'IB_1.4.sz.mell.'!A1),"'",""),SUBSTITUTE(MID(CELL("address",'IB_1.4.sz.mell.'!A1),SEARCH("]",CELL("address",'IB_1.4.sz.mell.'!A1),1)+1,LEN(CELL("address",'IB_1.4.sz.mell.'!A1))-SEARCH("]",CELL("address",'IB_1.4.sz.mell.'!A1),1)),"'",""))</f>
        <v>IB_1.4.sz.mell.!$A$1</v>
      </c>
    </row>
    <row r="13" spans="1:3" x14ac:dyDescent="0.2">
      <c r="A13" s="575" t="s">
        <v>624</v>
      </c>
      <c r="B13" s="575" t="s">
        <v>625</v>
      </c>
      <c r="C13" s="640" t="str">
        <f ca="1">HYPERLINK(SUBSTITUTE(CELL("address",'IB_2.1.sz.mell'!A1),"'",""),SUBSTITUTE(MID(CELL("address",'IB_2.1.sz.mell'!A1),SEARCH("]",CELL("address",'IB_2.1.sz.mell'!A1),1)+1,LEN(CELL("address",'IB_2.1.sz.mell'!A1))-SEARCH("]",CELL("address",'IB_2.1.sz.mell'!A1),1)),"'",""))</f>
        <v>IB_2.1.sz.mell!$A$1</v>
      </c>
    </row>
    <row r="14" spans="1:3" x14ac:dyDescent="0.2">
      <c r="A14" s="575" t="s">
        <v>626</v>
      </c>
      <c r="B14" s="575" t="s">
        <v>627</v>
      </c>
      <c r="C14" s="640" t="str">
        <f ca="1">HYPERLINK(SUBSTITUTE(CELL("address",'IB_2.2.sz.mell'!A1),"'",""),SUBSTITUTE(MID(CELL("address",'IB_2.2.sz.mell'!A1),SEARCH("]",CELL("address",'IB_2.2.sz.mell'!A1),1)+1,LEN(CELL("address",'IB_2.2.sz.mell'!A1))-SEARCH("]",CELL("address",'IB_2.2.sz.mell'!A1),1)),"'",""))</f>
        <v>IB_2.2.sz.mell!$A$1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HYPERLINK(SUBSTITUTE(CELL("address",IB_ELLENŐRZÉS!A1),"'",""),SUBSTITUTE(MID(CELL("address",IB_ELLENŐRZÉS!A1),SEARCH("]",CELL("address",IB_ELLENŐRZÉS!A1),1)+1,LEN(CELL("address",IB_ELLENŐRZÉS!A1))-SEARCH("]",CELL("address",IB_ELLENŐRZÉS!A1),1)),"'",""))</f>
        <v>IB_ELLENŐRZÉS!$A$1</v>
      </c>
    </row>
    <row r="16" spans="1:3" x14ac:dyDescent="0.2">
      <c r="A16" s="575" t="s">
        <v>630</v>
      </c>
      <c r="B16" s="575" t="s">
        <v>0</v>
      </c>
      <c r="C16" s="640" t="str">
        <f ca="1">HYPERLINK(SUBSTITUTE(CELL("address",'IB_3.sz.mell.'!A1),"'",""),SUBSTITUTE(MID(CELL("address",'IB_3.sz.mell.'!A1),SEARCH("]",CELL("address",'IB_3.sz.mell.'!A1),1)+1,LEN(CELL("address",'IB_3.sz.mell.'!A1))-SEARCH("]",CELL("address",'IB_3.sz.mell.'!A1),1)),"'",""))</f>
        <v>IB_3.sz.mell.!$A$1</v>
      </c>
    </row>
    <row r="17" spans="1:3" x14ac:dyDescent="0.2">
      <c r="A17" s="575" t="s">
        <v>632</v>
      </c>
      <c r="B17" s="575" t="s">
        <v>1</v>
      </c>
      <c r="C17" s="640" t="str">
        <f ca="1">HYPERLINK(SUBSTITUTE(CELL("address",'IB_4.sz.mell.'!A1),"'",""),SUBSTITUTE(MID(CELL("address",'IB_4.sz.mell.'!A1),SEARCH("]",CELL("address",'IB_4.sz.mell.'!A1),1)+1,LEN(CELL("address",'IB_4.sz.mell.'!A1))-SEARCH("]",CELL("address",'IB_4.sz.mell.'!A1),1)),"'",""))</f>
        <v>IB_4.sz.mell.!$A$1</v>
      </c>
    </row>
    <row r="18" spans="1:3" x14ac:dyDescent="0.2">
      <c r="A18" s="575" t="s">
        <v>635</v>
      </c>
      <c r="B18" s="575" t="str">
        <f>'IB_5.sz.mell.'!A10</f>
        <v>Európai uniós támogatással megvalósuló projektek</v>
      </c>
      <c r="C18" s="640" t="str">
        <f ca="1">HYPERLINK(SUBSTITUTE(CELL("address",'IB_5.sz.mell.'!A1),"'",""),SUBSTITUTE(MID(CELL("address",'IB_5.sz.mell.'!A1),SEARCH("]",CELL("address",'IB_5.sz.mell.'!A1),1)+1,LEN(CELL("address",'IB_5.sz.mell.'!A1))-SEARCH("]",CELL("address",'IB_5.sz.mell.'!A1),1)),"'",""))</f>
        <v>IB_5.sz.mell.!$A$1</v>
      </c>
    </row>
    <row r="19" spans="1:3" x14ac:dyDescent="0.2">
      <c r="A19" s="575" t="s">
        <v>773</v>
      </c>
      <c r="B19" s="575" t="s">
        <v>774</v>
      </c>
      <c r="C19" s="640" t="str">
        <f ca="1">HYPERLINK(SUBSTITUTE(CELL("address",'IB_6.1.sz.mell'!A1),"'",""),SUBSTITUTE(MID(CELL("address",'IB_6.1.sz.mell'!A1),SEARCH("]",CELL("address",'IB_6.1.sz.mell'!A1),1)+1,LEN(CELL("address",'IB_6.1.sz.mell'!A1))-SEARCH("]",CELL("address",'IB_6.1.sz.mell'!A1),1)),"'",""))</f>
        <v>IB_6.1.sz.mell!$A$1</v>
      </c>
    </row>
    <row r="20" spans="1:3" x14ac:dyDescent="0.2">
      <c r="A20" s="575" t="s">
        <v>775</v>
      </c>
      <c r="B20" s="575" t="s">
        <v>776</v>
      </c>
      <c r="C20" s="640" t="str">
        <f ca="1">HYPERLINK(SUBSTITUTE(CELL("address",'IB_6.1.1.sz.mell'!A1),"'",""),SUBSTITUTE(MID(CELL("address",'IB_6.1.1.sz.mell'!A1),SEARCH("]",CELL("address",'IB_6.1.1.sz.mell'!A1),1)+1,LEN(CELL("address",'IB_6.1.1.sz.mell'!A1))-SEARCH("]",CELL("address",'IB_6.1.1.sz.mell'!A1),1)),"'",""))</f>
        <v>IB_6.1.1.sz.mell!$A$1</v>
      </c>
    </row>
    <row r="21" spans="1:3" x14ac:dyDescent="0.2">
      <c r="A21" s="575" t="s">
        <v>777</v>
      </c>
      <c r="B21" s="575" t="s">
        <v>413</v>
      </c>
      <c r="C21" s="640" t="str">
        <f ca="1">HYPERLINK(SUBSTITUTE(CELL("address",'IB_6.1.2.sz.mell'!A1),"'",""),SUBSTITUTE(MID(CELL("address",'IB_6.1.2.sz.mell'!A1),SEARCH("]",CELL("address",'IB_6.1.2.sz.mell'!A1),1)+1,LEN(CELL("address",'IB_6.1.2.sz.mell'!A1))-SEARCH("]",CELL("address",'IB_6.1.2.sz.mell'!A1),1)),"'",""))</f>
        <v>IB_6.1.2.sz.mell!$A$1</v>
      </c>
    </row>
    <row r="22" spans="1:3" x14ac:dyDescent="0.2">
      <c r="A22" s="575" t="s">
        <v>778</v>
      </c>
      <c r="B22" s="575" t="s">
        <v>779</v>
      </c>
      <c r="C22" s="640" t="str">
        <f ca="1">HYPERLINK(SUBSTITUTE(CELL("address",'IB_6.1.3.sz.mell'!A1),"'",""),SUBSTITUTE(MID(CELL("address",'IB_6.1.3.sz.mell'!A1),SEARCH("]",CELL("address",'IB_6.1.3.sz.mell'!A1),1)+1,LEN(CELL("address",'IB_6.1.3.sz.mell'!A1))-SEARCH("]",CELL("address",'IB_6.1.3.sz.mell'!A1),1)),"'",""))</f>
        <v>IB_6.1.3.sz.mell!$A$1</v>
      </c>
    </row>
    <row r="23" spans="1:3" x14ac:dyDescent="0.2">
      <c r="A23" s="575" t="s">
        <v>780</v>
      </c>
      <c r="B23" s="575" t="str">
        <f>TARTALOMJEGYZÉK!B63</f>
        <v>……………………. Polgármesteri /Közös Önkormányzati Hivatal</v>
      </c>
      <c r="C23" s="640" t="str">
        <f ca="1">HYPERLINK(SUBSTITUTE(CELL("address",'IB_6.2.sz.mell'!A1),"'",""),SUBSTITUTE(MID(CELL("address",'IB_6.2.sz.mell'!A1),SEARCH("]",CELL("address",'IB_6.2.sz.mell'!A1),1)+1,LEN(CELL("address",'IB_6.2.sz.mell'!A1))-SEARCH("]",CELL("address",'IB_6.2.sz.mell'!A1),1)),"'",""))</f>
        <v>IB_6.2.sz.mell!$A$1</v>
      </c>
    </row>
    <row r="24" spans="1:3" x14ac:dyDescent="0.2">
      <c r="A24" s="575" t="s">
        <v>781</v>
      </c>
      <c r="B24" s="575" t="str">
        <f>TARTALOMJEGYZÉK!B64</f>
        <v>Mezőzombori Polgármesteri Hivatal</v>
      </c>
      <c r="C24" s="640" t="str">
        <f ca="1">HYPERLINK(SUBSTITUTE(CELL("address",'IB_6.3.sz.mell'!A1),"'",""),SUBSTITUTE(MID(CELL("address",'IB_6.3.sz.mell'!A1),SEARCH("]",CELL("address",'IB_6.3.sz.mell'!A1),1)+1,LEN(CELL("address",'IB_6.3.sz.mell'!A1))-SEARCH("]",CELL("address",'IB_6.3.sz.mell'!A1),1)),"'",""))</f>
        <v>IB_6.3.sz.mell!$A$1</v>
      </c>
    </row>
    <row r="25" spans="1:3" x14ac:dyDescent="0.2">
      <c r="A25" s="575" t="s">
        <v>782</v>
      </c>
      <c r="B25" s="575" t="str">
        <f>TARTALOMJEGYZÉK!B65</f>
        <v>Mezőzombori Bóbita Óvoda</v>
      </c>
      <c r="C25" s="640" t="str">
        <f ca="1">HYPERLINK(SUBSTITUTE(CELL("address",'IB_6.4.sz.mell'!A1),"'",""),SUBSTITUTE(MID(CELL("address",'IB_6.4.sz.mell'!A1),SEARCH("]",CELL("address",'IB_6.4.sz.mell'!A1),1)+1,LEN(CELL("address",'IB_6.4.sz.mell'!A1))-SEARCH("]",CELL("address",'IB_6.4.sz.mell'!A1),1)),"'",""))</f>
        <v>IB_6.4.sz.mell!$A$1</v>
      </c>
    </row>
    <row r="26" spans="1:3" x14ac:dyDescent="0.2">
      <c r="A26" s="575" t="s">
        <v>783</v>
      </c>
      <c r="B26" s="575" t="str">
        <f>TARTALOMJEGYZÉK!B66</f>
        <v>Kapocs Családsegítő és Gyermekjóléti Szolgálat</v>
      </c>
      <c r="C26" s="640" t="str">
        <f ca="1">HYPERLINK(SUBSTITUTE(CELL("address",'IB_6.5.sz.mell'!A1),"'",""),SUBSTITUTE(MID(CELL("address",'IB_6.5.sz.mell'!A1),SEARCH("]",CELL("address",'IB_6.5.sz.mell'!A1),1)+1,LEN(CELL("address",'IB_6.5.sz.mell'!A1))-SEARCH("]",CELL("address",'IB_6.5.sz.mell'!A1),1)),"'",""))</f>
        <v>IB_6.5.sz.mell!$A$1</v>
      </c>
    </row>
    <row r="27" spans="1:3" x14ac:dyDescent="0.2">
      <c r="A27" s="575" t="s">
        <v>784</v>
      </c>
      <c r="B27" s="575" t="str">
        <f>TARTALOMJEGYZÉK!B67</f>
        <v>4 kvi név</v>
      </c>
      <c r="C27" s="640" t="str">
        <f ca="1">HYPERLINK(SUBSTITUTE(CELL("address",'IB_6.6.sz.mell'!A1),"'",""),SUBSTITUTE(MID(CELL("address",'IB_6.6.sz.mell'!A1),SEARCH("]",CELL("address",'IB_6.6.sz.mell'!A1),1)+1,LEN(CELL("address",'IB_6.6.sz.mell'!A1))-SEARCH("]",CELL("address",'IB_6.6.sz.mell'!A1),1)),"'",""))</f>
        <v>IB_6.6.sz.mell!$A$1</v>
      </c>
    </row>
    <row r="28" spans="1:3" x14ac:dyDescent="0.2">
      <c r="A28" s="575" t="s">
        <v>785</v>
      </c>
      <c r="B28" s="575" t="str">
        <f>TARTALOMJEGYZÉK!B68</f>
        <v>5 kvi név</v>
      </c>
      <c r="C28" s="640" t="str">
        <f ca="1">HYPERLINK(SUBSTITUTE(CELL("address",'IB_6.7.sz.mell'!A1),"'",""),SUBSTITUTE(MID(CELL("address",'IB_6.7.sz.mell'!A1),SEARCH("]",CELL("address",'IB_6.7.sz.mell'!A1),1)+1,LEN(CELL("address",'IB_6.7.sz.mell'!A1))-SEARCH("]",CELL("address",'IB_6.7.sz.mell'!A1),1)),"'",""))</f>
        <v>IB_6.7.sz.mell!$A$1</v>
      </c>
    </row>
    <row r="29" spans="1:3" x14ac:dyDescent="0.2">
      <c r="A29" s="575" t="s">
        <v>786</v>
      </c>
      <c r="B29" s="575" t="str">
        <f>TARTALOMJEGYZÉK!B69</f>
        <v>6 kvi név</v>
      </c>
      <c r="C29" s="640" t="str">
        <f ca="1">HYPERLINK(SUBSTITUTE(CELL("address",'IB_6.8.sz.mell'!A1),"'",""),SUBSTITUTE(MID(CELL("address",'IB_6.8.sz.mell'!A1),SEARCH("]",CELL("address",'IB_6.8.sz.mell'!A1),1)+1,LEN(CELL("address",'IB_6.8.sz.mell'!A1))-SEARCH("]",CELL("address",'IB_6.8.sz.mell'!A1),1)),"'",""))</f>
        <v>IB_6.8.sz.mell!$A$1</v>
      </c>
    </row>
    <row r="30" spans="1:3" x14ac:dyDescent="0.2">
      <c r="A30" s="575" t="s">
        <v>787</v>
      </c>
      <c r="B30" s="575" t="str">
        <f>TARTALOMJEGYZÉK!B70</f>
        <v>7 kvi név</v>
      </c>
      <c r="C30" s="640" t="str">
        <f ca="1">HYPERLINK(SUBSTITUTE(CELL("address",'IB_6.9.sz.mell'!A1),"'",""),SUBSTITUTE(MID(CELL("address",'IB_6.9.sz.mell'!A1),SEARCH("]",CELL("address",'IB_6.9.sz.mell'!A1),1)+1,LEN(CELL("address",'IB_6.9.sz.mell'!A1))-SEARCH("]",CELL("address",'IB_6.9.sz.mell'!A1),1)),"'",""))</f>
        <v>IB_6.9.sz.mell!$A$1</v>
      </c>
    </row>
    <row r="31" spans="1:3" x14ac:dyDescent="0.2">
      <c r="A31" s="575" t="s">
        <v>788</v>
      </c>
      <c r="B31" s="575" t="str">
        <f>TARTALOMJEGYZÉK!B71</f>
        <v>8 kvi név</v>
      </c>
      <c r="C31" s="640" t="str">
        <f ca="1">HYPERLINK(SUBSTITUTE(CELL("address",'IB_6.10.sz.mell'!A1),"'",""),SUBSTITUTE(MID(CELL("address",'IB_6.10.sz.mell'!A1),SEARCH("]",CELL("address",'IB_6.10.sz.mell'!A1),1)+1,LEN(CELL("address",'IB_6.10.sz.mell'!A1))-SEARCH("]",CELL("address",'IB_6.10.sz.mell'!A1),1)),"'",""))</f>
        <v>IB_6.10.sz.mell!$A$1</v>
      </c>
    </row>
    <row r="32" spans="1:3" x14ac:dyDescent="0.2">
      <c r="A32" s="575" t="s">
        <v>789</v>
      </c>
      <c r="B32" s="575" t="str">
        <f>TARTALOMJEGYZÉK!B72</f>
        <v>9 kvi név</v>
      </c>
      <c r="C32" s="640" t="str">
        <f ca="1">HYPERLINK(SUBSTITUTE(CELL("address",'IB_6.11.sz.mell'!A1),"'",""),SUBSTITUTE(MID(CELL("address",'IB_6.11.sz.mell'!A1),SEARCH("]",CELL("address",'IB_6.11.sz.mell'!A1),1)+1,LEN(CELL("address",'IB_6.11.sz.mell'!A1))-SEARCH("]",CELL("address",'IB_6.11.sz.mell'!A1),1)),"'",""))</f>
        <v>IB_6.11.sz.mell!$A$1</v>
      </c>
    </row>
    <row r="33" spans="1:3" x14ac:dyDescent="0.2">
      <c r="A33" s="575" t="s">
        <v>790</v>
      </c>
      <c r="B33" s="575" t="str">
        <f>TARTALOMJEGYZÉK!B73</f>
        <v>10 kvi név</v>
      </c>
      <c r="C33" s="640" t="str">
        <f ca="1">HYPERLINK(SUBSTITUTE(CELL("address",'IB_6.12.sz.mell'!A1),"'",""),SUBSTITUTE(MID(CELL("address",'IB_6.12.sz.mell'!A1),SEARCH("]",CELL("address",'IB_6.12.sz.mell'!A1),1)+1,LEN(CELL("address",'IB_6.12.sz.mell'!A1))-SEARCH("]",CELL("address",'IB_6.12.sz.mell'!A1),1)),"'",""))</f>
        <v>IB_6.12.sz.mell!$A$1</v>
      </c>
    </row>
    <row r="34" spans="1:3" x14ac:dyDescent="0.2">
      <c r="A34" s="575" t="s">
        <v>638</v>
      </c>
      <c r="B34" t="str">
        <f>'IB_7.sz.mell.'!A3</f>
        <v>Adatszolgáltatás 
az elismert tartozásállományról</v>
      </c>
      <c r="C34" s="640" t="str">
        <f ca="1">HYPERLINK(SUBSTITUTE(CELL("address",'IB_7.sz.mell.'!A1),"'",""),SUBSTITUTE(MID(CELL("address",'IB_7.sz.mell.'!A1),SEARCH("]",CELL("address",'IB_7.sz.mell.'!A1),1)+1,LEN(CELL("address",'IB_7.sz.mell.'!A1))-SEARCH("]",CELL("address",'IB_7.sz.mell.'!A1),1)),"'",""))</f>
        <v>IB_7.sz.mell.!$A$1</v>
      </c>
    </row>
  </sheetData>
  <sheetProtection sheet="1"/>
  <customSheetViews>
    <customSheetView guid="{9A8A2574-4E4C-4A0E-A4B4-611EAAF4A38D}" scale="120" fitToPage="1">
      <selection activeCell="B15" sqref="B15"/>
      <pageMargins left="0.70866141732283472" right="0.70866141732283472" top="0.74803149606299213" bottom="0.74803149606299213" header="0.31496062992125984" footer="0.31496062992125984"/>
      <pageSetup paperSize="9" scale="86" orientation="landscape" r:id="rId1"/>
    </customSheetView>
  </customSheetViews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2"/>
</worksheet>
</file>

<file path=xl/worksheets/sheet2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G32"/>
  <sheetViews>
    <sheetView zoomScale="120" zoomScaleNormal="120" workbookViewId="0">
      <selection activeCell="I20" sqref="I20"/>
    </sheetView>
  </sheetViews>
  <sheetFormatPr defaultRowHeight="12.75" x14ac:dyDescent="0.2"/>
  <cols>
    <col min="1" max="1" width="43.33203125" customWidth="1"/>
    <col min="2" max="2" width="49.1640625" customWidth="1"/>
    <col min="3" max="3" width="18.6640625" customWidth="1"/>
    <col min="4" max="4" width="4.83203125" bestFit="1" customWidth="1"/>
    <col min="5" max="5" width="1.5" bestFit="1" customWidth="1"/>
    <col min="7" max="7" width="1.5" bestFit="1" customWidth="1"/>
  </cols>
  <sheetData>
    <row r="2" spans="1:7" x14ac:dyDescent="0.2">
      <c r="A2" t="s">
        <v>579</v>
      </c>
    </row>
    <row r="3" spans="1:7" ht="15.75" x14ac:dyDescent="0.25">
      <c r="A3" s="2358" t="str">
        <f>ALAPADATOK!A3</f>
        <v>Mezőzombor Község Önkormányzata</v>
      </c>
      <c r="B3" s="2358"/>
      <c r="C3" s="2358"/>
      <c r="D3" s="2358"/>
      <c r="E3" s="2358"/>
      <c r="F3" s="2358"/>
      <c r="G3" s="2358"/>
    </row>
    <row r="6" spans="1:7" ht="15" x14ac:dyDescent="0.25">
      <c r="A6" s="565"/>
    </row>
    <row r="7" spans="1:7" x14ac:dyDescent="0.2">
      <c r="A7" s="582" t="s">
        <v>658</v>
      </c>
      <c r="B7" s="820" t="str">
        <f>CONCATENATE(IB_TARTALOMJEGYZÉK!A1,".")</f>
        <v>2021.</v>
      </c>
      <c r="C7" s="1466" t="s">
        <v>1113</v>
      </c>
      <c r="D7" t="s">
        <v>791</v>
      </c>
      <c r="F7" s="581"/>
    </row>
    <row r="8" spans="1:7" x14ac:dyDescent="0.2">
      <c r="C8" s="821" t="str">
        <f>IF(C7="I. negyedévi","I. negyedéves",IF(C7="I. félévi","I. féléves","III. negyedéves"))</f>
        <v>III. negyedéves</v>
      </c>
    </row>
    <row r="9" spans="1:7" x14ac:dyDescent="0.2">
      <c r="C9" s="646" t="str">
        <f>IF(C7="I. negyedévi"," III. 31.",IF(C7="I. félévi"," VI. 30."," IX. 30."))</f>
        <v xml:space="preserve"> IX. 30.</v>
      </c>
    </row>
    <row r="11" spans="1:7" ht="15.75" x14ac:dyDescent="0.25">
      <c r="A11" s="2460" t="str">
        <f>ALAPADATOK!A11</f>
        <v>……………………. Polgármesteri /Közös Önkormányzati Hivatal</v>
      </c>
      <c r="B11" s="2461"/>
      <c r="C11" s="2461"/>
      <c r="D11" s="2461"/>
      <c r="E11" s="2461"/>
      <c r="F11" s="2461"/>
      <c r="G11" s="2461"/>
    </row>
    <row r="13" spans="1:7" ht="14.25" x14ac:dyDescent="0.2">
      <c r="A13" s="577" t="s">
        <v>583</v>
      </c>
      <c r="B13" s="2437" t="str">
        <f>ALAPADATOK!B13</f>
        <v>Mezőzombori Polgármesteri Hivatal</v>
      </c>
      <c r="C13" s="2437"/>
      <c r="D13" s="2437"/>
      <c r="E13" s="2437"/>
      <c r="F13" s="2437"/>
      <c r="G13" s="2437"/>
    </row>
    <row r="14" spans="1:7" ht="14.25" x14ac:dyDescent="0.2">
      <c r="B14" s="651"/>
    </row>
    <row r="15" spans="1:7" ht="14.25" x14ac:dyDescent="0.2">
      <c r="A15" s="577" t="s">
        <v>584</v>
      </c>
      <c r="B15" s="2437" t="str">
        <f>ALAPADATOK!B15</f>
        <v>Mezőzombori Bóbita Óvoda</v>
      </c>
      <c r="C15" s="2437"/>
      <c r="D15" s="2437"/>
      <c r="E15" s="2437"/>
      <c r="F15" s="2437"/>
      <c r="G15" s="2437"/>
    </row>
    <row r="16" spans="1:7" ht="14.25" x14ac:dyDescent="0.2">
      <c r="B16" s="651"/>
    </row>
    <row r="17" spans="1:7" ht="14.25" x14ac:dyDescent="0.2">
      <c r="A17" s="577" t="s">
        <v>585</v>
      </c>
      <c r="B17" s="2437" t="str">
        <f>ALAPADATOK!B17</f>
        <v>Kapocs Családsegítő és Gyermekjóléti Szolgálat</v>
      </c>
      <c r="C17" s="2437"/>
      <c r="D17" s="2437"/>
      <c r="E17" s="2437"/>
      <c r="F17" s="2437"/>
      <c r="G17" s="2437"/>
    </row>
    <row r="18" spans="1:7" ht="14.25" x14ac:dyDescent="0.2">
      <c r="B18" s="651"/>
    </row>
    <row r="19" spans="1:7" ht="14.25" x14ac:dyDescent="0.2">
      <c r="A19" s="577" t="s">
        <v>586</v>
      </c>
      <c r="B19" s="2437" t="str">
        <f>ALAPADATOK!B19</f>
        <v>4 kvi név</v>
      </c>
      <c r="C19" s="2437"/>
      <c r="D19" s="2437"/>
      <c r="E19" s="2437"/>
      <c r="F19" s="2437"/>
      <c r="G19" s="2437"/>
    </row>
    <row r="20" spans="1:7" ht="14.25" x14ac:dyDescent="0.2">
      <c r="B20" s="651"/>
    </row>
    <row r="21" spans="1:7" ht="14.25" x14ac:dyDescent="0.2">
      <c r="A21" s="577" t="s">
        <v>587</v>
      </c>
      <c r="B21" s="2437" t="str">
        <f>ALAPADATOK!B21</f>
        <v>5 kvi név</v>
      </c>
      <c r="C21" s="2437"/>
      <c r="D21" s="2437"/>
      <c r="E21" s="2437"/>
      <c r="F21" s="2437"/>
      <c r="G21" s="2437"/>
    </row>
    <row r="22" spans="1:7" ht="14.25" x14ac:dyDescent="0.2">
      <c r="B22" s="651"/>
    </row>
    <row r="23" spans="1:7" ht="14.25" x14ac:dyDescent="0.2">
      <c r="A23" s="577" t="s">
        <v>588</v>
      </c>
      <c r="B23" s="2437" t="str">
        <f>ALAPADATOK!B23</f>
        <v>6 kvi név</v>
      </c>
      <c r="C23" s="2437"/>
      <c r="D23" s="2437"/>
      <c r="E23" s="2437"/>
      <c r="F23" s="2437"/>
      <c r="G23" s="2437"/>
    </row>
    <row r="24" spans="1:7" ht="14.25" x14ac:dyDescent="0.2">
      <c r="B24" s="651"/>
    </row>
    <row r="25" spans="1:7" ht="14.25" x14ac:dyDescent="0.2">
      <c r="A25" s="577" t="s">
        <v>589</v>
      </c>
      <c r="B25" s="2437" t="str">
        <f>ALAPADATOK!B25</f>
        <v>7 kvi név</v>
      </c>
      <c r="C25" s="2437"/>
      <c r="D25" s="2437"/>
      <c r="E25" s="2437"/>
      <c r="F25" s="2437"/>
      <c r="G25" s="2437"/>
    </row>
    <row r="26" spans="1:7" ht="14.25" x14ac:dyDescent="0.2">
      <c r="B26" s="651"/>
    </row>
    <row r="27" spans="1:7" ht="14.25" x14ac:dyDescent="0.2">
      <c r="A27" s="577" t="s">
        <v>590</v>
      </c>
      <c r="B27" s="2437" t="str">
        <f>ALAPADATOK!B27</f>
        <v>8 kvi név</v>
      </c>
      <c r="C27" s="2437"/>
      <c r="D27" s="2437"/>
      <c r="E27" s="2437"/>
      <c r="F27" s="2437"/>
      <c r="G27" s="2437"/>
    </row>
    <row r="28" spans="1:7" ht="14.25" x14ac:dyDescent="0.2">
      <c r="B28" s="651"/>
    </row>
    <row r="29" spans="1:7" ht="14.25" x14ac:dyDescent="0.2">
      <c r="A29" s="577" t="s">
        <v>590</v>
      </c>
      <c r="B29" s="2437" t="str">
        <f>ALAPADATOK!B29</f>
        <v>9 kvi név</v>
      </c>
      <c r="C29" s="2437"/>
      <c r="D29" s="2437"/>
      <c r="E29" s="2437"/>
      <c r="F29" s="2437"/>
      <c r="G29" s="2437"/>
    </row>
    <row r="30" spans="1:7" ht="14.25" x14ac:dyDescent="0.2">
      <c r="B30" s="651"/>
    </row>
    <row r="31" spans="1:7" ht="14.25" x14ac:dyDescent="0.2">
      <c r="A31" s="577" t="s">
        <v>591</v>
      </c>
      <c r="B31" s="2437" t="str">
        <f>ALAPADATOK!B31</f>
        <v>10 kvi név</v>
      </c>
      <c r="C31" s="2437"/>
      <c r="D31" s="2437"/>
      <c r="E31" s="2437"/>
      <c r="F31" s="2437"/>
      <c r="G31" s="2437"/>
    </row>
    <row r="32" spans="1:7" ht="14.25" x14ac:dyDescent="0.2">
      <c r="B32" s="651"/>
    </row>
  </sheetData>
  <customSheetViews>
    <customSheetView guid="{9A8A2574-4E4C-4A0E-A4B4-611EAAF4A38D}" scale="120" fitToPage="1">
      <selection activeCell="I20" sqref="I20"/>
      <pageMargins left="0.70866141732283472" right="0.70866141732283472" top="0.74803149606299213" bottom="0.74803149606299213" header="0.31496062992125984" footer="0.31496062992125984"/>
      <pageSetup paperSize="9" scale="56" orientation="landscape" r:id="rId1"/>
    </customSheetView>
  </customSheetViews>
  <mergeCells count="12">
    <mergeCell ref="B21:G21"/>
    <mergeCell ref="B23:G23"/>
    <mergeCell ref="B25:G25"/>
    <mergeCell ref="B27:G27"/>
    <mergeCell ref="B29:G29"/>
    <mergeCell ref="B31:G31"/>
    <mergeCell ref="A3:G3"/>
    <mergeCell ref="A11:G11"/>
    <mergeCell ref="B13:G13"/>
    <mergeCell ref="B15:G15"/>
    <mergeCell ref="B17:G17"/>
    <mergeCell ref="B19:G19"/>
  </mergeCells>
  <dataValidations count="1">
    <dataValidation type="list" allowBlank="1" showInputMessage="1" showErrorMessage="1" sqref="C7">
      <formula1>"I. félévi, III. negyedévi"</formula1>
    </dataValidation>
  </dataValidations>
  <pageMargins left="0.70866141732283472" right="0.70866141732283472" top="0.74803149606299213" bottom="0.74803149606299213" header="0.31496062992125984" footer="0.31496062992125984"/>
  <pageSetup paperSize="9" scale="56" orientation="landscape" r:id="rId2"/>
  <drawing r:id="rId3"/>
</worksheet>
</file>

<file path=xl/worksheets/sheet2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B41"/>
  <sheetViews>
    <sheetView zoomScale="120" zoomScaleNormal="120" workbookViewId="0">
      <selection activeCell="A6" sqref="A6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3" t="s">
        <v>149</v>
      </c>
      <c r="B1" s="201"/>
    </row>
    <row r="2" spans="1:2" x14ac:dyDescent="0.2">
      <c r="A2" s="201"/>
      <c r="B2" s="201"/>
    </row>
    <row r="3" spans="1:2" x14ac:dyDescent="0.2">
      <c r="A3" s="654"/>
      <c r="B3" s="654"/>
    </row>
    <row r="4" spans="1:2" ht="15.75" x14ac:dyDescent="0.25">
      <c r="A4" s="655"/>
      <c r="B4" s="656"/>
    </row>
    <row r="5" spans="1:2" ht="15.75" x14ac:dyDescent="0.25">
      <c r="A5" s="655"/>
      <c r="B5" s="656"/>
    </row>
    <row r="6" spans="1:2" s="145" customFormat="1" ht="15.75" x14ac:dyDescent="0.25">
      <c r="A6" s="655" t="str">
        <f>CONCATENATE(IB_ALAPADATOK!B7," évi eredeti előirányzat BEVÉTELEK")</f>
        <v>2021. évi eredeti előirányzat BEVÉTELEK</v>
      </c>
      <c r="B6" s="654"/>
    </row>
    <row r="7" spans="1:2" s="145" customFormat="1" x14ac:dyDescent="0.2">
      <c r="A7" s="654"/>
      <c r="B7" s="654"/>
    </row>
    <row r="8" spans="1:2" s="145" customFormat="1" x14ac:dyDescent="0.2">
      <c r="A8" s="654"/>
      <c r="B8" s="654"/>
    </row>
    <row r="9" spans="1:2" x14ac:dyDescent="0.2">
      <c r="A9" s="654" t="s">
        <v>539</v>
      </c>
      <c r="B9" s="654" t="s">
        <v>705</v>
      </c>
    </row>
    <row r="10" spans="1:2" x14ac:dyDescent="0.2">
      <c r="A10" s="654" t="s">
        <v>706</v>
      </c>
      <c r="B10" s="654" t="s">
        <v>707</v>
      </c>
    </row>
    <row r="11" spans="1:2" x14ac:dyDescent="0.2">
      <c r="A11" s="654" t="s">
        <v>708</v>
      </c>
      <c r="B11" s="654" t="s">
        <v>709</v>
      </c>
    </row>
    <row r="12" spans="1:2" x14ac:dyDescent="0.2">
      <c r="A12" s="654"/>
      <c r="B12" s="654"/>
    </row>
    <row r="13" spans="1:2" ht="15.75" x14ac:dyDescent="0.25">
      <c r="A13" s="655" t="str">
        <f>+CONCATENATE(LEFT(A6,4),". évi módosított előirányzat BEVÉTELEK")</f>
        <v>2021. évi módosított előirányzat BEVÉTELEK</v>
      </c>
      <c r="B13" s="656"/>
    </row>
    <row r="14" spans="1:2" x14ac:dyDescent="0.2">
      <c r="A14" s="654"/>
      <c r="B14" s="654"/>
    </row>
    <row r="15" spans="1:2" s="145" customFormat="1" x14ac:dyDescent="0.2">
      <c r="A15" s="654" t="s">
        <v>710</v>
      </c>
      <c r="B15" s="654" t="s">
        <v>711</v>
      </c>
    </row>
    <row r="16" spans="1:2" x14ac:dyDescent="0.2">
      <c r="A16" s="654" t="s">
        <v>712</v>
      </c>
      <c r="B16" s="654" t="s">
        <v>713</v>
      </c>
    </row>
    <row r="17" spans="1:2" x14ac:dyDescent="0.2">
      <c r="A17" s="654" t="s">
        <v>714</v>
      </c>
      <c r="B17" s="654" t="s">
        <v>715</v>
      </c>
    </row>
    <row r="18" spans="1:2" x14ac:dyDescent="0.2">
      <c r="A18" s="654"/>
      <c r="B18" s="654"/>
    </row>
    <row r="19" spans="1:2" ht="14.25" x14ac:dyDescent="0.2">
      <c r="A19" s="657" t="str">
        <f>+CONCATENATE(LEFT(A6,4),". I. félévi (I-II. negyedévi) teljesítés BEVÉTELEK")</f>
        <v>2021. I. félévi (I-II. negyedévi) teljesítés BEVÉTELEK</v>
      </c>
      <c r="B19" s="656"/>
    </row>
    <row r="20" spans="1:2" x14ac:dyDescent="0.2">
      <c r="A20" s="654"/>
      <c r="B20" s="654"/>
    </row>
    <row r="21" spans="1:2" x14ac:dyDescent="0.2">
      <c r="A21" s="654" t="s">
        <v>716</v>
      </c>
      <c r="B21" s="654" t="s">
        <v>717</v>
      </c>
    </row>
    <row r="22" spans="1:2" x14ac:dyDescent="0.2">
      <c r="A22" s="654" t="s">
        <v>718</v>
      </c>
      <c r="B22" s="654" t="s">
        <v>719</v>
      </c>
    </row>
    <row r="23" spans="1:2" x14ac:dyDescent="0.2">
      <c r="A23" s="654" t="s">
        <v>720</v>
      </c>
      <c r="B23" s="654" t="s">
        <v>721</v>
      </c>
    </row>
    <row r="24" spans="1:2" x14ac:dyDescent="0.2">
      <c r="A24" s="654"/>
      <c r="B24" s="654"/>
    </row>
    <row r="25" spans="1:2" ht="15.75" x14ac:dyDescent="0.25">
      <c r="A25" s="655" t="str">
        <f>+CONCATENATE(LEFT(A6,4),". évi eredeti előirányzat KIADÁSOK")</f>
        <v>2021. évi eredeti előirányzat KIADÁSOK</v>
      </c>
      <c r="B25" s="656"/>
    </row>
    <row r="26" spans="1:2" x14ac:dyDescent="0.2">
      <c r="A26" s="654"/>
      <c r="B26" s="654"/>
    </row>
    <row r="27" spans="1:2" x14ac:dyDescent="0.2">
      <c r="A27" s="654" t="s">
        <v>722</v>
      </c>
      <c r="B27" s="654" t="s">
        <v>723</v>
      </c>
    </row>
    <row r="28" spans="1:2" x14ac:dyDescent="0.2">
      <c r="A28" s="654" t="s">
        <v>543</v>
      </c>
      <c r="B28" s="654" t="s">
        <v>724</v>
      </c>
    </row>
    <row r="29" spans="1:2" x14ac:dyDescent="0.2">
      <c r="A29" s="654" t="s">
        <v>544</v>
      </c>
      <c r="B29" s="654" t="s">
        <v>725</v>
      </c>
    </row>
    <row r="30" spans="1:2" x14ac:dyDescent="0.2">
      <c r="A30" s="654"/>
      <c r="B30" s="654"/>
    </row>
    <row r="31" spans="1:2" ht="15.75" x14ac:dyDescent="0.25">
      <c r="A31" s="655" t="str">
        <f>+CONCATENATE(LEFT(A6,4),". évi módosított előirányzat KIADÁSOK")</f>
        <v>2021. évi módosított előirányzat KIADÁSOK</v>
      </c>
      <c r="B31" s="656"/>
    </row>
    <row r="32" spans="1:2" x14ac:dyDescent="0.2">
      <c r="A32" s="654"/>
      <c r="B32" s="654"/>
    </row>
    <row r="33" spans="1:2" x14ac:dyDescent="0.2">
      <c r="A33" s="654" t="s">
        <v>726</v>
      </c>
      <c r="B33" s="654" t="s">
        <v>727</v>
      </c>
    </row>
    <row r="34" spans="1:2" x14ac:dyDescent="0.2">
      <c r="A34" s="654" t="s">
        <v>728</v>
      </c>
      <c r="B34" s="654" t="s">
        <v>729</v>
      </c>
    </row>
    <row r="35" spans="1:2" x14ac:dyDescent="0.2">
      <c r="A35" s="654" t="s">
        <v>730</v>
      </c>
      <c r="B35" s="654" t="s">
        <v>731</v>
      </c>
    </row>
    <row r="36" spans="1:2" x14ac:dyDescent="0.2">
      <c r="A36" s="654"/>
      <c r="B36" s="654"/>
    </row>
    <row r="37" spans="1:2" ht="15.75" x14ac:dyDescent="0.25">
      <c r="A37" s="658" t="str">
        <f>+CONCATENATE(LEFT(A6,4),". I. félévi (I-II. negyedévi) teljesítés KIADÁSOK")</f>
        <v>2021. I. félévi (I-II. negyedévi) teljesítés KIADÁSOK</v>
      </c>
      <c r="B37" s="656"/>
    </row>
    <row r="38" spans="1:2" x14ac:dyDescent="0.2">
      <c r="A38" s="654"/>
      <c r="B38" s="654"/>
    </row>
    <row r="39" spans="1:2" x14ac:dyDescent="0.2">
      <c r="A39" s="654" t="s">
        <v>732</v>
      </c>
      <c r="B39" s="654" t="s">
        <v>733</v>
      </c>
    </row>
    <row r="40" spans="1:2" x14ac:dyDescent="0.2">
      <c r="A40" s="654" t="s">
        <v>734</v>
      </c>
      <c r="B40" s="654" t="s">
        <v>735</v>
      </c>
    </row>
    <row r="41" spans="1:2" x14ac:dyDescent="0.2">
      <c r="A41" s="654" t="s">
        <v>736</v>
      </c>
      <c r="B41" s="654" t="s">
        <v>737</v>
      </c>
    </row>
  </sheetData>
  <sheetProtection sheet="1"/>
  <customSheetViews>
    <customSheetView guid="{9A8A2574-4E4C-4A0E-A4B4-611EAAF4A38D}" scale="120">
      <selection activeCell="A6" sqref="A6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2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topLeftCell="A33" zoomScale="120" zoomScaleNormal="120" zoomScaleSheetLayoutView="100" workbookViewId="0">
      <selection activeCell="E33" sqref="E33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CONCATENATE("1.1. melléklet ",IB_ALAPADATOK!A7," ",IB_ALAPADATOK!B7," ",IB_ALAPADATOK!C7," ",IB_ALAPADATOK!D7)</f>
        <v>1.1. melléklet a 2021. III. negyedévi költségvetési tájékoztatóhoz</v>
      </c>
      <c r="C1" s="2103"/>
      <c r="D1" s="2103"/>
      <c r="E1" s="2103"/>
    </row>
    <row r="2" spans="1:5" x14ac:dyDescent="0.25">
      <c r="A2" s="2213" t="str">
        <f>CONCATENATE(IB_ALAPADATOK!A3)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CONCATENATE("Tájékoztatató a ",IB_ALAPADATOK!B7," évi költségvetés  ",IB_ALAPADATOK!C8," alakulásáról")</f>
        <v>Tájékoztatató a 2021. évi költségvetés  III. negyedéves alakulásáról</v>
      </c>
      <c r="B3" s="2213"/>
      <c r="C3" s="2214"/>
      <c r="D3" s="2213"/>
      <c r="E3" s="2213"/>
    </row>
    <row r="4" spans="1:5" x14ac:dyDescent="0.25">
      <c r="A4" s="2213" t="s">
        <v>792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">
        <v>793</v>
      </c>
    </row>
    <row r="8" spans="1:5" x14ac:dyDescent="0.25">
      <c r="A8" s="2202" t="s">
        <v>68</v>
      </c>
      <c r="B8" s="2204" t="s">
        <v>16</v>
      </c>
      <c r="C8" s="2206" t="str">
        <f>+CONCATENATE(LEFT(IB_ÖSSZEFÜGGÉSEK!A6,4),".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3" t="s">
        <v>738</v>
      </c>
      <c r="D9" s="823" t="s">
        <v>794</v>
      </c>
      <c r="E9" s="824" t="str">
        <f>+CONCATENATE(IB_ALAPADATOK!B7,IB_ALAPADATOK!C9," teljesítés")</f>
        <v>2021.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'RM_1.1.sz.mell.'!C11</f>
        <v>280570453</v>
      </c>
      <c r="D11" s="382">
        <f>'RM_1.1.sz.mell.'!K11</f>
        <v>280570453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'RM_1.1.sz.mell.'!C12</f>
        <v>90402931</v>
      </c>
      <c r="D12" s="668">
        <f>'RM_1.1.sz.mell.'!K12</f>
        <v>90402931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'RM_1.1.sz.mell.'!C13</f>
        <v>68183100</v>
      </c>
      <c r="D13" s="686">
        <f>'RM_1.1.sz.mell.'!K13</f>
        <v>68183100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'RM_1.1.sz.mell.'!C14</f>
        <v>106735192</v>
      </c>
      <c r="D14" s="686">
        <f>'RM_1.1.sz.mell.'!K14</f>
        <v>106735192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'RM_1.1.sz.mell.'!C15</f>
        <v>5249230</v>
      </c>
      <c r="D15" s="686">
        <f>'RM_1.1.sz.mell.'!K15</f>
        <v>5249230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'RM_1.1.sz.mell.'!C16</f>
        <v>10000000</v>
      </c>
      <c r="D16" s="686">
        <f>'RM_1.1.sz.mell.'!K16</f>
        <v>10000000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'RM_1.1.sz.mell.'!C17</f>
        <v>0</v>
      </c>
      <c r="D17" s="686">
        <f>'RM_1.1.sz.mell.'!K17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'RM_1.1.sz.mell.'!C18</f>
        <v>437996710</v>
      </c>
      <c r="D18" s="382">
        <f>'RM_1.1.sz.mell.'!K18</f>
        <v>437996710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'RM_1.1.sz.mell.'!C19</f>
        <v>0</v>
      </c>
      <c r="D19" s="668">
        <f>'RM_1.1.sz.mell.'!K19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'RM_1.1.sz.mell.'!C20</f>
        <v>0</v>
      </c>
      <c r="D20" s="686">
        <f>'RM_1.1.sz.mell.'!K20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'RM_1.1.sz.mell.'!C21</f>
        <v>0</v>
      </c>
      <c r="D21" s="686">
        <f>'RM_1.1.sz.mell.'!K21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'RM_1.1.sz.mell.'!C22</f>
        <v>0</v>
      </c>
      <c r="D22" s="686">
        <f>'RM_1.1.sz.mell.'!K22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'RM_1.1.sz.mell.'!C23</f>
        <v>437996710</v>
      </c>
      <c r="D23" s="686">
        <f>'RM_1.1.sz.mell.'!K23</f>
        <v>437996710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'RM_1.1.sz.mell.'!C24</f>
        <v>0</v>
      </c>
      <c r="D24" s="688">
        <f>'RM_1.1.sz.mell.'!K24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'RM_1.1.sz.mell.'!C25</f>
        <v>0</v>
      </c>
      <c r="D25" s="382">
        <f>'RM_1.1.sz.mell.'!K25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'RM_1.1.sz.mell.'!C26</f>
        <v>0</v>
      </c>
      <c r="D26" s="668">
        <f>'RM_1.1.sz.mell.'!K26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'RM_1.1.sz.mell.'!C27</f>
        <v>0</v>
      </c>
      <c r="D27" s="686">
        <f>'RM_1.1.sz.mell.'!K27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'RM_1.1.sz.mell.'!C28</f>
        <v>0</v>
      </c>
      <c r="D28" s="686">
        <f>'RM_1.1.sz.mell.'!K28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'RM_1.1.sz.mell.'!C29</f>
        <v>0</v>
      </c>
      <c r="D29" s="686">
        <f>'RM_1.1.sz.mell.'!K29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'RM_1.1.sz.mell.'!C30</f>
        <v>0</v>
      </c>
      <c r="D30" s="686">
        <f>'RM_1.1.sz.mell.'!K30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'RM_1.1.sz.mell.'!C31</f>
        <v>0</v>
      </c>
      <c r="D31" s="688">
        <f>'RM_1.1.sz.mell.'!K31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'RM_1.1.sz.mell.'!C32</f>
        <v>28950000</v>
      </c>
      <c r="D32" s="389">
        <f>'RM_1.1.sz.mell.'!K32</f>
        <v>28950000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'E_1.1.sz.mell.'!B33</f>
        <v>Építményadó</v>
      </c>
      <c r="C33" s="668">
        <f>'RM_1.1.sz.mell.'!C33</f>
        <v>4100000</v>
      </c>
      <c r="D33" s="668">
        <f>'RM_1.1.sz.mell.'!K33</f>
        <v>4100000</v>
      </c>
      <c r="E33" s="250"/>
    </row>
    <row r="34" spans="1:5" s="400" customFormat="1" ht="12" customHeight="1" x14ac:dyDescent="0.2">
      <c r="A34" s="14" t="s">
        <v>266</v>
      </c>
      <c r="B34" s="401" t="str">
        <f>'E_1.1.sz.mell.'!B34</f>
        <v>Idegenforgalmi adó</v>
      </c>
      <c r="C34" s="686">
        <f>'RM_1.1.sz.mell.'!C34</f>
        <v>0</v>
      </c>
      <c r="D34" s="686">
        <f>'RM_1.1.sz.mell.'!K34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'E_1.1.sz.mell.'!B35</f>
        <v>Iparűzési adó</v>
      </c>
      <c r="C35" s="686">
        <f>'RM_1.1.sz.mell.'!C35</f>
        <v>20000000</v>
      </c>
      <c r="D35" s="686">
        <f>'RM_1.1.sz.mell.'!K35</f>
        <v>20000000</v>
      </c>
      <c r="E35" s="249"/>
    </row>
    <row r="36" spans="1:5" s="400" customFormat="1" ht="12" customHeight="1" x14ac:dyDescent="0.2">
      <c r="A36" s="14" t="s">
        <v>268</v>
      </c>
      <c r="B36" s="401" t="str">
        <f>'E_1.1.sz.mell.'!B36</f>
        <v xml:space="preserve">Talajterhelési díj </v>
      </c>
      <c r="C36" s="686">
        <f>'RM_1.1.sz.mell.'!C36</f>
        <v>500000</v>
      </c>
      <c r="D36" s="686">
        <f>'RM_1.1.sz.mell.'!K36</f>
        <v>500000</v>
      </c>
      <c r="E36" s="249"/>
    </row>
    <row r="37" spans="1:5" s="400" customFormat="1" ht="12" customHeight="1" x14ac:dyDescent="0.2">
      <c r="A37" s="14" t="s">
        <v>547</v>
      </c>
      <c r="B37" s="401" t="str">
        <f>'E_1.1.sz.mell.'!B37</f>
        <v>Gépjárműadó</v>
      </c>
      <c r="C37" s="686">
        <f>'RM_1.1.sz.mell.'!C37</f>
        <v>0</v>
      </c>
      <c r="D37" s="686">
        <f>'RM_1.1.sz.mell.'!K37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'E_1.1.sz.mell.'!B38</f>
        <v>Telekadó</v>
      </c>
      <c r="C38" s="686">
        <f>'RM_1.1.sz.mell.'!C38</f>
        <v>4200000</v>
      </c>
      <c r="D38" s="686">
        <f>'RM_1.1.sz.mell.'!K38</f>
        <v>4200000</v>
      </c>
      <c r="E38" s="249"/>
    </row>
    <row r="39" spans="1:5" s="400" customFormat="1" ht="12" customHeight="1" thickBot="1" x14ac:dyDescent="0.25">
      <c r="A39" s="16" t="s">
        <v>549</v>
      </c>
      <c r="B39" s="401" t="str">
        <f>'E_1.1.sz.mell.'!B39</f>
        <v>Egyéb bírság bevételei</v>
      </c>
      <c r="C39" s="688">
        <f>'RM_1.1.sz.mell.'!C39</f>
        <v>150000</v>
      </c>
      <c r="D39" s="688">
        <f>'RM_1.1.sz.mell.'!K39</f>
        <v>150000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'RM_1.1.sz.mell.'!C40</f>
        <v>6400000</v>
      </c>
      <c r="D40" s="382">
        <f>'RM_1.1.sz.mell.'!K40</f>
        <v>6400000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'RM_1.1.sz.mell.'!C41</f>
        <v>0</v>
      </c>
      <c r="D41" s="668">
        <f>'RM_1.1.sz.mell.'!K41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'RM_1.1.sz.mell.'!C42</f>
        <v>1000000</v>
      </c>
      <c r="D42" s="686">
        <f>'RM_1.1.sz.mell.'!K42</f>
        <v>1000000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'RM_1.1.sz.mell.'!C43</f>
        <v>0</v>
      </c>
      <c r="D43" s="686">
        <f>'RM_1.1.sz.mell.'!K43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'RM_1.1.sz.mell.'!C44</f>
        <v>0</v>
      </c>
      <c r="D44" s="686">
        <f>'RM_1.1.sz.mell.'!K44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'RM_1.1.sz.mell.'!C45</f>
        <v>4000000</v>
      </c>
      <c r="D45" s="686">
        <f>'RM_1.1.sz.mell.'!K45</f>
        <v>4000000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'RM_1.1.sz.mell.'!C46</f>
        <v>1400000</v>
      </c>
      <c r="D46" s="686">
        <f>'RM_1.1.sz.mell.'!K46</f>
        <v>1400000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'RM_1.1.sz.mell.'!C47</f>
        <v>0</v>
      </c>
      <c r="D47" s="686">
        <f>'RM_1.1.sz.mell.'!K47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'RM_1.1.sz.mell.'!C48</f>
        <v>0</v>
      </c>
      <c r="D48" s="686">
        <f>'RM_1.1.sz.mell.'!K48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'RM_1.1.sz.mell.'!C49</f>
        <v>0</v>
      </c>
      <c r="D49" s="679">
        <f>'RM_1.1.sz.mell.'!K49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'RM_1.1.sz.mell.'!C50</f>
        <v>0</v>
      </c>
      <c r="D50" s="757">
        <f>'RM_1.1.sz.mell.'!K50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'RM_1.1.sz.mell.'!C51</f>
        <v>0</v>
      </c>
      <c r="D51" s="757">
        <f>'RM_1.1.sz.mell.'!K51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'RM_1.1.sz.mell.'!C52</f>
        <v>196170621</v>
      </c>
      <c r="D52" s="382">
        <f>'RM_1.1.sz.mell.'!K52</f>
        <v>1000000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'RM_1.1.sz.mell.'!C53</f>
        <v>0</v>
      </c>
      <c r="D53" s="672">
        <f>'RM_1.1.sz.mell.'!K53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'RM_1.1.sz.mell.'!C54</f>
        <v>0</v>
      </c>
      <c r="D54" s="679">
        <f>'RM_1.1.sz.mell.'!K54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'RM_1.1.sz.mell.'!C55</f>
        <v>1000000</v>
      </c>
      <c r="D55" s="679">
        <f>'RM_1.1.sz.mell.'!K55</f>
        <v>1000000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'RM_1.1.sz.mell.'!C56</f>
        <v>0</v>
      </c>
      <c r="D56" s="679">
        <f>'RM_1.1.sz.mell.'!K56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'RM_1.1.sz.mell.'!C57</f>
        <v>0</v>
      </c>
      <c r="D57" s="757">
        <f>'RM_1.1.sz.mell.'!K57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'RM_1.1.sz.mell.'!C58</f>
        <v>0</v>
      </c>
      <c r="D58" s="382">
        <f>'RM_1.1.sz.mell.'!K58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'RM_1.1.sz.mell.'!C59</f>
        <v>0</v>
      </c>
      <c r="D59" s="668">
        <f>'RM_1.1.sz.mell.'!K59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'RM_1.1.sz.mell.'!C60</f>
        <v>0</v>
      </c>
      <c r="D60" s="686">
        <f>'RM_1.1.sz.mell.'!K60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'RM_1.1.sz.mell.'!C61</f>
        <v>0</v>
      </c>
      <c r="D61" s="686">
        <f>'RM_1.1.sz.mell.'!K61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'RM_1.1.sz.mell.'!C62</f>
        <v>0</v>
      </c>
      <c r="D62" s="688">
        <f>'RM_1.1.sz.mell.'!K62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'RM_1.1.sz.mell.'!C63</f>
        <v>49575760</v>
      </c>
      <c r="D63" s="382">
        <f>'RM_1.1.sz.mell.'!K63</f>
        <v>49575760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'RM_1.1.sz.mell.'!C64</f>
        <v>0</v>
      </c>
      <c r="D64" s="679">
        <f>'RM_1.1.sz.mell.'!K64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'RM_1.1.sz.mell.'!C65</f>
        <v>0</v>
      </c>
      <c r="D65" s="679">
        <f>'RM_1.1.sz.mell.'!K65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'RM_1.1.sz.mell.'!C66</f>
        <v>49575760</v>
      </c>
      <c r="D66" s="679">
        <f>'RM_1.1.sz.mell.'!K66</f>
        <v>49575760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'RM_1.1.sz.mell.'!C67</f>
        <v>0</v>
      </c>
      <c r="D67" s="679">
        <f>'RM_1.1.sz.mell.'!K67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'RM_1.1.sz.mell.'!C68</f>
        <v>999663544</v>
      </c>
      <c r="D68" s="389">
        <f>'RM_1.1.sz.mell.'!K68</f>
        <v>804492923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'RM_1.1.sz.mell.'!C69</f>
        <v>17000000</v>
      </c>
      <c r="D69" s="382">
        <f>'RM_1.1.sz.mell.'!K69</f>
        <v>17000000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'RM_1.1.sz.mell.'!C70</f>
        <v>0</v>
      </c>
      <c r="D70" s="679">
        <f>'RM_1.1.sz.mell.'!K70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'RM_1.1.sz.mell.'!C71</f>
        <v>17000000</v>
      </c>
      <c r="D71" s="679">
        <f>'RM_1.1.sz.mell.'!K71</f>
        <v>17000000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'RM_1.1.sz.mell.'!C72</f>
        <v>0</v>
      </c>
      <c r="D72" s="679">
        <f>'RM_1.1.sz.mell.'!K72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'RM_1.1.sz.mell.'!C73</f>
        <v>0</v>
      </c>
      <c r="D73" s="382">
        <f>'RM_1.1.sz.mell.'!K73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'RM_1.1.sz.mell.'!C74</f>
        <v>0</v>
      </c>
      <c r="D74" s="679">
        <f>'RM_1.1.sz.mell.'!K74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'RM_1.1.sz.mell.'!C75</f>
        <v>0</v>
      </c>
      <c r="D75" s="679">
        <f>'RM_1.1.sz.mell.'!K75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'RM_1.1.sz.mell.'!C76</f>
        <v>0</v>
      </c>
      <c r="D76" s="679">
        <f>'RM_1.1.sz.mell.'!K76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'RM_1.1.sz.mell.'!C77</f>
        <v>0</v>
      </c>
      <c r="D77" s="679">
        <f>'RM_1.1.sz.mell.'!K77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'RM_1.1.sz.mell.'!C78</f>
        <v>351089932</v>
      </c>
      <c r="D78" s="382">
        <f>'RM_1.1.sz.mell.'!K78</f>
        <v>351089932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'RM_1.1.sz.mell.'!C79</f>
        <v>351089932</v>
      </c>
      <c r="D79" s="679">
        <f>'RM_1.1.sz.mell.'!K79</f>
        <v>351089932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'RM_1.1.sz.mell.'!C80</f>
        <v>0</v>
      </c>
      <c r="D80" s="679">
        <f>'RM_1.1.sz.mell.'!K80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'RM_1.1.sz.mell.'!C81</f>
        <v>0</v>
      </c>
      <c r="D81" s="382">
        <f>'RM_1.1.sz.mell.'!K81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'RM_1.1.sz.mell.'!C82</f>
        <v>0</v>
      </c>
      <c r="D82" s="679">
        <f>'RM_1.1.sz.mell.'!K82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'RM_1.1.sz.mell.'!C83</f>
        <v>0</v>
      </c>
      <c r="D83" s="679">
        <f>'RM_1.1.sz.mell.'!K83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'RM_1.1.sz.mell.'!C84</f>
        <v>0</v>
      </c>
      <c r="D84" s="679">
        <f>'RM_1.1.sz.mell.'!K84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'RM_1.1.sz.mell.'!C85</f>
        <v>0</v>
      </c>
      <c r="D85" s="382">
        <f>'RM_1.1.sz.mell.'!K85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'RM_1.1.sz.mell.'!C86</f>
        <v>0</v>
      </c>
      <c r="D86" s="679">
        <f>'RM_1.1.sz.mell.'!K86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'RM_1.1.sz.mell.'!C87</f>
        <v>0</v>
      </c>
      <c r="D87" s="679">
        <f>'RM_1.1.sz.mell.'!K87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'RM_1.1.sz.mell.'!C88</f>
        <v>0</v>
      </c>
      <c r="D88" s="679">
        <f>'RM_1.1.sz.mell.'!K88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'RM_1.1.sz.mell.'!C89</f>
        <v>0</v>
      </c>
      <c r="D89" s="679">
        <f>'RM_1.1.sz.mell.'!K89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'RM_1.1.sz.mell.'!C90</f>
        <v>0</v>
      </c>
      <c r="D90" s="382">
        <f>'RM_1.1.sz.mell.'!K90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'RM_1.1.sz.mell.'!C91</f>
        <v>0</v>
      </c>
      <c r="D91" s="382">
        <f>'RM_1.1.sz.mell.'!K91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'RM_1.1.sz.mell.'!C92</f>
        <v>368089932</v>
      </c>
      <c r="D92" s="389">
        <f>'RM_1.1.sz.mell.'!K92</f>
        <v>368089932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'RM_1.1.sz.mell.'!C93</f>
        <v>1367753476</v>
      </c>
      <c r="D93" s="389">
        <f>'RM_1.1.sz.mell.'!K93</f>
        <v>1172582855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+CONCATENATE(LEFT(IB_ÖSSZEFÜGGÉSEK!A6,4),".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3" t="s">
        <v>738</v>
      </c>
      <c r="D98" s="823" t="s">
        <v>794</v>
      </c>
      <c r="E98" s="824" t="str">
        <f>+CONCATENATE(IB_ALAPADATOK!B7,IB_ALAPADATOK!C9," teljesítés")</f>
        <v>2021. IX. 30. 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'RM_1.1.sz.mell.'!C100</f>
        <v>743094345</v>
      </c>
      <c r="D100" s="381">
        <f>'RM_1.1.sz.mell.'!K100</f>
        <v>743094345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'RM_1.1.sz.mell.'!C101</f>
        <v>300245105</v>
      </c>
      <c r="D101" s="684">
        <f>'RM_1.1.sz.mell.'!K101</f>
        <v>300245105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'RM_1.1.sz.mell.'!C102</f>
        <v>46537992</v>
      </c>
      <c r="D102" s="686">
        <f>'RM_1.1.sz.mell.'!K102</f>
        <v>46537992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'RM_1.1.sz.mell.'!C103</f>
        <v>179640627</v>
      </c>
      <c r="D103" s="688">
        <f>'RM_1.1.sz.mell.'!K103</f>
        <v>179640627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'RM_1.1.sz.mell.'!C104</f>
        <v>17000000</v>
      </c>
      <c r="D104" s="688">
        <f>'RM_1.1.sz.mell.'!K104</f>
        <v>17000000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'RM_1.1.sz.mell.'!C105</f>
        <v>199670621</v>
      </c>
      <c r="D105" s="688">
        <f>'RM_1.1.sz.mell.'!K105</f>
        <v>199670621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'RM_1.1.sz.mell.'!C106</f>
        <v>0</v>
      </c>
      <c r="D106" s="688">
        <f>'RM_1.1.sz.mell.'!K106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'RM_1.1.sz.mell.'!C107</f>
        <v>0</v>
      </c>
      <c r="D107" s="688">
        <f>'RM_1.1.sz.mell.'!K107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'RM_1.1.sz.mell.'!C108</f>
        <v>0</v>
      </c>
      <c r="D108" s="688">
        <f>'RM_1.1.sz.mell.'!K108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'RM_1.1.sz.mell.'!C109</f>
        <v>0</v>
      </c>
      <c r="D109" s="688">
        <f>'RM_1.1.sz.mell.'!K109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'RM_1.1.sz.mell.'!C110</f>
        <v>0</v>
      </c>
      <c r="D110" s="688">
        <f>'RM_1.1.sz.mell.'!K110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'RM_1.1.sz.mell.'!C111</f>
        <v>0</v>
      </c>
      <c r="D111" s="688">
        <f>'RM_1.1.sz.mell.'!K111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'RM_1.1.sz.mell.'!C112</f>
        <v>0</v>
      </c>
      <c r="D112" s="688">
        <f>'RM_1.1.sz.mell.'!K112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'RM_1.1.sz.mell.'!C113</f>
        <v>0</v>
      </c>
      <c r="D113" s="688">
        <f>'RM_1.1.sz.mell.'!K113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'RM_1.1.sz.mell.'!C114</f>
        <v>0</v>
      </c>
      <c r="D114" s="688">
        <f>'RM_1.1.sz.mell.'!K114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'RM_1.1.sz.mell.'!C115</f>
        <v>0</v>
      </c>
      <c r="D115" s="688">
        <f>'RM_1.1.sz.mell.'!K115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'RM_1.1.sz.mell.'!C116</f>
        <v>0</v>
      </c>
      <c r="D116" s="688">
        <f>'RM_1.1.sz.mell.'!K116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'RM_1.1.sz.mell.'!C117</f>
        <v>0</v>
      </c>
      <c r="D117" s="688">
        <f>'RM_1.1.sz.mell.'!K117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'RM_1.1.sz.mell.'!C118</f>
        <v>0</v>
      </c>
      <c r="D118" s="686">
        <f>'RM_1.1.sz.mell.'!K118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'RM_1.1.sz.mell.'!C119</f>
        <v>0</v>
      </c>
      <c r="D119" s="686">
        <f>'RM_1.1.sz.mell.'!K119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'RM_1.1.sz.mell.'!C120</f>
        <v>0</v>
      </c>
      <c r="D120" s="690">
        <f>'RM_1.1.sz.mell.'!K120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'RM_1.1.sz.mell.'!C121</f>
        <v>596836313</v>
      </c>
      <c r="D121" s="382">
        <f>'RM_1.1.sz.mell.'!K121</f>
        <v>596836313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7">
        <f>'RM_1.1.sz.mell.'!C122</f>
        <v>429646847</v>
      </c>
      <c r="D122" s="1377">
        <f>'RM_1.1.sz.mell.'!K122</f>
        <v>429646847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7">
        <f>'RM_1.1.sz.mell.'!C123</f>
        <v>0</v>
      </c>
      <c r="D123" s="1377">
        <f>'RM_1.1.sz.mell.'!K123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8">
        <f>'RM_1.1.sz.mell.'!C124</f>
        <v>117613706</v>
      </c>
      <c r="D124" s="1378">
        <f>'RM_1.1.sz.mell.'!K124</f>
        <v>117613706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8">
        <f>'RM_1.1.sz.mell.'!C125</f>
        <v>0</v>
      </c>
      <c r="D125" s="1378">
        <f>'RM_1.1.sz.mell.'!K125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8">
        <f>'RM_1.1.sz.mell.'!C126</f>
        <v>49575760</v>
      </c>
      <c r="D126" s="1378">
        <f>'RM_1.1.sz.mell.'!K126</f>
        <v>49575760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8">
        <f>'RM_1.1.sz.mell.'!C127</f>
        <v>0</v>
      </c>
      <c r="D127" s="1378">
        <f>'RM_1.1.sz.mell.'!K127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8">
        <f>'RM_1.1.sz.mell.'!C128</f>
        <v>0</v>
      </c>
      <c r="D128" s="1378">
        <f>'RM_1.1.sz.mell.'!K128</f>
        <v>0</v>
      </c>
      <c r="E128" s="249"/>
    </row>
    <row r="129" spans="1:5" x14ac:dyDescent="0.25">
      <c r="A129" s="15" t="s">
        <v>186</v>
      </c>
      <c r="B129" s="141" t="s">
        <v>348</v>
      </c>
      <c r="C129" s="1378">
        <f>'RM_1.1.sz.mell.'!C129</f>
        <v>0</v>
      </c>
      <c r="D129" s="1378">
        <f>'RM_1.1.sz.mell.'!K129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8">
        <f>'RM_1.1.sz.mell.'!C130</f>
        <v>0</v>
      </c>
      <c r="D130" s="1378">
        <f>'RM_1.1.sz.mell.'!K130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8">
        <f>'RM_1.1.sz.mell.'!C131</f>
        <v>0</v>
      </c>
      <c r="D131" s="1378">
        <f>'RM_1.1.sz.mell.'!K131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8">
        <f>'RM_1.1.sz.mell.'!C132</f>
        <v>0</v>
      </c>
      <c r="D132" s="1378">
        <f>'RM_1.1.sz.mell.'!K132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8">
        <f>'RM_1.1.sz.mell.'!C133</f>
        <v>0</v>
      </c>
      <c r="D133" s="1378">
        <f>'RM_1.1.sz.mell.'!K133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9">
        <f>'RM_1.1.sz.mell.'!C134</f>
        <v>0</v>
      </c>
      <c r="D134" s="1379">
        <f>'RM_1.1.sz.mell.'!K134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4">
        <f>'RM_1.1.sz.mell.'!C135</f>
        <v>1339930658</v>
      </c>
      <c r="D135" s="694">
        <f>'RM_1.1.sz.mell.'!K135</f>
        <v>1339930658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4">
        <f>'RM_1.1.sz.mell.'!C136</f>
        <v>17000000</v>
      </c>
      <c r="D136" s="694">
        <f>'RM_1.1.sz.mell.'!K136</f>
        <v>17000000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8">
        <f>'RM_1.1.sz.mell.'!C137</f>
        <v>0</v>
      </c>
      <c r="D137" s="1378">
        <f>'RM_1.1.sz.mell.'!K137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8">
        <f>'RM_1.1.sz.mell.'!C138</f>
        <v>17000000</v>
      </c>
      <c r="D138" s="1378">
        <f>'RM_1.1.sz.mell.'!K138</f>
        <v>17000000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8">
        <f>'RM_1.1.sz.mell.'!C139</f>
        <v>0</v>
      </c>
      <c r="D139" s="1378">
        <f>'RM_1.1.sz.mell.'!K139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4">
        <f>'RM_1.1.sz.mell.'!C140</f>
        <v>0</v>
      </c>
      <c r="D140" s="694">
        <f>'RM_1.1.sz.mell.'!K140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8">
        <f>'RM_1.1.sz.mell.'!C141</f>
        <v>0</v>
      </c>
      <c r="D141" s="1378">
        <f>'RM_1.1.sz.mell.'!K141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8">
        <f>'RM_1.1.sz.mell.'!C142</f>
        <v>0</v>
      </c>
      <c r="D142" s="1378">
        <f>'RM_1.1.sz.mell.'!K142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8">
        <f>'RM_1.1.sz.mell.'!C143</f>
        <v>0</v>
      </c>
      <c r="D143" s="1378">
        <f>'RM_1.1.sz.mell.'!K143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8">
        <f>'RM_1.1.sz.mell.'!C144</f>
        <v>0</v>
      </c>
      <c r="D144" s="1378">
        <f>'RM_1.1.sz.mell.'!K144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8">
        <f>'RM_1.1.sz.mell.'!C145</f>
        <v>0</v>
      </c>
      <c r="D145" s="1378">
        <f>'RM_1.1.sz.mell.'!K145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1417">
        <f>'RM_1.1.sz.mell.'!C146</f>
        <v>0</v>
      </c>
      <c r="D146" s="1417">
        <f>'RM_1.1.sz.mell.'!K146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5">
        <f>'RM_1.1.sz.mell.'!C147</f>
        <v>10822818</v>
      </c>
      <c r="D147" s="695">
        <f>'RM_1.1.sz.mell.'!K147</f>
        <v>10822818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8">
        <f>'RM_1.1.sz.mell.'!C148</f>
        <v>0</v>
      </c>
      <c r="D148" s="1378">
        <f>'RM_1.1.sz.mell.'!K148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8">
        <f>'RM_1.1.sz.mell.'!C149</f>
        <v>10822818</v>
      </c>
      <c r="D149" s="1378">
        <f>'RM_1.1.sz.mell.'!K149</f>
        <v>10822818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8">
        <f>'RM_1.1.sz.mell.'!C150</f>
        <v>0</v>
      </c>
      <c r="D150" s="1378">
        <f>'RM_1.1.sz.mell.'!K150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8">
        <f>'RM_1.1.sz.mell.'!C151</f>
        <v>0</v>
      </c>
      <c r="D151" s="1378">
        <f>'RM_1.1.sz.mell.'!K151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6">
        <f>'RM_1.1.sz.mell.'!C152</f>
        <v>0</v>
      </c>
      <c r="D152" s="696">
        <f>'RM_1.1.sz.mell.'!K152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8">
        <f>'RM_1.1.sz.mell.'!C153</f>
        <v>0</v>
      </c>
      <c r="D153" s="1378">
        <f>'RM_1.1.sz.mell.'!K153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8">
        <f>'RM_1.1.sz.mell.'!C154</f>
        <v>0</v>
      </c>
      <c r="D154" s="1378">
        <f>'RM_1.1.sz.mell.'!K154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8">
        <f>'RM_1.1.sz.mell.'!C155</f>
        <v>0</v>
      </c>
      <c r="D155" s="1378">
        <f>'RM_1.1.sz.mell.'!K155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8">
        <f>'RM_1.1.sz.mell.'!C156</f>
        <v>0</v>
      </c>
      <c r="D156" s="1378">
        <f>'RM_1.1.sz.mell.'!K156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8">
        <f>'RM_1.1.sz.mell.'!C157</f>
        <v>0</v>
      </c>
      <c r="D157" s="1378">
        <f>'RM_1.1.sz.mell.'!K157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6">
        <f>'RM_1.1.sz.mell.'!C158</f>
        <v>0</v>
      </c>
      <c r="D158" s="696">
        <f>'RM_1.1.sz.mell.'!K158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6">
        <f>'RM_1.1.sz.mell.'!C159</f>
        <v>0</v>
      </c>
      <c r="D159" s="696">
        <f>'RM_1.1.sz.mell.'!K159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2">
        <f>'RM_1.1.sz.mell.'!C160</f>
        <v>27822818</v>
      </c>
      <c r="D160" s="702">
        <f>'RM_1.1.sz.mell.'!K160</f>
        <v>27822818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2">
        <f>'RM_1.1.sz.mell.'!C161</f>
        <v>1367753476</v>
      </c>
      <c r="D161" s="702">
        <f>'RM_1.1.sz.mell.'!K161</f>
        <v>1367753476</v>
      </c>
      <c r="E161" s="482">
        <f>+E135+E160</f>
        <v>0</v>
      </c>
    </row>
    <row r="162" spans="1:5" x14ac:dyDescent="0.25">
      <c r="C162" s="703">
        <f>'RM_1.1.sz.mell.'!C162</f>
        <v>0</v>
      </c>
      <c r="D162" s="703">
        <f>'RM_1.1.sz.mell.'!K162</f>
        <v>-195170621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>+D68-D135</f>
        <v>-535437735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>+D92-D160</f>
        <v>340267114</v>
      </c>
      <c r="E166" s="248">
        <f>+E92-E160</f>
        <v>0</v>
      </c>
    </row>
  </sheetData>
  <sheetProtection sheet="1"/>
  <customSheetViews>
    <customSheetView guid="{9A8A2574-4E4C-4A0E-A4B4-611EAAF4A38D}" scale="120" topLeftCell="A33">
      <selection activeCell="E33" sqref="E33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2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CONCATENATE("1.2. melléklet ",IB_ALAPADATOK!A7," ",IB_ALAPADATOK!B7," ",IB_ALAPADATOK!C7," ",IB_ALAPADATOK!D7)</f>
        <v>1.2. melléklet a 2021. III. negyedévi költségvetési tájékoztatóhoz</v>
      </c>
      <c r="C1" s="2103"/>
      <c r="D1" s="2103"/>
      <c r="E1" s="2103"/>
    </row>
    <row r="2" spans="1:5" x14ac:dyDescent="0.25">
      <c r="A2" s="2213" t="str">
        <f>CONCATENATE(IB_ALAPADATOK!A3)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'IB_1.1.sz.mell.'!A3</f>
        <v>Tájékoztatató a 2021. évi költségvetés  III. negyedéves alakulásáról</v>
      </c>
      <c r="B3" s="2213"/>
      <c r="C3" s="2214"/>
      <c r="D3" s="2213"/>
      <c r="E3" s="2213"/>
    </row>
    <row r="4" spans="1:5" x14ac:dyDescent="0.25">
      <c r="A4" s="2213" t="s">
        <v>792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CONCATENATE('IB_1.1.sz.mell.'!E7)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+CONCATENATE(LEFT(IB_ÖSSZEFÜGGÉSEK!A6,4),".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3" t="s">
        <v>738</v>
      </c>
      <c r="D9" s="823" t="s">
        <v>794</v>
      </c>
      <c r="E9" s="824" t="str">
        <f>+CONCATENATE(IB_ALAPADATOK!B7,IB_ALAPADATOK!C9," teljesítés")</f>
        <v>2021.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'RM_1.2.sz.mell.'!C11</f>
        <v>280570453</v>
      </c>
      <c r="D11" s="382">
        <f>'RM_1.2.sz.mell.'!K11</f>
        <v>280570453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'RM_1.2.sz.mell.'!C12</f>
        <v>90402931</v>
      </c>
      <c r="D12" s="668">
        <f>'RM_1.2.sz.mell.'!K12</f>
        <v>90402931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'RM_1.2.sz.mell.'!C13</f>
        <v>68183100</v>
      </c>
      <c r="D13" s="686">
        <f>'RM_1.2.sz.mell.'!K13</f>
        <v>68183100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'RM_1.2.sz.mell.'!C14</f>
        <v>106735192</v>
      </c>
      <c r="D14" s="686">
        <f>'RM_1.2.sz.mell.'!K14</f>
        <v>106735192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'RM_1.2.sz.mell.'!C15</f>
        <v>5249230</v>
      </c>
      <c r="D15" s="686">
        <f>'RM_1.2.sz.mell.'!K15</f>
        <v>5249230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'RM_1.2.sz.mell.'!C16</f>
        <v>10000000</v>
      </c>
      <c r="D16" s="686">
        <f>'RM_1.2.sz.mell.'!K16</f>
        <v>10000000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'RM_1.2.sz.mell.'!C17</f>
        <v>0</v>
      </c>
      <c r="D17" s="686">
        <f>'RM_1.2.sz.mell.'!K17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'RM_1.2.sz.mell.'!C18</f>
        <v>437996710</v>
      </c>
      <c r="D18" s="382">
        <f>'RM_1.2.sz.mell.'!K18</f>
        <v>437996710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'RM_1.2.sz.mell.'!C19</f>
        <v>0</v>
      </c>
      <c r="D19" s="668">
        <f>'RM_1.2.sz.mell.'!K19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'RM_1.2.sz.mell.'!C20</f>
        <v>0</v>
      </c>
      <c r="D20" s="686">
        <f>'RM_1.2.sz.mell.'!K20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'RM_1.2.sz.mell.'!C21</f>
        <v>0</v>
      </c>
      <c r="D21" s="686">
        <f>'RM_1.2.sz.mell.'!K21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'RM_1.2.sz.mell.'!C22</f>
        <v>0</v>
      </c>
      <c r="D22" s="686">
        <f>'RM_1.2.sz.mell.'!K22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'RM_1.2.sz.mell.'!C23</f>
        <v>437996710</v>
      </c>
      <c r="D23" s="686">
        <f>'RM_1.2.sz.mell.'!K23</f>
        <v>437996710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'RM_1.2.sz.mell.'!C24</f>
        <v>0</v>
      </c>
      <c r="D24" s="688">
        <f>'RM_1.2.sz.mell.'!K24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'RM_1.2.sz.mell.'!C25</f>
        <v>0</v>
      </c>
      <c r="D25" s="382">
        <f>'RM_1.2.sz.mell.'!K25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'RM_1.2.sz.mell.'!C26</f>
        <v>0</v>
      </c>
      <c r="D26" s="668">
        <f>'RM_1.2.sz.mell.'!K26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'RM_1.2.sz.mell.'!C27</f>
        <v>0</v>
      </c>
      <c r="D27" s="686">
        <f>'RM_1.2.sz.mell.'!K27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'RM_1.2.sz.mell.'!C28</f>
        <v>0</v>
      </c>
      <c r="D28" s="686">
        <f>'RM_1.2.sz.mell.'!K28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'RM_1.2.sz.mell.'!C29</f>
        <v>0</v>
      </c>
      <c r="D29" s="686">
        <f>'RM_1.2.sz.mell.'!K29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'RM_1.2.sz.mell.'!C30</f>
        <v>0</v>
      </c>
      <c r="D30" s="686">
        <f>'RM_1.2.sz.mell.'!K30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'RM_1.2.sz.mell.'!C31</f>
        <v>0</v>
      </c>
      <c r="D31" s="688">
        <f>'RM_1.2.sz.mell.'!K31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'RM_1.2.sz.mell.'!C32</f>
        <v>28950000</v>
      </c>
      <c r="D32" s="389">
        <f>'RM_1.2.sz.mell.'!K32</f>
        <v>28950000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'IB_1.1.sz.mell.'!B33</f>
        <v>Építményadó</v>
      </c>
      <c r="C33" s="668">
        <f>'RM_1.2.sz.mell.'!C33</f>
        <v>4100000</v>
      </c>
      <c r="D33" s="668">
        <f>'RM_1.2.sz.mell.'!K33</f>
        <v>4100000</v>
      </c>
      <c r="E33" s="250"/>
    </row>
    <row r="34" spans="1:5" s="400" customFormat="1" ht="12" customHeight="1" x14ac:dyDescent="0.2">
      <c r="A34" s="14" t="s">
        <v>266</v>
      </c>
      <c r="B34" s="401" t="str">
        <f>'IB_1.1.sz.mell.'!B34</f>
        <v>Idegenforgalmi adó</v>
      </c>
      <c r="C34" s="686">
        <f>'RM_1.2.sz.mell.'!C34</f>
        <v>0</v>
      </c>
      <c r="D34" s="686">
        <f>'RM_1.2.sz.mell.'!K34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'IB_1.1.sz.mell.'!B35</f>
        <v>Iparűzési adó</v>
      </c>
      <c r="C35" s="686">
        <f>'RM_1.2.sz.mell.'!C35</f>
        <v>20000000</v>
      </c>
      <c r="D35" s="686">
        <f>'RM_1.2.sz.mell.'!K35</f>
        <v>20000000</v>
      </c>
      <c r="E35" s="249"/>
    </row>
    <row r="36" spans="1:5" s="400" customFormat="1" ht="12" customHeight="1" x14ac:dyDescent="0.2">
      <c r="A36" s="14" t="s">
        <v>268</v>
      </c>
      <c r="B36" s="401" t="str">
        <f>'IB_1.1.sz.mell.'!B36</f>
        <v xml:space="preserve">Talajterhelési díj </v>
      </c>
      <c r="C36" s="686">
        <f>'RM_1.2.sz.mell.'!C36</f>
        <v>500000</v>
      </c>
      <c r="D36" s="686">
        <f>'RM_1.2.sz.mell.'!K36</f>
        <v>500000</v>
      </c>
      <c r="E36" s="249"/>
    </row>
    <row r="37" spans="1:5" s="400" customFormat="1" ht="12" customHeight="1" x14ac:dyDescent="0.2">
      <c r="A37" s="14" t="s">
        <v>547</v>
      </c>
      <c r="B37" s="401" t="str">
        <f>'IB_1.1.sz.mell.'!B37</f>
        <v>Gépjárműadó</v>
      </c>
      <c r="C37" s="686">
        <f>'RM_1.2.sz.mell.'!C37</f>
        <v>0</v>
      </c>
      <c r="D37" s="686">
        <f>'RM_1.2.sz.mell.'!K37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'IB_1.1.sz.mell.'!B38</f>
        <v>Telekadó</v>
      </c>
      <c r="C38" s="686">
        <f>'RM_1.2.sz.mell.'!C38</f>
        <v>4200000</v>
      </c>
      <c r="D38" s="686">
        <f>'RM_1.2.sz.mell.'!K38</f>
        <v>4200000</v>
      </c>
      <c r="E38" s="249"/>
    </row>
    <row r="39" spans="1:5" s="400" customFormat="1" ht="12" customHeight="1" thickBot="1" x14ac:dyDescent="0.25">
      <c r="A39" s="16" t="s">
        <v>549</v>
      </c>
      <c r="B39" s="401" t="str">
        <f>'IB_1.1.sz.mell.'!B39</f>
        <v>Egyéb bírság bevételei</v>
      </c>
      <c r="C39" s="688">
        <f>'RM_1.2.sz.mell.'!C39</f>
        <v>150000</v>
      </c>
      <c r="D39" s="688">
        <f>'RM_1.2.sz.mell.'!K39</f>
        <v>150000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'RM_1.2.sz.mell.'!C40</f>
        <v>6400000</v>
      </c>
      <c r="D40" s="382">
        <f>'RM_1.2.sz.mell.'!K40</f>
        <v>6400000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'RM_1.2.sz.mell.'!C41</f>
        <v>0</v>
      </c>
      <c r="D41" s="668">
        <f>'RM_1.2.sz.mell.'!K41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'RM_1.2.sz.mell.'!C42</f>
        <v>1000000</v>
      </c>
      <c r="D42" s="686">
        <f>'RM_1.2.sz.mell.'!K42</f>
        <v>1000000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'RM_1.2.sz.mell.'!C43</f>
        <v>0</v>
      </c>
      <c r="D43" s="686">
        <f>'RM_1.2.sz.mell.'!K43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'RM_1.2.sz.mell.'!C44</f>
        <v>0</v>
      </c>
      <c r="D44" s="686">
        <f>'RM_1.2.sz.mell.'!K44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'RM_1.2.sz.mell.'!C45</f>
        <v>4000000</v>
      </c>
      <c r="D45" s="686">
        <f>'RM_1.2.sz.mell.'!K45</f>
        <v>4000000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'RM_1.2.sz.mell.'!C46</f>
        <v>1400000</v>
      </c>
      <c r="D46" s="686">
        <f>'RM_1.2.sz.mell.'!K46</f>
        <v>1400000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'RM_1.2.sz.mell.'!C47</f>
        <v>0</v>
      </c>
      <c r="D47" s="686">
        <f>'RM_1.2.sz.mell.'!K47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'RM_1.2.sz.mell.'!C48</f>
        <v>0</v>
      </c>
      <c r="D48" s="686">
        <f>'RM_1.2.sz.mell.'!K48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'RM_1.2.sz.mell.'!C49</f>
        <v>0</v>
      </c>
      <c r="D49" s="679">
        <f>'RM_1.2.sz.mell.'!K49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'RM_1.2.sz.mell.'!C50</f>
        <v>0</v>
      </c>
      <c r="D50" s="757">
        <f>'RM_1.2.sz.mell.'!K50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'RM_1.2.sz.mell.'!C51</f>
        <v>0</v>
      </c>
      <c r="D51" s="757">
        <f>'RM_1.2.sz.mell.'!K51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'RM_1.2.sz.mell.'!C52</f>
        <v>196170621</v>
      </c>
      <c r="D52" s="382">
        <f>'RM_1.2.sz.mell.'!K52</f>
        <v>1000000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'RM_1.2.sz.mell.'!C53</f>
        <v>0</v>
      </c>
      <c r="D53" s="672">
        <f>'RM_1.2.sz.mell.'!K53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'RM_1.2.sz.mell.'!C54</f>
        <v>0</v>
      </c>
      <c r="D54" s="679">
        <f>'RM_1.2.sz.mell.'!K54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'RM_1.2.sz.mell.'!C55</f>
        <v>1000000</v>
      </c>
      <c r="D55" s="679">
        <f>'RM_1.2.sz.mell.'!K55</f>
        <v>1000000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'RM_1.2.sz.mell.'!C56</f>
        <v>0</v>
      </c>
      <c r="D56" s="679">
        <f>'RM_1.2.sz.mell.'!K56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'RM_1.2.sz.mell.'!C57</f>
        <v>0</v>
      </c>
      <c r="D57" s="757">
        <f>'RM_1.2.sz.mell.'!K57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'RM_1.2.sz.mell.'!C58</f>
        <v>0</v>
      </c>
      <c r="D58" s="382">
        <f>'RM_1.2.sz.mell.'!K58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'RM_1.2.sz.mell.'!C59</f>
        <v>0</v>
      </c>
      <c r="D59" s="668">
        <f>'RM_1.2.sz.mell.'!K59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'RM_1.2.sz.mell.'!C60</f>
        <v>0</v>
      </c>
      <c r="D60" s="686">
        <f>'RM_1.2.sz.mell.'!K60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'RM_1.2.sz.mell.'!C61</f>
        <v>0</v>
      </c>
      <c r="D61" s="686">
        <f>'RM_1.2.sz.mell.'!K61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'RM_1.2.sz.mell.'!C62</f>
        <v>0</v>
      </c>
      <c r="D62" s="688">
        <f>'RM_1.2.sz.mell.'!K62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'RM_1.2.sz.mell.'!C63</f>
        <v>49575760</v>
      </c>
      <c r="D63" s="382">
        <f>'RM_1.2.sz.mell.'!K63</f>
        <v>49575760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'RM_1.2.sz.mell.'!C64</f>
        <v>0</v>
      </c>
      <c r="D64" s="679">
        <f>'RM_1.2.sz.mell.'!K64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'RM_1.2.sz.mell.'!C65</f>
        <v>0</v>
      </c>
      <c r="D65" s="679">
        <f>'RM_1.2.sz.mell.'!K65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'RM_1.2.sz.mell.'!C66</f>
        <v>49575760</v>
      </c>
      <c r="D66" s="679">
        <f>'RM_1.2.sz.mell.'!K66</f>
        <v>49575760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'RM_1.2.sz.mell.'!C67</f>
        <v>0</v>
      </c>
      <c r="D67" s="679">
        <f>'RM_1.2.sz.mell.'!K67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'RM_1.2.sz.mell.'!C68</f>
        <v>999663544</v>
      </c>
      <c r="D68" s="389">
        <f>'RM_1.2.sz.mell.'!K68</f>
        <v>804492923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'RM_1.2.sz.mell.'!C69</f>
        <v>17000000</v>
      </c>
      <c r="D69" s="382">
        <f>'RM_1.2.sz.mell.'!K69</f>
        <v>17000000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'RM_1.2.sz.mell.'!C70</f>
        <v>0</v>
      </c>
      <c r="D70" s="679">
        <f>'RM_1.2.sz.mell.'!K70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'RM_1.2.sz.mell.'!C71</f>
        <v>17000000</v>
      </c>
      <c r="D71" s="679">
        <f>'RM_1.2.sz.mell.'!K71</f>
        <v>17000000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'RM_1.2.sz.mell.'!C72</f>
        <v>0</v>
      </c>
      <c r="D72" s="679">
        <f>'RM_1.2.sz.mell.'!K72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'RM_1.2.sz.mell.'!C73</f>
        <v>0</v>
      </c>
      <c r="D73" s="382">
        <f>'RM_1.2.sz.mell.'!K73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'RM_1.2.sz.mell.'!C74</f>
        <v>0</v>
      </c>
      <c r="D74" s="679">
        <f>'RM_1.2.sz.mell.'!K74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'RM_1.2.sz.mell.'!C75</f>
        <v>0</v>
      </c>
      <c r="D75" s="679">
        <f>'RM_1.2.sz.mell.'!K75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'RM_1.2.sz.mell.'!C76</f>
        <v>0</v>
      </c>
      <c r="D76" s="679">
        <f>'RM_1.2.sz.mell.'!K76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'RM_1.2.sz.mell.'!C77</f>
        <v>0</v>
      </c>
      <c r="D77" s="679">
        <f>'RM_1.2.sz.mell.'!K77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'RM_1.2.sz.mell.'!C78</f>
        <v>351089932</v>
      </c>
      <c r="D78" s="382">
        <f>'RM_1.2.sz.mell.'!K78</f>
        <v>351089932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'RM_1.2.sz.mell.'!C79</f>
        <v>351089932</v>
      </c>
      <c r="D79" s="679">
        <f>'RM_1.2.sz.mell.'!K79</f>
        <v>351089932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'RM_1.2.sz.mell.'!C80</f>
        <v>0</v>
      </c>
      <c r="D80" s="679">
        <f>'RM_1.2.sz.mell.'!K80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'RM_1.2.sz.mell.'!C81</f>
        <v>0</v>
      </c>
      <c r="D81" s="382">
        <f>'RM_1.2.sz.mell.'!K81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'RM_1.2.sz.mell.'!C82</f>
        <v>0</v>
      </c>
      <c r="D82" s="679">
        <f>'RM_1.2.sz.mell.'!K82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'RM_1.2.sz.mell.'!C83</f>
        <v>0</v>
      </c>
      <c r="D83" s="679">
        <f>'RM_1.2.sz.mell.'!K83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'RM_1.2.sz.mell.'!C84</f>
        <v>0</v>
      </c>
      <c r="D84" s="679">
        <f>'RM_1.2.sz.mell.'!K84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'RM_1.2.sz.mell.'!C85</f>
        <v>0</v>
      </c>
      <c r="D85" s="382">
        <f>'RM_1.2.sz.mell.'!K85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'RM_1.2.sz.mell.'!C86</f>
        <v>0</v>
      </c>
      <c r="D86" s="679">
        <f>'RM_1.2.sz.mell.'!K86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'RM_1.2.sz.mell.'!C87</f>
        <v>0</v>
      </c>
      <c r="D87" s="679">
        <f>'RM_1.2.sz.mell.'!K87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'RM_1.2.sz.mell.'!C88</f>
        <v>0</v>
      </c>
      <c r="D88" s="679">
        <f>'RM_1.2.sz.mell.'!K88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'RM_1.2.sz.mell.'!C89</f>
        <v>0</v>
      </c>
      <c r="D89" s="679">
        <f>'RM_1.2.sz.mell.'!K89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'RM_1.2.sz.mell.'!C90</f>
        <v>0</v>
      </c>
      <c r="D90" s="382">
        <f>'RM_1.2.sz.mell.'!K90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'RM_1.2.sz.mell.'!C91</f>
        <v>0</v>
      </c>
      <c r="D91" s="382">
        <f>'RM_1.2.sz.mell.'!K91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'RM_1.2.sz.mell.'!C92</f>
        <v>368089932</v>
      </c>
      <c r="D92" s="389">
        <f>'RM_1.2.sz.mell.'!K92</f>
        <v>368089932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'RM_1.2.sz.mell.'!C93</f>
        <v>1367753476</v>
      </c>
      <c r="D93" s="389">
        <f>'RM_1.2.sz.mell.'!K93</f>
        <v>1172582855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+CONCATENATE(LEFT(IB_ÖSSZEFÜGGÉSEK!A6,4),".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3" t="s">
        <v>738</v>
      </c>
      <c r="D98" s="823" t="s">
        <v>794</v>
      </c>
      <c r="E98" s="824" t="str">
        <f>+CONCATENATE(LEFT(IB_ÖSSZEFÜGGÉSEK!A6,4),". VI. 30.",CHAR(10),"teljesítés")</f>
        <v>2021.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'RM_1.2.sz.mell.'!C100</f>
        <v>743094345</v>
      </c>
      <c r="D100" s="381">
        <f>'RM_1.2.sz.mell.'!K100</f>
        <v>743094345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'RM_1.2.sz.mell.'!C101</f>
        <v>300245105</v>
      </c>
      <c r="D101" s="684">
        <f>'RM_1.2.sz.mell.'!K101</f>
        <v>300245105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'RM_1.2.sz.mell.'!C102</f>
        <v>46537992</v>
      </c>
      <c r="D102" s="686">
        <f>'RM_1.2.sz.mell.'!K102</f>
        <v>46537992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'RM_1.2.sz.mell.'!C103</f>
        <v>179640627</v>
      </c>
      <c r="D103" s="688">
        <f>'RM_1.2.sz.mell.'!K103</f>
        <v>179640627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'RM_1.2.sz.mell.'!C104</f>
        <v>17000000</v>
      </c>
      <c r="D104" s="688">
        <f>'RM_1.2.sz.mell.'!K104</f>
        <v>17000000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'RM_1.2.sz.mell.'!C105</f>
        <v>199670621</v>
      </c>
      <c r="D105" s="688">
        <f>'RM_1.2.sz.mell.'!K105</f>
        <v>199670621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'RM_1.2.sz.mell.'!C106</f>
        <v>0</v>
      </c>
      <c r="D106" s="688">
        <f>'RM_1.2.sz.mell.'!K106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'RM_1.2.sz.mell.'!C107</f>
        <v>0</v>
      </c>
      <c r="D107" s="688">
        <f>'RM_1.2.sz.mell.'!K107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'RM_1.2.sz.mell.'!C108</f>
        <v>0</v>
      </c>
      <c r="D108" s="688">
        <f>'RM_1.2.sz.mell.'!K108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'RM_1.2.sz.mell.'!C109</f>
        <v>0</v>
      </c>
      <c r="D109" s="688">
        <f>'RM_1.2.sz.mell.'!K109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'RM_1.2.sz.mell.'!C110</f>
        <v>0</v>
      </c>
      <c r="D110" s="688">
        <f>'RM_1.2.sz.mell.'!K110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'RM_1.2.sz.mell.'!C111</f>
        <v>0</v>
      </c>
      <c r="D111" s="688">
        <f>'RM_1.2.sz.mell.'!K111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'RM_1.2.sz.mell.'!C112</f>
        <v>0</v>
      </c>
      <c r="D112" s="688">
        <f>'RM_1.2.sz.mell.'!K112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'RM_1.2.sz.mell.'!C113</f>
        <v>0</v>
      </c>
      <c r="D113" s="688">
        <f>'RM_1.2.sz.mell.'!K113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'RM_1.2.sz.mell.'!C114</f>
        <v>0</v>
      </c>
      <c r="D114" s="688">
        <f>'RM_1.2.sz.mell.'!K114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'RM_1.2.sz.mell.'!C115</f>
        <v>0</v>
      </c>
      <c r="D115" s="688">
        <f>'RM_1.2.sz.mell.'!K115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'RM_1.2.sz.mell.'!C116</f>
        <v>0</v>
      </c>
      <c r="D116" s="688">
        <f>'RM_1.2.sz.mell.'!K116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'RM_1.2.sz.mell.'!C117</f>
        <v>0</v>
      </c>
      <c r="D117" s="688">
        <f>'RM_1.2.sz.mell.'!K117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'RM_1.2.sz.mell.'!C118</f>
        <v>0</v>
      </c>
      <c r="D118" s="686">
        <f>'RM_1.2.sz.mell.'!K118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'RM_1.2.sz.mell.'!C119</f>
        <v>0</v>
      </c>
      <c r="D119" s="686">
        <f>'RM_1.2.sz.mell.'!K119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'RM_1.2.sz.mell.'!C120</f>
        <v>0</v>
      </c>
      <c r="D120" s="690">
        <f>'RM_1.2.sz.mell.'!K120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'RM_1.2.sz.mell.'!C121</f>
        <v>596836313</v>
      </c>
      <c r="D121" s="382">
        <f>'RM_1.2.sz.mell.'!K121</f>
        <v>596836313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7">
        <f>'RM_1.2.sz.mell.'!C122</f>
        <v>429646847</v>
      </c>
      <c r="D122" s="1377">
        <f>'RM_1.2.sz.mell.'!K122</f>
        <v>429646847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7">
        <f>'RM_1.2.sz.mell.'!C123</f>
        <v>0</v>
      </c>
      <c r="D123" s="1377">
        <f>'RM_1.2.sz.mell.'!K123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8">
        <f>'RM_1.2.sz.mell.'!C124</f>
        <v>117613706</v>
      </c>
      <c r="D124" s="1378">
        <f>'RM_1.2.sz.mell.'!K124</f>
        <v>117613706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8">
        <f>'RM_1.2.sz.mell.'!C125</f>
        <v>0</v>
      </c>
      <c r="D125" s="1378">
        <f>'RM_1.2.sz.mell.'!K125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8">
        <f>'RM_1.2.sz.mell.'!C126</f>
        <v>49575760</v>
      </c>
      <c r="D126" s="1378">
        <f>'RM_1.2.sz.mell.'!K126</f>
        <v>49575760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8">
        <f>'RM_1.2.sz.mell.'!C127</f>
        <v>0</v>
      </c>
      <c r="D127" s="1378">
        <f>'RM_1.2.sz.mell.'!K127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8">
        <f>'RM_1.2.sz.mell.'!C128</f>
        <v>0</v>
      </c>
      <c r="D128" s="1378">
        <f>'RM_1.2.sz.mell.'!K128</f>
        <v>0</v>
      </c>
      <c r="E128" s="249"/>
    </row>
    <row r="129" spans="1:5" x14ac:dyDescent="0.25">
      <c r="A129" s="15" t="s">
        <v>186</v>
      </c>
      <c r="B129" s="141" t="s">
        <v>348</v>
      </c>
      <c r="C129" s="1378">
        <f>'RM_1.2.sz.mell.'!C129</f>
        <v>0</v>
      </c>
      <c r="D129" s="1378">
        <f>'RM_1.2.sz.mell.'!K129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8">
        <f>'RM_1.2.sz.mell.'!C130</f>
        <v>0</v>
      </c>
      <c r="D130" s="1378">
        <f>'RM_1.2.sz.mell.'!K130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8">
        <f>'RM_1.2.sz.mell.'!C131</f>
        <v>0</v>
      </c>
      <c r="D131" s="1378">
        <f>'RM_1.2.sz.mell.'!K131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8">
        <f>'RM_1.2.sz.mell.'!C132</f>
        <v>0</v>
      </c>
      <c r="D132" s="1378">
        <f>'RM_1.2.sz.mell.'!K132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8">
        <f>'RM_1.2.sz.mell.'!C133</f>
        <v>0</v>
      </c>
      <c r="D133" s="1378">
        <f>'RM_1.2.sz.mell.'!K133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9">
        <f>'RM_1.2.sz.mell.'!C134</f>
        <v>0</v>
      </c>
      <c r="D134" s="1379">
        <f>'RM_1.2.sz.mell.'!K134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4">
        <f>'RM_1.2.sz.mell.'!C135</f>
        <v>1339930658</v>
      </c>
      <c r="D135" s="694">
        <f>'RM_1.2.sz.mell.'!K135</f>
        <v>1339930658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4">
        <f>'RM_1.2.sz.mell.'!C136</f>
        <v>17000000</v>
      </c>
      <c r="D136" s="694">
        <f>'RM_1.2.sz.mell.'!K136</f>
        <v>17000000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8">
        <f>'RM_1.2.sz.mell.'!C137</f>
        <v>0</v>
      </c>
      <c r="D137" s="1378">
        <f>'RM_1.2.sz.mell.'!K137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8">
        <f>'RM_1.2.sz.mell.'!C138</f>
        <v>17000000</v>
      </c>
      <c r="D138" s="1378">
        <f>'RM_1.2.sz.mell.'!K138</f>
        <v>17000000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8">
        <f>'RM_1.2.sz.mell.'!C139</f>
        <v>0</v>
      </c>
      <c r="D139" s="1378">
        <f>'RM_1.2.sz.mell.'!K139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4">
        <f>'RM_1.2.sz.mell.'!C140</f>
        <v>0</v>
      </c>
      <c r="D140" s="694">
        <f>'RM_1.2.sz.mell.'!K140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8">
        <f>'RM_1.2.sz.mell.'!C141</f>
        <v>0</v>
      </c>
      <c r="D141" s="1378">
        <f>'RM_1.2.sz.mell.'!K141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8">
        <f>'RM_1.2.sz.mell.'!C142</f>
        <v>0</v>
      </c>
      <c r="D142" s="1378">
        <f>'RM_1.2.sz.mell.'!K142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8">
        <f>'RM_1.2.sz.mell.'!C143</f>
        <v>0</v>
      </c>
      <c r="D143" s="1378">
        <f>'RM_1.2.sz.mell.'!K143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8">
        <f>'RM_1.2.sz.mell.'!C144</f>
        <v>0</v>
      </c>
      <c r="D144" s="1378">
        <f>'RM_1.2.sz.mell.'!K144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8">
        <f>'RM_1.2.sz.mell.'!C145</f>
        <v>0</v>
      </c>
      <c r="D145" s="1378">
        <f>'RM_1.2.sz.mell.'!K145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1417">
        <f>'RM_1.2.sz.mell.'!C146</f>
        <v>0</v>
      </c>
      <c r="D146" s="1417">
        <f>'RM_1.2.sz.mell.'!K146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5">
        <f>'RM_1.2.sz.mell.'!C147</f>
        <v>10822818</v>
      </c>
      <c r="D147" s="695">
        <f>'RM_1.2.sz.mell.'!K147</f>
        <v>10822818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8">
        <f>'RM_1.2.sz.mell.'!C148</f>
        <v>0</v>
      </c>
      <c r="D148" s="1378">
        <f>'RM_1.2.sz.mell.'!K148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8">
        <f>'RM_1.2.sz.mell.'!C149</f>
        <v>10822818</v>
      </c>
      <c r="D149" s="1378">
        <f>'RM_1.2.sz.mell.'!K149</f>
        <v>10822818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8">
        <f>'RM_1.2.sz.mell.'!C150</f>
        <v>0</v>
      </c>
      <c r="D150" s="1378">
        <f>'RM_1.2.sz.mell.'!K150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8">
        <f>'RM_1.2.sz.mell.'!C151</f>
        <v>0</v>
      </c>
      <c r="D151" s="1378">
        <f>'RM_1.2.sz.mell.'!K151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6">
        <f>'RM_1.2.sz.mell.'!C152</f>
        <v>0</v>
      </c>
      <c r="D152" s="696">
        <f>'RM_1.2.sz.mell.'!K152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8">
        <f>'RM_1.2.sz.mell.'!C153</f>
        <v>0</v>
      </c>
      <c r="D153" s="1378">
        <f>'RM_1.2.sz.mell.'!K153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8">
        <f>'RM_1.2.sz.mell.'!C154</f>
        <v>0</v>
      </c>
      <c r="D154" s="1378">
        <f>'RM_1.2.sz.mell.'!K154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8">
        <f>'RM_1.2.sz.mell.'!C155</f>
        <v>0</v>
      </c>
      <c r="D155" s="1378">
        <f>'RM_1.2.sz.mell.'!K155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8">
        <f>'RM_1.2.sz.mell.'!C156</f>
        <v>0</v>
      </c>
      <c r="D156" s="1378">
        <f>'RM_1.2.sz.mell.'!K156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8">
        <f>'RM_1.2.sz.mell.'!C157</f>
        <v>0</v>
      </c>
      <c r="D157" s="1378">
        <f>'RM_1.2.sz.mell.'!K157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6">
        <f>'RM_1.2.sz.mell.'!C158</f>
        <v>0</v>
      </c>
      <c r="D158" s="696">
        <f>'RM_1.2.sz.mell.'!K158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6">
        <f>'RM_1.2.sz.mell.'!C159</f>
        <v>0</v>
      </c>
      <c r="D159" s="696">
        <f>'RM_1.2.sz.mell.'!K159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2">
        <f>'RM_1.2.sz.mell.'!C160</f>
        <v>27822818</v>
      </c>
      <c r="D160" s="702">
        <f>'RM_1.2.sz.mell.'!K160</f>
        <v>27822818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2">
        <f>'RM_1.2.sz.mell.'!C161</f>
        <v>1367753476</v>
      </c>
      <c r="D161" s="702">
        <f>'RM_1.2.sz.mell.'!K161</f>
        <v>1367753476</v>
      </c>
      <c r="E161" s="482">
        <f>+E135+E160</f>
        <v>0</v>
      </c>
    </row>
    <row r="162" spans="1:5" x14ac:dyDescent="0.25">
      <c r="C162" s="703">
        <f>'RM_1.2.sz.mell.'!C162</f>
        <v>0</v>
      </c>
      <c r="D162" s="703">
        <f>'RM_1.2.sz.mell.'!K162</f>
        <v>-195170621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>+D68-D135</f>
        <v>-535437735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>+D92-D160</f>
        <v>340267114</v>
      </c>
      <c r="E166" s="248">
        <f>+E92-E160</f>
        <v>0</v>
      </c>
    </row>
  </sheetData>
  <sheetProtection sheet="1"/>
  <customSheetViews>
    <customSheetView guid="{9A8A2574-4E4C-4A0E-A4B4-611EAAF4A38D}" scale="120">
      <selection activeCell="A4" sqref="A4:E4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2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CONCATENATE("1.3. melléklet ",IB_ALAPADATOK!A7," ",IB_ALAPADATOK!B7," ",IB_ALAPADATOK!C7," ",IB_ALAPADATOK!D7)</f>
        <v>1.3. melléklet a 2021. III. negyedévi költségvetési tájékoztatóhoz</v>
      </c>
      <c r="C1" s="2103"/>
      <c r="D1" s="2103"/>
      <c r="E1" s="2103"/>
    </row>
    <row r="2" spans="1:5" x14ac:dyDescent="0.25">
      <c r="A2" s="2213" t="str">
        <f>CONCATENATE(IB_ALAPADATOK!A3)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'IB_1.1.sz.mell.'!A3</f>
        <v>Tájékoztatató a 2021. évi költségvetés  III. negyedéves alakulásáról</v>
      </c>
      <c r="B3" s="2213"/>
      <c r="C3" s="2214"/>
      <c r="D3" s="2213"/>
      <c r="E3" s="2213"/>
    </row>
    <row r="4" spans="1:5" x14ac:dyDescent="0.25">
      <c r="A4" s="2213" t="s">
        <v>792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CONCATENATE('IB_1.2.sz.mell.'!E7)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+CONCATENATE(LEFT(IB_ÖSSZEFÜGGÉSEK!A6,4),".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+CONCATENATE(IB_ALAPADATOK!B7,IB_ALAPADATOK!C9," teljesítés")</f>
        <v>2021.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'RM_1.3.sz.mell.'!C11</f>
        <v>9099230</v>
      </c>
      <c r="D11" s="382">
        <f>'RM_1.3.sz.mell.'!K11</f>
        <v>9099230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'RM_1.3.sz.mell.'!C12</f>
        <v>0</v>
      </c>
      <c r="D12" s="668">
        <f>'RM_1.3.sz.mell.'!K12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'RM_1.3.sz.mell.'!C13</f>
        <v>0</v>
      </c>
      <c r="D13" s="686">
        <f>'RM_1.3.sz.mell.'!K13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'RM_1.3.sz.mell.'!C14</f>
        <v>0</v>
      </c>
      <c r="D14" s="686">
        <f>'RM_1.3.sz.mell.'!K14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'RM_1.3.sz.mell.'!C15</f>
        <v>9099230</v>
      </c>
      <c r="D15" s="686">
        <f>'RM_1.3.sz.mell.'!K15</f>
        <v>9099230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'RM_1.3.sz.mell.'!C16</f>
        <v>0</v>
      </c>
      <c r="D16" s="686">
        <f>'RM_1.3.sz.mell.'!K16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'RM_1.3.sz.mell.'!C17</f>
        <v>0</v>
      </c>
      <c r="D17" s="686">
        <f>'RM_1.3.sz.mell.'!K17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'RM_1.3.sz.mell.'!C18</f>
        <v>0</v>
      </c>
      <c r="D18" s="382">
        <f>'RM_1.3.sz.mell.'!K18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'RM_1.3.sz.mell.'!C19</f>
        <v>0</v>
      </c>
      <c r="D19" s="668">
        <f>'RM_1.3.sz.mell.'!K19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'RM_1.3.sz.mell.'!C20</f>
        <v>0</v>
      </c>
      <c r="D20" s="686">
        <f>'RM_1.3.sz.mell.'!K20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'RM_1.3.sz.mell.'!C21</f>
        <v>0</v>
      </c>
      <c r="D21" s="686">
        <f>'RM_1.3.sz.mell.'!K21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'RM_1.3.sz.mell.'!C22</f>
        <v>0</v>
      </c>
      <c r="D22" s="686">
        <f>'RM_1.3.sz.mell.'!K22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'RM_1.3.sz.mell.'!C23</f>
        <v>0</v>
      </c>
      <c r="D23" s="686">
        <f>'RM_1.3.sz.mell.'!K23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'RM_1.3.sz.mell.'!C24</f>
        <v>0</v>
      </c>
      <c r="D24" s="688">
        <f>'RM_1.3.sz.mell.'!K24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'RM_1.3.sz.mell.'!C25</f>
        <v>0</v>
      </c>
      <c r="D25" s="382">
        <f>'RM_1.3.sz.mell.'!K25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'RM_1.3.sz.mell.'!C26</f>
        <v>0</v>
      </c>
      <c r="D26" s="668">
        <f>'RM_1.3.sz.mell.'!K26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'RM_1.3.sz.mell.'!C27</f>
        <v>0</v>
      </c>
      <c r="D27" s="686">
        <f>'RM_1.3.sz.mell.'!K27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'RM_1.3.sz.mell.'!C28</f>
        <v>0</v>
      </c>
      <c r="D28" s="686">
        <f>'RM_1.3.sz.mell.'!K28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'RM_1.3.sz.mell.'!C29</f>
        <v>0</v>
      </c>
      <c r="D29" s="686">
        <f>'RM_1.3.sz.mell.'!K29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'RM_1.3.sz.mell.'!C30</f>
        <v>0</v>
      </c>
      <c r="D30" s="686">
        <f>'RM_1.3.sz.mell.'!K30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'RM_1.3.sz.mell.'!C31</f>
        <v>0</v>
      </c>
      <c r="D31" s="688">
        <f>'RM_1.3.sz.mell.'!K31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'RM_1.3.sz.mell.'!C32</f>
        <v>0</v>
      </c>
      <c r="D32" s="389">
        <f>'RM_1.3.sz.mell.'!K32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'IB_1.1.sz.mell.'!B33</f>
        <v>Építményadó</v>
      </c>
      <c r="C33" s="668">
        <f>'RM_1.3.sz.mell.'!C33</f>
        <v>0</v>
      </c>
      <c r="D33" s="668">
        <f>'RM_1.3.sz.mell.'!K33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'IB_1.1.sz.mell.'!B34</f>
        <v>Idegenforgalmi adó</v>
      </c>
      <c r="C34" s="686">
        <f>'RM_1.3.sz.mell.'!C34</f>
        <v>0</v>
      </c>
      <c r="D34" s="686">
        <f>'RM_1.3.sz.mell.'!K34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'IB_1.1.sz.mell.'!B35</f>
        <v>Iparűzési adó</v>
      </c>
      <c r="C35" s="686">
        <f>'RM_1.3.sz.mell.'!C35</f>
        <v>0</v>
      </c>
      <c r="D35" s="686">
        <f>'RM_1.3.sz.mell.'!K35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'IB_1.1.sz.mell.'!B36</f>
        <v xml:space="preserve">Talajterhelési díj </v>
      </c>
      <c r="C36" s="686">
        <f>'RM_1.3.sz.mell.'!C36</f>
        <v>0</v>
      </c>
      <c r="D36" s="686">
        <f>'RM_1.3.sz.mell.'!K36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'IB_1.1.sz.mell.'!B37</f>
        <v>Gépjárműadó</v>
      </c>
      <c r="C37" s="686">
        <f>'RM_1.3.sz.mell.'!C37</f>
        <v>0</v>
      </c>
      <c r="D37" s="686">
        <f>'RM_1.3.sz.mell.'!K37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'IB_1.1.sz.mell.'!B38</f>
        <v>Telekadó</v>
      </c>
      <c r="C38" s="686">
        <f>'RM_1.3.sz.mell.'!C38</f>
        <v>0</v>
      </c>
      <c r="D38" s="686">
        <f>'RM_1.3.sz.mell.'!K38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'IB_1.1.sz.mell.'!B39</f>
        <v>Egyéb bírság bevételei</v>
      </c>
      <c r="C39" s="688">
        <f>'RM_1.3.sz.mell.'!C39</f>
        <v>0</v>
      </c>
      <c r="D39" s="688">
        <f>'RM_1.3.sz.mell.'!K39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'RM_1.3.sz.mell.'!C40</f>
        <v>0</v>
      </c>
      <c r="D40" s="382">
        <f>'RM_1.3.sz.mell.'!K40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'RM_1.3.sz.mell.'!C41</f>
        <v>0</v>
      </c>
      <c r="D41" s="668">
        <f>'RM_1.3.sz.mell.'!K41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'RM_1.3.sz.mell.'!C42</f>
        <v>0</v>
      </c>
      <c r="D42" s="686">
        <f>'RM_1.3.sz.mell.'!K42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'RM_1.3.sz.mell.'!C43</f>
        <v>0</v>
      </c>
      <c r="D43" s="686">
        <f>'RM_1.3.sz.mell.'!K43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'RM_1.3.sz.mell.'!C44</f>
        <v>0</v>
      </c>
      <c r="D44" s="686">
        <f>'RM_1.3.sz.mell.'!K44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'RM_1.3.sz.mell.'!C45</f>
        <v>0</v>
      </c>
      <c r="D45" s="686">
        <f>'RM_1.3.sz.mell.'!K45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'RM_1.3.sz.mell.'!C46</f>
        <v>0</v>
      </c>
      <c r="D46" s="686">
        <f>'RM_1.3.sz.mell.'!K46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'RM_1.3.sz.mell.'!C47</f>
        <v>0</v>
      </c>
      <c r="D47" s="686">
        <f>'RM_1.3.sz.mell.'!K47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'RM_1.3.sz.mell.'!C48</f>
        <v>0</v>
      </c>
      <c r="D48" s="686">
        <f>'RM_1.3.sz.mell.'!K48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'RM_1.3.sz.mell.'!C49</f>
        <v>0</v>
      </c>
      <c r="D49" s="679">
        <f>'RM_1.3.sz.mell.'!K49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'RM_1.3.sz.mell.'!C50</f>
        <v>0</v>
      </c>
      <c r="D50" s="757">
        <f>'RM_1.3.sz.mell.'!K50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'RM_1.3.sz.mell.'!C51</f>
        <v>0</v>
      </c>
      <c r="D51" s="757">
        <f>'RM_1.3.sz.mell.'!K51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'RM_1.3.sz.mell.'!C52</f>
        <v>0</v>
      </c>
      <c r="D52" s="382">
        <f>'RM_1.3.sz.mell.'!K52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'RM_1.3.sz.mell.'!C53</f>
        <v>0</v>
      </c>
      <c r="D53" s="672">
        <f>'RM_1.3.sz.mell.'!K53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'RM_1.3.sz.mell.'!C54</f>
        <v>0</v>
      </c>
      <c r="D54" s="679">
        <f>'RM_1.3.sz.mell.'!K54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'RM_1.3.sz.mell.'!C55</f>
        <v>0</v>
      </c>
      <c r="D55" s="679">
        <f>'RM_1.3.sz.mell.'!K55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'RM_1.3.sz.mell.'!C56</f>
        <v>0</v>
      </c>
      <c r="D56" s="679">
        <f>'RM_1.3.sz.mell.'!K56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'RM_1.3.sz.mell.'!C57</f>
        <v>0</v>
      </c>
      <c r="D57" s="757">
        <f>'RM_1.3.sz.mell.'!K57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'RM_1.3.sz.mell.'!C58</f>
        <v>0</v>
      </c>
      <c r="D58" s="382">
        <f>'RM_1.3.sz.mell.'!K58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'RM_1.3.sz.mell.'!C59</f>
        <v>0</v>
      </c>
      <c r="D59" s="668">
        <f>'RM_1.3.sz.mell.'!K59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'RM_1.3.sz.mell.'!C60</f>
        <v>0</v>
      </c>
      <c r="D60" s="686">
        <f>'RM_1.3.sz.mell.'!K60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'RM_1.3.sz.mell.'!C61</f>
        <v>0</v>
      </c>
      <c r="D61" s="686">
        <f>'RM_1.3.sz.mell.'!K61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'RM_1.3.sz.mell.'!C62</f>
        <v>0</v>
      </c>
      <c r="D62" s="688">
        <f>'RM_1.3.sz.mell.'!K62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'RM_1.3.sz.mell.'!C63</f>
        <v>0</v>
      </c>
      <c r="D63" s="382">
        <f>'RM_1.3.sz.mell.'!K63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'RM_1.3.sz.mell.'!C64</f>
        <v>0</v>
      </c>
      <c r="D64" s="679">
        <f>'RM_1.3.sz.mell.'!K64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'RM_1.3.sz.mell.'!C65</f>
        <v>0</v>
      </c>
      <c r="D65" s="679">
        <f>'RM_1.3.sz.mell.'!K65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'RM_1.3.sz.mell.'!C66</f>
        <v>0</v>
      </c>
      <c r="D66" s="679">
        <f>'RM_1.3.sz.mell.'!K66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'RM_1.3.sz.mell.'!C67</f>
        <v>0</v>
      </c>
      <c r="D67" s="679">
        <f>'RM_1.3.sz.mell.'!K67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'RM_1.3.sz.mell.'!C68</f>
        <v>9099230</v>
      </c>
      <c r="D68" s="389">
        <f>'RM_1.3.sz.mell.'!K68</f>
        <v>9099230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'RM_1.3.sz.mell.'!C69</f>
        <v>0</v>
      </c>
      <c r="D69" s="382">
        <f>'RM_1.3.sz.mell.'!K69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'RM_1.3.sz.mell.'!C70</f>
        <v>0</v>
      </c>
      <c r="D70" s="679">
        <f>'RM_1.3.sz.mell.'!K70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'RM_1.3.sz.mell.'!C71</f>
        <v>0</v>
      </c>
      <c r="D71" s="679">
        <f>'RM_1.3.sz.mell.'!K71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'RM_1.3.sz.mell.'!C72</f>
        <v>0</v>
      </c>
      <c r="D72" s="679">
        <f>'RM_1.3.sz.mell.'!K72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'RM_1.3.sz.mell.'!C73</f>
        <v>0</v>
      </c>
      <c r="D73" s="382">
        <f>'RM_1.3.sz.mell.'!K73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'RM_1.3.sz.mell.'!C74</f>
        <v>0</v>
      </c>
      <c r="D74" s="679">
        <f>'RM_1.3.sz.mell.'!K74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'RM_1.3.sz.mell.'!C75</f>
        <v>0</v>
      </c>
      <c r="D75" s="679">
        <f>'RM_1.3.sz.mell.'!K75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'RM_1.3.sz.mell.'!C76</f>
        <v>0</v>
      </c>
      <c r="D76" s="679">
        <f>'RM_1.3.sz.mell.'!K76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'RM_1.3.sz.mell.'!C77</f>
        <v>0</v>
      </c>
      <c r="D77" s="679">
        <f>'RM_1.3.sz.mell.'!K77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'RM_1.3.sz.mell.'!C78</f>
        <v>0</v>
      </c>
      <c r="D78" s="382">
        <f>'RM_1.3.sz.mell.'!K78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'RM_1.3.sz.mell.'!C79</f>
        <v>0</v>
      </c>
      <c r="D79" s="679">
        <f>'RM_1.3.sz.mell.'!K79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'RM_1.3.sz.mell.'!C80</f>
        <v>0</v>
      </c>
      <c r="D80" s="679">
        <f>'RM_1.3.sz.mell.'!K80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'RM_1.3.sz.mell.'!C81</f>
        <v>0</v>
      </c>
      <c r="D81" s="382">
        <f>'RM_1.3.sz.mell.'!K81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'RM_1.3.sz.mell.'!C82</f>
        <v>0</v>
      </c>
      <c r="D82" s="679">
        <f>'RM_1.3.sz.mell.'!K82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'RM_1.3.sz.mell.'!C83</f>
        <v>0</v>
      </c>
      <c r="D83" s="679">
        <f>'RM_1.3.sz.mell.'!K83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'RM_1.3.sz.mell.'!C84</f>
        <v>0</v>
      </c>
      <c r="D84" s="679">
        <f>'RM_1.3.sz.mell.'!K84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'RM_1.3.sz.mell.'!C85</f>
        <v>0</v>
      </c>
      <c r="D85" s="382">
        <f>'RM_1.3.sz.mell.'!K85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'RM_1.3.sz.mell.'!C86</f>
        <v>0</v>
      </c>
      <c r="D86" s="679">
        <f>'RM_1.3.sz.mell.'!K86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'RM_1.3.sz.mell.'!C87</f>
        <v>0</v>
      </c>
      <c r="D87" s="679">
        <f>'RM_1.3.sz.mell.'!K87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'RM_1.3.sz.mell.'!C88</f>
        <v>0</v>
      </c>
      <c r="D88" s="679">
        <f>'RM_1.3.sz.mell.'!K88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'RM_1.3.sz.mell.'!C89</f>
        <v>0</v>
      </c>
      <c r="D89" s="679">
        <f>'RM_1.3.sz.mell.'!K89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'RM_1.3.sz.mell.'!C90</f>
        <v>0</v>
      </c>
      <c r="D90" s="382">
        <f>'RM_1.3.sz.mell.'!K90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'RM_1.3.sz.mell.'!C91</f>
        <v>0</v>
      </c>
      <c r="D91" s="382">
        <f>'RM_1.3.sz.mell.'!K91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'RM_1.3.sz.mell.'!C92</f>
        <v>0</v>
      </c>
      <c r="D92" s="389">
        <f>'RM_1.3.sz.mell.'!K92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'RM_1.3.sz.mell.'!C93</f>
        <v>9099230</v>
      </c>
      <c r="D93" s="389">
        <f>'RM_1.3.sz.mell.'!K93</f>
        <v>9099230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+CONCATENATE(LEFT(IB_ÖSSZEFÜGGÉSEK!A6,4),".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+CONCATENATE(LEFT(IB_ÖSSZEFÜGGÉSEK!A6,4),". VI. 30.",CHAR(10),"teljesítés")</f>
        <v>2021.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'RM_1.3.sz.mell.'!C100</f>
        <v>9099230</v>
      </c>
      <c r="D100" s="381">
        <f>'RM_1.3.sz.mell.'!K100</f>
        <v>9099230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'RM_1.3.sz.mell.'!C101</f>
        <v>5735200</v>
      </c>
      <c r="D101" s="684">
        <f>'RM_1.3.sz.mell.'!K101</f>
        <v>5735200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'RM_1.3.sz.mell.'!C102</f>
        <v>895656</v>
      </c>
      <c r="D102" s="686">
        <f>'RM_1.3.sz.mell.'!K102</f>
        <v>895656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'RM_1.3.sz.mell.'!C103</f>
        <v>2468374</v>
      </c>
      <c r="D103" s="688">
        <f>'RM_1.3.sz.mell.'!K103</f>
        <v>2468374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'RM_1.3.sz.mell.'!C104</f>
        <v>0</v>
      </c>
      <c r="D104" s="688">
        <f>'RM_1.3.sz.mell.'!K104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'RM_1.3.sz.mell.'!C105</f>
        <v>0</v>
      </c>
      <c r="D105" s="688">
        <f>'RM_1.3.sz.mell.'!K105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'RM_1.3.sz.mell.'!C106</f>
        <v>0</v>
      </c>
      <c r="D106" s="688">
        <f>'RM_1.3.sz.mell.'!K106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'RM_1.3.sz.mell.'!C107</f>
        <v>0</v>
      </c>
      <c r="D107" s="688">
        <f>'RM_1.3.sz.mell.'!K107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'RM_1.3.sz.mell.'!C108</f>
        <v>0</v>
      </c>
      <c r="D108" s="688">
        <f>'RM_1.3.sz.mell.'!K108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'RM_1.3.sz.mell.'!C109</f>
        <v>0</v>
      </c>
      <c r="D109" s="688">
        <f>'RM_1.3.sz.mell.'!K109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'RM_1.3.sz.mell.'!C110</f>
        <v>0</v>
      </c>
      <c r="D110" s="688">
        <f>'RM_1.3.sz.mell.'!K110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'RM_1.3.sz.mell.'!C111</f>
        <v>0</v>
      </c>
      <c r="D111" s="688">
        <f>'RM_1.3.sz.mell.'!K111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'RM_1.3.sz.mell.'!C112</f>
        <v>0</v>
      </c>
      <c r="D112" s="688">
        <f>'RM_1.3.sz.mell.'!K112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'RM_1.3.sz.mell.'!C113</f>
        <v>0</v>
      </c>
      <c r="D113" s="688">
        <f>'RM_1.3.sz.mell.'!K113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'RM_1.3.sz.mell.'!C114</f>
        <v>0</v>
      </c>
      <c r="D114" s="688">
        <f>'RM_1.3.sz.mell.'!K114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'RM_1.3.sz.mell.'!C115</f>
        <v>0</v>
      </c>
      <c r="D115" s="688">
        <f>'RM_1.3.sz.mell.'!K115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'RM_1.3.sz.mell.'!C116</f>
        <v>0</v>
      </c>
      <c r="D116" s="688">
        <f>'RM_1.3.sz.mell.'!K116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'RM_1.3.sz.mell.'!C117</f>
        <v>0</v>
      </c>
      <c r="D117" s="688">
        <f>'RM_1.3.sz.mell.'!K117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'RM_1.3.sz.mell.'!C118</f>
        <v>0</v>
      </c>
      <c r="D118" s="686">
        <f>'RM_1.3.sz.mell.'!K118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'RM_1.3.sz.mell.'!C119</f>
        <v>0</v>
      </c>
      <c r="D119" s="686">
        <f>'RM_1.3.sz.mell.'!K119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'RM_1.3.sz.mell.'!C120</f>
        <v>0</v>
      </c>
      <c r="D120" s="690">
        <f>'RM_1.3.sz.mell.'!K120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382">
        <f>'RM_1.3.sz.mell.'!C121</f>
        <v>0</v>
      </c>
      <c r="D121" s="382">
        <f>'RM_1.3.sz.mell.'!K121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1377">
        <f>'RM_1.3.sz.mell.'!C122</f>
        <v>0</v>
      </c>
      <c r="D122" s="1377">
        <f>'RM_1.3.sz.mell.'!K122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1377">
        <f>'RM_1.3.sz.mell.'!C123</f>
        <v>0</v>
      </c>
      <c r="D123" s="1377">
        <f>'RM_1.3.sz.mell.'!K123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1378">
        <f>'RM_1.3.sz.mell.'!C124</f>
        <v>0</v>
      </c>
      <c r="D124" s="1378">
        <f>'RM_1.3.sz.mell.'!K124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1378">
        <f>'RM_1.3.sz.mell.'!C125</f>
        <v>0</v>
      </c>
      <c r="D125" s="1378">
        <f>'RM_1.3.sz.mell.'!K125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1378">
        <f>'RM_1.3.sz.mell.'!C126</f>
        <v>0</v>
      </c>
      <c r="D126" s="1378">
        <f>'RM_1.3.sz.mell.'!K126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1378">
        <f>'RM_1.3.sz.mell.'!C127</f>
        <v>0</v>
      </c>
      <c r="D127" s="1378">
        <f>'RM_1.3.sz.mell.'!K127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1378">
        <f>'RM_1.3.sz.mell.'!C128</f>
        <v>0</v>
      </c>
      <c r="D128" s="1378">
        <f>'RM_1.3.sz.mell.'!K128</f>
        <v>0</v>
      </c>
      <c r="E128" s="249"/>
    </row>
    <row r="129" spans="1:5" x14ac:dyDescent="0.25">
      <c r="A129" s="15" t="s">
        <v>186</v>
      </c>
      <c r="B129" s="141" t="s">
        <v>348</v>
      </c>
      <c r="C129" s="1378">
        <f>'RM_1.3.sz.mell.'!C129</f>
        <v>0</v>
      </c>
      <c r="D129" s="1378">
        <f>'RM_1.3.sz.mell.'!K129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1378">
        <f>'RM_1.3.sz.mell.'!C130</f>
        <v>0</v>
      </c>
      <c r="D130" s="1378">
        <f>'RM_1.3.sz.mell.'!K130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1378">
        <f>'RM_1.3.sz.mell.'!C131</f>
        <v>0</v>
      </c>
      <c r="D131" s="1378">
        <f>'RM_1.3.sz.mell.'!K131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1378">
        <f>'RM_1.3.sz.mell.'!C132</f>
        <v>0</v>
      </c>
      <c r="D132" s="1378">
        <f>'RM_1.3.sz.mell.'!K132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1378">
        <f>'RM_1.3.sz.mell.'!C133</f>
        <v>0</v>
      </c>
      <c r="D133" s="1378">
        <f>'RM_1.3.sz.mell.'!K133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1379">
        <f>'RM_1.3.sz.mell.'!C134</f>
        <v>0</v>
      </c>
      <c r="D134" s="1379">
        <f>'RM_1.3.sz.mell.'!K134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694">
        <f>'RM_1.3.sz.mell.'!C135</f>
        <v>9099230</v>
      </c>
      <c r="D135" s="694">
        <f>'RM_1.3.sz.mell.'!K135</f>
        <v>9099230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694">
        <f>'RM_1.3.sz.mell.'!C136</f>
        <v>0</v>
      </c>
      <c r="D136" s="694">
        <f>'RM_1.3.sz.mell.'!K136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1378">
        <f>'RM_1.3.sz.mell.'!C137</f>
        <v>0</v>
      </c>
      <c r="D137" s="1378">
        <f>'RM_1.3.sz.mell.'!K137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1378">
        <f>'RM_1.3.sz.mell.'!C138</f>
        <v>0</v>
      </c>
      <c r="D138" s="1378">
        <f>'RM_1.3.sz.mell.'!K138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1378">
        <f>'RM_1.3.sz.mell.'!C139</f>
        <v>0</v>
      </c>
      <c r="D139" s="1378">
        <f>'RM_1.3.sz.mell.'!K139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694">
        <f>'RM_1.3.sz.mell.'!C140</f>
        <v>0</v>
      </c>
      <c r="D140" s="694">
        <f>'RM_1.3.sz.mell.'!K140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1378">
        <f>'RM_1.3.sz.mell.'!C141</f>
        <v>0</v>
      </c>
      <c r="D141" s="1378">
        <f>'RM_1.3.sz.mell.'!K141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1378">
        <f>'RM_1.3.sz.mell.'!C142</f>
        <v>0</v>
      </c>
      <c r="D142" s="1378">
        <f>'RM_1.3.sz.mell.'!K142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1378">
        <f>'RM_1.3.sz.mell.'!C143</f>
        <v>0</v>
      </c>
      <c r="D143" s="1378">
        <f>'RM_1.3.sz.mell.'!K143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1378">
        <f>'RM_1.3.sz.mell.'!C144</f>
        <v>0</v>
      </c>
      <c r="D144" s="1378">
        <f>'RM_1.3.sz.mell.'!K144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1378">
        <f>'RM_1.3.sz.mell.'!C145</f>
        <v>0</v>
      </c>
      <c r="D145" s="1378">
        <f>'RM_1.3.sz.mell.'!K145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1417">
        <f>'RM_1.3.sz.mell.'!C146</f>
        <v>0</v>
      </c>
      <c r="D146" s="1417">
        <f>'RM_1.3.sz.mell.'!K146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695">
        <f>'RM_1.3.sz.mell.'!C147</f>
        <v>0</v>
      </c>
      <c r="D147" s="695">
        <f>'RM_1.3.sz.mell.'!K147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1378">
        <f>'RM_1.3.sz.mell.'!C148</f>
        <v>0</v>
      </c>
      <c r="D148" s="1378">
        <f>'RM_1.3.sz.mell.'!K148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1378">
        <f>'RM_1.3.sz.mell.'!C149</f>
        <v>0</v>
      </c>
      <c r="D149" s="1378">
        <f>'RM_1.3.sz.mell.'!K149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1378">
        <f>'RM_1.3.sz.mell.'!C150</f>
        <v>0</v>
      </c>
      <c r="D150" s="1378">
        <f>'RM_1.3.sz.mell.'!K150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1378">
        <f>'RM_1.3.sz.mell.'!C151</f>
        <v>0</v>
      </c>
      <c r="D151" s="1378">
        <f>'RM_1.3.sz.mell.'!K151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696">
        <f>'RM_1.3.sz.mell.'!C152</f>
        <v>0</v>
      </c>
      <c r="D152" s="696">
        <f>'RM_1.3.sz.mell.'!K152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1378">
        <f>'RM_1.3.sz.mell.'!C153</f>
        <v>0</v>
      </c>
      <c r="D153" s="1378">
        <f>'RM_1.3.sz.mell.'!K153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1378">
        <f>'RM_1.3.sz.mell.'!C154</f>
        <v>0</v>
      </c>
      <c r="D154" s="1378">
        <f>'RM_1.3.sz.mell.'!K154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1378">
        <f>'RM_1.3.sz.mell.'!C155</f>
        <v>0</v>
      </c>
      <c r="D155" s="1378">
        <f>'RM_1.3.sz.mell.'!K155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1378">
        <f>'RM_1.3.sz.mell.'!C156</f>
        <v>0</v>
      </c>
      <c r="D156" s="1378">
        <f>'RM_1.3.sz.mell.'!K156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1378">
        <f>'RM_1.3.sz.mell.'!C157</f>
        <v>0</v>
      </c>
      <c r="D157" s="1378">
        <f>'RM_1.3.sz.mell.'!K157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696">
        <f>'RM_1.3.sz.mell.'!C158</f>
        <v>0</v>
      </c>
      <c r="D158" s="696">
        <f>'RM_1.3.sz.mell.'!K158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696">
        <f>'RM_1.3.sz.mell.'!C159</f>
        <v>0</v>
      </c>
      <c r="D159" s="696">
        <f>'RM_1.3.sz.mell.'!K159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702">
        <f>'RM_1.3.sz.mell.'!C160</f>
        <v>0</v>
      </c>
      <c r="D160" s="702">
        <f>'RM_1.3.sz.mell.'!K160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702">
        <f>'RM_1.3.sz.mell.'!C161</f>
        <v>9099230</v>
      </c>
      <c r="D161" s="702">
        <f>'RM_1.3.sz.mell.'!K161</f>
        <v>9099230</v>
      </c>
      <c r="E161" s="482">
        <f>+E135+E160</f>
        <v>0</v>
      </c>
    </row>
    <row r="162" spans="1:5" x14ac:dyDescent="0.25">
      <c r="C162" s="703">
        <f>'RM_1.3.sz.mell.'!C162</f>
        <v>0</v>
      </c>
      <c r="D162" s="703">
        <f>'RM_1.3.sz.mell.'!K162</f>
        <v>0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customSheetViews>
    <customSheetView guid="{9A8A2574-4E4C-4A0E-A4B4-611EAAF4A38D}" scale="120">
      <selection activeCell="A4" sqref="A4:E4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2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I166"/>
  <sheetViews>
    <sheetView zoomScale="120" zoomScaleNormal="120" zoomScaleSheetLayoutView="100" workbookViewId="0">
      <selection activeCell="A4" sqref="A4:E4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CONCATENATE("1.4. melléklet ",IB_ALAPADATOK!A7," ",IB_ALAPADATOK!B7," ",IB_ALAPADATOK!C7," ",IB_ALAPADATOK!D7)</f>
        <v>1.4. melléklet a 2021. III. negyedévi költségvetési tájékoztatóhoz</v>
      </c>
      <c r="C1" s="2103"/>
      <c r="D1" s="2103"/>
      <c r="E1" s="2103"/>
    </row>
    <row r="2" spans="1:5" x14ac:dyDescent="0.25">
      <c r="A2" s="2213" t="str">
        <f>CONCATENATE(IB_ALAPADATOK!A3)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'IB_1.1.sz.mell.'!A3</f>
        <v>Tájékoztatató a 2021. évi költségvetés  III. negyedéves alakulásáról</v>
      </c>
      <c r="B3" s="2213"/>
      <c r="C3" s="2214"/>
      <c r="D3" s="2213"/>
      <c r="E3" s="2213"/>
    </row>
    <row r="4" spans="1:5" x14ac:dyDescent="0.25">
      <c r="A4" s="2213" t="s">
        <v>792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CONCATENATE('IB_1.3.sz.mell.'!E7)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+CONCATENATE(LEFT(IB_ÖSSZEFÜGGÉSEK!A6,4),".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+CONCATENATE(IB_ALAPADATOK!B7,IB_ALAPADATOK!C9," teljesítés")</f>
        <v>2021. IX. 30. 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'RM_1.4.sz.mell.'!C11</f>
        <v>54478389</v>
      </c>
      <c r="D11" s="382">
        <f>'RM_1.4.sz.mell.'!K11</f>
        <v>54478389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'RM_1.4.sz.mell.'!C12</f>
        <v>54478389</v>
      </c>
      <c r="D12" s="668">
        <f>'RM_1.4.sz.mell.'!K12</f>
        <v>54478389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'RM_1.4.sz.mell.'!C13</f>
        <v>0</v>
      </c>
      <c r="D13" s="686">
        <f>'RM_1.4.sz.mell.'!K13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'RM_1.4.sz.mell.'!C14</f>
        <v>0</v>
      </c>
      <c r="D14" s="686">
        <f>'RM_1.4.sz.mell.'!K14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'RM_1.4.sz.mell.'!C15</f>
        <v>0</v>
      </c>
      <c r="D15" s="686">
        <f>'RM_1.4.sz.mell.'!K15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'RM_1.4.sz.mell.'!C16</f>
        <v>0</v>
      </c>
      <c r="D16" s="686">
        <f>'RM_1.4.sz.mell.'!K16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'RM_1.4.sz.mell.'!C17</f>
        <v>0</v>
      </c>
      <c r="D17" s="686">
        <f>'RM_1.4.sz.mell.'!K17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'RM_1.4.sz.mell.'!C18</f>
        <v>0</v>
      </c>
      <c r="D18" s="382">
        <f>'RM_1.4.sz.mell.'!K18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'RM_1.4.sz.mell.'!C19</f>
        <v>0</v>
      </c>
      <c r="D19" s="668">
        <f>'RM_1.4.sz.mell.'!K19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'RM_1.4.sz.mell.'!C20</f>
        <v>0</v>
      </c>
      <c r="D20" s="686">
        <f>'RM_1.4.sz.mell.'!K20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'RM_1.4.sz.mell.'!C21</f>
        <v>0</v>
      </c>
      <c r="D21" s="686">
        <f>'RM_1.4.sz.mell.'!K21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'RM_1.4.sz.mell.'!C22</f>
        <v>0</v>
      </c>
      <c r="D22" s="686">
        <f>'RM_1.4.sz.mell.'!K22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'RM_1.4.sz.mell.'!C23</f>
        <v>0</v>
      </c>
      <c r="D23" s="686">
        <f>'RM_1.4.sz.mell.'!K23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'RM_1.4.sz.mell.'!C24</f>
        <v>0</v>
      </c>
      <c r="D24" s="688">
        <f>'RM_1.4.sz.mell.'!K24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'RM_1.4.sz.mell.'!C25</f>
        <v>0</v>
      </c>
      <c r="D25" s="382">
        <f>'RM_1.4.sz.mell.'!K25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'RM_1.4.sz.mell.'!C26</f>
        <v>0</v>
      </c>
      <c r="D26" s="668">
        <f>'RM_1.4.sz.mell.'!K26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'RM_1.4.sz.mell.'!C27</f>
        <v>0</v>
      </c>
      <c r="D27" s="686">
        <f>'RM_1.4.sz.mell.'!K27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'RM_1.4.sz.mell.'!C28</f>
        <v>0</v>
      </c>
      <c r="D28" s="686">
        <f>'RM_1.4.sz.mell.'!K28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'RM_1.4.sz.mell.'!C29</f>
        <v>0</v>
      </c>
      <c r="D29" s="686">
        <f>'RM_1.4.sz.mell.'!K29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'RM_1.4.sz.mell.'!C30</f>
        <v>0</v>
      </c>
      <c r="D30" s="686">
        <f>'RM_1.4.sz.mell.'!K30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'RM_1.4.sz.mell.'!C31</f>
        <v>0</v>
      </c>
      <c r="D31" s="688">
        <f>'RM_1.4.sz.mell.'!K31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'RM_1.4.sz.mell.'!C32</f>
        <v>0</v>
      </c>
      <c r="D32" s="389">
        <f>'RM_1.4.sz.mell.'!K32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'IB_1.1.sz.mell.'!B33</f>
        <v>Építményadó</v>
      </c>
      <c r="C33" s="668">
        <f>'RM_1.4.sz.mell.'!C33</f>
        <v>0</v>
      </c>
      <c r="D33" s="668">
        <f>'RM_1.4.sz.mell.'!K33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'IB_1.1.sz.mell.'!B34</f>
        <v>Idegenforgalmi adó</v>
      </c>
      <c r="C34" s="686">
        <f>'RM_1.4.sz.mell.'!C34</f>
        <v>0</v>
      </c>
      <c r="D34" s="686">
        <f>'RM_1.4.sz.mell.'!K34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'IB_1.1.sz.mell.'!B35</f>
        <v>Iparűzési adó</v>
      </c>
      <c r="C35" s="686">
        <f>'RM_1.4.sz.mell.'!C35</f>
        <v>0</v>
      </c>
      <c r="D35" s="686">
        <f>'RM_1.4.sz.mell.'!K35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'IB_1.1.sz.mell.'!B36</f>
        <v xml:space="preserve">Talajterhelési díj </v>
      </c>
      <c r="C36" s="686">
        <f>'RM_1.4.sz.mell.'!C36</f>
        <v>0</v>
      </c>
      <c r="D36" s="686">
        <f>'RM_1.4.sz.mell.'!K36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'IB_1.1.sz.mell.'!B37</f>
        <v>Gépjárműadó</v>
      </c>
      <c r="C37" s="686">
        <f>'RM_1.4.sz.mell.'!C37</f>
        <v>0</v>
      </c>
      <c r="D37" s="686">
        <f>'RM_1.4.sz.mell.'!K37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'IB_1.1.sz.mell.'!B38</f>
        <v>Telekadó</v>
      </c>
      <c r="C38" s="686">
        <f>'RM_1.4.sz.mell.'!C38</f>
        <v>0</v>
      </c>
      <c r="D38" s="686">
        <f>'RM_1.4.sz.mell.'!K38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'IB_1.1.sz.mell.'!B39</f>
        <v>Egyéb bírság bevételei</v>
      </c>
      <c r="C39" s="688">
        <f>'RM_1.4.sz.mell.'!C39</f>
        <v>0</v>
      </c>
      <c r="D39" s="688">
        <f>'RM_1.4.sz.mell.'!K39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'RM_1.4.sz.mell.'!C40</f>
        <v>0</v>
      </c>
      <c r="D40" s="382">
        <f>'RM_1.4.sz.mell.'!K40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'RM_1.4.sz.mell.'!C41</f>
        <v>0</v>
      </c>
      <c r="D41" s="668">
        <f>'RM_1.4.sz.mell.'!K41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'RM_1.4.sz.mell.'!C42</f>
        <v>0</v>
      </c>
      <c r="D42" s="686">
        <f>'RM_1.4.sz.mell.'!K42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'RM_1.4.sz.mell.'!C43</f>
        <v>0</v>
      </c>
      <c r="D43" s="686">
        <f>'RM_1.4.sz.mell.'!K43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'RM_1.4.sz.mell.'!C44</f>
        <v>0</v>
      </c>
      <c r="D44" s="686">
        <f>'RM_1.4.sz.mell.'!K44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'RM_1.4.sz.mell.'!C45</f>
        <v>0</v>
      </c>
      <c r="D45" s="686">
        <f>'RM_1.4.sz.mell.'!K45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'RM_1.4.sz.mell.'!C46</f>
        <v>0</v>
      </c>
      <c r="D46" s="686">
        <f>'RM_1.4.sz.mell.'!K46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'RM_1.4.sz.mell.'!C47</f>
        <v>0</v>
      </c>
      <c r="D47" s="686">
        <f>'RM_1.4.sz.mell.'!K47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'RM_1.4.sz.mell.'!C48</f>
        <v>0</v>
      </c>
      <c r="D48" s="686">
        <f>'RM_1.4.sz.mell.'!K48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'RM_1.4.sz.mell.'!C49</f>
        <v>0</v>
      </c>
      <c r="D49" s="679">
        <f>'RM_1.4.sz.mell.'!K49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'RM_1.4.sz.mell.'!C50</f>
        <v>0</v>
      </c>
      <c r="D50" s="757">
        <f>'RM_1.4.sz.mell.'!K50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'RM_1.4.sz.mell.'!C51</f>
        <v>0</v>
      </c>
      <c r="D51" s="757">
        <f>'RM_1.4.sz.mell.'!K51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'RM_1.4.sz.mell.'!C52</f>
        <v>0</v>
      </c>
      <c r="D52" s="382">
        <f>'RM_1.4.sz.mell.'!K52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'RM_1.4.sz.mell.'!C53</f>
        <v>0</v>
      </c>
      <c r="D53" s="672">
        <f>'RM_1.4.sz.mell.'!K53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'RM_1.4.sz.mell.'!C54</f>
        <v>0</v>
      </c>
      <c r="D54" s="679">
        <f>'RM_1.4.sz.mell.'!K54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'RM_1.4.sz.mell.'!C55</f>
        <v>0</v>
      </c>
      <c r="D55" s="679">
        <f>'RM_1.4.sz.mell.'!K55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'RM_1.4.sz.mell.'!C56</f>
        <v>0</v>
      </c>
      <c r="D56" s="679">
        <f>'RM_1.4.sz.mell.'!K56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'RM_1.4.sz.mell.'!C57</f>
        <v>0</v>
      </c>
      <c r="D57" s="757">
        <f>'RM_1.4.sz.mell.'!K57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'RM_1.4.sz.mell.'!C58</f>
        <v>0</v>
      </c>
      <c r="D58" s="382">
        <f>'RM_1.4.sz.mell.'!K58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'RM_1.4.sz.mell.'!C59</f>
        <v>0</v>
      </c>
      <c r="D59" s="668">
        <f>'RM_1.4.sz.mell.'!K59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'RM_1.4.sz.mell.'!C60</f>
        <v>0</v>
      </c>
      <c r="D60" s="686">
        <f>'RM_1.4.sz.mell.'!K60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'RM_1.4.sz.mell.'!C61</f>
        <v>0</v>
      </c>
      <c r="D61" s="686">
        <f>'RM_1.4.sz.mell.'!K61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'RM_1.4.sz.mell.'!C62</f>
        <v>0</v>
      </c>
      <c r="D62" s="688">
        <f>'RM_1.4.sz.mell.'!K62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'RM_1.4.sz.mell.'!C63</f>
        <v>0</v>
      </c>
      <c r="D63" s="382">
        <f>'RM_1.4.sz.mell.'!K63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'RM_1.4.sz.mell.'!C64</f>
        <v>0</v>
      </c>
      <c r="D64" s="679">
        <f>'RM_1.4.sz.mell.'!K64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'RM_1.4.sz.mell.'!C65</f>
        <v>0</v>
      </c>
      <c r="D65" s="679">
        <f>'RM_1.4.sz.mell.'!K65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'RM_1.4.sz.mell.'!C66</f>
        <v>0</v>
      </c>
      <c r="D66" s="679">
        <f>'RM_1.4.sz.mell.'!K66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'RM_1.4.sz.mell.'!C67</f>
        <v>0</v>
      </c>
      <c r="D67" s="679">
        <f>'RM_1.4.sz.mell.'!K67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'RM_1.4.sz.mell.'!C68</f>
        <v>54478389</v>
      </c>
      <c r="D68" s="389">
        <f>'RM_1.4.sz.mell.'!K68</f>
        <v>54478389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'RM_1.4.sz.mell.'!C69</f>
        <v>0</v>
      </c>
      <c r="D69" s="382">
        <f>'RM_1.4.sz.mell.'!K69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'RM_1.4.sz.mell.'!C70</f>
        <v>0</v>
      </c>
      <c r="D70" s="679">
        <f>'RM_1.4.sz.mell.'!K70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'RM_1.4.sz.mell.'!C71</f>
        <v>0</v>
      </c>
      <c r="D71" s="679">
        <f>'RM_1.4.sz.mell.'!K71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'RM_1.4.sz.mell.'!C72</f>
        <v>0</v>
      </c>
      <c r="D72" s="679">
        <f>'RM_1.4.sz.mell.'!K72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'RM_1.4.sz.mell.'!C73</f>
        <v>0</v>
      </c>
      <c r="D73" s="382">
        <f>'RM_1.4.sz.mell.'!K73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'RM_1.4.sz.mell.'!C74</f>
        <v>0</v>
      </c>
      <c r="D74" s="679">
        <f>'RM_1.4.sz.mell.'!K74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'RM_1.4.sz.mell.'!C75</f>
        <v>0</v>
      </c>
      <c r="D75" s="679">
        <f>'RM_1.4.sz.mell.'!K75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'RM_1.4.sz.mell.'!C76</f>
        <v>0</v>
      </c>
      <c r="D76" s="679">
        <f>'RM_1.4.sz.mell.'!K76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'RM_1.4.sz.mell.'!C77</f>
        <v>0</v>
      </c>
      <c r="D77" s="679">
        <f>'RM_1.4.sz.mell.'!K77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'RM_1.4.sz.mell.'!C78</f>
        <v>0</v>
      </c>
      <c r="D78" s="382">
        <f>'RM_1.4.sz.mell.'!K78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'RM_1.4.sz.mell.'!C79</f>
        <v>0</v>
      </c>
      <c r="D79" s="679">
        <f>'RM_1.4.sz.mell.'!K79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'RM_1.4.sz.mell.'!C80</f>
        <v>0</v>
      </c>
      <c r="D80" s="679">
        <f>'RM_1.4.sz.mell.'!K80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'RM_1.4.sz.mell.'!C81</f>
        <v>0</v>
      </c>
      <c r="D81" s="382">
        <f>'RM_1.4.sz.mell.'!K81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'RM_1.4.sz.mell.'!C82</f>
        <v>0</v>
      </c>
      <c r="D82" s="679">
        <f>'RM_1.4.sz.mell.'!K82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'RM_1.4.sz.mell.'!C83</f>
        <v>0</v>
      </c>
      <c r="D83" s="679">
        <f>'RM_1.4.sz.mell.'!K83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'RM_1.4.sz.mell.'!C84</f>
        <v>0</v>
      </c>
      <c r="D84" s="679">
        <f>'RM_1.4.sz.mell.'!K84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'RM_1.4.sz.mell.'!C85</f>
        <v>0</v>
      </c>
      <c r="D85" s="382">
        <f>'RM_1.4.sz.mell.'!K85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'RM_1.4.sz.mell.'!C86</f>
        <v>0</v>
      </c>
      <c r="D86" s="679">
        <f>'RM_1.4.sz.mell.'!K86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'RM_1.4.sz.mell.'!C87</f>
        <v>0</v>
      </c>
      <c r="D87" s="679">
        <f>'RM_1.4.sz.mell.'!K87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'RM_1.4.sz.mell.'!C88</f>
        <v>0</v>
      </c>
      <c r="D88" s="679">
        <f>'RM_1.4.sz.mell.'!K88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'RM_1.4.sz.mell.'!C89</f>
        <v>0</v>
      </c>
      <c r="D89" s="679">
        <f>'RM_1.4.sz.mell.'!K89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'RM_1.4.sz.mell.'!C90</f>
        <v>0</v>
      </c>
      <c r="D90" s="382">
        <f>'RM_1.4.sz.mell.'!K90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'RM_1.4.sz.mell.'!C91</f>
        <v>0</v>
      </c>
      <c r="D91" s="382">
        <f>'RM_1.4.sz.mell.'!K91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'RM_1.4.sz.mell.'!C92</f>
        <v>0</v>
      </c>
      <c r="D92" s="389">
        <f>'RM_1.4.sz.mell.'!K92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'RM_1.4.sz.mell.'!C93</f>
        <v>54478389</v>
      </c>
      <c r="D93" s="389">
        <f>'RM_1.4.sz.mell.'!K93</f>
        <v>54478389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+CONCATENATE(LEFT(IB_ÖSSZEFÜGGÉSEK!A6,4),".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+CONCATENATE(LEFT(IB_ÖSSZEFÜGGÉSEK!A6,4),". VI. 30.",CHAR(10),"teljesítés")</f>
        <v>2021. VI. 30.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'RM_1.4.sz.mell.'!C100</f>
        <v>54478389</v>
      </c>
      <c r="D100" s="381">
        <f>'RM_1.4.sz.mell.'!K100</f>
        <v>54478389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'RM_1.4.sz.mell.'!C101</f>
        <v>35138598</v>
      </c>
      <c r="D101" s="684">
        <f>'RM_1.4.sz.mell.'!K101</f>
        <v>35138598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'RM_1.4.sz.mell.'!C102</f>
        <v>5200000</v>
      </c>
      <c r="D102" s="686">
        <f>'RM_1.4.sz.mell.'!K102</f>
        <v>5200000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'RM_1.4.sz.mell.'!C103</f>
        <v>14139791</v>
      </c>
      <c r="D103" s="688">
        <f>'RM_1.4.sz.mell.'!K103</f>
        <v>14139791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'RM_1.4.sz.mell.'!C104</f>
        <v>0</v>
      </c>
      <c r="D104" s="688">
        <f>'RM_1.4.sz.mell.'!K104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'RM_1.4.sz.mell.'!C105</f>
        <v>0</v>
      </c>
      <c r="D105" s="688">
        <f>'RM_1.4.sz.mell.'!K105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'RM_1.4.sz.mell.'!C106</f>
        <v>0</v>
      </c>
      <c r="D106" s="688">
        <f>'RM_1.4.sz.mell.'!K106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'RM_1.4.sz.mell.'!C107</f>
        <v>0</v>
      </c>
      <c r="D107" s="688">
        <f>'RM_1.4.sz.mell.'!K107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'RM_1.4.sz.mell.'!C108</f>
        <v>0</v>
      </c>
      <c r="D108" s="688">
        <f>'RM_1.4.sz.mell.'!K108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'RM_1.4.sz.mell.'!C109</f>
        <v>0</v>
      </c>
      <c r="D109" s="688">
        <f>'RM_1.4.sz.mell.'!K109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'RM_1.4.sz.mell.'!C110</f>
        <v>0</v>
      </c>
      <c r="D110" s="688">
        <f>'RM_1.4.sz.mell.'!K110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'RM_1.4.sz.mell.'!C111</f>
        <v>0</v>
      </c>
      <c r="D111" s="688">
        <f>'RM_1.4.sz.mell.'!K111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'RM_1.4.sz.mell.'!C112</f>
        <v>0</v>
      </c>
      <c r="D112" s="688">
        <f>'RM_1.4.sz.mell.'!K112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'RM_1.4.sz.mell.'!C113</f>
        <v>0</v>
      </c>
      <c r="D113" s="688">
        <f>'RM_1.4.sz.mell.'!K113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'RM_1.4.sz.mell.'!C114</f>
        <v>0</v>
      </c>
      <c r="D114" s="688">
        <f>'RM_1.4.sz.mell.'!K114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'RM_1.4.sz.mell.'!C115</f>
        <v>0</v>
      </c>
      <c r="D115" s="688">
        <f>'RM_1.4.sz.mell.'!K115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'RM_1.4.sz.mell.'!C116</f>
        <v>0</v>
      </c>
      <c r="D116" s="688">
        <f>'RM_1.4.sz.mell.'!K116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'RM_1.4.sz.mell.'!C117</f>
        <v>0</v>
      </c>
      <c r="D117" s="688">
        <f>'RM_1.4.sz.mell.'!K117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'RM_1.4.sz.mell.'!C118</f>
        <v>0</v>
      </c>
      <c r="D118" s="686">
        <f>'RM_1.4.sz.mell.'!K118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'RM_1.4.sz.mell.'!C119</f>
        <v>0</v>
      </c>
      <c r="D119" s="686">
        <f>'RM_1.4.sz.mell.'!K119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'RM_1.4.sz.mell.'!C120</f>
        <v>0</v>
      </c>
      <c r="D120" s="690">
        <f>'RM_1.4.sz.mell.'!K120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'RM_1.4.sz.mell.'!C121</f>
        <v>0</v>
      </c>
      <c r="D121" s="382">
        <f>'RM_1.4.sz.mell.'!K121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8">
        <f>'RM_1.4.sz.mell.'!C122</f>
        <v>0</v>
      </c>
      <c r="D122" s="1377">
        <f>'RM_1.4.sz.mell.'!K122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8">
        <f>'RM_1.4.sz.mell.'!C123</f>
        <v>0</v>
      </c>
      <c r="D123" s="1377">
        <f>'RM_1.4.sz.mell.'!K123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6">
        <f>'RM_1.4.sz.mell.'!C124</f>
        <v>0</v>
      </c>
      <c r="D124" s="1378">
        <f>'RM_1.4.sz.mell.'!K124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6">
        <f>'RM_1.4.sz.mell.'!C125</f>
        <v>0</v>
      </c>
      <c r="D125" s="1378">
        <f>'RM_1.4.sz.mell.'!K125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6">
        <f>'RM_1.4.sz.mell.'!C126</f>
        <v>0</v>
      </c>
      <c r="D126" s="1378">
        <f>'RM_1.4.sz.mell.'!K126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6">
        <f>'RM_1.4.sz.mell.'!C127</f>
        <v>0</v>
      </c>
      <c r="D127" s="1378">
        <f>'RM_1.4.sz.mell.'!K127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6">
        <f>'RM_1.4.sz.mell.'!C128</f>
        <v>0</v>
      </c>
      <c r="D128" s="1378">
        <f>'RM_1.4.sz.mell.'!K128</f>
        <v>0</v>
      </c>
      <c r="E128" s="249"/>
    </row>
    <row r="129" spans="1:5" x14ac:dyDescent="0.25">
      <c r="A129" s="15" t="s">
        <v>186</v>
      </c>
      <c r="B129" s="141" t="s">
        <v>348</v>
      </c>
      <c r="C129" s="686">
        <f>'RM_1.4.sz.mell.'!C129</f>
        <v>0</v>
      </c>
      <c r="D129" s="1378">
        <f>'RM_1.4.sz.mell.'!K129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6">
        <f>'RM_1.4.sz.mell.'!C130</f>
        <v>0</v>
      </c>
      <c r="D130" s="1378">
        <f>'RM_1.4.sz.mell.'!K130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6">
        <f>'RM_1.4.sz.mell.'!C131</f>
        <v>0</v>
      </c>
      <c r="D131" s="1378">
        <f>'RM_1.4.sz.mell.'!K131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6">
        <f>'RM_1.4.sz.mell.'!C132</f>
        <v>0</v>
      </c>
      <c r="D132" s="1378">
        <f>'RM_1.4.sz.mell.'!K132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6">
        <f>'RM_1.4.sz.mell.'!C133</f>
        <v>0</v>
      </c>
      <c r="D133" s="1378">
        <f>'RM_1.4.sz.mell.'!K133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8">
        <f>'RM_1.4.sz.mell.'!C134</f>
        <v>0</v>
      </c>
      <c r="D134" s="1379">
        <f>'RM_1.4.sz.mell.'!K134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'RM_1.4.sz.mell.'!C135</f>
        <v>54478389</v>
      </c>
      <c r="D135" s="694">
        <f>'RM_1.4.sz.mell.'!K135</f>
        <v>54478389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'RM_1.4.sz.mell.'!C136</f>
        <v>0</v>
      </c>
      <c r="D136" s="694">
        <f>'RM_1.4.sz.mell.'!K136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6">
        <f>'RM_1.4.sz.mell.'!C137</f>
        <v>0</v>
      </c>
      <c r="D137" s="1378">
        <f>'RM_1.4.sz.mell.'!K137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6">
        <f>'RM_1.4.sz.mell.'!C138</f>
        <v>0</v>
      </c>
      <c r="D138" s="1378">
        <f>'RM_1.4.sz.mell.'!K138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6">
        <f>'RM_1.4.sz.mell.'!C139</f>
        <v>0</v>
      </c>
      <c r="D139" s="1378">
        <f>'RM_1.4.sz.mell.'!K139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'RM_1.4.sz.mell.'!C140</f>
        <v>0</v>
      </c>
      <c r="D140" s="694">
        <f>'RM_1.4.sz.mell.'!K140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6">
        <f>'RM_1.4.sz.mell.'!C141</f>
        <v>0</v>
      </c>
      <c r="D141" s="1378">
        <f>'RM_1.4.sz.mell.'!K141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6">
        <f>'RM_1.4.sz.mell.'!C142</f>
        <v>0</v>
      </c>
      <c r="D142" s="1378">
        <f>'RM_1.4.sz.mell.'!K142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6">
        <f>'RM_1.4.sz.mell.'!C143</f>
        <v>0</v>
      </c>
      <c r="D143" s="1378">
        <f>'RM_1.4.sz.mell.'!K143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6">
        <f>'RM_1.4.sz.mell.'!C144</f>
        <v>0</v>
      </c>
      <c r="D144" s="1378">
        <f>'RM_1.4.sz.mell.'!K144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6">
        <f>'RM_1.4.sz.mell.'!C145</f>
        <v>0</v>
      </c>
      <c r="D145" s="1378">
        <f>'RM_1.4.sz.mell.'!K145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690">
        <f>'RM_1.4.sz.mell.'!C146</f>
        <v>0</v>
      </c>
      <c r="D146" s="1417">
        <f>'RM_1.4.sz.mell.'!K146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'RM_1.4.sz.mell.'!C147</f>
        <v>0</v>
      </c>
      <c r="D147" s="695">
        <f>'RM_1.4.sz.mell.'!K147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6">
        <f>'RM_1.4.sz.mell.'!C148</f>
        <v>0</v>
      </c>
      <c r="D148" s="1378">
        <f>'RM_1.4.sz.mell.'!K148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6">
        <f>'RM_1.4.sz.mell.'!C149</f>
        <v>0</v>
      </c>
      <c r="D149" s="1378">
        <f>'RM_1.4.sz.mell.'!K149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6">
        <f>'RM_1.4.sz.mell.'!C150</f>
        <v>0</v>
      </c>
      <c r="D150" s="1378">
        <f>'RM_1.4.sz.mell.'!K150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6">
        <f>'RM_1.4.sz.mell.'!C151</f>
        <v>0</v>
      </c>
      <c r="D151" s="1378">
        <f>'RM_1.4.sz.mell.'!K151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'RM_1.4.sz.mell.'!C152</f>
        <v>0</v>
      </c>
      <c r="D152" s="696">
        <f>'RM_1.4.sz.mell.'!K152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6">
        <f>'RM_1.4.sz.mell.'!C153</f>
        <v>0</v>
      </c>
      <c r="D153" s="1378">
        <f>'RM_1.4.sz.mell.'!K153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6">
        <f>'RM_1.4.sz.mell.'!C154</f>
        <v>0</v>
      </c>
      <c r="D154" s="1378">
        <f>'RM_1.4.sz.mell.'!K154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6">
        <f>'RM_1.4.sz.mell.'!C155</f>
        <v>0</v>
      </c>
      <c r="D155" s="1378">
        <f>'RM_1.4.sz.mell.'!K155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6">
        <f>'RM_1.4.sz.mell.'!C156</f>
        <v>0</v>
      </c>
      <c r="D156" s="1378">
        <f>'RM_1.4.sz.mell.'!K156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6">
        <f>'RM_1.4.sz.mell.'!C157</f>
        <v>0</v>
      </c>
      <c r="D157" s="1378">
        <f>'RM_1.4.sz.mell.'!K157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'RM_1.4.sz.mell.'!C158</f>
        <v>0</v>
      </c>
      <c r="D158" s="696">
        <f>'RM_1.4.sz.mell.'!K158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'RM_1.4.sz.mell.'!C159</f>
        <v>0</v>
      </c>
      <c r="D159" s="696">
        <f>'RM_1.4.sz.mell.'!K159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'RM_1.4.sz.mell.'!C160</f>
        <v>0</v>
      </c>
      <c r="D160" s="702">
        <f>'RM_1.4.sz.mell.'!K160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'RM_1.4.sz.mell.'!C161</f>
        <v>54478389</v>
      </c>
      <c r="D161" s="702">
        <f>'RM_1.4.sz.mell.'!K161</f>
        <v>54478389</v>
      </c>
      <c r="E161" s="482">
        <f>+E135+E160</f>
        <v>0</v>
      </c>
    </row>
    <row r="162" spans="1:5" x14ac:dyDescent="0.25">
      <c r="C162" s="703">
        <f>'RM_1.4.sz.mell.'!C162</f>
        <v>0</v>
      </c>
      <c r="D162" s="703">
        <f>'RM_1.4.sz.mell.'!K162</f>
        <v>0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customSheetViews>
    <customSheetView guid="{9A8A2574-4E4C-4A0E-A4B4-611EAAF4A38D}" scale="120">
      <selection activeCell="A4" sqref="A4:E4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2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7" zoomScale="120" zoomScaleNormal="120" zoomScaleSheetLayoutView="130" workbookViewId="0">
      <selection activeCell="F28" sqref="F28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614"/>
      <c r="B1" s="707" t="s">
        <v>156</v>
      </c>
      <c r="C1" s="828"/>
      <c r="D1" s="828"/>
      <c r="E1" s="828"/>
      <c r="F1" s="828"/>
      <c r="G1" s="828"/>
      <c r="H1" s="828"/>
      <c r="I1" s="828"/>
      <c r="J1" s="2462" t="str">
        <f>CONCATENATE("2.1. melléklet ",IB_ALAPADATOK!A7," ",IB_ALAPADATOK!B7," ",IB_ALAPADATOK!C7," ",IB_ALAPADATOK!D7)</f>
        <v>2.1. melléklet a 2021. III. negyedévi költségvetési tájékoztatóhoz</v>
      </c>
    </row>
    <row r="2" spans="1:10" ht="14.25" thickBot="1" x14ac:dyDescent="0.25">
      <c r="A2" s="614"/>
      <c r="B2" s="629"/>
      <c r="C2" s="614"/>
      <c r="D2" s="614"/>
      <c r="E2" s="614"/>
      <c r="F2" s="614"/>
      <c r="G2" s="829"/>
      <c r="H2" s="829"/>
      <c r="I2" s="829" t="str">
        <f>CONCATENATE('IB_1.4.sz.mell.'!E7)</f>
        <v xml:space="preserve"> Forintban!</v>
      </c>
      <c r="J2" s="2462"/>
    </row>
    <row r="3" spans="1:10" ht="18" customHeight="1" thickBot="1" x14ac:dyDescent="0.25">
      <c r="A3" s="2463" t="s">
        <v>68</v>
      </c>
      <c r="B3" s="830" t="s">
        <v>55</v>
      </c>
      <c r="C3" s="831"/>
      <c r="D3" s="832"/>
      <c r="E3" s="832"/>
      <c r="F3" s="830" t="s">
        <v>56</v>
      </c>
      <c r="G3" s="833"/>
      <c r="H3" s="834"/>
      <c r="I3" s="835"/>
      <c r="J3" s="2462"/>
    </row>
    <row r="4" spans="1:10" s="309" customFormat="1" ht="35.25" customHeight="1" thickBot="1" x14ac:dyDescent="0.25">
      <c r="A4" s="2464"/>
      <c r="B4" s="631" t="s">
        <v>60</v>
      </c>
      <c r="C4" s="183" t="str">
        <f>'RM_2.1.sz.mell.'!C4</f>
        <v>2021. évi eredeti előirányzat</v>
      </c>
      <c r="D4" s="1418" t="str">
        <f>+CONCATENATE('IB_1.1.sz.mell.'!C8," módosított előirányzat")</f>
        <v>2021. évi módosított előirányzat</v>
      </c>
      <c r="E4" s="836" t="str">
        <f>+CONCATENATE(IB_ALAPADATOK!B7,IB_ALAPADATOK!C9," teljesítés")</f>
        <v>2021. IX. 30. teljesítés</v>
      </c>
      <c r="F4" s="631" t="s">
        <v>60</v>
      </c>
      <c r="G4" s="632" t="str">
        <f>+C4</f>
        <v>2021. évi eredeti előirányzat</v>
      </c>
      <c r="H4" s="632" t="str">
        <f>+D4</f>
        <v>2021. évi módosított előirányzat</v>
      </c>
      <c r="I4" s="837" t="str">
        <f>+E4</f>
        <v>2021. IX. 30. teljesítés</v>
      </c>
      <c r="J4" s="2462"/>
    </row>
    <row r="5" spans="1:10" s="314" customFormat="1" ht="12" customHeight="1" thickBot="1" x14ac:dyDescent="0.25">
      <c r="A5" s="838" t="s">
        <v>488</v>
      </c>
      <c r="B5" s="839" t="s">
        <v>489</v>
      </c>
      <c r="C5" s="312" t="str">
        <f>'RM_2.1.sz.mell.'!C5</f>
        <v>C</v>
      </c>
      <c r="D5" s="312" t="s">
        <v>492</v>
      </c>
      <c r="E5" s="841" t="s">
        <v>491</v>
      </c>
      <c r="F5" s="839" t="s">
        <v>749</v>
      </c>
      <c r="G5" s="840" t="s">
        <v>494</v>
      </c>
      <c r="H5" s="840" t="s">
        <v>495</v>
      </c>
      <c r="I5" s="842" t="s">
        <v>741</v>
      </c>
      <c r="J5" s="2462"/>
    </row>
    <row r="6" spans="1:10" ht="12.95" customHeight="1" x14ac:dyDescent="0.2">
      <c r="A6" s="315" t="s">
        <v>17</v>
      </c>
      <c r="B6" s="316" t="s">
        <v>369</v>
      </c>
      <c r="C6" s="718">
        <f>'RM_2.1.sz.mell.'!C6</f>
        <v>280570453</v>
      </c>
      <c r="D6" s="718">
        <f>'RM_2.1.sz.mell.'!E6</f>
        <v>280570453</v>
      </c>
      <c r="E6" s="293"/>
      <c r="F6" s="316" t="s">
        <v>61</v>
      </c>
      <c r="G6" s="718">
        <f>'RM_2.1.sz.mell.'!G6</f>
        <v>300245105</v>
      </c>
      <c r="H6" s="718">
        <f>'RM_2.1.sz.mell.'!I6</f>
        <v>300245105</v>
      </c>
      <c r="I6" s="843"/>
      <c r="J6" s="2462"/>
    </row>
    <row r="7" spans="1:10" ht="12.95" customHeight="1" x14ac:dyDescent="0.2">
      <c r="A7" s="317" t="s">
        <v>18</v>
      </c>
      <c r="B7" s="318" t="s">
        <v>370</v>
      </c>
      <c r="C7" s="1380">
        <f>'RM_2.1.sz.mell.'!C7</f>
        <v>437996710</v>
      </c>
      <c r="D7" s="1380">
        <f>'RM_2.1.sz.mell.'!E7</f>
        <v>437996710</v>
      </c>
      <c r="E7" s="294"/>
      <c r="F7" s="318" t="s">
        <v>181</v>
      </c>
      <c r="G7" s="1380">
        <f>'RM_2.1.sz.mell.'!G7</f>
        <v>46537992</v>
      </c>
      <c r="H7" s="1380">
        <f>'RM_2.1.sz.mell.'!I7</f>
        <v>46537992</v>
      </c>
      <c r="I7" s="844"/>
      <c r="J7" s="2462"/>
    </row>
    <row r="8" spans="1:10" ht="12.95" customHeight="1" x14ac:dyDescent="0.2">
      <c r="A8" s="317" t="s">
        <v>19</v>
      </c>
      <c r="B8" s="318" t="s">
        <v>390</v>
      </c>
      <c r="C8" s="1380">
        <f>'RM_2.1.sz.mell.'!C8</f>
        <v>0</v>
      </c>
      <c r="D8" s="1380">
        <f>'RM_2.1.sz.mell.'!E8</f>
        <v>0</v>
      </c>
      <c r="E8" s="294"/>
      <c r="F8" s="318" t="s">
        <v>231</v>
      </c>
      <c r="G8" s="1380">
        <f>'RM_2.1.sz.mell.'!G8</f>
        <v>179640627</v>
      </c>
      <c r="H8" s="1380">
        <f>'RM_2.1.sz.mell.'!I8</f>
        <v>179640627</v>
      </c>
      <c r="I8" s="844"/>
      <c r="J8" s="2462"/>
    </row>
    <row r="9" spans="1:10" ht="12.95" customHeight="1" x14ac:dyDescent="0.2">
      <c r="A9" s="317" t="s">
        <v>20</v>
      </c>
      <c r="B9" s="318" t="s">
        <v>172</v>
      </c>
      <c r="C9" s="1380">
        <f>'RM_2.1.sz.mell.'!C9</f>
        <v>28950000</v>
      </c>
      <c r="D9" s="1380">
        <f>'RM_2.1.sz.mell.'!E9</f>
        <v>28950000</v>
      </c>
      <c r="E9" s="294"/>
      <c r="F9" s="318" t="s">
        <v>182</v>
      </c>
      <c r="G9" s="1380">
        <f>'RM_2.1.sz.mell.'!G9</f>
        <v>17000000</v>
      </c>
      <c r="H9" s="1380">
        <f>'RM_2.1.sz.mell.'!I9</f>
        <v>17000000</v>
      </c>
      <c r="I9" s="844"/>
      <c r="J9" s="2462"/>
    </row>
    <row r="10" spans="1:10" ht="12.95" customHeight="1" x14ac:dyDescent="0.2">
      <c r="A10" s="317" t="s">
        <v>21</v>
      </c>
      <c r="B10" s="319" t="s">
        <v>416</v>
      </c>
      <c r="C10" s="1380">
        <f>'RM_2.1.sz.mell.'!C10</f>
        <v>6400000</v>
      </c>
      <c r="D10" s="1380">
        <f>'RM_2.1.sz.mell.'!E10</f>
        <v>6400000</v>
      </c>
      <c r="E10" s="294"/>
      <c r="F10" s="318" t="s">
        <v>183</v>
      </c>
      <c r="G10" s="1380">
        <f>'RM_2.1.sz.mell.'!G10</f>
        <v>4500000</v>
      </c>
      <c r="H10" s="1380">
        <f>'RM_2.1.sz.mell.'!I10</f>
        <v>4500000</v>
      </c>
      <c r="I10" s="844"/>
      <c r="J10" s="2462"/>
    </row>
    <row r="11" spans="1:10" ht="12.95" customHeight="1" x14ac:dyDescent="0.2">
      <c r="A11" s="317" t="s">
        <v>22</v>
      </c>
      <c r="B11" s="318" t="s">
        <v>371</v>
      </c>
      <c r="C11" s="1381">
        <f>'RM_2.1.sz.mell.'!C11</f>
        <v>0</v>
      </c>
      <c r="D11" s="1381">
        <f>'RM_2.1.sz.mell.'!E11</f>
        <v>0</v>
      </c>
      <c r="E11" s="295"/>
      <c r="F11" s="318" t="s">
        <v>49</v>
      </c>
      <c r="G11" s="1380">
        <f>'RM_2.1.sz.mell.'!G11</f>
        <v>0</v>
      </c>
      <c r="H11" s="1380">
        <f>'RM_2.1.sz.mell.'!I11</f>
        <v>0</v>
      </c>
      <c r="I11" s="844"/>
      <c r="J11" s="2462"/>
    </row>
    <row r="12" spans="1:10" ht="12.95" customHeight="1" x14ac:dyDescent="0.2">
      <c r="A12" s="317" t="s">
        <v>23</v>
      </c>
      <c r="B12" s="318" t="s">
        <v>476</v>
      </c>
      <c r="C12" s="1380">
        <f>'RM_2.1.sz.mell.'!C12</f>
        <v>0</v>
      </c>
      <c r="D12" s="1380">
        <f>'RM_2.1.sz.mell.'!E12</f>
        <v>0</v>
      </c>
      <c r="E12" s="295"/>
      <c r="F12" s="46" t="str">
        <f>'RM_2.1.sz.mell.'!F12</f>
        <v>Egyéb működési célú kiadások</v>
      </c>
      <c r="G12" s="1380">
        <f>'RM_2.1.sz.mell.'!G12</f>
        <v>195170621</v>
      </c>
      <c r="H12" s="1380">
        <f>'RM_2.1.sz.mell.'!I12</f>
        <v>195170621</v>
      </c>
      <c r="I12" s="844"/>
      <c r="J12" s="2462"/>
    </row>
    <row r="13" spans="1:10" ht="12.95" customHeight="1" x14ac:dyDescent="0.2">
      <c r="A13" s="317" t="s">
        <v>24</v>
      </c>
      <c r="B13" s="927">
        <f>'RM_2.1.sz.mell.'!B13</f>
        <v>0</v>
      </c>
      <c r="C13" s="1380">
        <f>'RM_2.1.sz.mell.'!C13</f>
        <v>0</v>
      </c>
      <c r="D13" s="1380">
        <f>'RM_2.1.sz.mell.'!E13</f>
        <v>0</v>
      </c>
      <c r="E13" s="295"/>
      <c r="F13" s="46">
        <f>'RM_2.1.sz.mell.'!F13</f>
        <v>0</v>
      </c>
      <c r="G13" s="1380">
        <f>'RM_2.1.sz.mell.'!G13</f>
        <v>0</v>
      </c>
      <c r="H13" s="1380">
        <f>'RM_2.1.sz.mell.'!I13</f>
        <v>0</v>
      </c>
      <c r="I13" s="844"/>
      <c r="J13" s="2462"/>
    </row>
    <row r="14" spans="1:10" ht="12.95" customHeight="1" x14ac:dyDescent="0.2">
      <c r="A14" s="317" t="s">
        <v>25</v>
      </c>
      <c r="B14" s="927">
        <f>'RM_2.1.sz.mell.'!B14</f>
        <v>0</v>
      </c>
      <c r="C14" s="1381">
        <f>'RM_2.1.sz.mell.'!C14</f>
        <v>0</v>
      </c>
      <c r="D14" s="1381">
        <f>'RM_2.1.sz.mell.'!E14</f>
        <v>0</v>
      </c>
      <c r="E14" s="295"/>
      <c r="F14" s="46">
        <f>'RM_2.1.sz.mell.'!F14</f>
        <v>0</v>
      </c>
      <c r="G14" s="1380">
        <f>'RM_2.1.sz.mell.'!G14</f>
        <v>0</v>
      </c>
      <c r="H14" s="1380">
        <f>'RM_2.1.sz.mell.'!I14</f>
        <v>0</v>
      </c>
      <c r="I14" s="844"/>
      <c r="J14" s="2462"/>
    </row>
    <row r="15" spans="1:10" ht="12.95" customHeight="1" x14ac:dyDescent="0.2">
      <c r="A15" s="317" t="s">
        <v>26</v>
      </c>
      <c r="B15" s="927">
        <f>'RM_2.1.sz.mell.'!B15</f>
        <v>0</v>
      </c>
      <c r="C15" s="1380">
        <f>'RM_2.1.sz.mell.'!C15</f>
        <v>0</v>
      </c>
      <c r="D15" s="1380">
        <f>'RM_2.1.sz.mell.'!E15</f>
        <v>0</v>
      </c>
      <c r="E15" s="295"/>
      <c r="F15" s="46">
        <f>'RM_2.1.sz.mell.'!F15</f>
        <v>0</v>
      </c>
      <c r="G15" s="1380">
        <f>'RM_2.1.sz.mell.'!G15</f>
        <v>0</v>
      </c>
      <c r="H15" s="1380">
        <f>'RM_2.1.sz.mell.'!I15</f>
        <v>0</v>
      </c>
      <c r="I15" s="844"/>
      <c r="J15" s="2462"/>
    </row>
    <row r="16" spans="1:10" ht="12.95" customHeight="1" x14ac:dyDescent="0.2">
      <c r="A16" s="317" t="s">
        <v>27</v>
      </c>
      <c r="B16" s="927">
        <f>'RM_2.1.sz.mell.'!B16</f>
        <v>0</v>
      </c>
      <c r="C16" s="1380">
        <f>'RM_2.1.sz.mell.'!C16</f>
        <v>0</v>
      </c>
      <c r="D16" s="1380">
        <f>'RM_2.1.sz.mell.'!E16</f>
        <v>0</v>
      </c>
      <c r="E16" s="295"/>
      <c r="F16" s="46">
        <f>'RM_2.1.sz.mell.'!F16</f>
        <v>0</v>
      </c>
      <c r="G16" s="1380">
        <f>'RM_2.1.sz.mell.'!G16</f>
        <v>0</v>
      </c>
      <c r="H16" s="1380">
        <f>'RM_2.1.sz.mell.'!I16</f>
        <v>0</v>
      </c>
      <c r="I16" s="844"/>
      <c r="J16" s="2462"/>
    </row>
    <row r="17" spans="1:10" ht="12.95" customHeight="1" thickBot="1" x14ac:dyDescent="0.25">
      <c r="A17" s="317" t="s">
        <v>28</v>
      </c>
      <c r="B17" s="927">
        <f>'RM_2.1.sz.mell.'!B17</f>
        <v>0</v>
      </c>
      <c r="C17" s="720">
        <f>'RM_2.1.sz.mell.'!C17</f>
        <v>0</v>
      </c>
      <c r="D17" s="720">
        <f>'RM_2.1.sz.mell.'!E17</f>
        <v>0</v>
      </c>
      <c r="E17" s="2085"/>
      <c r="F17" s="2086">
        <f>'RM_2.1.sz.mell.'!F17</f>
        <v>0</v>
      </c>
      <c r="G17" s="720">
        <f>'RM_2.1.sz.mell.'!G17</f>
        <v>0</v>
      </c>
      <c r="H17" s="720">
        <f>'RM_2.1.sz.mell.'!I17</f>
        <v>0</v>
      </c>
      <c r="I17" s="845"/>
      <c r="J17" s="2462"/>
    </row>
    <row r="18" spans="1:10" ht="21.75" thickBot="1" x14ac:dyDescent="0.25">
      <c r="A18" s="320" t="s">
        <v>29</v>
      </c>
      <c r="B18" s="124" t="s">
        <v>477</v>
      </c>
      <c r="C18" s="297">
        <f>'RM_2.1.sz.mell.'!C18</f>
        <v>753917163</v>
      </c>
      <c r="D18" s="297">
        <f>'RM_2.1.sz.mell.'!E18</f>
        <v>753917163</v>
      </c>
      <c r="E18" s="297">
        <f>E6+E7+E9+E10+E11+E13+E14+E15+E16+E17</f>
        <v>0</v>
      </c>
      <c r="F18" s="124" t="s">
        <v>376</v>
      </c>
      <c r="G18" s="297">
        <f>'RM_2.1.sz.mell.'!G18</f>
        <v>743094345</v>
      </c>
      <c r="H18" s="297">
        <f>'RM_2.1.sz.mell.'!I18</f>
        <v>743094345</v>
      </c>
      <c r="I18" s="346">
        <f>SUM(I6:I17)</f>
        <v>0</v>
      </c>
      <c r="J18" s="2462"/>
    </row>
    <row r="19" spans="1:10" ht="12.95" customHeight="1" x14ac:dyDescent="0.2">
      <c r="A19" s="721" t="s">
        <v>30</v>
      </c>
      <c r="B19" s="322" t="s">
        <v>373</v>
      </c>
      <c r="C19" s="474">
        <f>'RM_2.1.sz.mell.'!C19</f>
        <v>0</v>
      </c>
      <c r="D19" s="474">
        <f>'RM_2.1.sz.mell.'!E19</f>
        <v>0</v>
      </c>
      <c r="E19" s="474">
        <f>+E20+E21+E22+E23</f>
        <v>0</v>
      </c>
      <c r="F19" s="323" t="s">
        <v>189</v>
      </c>
      <c r="G19" s="726">
        <f>'RM_2.1.sz.mell.'!G19</f>
        <v>0</v>
      </c>
      <c r="H19" s="726">
        <f>'RM_2.1.sz.mell.'!I19</f>
        <v>0</v>
      </c>
      <c r="I19" s="846"/>
      <c r="J19" s="2462"/>
    </row>
    <row r="20" spans="1:10" ht="12.95" customHeight="1" x14ac:dyDescent="0.2">
      <c r="A20" s="723" t="s">
        <v>31</v>
      </c>
      <c r="B20" s="323" t="s">
        <v>225</v>
      </c>
      <c r="C20" s="724">
        <f>'RM_2.1.sz.mell.'!C20</f>
        <v>0</v>
      </c>
      <c r="D20" s="724">
        <f>'RM_2.1.sz.mell.'!E20</f>
        <v>0</v>
      </c>
      <c r="E20" s="80"/>
      <c r="F20" s="323" t="s">
        <v>375</v>
      </c>
      <c r="G20" s="724">
        <f>'RM_2.1.sz.mell.'!G20</f>
        <v>17000000</v>
      </c>
      <c r="H20" s="724">
        <f>'RM_2.1.sz.mell.'!I20</f>
        <v>17000000</v>
      </c>
      <c r="I20" s="847"/>
      <c r="J20" s="2462"/>
    </row>
    <row r="21" spans="1:10" ht="12.95" customHeight="1" x14ac:dyDescent="0.2">
      <c r="A21" s="723" t="s">
        <v>32</v>
      </c>
      <c r="B21" s="323" t="s">
        <v>226</v>
      </c>
      <c r="C21" s="724">
        <f>'RM_2.1.sz.mell.'!C21</f>
        <v>0</v>
      </c>
      <c r="D21" s="724">
        <f>'RM_2.1.sz.mell.'!E21</f>
        <v>0</v>
      </c>
      <c r="E21" s="80"/>
      <c r="F21" s="323" t="s">
        <v>154</v>
      </c>
      <c r="G21" s="724">
        <f>'RM_2.1.sz.mell.'!G21</f>
        <v>0</v>
      </c>
      <c r="H21" s="724">
        <f>'RM_2.1.sz.mell.'!I21</f>
        <v>0</v>
      </c>
      <c r="I21" s="847"/>
      <c r="J21" s="2462"/>
    </row>
    <row r="22" spans="1:10" ht="12.95" customHeight="1" x14ac:dyDescent="0.2">
      <c r="A22" s="723" t="s">
        <v>33</v>
      </c>
      <c r="B22" s="323" t="s">
        <v>230</v>
      </c>
      <c r="C22" s="724">
        <f>'RM_2.1.sz.mell.'!C22</f>
        <v>0</v>
      </c>
      <c r="D22" s="724">
        <f>'RM_2.1.sz.mell.'!E22</f>
        <v>0</v>
      </c>
      <c r="E22" s="80"/>
      <c r="F22" s="323" t="s">
        <v>155</v>
      </c>
      <c r="G22" s="724">
        <f>'RM_2.1.sz.mell.'!G22</f>
        <v>0</v>
      </c>
      <c r="H22" s="724">
        <f>'RM_2.1.sz.mell.'!I22</f>
        <v>0</v>
      </c>
      <c r="I22" s="847"/>
      <c r="J22" s="2462"/>
    </row>
    <row r="23" spans="1:10" ht="12.95" customHeight="1" x14ac:dyDescent="0.2">
      <c r="A23" s="723" t="s">
        <v>34</v>
      </c>
      <c r="B23" s="331" t="s">
        <v>236</v>
      </c>
      <c r="C23" s="724">
        <f>'RM_2.1.sz.mell.'!C23</f>
        <v>0</v>
      </c>
      <c r="D23" s="724">
        <f>'RM_2.1.sz.mell.'!E23</f>
        <v>0</v>
      </c>
      <c r="E23" s="80"/>
      <c r="F23" s="322" t="s">
        <v>232</v>
      </c>
      <c r="G23" s="724">
        <f>'RM_2.1.sz.mell.'!G23</f>
        <v>0</v>
      </c>
      <c r="H23" s="724">
        <f>'RM_2.1.sz.mell.'!I23</f>
        <v>0</v>
      </c>
      <c r="I23" s="847"/>
      <c r="J23" s="2462"/>
    </row>
    <row r="24" spans="1:10" ht="12.95" customHeight="1" x14ac:dyDescent="0.2">
      <c r="A24" s="723" t="s">
        <v>35</v>
      </c>
      <c r="B24" s="323" t="s">
        <v>374</v>
      </c>
      <c r="C24" s="325">
        <f>'RM_2.1.sz.mell.'!C24</f>
        <v>17000000</v>
      </c>
      <c r="D24" s="325">
        <f>'RM_2.1.sz.mell.'!E24</f>
        <v>17000000</v>
      </c>
      <c r="E24" s="325">
        <f>+E25+E26</f>
        <v>0</v>
      </c>
      <c r="F24" s="323" t="s">
        <v>190</v>
      </c>
      <c r="G24" s="724">
        <f>'RM_2.1.sz.mell.'!G24</f>
        <v>0</v>
      </c>
      <c r="H24" s="724">
        <f>'RM_2.1.sz.mell.'!I24</f>
        <v>0</v>
      </c>
      <c r="I24" s="847"/>
      <c r="J24" s="2462"/>
    </row>
    <row r="25" spans="1:10" ht="12.95" customHeight="1" x14ac:dyDescent="0.2">
      <c r="A25" s="721" t="s">
        <v>36</v>
      </c>
      <c r="B25" s="322" t="s">
        <v>372</v>
      </c>
      <c r="C25" s="726">
        <f>'RM_2.1.sz.mell.'!C25</f>
        <v>17000000</v>
      </c>
      <c r="D25" s="726">
        <f>'RM_2.1.sz.mell.'!E25</f>
        <v>17000000</v>
      </c>
      <c r="E25" s="298"/>
      <c r="F25" s="316" t="s">
        <v>459</v>
      </c>
      <c r="G25" s="726">
        <f>'RM_2.1.sz.mell.'!G25</f>
        <v>0</v>
      </c>
      <c r="H25" s="726">
        <f>'RM_2.1.sz.mell.'!I25</f>
        <v>0</v>
      </c>
      <c r="I25" s="846"/>
      <c r="J25" s="2462"/>
    </row>
    <row r="26" spans="1:10" ht="12.95" customHeight="1" x14ac:dyDescent="0.2">
      <c r="A26" s="723" t="s">
        <v>37</v>
      </c>
      <c r="B26" s="331" t="s">
        <v>850</v>
      </c>
      <c r="C26" s="724">
        <f>'RM_2.1.sz.mell.'!C26</f>
        <v>0</v>
      </c>
      <c r="D26" s="724">
        <f>'RM_2.1.sz.mell.'!E26</f>
        <v>0</v>
      </c>
      <c r="E26" s="80"/>
      <c r="F26" s="318" t="s">
        <v>465</v>
      </c>
      <c r="G26" s="724">
        <f>'RM_2.1.sz.mell.'!G26</f>
        <v>0</v>
      </c>
      <c r="H26" s="724">
        <f>'RM_2.1.sz.mell.'!I26</f>
        <v>0</v>
      </c>
      <c r="I26" s="847"/>
      <c r="J26" s="2462"/>
    </row>
    <row r="27" spans="1:10" ht="12.95" customHeight="1" x14ac:dyDescent="0.2">
      <c r="A27" s="317" t="s">
        <v>38</v>
      </c>
      <c r="B27" s="323" t="s">
        <v>470</v>
      </c>
      <c r="C27" s="724">
        <f>'RM_2.1.sz.mell.'!C27</f>
        <v>0</v>
      </c>
      <c r="D27" s="724">
        <f>'RM_2.1.sz.mell.'!E27</f>
        <v>0</v>
      </c>
      <c r="E27" s="80"/>
      <c r="F27" s="318" t="s">
        <v>466</v>
      </c>
      <c r="G27" s="724">
        <f>'RM_2.1.sz.mell.'!G27</f>
        <v>0</v>
      </c>
      <c r="H27" s="724">
        <f>'RM_2.1.sz.mell.'!I27</f>
        <v>0</v>
      </c>
      <c r="I27" s="847"/>
      <c r="J27" s="2462"/>
    </row>
    <row r="28" spans="1:10" ht="12.95" customHeight="1" thickBot="1" x14ac:dyDescent="0.25">
      <c r="A28" s="378" t="s">
        <v>39</v>
      </c>
      <c r="B28" s="322" t="s">
        <v>330</v>
      </c>
      <c r="C28" s="726">
        <f>'RM_2.1.sz.mell.'!C28</f>
        <v>0</v>
      </c>
      <c r="D28" s="726">
        <f>'RM_2.1.sz.mell.'!E28</f>
        <v>0</v>
      </c>
      <c r="E28" s="2084"/>
      <c r="F28" s="2049" t="str">
        <f>'RM_2.1.sz.mell.'!F28</f>
        <v>Államháztartáson belüli megelőlegezések visszafizetése</v>
      </c>
      <c r="G28" s="726">
        <f>'RM_2.1.sz.mell.'!G28</f>
        <v>10822818</v>
      </c>
      <c r="H28" s="726">
        <f>'RM_2.1.sz.mell.'!I28</f>
        <v>10822818</v>
      </c>
      <c r="I28" s="846"/>
      <c r="J28" s="2462"/>
    </row>
    <row r="29" spans="1:10" ht="24" customHeight="1" thickBot="1" x14ac:dyDescent="0.25">
      <c r="A29" s="320" t="s">
        <v>40</v>
      </c>
      <c r="B29" s="124" t="s">
        <v>478</v>
      </c>
      <c r="C29" s="297">
        <f>'RM_2.1.sz.mell.'!C29</f>
        <v>17000000</v>
      </c>
      <c r="D29" s="297">
        <f>'RM_2.1.sz.mell.'!E29</f>
        <v>17000000</v>
      </c>
      <c r="E29" s="727">
        <f>+E19+E24+E27+E28</f>
        <v>0</v>
      </c>
      <c r="F29" s="124" t="s">
        <v>480</v>
      </c>
      <c r="G29" s="297">
        <f>'RM_2.1.sz.mell.'!G29</f>
        <v>27822818</v>
      </c>
      <c r="H29" s="297">
        <f>'RM_2.1.sz.mell.'!I29</f>
        <v>27822818</v>
      </c>
      <c r="I29" s="346">
        <f>SUM(I19:I28)</f>
        <v>0</v>
      </c>
      <c r="J29" s="2462"/>
    </row>
    <row r="30" spans="1:10" ht="13.5" thickBot="1" x14ac:dyDescent="0.25">
      <c r="A30" s="320" t="s">
        <v>41</v>
      </c>
      <c r="B30" s="326" t="s">
        <v>479</v>
      </c>
      <c r="C30" s="728">
        <f>'RM_2.1.sz.mell.'!C30</f>
        <v>770917163</v>
      </c>
      <c r="D30" s="728">
        <f>'RM_2.1.sz.mell.'!E30</f>
        <v>770917163</v>
      </c>
      <c r="E30" s="729">
        <f>+E18+E29</f>
        <v>0</v>
      </c>
      <c r="F30" s="326" t="s">
        <v>481</v>
      </c>
      <c r="G30" s="728">
        <f>'RM_2.1.sz.mell.'!G30</f>
        <v>770917163</v>
      </c>
      <c r="H30" s="728">
        <f>'RM_2.1.sz.mell.'!I30</f>
        <v>770917163</v>
      </c>
      <c r="I30" s="729">
        <f>+I18+I29</f>
        <v>0</v>
      </c>
      <c r="J30" s="2462"/>
    </row>
    <row r="31" spans="1:10" ht="13.5" thickBot="1" x14ac:dyDescent="0.25">
      <c r="A31" s="320" t="s">
        <v>42</v>
      </c>
      <c r="B31" s="326" t="s">
        <v>167</v>
      </c>
      <c r="C31" s="728" t="str">
        <f>'RM_2.1.sz.mell.'!C31</f>
        <v>-</v>
      </c>
      <c r="D31" s="728" t="str">
        <f>'RM_2.1.sz.mell.'!E31</f>
        <v>-</v>
      </c>
      <c r="E31" s="729" t="str">
        <f>IF(E18-I18&lt;0,I18-E18,"-")</f>
        <v>-</v>
      </c>
      <c r="F31" s="326" t="s">
        <v>168</v>
      </c>
      <c r="G31" s="728">
        <f>'RM_2.1.sz.mell.'!G31</f>
        <v>10822818</v>
      </c>
      <c r="H31" s="728">
        <f>'RM_2.1.sz.mell.'!I31</f>
        <v>10822818</v>
      </c>
      <c r="I31" s="729" t="str">
        <f>IF(E18-I18&gt;0,E18-I18,"-")</f>
        <v>-</v>
      </c>
      <c r="J31" s="2462"/>
    </row>
    <row r="32" spans="1:10" ht="13.5" thickBot="1" x14ac:dyDescent="0.25">
      <c r="A32" s="320" t="s">
        <v>43</v>
      </c>
      <c r="B32" s="326" t="s">
        <v>561</v>
      </c>
      <c r="C32" s="728" t="str">
        <f>'RM_2.1.sz.mell.'!C32</f>
        <v>-</v>
      </c>
      <c r="D32" s="728" t="str">
        <f>'RM_2.1.sz.mell.'!E32</f>
        <v>-</v>
      </c>
      <c r="E32" s="728" t="str">
        <f>IF(E30-I30&lt;0,I30-E30,"-")</f>
        <v>-</v>
      </c>
      <c r="F32" s="326" t="s">
        <v>562</v>
      </c>
      <c r="G32" s="728" t="str">
        <f>'RM_2.1.sz.mell.'!G32</f>
        <v>-</v>
      </c>
      <c r="H32" s="728" t="str">
        <f>'RM_2.1.sz.mell.'!I32</f>
        <v>-</v>
      </c>
      <c r="I32" s="728" t="str">
        <f>IF(E30-I30&gt;0,E30-I30,"-")</f>
        <v>-</v>
      </c>
      <c r="J32" s="2462"/>
    </row>
    <row r="33" spans="2:10" ht="18.75" x14ac:dyDescent="0.2">
      <c r="B33" s="2228"/>
      <c r="C33" s="2228"/>
      <c r="D33" s="2228"/>
      <c r="E33" s="2228"/>
      <c r="F33" s="2228"/>
      <c r="J33" s="2462"/>
    </row>
  </sheetData>
  <sheetProtection sheet="1"/>
  <customSheetViews>
    <customSheetView guid="{9A8A2574-4E4C-4A0E-A4B4-611EAAF4A38D}" scale="120" topLeftCell="A7">
      <selection activeCell="F28" sqref="F28"/>
      <pageMargins left="0.33" right="0.48" top="0.9055118110236221" bottom="0.5" header="0.6692913385826772" footer="0.28000000000000003"/>
      <printOptions horizontalCentered="1"/>
      <pageSetup paperSize="9" scale="72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2"/>
  <headerFooter alignWithMargins="0">
    <oddHeader xml:space="preserve">&amp;R&amp;"Times New Roman CE,Félkövér dőlt"&amp;11 </oddHeader>
  </headerFooter>
</worksheet>
</file>

<file path=xl/worksheets/sheet2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3"/>
  <sheetViews>
    <sheetView topLeftCell="A16" zoomScale="120" zoomScaleNormal="120" zoomScaleSheetLayoutView="115" workbookViewId="0">
      <selection activeCell="F28" sqref="F28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9.832031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1.5" x14ac:dyDescent="0.2">
      <c r="A1" s="614"/>
      <c r="B1" s="707" t="s">
        <v>157</v>
      </c>
      <c r="C1" s="828"/>
      <c r="D1" s="828"/>
      <c r="E1" s="828"/>
      <c r="F1" s="828"/>
      <c r="G1" s="828"/>
      <c r="H1" s="828"/>
      <c r="I1" s="828"/>
      <c r="J1" s="2462" t="str">
        <f>CONCATENATE("2.2. melléklet ",IB_ALAPADATOK!A7," ",IB_ALAPADATOK!B7," ",IB_ALAPADATOK!C7," ",IB_ALAPADATOK!D7)</f>
        <v>2.2. melléklet a 2021. III. negyedévi költségvetési tájékoztatóhoz</v>
      </c>
    </row>
    <row r="2" spans="1:10" ht="14.25" thickBot="1" x14ac:dyDescent="0.25">
      <c r="A2" s="614"/>
      <c r="B2" s="629"/>
      <c r="C2" s="614"/>
      <c r="D2" s="614"/>
      <c r="E2" s="614"/>
      <c r="F2" s="614"/>
      <c r="G2" s="829"/>
      <c r="H2" s="829"/>
      <c r="I2" s="829" t="str">
        <f>'IB_2.1.sz.mell'!I2</f>
        <v xml:space="preserve"> Forintban!</v>
      </c>
      <c r="J2" s="2462"/>
    </row>
    <row r="3" spans="1:10" ht="13.5" customHeight="1" thickBot="1" x14ac:dyDescent="0.25">
      <c r="A3" s="2463" t="s">
        <v>68</v>
      </c>
      <c r="B3" s="830" t="s">
        <v>55</v>
      </c>
      <c r="C3" s="831"/>
      <c r="D3" s="832"/>
      <c r="E3" s="832"/>
      <c r="F3" s="830" t="s">
        <v>56</v>
      </c>
      <c r="G3" s="833"/>
      <c r="H3" s="834"/>
      <c r="I3" s="835"/>
      <c r="J3" s="2462"/>
    </row>
    <row r="4" spans="1:10" s="309" customFormat="1" ht="36.75" thickBot="1" x14ac:dyDescent="0.25">
      <c r="A4" s="2464"/>
      <c r="B4" s="631" t="s">
        <v>60</v>
      </c>
      <c r="C4" s="183" t="str">
        <f>'RM_2.2.sz.mell.'!C4</f>
        <v>2021. évi eredeti előirányzat</v>
      </c>
      <c r="D4" s="1418" t="str">
        <f>+CONCATENATE('IB_1.1.sz.mell.'!C8," módosított előirányzat")</f>
        <v>2021. évi módosított előirányzat</v>
      </c>
      <c r="E4" s="836" t="str">
        <f>+CONCATENATE(IB_ALAPADATOK!B7,IB_ALAPADATOK!C9," teljesítés")</f>
        <v>2021. IX. 30. teljesítés</v>
      </c>
      <c r="F4" s="631" t="s">
        <v>60</v>
      </c>
      <c r="G4" s="183" t="str">
        <f>'RM_2.2.sz.mell.'!G4</f>
        <v>2021. évi eredeti előirányzat</v>
      </c>
      <c r="H4" s="183" t="str">
        <f>+CONCATENATE('IB_1.1.sz.mell.'!G8," módosított előirányzat")</f>
        <v xml:space="preserve"> módosított előirányzat</v>
      </c>
      <c r="I4" s="837" t="str">
        <f>+E4</f>
        <v>2021. IX. 30. teljesítés</v>
      </c>
      <c r="J4" s="2462"/>
    </row>
    <row r="5" spans="1:10" s="309" customFormat="1" ht="13.5" thickBot="1" x14ac:dyDescent="0.25">
      <c r="A5" s="838" t="s">
        <v>488</v>
      </c>
      <c r="B5" s="839" t="s">
        <v>489</v>
      </c>
      <c r="C5" s="312" t="str">
        <f>'RM_2.2.sz.mell.'!C5</f>
        <v>C</v>
      </c>
      <c r="D5" s="312" t="s">
        <v>492</v>
      </c>
      <c r="E5" s="840" t="s">
        <v>491</v>
      </c>
      <c r="F5" s="839" t="s">
        <v>493</v>
      </c>
      <c r="G5" s="312" t="str">
        <f>'RM_2.2.sz.mell.'!G5</f>
        <v>G</v>
      </c>
      <c r="H5" s="1419" t="s">
        <v>492</v>
      </c>
      <c r="I5" s="849" t="s">
        <v>741</v>
      </c>
      <c r="J5" s="2462"/>
    </row>
    <row r="6" spans="1:10" ht="12.95" customHeight="1" x14ac:dyDescent="0.2">
      <c r="A6" s="315" t="s">
        <v>17</v>
      </c>
      <c r="B6" s="316" t="s">
        <v>377</v>
      </c>
      <c r="C6" s="718">
        <f>'RM_2.2.sz.mell.'!C6</f>
        <v>0</v>
      </c>
      <c r="D6" s="718">
        <f>'RM_2.2.sz.mell.'!E6</f>
        <v>0</v>
      </c>
      <c r="E6" s="293"/>
      <c r="F6" s="316" t="s">
        <v>227</v>
      </c>
      <c r="G6" s="718">
        <f>'RM_2.2.sz.mell.'!G6</f>
        <v>429646847</v>
      </c>
      <c r="H6" s="1383">
        <f>'RM_2.2.sz.mell.'!I6</f>
        <v>429646847</v>
      </c>
      <c r="I6" s="343"/>
      <c r="J6" s="2462"/>
    </row>
    <row r="7" spans="1:10" x14ac:dyDescent="0.2">
      <c r="A7" s="317" t="s">
        <v>18</v>
      </c>
      <c r="B7" s="318" t="s">
        <v>378</v>
      </c>
      <c r="C7" s="1380">
        <f>'RM_2.2.sz.mell.'!C7</f>
        <v>0</v>
      </c>
      <c r="D7" s="1380">
        <f>'RM_2.2.sz.mell.'!E7</f>
        <v>0</v>
      </c>
      <c r="E7" s="294"/>
      <c r="F7" s="318" t="s">
        <v>383</v>
      </c>
      <c r="G7" s="1380">
        <f>'RM_2.2.sz.mell.'!G7</f>
        <v>0</v>
      </c>
      <c r="H7" s="1380">
        <f>'RM_2.2.sz.mell.'!I7</f>
        <v>0</v>
      </c>
      <c r="I7" s="844"/>
      <c r="J7" s="2462"/>
    </row>
    <row r="8" spans="1:10" ht="12.95" customHeight="1" x14ac:dyDescent="0.2">
      <c r="A8" s="317" t="s">
        <v>19</v>
      </c>
      <c r="B8" s="318" t="s">
        <v>10</v>
      </c>
      <c r="C8" s="1380">
        <f>'RM_2.2.sz.mell.'!C8</f>
        <v>1000000</v>
      </c>
      <c r="D8" s="1380">
        <f>'RM_2.2.sz.mell.'!E8</f>
        <v>1000000</v>
      </c>
      <c r="E8" s="294"/>
      <c r="F8" s="318" t="s">
        <v>185</v>
      </c>
      <c r="G8" s="1380">
        <f>'RM_2.2.sz.mell.'!G8</f>
        <v>117613706</v>
      </c>
      <c r="H8" s="1380">
        <f>'RM_2.2.sz.mell.'!I8</f>
        <v>117613706</v>
      </c>
      <c r="I8" s="844"/>
      <c r="J8" s="2462"/>
    </row>
    <row r="9" spans="1:10" ht="12.95" customHeight="1" x14ac:dyDescent="0.2">
      <c r="A9" s="317" t="s">
        <v>20</v>
      </c>
      <c r="B9" s="318" t="s">
        <v>379</v>
      </c>
      <c r="C9" s="1380">
        <f>'RM_2.2.sz.mell.'!C9</f>
        <v>49575760</v>
      </c>
      <c r="D9" s="1380">
        <f>'RM_2.2.sz.mell.'!E9</f>
        <v>49575760</v>
      </c>
      <c r="E9" s="294"/>
      <c r="F9" s="318" t="s">
        <v>384</v>
      </c>
      <c r="G9" s="1380">
        <f>'RM_2.2.sz.mell.'!G9</f>
        <v>0</v>
      </c>
      <c r="H9" s="1380">
        <f>'RM_2.2.sz.mell.'!I9</f>
        <v>0</v>
      </c>
      <c r="I9" s="844"/>
      <c r="J9" s="2462"/>
    </row>
    <row r="10" spans="1:10" ht="12.75" customHeight="1" x14ac:dyDescent="0.2">
      <c r="A10" s="317" t="s">
        <v>21</v>
      </c>
      <c r="B10" s="318" t="s">
        <v>380</v>
      </c>
      <c r="C10" s="1380">
        <f>'RM_2.2.sz.mell.'!C10</f>
        <v>49575760</v>
      </c>
      <c r="D10" s="1380">
        <f>'RM_2.2.sz.mell.'!E10</f>
        <v>49575760</v>
      </c>
      <c r="E10" s="294"/>
      <c r="F10" s="318" t="s">
        <v>229</v>
      </c>
      <c r="G10" s="1380">
        <f>'RM_2.2.sz.mell.'!G10</f>
        <v>49575760</v>
      </c>
      <c r="H10" s="1380">
        <f>'RM_2.2.sz.mell.'!I10</f>
        <v>49575760</v>
      </c>
      <c r="I10" s="844"/>
      <c r="J10" s="2462"/>
    </row>
    <row r="11" spans="1:10" ht="12.95" customHeight="1" x14ac:dyDescent="0.2">
      <c r="A11" s="317" t="s">
        <v>22</v>
      </c>
      <c r="B11" s="318" t="s">
        <v>381</v>
      </c>
      <c r="C11" s="1381">
        <f>'RM_2.2.sz.mell.'!C11</f>
        <v>195170621</v>
      </c>
      <c r="D11" s="1381">
        <f>'RM_2.2.sz.mell.'!E11</f>
        <v>195170621</v>
      </c>
      <c r="E11" s="295"/>
      <c r="F11" s="46">
        <f>'RM_2.2.sz.mell.'!F11</f>
        <v>0</v>
      </c>
      <c r="G11" s="1380">
        <f>'RM_2.2.sz.mell.'!G11</f>
        <v>0</v>
      </c>
      <c r="H11" s="1380">
        <f>'RM_2.2.sz.mell.'!I11</f>
        <v>0</v>
      </c>
      <c r="I11" s="844"/>
      <c r="J11" s="2462"/>
    </row>
    <row r="12" spans="1:10" ht="12.95" customHeight="1" x14ac:dyDescent="0.2">
      <c r="A12" s="317" t="s">
        <v>23</v>
      </c>
      <c r="B12" s="927">
        <f>'RM_2.2.sz.mell.'!B12</f>
        <v>0</v>
      </c>
      <c r="C12" s="1380">
        <f>'RM_2.2.sz.mell.'!C12</f>
        <v>0</v>
      </c>
      <c r="D12" s="1380">
        <f>'RM_2.2.sz.mell.'!E12</f>
        <v>0</v>
      </c>
      <c r="E12" s="295"/>
      <c r="F12" s="46">
        <f>'RM_2.2.sz.mell.'!F12</f>
        <v>0</v>
      </c>
      <c r="G12" s="1380">
        <f>'RM_2.2.sz.mell.'!G12</f>
        <v>0</v>
      </c>
      <c r="H12" s="1380">
        <f>'RM_2.2.sz.mell.'!I12</f>
        <v>0</v>
      </c>
      <c r="I12" s="844"/>
      <c r="J12" s="2462"/>
    </row>
    <row r="13" spans="1:10" ht="12.95" customHeight="1" x14ac:dyDescent="0.2">
      <c r="A13" s="317" t="s">
        <v>24</v>
      </c>
      <c r="B13" s="927">
        <f>'RM_2.2.sz.mell.'!B13</f>
        <v>0</v>
      </c>
      <c r="C13" s="1380">
        <f>'RM_2.2.sz.mell.'!C13</f>
        <v>0</v>
      </c>
      <c r="D13" s="1380">
        <f>'RM_2.2.sz.mell.'!E13</f>
        <v>0</v>
      </c>
      <c r="E13" s="295"/>
      <c r="F13" s="46">
        <f>'RM_2.2.sz.mell.'!F13</f>
        <v>0</v>
      </c>
      <c r="G13" s="1380">
        <f>'RM_2.2.sz.mell.'!G13</f>
        <v>0</v>
      </c>
      <c r="H13" s="1380">
        <f>'RM_2.2.sz.mell.'!I13</f>
        <v>0</v>
      </c>
      <c r="I13" s="844"/>
      <c r="J13" s="2462"/>
    </row>
    <row r="14" spans="1:10" ht="12.95" customHeight="1" x14ac:dyDescent="0.2">
      <c r="A14" s="317" t="s">
        <v>25</v>
      </c>
      <c r="B14" s="927">
        <f>'RM_2.2.sz.mell.'!B14</f>
        <v>0</v>
      </c>
      <c r="C14" s="1381">
        <f>'RM_2.2.sz.mell.'!C14</f>
        <v>0</v>
      </c>
      <c r="D14" s="1381">
        <f>'RM_2.2.sz.mell.'!E14</f>
        <v>0</v>
      </c>
      <c r="E14" s="295"/>
      <c r="F14" s="46">
        <f>'RM_2.2.sz.mell.'!F14</f>
        <v>0</v>
      </c>
      <c r="G14" s="1380">
        <f>'RM_2.2.sz.mell.'!G14</f>
        <v>0</v>
      </c>
      <c r="H14" s="1380">
        <f>'RM_2.2.sz.mell.'!I14</f>
        <v>0</v>
      </c>
      <c r="I14" s="844"/>
      <c r="J14" s="2462"/>
    </row>
    <row r="15" spans="1:10" x14ac:dyDescent="0.2">
      <c r="A15" s="317" t="s">
        <v>26</v>
      </c>
      <c r="B15" s="927">
        <f>'RM_2.2.sz.mell.'!B15</f>
        <v>0</v>
      </c>
      <c r="C15" s="1381">
        <f>'RM_2.2.sz.mell.'!C15</f>
        <v>0</v>
      </c>
      <c r="D15" s="1381">
        <f>'RM_2.2.sz.mell.'!E15</f>
        <v>0</v>
      </c>
      <c r="E15" s="295"/>
      <c r="F15" s="46">
        <f>'RM_2.2.sz.mell.'!F15</f>
        <v>0</v>
      </c>
      <c r="G15" s="1380">
        <f>'RM_2.2.sz.mell.'!G15</f>
        <v>0</v>
      </c>
      <c r="H15" s="1380">
        <f>'RM_2.2.sz.mell.'!I15</f>
        <v>0</v>
      </c>
      <c r="I15" s="844"/>
      <c r="J15" s="2462"/>
    </row>
    <row r="16" spans="1:10" ht="12.95" customHeight="1" thickBot="1" x14ac:dyDescent="0.25">
      <c r="A16" s="378" t="s">
        <v>27</v>
      </c>
      <c r="B16" s="927">
        <f>'RM_2.2.sz.mell.'!B16</f>
        <v>0</v>
      </c>
      <c r="C16" s="1382">
        <f>'RM_2.2.sz.mell.'!C16</f>
        <v>0</v>
      </c>
      <c r="D16" s="1382">
        <f>'RM_2.2.sz.mell.'!E16</f>
        <v>0</v>
      </c>
      <c r="E16" s="380"/>
      <c r="F16" s="379" t="s">
        <v>49</v>
      </c>
      <c r="G16" s="1384">
        <f>'RM_2.2.sz.mell.'!G16</f>
        <v>0</v>
      </c>
      <c r="H16" s="1384">
        <f>'RM_2.2.sz.mell.'!I16</f>
        <v>0</v>
      </c>
      <c r="I16" s="850"/>
      <c r="J16" s="2462"/>
    </row>
    <row r="17" spans="1:10" ht="15.95" customHeight="1" thickBot="1" x14ac:dyDescent="0.25">
      <c r="A17" s="320" t="s">
        <v>28</v>
      </c>
      <c r="B17" s="124" t="s">
        <v>391</v>
      </c>
      <c r="C17" s="297">
        <f>'RM_2.2.sz.mell.'!C17</f>
        <v>245746381</v>
      </c>
      <c r="D17" s="297">
        <f>'RM_2.2.sz.mell.'!E17</f>
        <v>245746381</v>
      </c>
      <c r="E17" s="297">
        <f>+E6+E8+E9+E11+E12+E13+E14+E15+E16</f>
        <v>0</v>
      </c>
      <c r="F17" s="124" t="s">
        <v>392</v>
      </c>
      <c r="G17" s="297">
        <f>'RM_2.2.sz.mell.'!G17</f>
        <v>596836313</v>
      </c>
      <c r="H17" s="297">
        <f>'RM_2.2.sz.mell.'!I17</f>
        <v>596836313</v>
      </c>
      <c r="I17" s="346">
        <f>+I6+I8+I10+I11+I12+I13+I14+I15+I16</f>
        <v>0</v>
      </c>
      <c r="J17" s="2462"/>
    </row>
    <row r="18" spans="1:10" ht="12.95" customHeight="1" x14ac:dyDescent="0.2">
      <c r="A18" s="315" t="s">
        <v>29</v>
      </c>
      <c r="B18" s="330" t="s">
        <v>244</v>
      </c>
      <c r="C18" s="337">
        <f>'RM_2.2.sz.mell.'!C18</f>
        <v>351089932</v>
      </c>
      <c r="D18" s="337">
        <f>'RM_2.2.sz.mell.'!E18</f>
        <v>351089932</v>
      </c>
      <c r="E18" s="337">
        <f>+E19+E20+E21+E22+E23</f>
        <v>0</v>
      </c>
      <c r="F18" s="323" t="s">
        <v>189</v>
      </c>
      <c r="G18" s="1385">
        <f>'RM_2.2.sz.mell.'!G18</f>
        <v>0</v>
      </c>
      <c r="H18" s="1385">
        <f>'RM_2.2.sz.mell.'!I18</f>
        <v>0</v>
      </c>
      <c r="I18" s="851"/>
      <c r="J18" s="2462"/>
    </row>
    <row r="19" spans="1:10" ht="12.95" customHeight="1" x14ac:dyDescent="0.2">
      <c r="A19" s="317" t="s">
        <v>30</v>
      </c>
      <c r="B19" s="331" t="s">
        <v>233</v>
      </c>
      <c r="C19" s="724">
        <f>'RM_2.2.sz.mell.'!C19</f>
        <v>351089932</v>
      </c>
      <c r="D19" s="724">
        <f>'RM_2.2.sz.mell.'!E19</f>
        <v>351089932</v>
      </c>
      <c r="E19" s="80"/>
      <c r="F19" s="323" t="s">
        <v>192</v>
      </c>
      <c r="G19" s="724">
        <f>'RM_2.2.sz.mell.'!G19</f>
        <v>0</v>
      </c>
      <c r="H19" s="724">
        <f>'RM_2.2.sz.mell.'!I19</f>
        <v>0</v>
      </c>
      <c r="I19" s="847"/>
      <c r="J19" s="2462"/>
    </row>
    <row r="20" spans="1:10" ht="12.95" customHeight="1" x14ac:dyDescent="0.2">
      <c r="A20" s="315" t="s">
        <v>31</v>
      </c>
      <c r="B20" s="331" t="s">
        <v>234</v>
      </c>
      <c r="C20" s="724">
        <f>'RM_2.2.sz.mell.'!C20</f>
        <v>0</v>
      </c>
      <c r="D20" s="724">
        <f>'RM_2.2.sz.mell.'!E20</f>
        <v>0</v>
      </c>
      <c r="E20" s="80"/>
      <c r="F20" s="323" t="s">
        <v>154</v>
      </c>
      <c r="G20" s="724">
        <f>'RM_2.2.sz.mell.'!G20</f>
        <v>0</v>
      </c>
      <c r="H20" s="724">
        <f>'RM_2.2.sz.mell.'!I20</f>
        <v>0</v>
      </c>
      <c r="I20" s="847"/>
      <c r="J20" s="2462"/>
    </row>
    <row r="21" spans="1:10" ht="12.95" customHeight="1" x14ac:dyDescent="0.2">
      <c r="A21" s="317" t="s">
        <v>32</v>
      </c>
      <c r="B21" s="331" t="s">
        <v>235</v>
      </c>
      <c r="C21" s="724">
        <f>'RM_2.2.sz.mell.'!C21</f>
        <v>0</v>
      </c>
      <c r="D21" s="724">
        <f>'RM_2.2.sz.mell.'!E21</f>
        <v>0</v>
      </c>
      <c r="E21" s="80"/>
      <c r="F21" s="323" t="s">
        <v>155</v>
      </c>
      <c r="G21" s="724">
        <f>'RM_2.2.sz.mell.'!G21</f>
        <v>0</v>
      </c>
      <c r="H21" s="724">
        <f>'RM_2.2.sz.mell.'!I21</f>
        <v>0</v>
      </c>
      <c r="I21" s="847"/>
      <c r="J21" s="2462"/>
    </row>
    <row r="22" spans="1:10" ht="12.95" customHeight="1" x14ac:dyDescent="0.2">
      <c r="A22" s="315" t="s">
        <v>33</v>
      </c>
      <c r="B22" s="331" t="s">
        <v>236</v>
      </c>
      <c r="C22" s="724">
        <f>'RM_2.2.sz.mell.'!C22</f>
        <v>0</v>
      </c>
      <c r="D22" s="724">
        <f>'RM_2.2.sz.mell.'!E22</f>
        <v>0</v>
      </c>
      <c r="E22" s="80"/>
      <c r="F22" s="322" t="s">
        <v>232</v>
      </c>
      <c r="G22" s="724">
        <f>'RM_2.2.sz.mell.'!G22</f>
        <v>0</v>
      </c>
      <c r="H22" s="724">
        <f>'RM_2.2.sz.mell.'!I22</f>
        <v>0</v>
      </c>
      <c r="I22" s="847"/>
      <c r="J22" s="2462"/>
    </row>
    <row r="23" spans="1:10" ht="12.95" customHeight="1" x14ac:dyDescent="0.2">
      <c r="A23" s="317" t="s">
        <v>34</v>
      </c>
      <c r="B23" s="332" t="s">
        <v>237</v>
      </c>
      <c r="C23" s="724">
        <f>'RM_2.2.sz.mell.'!C23</f>
        <v>0</v>
      </c>
      <c r="D23" s="724">
        <f>'RM_2.2.sz.mell.'!E23</f>
        <v>0</v>
      </c>
      <c r="E23" s="80"/>
      <c r="F23" s="323" t="s">
        <v>193</v>
      </c>
      <c r="G23" s="724">
        <f>'RM_2.2.sz.mell.'!G23</f>
        <v>0</v>
      </c>
      <c r="H23" s="724">
        <f>'RM_2.2.sz.mell.'!I23</f>
        <v>0</v>
      </c>
      <c r="I23" s="847"/>
      <c r="J23" s="2462"/>
    </row>
    <row r="24" spans="1:10" ht="12.95" customHeight="1" x14ac:dyDescent="0.2">
      <c r="A24" s="315" t="s">
        <v>35</v>
      </c>
      <c r="B24" s="333" t="s">
        <v>238</v>
      </c>
      <c r="C24" s="325">
        <f>'RM_2.2.sz.mell.'!C24</f>
        <v>0</v>
      </c>
      <c r="D24" s="325">
        <f>'RM_2.2.sz.mell.'!E24</f>
        <v>0</v>
      </c>
      <c r="E24" s="325">
        <f>+E25+E26+E27+E28+E29</f>
        <v>0</v>
      </c>
      <c r="F24" s="334" t="s">
        <v>191</v>
      </c>
      <c r="G24" s="724">
        <f>'RM_2.2.sz.mell.'!G24</f>
        <v>0</v>
      </c>
      <c r="H24" s="724">
        <f>'RM_2.2.sz.mell.'!I24</f>
        <v>0</v>
      </c>
      <c r="I24" s="847"/>
      <c r="J24" s="2462"/>
    </row>
    <row r="25" spans="1:10" ht="12.95" customHeight="1" x14ac:dyDescent="0.2">
      <c r="A25" s="317" t="s">
        <v>36</v>
      </c>
      <c r="B25" s="332" t="s">
        <v>239</v>
      </c>
      <c r="C25" s="724">
        <f>'RM_2.2.sz.mell.'!C25</f>
        <v>0</v>
      </c>
      <c r="D25" s="724">
        <f>'RM_2.2.sz.mell.'!E25</f>
        <v>0</v>
      </c>
      <c r="E25" s="80"/>
      <c r="F25" s="334" t="s">
        <v>385</v>
      </c>
      <c r="G25" s="724">
        <f>'RM_2.2.sz.mell.'!G25</f>
        <v>0</v>
      </c>
      <c r="H25" s="724">
        <f>'RM_2.2.sz.mell.'!I25</f>
        <v>0</v>
      </c>
      <c r="I25" s="847"/>
      <c r="J25" s="2462"/>
    </row>
    <row r="26" spans="1:10" ht="12.95" customHeight="1" x14ac:dyDescent="0.2">
      <c r="A26" s="315" t="s">
        <v>37</v>
      </c>
      <c r="B26" s="332" t="s">
        <v>240</v>
      </c>
      <c r="C26" s="724">
        <f>'RM_2.2.sz.mell.'!C26</f>
        <v>0</v>
      </c>
      <c r="D26" s="724">
        <f>'RM_2.2.sz.mell.'!E26</f>
        <v>0</v>
      </c>
      <c r="E26" s="2087"/>
      <c r="F26" s="2048">
        <f>'RM_2.2.sz.mell.'!F26</f>
        <v>0</v>
      </c>
      <c r="G26" s="724">
        <f>'RM_2.2.sz.mell.'!G26</f>
        <v>0</v>
      </c>
      <c r="H26" s="724">
        <f>'RM_2.2.sz.mell.'!I26</f>
        <v>0</v>
      </c>
      <c r="I26" s="847"/>
      <c r="J26" s="2462"/>
    </row>
    <row r="27" spans="1:10" ht="12.95" customHeight="1" x14ac:dyDescent="0.2">
      <c r="A27" s="317" t="s">
        <v>38</v>
      </c>
      <c r="B27" s="331" t="s">
        <v>241</v>
      </c>
      <c r="C27" s="724">
        <f>'RM_2.2.sz.mell.'!C27</f>
        <v>0</v>
      </c>
      <c r="D27" s="724">
        <f>'RM_2.2.sz.mell.'!E27</f>
        <v>0</v>
      </c>
      <c r="E27" s="2087"/>
      <c r="F27" s="2048">
        <f>'RM_2.2.sz.mell.'!F27</f>
        <v>0</v>
      </c>
      <c r="G27" s="724">
        <f>'RM_2.2.sz.mell.'!G27</f>
        <v>0</v>
      </c>
      <c r="H27" s="724">
        <f>'RM_2.2.sz.mell.'!I27</f>
        <v>0</v>
      </c>
      <c r="I27" s="847"/>
      <c r="J27" s="2462"/>
    </row>
    <row r="28" spans="1:10" ht="12.95" customHeight="1" x14ac:dyDescent="0.2">
      <c r="A28" s="315" t="s">
        <v>39</v>
      </c>
      <c r="B28" s="335" t="s">
        <v>242</v>
      </c>
      <c r="C28" s="724">
        <f>'RM_2.2.sz.mell.'!C28</f>
        <v>0</v>
      </c>
      <c r="D28" s="724">
        <f>'RM_2.2.sz.mell.'!E28</f>
        <v>0</v>
      </c>
      <c r="E28" s="2087"/>
      <c r="F28" s="2048">
        <f>'RM_2.2.sz.mell.'!F28</f>
        <v>0</v>
      </c>
      <c r="G28" s="724">
        <f>'RM_2.2.sz.mell.'!G28</f>
        <v>0</v>
      </c>
      <c r="H28" s="724">
        <f>'RM_2.2.sz.mell.'!I28</f>
        <v>0</v>
      </c>
      <c r="I28" s="847"/>
      <c r="J28" s="2462"/>
    </row>
    <row r="29" spans="1:10" ht="12.95" customHeight="1" thickBot="1" x14ac:dyDescent="0.25">
      <c r="A29" s="317" t="s">
        <v>40</v>
      </c>
      <c r="B29" s="336" t="s">
        <v>243</v>
      </c>
      <c r="C29" s="724">
        <f>'RM_2.2.sz.mell.'!C29</f>
        <v>0</v>
      </c>
      <c r="D29" s="724">
        <f>'RM_2.2.sz.mell.'!E29</f>
        <v>0</v>
      </c>
      <c r="E29" s="2087"/>
      <c r="F29" s="2049">
        <f>'RM_2.2.sz.mell.'!F29</f>
        <v>0</v>
      </c>
      <c r="G29" s="724">
        <f>'RM_2.2.sz.mell.'!G29</f>
        <v>0</v>
      </c>
      <c r="H29" s="724">
        <f>'RM_2.2.sz.mell.'!I29</f>
        <v>0</v>
      </c>
      <c r="I29" s="847"/>
      <c r="J29" s="2462"/>
    </row>
    <row r="30" spans="1:10" ht="21.75" customHeight="1" thickBot="1" x14ac:dyDescent="0.25">
      <c r="A30" s="320" t="s">
        <v>41</v>
      </c>
      <c r="B30" s="124" t="s">
        <v>382</v>
      </c>
      <c r="C30" s="297">
        <f>'RM_2.2.sz.mell.'!C30</f>
        <v>351089932</v>
      </c>
      <c r="D30" s="297">
        <f>'RM_2.2.sz.mell.'!E30</f>
        <v>351089932</v>
      </c>
      <c r="E30" s="297">
        <f>+E18+E24</f>
        <v>0</v>
      </c>
      <c r="F30" s="124" t="s">
        <v>386</v>
      </c>
      <c r="G30" s="297">
        <f>'RM_2.2.sz.mell.'!G30</f>
        <v>0</v>
      </c>
      <c r="H30" s="297">
        <f>'RM_2.2.sz.mell.'!I30</f>
        <v>0</v>
      </c>
      <c r="I30" s="346">
        <f>SUM(I18:I29)</f>
        <v>0</v>
      </c>
      <c r="J30" s="2462"/>
    </row>
    <row r="31" spans="1:10" ht="13.5" thickBot="1" x14ac:dyDescent="0.25">
      <c r="A31" s="320" t="s">
        <v>42</v>
      </c>
      <c r="B31" s="326" t="s">
        <v>387</v>
      </c>
      <c r="C31" s="728">
        <f>'RM_2.2.sz.mell.'!C31</f>
        <v>596836313</v>
      </c>
      <c r="D31" s="728">
        <f>'RM_2.2.sz.mell.'!E31</f>
        <v>596836313</v>
      </c>
      <c r="E31" s="729">
        <f>+E17+E30</f>
        <v>0</v>
      </c>
      <c r="F31" s="326" t="s">
        <v>388</v>
      </c>
      <c r="G31" s="728">
        <f>'RM_2.2.sz.mell.'!G31</f>
        <v>596836313</v>
      </c>
      <c r="H31" s="728">
        <f>'RM_2.2.sz.mell.'!I31</f>
        <v>596836313</v>
      </c>
      <c r="I31" s="729">
        <f>+I17+I30</f>
        <v>0</v>
      </c>
      <c r="J31" s="2462"/>
    </row>
    <row r="32" spans="1:10" ht="13.5" thickBot="1" x14ac:dyDescent="0.25">
      <c r="A32" s="320" t="s">
        <v>43</v>
      </c>
      <c r="B32" s="326" t="s">
        <v>167</v>
      </c>
      <c r="C32" s="728">
        <f>'RM_2.2.sz.mell.'!C32</f>
        <v>351089932</v>
      </c>
      <c r="D32" s="728">
        <f>'RM_2.2.sz.mell.'!E32</f>
        <v>351089932</v>
      </c>
      <c r="E32" s="729" t="str">
        <f>IF(E17-I17&lt;0,I17-E17,"-")</f>
        <v>-</v>
      </c>
      <c r="F32" s="326" t="s">
        <v>168</v>
      </c>
      <c r="G32" s="728" t="str">
        <f>'RM_2.2.sz.mell.'!G32</f>
        <v>-</v>
      </c>
      <c r="H32" s="728" t="str">
        <f>'RM_2.2.sz.mell.'!I32</f>
        <v>-</v>
      </c>
      <c r="I32" s="729" t="str">
        <f>IF(E17-I17&gt;0,E17-I17,"-")</f>
        <v>-</v>
      </c>
      <c r="J32" s="2462"/>
    </row>
    <row r="33" spans="1:10" ht="13.5" thickBot="1" x14ac:dyDescent="0.25">
      <c r="A33" s="320" t="s">
        <v>44</v>
      </c>
      <c r="B33" s="326" t="s">
        <v>561</v>
      </c>
      <c r="C33" s="728" t="str">
        <f>'RM_2.2.sz.mell.'!C33</f>
        <v>-</v>
      </c>
      <c r="D33" s="728" t="str">
        <f>'RM_2.2.sz.mell.'!E33</f>
        <v>-</v>
      </c>
      <c r="E33" s="728" t="str">
        <f>IF(E31-I31&lt;0,I31-E31,"-")</f>
        <v>-</v>
      </c>
      <c r="F33" s="326" t="s">
        <v>562</v>
      </c>
      <c r="G33" s="728" t="str">
        <f>'RM_2.2.sz.mell.'!G33</f>
        <v>-</v>
      </c>
      <c r="H33" s="728" t="str">
        <f>'RM_2.2.sz.mell.'!I33</f>
        <v>-</v>
      </c>
      <c r="I33" s="728" t="str">
        <f>IF(E31-I31&gt;0,E31-I31,"-")</f>
        <v>-</v>
      </c>
      <c r="J33" s="2462"/>
    </row>
  </sheetData>
  <sheetProtection sheet="1" formatCells="0"/>
  <customSheetViews>
    <customSheetView guid="{9A8A2574-4E4C-4A0E-A4B4-611EAAF4A38D}" scale="120" topLeftCell="A16">
      <selection activeCell="F28" sqref="F28"/>
      <pageMargins left="0.78740157480314965" right="0.78740157480314965" top="0.47244094488188981" bottom="0.78740157480314965" header="0.47244094488188981" footer="0.78740157480314965"/>
      <printOptions horizontalCentered="1"/>
      <pageSetup paperSize="9" scale="70" orientation="landscape" verticalDpi="300" r:id="rId1"/>
      <headerFooter alignWithMargins="0"/>
    </customSheetView>
  </customSheetViews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2"/>
  <headerFooter alignWithMargins="0"/>
</worksheet>
</file>

<file path=xl/worksheets/sheet2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  <pageSetUpPr fitToPage="1"/>
  </sheetPr>
  <dimension ref="A1:E38"/>
  <sheetViews>
    <sheetView zoomScale="120" zoomScaleNormal="120" workbookViewId="0">
      <selection activeCell="F25" sqref="F25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3" t="s">
        <v>149</v>
      </c>
      <c r="B1" s="201"/>
      <c r="C1" s="201"/>
      <c r="D1" s="201"/>
      <c r="E1" s="738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4"/>
      <c r="B3" s="739"/>
      <c r="C3" s="654"/>
      <c r="D3" s="740"/>
      <c r="E3" s="739"/>
    </row>
    <row r="4" spans="1:5" ht="15.75" x14ac:dyDescent="0.25">
      <c r="A4" s="655" t="str">
        <f>+IB_ÖSSZEFÜGGÉSEK!A6</f>
        <v>2021. évi eredeti előirányzat BEVÉTELEK</v>
      </c>
      <c r="B4" s="741"/>
      <c r="C4" s="656"/>
      <c r="D4" s="740"/>
      <c r="E4" s="739"/>
    </row>
    <row r="5" spans="1:5" x14ac:dyDescent="0.2">
      <c r="A5" s="654"/>
      <c r="B5" s="739"/>
      <c r="C5" s="654"/>
      <c r="D5" s="740"/>
      <c r="E5" s="739"/>
    </row>
    <row r="6" spans="1:5" x14ac:dyDescent="0.2">
      <c r="A6" s="654" t="s">
        <v>539</v>
      </c>
      <c r="B6" s="739">
        <f>+'IB_1.1.sz.mell.'!C68</f>
        <v>999663544</v>
      </c>
      <c r="C6" s="654" t="s">
        <v>705</v>
      </c>
      <c r="D6" s="740">
        <f>+'IB_2.1.sz.mell'!C18+'IB_2.2.sz.mell'!C17</f>
        <v>999663544</v>
      </c>
      <c r="E6" s="739">
        <f>+B6-D6</f>
        <v>0</v>
      </c>
    </row>
    <row r="7" spans="1:5" x14ac:dyDescent="0.2">
      <c r="A7" s="654" t="s">
        <v>540</v>
      </c>
      <c r="B7" s="739">
        <f>+'IB_1.1.sz.mell.'!C92</f>
        <v>368089932</v>
      </c>
      <c r="C7" s="654" t="s">
        <v>707</v>
      </c>
      <c r="D7" s="740">
        <f>+'IB_2.1.sz.mell'!C29+'IB_2.2.sz.mell'!C30</f>
        <v>368089932</v>
      </c>
      <c r="E7" s="739">
        <f>+B7-D7</f>
        <v>0</v>
      </c>
    </row>
    <row r="8" spans="1:5" x14ac:dyDescent="0.2">
      <c r="A8" s="654" t="s">
        <v>541</v>
      </c>
      <c r="B8" s="739">
        <f>+'IB_1.1.sz.mell.'!C93</f>
        <v>1367753476</v>
      </c>
      <c r="C8" s="654" t="s">
        <v>709</v>
      </c>
      <c r="D8" s="740">
        <f>+'IB_2.1.sz.mell'!C30+'IB_2.2.sz.mell'!C31</f>
        <v>1367753476</v>
      </c>
      <c r="E8" s="739">
        <f>+B8-D8</f>
        <v>0</v>
      </c>
    </row>
    <row r="9" spans="1:5" x14ac:dyDescent="0.2">
      <c r="A9" s="654"/>
      <c r="B9" s="739"/>
      <c r="C9" s="654"/>
      <c r="D9" s="740"/>
      <c r="E9" s="739"/>
    </row>
    <row r="10" spans="1:5" ht="15.75" x14ac:dyDescent="0.25">
      <c r="A10" s="655" t="str">
        <f>+IB_ÖSSZEFÜGGÉSEK!A13</f>
        <v>2021. évi módosított előirányzat BEVÉTELEK</v>
      </c>
      <c r="B10" s="741"/>
      <c r="C10" s="656"/>
      <c r="D10" s="740"/>
      <c r="E10" s="739"/>
    </row>
    <row r="11" spans="1:5" x14ac:dyDescent="0.2">
      <c r="A11" s="654"/>
      <c r="B11" s="739"/>
      <c r="C11" s="654"/>
      <c r="D11" s="740"/>
      <c r="E11" s="739"/>
    </row>
    <row r="12" spans="1:5" x14ac:dyDescent="0.2">
      <c r="A12" s="654" t="s">
        <v>710</v>
      </c>
      <c r="B12" s="739">
        <f>+'IB_1.1.sz.mell.'!D68</f>
        <v>804492923</v>
      </c>
      <c r="C12" s="654" t="s">
        <v>711</v>
      </c>
      <c r="D12" s="740">
        <f>+'IB_2.1.sz.mell'!D18+'IB_2.2.sz.mell'!D17</f>
        <v>999663544</v>
      </c>
      <c r="E12" s="739">
        <f>+B12-D12</f>
        <v>-195170621</v>
      </c>
    </row>
    <row r="13" spans="1:5" x14ac:dyDescent="0.2">
      <c r="A13" s="654" t="s">
        <v>712</v>
      </c>
      <c r="B13" s="739">
        <f>+'IB_1.1.sz.mell.'!D92</f>
        <v>368089932</v>
      </c>
      <c r="C13" s="654" t="s">
        <v>713</v>
      </c>
      <c r="D13" s="740">
        <f>+'IB_2.1.sz.mell'!D29+'IB_2.2.sz.mell'!D30</f>
        <v>368089932</v>
      </c>
      <c r="E13" s="739">
        <f>+B13-D13</f>
        <v>0</v>
      </c>
    </row>
    <row r="14" spans="1:5" x14ac:dyDescent="0.2">
      <c r="A14" s="654" t="s">
        <v>714</v>
      </c>
      <c r="B14" s="739">
        <f>+'IB_1.1.sz.mell.'!D93</f>
        <v>1172582855</v>
      </c>
      <c r="C14" s="654" t="s">
        <v>715</v>
      </c>
      <c r="D14" s="740">
        <f>+'IB_2.1.sz.mell'!D30+'IB_2.2.sz.mell'!D31</f>
        <v>1367753476</v>
      </c>
      <c r="E14" s="739">
        <f>+B14-D14</f>
        <v>-195170621</v>
      </c>
    </row>
    <row r="15" spans="1:5" x14ac:dyDescent="0.2">
      <c r="A15" s="654"/>
      <c r="B15" s="739"/>
      <c r="C15" s="654"/>
      <c r="D15" s="740"/>
      <c r="E15" s="739"/>
    </row>
    <row r="16" spans="1:5" ht="14.25" x14ac:dyDescent="0.2">
      <c r="A16" s="742" t="str">
        <f>+IB_ÖSSZEFÜGGÉSEK!A19</f>
        <v>2021. I. félévi (I-II. negyedévi) teljesítés BEVÉTELEK</v>
      </c>
      <c r="B16" s="206"/>
      <c r="C16" s="656"/>
      <c r="D16" s="740"/>
      <c r="E16" s="739"/>
    </row>
    <row r="17" spans="1:5" x14ac:dyDescent="0.2">
      <c r="A17" s="654"/>
      <c r="B17" s="739"/>
      <c r="C17" s="654"/>
      <c r="D17" s="740"/>
      <c r="E17" s="739"/>
    </row>
    <row r="18" spans="1:5" x14ac:dyDescent="0.2">
      <c r="A18" s="654" t="s">
        <v>716</v>
      </c>
      <c r="B18" s="739">
        <f>+'IB_1.1.sz.mell.'!E68</f>
        <v>0</v>
      </c>
      <c r="C18" s="654" t="s">
        <v>717</v>
      </c>
      <c r="D18" s="740">
        <f>+'IB_2.1.sz.mell'!E18+'IB_2.2.sz.mell'!E17</f>
        <v>0</v>
      </c>
      <c r="E18" s="739">
        <f>+B18-D18</f>
        <v>0</v>
      </c>
    </row>
    <row r="19" spans="1:5" x14ac:dyDescent="0.2">
      <c r="A19" s="654" t="s">
        <v>718</v>
      </c>
      <c r="B19" s="739">
        <f>+'IB_1.1.sz.mell.'!E92</f>
        <v>0</v>
      </c>
      <c r="C19" s="654" t="s">
        <v>719</v>
      </c>
      <c r="D19" s="740">
        <f>+'IB_2.1.sz.mell'!E29+'IB_2.2.sz.mell'!E30</f>
        <v>0</v>
      </c>
      <c r="E19" s="739">
        <f>+B19-D19</f>
        <v>0</v>
      </c>
    </row>
    <row r="20" spans="1:5" x14ac:dyDescent="0.2">
      <c r="A20" s="654" t="s">
        <v>720</v>
      </c>
      <c r="B20" s="739">
        <f>+'IB_1.1.sz.mell.'!E93</f>
        <v>0</v>
      </c>
      <c r="C20" s="654" t="s">
        <v>721</v>
      </c>
      <c r="D20" s="740">
        <f>+'IB_2.1.sz.mell'!E30+'IB_2.2.sz.mell'!E31</f>
        <v>0</v>
      </c>
      <c r="E20" s="739">
        <f>+B20-D20</f>
        <v>0</v>
      </c>
    </row>
    <row r="21" spans="1:5" x14ac:dyDescent="0.2">
      <c r="A21" s="654"/>
      <c r="B21" s="739"/>
      <c r="C21" s="654"/>
      <c r="D21" s="740"/>
      <c r="E21" s="739"/>
    </row>
    <row r="22" spans="1:5" ht="15.75" x14ac:dyDescent="0.25">
      <c r="A22" s="655" t="str">
        <f>+IB_ÖSSZEFÜGGÉSEK!A25</f>
        <v>2021. évi eredeti előirányzat KIADÁSOK</v>
      </c>
      <c r="B22" s="741"/>
      <c r="C22" s="656"/>
      <c r="D22" s="740"/>
      <c r="E22" s="739"/>
    </row>
    <row r="23" spans="1:5" x14ac:dyDescent="0.2">
      <c r="A23" s="654"/>
      <c r="B23" s="739"/>
      <c r="C23" s="654"/>
      <c r="D23" s="740"/>
      <c r="E23" s="739"/>
    </row>
    <row r="24" spans="1:5" x14ac:dyDescent="0.2">
      <c r="A24" s="654" t="s">
        <v>542</v>
      </c>
      <c r="B24" s="739">
        <f>+'IB_1.1.sz.mell.'!C135</f>
        <v>1339930658</v>
      </c>
      <c r="C24" s="654" t="s">
        <v>723</v>
      </c>
      <c r="D24" s="740">
        <f>+'IB_2.1.sz.mell'!G18+'IB_2.2.sz.mell'!G17</f>
        <v>1339930658</v>
      </c>
      <c r="E24" s="739">
        <f>+B24-D24</f>
        <v>0</v>
      </c>
    </row>
    <row r="25" spans="1:5" x14ac:dyDescent="0.2">
      <c r="A25" s="654" t="s">
        <v>543</v>
      </c>
      <c r="B25" s="739">
        <f>+'IB_1.1.sz.mell.'!C160</f>
        <v>27822818</v>
      </c>
      <c r="C25" s="654" t="s">
        <v>724</v>
      </c>
      <c r="D25" s="740">
        <f>+'IB_2.1.sz.mell'!G29+'IB_2.2.sz.mell'!G30</f>
        <v>27822818</v>
      </c>
      <c r="E25" s="739">
        <f>+B25-D25</f>
        <v>0</v>
      </c>
    </row>
    <row r="26" spans="1:5" x14ac:dyDescent="0.2">
      <c r="A26" s="654" t="s">
        <v>544</v>
      </c>
      <c r="B26" s="739">
        <f>+'IB_1.1.sz.mell.'!C161</f>
        <v>1367753476</v>
      </c>
      <c r="C26" s="654" t="s">
        <v>725</v>
      </c>
      <c r="D26" s="740">
        <f>+'IB_2.1.sz.mell'!G30+'IB_2.2.sz.mell'!G31</f>
        <v>1367753476</v>
      </c>
      <c r="E26" s="739">
        <f>+B26-D26</f>
        <v>0</v>
      </c>
    </row>
    <row r="27" spans="1:5" x14ac:dyDescent="0.2">
      <c r="A27" s="654"/>
      <c r="B27" s="739"/>
      <c r="C27" s="654"/>
      <c r="D27" s="740"/>
      <c r="E27" s="739"/>
    </row>
    <row r="28" spans="1:5" ht="15.75" x14ac:dyDescent="0.25">
      <c r="A28" s="655" t="str">
        <f>+IB_ÖSSZEFÜGGÉSEK!A31</f>
        <v>2021. évi módosított előirányzat KIADÁSOK</v>
      </c>
      <c r="B28" s="741"/>
      <c r="C28" s="656"/>
      <c r="D28" s="740"/>
      <c r="E28" s="739"/>
    </row>
    <row r="29" spans="1:5" x14ac:dyDescent="0.2">
      <c r="A29" s="654"/>
      <c r="B29" s="739"/>
      <c r="C29" s="654"/>
      <c r="D29" s="740"/>
      <c r="E29" s="739"/>
    </row>
    <row r="30" spans="1:5" x14ac:dyDescent="0.2">
      <c r="A30" s="654" t="s">
        <v>726</v>
      </c>
      <c r="B30" s="739">
        <f>+'IB_1.1.sz.mell.'!D135</f>
        <v>1339930658</v>
      </c>
      <c r="C30" s="654" t="s">
        <v>727</v>
      </c>
      <c r="D30" s="740">
        <f>+'IB_2.1.sz.mell'!H18+'IB_2.2.sz.mell'!H17</f>
        <v>1339930658</v>
      </c>
      <c r="E30" s="739">
        <f>+B30-D30</f>
        <v>0</v>
      </c>
    </row>
    <row r="31" spans="1:5" x14ac:dyDescent="0.2">
      <c r="A31" s="654" t="s">
        <v>728</v>
      </c>
      <c r="B31" s="739">
        <f>+'IB_1.1.sz.mell.'!D160</f>
        <v>27822818</v>
      </c>
      <c r="C31" s="654" t="s">
        <v>729</v>
      </c>
      <c r="D31" s="740">
        <f>+'IB_2.1.sz.mell'!H29+'IB_2.2.sz.mell'!H30</f>
        <v>27822818</v>
      </c>
      <c r="E31" s="739">
        <f>+B31-D31</f>
        <v>0</v>
      </c>
    </row>
    <row r="32" spans="1:5" x14ac:dyDescent="0.2">
      <c r="A32" s="654" t="s">
        <v>730</v>
      </c>
      <c r="B32" s="739">
        <f>+'IB_1.1.sz.mell.'!D161</f>
        <v>1367753476</v>
      </c>
      <c r="C32" s="654" t="s">
        <v>731</v>
      </c>
      <c r="D32" s="740">
        <f>+'IB_2.1.sz.mell'!H30+'IB_2.2.sz.mell'!H31</f>
        <v>1367753476</v>
      </c>
      <c r="E32" s="739">
        <f>+B32-D32</f>
        <v>0</v>
      </c>
    </row>
    <row r="33" spans="1:5" x14ac:dyDescent="0.2">
      <c r="A33" s="654"/>
      <c r="B33" s="739"/>
      <c r="C33" s="654"/>
      <c r="D33" s="740"/>
      <c r="E33" s="739"/>
    </row>
    <row r="34" spans="1:5" ht="15.75" x14ac:dyDescent="0.25">
      <c r="A34" s="658" t="str">
        <f>+IB_ÖSSZEFÜGGÉSEK!A37</f>
        <v>2021. I. félévi (I-II. negyedévi) teljesítés KIADÁSOK</v>
      </c>
      <c r="B34" s="741"/>
      <c r="C34" s="656"/>
      <c r="D34" s="740"/>
      <c r="E34" s="739"/>
    </row>
    <row r="35" spans="1:5" x14ac:dyDescent="0.2">
      <c r="A35" s="654"/>
      <c r="B35" s="739"/>
      <c r="C35" s="654"/>
      <c r="D35" s="740"/>
      <c r="E35" s="739"/>
    </row>
    <row r="36" spans="1:5" x14ac:dyDescent="0.2">
      <c r="A36" s="654" t="s">
        <v>732</v>
      </c>
      <c r="B36" s="739">
        <f>+'IB_1.1.sz.mell.'!E135</f>
        <v>0</v>
      </c>
      <c r="C36" s="654" t="s">
        <v>733</v>
      </c>
      <c r="D36" s="740">
        <f>+'IB_2.1.sz.mell'!I18+'IB_2.2.sz.mell'!I17</f>
        <v>0</v>
      </c>
      <c r="E36" s="739">
        <f>+B36-D36</f>
        <v>0</v>
      </c>
    </row>
    <row r="37" spans="1:5" x14ac:dyDescent="0.2">
      <c r="A37" s="654" t="s">
        <v>734</v>
      </c>
      <c r="B37" s="739">
        <f>+'IB_1.1.sz.mell.'!E160</f>
        <v>0</v>
      </c>
      <c r="C37" s="654" t="s">
        <v>735</v>
      </c>
      <c r="D37" s="740">
        <f>+'IB_2.1.sz.mell'!I29+'IB_2.2.sz.mell'!I30</f>
        <v>0</v>
      </c>
      <c r="E37" s="739">
        <f>+B37-D37</f>
        <v>0</v>
      </c>
    </row>
    <row r="38" spans="1:5" x14ac:dyDescent="0.2">
      <c r="A38" s="654" t="s">
        <v>754</v>
      </c>
      <c r="B38" s="739">
        <f>+'IB_1.1.sz.mell.'!E161</f>
        <v>0</v>
      </c>
      <c r="C38" s="654" t="s">
        <v>737</v>
      </c>
      <c r="D38" s="740">
        <f>+'IB_2.1.sz.mell'!I30+'IB_2.2.sz.mell'!I31</f>
        <v>0</v>
      </c>
      <c r="E38" s="739">
        <f>+B38-D38</f>
        <v>0</v>
      </c>
    </row>
  </sheetData>
  <sheetProtection sheet="1"/>
  <customSheetViews>
    <customSheetView guid="{9A8A2574-4E4C-4A0E-A4B4-611EAAF4A38D}" scale="120" fitToPage="1">
      <selection activeCell="F25" sqref="F25"/>
      <pageMargins left="0.79" right="0.56999999999999995" top="0.88" bottom="0.66" header="0.5" footer="0.5"/>
      <pageSetup paperSize="9" scale="95" orientation="landscape" r:id="rId1"/>
      <headerFooter alignWithMargins="0"/>
    </customSheetView>
  </customSheetViews>
  <conditionalFormatting sqref="E3:E15">
    <cfRule type="cellIs" dxfId="3" priority="2" stopIfTrue="1" operator="notEqual">
      <formula>0</formula>
    </cfRule>
  </conditionalFormatting>
  <conditionalFormatting sqref="E3:E38">
    <cfRule type="cellIs" dxfId="2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2"/>
  <headerFooter alignWithMargins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58" zoomScale="120" zoomScaleNormal="120" workbookViewId="0">
      <selection activeCell="E47" sqref="E47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CONCATENATE(ALAPADATOK!P13,"2. melléklet ",ALAPADATOK!A7," ",ALAPADATOK!B7," ",ALAPADATOK!C7," ",ALAPADATOK!D7," ",ALAPADATOK!E7," ",ALAPADATOK!F7," ",ALAPADATOK!G7," ",ALAPADATOK!H7)</f>
        <v>9.2.2.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CONCATENATE('KV_9.3.1.sz.mell'!B2)</f>
        <v>Mezőzombori Polgármesteri Hivatal</v>
      </c>
      <c r="C2" s="351" t="s">
        <v>59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'KV_9.3.1.sz.mell'!C4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44" sqref="B4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J12" sqref="J12"/>
    </sheetView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55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21.75" customHeight="1" x14ac:dyDescent="0.2">
      <c r="A1" s="629"/>
      <c r="B1" s="2134" t="str">
        <f>CONCATENATE("3. melléklet ",IB_ALAPADATOK!A7," ",IB_ALAPADATOK!B7," ",IB_ALAPADATOK!C7," ",IB_ALAPADATOK!D7)</f>
        <v>3. melléklet a 2021. III. negyedévi költségvetési tájékoztatóhoz</v>
      </c>
      <c r="C1" s="2135"/>
      <c r="D1" s="2135"/>
      <c r="E1" s="2135"/>
      <c r="F1" s="2135"/>
      <c r="G1" s="2135"/>
    </row>
    <row r="2" spans="1:7" x14ac:dyDescent="0.2">
      <c r="A2" s="629"/>
      <c r="B2" s="614"/>
      <c r="C2" s="614"/>
      <c r="D2" s="614"/>
      <c r="E2" s="614"/>
      <c r="F2" s="614"/>
      <c r="G2" s="614"/>
    </row>
    <row r="3" spans="1:7" ht="25.5" customHeight="1" x14ac:dyDescent="0.2">
      <c r="A3" s="2133" t="s">
        <v>0</v>
      </c>
      <c r="B3" s="2133"/>
      <c r="C3" s="2133"/>
      <c r="D3" s="2133"/>
      <c r="E3" s="2133"/>
      <c r="F3" s="2133"/>
      <c r="G3" s="2133"/>
    </row>
    <row r="4" spans="1:7" ht="22.5" customHeight="1" thickBot="1" x14ac:dyDescent="0.3">
      <c r="A4" s="629"/>
      <c r="B4" s="614"/>
      <c r="C4" s="614"/>
      <c r="D4" s="614"/>
      <c r="E4" s="614"/>
      <c r="F4" s="614"/>
      <c r="G4" s="630" t="str">
        <f>'IB_2.2.sz.mell'!I2</f>
        <v xml:space="preserve"> Forintban!</v>
      </c>
    </row>
    <row r="5" spans="1:7" s="45" customFormat="1" ht="44.45" customHeight="1" thickBot="1" x14ac:dyDescent="0.25">
      <c r="A5" s="631" t="s">
        <v>63</v>
      </c>
      <c r="B5" s="632" t="s">
        <v>64</v>
      </c>
      <c r="C5" s="632" t="s">
        <v>65</v>
      </c>
      <c r="D5" s="183" t="str">
        <f>+CONCATENATE("Felhasználás   ",LEFT(IB_ÖSSZEFÜGGÉSEK!A6,4)-1,". XII. 31-ig")</f>
        <v>Felhasználás   2020. XII. 31-ig</v>
      </c>
      <c r="E5" s="183" t="str">
        <f>+CONCATENATE(LEFT(IB_ÖSSZEFÜGGÉSEK!A6,4),". évi",CHAR(10),"módosított előirányzat")</f>
        <v>2021. évi
módosított előirányzat</v>
      </c>
      <c r="F5" s="183" t="str">
        <f>+CONCATENATE("Teljesítés ",IB_ALAPADATOK!B7,IB_ALAPADATOK!C9,"-ig")</f>
        <v>Teljesítés 2021. IX. 30.-ig</v>
      </c>
      <c r="G5" s="52" t="str">
        <f>+CONCATENATE("Összes teljesítés",CHAR(10),LEFT(IB_ÖSSZEFÜGGÉSEK!A6,4),". VI. 30-ig")</f>
        <v>Összes teljesítés
2021. VI. 30-ig</v>
      </c>
    </row>
    <row r="6" spans="1:7" s="55" customFormat="1" ht="12" customHeight="1" thickBot="1" x14ac:dyDescent="0.25">
      <c r="A6" s="852" t="s">
        <v>488</v>
      </c>
      <c r="B6" s="853" t="s">
        <v>489</v>
      </c>
      <c r="C6" s="853" t="s">
        <v>490</v>
      </c>
      <c r="D6" s="853" t="s">
        <v>492</v>
      </c>
      <c r="E6" s="853" t="s">
        <v>491</v>
      </c>
      <c r="F6" s="853" t="s">
        <v>493</v>
      </c>
      <c r="G6" s="854" t="s">
        <v>795</v>
      </c>
    </row>
    <row r="7" spans="1:7" ht="15.95" customHeight="1" x14ac:dyDescent="0.2">
      <c r="A7" s="455" t="str">
        <f>'RM_3.sz.mell.'!A7</f>
        <v>Óvodai játszótér kialakítása</v>
      </c>
      <c r="B7" s="25">
        <f>'RM_3.sz.mell.'!B7</f>
        <v>4785922</v>
      </c>
      <c r="C7" s="1282">
        <f>'RM_3.sz.mell.'!C7</f>
        <v>0</v>
      </c>
      <c r="D7" s="25">
        <f>'RM_3.sz.mell.'!D7</f>
        <v>0</v>
      </c>
      <c r="E7" s="25">
        <f>'RM_3.sz.mell.'!E7</f>
        <v>4785922</v>
      </c>
      <c r="F7" s="25"/>
      <c r="G7" s="56">
        <f t="shared" ref="G7:G24" si="0">B7-D7-F7</f>
        <v>4785922</v>
      </c>
    </row>
    <row r="8" spans="1:7" ht="15.95" customHeight="1" x14ac:dyDescent="0.2">
      <c r="A8" s="455" t="str">
        <f>'RM_3.sz.mell.'!A8</f>
        <v>Önkormányzati tul.lévő út-híd felújítás(Rózsa utca)</v>
      </c>
      <c r="B8" s="25">
        <f>'RM_3.sz.mell.'!B8</f>
        <v>14885398</v>
      </c>
      <c r="C8" s="1282">
        <f>'RM_3.sz.mell.'!C8</f>
        <v>0</v>
      </c>
      <c r="D8" s="25">
        <f>'RM_3.sz.mell.'!D8</f>
        <v>0</v>
      </c>
      <c r="E8" s="25">
        <f>'RM_3.sz.mell.'!E8</f>
        <v>14885398</v>
      </c>
      <c r="F8" s="25"/>
      <c r="G8" s="56">
        <f t="shared" si="0"/>
        <v>14885398</v>
      </c>
    </row>
    <row r="9" spans="1:7" ht="15.95" customHeight="1" x14ac:dyDescent="0.2">
      <c r="A9" s="455" t="str">
        <f>'RM_3.sz.mell.'!A9</f>
        <v>Közösségi tér ki6átalakítás és foglalkoztatás</v>
      </c>
      <c r="B9" s="25">
        <f>'RM_3.sz.mell.'!B9</f>
        <v>2969460</v>
      </c>
      <c r="C9" s="1282">
        <f>'RM_3.sz.mell.'!C9</f>
        <v>0</v>
      </c>
      <c r="D9" s="25">
        <f>'RM_3.sz.mell.'!D9</f>
        <v>1237275</v>
      </c>
      <c r="E9" s="25">
        <f>'RM_3.sz.mell.'!E9</f>
        <v>1732185</v>
      </c>
      <c r="F9" s="25"/>
      <c r="G9" s="56">
        <f t="shared" si="0"/>
        <v>1732185</v>
      </c>
    </row>
    <row r="10" spans="1:7" ht="15.95" customHeight="1" x14ac:dyDescent="0.2">
      <c r="A10" s="456" t="str">
        <f>'RM_3.sz.mell.'!A10</f>
        <v>Temető felújítása</v>
      </c>
      <c r="B10" s="25">
        <f>'RM_3.sz.mell.'!B10</f>
        <v>4980875</v>
      </c>
      <c r="C10" s="1282">
        <f>'RM_3.sz.mell.'!C10</f>
        <v>0</v>
      </c>
      <c r="D10" s="25">
        <f>'RM_3.sz.mell.'!D10</f>
        <v>0</v>
      </c>
      <c r="E10" s="25">
        <f>'RM_3.sz.mell.'!E10</f>
        <v>4980875</v>
      </c>
      <c r="F10" s="25"/>
      <c r="G10" s="56">
        <f t="shared" si="0"/>
        <v>4980875</v>
      </c>
    </row>
    <row r="11" spans="1:7" ht="15.95" customHeight="1" x14ac:dyDescent="0.2">
      <c r="A11" s="455" t="str">
        <f>'RM_3.sz.mell.'!A11</f>
        <v>Óvodai sportterm,tornaszoba fejlesztése</v>
      </c>
      <c r="B11" s="25">
        <f>'RM_3.sz.mell.'!B11</f>
        <v>14974996</v>
      </c>
      <c r="C11" s="1282">
        <f>'RM_3.sz.mell.'!C11</f>
        <v>0</v>
      </c>
      <c r="D11" s="25">
        <f>'RM_3.sz.mell.'!D11</f>
        <v>0</v>
      </c>
      <c r="E11" s="25">
        <f>'RM_3.sz.mell.'!E11</f>
        <v>14974996</v>
      </c>
      <c r="F11" s="25"/>
      <c r="G11" s="56">
        <f t="shared" si="0"/>
        <v>14974996</v>
      </c>
    </row>
    <row r="12" spans="1:7" ht="15.95" customHeight="1" x14ac:dyDescent="0.2">
      <c r="A12" s="456" t="str">
        <f>'RM_3.sz.mell.'!A12</f>
        <v>Óvodaépület felújítása</v>
      </c>
      <c r="B12" s="25">
        <f>'RM_3.sz.mell.'!B12</f>
        <v>5045596</v>
      </c>
      <c r="C12" s="1282">
        <f>'RM_3.sz.mell.'!C12</f>
        <v>0</v>
      </c>
      <c r="D12" s="25">
        <f>'RM_3.sz.mell.'!D12</f>
        <v>0</v>
      </c>
      <c r="E12" s="25">
        <f>'RM_3.sz.mell.'!E12</f>
        <v>5045596</v>
      </c>
      <c r="F12" s="25"/>
      <c r="G12" s="56">
        <f t="shared" si="0"/>
        <v>5045596</v>
      </c>
    </row>
    <row r="13" spans="1:7" ht="15.95" customHeight="1" x14ac:dyDescent="0.2">
      <c r="A13" s="455" t="str">
        <f>'RM_3.sz.mell.'!A13</f>
        <v>Bőlcsödei férőhely kialakítása</v>
      </c>
      <c r="B13" s="25">
        <f>'RM_3.sz.mell.'!B13</f>
        <v>270000000</v>
      </c>
      <c r="C13" s="1282">
        <f>'RM_3.sz.mell.'!C13</f>
        <v>0</v>
      </c>
      <c r="D13" s="25">
        <f>'RM_3.sz.mell.'!D13</f>
        <v>3000000</v>
      </c>
      <c r="E13" s="25">
        <f>'RM_3.sz.mell.'!E13</f>
        <v>267000000</v>
      </c>
      <c r="F13" s="25"/>
      <c r="G13" s="56">
        <f t="shared" si="0"/>
        <v>267000000</v>
      </c>
    </row>
    <row r="14" spans="1:7" ht="15.95" customHeight="1" x14ac:dyDescent="0.2">
      <c r="A14" s="455" t="str">
        <f>'RM_3.sz.mell.'!A14</f>
        <v>Épület energetika fejlesztése</v>
      </c>
      <c r="B14" s="25">
        <f>'RM_3.sz.mell.'!B14</f>
        <v>39585000</v>
      </c>
      <c r="C14" s="1282">
        <f>'RM_3.sz.mell.'!C14</f>
        <v>0</v>
      </c>
      <c r="D14" s="25">
        <f>'RM_3.sz.mell.'!D14</f>
        <v>1187550</v>
      </c>
      <c r="E14" s="25">
        <f>'RM_3.sz.mell.'!E14</f>
        <v>38397450</v>
      </c>
      <c r="F14" s="25"/>
      <c r="G14" s="56">
        <f t="shared" si="0"/>
        <v>38397450</v>
      </c>
    </row>
    <row r="15" spans="1:7" ht="15.95" customHeight="1" x14ac:dyDescent="0.2">
      <c r="A15" s="455" t="str">
        <f>'RM_3.sz.mell.'!A15</f>
        <v>Külterületi utak felújítása</v>
      </c>
      <c r="B15" s="25">
        <f>'RM_3.sz.mell.'!B15</f>
        <v>49575760</v>
      </c>
      <c r="C15" s="1282">
        <f>'RM_3.sz.mell.'!C15</f>
        <v>0</v>
      </c>
      <c r="D15" s="25">
        <f>'RM_3.sz.mell.'!D15</f>
        <v>0</v>
      </c>
      <c r="E15" s="25">
        <f>'RM_3.sz.mell.'!E15</f>
        <v>49575760</v>
      </c>
      <c r="F15" s="25"/>
      <c r="G15" s="56">
        <f t="shared" si="0"/>
        <v>49575760</v>
      </c>
    </row>
    <row r="16" spans="1:7" ht="15.95" customHeight="1" x14ac:dyDescent="0.2">
      <c r="A16" s="455" t="str">
        <f>'RM_3.sz.mell.'!A16</f>
        <v>Jó itt élni</v>
      </c>
      <c r="B16" s="25">
        <f>'RM_3.sz.mell.'!B16</f>
        <v>23269696</v>
      </c>
      <c r="C16" s="1282">
        <f>'RM_3.sz.mell.'!C16</f>
        <v>0</v>
      </c>
      <c r="D16" s="25">
        <f>'RM_3.sz.mell.'!D16</f>
        <v>0</v>
      </c>
      <c r="E16" s="25">
        <f>'RM_3.sz.mell.'!E16</f>
        <v>23269696</v>
      </c>
      <c r="F16" s="25"/>
      <c r="G16" s="56">
        <f t="shared" si="0"/>
        <v>23269696</v>
      </c>
    </row>
    <row r="17" spans="1:7" ht="15.95" customHeight="1" x14ac:dyDescent="0.2">
      <c r="A17" s="455" t="str">
        <f>'RM_3.sz.mell.'!A17</f>
        <v>Humán kapacitás</v>
      </c>
      <c r="B17" s="25">
        <f>'RM_3.sz.mell.'!B17</f>
        <v>4998969</v>
      </c>
      <c r="C17" s="1282">
        <f>'RM_3.sz.mell.'!C17</f>
        <v>0</v>
      </c>
      <c r="D17" s="25">
        <f>'RM_3.sz.mell.'!D17</f>
        <v>0</v>
      </c>
      <c r="E17" s="25">
        <f>'RM_3.sz.mell.'!E17</f>
        <v>4998969</v>
      </c>
      <c r="F17" s="25"/>
      <c r="G17" s="56">
        <f t="shared" si="0"/>
        <v>4998969</v>
      </c>
    </row>
    <row r="18" spans="1:7" ht="15.95" customHeight="1" x14ac:dyDescent="0.2">
      <c r="A18" s="455" t="str">
        <f>'RM_3.sz.mell.'!A18</f>
        <v>Felújítások</v>
      </c>
      <c r="B18" s="25">
        <f>'RM_3.sz.mell.'!B18</f>
        <v>117613706</v>
      </c>
      <c r="C18" s="1282">
        <f>'RM_3.sz.mell.'!C18</f>
        <v>0</v>
      </c>
      <c r="D18" s="25">
        <f>'RM_3.sz.mell.'!D18</f>
        <v>0</v>
      </c>
      <c r="E18" s="25">
        <f>'RM_3.sz.mell.'!E18</f>
        <v>117613706</v>
      </c>
      <c r="F18" s="25"/>
      <c r="G18" s="56">
        <f t="shared" si="0"/>
        <v>117613706</v>
      </c>
    </row>
    <row r="19" spans="1:7" ht="15.95" customHeight="1" x14ac:dyDescent="0.2">
      <c r="A19" s="455">
        <f>'RM_3.sz.mell.'!A19</f>
        <v>0</v>
      </c>
      <c r="B19" s="25">
        <f>'RM_3.sz.mell.'!B19</f>
        <v>0</v>
      </c>
      <c r="C19" s="1282">
        <f>'RM_3.sz.mell.'!C19</f>
        <v>0</v>
      </c>
      <c r="D19" s="25">
        <f>'RM_3.sz.mell.'!D19</f>
        <v>0</v>
      </c>
      <c r="E19" s="25">
        <f>'RM_3.sz.mell.'!E19</f>
        <v>0</v>
      </c>
      <c r="F19" s="25"/>
      <c r="G19" s="56">
        <f t="shared" si="0"/>
        <v>0</v>
      </c>
    </row>
    <row r="20" spans="1:7" ht="15.95" customHeight="1" x14ac:dyDescent="0.2">
      <c r="A20" s="455">
        <f>'RM_3.sz.mell.'!A20</f>
        <v>0</v>
      </c>
      <c r="B20" s="25">
        <f>'RM_3.sz.mell.'!B20</f>
        <v>0</v>
      </c>
      <c r="C20" s="1282">
        <f>'RM_3.sz.mell.'!C20</f>
        <v>0</v>
      </c>
      <c r="D20" s="25">
        <f>'RM_3.sz.mell.'!D20</f>
        <v>0</v>
      </c>
      <c r="E20" s="25">
        <f>'RM_3.sz.mell.'!E20</f>
        <v>0</v>
      </c>
      <c r="F20" s="25"/>
      <c r="G20" s="56">
        <f t="shared" si="0"/>
        <v>0</v>
      </c>
    </row>
    <row r="21" spans="1:7" ht="15.95" customHeight="1" x14ac:dyDescent="0.2">
      <c r="A21" s="455">
        <f>'RM_3.sz.mell.'!A21</f>
        <v>0</v>
      </c>
      <c r="B21" s="25">
        <f>'RM_3.sz.mell.'!B21</f>
        <v>0</v>
      </c>
      <c r="C21" s="1282">
        <f>'RM_3.sz.mell.'!C21</f>
        <v>0</v>
      </c>
      <c r="D21" s="25">
        <f>'RM_3.sz.mell.'!D21</f>
        <v>0</v>
      </c>
      <c r="E21" s="25">
        <f>'RM_3.sz.mell.'!E21</f>
        <v>0</v>
      </c>
      <c r="F21" s="25"/>
      <c r="G21" s="56">
        <f t="shared" si="0"/>
        <v>0</v>
      </c>
    </row>
    <row r="22" spans="1:7" ht="15.95" customHeight="1" x14ac:dyDescent="0.2">
      <c r="A22" s="455">
        <f>'RM_3.sz.mell.'!A22</f>
        <v>0</v>
      </c>
      <c r="B22" s="25">
        <f>'RM_3.sz.mell.'!B22</f>
        <v>0</v>
      </c>
      <c r="C22" s="1282">
        <f>'RM_3.sz.mell.'!C22</f>
        <v>0</v>
      </c>
      <c r="D22" s="25">
        <f>'RM_3.sz.mell.'!D22</f>
        <v>0</v>
      </c>
      <c r="E22" s="25">
        <f>'RM_3.sz.mell.'!E22</f>
        <v>0</v>
      </c>
      <c r="F22" s="25"/>
      <c r="G22" s="56">
        <f t="shared" si="0"/>
        <v>0</v>
      </c>
    </row>
    <row r="23" spans="1:7" ht="15.95" customHeight="1" x14ac:dyDescent="0.2">
      <c r="A23" s="455">
        <f>'RM_3.sz.mell.'!A23</f>
        <v>0</v>
      </c>
      <c r="B23" s="25">
        <f>'RM_3.sz.mell.'!B23</f>
        <v>0</v>
      </c>
      <c r="C23" s="1282">
        <f>'RM_3.sz.mell.'!C23</f>
        <v>0</v>
      </c>
      <c r="D23" s="25">
        <f>'RM_3.sz.mell.'!D23</f>
        <v>0</v>
      </c>
      <c r="E23" s="25">
        <f>'RM_3.sz.mell.'!E23</f>
        <v>0</v>
      </c>
      <c r="F23" s="25"/>
      <c r="G23" s="56">
        <f t="shared" si="0"/>
        <v>0</v>
      </c>
    </row>
    <row r="24" spans="1:7" ht="15.95" customHeight="1" thickBot="1" x14ac:dyDescent="0.25">
      <c r="A24" s="57">
        <f>'RM_3.sz.mell.'!A24</f>
        <v>0</v>
      </c>
      <c r="B24" s="26">
        <f>'RM_3.sz.mell.'!B24</f>
        <v>0</v>
      </c>
      <c r="C24" s="1283">
        <f>'RM_3.sz.mell.'!C24</f>
        <v>0</v>
      </c>
      <c r="D24" s="26">
        <f>'RM_3.sz.mell.'!D24</f>
        <v>0</v>
      </c>
      <c r="E24" s="26">
        <f>'RM_3.sz.mell.'!E24</f>
        <v>0</v>
      </c>
      <c r="F24" s="26"/>
      <c r="G24" s="58">
        <f t="shared" si="0"/>
        <v>0</v>
      </c>
    </row>
    <row r="25" spans="1:7" s="61" customFormat="1" ht="18" customHeight="1" thickBot="1" x14ac:dyDescent="0.25">
      <c r="A25" s="184" t="str">
        <f>'RM_3.sz.mell.'!A25</f>
        <v>ÖSSZESEN:</v>
      </c>
      <c r="B25" s="59">
        <f>'RM_3.sz.mell.'!B25</f>
        <v>552685378</v>
      </c>
      <c r="C25" s="117">
        <f>'RM_3.sz.mell.'!C25</f>
        <v>0</v>
      </c>
      <c r="D25" s="59">
        <f>'RM_3.sz.mell.'!D25</f>
        <v>5424825</v>
      </c>
      <c r="E25" s="59">
        <f>'RM_3.sz.mell.'!E25</f>
        <v>547260553</v>
      </c>
      <c r="F25" s="59">
        <f>SUM(F7:F24)</f>
        <v>0</v>
      </c>
      <c r="G25" s="60">
        <f>SUM(G7:G24)</f>
        <v>547260553</v>
      </c>
    </row>
  </sheetData>
  <sheetProtection sheet="1"/>
  <customSheetViews>
    <customSheetView guid="{9A8A2574-4E4C-4A0E-A4B4-611EAAF4A38D}" scale="120">
      <selection activeCell="J12" sqref="J12"/>
      <pageMargins left="0.61" right="0.52" top="1.02" bottom="0.98425196850393704" header="0.78740157480314965" footer="0.78740157480314965"/>
      <printOptions horizontalCentered="1"/>
      <pageSetup paperSize="9" scale="96" orientation="landscape" horizontalDpi="300" verticalDpi="300" r:id="rId1"/>
      <headerFooter alignWithMargins="0"/>
    </customSheetView>
  </customSheetViews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2"/>
  <headerFooter alignWithMargins="0"/>
</worksheet>
</file>

<file path=xl/worksheets/sheet2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5"/>
  <sheetViews>
    <sheetView zoomScale="120" zoomScaleNormal="120" workbookViewId="0">
      <selection activeCell="J11" sqref="J11"/>
    </sheetView>
  </sheetViews>
  <sheetFormatPr defaultRowHeight="12.75" x14ac:dyDescent="0.2"/>
  <cols>
    <col min="1" max="1" width="54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42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20.45" customHeight="1" x14ac:dyDescent="0.2">
      <c r="A1" s="629"/>
      <c r="B1" s="2134" t="str">
        <f>CONCATENATE("4. melléklet ",IB_ALAPADATOK!A7," ",IB_ALAPADATOK!B7," ",IB_ALAPADATOK!C7," ",IB_ALAPADATOK!D7)</f>
        <v>4. melléklet a 2021. III. negyedévi költségvetési tájékoztatóhoz</v>
      </c>
      <c r="C1" s="2134"/>
      <c r="D1" s="2134"/>
      <c r="E1" s="2134"/>
      <c r="F1" s="2134"/>
      <c r="G1" s="2134"/>
    </row>
    <row r="2" spans="1:7" x14ac:dyDescent="0.2">
      <c r="A2" s="629"/>
      <c r="B2" s="614"/>
      <c r="C2" s="614"/>
      <c r="D2" s="614"/>
      <c r="E2" s="614"/>
      <c r="F2" s="614"/>
      <c r="G2" s="614"/>
    </row>
    <row r="3" spans="1:7" ht="24.75" customHeight="1" x14ac:dyDescent="0.2">
      <c r="A3" s="2133" t="s">
        <v>1</v>
      </c>
      <c r="B3" s="2133"/>
      <c r="C3" s="2133"/>
      <c r="D3" s="2133"/>
      <c r="E3" s="2133"/>
      <c r="F3" s="2133"/>
      <c r="G3" s="2133"/>
    </row>
    <row r="4" spans="1:7" ht="23.25" customHeight="1" thickBot="1" x14ac:dyDescent="0.3">
      <c r="A4" s="629"/>
      <c r="B4" s="614"/>
      <c r="C4" s="614"/>
      <c r="D4" s="614"/>
      <c r="E4" s="614"/>
      <c r="F4" s="614"/>
      <c r="G4" s="630" t="str">
        <f>'IB_3.sz.mell.'!G4</f>
        <v xml:space="preserve"> Forintban!</v>
      </c>
    </row>
    <row r="5" spans="1:7" s="45" customFormat="1" ht="48.75" customHeight="1" thickBot="1" x14ac:dyDescent="0.25">
      <c r="A5" s="631" t="s">
        <v>66</v>
      </c>
      <c r="B5" s="632" t="s">
        <v>64</v>
      </c>
      <c r="C5" s="632" t="s">
        <v>65</v>
      </c>
      <c r="D5" s="183" t="str">
        <f>+'IB_3.sz.mell.'!D5</f>
        <v>Felhasználás   2020. XII. 31-ig</v>
      </c>
      <c r="E5" s="183" t="str">
        <f>+CONCATENATE(LEFT(IB_ÖSSZEFÜGGÉSEK!A6,4),". évi",CHAR(10),"módosított előirányzat")</f>
        <v>2021. évi
módosított előirányzat</v>
      </c>
      <c r="F5" s="183" t="str">
        <f>+CONCATENATE("Teljesítés ",IB_ALAPADATOK!B7,IB_ALAPADATOK!C9,"-ig")</f>
        <v>Teljesítés 2021. IX. 30.-ig</v>
      </c>
      <c r="G5" s="52" t="str">
        <f>+CONCATENATE("Összes teljesítés ",IB_ALAPADATOK!B7,IB_ALAPADATOK!C9,"-ig")</f>
        <v>Összes teljesítés 2021. IX. 30.-ig</v>
      </c>
    </row>
    <row r="6" spans="1:7" s="55" customFormat="1" ht="15.2" customHeight="1" thickBot="1" x14ac:dyDescent="0.25">
      <c r="A6" s="852" t="s">
        <v>488</v>
      </c>
      <c r="B6" s="853" t="s">
        <v>489</v>
      </c>
      <c r="C6" s="853" t="s">
        <v>490</v>
      </c>
      <c r="D6" s="853" t="s">
        <v>492</v>
      </c>
      <c r="E6" s="853" t="s">
        <v>491</v>
      </c>
      <c r="F6" s="853" t="s">
        <v>493</v>
      </c>
      <c r="G6" s="854" t="s">
        <v>795</v>
      </c>
    </row>
    <row r="7" spans="1:7" ht="15.95" customHeight="1" x14ac:dyDescent="0.2">
      <c r="A7" s="62">
        <f>'RM_4.sz.mell.'!A7</f>
        <v>0</v>
      </c>
      <c r="B7" s="63">
        <f>'RM_4.sz.mell.'!B7</f>
        <v>0</v>
      </c>
      <c r="C7" s="1284">
        <f>'RM_4.sz.mell.'!C7</f>
        <v>0</v>
      </c>
      <c r="D7" s="63">
        <f>'RM_4.sz.mell.'!D7</f>
        <v>0</v>
      </c>
      <c r="E7" s="63">
        <f>'RM_4.sz.mell.'!E7</f>
        <v>0</v>
      </c>
      <c r="F7" s="63"/>
      <c r="G7" s="64">
        <f t="shared" ref="G7:G24" si="0">B7-D7-F7</f>
        <v>0</v>
      </c>
    </row>
    <row r="8" spans="1:7" ht="15.95" customHeight="1" x14ac:dyDescent="0.2">
      <c r="A8" s="62">
        <f>'RM_4.sz.mell.'!A8</f>
        <v>0</v>
      </c>
      <c r="B8" s="63">
        <f>'RM_4.sz.mell.'!B8</f>
        <v>0</v>
      </c>
      <c r="C8" s="1284">
        <f>'RM_4.sz.mell.'!C8</f>
        <v>0</v>
      </c>
      <c r="D8" s="63">
        <f>'RM_4.sz.mell.'!D8</f>
        <v>0</v>
      </c>
      <c r="E8" s="63">
        <f>'RM_4.sz.mell.'!E8</f>
        <v>0</v>
      </c>
      <c r="F8" s="63"/>
      <c r="G8" s="64">
        <f t="shared" si="0"/>
        <v>0</v>
      </c>
    </row>
    <row r="9" spans="1:7" ht="15.95" customHeight="1" x14ac:dyDescent="0.2">
      <c r="A9" s="62">
        <f>'RM_4.sz.mell.'!A9</f>
        <v>0</v>
      </c>
      <c r="B9" s="63">
        <f>'RM_4.sz.mell.'!B9</f>
        <v>0</v>
      </c>
      <c r="C9" s="1284">
        <f>'RM_4.sz.mell.'!C9</f>
        <v>0</v>
      </c>
      <c r="D9" s="63">
        <f>'RM_4.sz.mell.'!D9</f>
        <v>0</v>
      </c>
      <c r="E9" s="63">
        <f>'RM_4.sz.mell.'!E9</f>
        <v>0</v>
      </c>
      <c r="F9" s="63"/>
      <c r="G9" s="64">
        <f t="shared" si="0"/>
        <v>0</v>
      </c>
    </row>
    <row r="10" spans="1:7" ht="15.95" customHeight="1" x14ac:dyDescent="0.2">
      <c r="A10" s="62">
        <f>'RM_4.sz.mell.'!A10</f>
        <v>0</v>
      </c>
      <c r="B10" s="63">
        <f>'RM_4.sz.mell.'!B10</f>
        <v>0</v>
      </c>
      <c r="C10" s="1284">
        <f>'RM_4.sz.mell.'!C10</f>
        <v>0</v>
      </c>
      <c r="D10" s="63">
        <f>'RM_4.sz.mell.'!D10</f>
        <v>0</v>
      </c>
      <c r="E10" s="63">
        <f>'RM_4.sz.mell.'!E10</f>
        <v>0</v>
      </c>
      <c r="F10" s="63"/>
      <c r="G10" s="64">
        <f t="shared" si="0"/>
        <v>0</v>
      </c>
    </row>
    <row r="11" spans="1:7" ht="15.95" customHeight="1" x14ac:dyDescent="0.2">
      <c r="A11" s="62">
        <f>'RM_4.sz.mell.'!A11</f>
        <v>0</v>
      </c>
      <c r="B11" s="63">
        <f>'RM_4.sz.mell.'!B11</f>
        <v>0</v>
      </c>
      <c r="C11" s="1284">
        <f>'RM_4.sz.mell.'!C11</f>
        <v>0</v>
      </c>
      <c r="D11" s="63">
        <f>'RM_4.sz.mell.'!D11</f>
        <v>0</v>
      </c>
      <c r="E11" s="63">
        <f>'RM_4.sz.mell.'!E11</f>
        <v>0</v>
      </c>
      <c r="F11" s="63"/>
      <c r="G11" s="64">
        <f t="shared" si="0"/>
        <v>0</v>
      </c>
    </row>
    <row r="12" spans="1:7" ht="15.95" customHeight="1" x14ac:dyDescent="0.2">
      <c r="A12" s="62">
        <f>'RM_4.sz.mell.'!A12</f>
        <v>0</v>
      </c>
      <c r="B12" s="63">
        <f>'RM_4.sz.mell.'!B12</f>
        <v>0</v>
      </c>
      <c r="C12" s="1284">
        <f>'RM_4.sz.mell.'!C12</f>
        <v>0</v>
      </c>
      <c r="D12" s="63">
        <f>'RM_4.sz.mell.'!D12</f>
        <v>0</v>
      </c>
      <c r="E12" s="63">
        <f>'RM_4.sz.mell.'!E12</f>
        <v>0</v>
      </c>
      <c r="F12" s="63"/>
      <c r="G12" s="64">
        <f t="shared" si="0"/>
        <v>0</v>
      </c>
    </row>
    <row r="13" spans="1:7" ht="15.95" customHeight="1" x14ac:dyDescent="0.2">
      <c r="A13" s="62">
        <f>'RM_4.sz.mell.'!A13</f>
        <v>0</v>
      </c>
      <c r="B13" s="63">
        <f>'RM_4.sz.mell.'!B13</f>
        <v>0</v>
      </c>
      <c r="C13" s="1284">
        <f>'RM_4.sz.mell.'!C13</f>
        <v>0</v>
      </c>
      <c r="D13" s="63">
        <f>'RM_4.sz.mell.'!D13</f>
        <v>0</v>
      </c>
      <c r="E13" s="63">
        <f>'RM_4.sz.mell.'!E13</f>
        <v>0</v>
      </c>
      <c r="F13" s="63"/>
      <c r="G13" s="64">
        <f t="shared" si="0"/>
        <v>0</v>
      </c>
    </row>
    <row r="14" spans="1:7" ht="15.95" customHeight="1" x14ac:dyDescent="0.2">
      <c r="A14" s="62">
        <f>'RM_4.sz.mell.'!A14</f>
        <v>0</v>
      </c>
      <c r="B14" s="63">
        <f>'RM_4.sz.mell.'!B14</f>
        <v>0</v>
      </c>
      <c r="C14" s="1284">
        <f>'RM_4.sz.mell.'!C14</f>
        <v>0</v>
      </c>
      <c r="D14" s="63">
        <f>'RM_4.sz.mell.'!D14</f>
        <v>0</v>
      </c>
      <c r="E14" s="63">
        <f>'RM_4.sz.mell.'!E14</f>
        <v>0</v>
      </c>
      <c r="F14" s="63"/>
      <c r="G14" s="64">
        <f t="shared" si="0"/>
        <v>0</v>
      </c>
    </row>
    <row r="15" spans="1:7" ht="15.95" customHeight="1" x14ac:dyDescent="0.2">
      <c r="A15" s="62">
        <f>'RM_4.sz.mell.'!A15</f>
        <v>0</v>
      </c>
      <c r="B15" s="63">
        <f>'RM_4.sz.mell.'!B15</f>
        <v>0</v>
      </c>
      <c r="C15" s="1284">
        <f>'RM_4.sz.mell.'!C15</f>
        <v>0</v>
      </c>
      <c r="D15" s="63">
        <f>'RM_4.sz.mell.'!D15</f>
        <v>0</v>
      </c>
      <c r="E15" s="63">
        <f>'RM_4.sz.mell.'!E15</f>
        <v>0</v>
      </c>
      <c r="F15" s="63"/>
      <c r="G15" s="64">
        <f t="shared" si="0"/>
        <v>0</v>
      </c>
    </row>
    <row r="16" spans="1:7" ht="15.95" customHeight="1" x14ac:dyDescent="0.2">
      <c r="A16" s="62">
        <f>'RM_4.sz.mell.'!A16</f>
        <v>0</v>
      </c>
      <c r="B16" s="63">
        <f>'RM_4.sz.mell.'!B16</f>
        <v>0</v>
      </c>
      <c r="C16" s="1284">
        <f>'RM_4.sz.mell.'!C16</f>
        <v>0</v>
      </c>
      <c r="D16" s="63">
        <f>'RM_4.sz.mell.'!D16</f>
        <v>0</v>
      </c>
      <c r="E16" s="63">
        <f>'RM_4.sz.mell.'!E16</f>
        <v>0</v>
      </c>
      <c r="F16" s="63"/>
      <c r="G16" s="64">
        <f t="shared" si="0"/>
        <v>0</v>
      </c>
    </row>
    <row r="17" spans="1:7" ht="15.95" customHeight="1" x14ac:dyDescent="0.2">
      <c r="A17" s="62">
        <f>'RM_4.sz.mell.'!A17</f>
        <v>0</v>
      </c>
      <c r="B17" s="63">
        <f>'RM_4.sz.mell.'!B17</f>
        <v>0</v>
      </c>
      <c r="C17" s="1284">
        <f>'RM_4.sz.mell.'!C17</f>
        <v>0</v>
      </c>
      <c r="D17" s="63">
        <f>'RM_4.sz.mell.'!D17</f>
        <v>0</v>
      </c>
      <c r="E17" s="63">
        <f>'RM_4.sz.mell.'!E17</f>
        <v>0</v>
      </c>
      <c r="F17" s="63"/>
      <c r="G17" s="64">
        <f t="shared" si="0"/>
        <v>0</v>
      </c>
    </row>
    <row r="18" spans="1:7" ht="15.95" customHeight="1" x14ac:dyDescent="0.2">
      <c r="A18" s="62">
        <f>'RM_4.sz.mell.'!A18</f>
        <v>0</v>
      </c>
      <c r="B18" s="63">
        <f>'RM_4.sz.mell.'!B18</f>
        <v>0</v>
      </c>
      <c r="C18" s="1284">
        <f>'RM_4.sz.mell.'!C18</f>
        <v>0</v>
      </c>
      <c r="D18" s="63">
        <f>'RM_4.sz.mell.'!D18</f>
        <v>0</v>
      </c>
      <c r="E18" s="63">
        <f>'RM_4.sz.mell.'!E18</f>
        <v>0</v>
      </c>
      <c r="F18" s="63"/>
      <c r="G18" s="64">
        <f t="shared" si="0"/>
        <v>0</v>
      </c>
    </row>
    <row r="19" spans="1:7" ht="15.95" customHeight="1" x14ac:dyDescent="0.2">
      <c r="A19" s="62">
        <f>'RM_4.sz.mell.'!A19</f>
        <v>0</v>
      </c>
      <c r="B19" s="63">
        <f>'RM_4.sz.mell.'!B19</f>
        <v>0</v>
      </c>
      <c r="C19" s="1284">
        <f>'RM_4.sz.mell.'!C19</f>
        <v>0</v>
      </c>
      <c r="D19" s="63">
        <f>'RM_4.sz.mell.'!D19</f>
        <v>0</v>
      </c>
      <c r="E19" s="63">
        <f>'RM_4.sz.mell.'!E19</f>
        <v>0</v>
      </c>
      <c r="F19" s="63"/>
      <c r="G19" s="64">
        <f t="shared" si="0"/>
        <v>0</v>
      </c>
    </row>
    <row r="20" spans="1:7" ht="15.95" customHeight="1" x14ac:dyDescent="0.2">
      <c r="A20" s="62">
        <f>'RM_4.sz.mell.'!A20</f>
        <v>0</v>
      </c>
      <c r="B20" s="63">
        <f>'RM_4.sz.mell.'!B20</f>
        <v>0</v>
      </c>
      <c r="C20" s="1284">
        <f>'RM_4.sz.mell.'!C20</f>
        <v>0</v>
      </c>
      <c r="D20" s="63">
        <f>'RM_4.sz.mell.'!D20</f>
        <v>0</v>
      </c>
      <c r="E20" s="63">
        <f>'RM_4.sz.mell.'!E20</f>
        <v>0</v>
      </c>
      <c r="F20" s="63"/>
      <c r="G20" s="64">
        <f t="shared" si="0"/>
        <v>0</v>
      </c>
    </row>
    <row r="21" spans="1:7" ht="15.95" customHeight="1" x14ac:dyDescent="0.2">
      <c r="A21" s="62">
        <f>'RM_4.sz.mell.'!A21</f>
        <v>0</v>
      </c>
      <c r="B21" s="63">
        <f>'RM_4.sz.mell.'!B21</f>
        <v>0</v>
      </c>
      <c r="C21" s="1284">
        <f>'RM_4.sz.mell.'!C21</f>
        <v>0</v>
      </c>
      <c r="D21" s="63">
        <f>'RM_4.sz.mell.'!D21</f>
        <v>0</v>
      </c>
      <c r="E21" s="63">
        <f>'RM_4.sz.mell.'!E21</f>
        <v>0</v>
      </c>
      <c r="F21" s="63"/>
      <c r="G21" s="64">
        <f t="shared" si="0"/>
        <v>0</v>
      </c>
    </row>
    <row r="22" spans="1:7" ht="15.95" customHeight="1" x14ac:dyDescent="0.2">
      <c r="A22" s="62">
        <f>'RM_4.sz.mell.'!A22</f>
        <v>0</v>
      </c>
      <c r="B22" s="63">
        <f>'RM_4.sz.mell.'!B22</f>
        <v>0</v>
      </c>
      <c r="C22" s="1284">
        <f>'RM_4.sz.mell.'!C22</f>
        <v>0</v>
      </c>
      <c r="D22" s="63">
        <f>'RM_4.sz.mell.'!D22</f>
        <v>0</v>
      </c>
      <c r="E22" s="63">
        <f>'RM_4.sz.mell.'!E22</f>
        <v>0</v>
      </c>
      <c r="F22" s="63"/>
      <c r="G22" s="64">
        <f t="shared" si="0"/>
        <v>0</v>
      </c>
    </row>
    <row r="23" spans="1:7" ht="15.95" customHeight="1" x14ac:dyDescent="0.2">
      <c r="A23" s="62">
        <f>'RM_4.sz.mell.'!A23</f>
        <v>0</v>
      </c>
      <c r="B23" s="63">
        <f>'RM_4.sz.mell.'!B23</f>
        <v>0</v>
      </c>
      <c r="C23" s="1284">
        <f>'RM_4.sz.mell.'!C23</f>
        <v>0</v>
      </c>
      <c r="D23" s="63">
        <f>'RM_4.sz.mell.'!D23</f>
        <v>0</v>
      </c>
      <c r="E23" s="63">
        <f>'RM_4.sz.mell.'!E23</f>
        <v>0</v>
      </c>
      <c r="F23" s="63"/>
      <c r="G23" s="64">
        <f t="shared" si="0"/>
        <v>0</v>
      </c>
    </row>
    <row r="24" spans="1:7" ht="15.95" customHeight="1" thickBot="1" x14ac:dyDescent="0.25">
      <c r="A24" s="62">
        <f>'RM_4.sz.mell.'!A24</f>
        <v>0</v>
      </c>
      <c r="B24" s="63">
        <f>'RM_4.sz.mell.'!B24</f>
        <v>0</v>
      </c>
      <c r="C24" s="1284">
        <f>'RM_4.sz.mell.'!C24</f>
        <v>0</v>
      </c>
      <c r="D24" s="63">
        <f>'RM_4.sz.mell.'!D24</f>
        <v>0</v>
      </c>
      <c r="E24" s="63">
        <f>'RM_4.sz.mell.'!E24</f>
        <v>0</v>
      </c>
      <c r="F24" s="63"/>
      <c r="G24" s="64">
        <f t="shared" si="0"/>
        <v>0</v>
      </c>
    </row>
    <row r="25" spans="1:7" s="61" customFormat="1" ht="18" customHeight="1" thickBot="1" x14ac:dyDescent="0.25">
      <c r="A25" s="184" t="str">
        <f>'RM_4.sz.mell.'!A25</f>
        <v>ÖSSZESEN:</v>
      </c>
      <c r="B25" s="185">
        <f>'RM_4.sz.mell.'!B25</f>
        <v>0</v>
      </c>
      <c r="C25" s="118">
        <f>'RM_4.sz.mell.'!C25</f>
        <v>0</v>
      </c>
      <c r="D25" s="185">
        <f>'RM_4.sz.mell.'!D25</f>
        <v>0</v>
      </c>
      <c r="E25" s="185">
        <f>'RM_4.sz.mell.'!E25</f>
        <v>0</v>
      </c>
      <c r="F25" s="185">
        <f>SUM(F7:F24)</f>
        <v>0</v>
      </c>
      <c r="G25" s="68">
        <f>SUM(G7:G24)</f>
        <v>0</v>
      </c>
    </row>
  </sheetData>
  <sheetProtection sheet="1"/>
  <customSheetViews>
    <customSheetView guid="{9A8A2574-4E4C-4A0E-A4B4-611EAAF4A38D}" scale="120">
      <selection activeCell="J11" sqref="J11"/>
      <pageMargins left="0.65" right="0.78740157480314965" top="1.2369791666666667" bottom="0.98425196850393704" header="0.78740157480314965" footer="0.78740157480314965"/>
      <printOptions horizontalCentered="1"/>
      <pageSetup paperSize="9" scale="91" orientation="landscape" horizontalDpi="300" verticalDpi="300" r:id="rId1"/>
      <headerFooter alignWithMargins="0">
        <oddHeader xml:space="preserve">&amp;R
   </oddHeader>
      </headerFooter>
    </customSheetView>
  </customSheetViews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2"/>
  <headerFooter alignWithMargins="0">
    <oddHeader xml:space="preserve">&amp;R
   </oddHeader>
  </headerFooter>
</worksheet>
</file>

<file path=xl/worksheets/sheet2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J340"/>
  <sheetViews>
    <sheetView zoomScale="120" zoomScaleNormal="120" zoomScaleSheetLayoutView="100" workbookViewId="0">
      <selection sqref="A1:I1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8"/>
      <c r="B1" s="2408"/>
      <c r="C1" s="2408"/>
      <c r="D1" s="2408"/>
      <c r="E1" s="2408"/>
      <c r="F1" s="2408"/>
      <c r="G1" s="2408"/>
      <c r="H1" s="2408"/>
      <c r="I1" s="2408"/>
    </row>
    <row r="2" spans="1:10" ht="15.75" x14ac:dyDescent="0.2">
      <c r="A2" s="2152" t="s">
        <v>1083</v>
      </c>
      <c r="B2" s="2152"/>
      <c r="C2" s="2152"/>
      <c r="D2" s="2152"/>
      <c r="E2" s="2152"/>
      <c r="F2" s="2152"/>
      <c r="G2" s="2152"/>
      <c r="H2" s="2152"/>
      <c r="I2" s="2152"/>
      <c r="J2" s="2395" t="str">
        <f>CONCATENATE("5. melléklet ",IB_ALAPADATOK!A7," ",IB_ALAPADATOK!B7," ",IB_ALAPADATOK!C7," ",IB_ALAPADATOK!D7)</f>
        <v>5. melléklet a 2021. III. negyedévi költségvetési tájékoztatóhoz</v>
      </c>
    </row>
    <row r="3" spans="1:10" ht="14.25" thickBot="1" x14ac:dyDescent="0.25">
      <c r="A3" s="1623"/>
      <c r="B3" s="1623"/>
      <c r="C3" s="1623"/>
      <c r="D3" s="1623"/>
      <c r="E3" s="1623"/>
      <c r="F3" s="1623"/>
      <c r="G3" s="1623"/>
      <c r="H3" s="2409" t="str">
        <f>H14</f>
        <v>Forintban!</v>
      </c>
      <c r="I3" s="2409"/>
      <c r="J3" s="2395"/>
    </row>
    <row r="4" spans="1:10" ht="13.5" thickBot="1" x14ac:dyDescent="0.25">
      <c r="A4" s="2153" t="s">
        <v>137</v>
      </c>
      <c r="B4" s="2154"/>
      <c r="C4" s="2154"/>
      <c r="D4" s="2154"/>
      <c r="E4" s="2154"/>
      <c r="F4" s="2271"/>
      <c r="G4" s="1624" t="s">
        <v>801</v>
      </c>
      <c r="H4" s="1624" t="s">
        <v>1084</v>
      </c>
      <c r="I4" s="1624" t="s">
        <v>797</v>
      </c>
      <c r="J4" s="2395"/>
    </row>
    <row r="5" spans="1:10" x14ac:dyDescent="0.2">
      <c r="A5" s="2410">
        <f>KVI_MOD_8.sz.mell.!A5</f>
        <v>0</v>
      </c>
      <c r="B5" s="2411"/>
      <c r="C5" s="2411"/>
      <c r="D5" s="2411"/>
      <c r="E5" s="2411"/>
      <c r="F5" s="2412"/>
      <c r="G5" s="1743">
        <f>KVI_MOD_8.sz.mell.!G5</f>
        <v>0</v>
      </c>
      <c r="H5" s="1743">
        <f>KVI_MOD_8.sz.mell.!I5</f>
        <v>0</v>
      </c>
      <c r="I5" s="1744"/>
      <c r="J5" s="2395"/>
    </row>
    <row r="6" spans="1:10" ht="13.5" thickBot="1" x14ac:dyDescent="0.25">
      <c r="A6" s="2413">
        <f>KVI_MOD_8.sz.mell.!A6</f>
        <v>0</v>
      </c>
      <c r="B6" s="2414"/>
      <c r="C6" s="2414"/>
      <c r="D6" s="2414"/>
      <c r="E6" s="2414"/>
      <c r="F6" s="2415"/>
      <c r="G6" s="1745">
        <f>KVI_MOD_8.sz.mell.!G6</f>
        <v>0</v>
      </c>
      <c r="H6" s="1746">
        <f>KVI_MOD_8.sz.mell.!I6</f>
        <v>0</v>
      </c>
      <c r="I6" s="1747"/>
      <c r="J6" s="2395"/>
    </row>
    <row r="7" spans="1:10" ht="13.5" thickBot="1" x14ac:dyDescent="0.25">
      <c r="A7" s="2468" t="s">
        <v>802</v>
      </c>
      <c r="B7" s="2469"/>
      <c r="C7" s="2469"/>
      <c r="D7" s="2469"/>
      <c r="E7" s="2469"/>
      <c r="F7" s="2470"/>
      <c r="G7" s="1741">
        <f>SUM(G5:G6)</f>
        <v>0</v>
      </c>
      <c r="H7" s="1741">
        <f>SUM(H5:H6)</f>
        <v>0</v>
      </c>
      <c r="I7" s="1741">
        <f>SUM(I5:I6)</f>
        <v>0</v>
      </c>
      <c r="J7" s="2395"/>
    </row>
    <row r="8" spans="1:10" x14ac:dyDescent="0.2">
      <c r="A8" s="1713"/>
      <c r="B8" s="1713"/>
      <c r="C8" s="1713"/>
      <c r="D8" s="1713"/>
      <c r="E8" s="1713"/>
      <c r="F8" s="1713"/>
      <c r="G8" s="1714"/>
      <c r="H8" s="1714"/>
      <c r="I8" s="1714"/>
      <c r="J8" s="2395"/>
    </row>
    <row r="9" spans="1:10" x14ac:dyDescent="0.2">
      <c r="A9" s="1713"/>
      <c r="B9" s="1713"/>
      <c r="C9" s="1713"/>
      <c r="D9" s="1713"/>
      <c r="E9" s="1713"/>
      <c r="F9" s="1713"/>
      <c r="G9" s="1714"/>
      <c r="H9" s="1714"/>
      <c r="I9" s="1714"/>
      <c r="J9" s="2395"/>
    </row>
    <row r="10" spans="1:10" ht="15.75" x14ac:dyDescent="0.2">
      <c r="A10" s="2161" t="s">
        <v>679</v>
      </c>
      <c r="B10" s="2161"/>
      <c r="C10" s="2161"/>
      <c r="D10" s="2161"/>
      <c r="E10" s="2161"/>
      <c r="F10" s="2161"/>
      <c r="G10" s="2161"/>
      <c r="H10" s="2161"/>
      <c r="I10" s="2161"/>
      <c r="J10" s="2395"/>
    </row>
    <row r="11" spans="1:10" ht="15.75" x14ac:dyDescent="0.2">
      <c r="A11" s="2162" t="s">
        <v>1082</v>
      </c>
      <c r="B11" s="2161"/>
      <c r="C11" s="2161"/>
      <c r="D11" s="2161"/>
      <c r="E11" s="2161"/>
      <c r="F11" s="2161"/>
      <c r="G11" s="2161"/>
      <c r="H11" s="2161"/>
      <c r="I11" s="2161"/>
      <c r="J11" s="2395"/>
    </row>
    <row r="12" spans="1:10" ht="15.75" x14ac:dyDescent="0.2">
      <c r="A12" s="1622"/>
      <c r="B12" s="1621"/>
      <c r="C12" s="1621"/>
      <c r="D12" s="1621"/>
      <c r="E12" s="1621"/>
      <c r="F12" s="1621"/>
      <c r="G12" s="1621"/>
      <c r="H12" s="1621"/>
      <c r="I12" s="1621"/>
      <c r="J12" s="2395"/>
    </row>
    <row r="13" spans="1:10" ht="14.25" customHeight="1" x14ac:dyDescent="0.2">
      <c r="A13" s="2136" t="s">
        <v>1085</v>
      </c>
      <c r="B13" s="2136"/>
      <c r="C13" s="2137"/>
      <c r="D13" s="2137"/>
      <c r="E13" s="2137"/>
      <c r="F13" s="2137"/>
      <c r="G13" s="2137"/>
      <c r="H13" s="2137"/>
      <c r="I13" s="2137"/>
      <c r="J13" s="2395"/>
    </row>
    <row r="14" spans="1:10" ht="15.75" thickBot="1" x14ac:dyDescent="0.25">
      <c r="A14" s="1626"/>
      <c r="B14" s="1626"/>
      <c r="C14" s="1626"/>
      <c r="D14" s="1626"/>
      <c r="E14" s="1626"/>
      <c r="F14" s="1626"/>
      <c r="G14" s="1626"/>
      <c r="H14" s="2396" t="s">
        <v>559</v>
      </c>
      <c r="I14" s="2396"/>
      <c r="J14" s="2395"/>
    </row>
    <row r="15" spans="1:10" ht="13.5" thickBot="1" x14ac:dyDescent="0.25">
      <c r="A15" s="2397" t="s">
        <v>130</v>
      </c>
      <c r="B15" s="2252" t="s">
        <v>796</v>
      </c>
      <c r="C15" s="2253"/>
      <c r="D15" s="2253"/>
      <c r="E15" s="2253"/>
      <c r="F15" s="2400"/>
      <c r="G15" s="2400"/>
      <c r="H15" s="2400"/>
      <c r="I15" s="2143"/>
      <c r="J15" s="2395"/>
    </row>
    <row r="16" spans="1:10" ht="13.5" thickBot="1" x14ac:dyDescent="0.25">
      <c r="A16" s="2398"/>
      <c r="B16" s="2144" t="s">
        <v>1109</v>
      </c>
      <c r="C16" s="2401" t="s">
        <v>1087</v>
      </c>
      <c r="D16" s="2465"/>
      <c r="E16" s="2465"/>
      <c r="F16" s="2465"/>
      <c r="G16" s="2465"/>
      <c r="H16" s="2465"/>
      <c r="I16" s="2466" t="str">
        <f>'IB_4.sz.mell.'!G5</f>
        <v>Összes teljesítés 2021. IX. 30.-ig</v>
      </c>
      <c r="J16" s="2395"/>
    </row>
    <row r="17" spans="1:10" ht="28.5" customHeight="1" thickBot="1" x14ac:dyDescent="0.25">
      <c r="A17" s="2398"/>
      <c r="B17" s="2145"/>
      <c r="C17" s="2144" t="str">
        <f>CONCATENATE(IB_TARTALOMJEGYZÉK!A1,". előtti bevétel, kiadás")</f>
        <v>2021. előtti bevétel, kiadás</v>
      </c>
      <c r="D17" s="1627" t="s">
        <v>798</v>
      </c>
      <c r="E17" s="1627" t="s">
        <v>799</v>
      </c>
      <c r="F17" s="1628" t="s">
        <v>797</v>
      </c>
      <c r="G17" s="1628" t="s">
        <v>798</v>
      </c>
      <c r="H17" s="1719" t="s">
        <v>799</v>
      </c>
      <c r="I17" s="2467"/>
      <c r="J17" s="2395"/>
    </row>
    <row r="18" spans="1:10" ht="13.5" thickBot="1" x14ac:dyDescent="0.25">
      <c r="A18" s="2399"/>
      <c r="B18" s="2146"/>
      <c r="C18" s="2150"/>
      <c r="D18" s="2404" t="str">
        <f>CONCATENATE(IB_TARTALOMJEGYZÉK!$A$1,". évi")</f>
        <v>2021. évi</v>
      </c>
      <c r="E18" s="2405"/>
      <c r="F18" s="2406"/>
      <c r="G18" s="2404" t="str">
        <f>CONCATENATE(IB_TARTALOMJEGYZÉK!$A$1,". után")</f>
        <v>2021. után</v>
      </c>
      <c r="H18" s="2407"/>
      <c r="I18" s="2406"/>
      <c r="J18" s="2395"/>
    </row>
    <row r="19" spans="1:10" ht="13.5" thickBot="1" x14ac:dyDescent="0.25">
      <c r="A19" s="1629" t="s">
        <v>488</v>
      </c>
      <c r="B19" s="1630" t="s">
        <v>1110</v>
      </c>
      <c r="C19" s="1631" t="s">
        <v>490</v>
      </c>
      <c r="D19" s="1632" t="s">
        <v>492</v>
      </c>
      <c r="E19" s="1632" t="s">
        <v>491</v>
      </c>
      <c r="F19" s="1631" t="s">
        <v>493</v>
      </c>
      <c r="G19" s="1631" t="s">
        <v>494</v>
      </c>
      <c r="H19" s="1631" t="s">
        <v>495</v>
      </c>
      <c r="I19" s="1633" t="s">
        <v>1108</v>
      </c>
      <c r="J19" s="2395"/>
    </row>
    <row r="20" spans="1:10" x14ac:dyDescent="0.2">
      <c r="A20" s="1634" t="s">
        <v>131</v>
      </c>
      <c r="B20" s="1763">
        <f t="shared" ref="B20:B25" si="0">C20+E20+H20</f>
        <v>0</v>
      </c>
      <c r="C20" s="1763">
        <f>KVI_MOD_8.sz.mell.!C20</f>
        <v>0</v>
      </c>
      <c r="D20" s="1764">
        <f>KVI_MOD_8.sz.mell.!D20</f>
        <v>0</v>
      </c>
      <c r="E20" s="1764">
        <f>KVI_MOD_8.sz.mell.!F20</f>
        <v>0</v>
      </c>
      <c r="F20" s="1635"/>
      <c r="G20" s="1764">
        <f>KVI_MOD_8.sz.mell.!G20</f>
        <v>0</v>
      </c>
      <c r="H20" s="1766">
        <f>KVI_MOD_8.sz.mell.!I20</f>
        <v>0</v>
      </c>
      <c r="I20" s="1767">
        <f t="shared" ref="I20:I25" si="1">C20+F20</f>
        <v>0</v>
      </c>
      <c r="J20" s="2395"/>
    </row>
    <row r="21" spans="1:10" x14ac:dyDescent="0.2">
      <c r="A21" s="1720" t="s">
        <v>143</v>
      </c>
      <c r="B21" s="1768">
        <f t="shared" si="0"/>
        <v>0</v>
      </c>
      <c r="C21" s="1769">
        <f>KVI_MOD_8.sz.mell.!C21</f>
        <v>0</v>
      </c>
      <c r="D21" s="1769">
        <f>KVI_MOD_8.sz.mell.!D21</f>
        <v>0</v>
      </c>
      <c r="E21" s="1769">
        <f>KVI_MOD_8.sz.mell.!F21</f>
        <v>0</v>
      </c>
      <c r="F21" s="1637"/>
      <c r="G21" s="1769">
        <f>KVI_MOD_8.sz.mell.!G21</f>
        <v>0</v>
      </c>
      <c r="H21" s="1771">
        <f>KVI_MOD_8.sz.mell.!I21</f>
        <v>0</v>
      </c>
      <c r="I21" s="1772">
        <f t="shared" si="1"/>
        <v>0</v>
      </c>
      <c r="J21" s="2395"/>
    </row>
    <row r="22" spans="1:10" x14ac:dyDescent="0.2">
      <c r="A22" s="1638" t="s">
        <v>132</v>
      </c>
      <c r="B22" s="1773">
        <f t="shared" si="0"/>
        <v>46539392</v>
      </c>
      <c r="C22" s="1771">
        <f>KVI_MOD_8.sz.mell.!C22</f>
        <v>23269696</v>
      </c>
      <c r="D22" s="1771">
        <f>KVI_MOD_8.sz.mell.!D22</f>
        <v>23269696</v>
      </c>
      <c r="E22" s="1769">
        <f>KVI_MOD_8.sz.mell.!F22</f>
        <v>23269696</v>
      </c>
      <c r="F22" s="1639"/>
      <c r="G22" s="1771">
        <f>KVI_MOD_8.sz.mell.!G22</f>
        <v>0</v>
      </c>
      <c r="H22" s="1771">
        <f>KVI_MOD_8.sz.mell.!I22</f>
        <v>0</v>
      </c>
      <c r="I22" s="1772">
        <f t="shared" si="1"/>
        <v>23269696</v>
      </c>
      <c r="J22" s="2395"/>
    </row>
    <row r="23" spans="1:10" x14ac:dyDescent="0.2">
      <c r="A23" s="1638" t="s">
        <v>145</v>
      </c>
      <c r="B23" s="1773">
        <f t="shared" si="0"/>
        <v>0</v>
      </c>
      <c r="C23" s="1771">
        <f>KVI_MOD_8.sz.mell.!C23</f>
        <v>0</v>
      </c>
      <c r="D23" s="1771">
        <f>KVI_MOD_8.sz.mell.!D23</f>
        <v>0</v>
      </c>
      <c r="E23" s="1769">
        <f>KVI_MOD_8.sz.mell.!F23</f>
        <v>0</v>
      </c>
      <c r="F23" s="1639"/>
      <c r="G23" s="1771">
        <f>KVI_MOD_8.sz.mell.!G23</f>
        <v>0</v>
      </c>
      <c r="H23" s="1771">
        <f>KVI_MOD_8.sz.mell.!I23</f>
        <v>0</v>
      </c>
      <c r="I23" s="1772">
        <f t="shared" si="1"/>
        <v>0</v>
      </c>
      <c r="J23" s="2395"/>
    </row>
    <row r="24" spans="1:10" x14ac:dyDescent="0.2">
      <c r="A24" s="1638" t="s">
        <v>133</v>
      </c>
      <c r="B24" s="1773">
        <f t="shared" si="0"/>
        <v>0</v>
      </c>
      <c r="C24" s="1771">
        <f>KVI_MOD_8.sz.mell.!C24</f>
        <v>0</v>
      </c>
      <c r="D24" s="1771">
        <f>KVI_MOD_8.sz.mell.!D24</f>
        <v>0</v>
      </c>
      <c r="E24" s="1769">
        <f>KVI_MOD_8.sz.mell.!F24</f>
        <v>0</v>
      </c>
      <c r="F24" s="1639"/>
      <c r="G24" s="1771">
        <f>KVI_MOD_8.sz.mell.!G24</f>
        <v>0</v>
      </c>
      <c r="H24" s="1771">
        <f>KVI_MOD_8.sz.mell.!I24</f>
        <v>0</v>
      </c>
      <c r="I24" s="1772">
        <f t="shared" si="1"/>
        <v>0</v>
      </c>
      <c r="J24" s="2395"/>
    </row>
    <row r="25" spans="1:10" ht="13.5" thickBot="1" x14ac:dyDescent="0.25">
      <c r="A25" s="1638" t="s">
        <v>134</v>
      </c>
      <c r="B25" s="1773">
        <f t="shared" si="0"/>
        <v>0</v>
      </c>
      <c r="C25" s="1771">
        <f>KVI_MOD_8.sz.mell.!C25</f>
        <v>0</v>
      </c>
      <c r="D25" s="1771">
        <f>KVI_MOD_8.sz.mell.!D25</f>
        <v>0</v>
      </c>
      <c r="E25" s="1769">
        <f>KVI_MOD_8.sz.mell.!F25</f>
        <v>0</v>
      </c>
      <c r="F25" s="1639"/>
      <c r="G25" s="1771">
        <f>KVI_MOD_8.sz.mell.!G25</f>
        <v>0</v>
      </c>
      <c r="H25" s="1771">
        <f>KVI_MOD_8.sz.mell.!I25</f>
        <v>0</v>
      </c>
      <c r="I25" s="1772">
        <f t="shared" si="1"/>
        <v>0</v>
      </c>
      <c r="J25" s="2395"/>
    </row>
    <row r="26" spans="1:10" ht="13.5" thickBot="1" x14ac:dyDescent="0.25">
      <c r="A26" s="1721" t="s">
        <v>135</v>
      </c>
      <c r="B26" s="1740">
        <f t="shared" ref="B26:I26" si="2">B20+SUM(B22:B25)</f>
        <v>46539392</v>
      </c>
      <c r="C26" s="1740">
        <f t="shared" si="2"/>
        <v>23269696</v>
      </c>
      <c r="D26" s="1740">
        <f t="shared" si="2"/>
        <v>23269696</v>
      </c>
      <c r="E26" s="1740">
        <f t="shared" si="2"/>
        <v>23269696</v>
      </c>
      <c r="F26" s="1740">
        <f t="shared" si="2"/>
        <v>0</v>
      </c>
      <c r="G26" s="1740">
        <f t="shared" si="2"/>
        <v>0</v>
      </c>
      <c r="H26" s="1740">
        <f t="shared" si="2"/>
        <v>0</v>
      </c>
      <c r="I26" s="1774">
        <f t="shared" si="2"/>
        <v>23269696</v>
      </c>
      <c r="J26" s="2395"/>
    </row>
    <row r="27" spans="1:10" x14ac:dyDescent="0.2">
      <c r="A27" s="1641" t="s">
        <v>139</v>
      </c>
      <c r="B27" s="1763">
        <f>C27+E27+H27</f>
        <v>40000000</v>
      </c>
      <c r="C27" s="1764">
        <f>KVI_MOD_8.sz.mell.!C27</f>
        <v>20000000</v>
      </c>
      <c r="D27" s="1764">
        <f>KVI_MOD_8.sz.mell.!D27</f>
        <v>20000000</v>
      </c>
      <c r="E27" s="1764">
        <f>KVI_MOD_8.sz.mell.!F27</f>
        <v>20000000</v>
      </c>
      <c r="F27" s="1635"/>
      <c r="G27" s="1764">
        <f>KVI_MOD_8.sz.mell.!G27</f>
        <v>0</v>
      </c>
      <c r="H27" s="1764">
        <f>KVI_MOD_8.sz.mell.!I27</f>
        <v>0</v>
      </c>
      <c r="I27" s="1767">
        <f>C27+F27</f>
        <v>20000000</v>
      </c>
      <c r="J27" s="2395"/>
    </row>
    <row r="28" spans="1:10" x14ac:dyDescent="0.2">
      <c r="A28" s="1642" t="s">
        <v>140</v>
      </c>
      <c r="B28" s="1773">
        <f>C28+E28+H28</f>
        <v>0</v>
      </c>
      <c r="C28" s="1771">
        <f>KVI_MOD_8.sz.mell.!C28</f>
        <v>0</v>
      </c>
      <c r="D28" s="1771">
        <f>KVI_MOD_8.sz.mell.!D28</f>
        <v>0</v>
      </c>
      <c r="E28" s="1771">
        <f>KVI_MOD_8.sz.mell.!F28</f>
        <v>0</v>
      </c>
      <c r="F28" s="1639"/>
      <c r="G28" s="1771">
        <f>KVI_MOD_8.sz.mell.!G28</f>
        <v>0</v>
      </c>
      <c r="H28" s="1771">
        <f>KVI_MOD_8.sz.mell.!I28</f>
        <v>0</v>
      </c>
      <c r="I28" s="1772">
        <f>C28+F28</f>
        <v>0</v>
      </c>
      <c r="J28" s="2395"/>
    </row>
    <row r="29" spans="1:10" x14ac:dyDescent="0.2">
      <c r="A29" s="1642" t="s">
        <v>141</v>
      </c>
      <c r="B29" s="1773">
        <f>C29+E29+H29</f>
        <v>6539392</v>
      </c>
      <c r="C29" s="1771">
        <f>KVI_MOD_8.sz.mell.!C29</f>
        <v>3269696</v>
      </c>
      <c r="D29" s="1771">
        <f>KVI_MOD_8.sz.mell.!D29</f>
        <v>3269696</v>
      </c>
      <c r="E29" s="1771">
        <f>KVI_MOD_8.sz.mell.!F29</f>
        <v>3269696</v>
      </c>
      <c r="F29" s="1639"/>
      <c r="G29" s="1771">
        <f>KVI_MOD_8.sz.mell.!G29</f>
        <v>0</v>
      </c>
      <c r="H29" s="1771">
        <f>KVI_MOD_8.sz.mell.!I29</f>
        <v>0</v>
      </c>
      <c r="I29" s="1772">
        <f>C29+F29</f>
        <v>3269696</v>
      </c>
      <c r="J29" s="2395"/>
    </row>
    <row r="30" spans="1:10" x14ac:dyDescent="0.2">
      <c r="A30" s="1642" t="s">
        <v>142</v>
      </c>
      <c r="B30" s="1773">
        <f>C30+E30+H30</f>
        <v>0</v>
      </c>
      <c r="C30" s="1771">
        <f>KVI_MOD_8.sz.mell.!C30</f>
        <v>0</v>
      </c>
      <c r="D30" s="1771">
        <f>KVI_MOD_8.sz.mell.!D30</f>
        <v>0</v>
      </c>
      <c r="E30" s="1771">
        <f>KVI_MOD_8.sz.mell.!F30</f>
        <v>0</v>
      </c>
      <c r="F30" s="1639"/>
      <c r="G30" s="1771">
        <f>KVI_MOD_8.sz.mell.!G30</f>
        <v>0</v>
      </c>
      <c r="H30" s="1771">
        <f>KVI_MOD_8.sz.mell.!I30</f>
        <v>0</v>
      </c>
      <c r="I30" s="1772">
        <f>C30+F30</f>
        <v>0</v>
      </c>
      <c r="J30" s="2395"/>
    </row>
    <row r="31" spans="1:10" ht="13.5" thickBot="1" x14ac:dyDescent="0.25">
      <c r="A31" s="1643"/>
      <c r="B31" s="1775">
        <f>C31+E31+H31</f>
        <v>0</v>
      </c>
      <c r="C31" s="1776">
        <f>KVI_MOD_8.sz.mell.!C31</f>
        <v>0</v>
      </c>
      <c r="D31" s="1776">
        <f>KVI_MOD_8.sz.mell.!D31</f>
        <v>0</v>
      </c>
      <c r="E31" s="1771">
        <f>KVI_MOD_8.sz.mell.!F31</f>
        <v>0</v>
      </c>
      <c r="F31" s="1644"/>
      <c r="G31" s="1776">
        <f>KVI_MOD_8.sz.mell.!G31</f>
        <v>0</v>
      </c>
      <c r="H31" s="1771">
        <f>KVI_MOD_8.sz.mell.!I31</f>
        <v>0</v>
      </c>
      <c r="I31" s="1777">
        <f>C31+F31</f>
        <v>0</v>
      </c>
      <c r="J31" s="2395"/>
    </row>
    <row r="32" spans="1:10" ht="13.5" thickBot="1" x14ac:dyDescent="0.25">
      <c r="A32" s="1722" t="s">
        <v>109</v>
      </c>
      <c r="B32" s="1740">
        <f t="shared" ref="B32:I32" si="3">SUM(B27:B31)</f>
        <v>46539392</v>
      </c>
      <c r="C32" s="1740">
        <f t="shared" si="3"/>
        <v>23269696</v>
      </c>
      <c r="D32" s="1740">
        <f t="shared" si="3"/>
        <v>23269696</v>
      </c>
      <c r="E32" s="1708">
        <f t="shared" si="3"/>
        <v>23269696</v>
      </c>
      <c r="F32" s="1740">
        <f t="shared" si="3"/>
        <v>0</v>
      </c>
      <c r="G32" s="1740">
        <f t="shared" si="3"/>
        <v>0</v>
      </c>
      <c r="H32" s="1740">
        <f t="shared" si="3"/>
        <v>0</v>
      </c>
      <c r="I32" s="1774">
        <f t="shared" si="3"/>
        <v>23269696</v>
      </c>
      <c r="J32" s="2395"/>
    </row>
    <row r="33" spans="1:10" ht="12.75" customHeight="1" x14ac:dyDescent="0.2">
      <c r="A33" s="2163" t="s">
        <v>800</v>
      </c>
      <c r="B33" s="2163"/>
      <c r="C33" s="2163"/>
      <c r="D33" s="2163"/>
      <c r="E33" s="2163"/>
      <c r="F33" s="2163"/>
      <c r="G33" s="2163"/>
      <c r="H33" s="2163"/>
      <c r="I33" s="2163"/>
      <c r="J33" s="1717"/>
    </row>
    <row r="34" spans="1:10" x14ac:dyDescent="0.2">
      <c r="A34" s="1646"/>
      <c r="B34" s="1646"/>
      <c r="C34" s="1646"/>
      <c r="D34" s="1646"/>
      <c r="E34" s="1646"/>
      <c r="F34" s="1646"/>
      <c r="G34" s="1646"/>
      <c r="H34" s="1646"/>
      <c r="I34" s="1646"/>
      <c r="J34" s="1717"/>
    </row>
    <row r="35" spans="1:10" ht="14.25" x14ac:dyDescent="0.2">
      <c r="A35" s="2136" t="s">
        <v>136</v>
      </c>
      <c r="B35" s="2136"/>
      <c r="C35" s="2137"/>
      <c r="D35" s="2137"/>
      <c r="E35" s="2137"/>
      <c r="F35" s="2137"/>
      <c r="G35" s="2137"/>
      <c r="H35" s="2137"/>
      <c r="I35" s="2137"/>
    </row>
    <row r="36" spans="1:10" ht="15.75" thickBot="1" x14ac:dyDescent="0.25">
      <c r="A36" s="1626"/>
      <c r="B36" s="1626"/>
      <c r="C36" s="1626"/>
      <c r="D36" s="1626"/>
      <c r="E36" s="1626"/>
      <c r="F36" s="1626"/>
      <c r="G36" s="1626"/>
      <c r="H36" s="2396" t="s">
        <v>559</v>
      </c>
      <c r="I36" s="2396"/>
    </row>
    <row r="37" spans="1:10" ht="13.5" thickBot="1" x14ac:dyDescent="0.25">
      <c r="A37" s="2397" t="s">
        <v>130</v>
      </c>
      <c r="B37" s="2252" t="s">
        <v>796</v>
      </c>
      <c r="C37" s="2253"/>
      <c r="D37" s="2253"/>
      <c r="E37" s="2253"/>
      <c r="F37" s="2400"/>
      <c r="G37" s="2400"/>
      <c r="H37" s="2400"/>
      <c r="I37" s="2143"/>
    </row>
    <row r="38" spans="1:10" ht="13.5" thickBot="1" x14ac:dyDescent="0.25">
      <c r="A38" s="2398"/>
      <c r="B38" s="2144" t="str">
        <f>B16</f>
        <v>Módosítás utáni összes  forrás, kiadás</v>
      </c>
      <c r="C38" s="2401" t="s">
        <v>1087</v>
      </c>
      <c r="D38" s="2465"/>
      <c r="E38" s="2465"/>
      <c r="F38" s="2465"/>
      <c r="G38" s="2465"/>
      <c r="H38" s="2465"/>
      <c r="I38" s="2466" t="str">
        <f>'IB_4.sz.mell.'!G5</f>
        <v>Összes teljesítés 2021. IX. 30.-ig</v>
      </c>
    </row>
    <row r="39" spans="1:10" ht="25.5" customHeight="1" thickBot="1" x14ac:dyDescent="0.25">
      <c r="A39" s="2398"/>
      <c r="B39" s="2145"/>
      <c r="C39" s="2144" t="str">
        <f>CONCATENATE(IB_TARTALOMJEGYZÉK!A1,". előtti bevétel, kiadás")</f>
        <v>2021. előtti bevétel, kiadás</v>
      </c>
      <c r="D39" s="1627" t="s">
        <v>798</v>
      </c>
      <c r="E39" s="1627" t="s">
        <v>799</v>
      </c>
      <c r="F39" s="1628" t="s">
        <v>797</v>
      </c>
      <c r="G39" s="1628" t="s">
        <v>798</v>
      </c>
      <c r="H39" s="1719" t="s">
        <v>799</v>
      </c>
      <c r="I39" s="2467"/>
    </row>
    <row r="40" spans="1:10" ht="13.5" thickBot="1" x14ac:dyDescent="0.25">
      <c r="A40" s="2399"/>
      <c r="B40" s="2146"/>
      <c r="C40" s="2150"/>
      <c r="D40" s="2404" t="str">
        <f>CONCATENATE(IB_TARTALOMJEGYZÉK!$A$1,". évi")</f>
        <v>2021. évi</v>
      </c>
      <c r="E40" s="2405"/>
      <c r="F40" s="2406"/>
      <c r="G40" s="2404" t="str">
        <f>CONCATENATE(IB_TARTALOMJEGYZÉK!$A$1,". után")</f>
        <v>2021. után</v>
      </c>
      <c r="H40" s="2407"/>
      <c r="I40" s="2406"/>
    </row>
    <row r="41" spans="1:10" ht="13.5" thickBot="1" x14ac:dyDescent="0.25">
      <c r="A41" s="1629" t="s">
        <v>488</v>
      </c>
      <c r="B41" s="1630" t="s">
        <v>1110</v>
      </c>
      <c r="C41" s="1631" t="s">
        <v>490</v>
      </c>
      <c r="D41" s="1632" t="s">
        <v>492</v>
      </c>
      <c r="E41" s="1632" t="s">
        <v>491</v>
      </c>
      <c r="F41" s="1631" t="s">
        <v>493</v>
      </c>
      <c r="G41" s="1631" t="s">
        <v>494</v>
      </c>
      <c r="H41" s="1631" t="s">
        <v>495</v>
      </c>
      <c r="I41" s="1633" t="s">
        <v>1108</v>
      </c>
    </row>
    <row r="42" spans="1:10" x14ac:dyDescent="0.2">
      <c r="A42" s="1634" t="s">
        <v>131</v>
      </c>
      <c r="B42" s="1763">
        <f t="shared" ref="B42:B47" si="4">C42+E42+H42</f>
        <v>0</v>
      </c>
      <c r="C42" s="1763">
        <f>KVI_MOD_8.sz.mell.!C42</f>
        <v>0</v>
      </c>
      <c r="D42" s="1764">
        <f>KVI_MOD_8.sz.mell.!D42</f>
        <v>0</v>
      </c>
      <c r="E42" s="1764">
        <f>KVI_MOD_8.sz.mell.!F42</f>
        <v>0</v>
      </c>
      <c r="F42" s="1748"/>
      <c r="G42" s="1764">
        <f>KVI_MOD_8.sz.mell.!G42</f>
        <v>0</v>
      </c>
      <c r="H42" s="1766">
        <f>KVI_MOD_8.sz.mell.!I42</f>
        <v>0</v>
      </c>
      <c r="I42" s="1767">
        <f t="shared" ref="I42:I47" si="5">C42+F42</f>
        <v>0</v>
      </c>
    </row>
    <row r="43" spans="1:10" x14ac:dyDescent="0.2">
      <c r="A43" s="1720" t="s">
        <v>143</v>
      </c>
      <c r="B43" s="1768">
        <f t="shared" si="4"/>
        <v>0</v>
      </c>
      <c r="C43" s="1769">
        <f>KVI_MOD_8.sz.mell.!C43</f>
        <v>0</v>
      </c>
      <c r="D43" s="1769">
        <f>KVI_MOD_8.sz.mell.!D43</f>
        <v>0</v>
      </c>
      <c r="E43" s="1769">
        <f>KVI_MOD_8.sz.mell.!F43</f>
        <v>0</v>
      </c>
      <c r="F43" s="1803"/>
      <c r="G43" s="1769">
        <f>KVI_MOD_8.sz.mell.!G43</f>
        <v>0</v>
      </c>
      <c r="H43" s="1771">
        <f>KVI_MOD_8.sz.mell.!I43</f>
        <v>0</v>
      </c>
      <c r="I43" s="1772">
        <f t="shared" si="5"/>
        <v>0</v>
      </c>
    </row>
    <row r="44" spans="1:10" x14ac:dyDescent="0.2">
      <c r="A44" s="1638" t="s">
        <v>132</v>
      </c>
      <c r="B44" s="1773">
        <f t="shared" si="4"/>
        <v>99151520</v>
      </c>
      <c r="C44" s="1771">
        <f>KVI_MOD_8.sz.mell.!C44</f>
        <v>49575760</v>
      </c>
      <c r="D44" s="1771">
        <f>KVI_MOD_8.sz.mell.!D44</f>
        <v>49575760</v>
      </c>
      <c r="E44" s="1769">
        <f>KVI_MOD_8.sz.mell.!F44</f>
        <v>49575760</v>
      </c>
      <c r="F44" s="1749"/>
      <c r="G44" s="1771">
        <f>KVI_MOD_8.sz.mell.!G44</f>
        <v>0</v>
      </c>
      <c r="H44" s="1771">
        <f>KVI_MOD_8.sz.mell.!I44</f>
        <v>0</v>
      </c>
      <c r="I44" s="1772">
        <f t="shared" si="5"/>
        <v>49575760</v>
      </c>
    </row>
    <row r="45" spans="1:10" x14ac:dyDescent="0.2">
      <c r="A45" s="1638" t="s">
        <v>145</v>
      </c>
      <c r="B45" s="1773">
        <f t="shared" si="4"/>
        <v>0</v>
      </c>
      <c r="C45" s="1771">
        <f>KVI_MOD_8.sz.mell.!C45</f>
        <v>0</v>
      </c>
      <c r="D45" s="1771">
        <f>KVI_MOD_8.sz.mell.!D45</f>
        <v>0</v>
      </c>
      <c r="E45" s="1769">
        <f>KVI_MOD_8.sz.mell.!F45</f>
        <v>0</v>
      </c>
      <c r="F45" s="1749"/>
      <c r="G45" s="1771">
        <f>KVI_MOD_8.sz.mell.!G45</f>
        <v>0</v>
      </c>
      <c r="H45" s="1771">
        <f>KVI_MOD_8.sz.mell.!I45</f>
        <v>0</v>
      </c>
      <c r="I45" s="1772">
        <f t="shared" si="5"/>
        <v>0</v>
      </c>
    </row>
    <row r="46" spans="1:10" x14ac:dyDescent="0.2">
      <c r="A46" s="1638" t="s">
        <v>133</v>
      </c>
      <c r="B46" s="1773">
        <f t="shared" si="4"/>
        <v>0</v>
      </c>
      <c r="C46" s="1771">
        <f>KVI_MOD_8.sz.mell.!C46</f>
        <v>0</v>
      </c>
      <c r="D46" s="1771">
        <f>KVI_MOD_8.sz.mell.!D46</f>
        <v>0</v>
      </c>
      <c r="E46" s="1769">
        <f>KVI_MOD_8.sz.mell.!F46</f>
        <v>0</v>
      </c>
      <c r="F46" s="1749"/>
      <c r="G46" s="1771">
        <f>KVI_MOD_8.sz.mell.!G46</f>
        <v>0</v>
      </c>
      <c r="H46" s="1771">
        <f>KVI_MOD_8.sz.mell.!I46</f>
        <v>0</v>
      </c>
      <c r="I46" s="1772">
        <f t="shared" si="5"/>
        <v>0</v>
      </c>
    </row>
    <row r="47" spans="1:10" ht="13.5" thickBot="1" x14ac:dyDescent="0.25">
      <c r="A47" s="1638" t="s">
        <v>134</v>
      </c>
      <c r="B47" s="1773">
        <f t="shared" si="4"/>
        <v>0</v>
      </c>
      <c r="C47" s="1771">
        <f>KVI_MOD_8.sz.mell.!C47</f>
        <v>0</v>
      </c>
      <c r="D47" s="1771">
        <f>KVI_MOD_8.sz.mell.!D47</f>
        <v>0</v>
      </c>
      <c r="E47" s="1769">
        <f>KVI_MOD_8.sz.mell.!F47</f>
        <v>0</v>
      </c>
      <c r="F47" s="1749"/>
      <c r="G47" s="1771">
        <f>KVI_MOD_8.sz.mell.!G47</f>
        <v>0</v>
      </c>
      <c r="H47" s="1771">
        <f>KVI_MOD_8.sz.mell.!I47</f>
        <v>0</v>
      </c>
      <c r="I47" s="1772">
        <f t="shared" si="5"/>
        <v>0</v>
      </c>
    </row>
    <row r="48" spans="1:10" ht="13.5" thickBot="1" x14ac:dyDescent="0.25">
      <c r="A48" s="1721" t="s">
        <v>135</v>
      </c>
      <c r="B48" s="1740">
        <f>B42+SUM(B44:B47)</f>
        <v>99151520</v>
      </c>
      <c r="C48" s="1740">
        <f t="shared" ref="C48:I48" si="6">C42+SUM(C44:C47)</f>
        <v>49575760</v>
      </c>
      <c r="D48" s="1740">
        <f t="shared" si="6"/>
        <v>49575760</v>
      </c>
      <c r="E48" s="1740">
        <f t="shared" si="6"/>
        <v>49575760</v>
      </c>
      <c r="F48" s="1708">
        <f t="shared" si="6"/>
        <v>0</v>
      </c>
      <c r="G48" s="1740">
        <f t="shared" si="6"/>
        <v>0</v>
      </c>
      <c r="H48" s="1740">
        <f t="shared" si="6"/>
        <v>0</v>
      </c>
      <c r="I48" s="1774">
        <f t="shared" si="6"/>
        <v>49575760</v>
      </c>
    </row>
    <row r="49" spans="1:9" x14ac:dyDescent="0.2">
      <c r="A49" s="1641" t="s">
        <v>139</v>
      </c>
      <c r="B49" s="1763">
        <f>C49+E49+H49</f>
        <v>0</v>
      </c>
      <c r="C49" s="1764">
        <f>KVI_MOD_8.sz.mell.!C49</f>
        <v>0</v>
      </c>
      <c r="D49" s="1764">
        <f>KVI_MOD_8.sz.mell.!D49</f>
        <v>0</v>
      </c>
      <c r="E49" s="1764">
        <f>KVI_MOD_8.sz.mell.!F49</f>
        <v>0</v>
      </c>
      <c r="F49" s="1748"/>
      <c r="G49" s="1764">
        <f>KVI_MOD_8.sz.mell.!G49</f>
        <v>0</v>
      </c>
      <c r="H49" s="1764">
        <f>KVI_MOD_8.sz.mell.!I49</f>
        <v>0</v>
      </c>
      <c r="I49" s="1767">
        <f>C49+F49</f>
        <v>0</v>
      </c>
    </row>
    <row r="50" spans="1:9" x14ac:dyDescent="0.2">
      <c r="A50" s="1642" t="s">
        <v>140</v>
      </c>
      <c r="B50" s="1773">
        <f>C50+E50+H50</f>
        <v>92000000</v>
      </c>
      <c r="C50" s="1771">
        <f>KVI_MOD_8.sz.mell.!C50</f>
        <v>46000000</v>
      </c>
      <c r="D50" s="1771">
        <f>KVI_MOD_8.sz.mell.!D50</f>
        <v>46000000</v>
      </c>
      <c r="E50" s="1771">
        <f>KVI_MOD_8.sz.mell.!F50</f>
        <v>46000000</v>
      </c>
      <c r="F50" s="1749"/>
      <c r="G50" s="1771">
        <f>KVI_MOD_8.sz.mell.!G50</f>
        <v>0</v>
      </c>
      <c r="H50" s="1771">
        <f>KVI_MOD_8.sz.mell.!I50</f>
        <v>0</v>
      </c>
      <c r="I50" s="1772">
        <f>C50+F50</f>
        <v>46000000</v>
      </c>
    </row>
    <row r="51" spans="1:9" x14ac:dyDescent="0.2">
      <c r="A51" s="1642" t="s">
        <v>141</v>
      </c>
      <c r="B51" s="1773">
        <f>C51+E51+H51</f>
        <v>7151520</v>
      </c>
      <c r="C51" s="1771">
        <f>KVI_MOD_8.sz.mell.!C51</f>
        <v>3575760</v>
      </c>
      <c r="D51" s="1771">
        <f>KVI_MOD_8.sz.mell.!D51</f>
        <v>3575760</v>
      </c>
      <c r="E51" s="1771">
        <f>KVI_MOD_8.sz.mell.!F51</f>
        <v>3575760</v>
      </c>
      <c r="F51" s="1749"/>
      <c r="G51" s="1771">
        <f>KVI_MOD_8.sz.mell.!G51</f>
        <v>0</v>
      </c>
      <c r="H51" s="1771">
        <f>KVI_MOD_8.sz.mell.!I51</f>
        <v>0</v>
      </c>
      <c r="I51" s="1772">
        <f>C51+F51</f>
        <v>3575760</v>
      </c>
    </row>
    <row r="52" spans="1:9" x14ac:dyDescent="0.2">
      <c r="A52" s="1642" t="s">
        <v>142</v>
      </c>
      <c r="B52" s="1773">
        <f>C52+E52+H52</f>
        <v>0</v>
      </c>
      <c r="C52" s="1771">
        <f>KVI_MOD_8.sz.mell.!C52</f>
        <v>0</v>
      </c>
      <c r="D52" s="1771">
        <f>KVI_MOD_8.sz.mell.!D52</f>
        <v>0</v>
      </c>
      <c r="E52" s="1771">
        <f>KVI_MOD_8.sz.mell.!F52</f>
        <v>0</v>
      </c>
      <c r="F52" s="1749"/>
      <c r="G52" s="1771">
        <f>KVI_MOD_8.sz.mell.!G52</f>
        <v>0</v>
      </c>
      <c r="H52" s="1771">
        <f>KVI_MOD_8.sz.mell.!I52</f>
        <v>0</v>
      </c>
      <c r="I52" s="1772">
        <f>C52+F52</f>
        <v>0</v>
      </c>
    </row>
    <row r="53" spans="1:9" ht="13.5" thickBot="1" x14ac:dyDescent="0.25">
      <c r="A53" s="1643"/>
      <c r="B53" s="1775">
        <f>C53+E53+H53</f>
        <v>0</v>
      </c>
      <c r="C53" s="1776">
        <f>KVI_MOD_8.sz.mell.!C53</f>
        <v>0</v>
      </c>
      <c r="D53" s="1776">
        <f>KVI_MOD_8.sz.mell.!D53</f>
        <v>0</v>
      </c>
      <c r="E53" s="1771">
        <f>KVI_MOD_8.sz.mell.!F53</f>
        <v>0</v>
      </c>
      <c r="F53" s="1750"/>
      <c r="G53" s="1776">
        <f>KVI_MOD_8.sz.mell.!G53</f>
        <v>0</v>
      </c>
      <c r="H53" s="1771">
        <f>KVI_MOD_8.sz.mell.!I53</f>
        <v>0</v>
      </c>
      <c r="I53" s="1777">
        <f>C53+F53</f>
        <v>0</v>
      </c>
    </row>
    <row r="54" spans="1:9" ht="13.5" thickBot="1" x14ac:dyDescent="0.25">
      <c r="A54" s="1722" t="s">
        <v>109</v>
      </c>
      <c r="B54" s="1740">
        <f>SUM(B49:B53)</f>
        <v>99151520</v>
      </c>
      <c r="C54" s="1740">
        <f t="shared" ref="C54:I54" si="7">SUM(C49:C53)</f>
        <v>49575760</v>
      </c>
      <c r="D54" s="1740">
        <f t="shared" si="7"/>
        <v>49575760</v>
      </c>
      <c r="E54" s="1740">
        <f t="shared" si="7"/>
        <v>49575760</v>
      </c>
      <c r="F54" s="1708">
        <f t="shared" si="7"/>
        <v>0</v>
      </c>
      <c r="G54" s="1740">
        <f t="shared" si="7"/>
        <v>0</v>
      </c>
      <c r="H54" s="1740">
        <f t="shared" si="7"/>
        <v>0</v>
      </c>
      <c r="I54" s="1774">
        <f t="shared" si="7"/>
        <v>49575760</v>
      </c>
    </row>
    <row r="57" spans="1:9" ht="14.25" x14ac:dyDescent="0.2">
      <c r="A57" s="2136" t="s">
        <v>136</v>
      </c>
      <c r="B57" s="2136"/>
      <c r="C57" s="2137"/>
      <c r="D57" s="2137"/>
      <c r="E57" s="2137"/>
      <c r="F57" s="2137"/>
      <c r="G57" s="2137"/>
      <c r="H57" s="2137"/>
      <c r="I57" s="2137"/>
    </row>
    <row r="58" spans="1:9" ht="15.75" thickBot="1" x14ac:dyDescent="0.25">
      <c r="A58" s="1626"/>
      <c r="B58" s="1626"/>
      <c r="C58" s="1626"/>
      <c r="D58" s="1626"/>
      <c r="E58" s="1626"/>
      <c r="F58" s="1626"/>
      <c r="G58" s="1626"/>
      <c r="H58" s="2396" t="s">
        <v>559</v>
      </c>
      <c r="I58" s="2396"/>
    </row>
    <row r="59" spans="1:9" ht="13.5" thickBot="1" x14ac:dyDescent="0.25">
      <c r="A59" s="2397" t="s">
        <v>130</v>
      </c>
      <c r="B59" s="2252" t="s">
        <v>796</v>
      </c>
      <c r="C59" s="2253"/>
      <c r="D59" s="2253"/>
      <c r="E59" s="2253"/>
      <c r="F59" s="2400"/>
      <c r="G59" s="2400"/>
      <c r="H59" s="2400"/>
      <c r="I59" s="2143"/>
    </row>
    <row r="60" spans="1:9" ht="13.5" thickBot="1" x14ac:dyDescent="0.25">
      <c r="A60" s="2398"/>
      <c r="B60" s="2144" t="str">
        <f>B38</f>
        <v>Módosítás utáni összes  forrás, kiadás</v>
      </c>
      <c r="C60" s="2401" t="s">
        <v>1087</v>
      </c>
      <c r="D60" s="2465"/>
      <c r="E60" s="2465"/>
      <c r="F60" s="2465"/>
      <c r="G60" s="2465"/>
      <c r="H60" s="2465"/>
      <c r="I60" s="2466" t="str">
        <f>'IB_4.sz.mell.'!G5</f>
        <v>Összes teljesítés 2021. IX. 30.-ig</v>
      </c>
    </row>
    <row r="61" spans="1:9" ht="26.25" customHeight="1" thickBot="1" x14ac:dyDescent="0.25">
      <c r="A61" s="2398"/>
      <c r="B61" s="2145"/>
      <c r="C61" s="2144" t="str">
        <f>CONCATENATE(IB_TARTALOMJEGYZÉK!A1,". előtti bevétel, kiadás")</f>
        <v>2021. előtti bevétel, kiadás</v>
      </c>
      <c r="D61" s="1627" t="s">
        <v>798</v>
      </c>
      <c r="E61" s="1627" t="s">
        <v>799</v>
      </c>
      <c r="F61" s="1628" t="s">
        <v>797</v>
      </c>
      <c r="G61" s="1628" t="s">
        <v>798</v>
      </c>
      <c r="H61" s="1719" t="s">
        <v>799</v>
      </c>
      <c r="I61" s="2467"/>
    </row>
    <row r="62" spans="1:9" ht="13.5" thickBot="1" x14ac:dyDescent="0.25">
      <c r="A62" s="2399"/>
      <c r="B62" s="2146"/>
      <c r="C62" s="2150"/>
      <c r="D62" s="2404" t="str">
        <f>CONCATENATE(IB_TARTALOMJEGYZÉK!$A$1,". évi")</f>
        <v>2021. évi</v>
      </c>
      <c r="E62" s="2405"/>
      <c r="F62" s="2406"/>
      <c r="G62" s="2404" t="str">
        <f>CONCATENATE(IB_TARTALOMJEGYZÉK!$A$1,". után")</f>
        <v>2021. után</v>
      </c>
      <c r="H62" s="2407"/>
      <c r="I62" s="2406"/>
    </row>
    <row r="63" spans="1:9" ht="13.5" thickBot="1" x14ac:dyDescent="0.25">
      <c r="A63" s="1629" t="s">
        <v>488</v>
      </c>
      <c r="B63" s="1630" t="s">
        <v>1110</v>
      </c>
      <c r="C63" s="1631" t="s">
        <v>490</v>
      </c>
      <c r="D63" s="1632" t="s">
        <v>492</v>
      </c>
      <c r="E63" s="1632" t="s">
        <v>491</v>
      </c>
      <c r="F63" s="1631" t="s">
        <v>493</v>
      </c>
      <c r="G63" s="1631" t="s">
        <v>494</v>
      </c>
      <c r="H63" s="1631" t="s">
        <v>495</v>
      </c>
      <c r="I63" s="1633" t="s">
        <v>1108</v>
      </c>
    </row>
    <row r="64" spans="1:9" x14ac:dyDescent="0.2">
      <c r="A64" s="1634" t="s">
        <v>131</v>
      </c>
      <c r="B64" s="1763">
        <f t="shared" ref="B64:B69" si="8">C64+E64+H64</f>
        <v>0</v>
      </c>
      <c r="C64" s="1763">
        <f>KVI_MOD_8.sz.mell.!C64</f>
        <v>0</v>
      </c>
      <c r="D64" s="1764">
        <f>KVI_MOD_8.sz.mell.!D64</f>
        <v>0</v>
      </c>
      <c r="E64" s="1764">
        <f>KVI_MOD_8.sz.mell.!F64</f>
        <v>0</v>
      </c>
      <c r="F64" s="1635"/>
      <c r="G64" s="1764">
        <f>KVI_MOD_8.sz.mell.!G64</f>
        <v>0</v>
      </c>
      <c r="H64" s="1766">
        <f>KVI_MOD_8.sz.mell.!I64</f>
        <v>0</v>
      </c>
      <c r="I64" s="1767">
        <f t="shared" ref="I64:I69" si="9">C64+F64</f>
        <v>0</v>
      </c>
    </row>
    <row r="65" spans="1:9" x14ac:dyDescent="0.2">
      <c r="A65" s="1720" t="s">
        <v>143</v>
      </c>
      <c r="B65" s="1768">
        <f t="shared" si="8"/>
        <v>0</v>
      </c>
      <c r="C65" s="1769">
        <f>KVI_MOD_8.sz.mell.!C65</f>
        <v>0</v>
      </c>
      <c r="D65" s="1769">
        <f>KVI_MOD_8.sz.mell.!D65</f>
        <v>0</v>
      </c>
      <c r="E65" s="1769">
        <f>KVI_MOD_8.sz.mell.!F65</f>
        <v>0</v>
      </c>
      <c r="F65" s="1637"/>
      <c r="G65" s="1769">
        <f>KVI_MOD_8.sz.mell.!G65</f>
        <v>0</v>
      </c>
      <c r="H65" s="1771">
        <f>KVI_MOD_8.sz.mell.!I65</f>
        <v>0</v>
      </c>
      <c r="I65" s="1772">
        <f t="shared" si="9"/>
        <v>0</v>
      </c>
    </row>
    <row r="66" spans="1:9" x14ac:dyDescent="0.2">
      <c r="A66" s="1638" t="s">
        <v>132</v>
      </c>
      <c r="B66" s="1773">
        <f t="shared" si="8"/>
        <v>537000000</v>
      </c>
      <c r="C66" s="1771">
        <f>KVI_MOD_8.sz.mell.!C66</f>
        <v>270000000</v>
      </c>
      <c r="D66" s="1771">
        <f>KVI_MOD_8.sz.mell.!D66</f>
        <v>267000000</v>
      </c>
      <c r="E66" s="1769">
        <f>KVI_MOD_8.sz.mell.!F66</f>
        <v>267000000</v>
      </c>
      <c r="F66" s="1639"/>
      <c r="G66" s="1771">
        <f>KVI_MOD_8.sz.mell.!G66</f>
        <v>0</v>
      </c>
      <c r="H66" s="1771">
        <f>KVI_MOD_8.sz.mell.!I66</f>
        <v>0</v>
      </c>
      <c r="I66" s="1772">
        <f t="shared" si="9"/>
        <v>270000000</v>
      </c>
    </row>
    <row r="67" spans="1:9" x14ac:dyDescent="0.2">
      <c r="A67" s="1638" t="s">
        <v>145</v>
      </c>
      <c r="B67" s="1773">
        <f t="shared" si="8"/>
        <v>0</v>
      </c>
      <c r="C67" s="1771">
        <f>KVI_MOD_8.sz.mell.!C67</f>
        <v>0</v>
      </c>
      <c r="D67" s="1771">
        <f>KVI_MOD_8.sz.mell.!D67</f>
        <v>0</v>
      </c>
      <c r="E67" s="1769">
        <f>KVI_MOD_8.sz.mell.!F67</f>
        <v>0</v>
      </c>
      <c r="F67" s="1639"/>
      <c r="G67" s="1771">
        <f>KVI_MOD_8.sz.mell.!G67</f>
        <v>0</v>
      </c>
      <c r="H67" s="1771">
        <f>KVI_MOD_8.sz.mell.!I67</f>
        <v>0</v>
      </c>
      <c r="I67" s="1772">
        <f t="shared" si="9"/>
        <v>0</v>
      </c>
    </row>
    <row r="68" spans="1:9" x14ac:dyDescent="0.2">
      <c r="A68" s="1638" t="s">
        <v>133</v>
      </c>
      <c r="B68" s="1773">
        <f t="shared" si="8"/>
        <v>0</v>
      </c>
      <c r="C68" s="1771">
        <f>KVI_MOD_8.sz.mell.!C68</f>
        <v>0</v>
      </c>
      <c r="D68" s="1771">
        <f>KVI_MOD_8.sz.mell.!D68</f>
        <v>0</v>
      </c>
      <c r="E68" s="1769">
        <f>KVI_MOD_8.sz.mell.!F68</f>
        <v>0</v>
      </c>
      <c r="F68" s="1639"/>
      <c r="G68" s="1771">
        <f>KVI_MOD_8.sz.mell.!G68</f>
        <v>0</v>
      </c>
      <c r="H68" s="1771">
        <f>KVI_MOD_8.sz.mell.!I68</f>
        <v>0</v>
      </c>
      <c r="I68" s="1772">
        <f t="shared" si="9"/>
        <v>0</v>
      </c>
    </row>
    <row r="69" spans="1:9" ht="13.5" thickBot="1" x14ac:dyDescent="0.25">
      <c r="A69" s="1638" t="s">
        <v>134</v>
      </c>
      <c r="B69" s="1773">
        <f t="shared" si="8"/>
        <v>0</v>
      </c>
      <c r="C69" s="1771">
        <f>KVI_MOD_8.sz.mell.!C69</f>
        <v>0</v>
      </c>
      <c r="D69" s="1771">
        <f>KVI_MOD_8.sz.mell.!D69</f>
        <v>0</v>
      </c>
      <c r="E69" s="1769">
        <f>KVI_MOD_8.sz.mell.!F69</f>
        <v>0</v>
      </c>
      <c r="F69" s="1639"/>
      <c r="G69" s="1771">
        <f>KVI_MOD_8.sz.mell.!G69</f>
        <v>0</v>
      </c>
      <c r="H69" s="1771">
        <f>KVI_MOD_8.sz.mell.!I69</f>
        <v>0</v>
      </c>
      <c r="I69" s="1772">
        <f t="shared" si="9"/>
        <v>0</v>
      </c>
    </row>
    <row r="70" spans="1:9" ht="13.5" thickBot="1" x14ac:dyDescent="0.25">
      <c r="A70" s="1721" t="s">
        <v>135</v>
      </c>
      <c r="B70" s="1740">
        <f>B64+SUM(B66:B69)</f>
        <v>537000000</v>
      </c>
      <c r="C70" s="1740">
        <f t="shared" ref="C70:I70" si="10">C64+SUM(C66:C69)</f>
        <v>270000000</v>
      </c>
      <c r="D70" s="1740">
        <f t="shared" si="10"/>
        <v>267000000</v>
      </c>
      <c r="E70" s="1740">
        <f t="shared" si="10"/>
        <v>267000000</v>
      </c>
      <c r="F70" s="1740">
        <f t="shared" si="10"/>
        <v>0</v>
      </c>
      <c r="G70" s="1740">
        <f t="shared" si="10"/>
        <v>0</v>
      </c>
      <c r="H70" s="1740">
        <f t="shared" si="10"/>
        <v>0</v>
      </c>
      <c r="I70" s="1774">
        <f t="shared" si="10"/>
        <v>270000000</v>
      </c>
    </row>
    <row r="71" spans="1:9" x14ac:dyDescent="0.2">
      <c r="A71" s="1641" t="s">
        <v>139</v>
      </c>
      <c r="B71" s="1763">
        <f>C71+E71+H71</f>
        <v>0</v>
      </c>
      <c r="C71" s="1764">
        <f>KVI_MOD_8.sz.mell.!C71</f>
        <v>0</v>
      </c>
      <c r="D71" s="1764">
        <f>KVI_MOD_8.sz.mell.!D71</f>
        <v>0</v>
      </c>
      <c r="E71" s="1764">
        <f>KVI_MOD_8.sz.mell.!F71</f>
        <v>0</v>
      </c>
      <c r="F71" s="1635"/>
      <c r="G71" s="1764">
        <f>KVI_MOD_8.sz.mell.!G71</f>
        <v>0</v>
      </c>
      <c r="H71" s="1764">
        <f>KVI_MOD_8.sz.mell.!I71</f>
        <v>0</v>
      </c>
      <c r="I71" s="1767">
        <f>C71+F71</f>
        <v>0</v>
      </c>
    </row>
    <row r="72" spans="1:9" x14ac:dyDescent="0.2">
      <c r="A72" s="1642" t="s">
        <v>140</v>
      </c>
      <c r="B72" s="1773">
        <f>C72+E72+H72</f>
        <v>520000000</v>
      </c>
      <c r="C72" s="1771">
        <f>KVI_MOD_8.sz.mell.!C72</f>
        <v>260000000</v>
      </c>
      <c r="D72" s="1771">
        <f>KVI_MOD_8.sz.mell.!D72</f>
        <v>260000000</v>
      </c>
      <c r="E72" s="1771">
        <f>KVI_MOD_8.sz.mell.!F72</f>
        <v>260000000</v>
      </c>
      <c r="F72" s="1639"/>
      <c r="G72" s="1771">
        <f>KVI_MOD_8.sz.mell.!G72</f>
        <v>0</v>
      </c>
      <c r="H72" s="1771">
        <f>KVI_MOD_8.sz.mell.!I72</f>
        <v>0</v>
      </c>
      <c r="I72" s="1772">
        <f>C72+F72</f>
        <v>260000000</v>
      </c>
    </row>
    <row r="73" spans="1:9" x14ac:dyDescent="0.2">
      <c r="A73" s="1642" t="s">
        <v>141</v>
      </c>
      <c r="B73" s="1773">
        <f>C73+E73+H73</f>
        <v>14000000</v>
      </c>
      <c r="C73" s="1771">
        <f>KVI_MOD_8.sz.mell.!C73</f>
        <v>7000000</v>
      </c>
      <c r="D73" s="1771">
        <f>KVI_MOD_8.sz.mell.!D73</f>
        <v>7000000</v>
      </c>
      <c r="E73" s="1771">
        <f>KVI_MOD_8.sz.mell.!F73</f>
        <v>7000000</v>
      </c>
      <c r="F73" s="1639"/>
      <c r="G73" s="1771">
        <f>KVI_MOD_8.sz.mell.!G73</f>
        <v>0</v>
      </c>
      <c r="H73" s="1771">
        <f>KVI_MOD_8.sz.mell.!I73</f>
        <v>0</v>
      </c>
      <c r="I73" s="1772">
        <f>C73+F73</f>
        <v>7000000</v>
      </c>
    </row>
    <row r="74" spans="1:9" x14ac:dyDescent="0.2">
      <c r="A74" s="1642" t="s">
        <v>142</v>
      </c>
      <c r="B74" s="1773">
        <f>C74+E74+H74</f>
        <v>0</v>
      </c>
      <c r="C74" s="1771">
        <f>KVI_MOD_8.sz.mell.!C74</f>
        <v>0</v>
      </c>
      <c r="D74" s="1771">
        <f>KVI_MOD_8.sz.mell.!D74</f>
        <v>0</v>
      </c>
      <c r="E74" s="1771">
        <f>KVI_MOD_8.sz.mell.!F74</f>
        <v>0</v>
      </c>
      <c r="F74" s="1639"/>
      <c r="G74" s="1771">
        <f>KVI_MOD_8.sz.mell.!G74</f>
        <v>0</v>
      </c>
      <c r="H74" s="1771">
        <f>KVI_MOD_8.sz.mell.!I74</f>
        <v>0</v>
      </c>
      <c r="I74" s="1772">
        <f>C74+F74</f>
        <v>0</v>
      </c>
    </row>
    <row r="75" spans="1:9" ht="13.5" thickBot="1" x14ac:dyDescent="0.25">
      <c r="A75" s="1643"/>
      <c r="B75" s="1775">
        <f>C75+E75+H75</f>
        <v>0</v>
      </c>
      <c r="C75" s="1776">
        <f>KVI_MOD_8.sz.mell.!C75</f>
        <v>0</v>
      </c>
      <c r="D75" s="1776">
        <f>KVI_MOD_8.sz.mell.!D75</f>
        <v>0</v>
      </c>
      <c r="E75" s="1771">
        <f>KVI_MOD_8.sz.mell.!F75</f>
        <v>0</v>
      </c>
      <c r="F75" s="1644"/>
      <c r="G75" s="1776">
        <f>KVI_MOD_8.sz.mell.!G75</f>
        <v>0</v>
      </c>
      <c r="H75" s="1771">
        <f>KVI_MOD_8.sz.mell.!I75</f>
        <v>0</v>
      </c>
      <c r="I75" s="1777">
        <f>C75+F75</f>
        <v>0</v>
      </c>
    </row>
    <row r="76" spans="1:9" ht="13.5" thickBot="1" x14ac:dyDescent="0.25">
      <c r="A76" s="1722" t="s">
        <v>109</v>
      </c>
      <c r="B76" s="1740">
        <f>SUM(B71:B75)</f>
        <v>534000000</v>
      </c>
      <c r="C76" s="1740">
        <f t="shared" ref="C76:I76" si="11">SUM(C71:C75)</f>
        <v>267000000</v>
      </c>
      <c r="D76" s="1740">
        <f t="shared" si="11"/>
        <v>267000000</v>
      </c>
      <c r="E76" s="1740">
        <f t="shared" si="11"/>
        <v>267000000</v>
      </c>
      <c r="F76" s="1740">
        <f t="shared" si="11"/>
        <v>0</v>
      </c>
      <c r="G76" s="1740">
        <f t="shared" si="11"/>
        <v>0</v>
      </c>
      <c r="H76" s="1740">
        <f t="shared" si="11"/>
        <v>0</v>
      </c>
      <c r="I76" s="1774">
        <f t="shared" si="11"/>
        <v>267000000</v>
      </c>
    </row>
    <row r="79" spans="1:9" ht="14.25" x14ac:dyDescent="0.2">
      <c r="A79" s="2136" t="s">
        <v>136</v>
      </c>
      <c r="B79" s="2136"/>
      <c r="C79" s="2137"/>
      <c r="D79" s="2137"/>
      <c r="E79" s="2137"/>
      <c r="F79" s="2137"/>
      <c r="G79" s="2137"/>
      <c r="H79" s="2137"/>
      <c r="I79" s="2137"/>
    </row>
    <row r="80" spans="1:9" ht="15.75" thickBot="1" x14ac:dyDescent="0.25">
      <c r="A80" s="1626"/>
      <c r="B80" s="1626"/>
      <c r="C80" s="1626"/>
      <c r="D80" s="1626"/>
      <c r="E80" s="1626"/>
      <c r="F80" s="1626"/>
      <c r="G80" s="1626"/>
      <c r="H80" s="2396" t="s">
        <v>559</v>
      </c>
      <c r="I80" s="2396"/>
    </row>
    <row r="81" spans="1:9" ht="13.5" thickBot="1" x14ac:dyDescent="0.25">
      <c r="A81" s="2397" t="s">
        <v>130</v>
      </c>
      <c r="B81" s="2252" t="s">
        <v>796</v>
      </c>
      <c r="C81" s="2253"/>
      <c r="D81" s="2253"/>
      <c r="E81" s="2253"/>
      <c r="F81" s="2400"/>
      <c r="G81" s="2400"/>
      <c r="H81" s="2400"/>
      <c r="I81" s="2143"/>
    </row>
    <row r="82" spans="1:9" ht="13.5" thickBot="1" x14ac:dyDescent="0.25">
      <c r="A82" s="2398"/>
      <c r="B82" s="2144" t="str">
        <f>B60</f>
        <v>Módosítás utáni összes  forrás, kiadás</v>
      </c>
      <c r="C82" s="2401" t="s">
        <v>1087</v>
      </c>
      <c r="D82" s="2465"/>
      <c r="E82" s="2465"/>
      <c r="F82" s="2465"/>
      <c r="G82" s="2465"/>
      <c r="H82" s="2465"/>
      <c r="I82" s="2466" t="str">
        <f>'IB_4.sz.mell.'!G5</f>
        <v>Összes teljesítés 2021. IX. 30.-ig</v>
      </c>
    </row>
    <row r="83" spans="1:9" ht="27" customHeight="1" thickBot="1" x14ac:dyDescent="0.25">
      <c r="A83" s="2398"/>
      <c r="B83" s="2145"/>
      <c r="C83" s="2144" t="str">
        <f>CONCATENATE(IB_TARTALOMJEGYZÉK!A1,". előtti bevétel, kiadás")</f>
        <v>2021. előtti bevétel, kiadás</v>
      </c>
      <c r="D83" s="1627" t="s">
        <v>798</v>
      </c>
      <c r="E83" s="1627" t="s">
        <v>799</v>
      </c>
      <c r="F83" s="1628" t="s">
        <v>797</v>
      </c>
      <c r="G83" s="1628" t="s">
        <v>798</v>
      </c>
      <c r="H83" s="1719" t="s">
        <v>799</v>
      </c>
      <c r="I83" s="2467"/>
    </row>
    <row r="84" spans="1:9" ht="13.5" thickBot="1" x14ac:dyDescent="0.25">
      <c r="A84" s="2399"/>
      <c r="B84" s="2146"/>
      <c r="C84" s="2150"/>
      <c r="D84" s="2404" t="str">
        <f>CONCATENATE(IB_TARTALOMJEGYZÉK!$A$1,". évi")</f>
        <v>2021. évi</v>
      </c>
      <c r="E84" s="2405"/>
      <c r="F84" s="2406"/>
      <c r="G84" s="2404" t="str">
        <f>CONCATENATE(IB_TARTALOMJEGYZÉK!$A$1,". után")</f>
        <v>2021. után</v>
      </c>
      <c r="H84" s="2407"/>
      <c r="I84" s="2406"/>
    </row>
    <row r="85" spans="1:9" ht="13.5" thickBot="1" x14ac:dyDescent="0.25">
      <c r="A85" s="1629" t="s">
        <v>488</v>
      </c>
      <c r="B85" s="1630" t="s">
        <v>1110</v>
      </c>
      <c r="C85" s="1631" t="s">
        <v>490</v>
      </c>
      <c r="D85" s="1632" t="s">
        <v>492</v>
      </c>
      <c r="E85" s="1632" t="s">
        <v>491</v>
      </c>
      <c r="F85" s="1631" t="s">
        <v>493</v>
      </c>
      <c r="G85" s="1631" t="s">
        <v>494</v>
      </c>
      <c r="H85" s="1631" t="s">
        <v>495</v>
      </c>
      <c r="I85" s="1633" t="s">
        <v>1108</v>
      </c>
    </row>
    <row r="86" spans="1:9" x14ac:dyDescent="0.2">
      <c r="A86" s="1634" t="s">
        <v>131</v>
      </c>
      <c r="B86" s="1763">
        <f t="shared" ref="B86:B91" si="12">C86+E86+H86</f>
        <v>0</v>
      </c>
      <c r="C86" s="1763">
        <f>KVI_MOD_8.sz.mell.!C86</f>
        <v>0</v>
      </c>
      <c r="D86" s="1764">
        <f>KVI_MOD_8.sz.mell.!D86</f>
        <v>0</v>
      </c>
      <c r="E86" s="1764">
        <f>KVI_MOD_8.sz.mell.!F86</f>
        <v>0</v>
      </c>
      <c r="F86" s="1635"/>
      <c r="G86" s="1764">
        <f>KVI_MOD_8.sz.mell.!G86</f>
        <v>0</v>
      </c>
      <c r="H86" s="1766">
        <f>KVI_MOD_8.sz.mell.!I86</f>
        <v>0</v>
      </c>
      <c r="I86" s="1767">
        <f t="shared" ref="I86:I91" si="13">C86+F86</f>
        <v>0</v>
      </c>
    </row>
    <row r="87" spans="1:9" x14ac:dyDescent="0.2">
      <c r="A87" s="1720" t="s">
        <v>143</v>
      </c>
      <c r="B87" s="1768">
        <f t="shared" si="12"/>
        <v>0</v>
      </c>
      <c r="C87" s="1769">
        <f>KVI_MOD_8.sz.mell.!C87</f>
        <v>0</v>
      </c>
      <c r="D87" s="1769">
        <f>KVI_MOD_8.sz.mell.!D87</f>
        <v>0</v>
      </c>
      <c r="E87" s="1769">
        <f>KVI_MOD_8.sz.mell.!F87</f>
        <v>0</v>
      </c>
      <c r="F87" s="1637"/>
      <c r="G87" s="1769">
        <f>KVI_MOD_8.sz.mell.!G87</f>
        <v>0</v>
      </c>
      <c r="H87" s="1771">
        <f>KVI_MOD_8.sz.mell.!I87</f>
        <v>0</v>
      </c>
      <c r="I87" s="1772">
        <f t="shared" si="13"/>
        <v>0</v>
      </c>
    </row>
    <row r="88" spans="1:9" x14ac:dyDescent="0.2">
      <c r="A88" s="1638" t="s">
        <v>132</v>
      </c>
      <c r="B88" s="1773">
        <f t="shared" si="12"/>
        <v>0</v>
      </c>
      <c r="C88" s="1771">
        <f>KVI_MOD_8.sz.mell.!C88</f>
        <v>0</v>
      </c>
      <c r="D88" s="1771">
        <f>KVI_MOD_8.sz.mell.!D88</f>
        <v>0</v>
      </c>
      <c r="E88" s="1769">
        <f>KVI_MOD_8.sz.mell.!F88</f>
        <v>0</v>
      </c>
      <c r="F88" s="1639"/>
      <c r="G88" s="1771">
        <f>KVI_MOD_8.sz.mell.!G88</f>
        <v>0</v>
      </c>
      <c r="H88" s="1771">
        <f>KVI_MOD_8.sz.mell.!I88</f>
        <v>0</v>
      </c>
      <c r="I88" s="1772">
        <f t="shared" si="13"/>
        <v>0</v>
      </c>
    </row>
    <row r="89" spans="1:9" x14ac:dyDescent="0.2">
      <c r="A89" s="1638" t="s">
        <v>145</v>
      </c>
      <c r="B89" s="1773">
        <f t="shared" si="12"/>
        <v>0</v>
      </c>
      <c r="C89" s="1771">
        <f>KVI_MOD_8.sz.mell.!C89</f>
        <v>0</v>
      </c>
      <c r="D89" s="1771">
        <f>KVI_MOD_8.sz.mell.!D89</f>
        <v>0</v>
      </c>
      <c r="E89" s="1769">
        <f>KVI_MOD_8.sz.mell.!F89</f>
        <v>0</v>
      </c>
      <c r="F89" s="1639"/>
      <c r="G89" s="1771">
        <f>KVI_MOD_8.sz.mell.!G89</f>
        <v>0</v>
      </c>
      <c r="H89" s="1771">
        <f>KVI_MOD_8.sz.mell.!I89</f>
        <v>0</v>
      </c>
      <c r="I89" s="1772">
        <f t="shared" si="13"/>
        <v>0</v>
      </c>
    </row>
    <row r="90" spans="1:9" x14ac:dyDescent="0.2">
      <c r="A90" s="1638" t="s">
        <v>133</v>
      </c>
      <c r="B90" s="1773">
        <f t="shared" si="12"/>
        <v>0</v>
      </c>
      <c r="C90" s="1771">
        <f>KVI_MOD_8.sz.mell.!C90</f>
        <v>0</v>
      </c>
      <c r="D90" s="1771">
        <f>KVI_MOD_8.sz.mell.!D90</f>
        <v>0</v>
      </c>
      <c r="E90" s="1769">
        <f>KVI_MOD_8.sz.mell.!F90</f>
        <v>0</v>
      </c>
      <c r="F90" s="1639"/>
      <c r="G90" s="1771">
        <f>KVI_MOD_8.sz.mell.!G90</f>
        <v>0</v>
      </c>
      <c r="H90" s="1771">
        <f>KVI_MOD_8.sz.mell.!I90</f>
        <v>0</v>
      </c>
      <c r="I90" s="1772">
        <f t="shared" si="13"/>
        <v>0</v>
      </c>
    </row>
    <row r="91" spans="1:9" ht="13.5" thickBot="1" x14ac:dyDescent="0.25">
      <c r="A91" s="1638" t="s">
        <v>134</v>
      </c>
      <c r="B91" s="1773">
        <f t="shared" si="12"/>
        <v>0</v>
      </c>
      <c r="C91" s="1771">
        <f>KVI_MOD_8.sz.mell.!C91</f>
        <v>0</v>
      </c>
      <c r="D91" s="1771">
        <f>KVI_MOD_8.sz.mell.!D91</f>
        <v>0</v>
      </c>
      <c r="E91" s="1769">
        <f>KVI_MOD_8.sz.mell.!F91</f>
        <v>0</v>
      </c>
      <c r="F91" s="1639"/>
      <c r="G91" s="1771">
        <f>KVI_MOD_8.sz.mell.!G91</f>
        <v>0</v>
      </c>
      <c r="H91" s="1771">
        <f>KVI_MOD_8.sz.mell.!I91</f>
        <v>0</v>
      </c>
      <c r="I91" s="1772">
        <f t="shared" si="13"/>
        <v>0</v>
      </c>
    </row>
    <row r="92" spans="1:9" ht="13.5" thickBot="1" x14ac:dyDescent="0.25">
      <c r="A92" s="1721" t="s">
        <v>135</v>
      </c>
      <c r="B92" s="1740">
        <f>B86+SUM(B88:B91)</f>
        <v>0</v>
      </c>
      <c r="C92" s="1740">
        <f t="shared" ref="C92:I92" si="14">C86+SUM(C88:C91)</f>
        <v>0</v>
      </c>
      <c r="D92" s="1740">
        <f t="shared" si="14"/>
        <v>0</v>
      </c>
      <c r="E92" s="1740">
        <f t="shared" si="14"/>
        <v>0</v>
      </c>
      <c r="F92" s="1740">
        <f t="shared" si="14"/>
        <v>0</v>
      </c>
      <c r="G92" s="1740">
        <f t="shared" si="14"/>
        <v>0</v>
      </c>
      <c r="H92" s="1740">
        <f t="shared" si="14"/>
        <v>0</v>
      </c>
      <c r="I92" s="1774">
        <f t="shared" si="14"/>
        <v>0</v>
      </c>
    </row>
    <row r="93" spans="1:9" x14ac:dyDescent="0.2">
      <c r="A93" s="1641" t="s">
        <v>139</v>
      </c>
      <c r="B93" s="1763">
        <f>C93+E93+H93</f>
        <v>0</v>
      </c>
      <c r="C93" s="1764">
        <f>KVI_MOD_8.sz.mell.!C93</f>
        <v>0</v>
      </c>
      <c r="D93" s="1764">
        <f>KVI_MOD_8.sz.mell.!D93</f>
        <v>0</v>
      </c>
      <c r="E93" s="1764">
        <f>KVI_MOD_8.sz.mell.!F93</f>
        <v>0</v>
      </c>
      <c r="F93" s="1635"/>
      <c r="G93" s="1764">
        <f>KVI_MOD_8.sz.mell.!G93</f>
        <v>0</v>
      </c>
      <c r="H93" s="1764">
        <f>KVI_MOD_8.sz.mell.!I93</f>
        <v>0</v>
      </c>
      <c r="I93" s="1767">
        <f>C93+F93</f>
        <v>0</v>
      </c>
    </row>
    <row r="94" spans="1:9" x14ac:dyDescent="0.2">
      <c r="A94" s="1642" t="s">
        <v>140</v>
      </c>
      <c r="B94" s="1773">
        <f>C94+E94+H94</f>
        <v>0</v>
      </c>
      <c r="C94" s="1771">
        <f>KVI_MOD_8.sz.mell.!C94</f>
        <v>0</v>
      </c>
      <c r="D94" s="1771">
        <f>KVI_MOD_8.sz.mell.!D94</f>
        <v>0</v>
      </c>
      <c r="E94" s="1771">
        <f>KVI_MOD_8.sz.mell.!F94</f>
        <v>0</v>
      </c>
      <c r="F94" s="1639"/>
      <c r="G94" s="1771">
        <f>KVI_MOD_8.sz.mell.!G94</f>
        <v>0</v>
      </c>
      <c r="H94" s="1771">
        <f>KVI_MOD_8.sz.mell.!I94</f>
        <v>0</v>
      </c>
      <c r="I94" s="1772">
        <f>C94+F94</f>
        <v>0</v>
      </c>
    </row>
    <row r="95" spans="1:9" x14ac:dyDescent="0.2">
      <c r="A95" s="1642" t="s">
        <v>141</v>
      </c>
      <c r="B95" s="1773">
        <f>C95+E95+H95</f>
        <v>0</v>
      </c>
      <c r="C95" s="1771">
        <f>KVI_MOD_8.sz.mell.!C95</f>
        <v>0</v>
      </c>
      <c r="D95" s="1771">
        <f>KVI_MOD_8.sz.mell.!D95</f>
        <v>0</v>
      </c>
      <c r="E95" s="1771">
        <f>KVI_MOD_8.sz.mell.!F95</f>
        <v>0</v>
      </c>
      <c r="F95" s="1639"/>
      <c r="G95" s="1771">
        <f>KVI_MOD_8.sz.mell.!G95</f>
        <v>0</v>
      </c>
      <c r="H95" s="1771">
        <f>KVI_MOD_8.sz.mell.!I95</f>
        <v>0</v>
      </c>
      <c r="I95" s="1772">
        <f>C95+F95</f>
        <v>0</v>
      </c>
    </row>
    <row r="96" spans="1:9" x14ac:dyDescent="0.2">
      <c r="A96" s="1642" t="s">
        <v>142</v>
      </c>
      <c r="B96" s="1773">
        <f>C96+E96+H96</f>
        <v>0</v>
      </c>
      <c r="C96" s="1771">
        <f>KVI_MOD_8.sz.mell.!C96</f>
        <v>0</v>
      </c>
      <c r="D96" s="1771">
        <f>KVI_MOD_8.sz.mell.!D96</f>
        <v>0</v>
      </c>
      <c r="E96" s="1771">
        <f>KVI_MOD_8.sz.mell.!F96</f>
        <v>0</v>
      </c>
      <c r="F96" s="1639"/>
      <c r="G96" s="1771">
        <f>KVI_MOD_8.sz.mell.!G96</f>
        <v>0</v>
      </c>
      <c r="H96" s="1771">
        <f>KVI_MOD_8.sz.mell.!I96</f>
        <v>0</v>
      </c>
      <c r="I96" s="1772">
        <f>C96+F96</f>
        <v>0</v>
      </c>
    </row>
    <row r="97" spans="1:9" ht="13.5" thickBot="1" x14ac:dyDescent="0.25">
      <c r="A97" s="1643"/>
      <c r="B97" s="1775">
        <f>C97+E97+H97</f>
        <v>0</v>
      </c>
      <c r="C97" s="1776">
        <f>KVI_MOD_8.sz.mell.!C97</f>
        <v>0</v>
      </c>
      <c r="D97" s="1776">
        <f>KVI_MOD_8.sz.mell.!D97</f>
        <v>0</v>
      </c>
      <c r="E97" s="1771">
        <f>KVI_MOD_8.sz.mell.!F97</f>
        <v>0</v>
      </c>
      <c r="F97" s="1644"/>
      <c r="G97" s="1776">
        <f>KVI_MOD_8.sz.mell.!G97</f>
        <v>0</v>
      </c>
      <c r="H97" s="1771">
        <f>KVI_MOD_8.sz.mell.!I97</f>
        <v>0</v>
      </c>
      <c r="I97" s="1777">
        <f>C97+F97</f>
        <v>0</v>
      </c>
    </row>
    <row r="98" spans="1:9" ht="13.5" thickBot="1" x14ac:dyDescent="0.25">
      <c r="A98" s="1722" t="s">
        <v>109</v>
      </c>
      <c r="B98" s="1740">
        <f>SUM(B93:B97)</f>
        <v>0</v>
      </c>
      <c r="C98" s="1740">
        <f t="shared" ref="C98:I98" si="15">SUM(C93:C97)</f>
        <v>0</v>
      </c>
      <c r="D98" s="1740">
        <f t="shared" si="15"/>
        <v>0</v>
      </c>
      <c r="E98" s="1740">
        <f t="shared" si="15"/>
        <v>0</v>
      </c>
      <c r="F98" s="1740">
        <f t="shared" si="15"/>
        <v>0</v>
      </c>
      <c r="G98" s="1740">
        <f t="shared" si="15"/>
        <v>0</v>
      </c>
      <c r="H98" s="1740">
        <f t="shared" si="15"/>
        <v>0</v>
      </c>
      <c r="I98" s="1774">
        <f t="shared" si="15"/>
        <v>0</v>
      </c>
    </row>
    <row r="101" spans="1:9" ht="14.25" x14ac:dyDescent="0.2">
      <c r="A101" s="2136" t="s">
        <v>136</v>
      </c>
      <c r="B101" s="2136"/>
      <c r="C101" s="2137"/>
      <c r="D101" s="2137"/>
      <c r="E101" s="2137"/>
      <c r="F101" s="2137"/>
      <c r="G101" s="2137"/>
      <c r="H101" s="2137"/>
      <c r="I101" s="2137"/>
    </row>
    <row r="102" spans="1:9" ht="15.75" thickBot="1" x14ac:dyDescent="0.25">
      <c r="A102" s="1626"/>
      <c r="B102" s="1626"/>
      <c r="C102" s="1626"/>
      <c r="D102" s="1626"/>
      <c r="E102" s="1626"/>
      <c r="F102" s="1626"/>
      <c r="G102" s="1626"/>
      <c r="H102" s="2396" t="s">
        <v>559</v>
      </c>
      <c r="I102" s="2396"/>
    </row>
    <row r="103" spans="1:9" ht="13.5" thickBot="1" x14ac:dyDescent="0.25">
      <c r="A103" s="2397" t="s">
        <v>130</v>
      </c>
      <c r="B103" s="2252" t="s">
        <v>796</v>
      </c>
      <c r="C103" s="2253"/>
      <c r="D103" s="2253"/>
      <c r="E103" s="2253"/>
      <c r="F103" s="2400"/>
      <c r="G103" s="2400"/>
      <c r="H103" s="2400"/>
      <c r="I103" s="2143"/>
    </row>
    <row r="104" spans="1:9" ht="13.5" thickBot="1" x14ac:dyDescent="0.25">
      <c r="A104" s="2398"/>
      <c r="B104" s="2144" t="str">
        <f>B82</f>
        <v>Módosítás utáni összes  forrás, kiadás</v>
      </c>
      <c r="C104" s="2401" t="s">
        <v>1087</v>
      </c>
      <c r="D104" s="2465"/>
      <c r="E104" s="2465"/>
      <c r="F104" s="2465"/>
      <c r="G104" s="2465"/>
      <c r="H104" s="2465"/>
      <c r="I104" s="2466" t="str">
        <f>'IB_4.sz.mell.'!G5</f>
        <v>Összes teljesítés 2021. IX. 30.-ig</v>
      </c>
    </row>
    <row r="105" spans="1:9" ht="26.25" customHeight="1" thickBot="1" x14ac:dyDescent="0.25">
      <c r="A105" s="2398"/>
      <c r="B105" s="2145"/>
      <c r="C105" s="2144" t="str">
        <f>CONCATENATE(IB_TARTALOMJEGYZÉK!A1,". előtti bevétel, kiadás")</f>
        <v>2021. előtti bevétel, kiadás</v>
      </c>
      <c r="D105" s="1627" t="s">
        <v>798</v>
      </c>
      <c r="E105" s="1627" t="s">
        <v>799</v>
      </c>
      <c r="F105" s="1628" t="s">
        <v>797</v>
      </c>
      <c r="G105" s="1628" t="s">
        <v>798</v>
      </c>
      <c r="H105" s="1719" t="s">
        <v>799</v>
      </c>
      <c r="I105" s="2467"/>
    </row>
    <row r="106" spans="1:9" ht="13.5" thickBot="1" x14ac:dyDescent="0.25">
      <c r="A106" s="2399"/>
      <c r="B106" s="2146"/>
      <c r="C106" s="2150"/>
      <c r="D106" s="2404" t="str">
        <f>CONCATENATE(IB_TARTALOMJEGYZÉK!$A$1,". évi")</f>
        <v>2021. évi</v>
      </c>
      <c r="E106" s="2405"/>
      <c r="F106" s="2406"/>
      <c r="G106" s="2404" t="str">
        <f>CONCATENATE(IB_TARTALOMJEGYZÉK!$A$1,". után")</f>
        <v>2021. után</v>
      </c>
      <c r="H106" s="2407"/>
      <c r="I106" s="2406"/>
    </row>
    <row r="107" spans="1:9" ht="13.5" thickBot="1" x14ac:dyDescent="0.25">
      <c r="A107" s="1629" t="s">
        <v>488</v>
      </c>
      <c r="B107" s="1630" t="s">
        <v>1110</v>
      </c>
      <c r="C107" s="1631" t="s">
        <v>490</v>
      </c>
      <c r="D107" s="1632" t="s">
        <v>492</v>
      </c>
      <c r="E107" s="1632" t="s">
        <v>491</v>
      </c>
      <c r="F107" s="1631" t="s">
        <v>493</v>
      </c>
      <c r="G107" s="1631" t="s">
        <v>494</v>
      </c>
      <c r="H107" s="1631" t="s">
        <v>495</v>
      </c>
      <c r="I107" s="1633" t="s">
        <v>1108</v>
      </c>
    </row>
    <row r="108" spans="1:9" x14ac:dyDescent="0.2">
      <c r="A108" s="1634" t="s">
        <v>131</v>
      </c>
      <c r="B108" s="1763">
        <f t="shared" ref="B108:B113" si="16">C108+E108+H108</f>
        <v>0</v>
      </c>
      <c r="C108" s="1763">
        <f>KVI_MOD_8.sz.mell.!C108</f>
        <v>0</v>
      </c>
      <c r="D108" s="1764">
        <f>KVI_MOD_8.sz.mell.!D108</f>
        <v>0</v>
      </c>
      <c r="E108" s="1764">
        <f>KVI_MOD_8.sz.mell.!F108</f>
        <v>0</v>
      </c>
      <c r="F108" s="1635"/>
      <c r="G108" s="1764">
        <f>KVI_MOD_8.sz.mell.!G108</f>
        <v>0</v>
      </c>
      <c r="H108" s="1766">
        <f>KVI_MOD_8.sz.mell.!I108</f>
        <v>0</v>
      </c>
      <c r="I108" s="1767">
        <f t="shared" ref="I108:I113" si="17">C108+F108</f>
        <v>0</v>
      </c>
    </row>
    <row r="109" spans="1:9" x14ac:dyDescent="0.2">
      <c r="A109" s="1720" t="s">
        <v>143</v>
      </c>
      <c r="B109" s="1768">
        <f t="shared" si="16"/>
        <v>0</v>
      </c>
      <c r="C109" s="1769">
        <f>KVI_MOD_8.sz.mell.!C109</f>
        <v>0</v>
      </c>
      <c r="D109" s="1769">
        <f>KVI_MOD_8.sz.mell.!D109</f>
        <v>0</v>
      </c>
      <c r="E109" s="1769">
        <f>KVI_MOD_8.sz.mell.!F109</f>
        <v>0</v>
      </c>
      <c r="F109" s="1637"/>
      <c r="G109" s="1769">
        <f>KVI_MOD_8.sz.mell.!G109</f>
        <v>0</v>
      </c>
      <c r="H109" s="1771">
        <f>KVI_MOD_8.sz.mell.!I109</f>
        <v>0</v>
      </c>
      <c r="I109" s="1772">
        <f t="shared" si="17"/>
        <v>0</v>
      </c>
    </row>
    <row r="110" spans="1:9" x14ac:dyDescent="0.2">
      <c r="A110" s="1638" t="s">
        <v>132</v>
      </c>
      <c r="B110" s="1773">
        <f t="shared" si="16"/>
        <v>0</v>
      </c>
      <c r="C110" s="1771">
        <f>KVI_MOD_8.sz.mell.!C110</f>
        <v>0</v>
      </c>
      <c r="D110" s="1771">
        <f>KVI_MOD_8.sz.mell.!D110</f>
        <v>0</v>
      </c>
      <c r="E110" s="1769">
        <f>KVI_MOD_8.sz.mell.!F110</f>
        <v>0</v>
      </c>
      <c r="F110" s="1639"/>
      <c r="G110" s="1771">
        <f>KVI_MOD_8.sz.mell.!G110</f>
        <v>0</v>
      </c>
      <c r="H110" s="1771">
        <f>KVI_MOD_8.sz.mell.!I110</f>
        <v>0</v>
      </c>
      <c r="I110" s="1772">
        <f t="shared" si="17"/>
        <v>0</v>
      </c>
    </row>
    <row r="111" spans="1:9" x14ac:dyDescent="0.2">
      <c r="A111" s="1638" t="s">
        <v>145</v>
      </c>
      <c r="B111" s="1773">
        <f t="shared" si="16"/>
        <v>0</v>
      </c>
      <c r="C111" s="1771">
        <f>KVI_MOD_8.sz.mell.!C111</f>
        <v>0</v>
      </c>
      <c r="D111" s="1771">
        <f>KVI_MOD_8.sz.mell.!D111</f>
        <v>0</v>
      </c>
      <c r="E111" s="1769">
        <f>KVI_MOD_8.sz.mell.!F111</f>
        <v>0</v>
      </c>
      <c r="F111" s="1639"/>
      <c r="G111" s="1771">
        <f>KVI_MOD_8.sz.mell.!G111</f>
        <v>0</v>
      </c>
      <c r="H111" s="1771">
        <f>KVI_MOD_8.sz.mell.!I111</f>
        <v>0</v>
      </c>
      <c r="I111" s="1772">
        <f t="shared" si="17"/>
        <v>0</v>
      </c>
    </row>
    <row r="112" spans="1:9" x14ac:dyDescent="0.2">
      <c r="A112" s="1638" t="s">
        <v>133</v>
      </c>
      <c r="B112" s="1773">
        <f t="shared" si="16"/>
        <v>0</v>
      </c>
      <c r="C112" s="1771">
        <f>KVI_MOD_8.sz.mell.!C112</f>
        <v>0</v>
      </c>
      <c r="D112" s="1771">
        <f>KVI_MOD_8.sz.mell.!D112</f>
        <v>0</v>
      </c>
      <c r="E112" s="1769">
        <f>KVI_MOD_8.sz.mell.!F112</f>
        <v>0</v>
      </c>
      <c r="F112" s="1639"/>
      <c r="G112" s="1771">
        <f>KVI_MOD_8.sz.mell.!G112</f>
        <v>0</v>
      </c>
      <c r="H112" s="1771">
        <f>KVI_MOD_8.sz.mell.!I112</f>
        <v>0</v>
      </c>
      <c r="I112" s="1772">
        <f t="shared" si="17"/>
        <v>0</v>
      </c>
    </row>
    <row r="113" spans="1:9" ht="13.5" thickBot="1" x14ac:dyDescent="0.25">
      <c r="A113" s="1638" t="s">
        <v>134</v>
      </c>
      <c r="B113" s="1773">
        <f t="shared" si="16"/>
        <v>0</v>
      </c>
      <c r="C113" s="1771">
        <f>KVI_MOD_8.sz.mell.!C113</f>
        <v>0</v>
      </c>
      <c r="D113" s="1771">
        <f>KVI_MOD_8.sz.mell.!D113</f>
        <v>0</v>
      </c>
      <c r="E113" s="1769">
        <f>KVI_MOD_8.sz.mell.!F113</f>
        <v>0</v>
      </c>
      <c r="F113" s="1639"/>
      <c r="G113" s="1771">
        <f>KVI_MOD_8.sz.mell.!G113</f>
        <v>0</v>
      </c>
      <c r="H113" s="1771">
        <f>KVI_MOD_8.sz.mell.!I113</f>
        <v>0</v>
      </c>
      <c r="I113" s="1772">
        <f t="shared" si="17"/>
        <v>0</v>
      </c>
    </row>
    <row r="114" spans="1:9" ht="13.5" thickBot="1" x14ac:dyDescent="0.25">
      <c r="A114" s="1721" t="s">
        <v>135</v>
      </c>
      <c r="B114" s="1740">
        <f>B108+SUM(B110:B113)</f>
        <v>0</v>
      </c>
      <c r="C114" s="1740">
        <f t="shared" ref="C114:I114" si="18">C108+SUM(C110:C113)</f>
        <v>0</v>
      </c>
      <c r="D114" s="1740">
        <f t="shared" si="18"/>
        <v>0</v>
      </c>
      <c r="E114" s="1740">
        <f t="shared" si="18"/>
        <v>0</v>
      </c>
      <c r="F114" s="1740">
        <f t="shared" si="18"/>
        <v>0</v>
      </c>
      <c r="G114" s="1740">
        <f t="shared" si="18"/>
        <v>0</v>
      </c>
      <c r="H114" s="1740">
        <f t="shared" si="18"/>
        <v>0</v>
      </c>
      <c r="I114" s="1774">
        <f t="shared" si="18"/>
        <v>0</v>
      </c>
    </row>
    <row r="115" spans="1:9" x14ac:dyDescent="0.2">
      <c r="A115" s="1641" t="s">
        <v>139</v>
      </c>
      <c r="B115" s="1763">
        <f>C115+E115+H115</f>
        <v>0</v>
      </c>
      <c r="C115" s="1764">
        <f>KVI_MOD_8.sz.mell.!C115</f>
        <v>0</v>
      </c>
      <c r="D115" s="1764">
        <f>KVI_MOD_8.sz.mell.!D115</f>
        <v>0</v>
      </c>
      <c r="E115" s="1764">
        <f>KVI_MOD_8.sz.mell.!F115</f>
        <v>0</v>
      </c>
      <c r="F115" s="1635"/>
      <c r="G115" s="1764">
        <f>KVI_MOD_8.sz.mell.!G115</f>
        <v>0</v>
      </c>
      <c r="H115" s="1764">
        <f>KVI_MOD_8.sz.mell.!I115</f>
        <v>0</v>
      </c>
      <c r="I115" s="1767">
        <f>C115+F115</f>
        <v>0</v>
      </c>
    </row>
    <row r="116" spans="1:9" x14ac:dyDescent="0.2">
      <c r="A116" s="1642" t="s">
        <v>140</v>
      </c>
      <c r="B116" s="1773">
        <f>C116+E116+H116</f>
        <v>0</v>
      </c>
      <c r="C116" s="1771">
        <f>KVI_MOD_8.sz.mell.!C116</f>
        <v>0</v>
      </c>
      <c r="D116" s="1771">
        <f>KVI_MOD_8.sz.mell.!D116</f>
        <v>0</v>
      </c>
      <c r="E116" s="1771">
        <f>KVI_MOD_8.sz.mell.!F116</f>
        <v>0</v>
      </c>
      <c r="F116" s="1639"/>
      <c r="G116" s="1771">
        <f>KVI_MOD_8.sz.mell.!G116</f>
        <v>0</v>
      </c>
      <c r="H116" s="1771">
        <f>KVI_MOD_8.sz.mell.!I116</f>
        <v>0</v>
      </c>
      <c r="I116" s="1772">
        <f>C116+F116</f>
        <v>0</v>
      </c>
    </row>
    <row r="117" spans="1:9" x14ac:dyDescent="0.2">
      <c r="A117" s="1642" t="s">
        <v>141</v>
      </c>
      <c r="B117" s="1773">
        <f>C117+E117+H117</f>
        <v>0</v>
      </c>
      <c r="C117" s="1771">
        <f>KVI_MOD_8.sz.mell.!C117</f>
        <v>0</v>
      </c>
      <c r="D117" s="1771">
        <f>KVI_MOD_8.sz.mell.!D117</f>
        <v>0</v>
      </c>
      <c r="E117" s="1771">
        <f>KVI_MOD_8.sz.mell.!F117</f>
        <v>0</v>
      </c>
      <c r="F117" s="1639"/>
      <c r="G117" s="1771">
        <f>KVI_MOD_8.sz.mell.!G117</f>
        <v>0</v>
      </c>
      <c r="H117" s="1771">
        <f>KVI_MOD_8.sz.mell.!I117</f>
        <v>0</v>
      </c>
      <c r="I117" s="1772">
        <f>C117+F117</f>
        <v>0</v>
      </c>
    </row>
    <row r="118" spans="1:9" x14ac:dyDescent="0.2">
      <c r="A118" s="1642" t="s">
        <v>142</v>
      </c>
      <c r="B118" s="1773">
        <f>C118+E118+H118</f>
        <v>0</v>
      </c>
      <c r="C118" s="1771">
        <f>KVI_MOD_8.sz.mell.!C118</f>
        <v>0</v>
      </c>
      <c r="D118" s="1771">
        <f>KVI_MOD_8.sz.mell.!D118</f>
        <v>0</v>
      </c>
      <c r="E118" s="1771">
        <f>KVI_MOD_8.sz.mell.!F118</f>
        <v>0</v>
      </c>
      <c r="F118" s="1639"/>
      <c r="G118" s="1771">
        <f>KVI_MOD_8.sz.mell.!G118</f>
        <v>0</v>
      </c>
      <c r="H118" s="1771">
        <f>KVI_MOD_8.sz.mell.!I118</f>
        <v>0</v>
      </c>
      <c r="I118" s="1772">
        <f>C118+F118</f>
        <v>0</v>
      </c>
    </row>
    <row r="119" spans="1:9" ht="13.5" thickBot="1" x14ac:dyDescent="0.25">
      <c r="A119" s="1643"/>
      <c r="B119" s="1775">
        <f>C119+E119+H119</f>
        <v>0</v>
      </c>
      <c r="C119" s="1776">
        <f>KVI_MOD_8.sz.mell.!C119</f>
        <v>0</v>
      </c>
      <c r="D119" s="1776">
        <f>KVI_MOD_8.sz.mell.!D119</f>
        <v>0</v>
      </c>
      <c r="E119" s="1771">
        <f>KVI_MOD_8.sz.mell.!F119</f>
        <v>0</v>
      </c>
      <c r="F119" s="1644"/>
      <c r="G119" s="1776">
        <f>KVI_MOD_8.sz.mell.!G119</f>
        <v>0</v>
      </c>
      <c r="H119" s="1771">
        <f>KVI_MOD_8.sz.mell.!I119</f>
        <v>0</v>
      </c>
      <c r="I119" s="1777">
        <f>C119+F119</f>
        <v>0</v>
      </c>
    </row>
    <row r="120" spans="1:9" ht="13.5" thickBot="1" x14ac:dyDescent="0.25">
      <c r="A120" s="1722" t="s">
        <v>109</v>
      </c>
      <c r="B120" s="1740">
        <f>SUM(B115:B119)</f>
        <v>0</v>
      </c>
      <c r="C120" s="1740">
        <f t="shared" ref="C120:I120" si="19">SUM(C115:C119)</f>
        <v>0</v>
      </c>
      <c r="D120" s="1740">
        <f t="shared" si="19"/>
        <v>0</v>
      </c>
      <c r="E120" s="1740">
        <f t="shared" si="19"/>
        <v>0</v>
      </c>
      <c r="F120" s="1740">
        <f t="shared" si="19"/>
        <v>0</v>
      </c>
      <c r="G120" s="1740">
        <f t="shared" si="19"/>
        <v>0</v>
      </c>
      <c r="H120" s="1740">
        <f t="shared" si="19"/>
        <v>0</v>
      </c>
      <c r="I120" s="1774">
        <f t="shared" si="19"/>
        <v>0</v>
      </c>
    </row>
    <row r="123" spans="1:9" ht="14.25" x14ac:dyDescent="0.2">
      <c r="A123" s="2136" t="s">
        <v>136</v>
      </c>
      <c r="B123" s="2136"/>
      <c r="C123" s="2137"/>
      <c r="D123" s="2137"/>
      <c r="E123" s="2137"/>
      <c r="F123" s="2137"/>
      <c r="G123" s="2137"/>
      <c r="H123" s="2137"/>
      <c r="I123" s="2137"/>
    </row>
    <row r="124" spans="1:9" ht="15.75" thickBot="1" x14ac:dyDescent="0.25">
      <c r="A124" s="1626"/>
      <c r="B124" s="1626"/>
      <c r="C124" s="1626"/>
      <c r="D124" s="1626"/>
      <c r="E124" s="1626"/>
      <c r="F124" s="1626"/>
      <c r="G124" s="1626"/>
      <c r="H124" s="2396" t="s">
        <v>559</v>
      </c>
      <c r="I124" s="2396"/>
    </row>
    <row r="125" spans="1:9" ht="13.5" thickBot="1" x14ac:dyDescent="0.25">
      <c r="A125" s="2397" t="s">
        <v>130</v>
      </c>
      <c r="B125" s="2252" t="s">
        <v>796</v>
      </c>
      <c r="C125" s="2253"/>
      <c r="D125" s="2253"/>
      <c r="E125" s="2253"/>
      <c r="F125" s="2400"/>
      <c r="G125" s="2400"/>
      <c r="H125" s="2400"/>
      <c r="I125" s="2143"/>
    </row>
    <row r="126" spans="1:9" ht="13.5" thickBot="1" x14ac:dyDescent="0.25">
      <c r="A126" s="2398"/>
      <c r="B126" s="2144" t="str">
        <f>B104</f>
        <v>Módosítás utáni összes  forrás, kiadás</v>
      </c>
      <c r="C126" s="2401" t="s">
        <v>1087</v>
      </c>
      <c r="D126" s="2465"/>
      <c r="E126" s="2465"/>
      <c r="F126" s="2465"/>
      <c r="G126" s="2465"/>
      <c r="H126" s="2465"/>
      <c r="I126" s="2466" t="str">
        <f>'IB_4.sz.mell.'!G5</f>
        <v>Összes teljesítés 2021. IX. 30.-ig</v>
      </c>
    </row>
    <row r="127" spans="1:9" ht="27" customHeight="1" thickBot="1" x14ac:dyDescent="0.25">
      <c r="A127" s="2398"/>
      <c r="B127" s="2145"/>
      <c r="C127" s="2144" t="str">
        <f>CONCATENATE(IB_TARTALOMJEGYZÉK!A1,". előtti bevétel, kiadás")</f>
        <v>2021. előtti bevétel, kiadás</v>
      </c>
      <c r="D127" s="1627" t="s">
        <v>798</v>
      </c>
      <c r="E127" s="1627" t="s">
        <v>799</v>
      </c>
      <c r="F127" s="1628" t="s">
        <v>797</v>
      </c>
      <c r="G127" s="1628" t="s">
        <v>798</v>
      </c>
      <c r="H127" s="1719" t="s">
        <v>799</v>
      </c>
      <c r="I127" s="2467"/>
    </row>
    <row r="128" spans="1:9" ht="13.5" thickBot="1" x14ac:dyDescent="0.25">
      <c r="A128" s="2399"/>
      <c r="B128" s="2146"/>
      <c r="C128" s="2150"/>
      <c r="D128" s="2404" t="str">
        <f>CONCATENATE(IB_TARTALOMJEGYZÉK!$A$1,". évi")</f>
        <v>2021. évi</v>
      </c>
      <c r="E128" s="2405"/>
      <c r="F128" s="2406"/>
      <c r="G128" s="2404" t="str">
        <f>CONCATENATE(IB_TARTALOMJEGYZÉK!$A$1,". után")</f>
        <v>2021. után</v>
      </c>
      <c r="H128" s="2407"/>
      <c r="I128" s="2406"/>
    </row>
    <row r="129" spans="1:9" ht="13.5" thickBot="1" x14ac:dyDescent="0.25">
      <c r="A129" s="1629" t="s">
        <v>488</v>
      </c>
      <c r="B129" s="1630" t="s">
        <v>1110</v>
      </c>
      <c r="C129" s="1631" t="s">
        <v>490</v>
      </c>
      <c r="D129" s="1632" t="s">
        <v>492</v>
      </c>
      <c r="E129" s="1632" t="s">
        <v>491</v>
      </c>
      <c r="F129" s="1631" t="s">
        <v>493</v>
      </c>
      <c r="G129" s="1631" t="s">
        <v>494</v>
      </c>
      <c r="H129" s="1631" t="s">
        <v>495</v>
      </c>
      <c r="I129" s="1633" t="s">
        <v>1108</v>
      </c>
    </row>
    <row r="130" spans="1:9" x14ac:dyDescent="0.2">
      <c r="A130" s="1634" t="s">
        <v>131</v>
      </c>
      <c r="B130" s="1763">
        <f t="shared" ref="B130:B135" si="20">C130+E130+H130</f>
        <v>0</v>
      </c>
      <c r="C130" s="1763">
        <f>KVI_MOD_8.sz.mell.!C130</f>
        <v>0</v>
      </c>
      <c r="D130" s="1764">
        <f>KVI_MOD_8.sz.mell.!D130</f>
        <v>0</v>
      </c>
      <c r="E130" s="1764">
        <f>KVI_MOD_8.sz.mell.!F130</f>
        <v>0</v>
      </c>
      <c r="F130" s="1635"/>
      <c r="G130" s="1764">
        <f>KVI_MOD_8.sz.mell.!G130</f>
        <v>0</v>
      </c>
      <c r="H130" s="1766">
        <f>KVI_MOD_8.sz.mell.!I130</f>
        <v>0</v>
      </c>
      <c r="I130" s="1767">
        <f t="shared" ref="I130:I135" si="21">C130+F130</f>
        <v>0</v>
      </c>
    </row>
    <row r="131" spans="1:9" x14ac:dyDescent="0.2">
      <c r="A131" s="1720" t="s">
        <v>143</v>
      </c>
      <c r="B131" s="1768">
        <f t="shared" si="20"/>
        <v>0</v>
      </c>
      <c r="C131" s="1769">
        <f>KVI_MOD_8.sz.mell.!C131</f>
        <v>0</v>
      </c>
      <c r="D131" s="1769">
        <f>KVI_MOD_8.sz.mell.!D131</f>
        <v>0</v>
      </c>
      <c r="E131" s="1769">
        <f>KVI_MOD_8.sz.mell.!F131</f>
        <v>0</v>
      </c>
      <c r="F131" s="1637"/>
      <c r="G131" s="1769">
        <f>KVI_MOD_8.sz.mell.!G131</f>
        <v>0</v>
      </c>
      <c r="H131" s="1771">
        <f>KVI_MOD_8.sz.mell.!I131</f>
        <v>0</v>
      </c>
      <c r="I131" s="1772">
        <f t="shared" si="21"/>
        <v>0</v>
      </c>
    </row>
    <row r="132" spans="1:9" x14ac:dyDescent="0.2">
      <c r="A132" s="1638" t="s">
        <v>132</v>
      </c>
      <c r="B132" s="1773">
        <f t="shared" si="20"/>
        <v>0</v>
      </c>
      <c r="C132" s="1771">
        <f>KVI_MOD_8.sz.mell.!C132</f>
        <v>0</v>
      </c>
      <c r="D132" s="1771">
        <f>KVI_MOD_8.sz.mell.!D132</f>
        <v>0</v>
      </c>
      <c r="E132" s="1769">
        <f>KVI_MOD_8.sz.mell.!F132</f>
        <v>0</v>
      </c>
      <c r="F132" s="1639"/>
      <c r="G132" s="1771">
        <f>KVI_MOD_8.sz.mell.!G132</f>
        <v>0</v>
      </c>
      <c r="H132" s="1771">
        <f>KVI_MOD_8.sz.mell.!I132</f>
        <v>0</v>
      </c>
      <c r="I132" s="1772">
        <f t="shared" si="21"/>
        <v>0</v>
      </c>
    </row>
    <row r="133" spans="1:9" x14ac:dyDescent="0.2">
      <c r="A133" s="1638" t="s">
        <v>145</v>
      </c>
      <c r="B133" s="1773">
        <f t="shared" si="20"/>
        <v>0</v>
      </c>
      <c r="C133" s="1771">
        <f>KVI_MOD_8.sz.mell.!C133</f>
        <v>0</v>
      </c>
      <c r="D133" s="1771">
        <f>KVI_MOD_8.sz.mell.!D133</f>
        <v>0</v>
      </c>
      <c r="E133" s="1769">
        <f>KVI_MOD_8.sz.mell.!F133</f>
        <v>0</v>
      </c>
      <c r="F133" s="1639"/>
      <c r="G133" s="1771">
        <f>KVI_MOD_8.sz.mell.!G133</f>
        <v>0</v>
      </c>
      <c r="H133" s="1771">
        <f>KVI_MOD_8.sz.mell.!I133</f>
        <v>0</v>
      </c>
      <c r="I133" s="1772">
        <f t="shared" si="21"/>
        <v>0</v>
      </c>
    </row>
    <row r="134" spans="1:9" x14ac:dyDescent="0.2">
      <c r="A134" s="1638" t="s">
        <v>133</v>
      </c>
      <c r="B134" s="1773">
        <f t="shared" si="20"/>
        <v>0</v>
      </c>
      <c r="C134" s="1771">
        <f>KVI_MOD_8.sz.mell.!C134</f>
        <v>0</v>
      </c>
      <c r="D134" s="1771">
        <f>KVI_MOD_8.sz.mell.!D134</f>
        <v>0</v>
      </c>
      <c r="E134" s="1769">
        <f>KVI_MOD_8.sz.mell.!F134</f>
        <v>0</v>
      </c>
      <c r="F134" s="1639"/>
      <c r="G134" s="1771">
        <f>KVI_MOD_8.sz.mell.!G134</f>
        <v>0</v>
      </c>
      <c r="H134" s="1771">
        <f>KVI_MOD_8.sz.mell.!I134</f>
        <v>0</v>
      </c>
      <c r="I134" s="1772">
        <f t="shared" si="21"/>
        <v>0</v>
      </c>
    </row>
    <row r="135" spans="1:9" ht="13.5" thickBot="1" x14ac:dyDescent="0.25">
      <c r="A135" s="1638" t="s">
        <v>134</v>
      </c>
      <c r="B135" s="1773">
        <f t="shared" si="20"/>
        <v>0</v>
      </c>
      <c r="C135" s="1771">
        <f>KVI_MOD_8.sz.mell.!C135</f>
        <v>0</v>
      </c>
      <c r="D135" s="1771">
        <f>KVI_MOD_8.sz.mell.!D135</f>
        <v>0</v>
      </c>
      <c r="E135" s="1769">
        <f>KVI_MOD_8.sz.mell.!F135</f>
        <v>0</v>
      </c>
      <c r="F135" s="1639"/>
      <c r="G135" s="1771">
        <f>KVI_MOD_8.sz.mell.!G135</f>
        <v>0</v>
      </c>
      <c r="H135" s="1771">
        <f>KVI_MOD_8.sz.mell.!I135</f>
        <v>0</v>
      </c>
      <c r="I135" s="1772">
        <f t="shared" si="21"/>
        <v>0</v>
      </c>
    </row>
    <row r="136" spans="1:9" ht="13.5" thickBot="1" x14ac:dyDescent="0.25">
      <c r="A136" s="1721" t="s">
        <v>135</v>
      </c>
      <c r="B136" s="1740">
        <f>B130+SUM(B132:B135)</f>
        <v>0</v>
      </c>
      <c r="C136" s="1740">
        <f t="shared" ref="C136:I136" si="22">C130+SUM(C132:C135)</f>
        <v>0</v>
      </c>
      <c r="D136" s="1740">
        <f t="shared" si="22"/>
        <v>0</v>
      </c>
      <c r="E136" s="1740">
        <f t="shared" si="22"/>
        <v>0</v>
      </c>
      <c r="F136" s="1740">
        <f t="shared" si="22"/>
        <v>0</v>
      </c>
      <c r="G136" s="1740">
        <f t="shared" si="22"/>
        <v>0</v>
      </c>
      <c r="H136" s="1740">
        <f t="shared" si="22"/>
        <v>0</v>
      </c>
      <c r="I136" s="1774">
        <f t="shared" si="22"/>
        <v>0</v>
      </c>
    </row>
    <row r="137" spans="1:9" x14ac:dyDescent="0.2">
      <c r="A137" s="1641" t="s">
        <v>139</v>
      </c>
      <c r="B137" s="1763">
        <f>C137+E137+H137</f>
        <v>0</v>
      </c>
      <c r="C137" s="1764">
        <f>KVI_MOD_8.sz.mell.!C137</f>
        <v>0</v>
      </c>
      <c r="D137" s="1764">
        <f>KVI_MOD_8.sz.mell.!D137</f>
        <v>0</v>
      </c>
      <c r="E137" s="1764">
        <f>KVI_MOD_8.sz.mell.!F137</f>
        <v>0</v>
      </c>
      <c r="F137" s="1635"/>
      <c r="G137" s="1764">
        <f>KVI_MOD_8.sz.mell.!G137</f>
        <v>0</v>
      </c>
      <c r="H137" s="1764">
        <f>KVI_MOD_8.sz.mell.!I137</f>
        <v>0</v>
      </c>
      <c r="I137" s="1767">
        <f>C137+F137</f>
        <v>0</v>
      </c>
    </row>
    <row r="138" spans="1:9" x14ac:dyDescent="0.2">
      <c r="A138" s="1642" t="s">
        <v>140</v>
      </c>
      <c r="B138" s="1773">
        <f>C138+E138+H138</f>
        <v>0</v>
      </c>
      <c r="C138" s="1771">
        <f>KVI_MOD_8.sz.mell.!C138</f>
        <v>0</v>
      </c>
      <c r="D138" s="1771">
        <f>KVI_MOD_8.sz.mell.!D138</f>
        <v>0</v>
      </c>
      <c r="E138" s="1771">
        <f>KVI_MOD_8.sz.mell.!F138</f>
        <v>0</v>
      </c>
      <c r="F138" s="1639"/>
      <c r="G138" s="1771">
        <f>KVI_MOD_8.sz.mell.!G138</f>
        <v>0</v>
      </c>
      <c r="H138" s="1771">
        <f>KVI_MOD_8.sz.mell.!I138</f>
        <v>0</v>
      </c>
      <c r="I138" s="1772">
        <f>C138+F138</f>
        <v>0</v>
      </c>
    </row>
    <row r="139" spans="1:9" x14ac:dyDescent="0.2">
      <c r="A139" s="1642" t="s">
        <v>141</v>
      </c>
      <c r="B139" s="1773">
        <f>C139+E139+H139</f>
        <v>0</v>
      </c>
      <c r="C139" s="1771">
        <f>KVI_MOD_8.sz.mell.!C139</f>
        <v>0</v>
      </c>
      <c r="D139" s="1771">
        <f>KVI_MOD_8.sz.mell.!D139</f>
        <v>0</v>
      </c>
      <c r="E139" s="1771">
        <f>KVI_MOD_8.sz.mell.!F139</f>
        <v>0</v>
      </c>
      <c r="F139" s="1639"/>
      <c r="G139" s="1771">
        <f>KVI_MOD_8.sz.mell.!G139</f>
        <v>0</v>
      </c>
      <c r="H139" s="1771">
        <f>KVI_MOD_8.sz.mell.!I139</f>
        <v>0</v>
      </c>
      <c r="I139" s="1772">
        <f>C139+F139</f>
        <v>0</v>
      </c>
    </row>
    <row r="140" spans="1:9" x14ac:dyDescent="0.2">
      <c r="A140" s="1642" t="s">
        <v>142</v>
      </c>
      <c r="B140" s="1773">
        <f>C140+E140+H140</f>
        <v>0</v>
      </c>
      <c r="C140" s="1771">
        <f>KVI_MOD_8.sz.mell.!C140</f>
        <v>0</v>
      </c>
      <c r="D140" s="1771">
        <f>KVI_MOD_8.sz.mell.!D140</f>
        <v>0</v>
      </c>
      <c r="E140" s="1771">
        <f>KVI_MOD_8.sz.mell.!F140</f>
        <v>0</v>
      </c>
      <c r="F140" s="1639"/>
      <c r="G140" s="1771">
        <f>KVI_MOD_8.sz.mell.!G140</f>
        <v>0</v>
      </c>
      <c r="H140" s="1771">
        <f>KVI_MOD_8.sz.mell.!I140</f>
        <v>0</v>
      </c>
      <c r="I140" s="1772">
        <f>C140+F140</f>
        <v>0</v>
      </c>
    </row>
    <row r="141" spans="1:9" ht="13.5" thickBot="1" x14ac:dyDescent="0.25">
      <c r="A141" s="1643"/>
      <c r="B141" s="1775">
        <f>C141+E141+H141</f>
        <v>0</v>
      </c>
      <c r="C141" s="1776">
        <f>KVI_MOD_8.sz.mell.!C141</f>
        <v>0</v>
      </c>
      <c r="D141" s="1776">
        <f>KVI_MOD_8.sz.mell.!D141</f>
        <v>0</v>
      </c>
      <c r="E141" s="1771">
        <f>KVI_MOD_8.sz.mell.!F141</f>
        <v>0</v>
      </c>
      <c r="F141" s="1644"/>
      <c r="G141" s="1776">
        <f>KVI_MOD_8.sz.mell.!G141</f>
        <v>0</v>
      </c>
      <c r="H141" s="1771">
        <f>KVI_MOD_8.sz.mell.!I141</f>
        <v>0</v>
      </c>
      <c r="I141" s="1777">
        <f>C141+F141</f>
        <v>0</v>
      </c>
    </row>
    <row r="142" spans="1:9" ht="13.5" thickBot="1" x14ac:dyDescent="0.25">
      <c r="A142" s="1722" t="s">
        <v>109</v>
      </c>
      <c r="B142" s="1740">
        <f>SUM(B137:B141)</f>
        <v>0</v>
      </c>
      <c r="C142" s="1740">
        <f t="shared" ref="C142:I142" si="23">SUM(C137:C141)</f>
        <v>0</v>
      </c>
      <c r="D142" s="1740">
        <f t="shared" si="23"/>
        <v>0</v>
      </c>
      <c r="E142" s="1740">
        <f t="shared" si="23"/>
        <v>0</v>
      </c>
      <c r="F142" s="1740">
        <f t="shared" si="23"/>
        <v>0</v>
      </c>
      <c r="G142" s="1740">
        <f t="shared" si="23"/>
        <v>0</v>
      </c>
      <c r="H142" s="1740">
        <f t="shared" si="23"/>
        <v>0</v>
      </c>
      <c r="I142" s="1774">
        <f t="shared" si="23"/>
        <v>0</v>
      </c>
    </row>
    <row r="145" spans="1:9" ht="14.25" x14ac:dyDescent="0.2">
      <c r="A145" s="2136" t="s">
        <v>136</v>
      </c>
      <c r="B145" s="2136"/>
      <c r="C145" s="2137"/>
      <c r="D145" s="2137"/>
      <c r="E145" s="2137"/>
      <c r="F145" s="2137"/>
      <c r="G145" s="2137"/>
      <c r="H145" s="2137"/>
      <c r="I145" s="2137"/>
    </row>
    <row r="146" spans="1:9" ht="15.75" thickBot="1" x14ac:dyDescent="0.25">
      <c r="A146" s="1626"/>
      <c r="B146" s="1626"/>
      <c r="C146" s="1626"/>
      <c r="D146" s="1626"/>
      <c r="E146" s="1626"/>
      <c r="F146" s="1626"/>
      <c r="G146" s="1626"/>
      <c r="H146" s="2396" t="s">
        <v>559</v>
      </c>
      <c r="I146" s="2396"/>
    </row>
    <row r="147" spans="1:9" ht="13.5" thickBot="1" x14ac:dyDescent="0.25">
      <c r="A147" s="2397" t="s">
        <v>130</v>
      </c>
      <c r="B147" s="2252" t="s">
        <v>796</v>
      </c>
      <c r="C147" s="2253"/>
      <c r="D147" s="2253"/>
      <c r="E147" s="2253"/>
      <c r="F147" s="2400"/>
      <c r="G147" s="2400"/>
      <c r="H147" s="2400"/>
      <c r="I147" s="2143"/>
    </row>
    <row r="148" spans="1:9" ht="13.5" thickBot="1" x14ac:dyDescent="0.25">
      <c r="A148" s="2398"/>
      <c r="B148" s="2144" t="str">
        <f>B126</f>
        <v>Módosítás utáni összes  forrás, kiadás</v>
      </c>
      <c r="C148" s="2401" t="s">
        <v>1087</v>
      </c>
      <c r="D148" s="2465"/>
      <c r="E148" s="2465"/>
      <c r="F148" s="2465"/>
      <c r="G148" s="2465"/>
      <c r="H148" s="2465"/>
      <c r="I148" s="2466" t="str">
        <f>'IB_4.sz.mell.'!G5</f>
        <v>Összes teljesítés 2021. IX. 30.-ig</v>
      </c>
    </row>
    <row r="149" spans="1:9" ht="27.75" customHeight="1" thickBot="1" x14ac:dyDescent="0.25">
      <c r="A149" s="2398"/>
      <c r="B149" s="2145"/>
      <c r="C149" s="2144" t="str">
        <f>CONCATENATE(IB_TARTALOMJEGYZÉK!A1,". előtti bevétel, kiadás")</f>
        <v>2021. előtti bevétel, kiadás</v>
      </c>
      <c r="D149" s="1627" t="s">
        <v>798</v>
      </c>
      <c r="E149" s="1627" t="s">
        <v>799</v>
      </c>
      <c r="F149" s="1628" t="s">
        <v>797</v>
      </c>
      <c r="G149" s="1628" t="s">
        <v>798</v>
      </c>
      <c r="H149" s="1719" t="s">
        <v>799</v>
      </c>
      <c r="I149" s="2467"/>
    </row>
    <row r="150" spans="1:9" ht="13.5" thickBot="1" x14ac:dyDescent="0.25">
      <c r="A150" s="2399"/>
      <c r="B150" s="2146"/>
      <c r="C150" s="2150"/>
      <c r="D150" s="2404" t="str">
        <f>CONCATENATE(IB_TARTALOMJEGYZÉK!$A$1,". évi")</f>
        <v>2021. évi</v>
      </c>
      <c r="E150" s="2405"/>
      <c r="F150" s="2406"/>
      <c r="G150" s="2404" t="str">
        <f>CONCATENATE(IB_TARTALOMJEGYZÉK!$A$1,". után")</f>
        <v>2021. után</v>
      </c>
      <c r="H150" s="2407"/>
      <c r="I150" s="2406"/>
    </row>
    <row r="151" spans="1:9" ht="13.5" thickBot="1" x14ac:dyDescent="0.25">
      <c r="A151" s="1629" t="s">
        <v>488</v>
      </c>
      <c r="B151" s="1630" t="s">
        <v>1110</v>
      </c>
      <c r="C151" s="1631" t="s">
        <v>490</v>
      </c>
      <c r="D151" s="1632" t="s">
        <v>492</v>
      </c>
      <c r="E151" s="1632" t="s">
        <v>491</v>
      </c>
      <c r="F151" s="1631" t="s">
        <v>493</v>
      </c>
      <c r="G151" s="1631" t="s">
        <v>494</v>
      </c>
      <c r="H151" s="1631" t="s">
        <v>495</v>
      </c>
      <c r="I151" s="1633" t="s">
        <v>1108</v>
      </c>
    </row>
    <row r="152" spans="1:9" x14ac:dyDescent="0.2">
      <c r="A152" s="1634" t="s">
        <v>131</v>
      </c>
      <c r="B152" s="1763">
        <f t="shared" ref="B152:B157" si="24">C152+E152+H152</f>
        <v>0</v>
      </c>
      <c r="C152" s="1763">
        <f>KVI_MOD_8.sz.mell.!C152</f>
        <v>0</v>
      </c>
      <c r="D152" s="1764">
        <f>KVI_MOD_8.sz.mell.!D152</f>
        <v>0</v>
      </c>
      <c r="E152" s="1764">
        <f>KVI_MOD_8.sz.mell.!F152</f>
        <v>0</v>
      </c>
      <c r="F152" s="1635"/>
      <c r="G152" s="1764">
        <f>KVI_MOD_8.sz.mell.!G152</f>
        <v>0</v>
      </c>
      <c r="H152" s="1766">
        <f>KVI_MOD_8.sz.mell.!I152</f>
        <v>0</v>
      </c>
      <c r="I152" s="1767">
        <f t="shared" ref="I152:I157" si="25">C152+F152</f>
        <v>0</v>
      </c>
    </row>
    <row r="153" spans="1:9" x14ac:dyDescent="0.2">
      <c r="A153" s="1720" t="s">
        <v>143</v>
      </c>
      <c r="B153" s="1768">
        <f t="shared" si="24"/>
        <v>0</v>
      </c>
      <c r="C153" s="1769">
        <f>KVI_MOD_8.sz.mell.!C153</f>
        <v>0</v>
      </c>
      <c r="D153" s="1769">
        <f>KVI_MOD_8.sz.mell.!D153</f>
        <v>0</v>
      </c>
      <c r="E153" s="1769">
        <f>KVI_MOD_8.sz.mell.!F153</f>
        <v>0</v>
      </c>
      <c r="F153" s="1637"/>
      <c r="G153" s="1769">
        <f>KVI_MOD_8.sz.mell.!G153</f>
        <v>0</v>
      </c>
      <c r="H153" s="1771">
        <f>KVI_MOD_8.sz.mell.!I153</f>
        <v>0</v>
      </c>
      <c r="I153" s="1772">
        <f t="shared" si="25"/>
        <v>0</v>
      </c>
    </row>
    <row r="154" spans="1:9" x14ac:dyDescent="0.2">
      <c r="A154" s="1638" t="s">
        <v>132</v>
      </c>
      <c r="B154" s="1773">
        <f t="shared" si="24"/>
        <v>0</v>
      </c>
      <c r="C154" s="1771">
        <f>KVI_MOD_8.sz.mell.!C154</f>
        <v>0</v>
      </c>
      <c r="D154" s="1771">
        <f>KVI_MOD_8.sz.mell.!D154</f>
        <v>0</v>
      </c>
      <c r="E154" s="1769">
        <f>KVI_MOD_8.sz.mell.!F154</f>
        <v>0</v>
      </c>
      <c r="F154" s="1639"/>
      <c r="G154" s="1771">
        <f>KVI_MOD_8.sz.mell.!G154</f>
        <v>0</v>
      </c>
      <c r="H154" s="1771">
        <f>KVI_MOD_8.sz.mell.!I154</f>
        <v>0</v>
      </c>
      <c r="I154" s="1772">
        <f t="shared" si="25"/>
        <v>0</v>
      </c>
    </row>
    <row r="155" spans="1:9" x14ac:dyDescent="0.2">
      <c r="A155" s="1638" t="s">
        <v>145</v>
      </c>
      <c r="B155" s="1773">
        <f t="shared" si="24"/>
        <v>0</v>
      </c>
      <c r="C155" s="1771">
        <f>KVI_MOD_8.sz.mell.!C155</f>
        <v>0</v>
      </c>
      <c r="D155" s="1771">
        <f>KVI_MOD_8.sz.mell.!D155</f>
        <v>0</v>
      </c>
      <c r="E155" s="1769">
        <f>KVI_MOD_8.sz.mell.!F155</f>
        <v>0</v>
      </c>
      <c r="F155" s="1639"/>
      <c r="G155" s="1771">
        <f>KVI_MOD_8.sz.mell.!G155</f>
        <v>0</v>
      </c>
      <c r="H155" s="1771">
        <f>KVI_MOD_8.sz.mell.!I155</f>
        <v>0</v>
      </c>
      <c r="I155" s="1772">
        <f t="shared" si="25"/>
        <v>0</v>
      </c>
    </row>
    <row r="156" spans="1:9" x14ac:dyDescent="0.2">
      <c r="A156" s="1638" t="s">
        <v>133</v>
      </c>
      <c r="B156" s="1773">
        <f t="shared" si="24"/>
        <v>0</v>
      </c>
      <c r="C156" s="1771">
        <f>KVI_MOD_8.sz.mell.!C156</f>
        <v>0</v>
      </c>
      <c r="D156" s="1771">
        <f>KVI_MOD_8.sz.mell.!D156</f>
        <v>0</v>
      </c>
      <c r="E156" s="1769">
        <f>KVI_MOD_8.sz.mell.!F156</f>
        <v>0</v>
      </c>
      <c r="F156" s="1639"/>
      <c r="G156" s="1771">
        <f>KVI_MOD_8.sz.mell.!G156</f>
        <v>0</v>
      </c>
      <c r="H156" s="1771">
        <f>KVI_MOD_8.sz.mell.!I156</f>
        <v>0</v>
      </c>
      <c r="I156" s="1772">
        <f t="shared" si="25"/>
        <v>0</v>
      </c>
    </row>
    <row r="157" spans="1:9" ht="13.5" thickBot="1" x14ac:dyDescent="0.25">
      <c r="A157" s="1638" t="s">
        <v>134</v>
      </c>
      <c r="B157" s="1773">
        <f t="shared" si="24"/>
        <v>0</v>
      </c>
      <c r="C157" s="1771">
        <f>KVI_MOD_8.sz.mell.!C157</f>
        <v>0</v>
      </c>
      <c r="D157" s="1771">
        <f>KVI_MOD_8.sz.mell.!D157</f>
        <v>0</v>
      </c>
      <c r="E157" s="1769">
        <f>KVI_MOD_8.sz.mell.!F157</f>
        <v>0</v>
      </c>
      <c r="F157" s="1639"/>
      <c r="G157" s="1771">
        <f>KVI_MOD_8.sz.mell.!G157</f>
        <v>0</v>
      </c>
      <c r="H157" s="1771">
        <f>KVI_MOD_8.sz.mell.!I157</f>
        <v>0</v>
      </c>
      <c r="I157" s="1772">
        <f t="shared" si="25"/>
        <v>0</v>
      </c>
    </row>
    <row r="158" spans="1:9" ht="13.5" thickBot="1" x14ac:dyDescent="0.25">
      <c r="A158" s="1721" t="s">
        <v>135</v>
      </c>
      <c r="B158" s="1740">
        <f>B152+SUM(B154:B157)</f>
        <v>0</v>
      </c>
      <c r="C158" s="1740">
        <f t="shared" ref="C158:I158" si="26">C152+SUM(C154:C157)</f>
        <v>0</v>
      </c>
      <c r="D158" s="1740">
        <f t="shared" si="26"/>
        <v>0</v>
      </c>
      <c r="E158" s="1740">
        <f t="shared" si="26"/>
        <v>0</v>
      </c>
      <c r="F158" s="1740">
        <f t="shared" si="26"/>
        <v>0</v>
      </c>
      <c r="G158" s="1740">
        <f t="shared" si="26"/>
        <v>0</v>
      </c>
      <c r="H158" s="1740">
        <f t="shared" si="26"/>
        <v>0</v>
      </c>
      <c r="I158" s="1774">
        <f t="shared" si="26"/>
        <v>0</v>
      </c>
    </row>
    <row r="159" spans="1:9" x14ac:dyDescent="0.2">
      <c r="A159" s="1641" t="s">
        <v>139</v>
      </c>
      <c r="B159" s="1763">
        <f>C159+E159+H159</f>
        <v>0</v>
      </c>
      <c r="C159" s="1764">
        <f>KVI_MOD_8.sz.mell.!C159</f>
        <v>0</v>
      </c>
      <c r="D159" s="1764">
        <f>KVI_MOD_8.sz.mell.!D159</f>
        <v>0</v>
      </c>
      <c r="E159" s="1764">
        <f>KVI_MOD_8.sz.mell.!F159</f>
        <v>0</v>
      </c>
      <c r="F159" s="1635"/>
      <c r="G159" s="1764">
        <f>KVI_MOD_8.sz.mell.!G159</f>
        <v>0</v>
      </c>
      <c r="H159" s="1764">
        <f>KVI_MOD_8.sz.mell.!I159</f>
        <v>0</v>
      </c>
      <c r="I159" s="1767">
        <f>C159+F159</f>
        <v>0</v>
      </c>
    </row>
    <row r="160" spans="1:9" x14ac:dyDescent="0.2">
      <c r="A160" s="1642" t="s">
        <v>140</v>
      </c>
      <c r="B160" s="1773">
        <f>C160+E160+H160</f>
        <v>0</v>
      </c>
      <c r="C160" s="1771">
        <f>KVI_MOD_8.sz.mell.!C160</f>
        <v>0</v>
      </c>
      <c r="D160" s="1771">
        <f>KVI_MOD_8.sz.mell.!D160</f>
        <v>0</v>
      </c>
      <c r="E160" s="1771">
        <f>KVI_MOD_8.sz.mell.!F160</f>
        <v>0</v>
      </c>
      <c r="F160" s="1639"/>
      <c r="G160" s="1771">
        <f>KVI_MOD_8.sz.mell.!G160</f>
        <v>0</v>
      </c>
      <c r="H160" s="1771">
        <f>KVI_MOD_8.sz.mell.!I160</f>
        <v>0</v>
      </c>
      <c r="I160" s="1772">
        <f>C160+F160</f>
        <v>0</v>
      </c>
    </row>
    <row r="161" spans="1:9" x14ac:dyDescent="0.2">
      <c r="A161" s="1642" t="s">
        <v>141</v>
      </c>
      <c r="B161" s="1773">
        <f>C161+E161+H161</f>
        <v>0</v>
      </c>
      <c r="C161" s="1771">
        <f>KVI_MOD_8.sz.mell.!C161</f>
        <v>0</v>
      </c>
      <c r="D161" s="1771">
        <f>KVI_MOD_8.sz.mell.!D161</f>
        <v>0</v>
      </c>
      <c r="E161" s="1771">
        <f>KVI_MOD_8.sz.mell.!F161</f>
        <v>0</v>
      </c>
      <c r="F161" s="1639"/>
      <c r="G161" s="1771">
        <f>KVI_MOD_8.sz.mell.!G161</f>
        <v>0</v>
      </c>
      <c r="H161" s="1771">
        <f>KVI_MOD_8.sz.mell.!I161</f>
        <v>0</v>
      </c>
      <c r="I161" s="1772">
        <f>C161+F161</f>
        <v>0</v>
      </c>
    </row>
    <row r="162" spans="1:9" x14ac:dyDescent="0.2">
      <c r="A162" s="1642" t="s">
        <v>142</v>
      </c>
      <c r="B162" s="1773">
        <f>C162+E162+H162</f>
        <v>0</v>
      </c>
      <c r="C162" s="1771">
        <f>KVI_MOD_8.sz.mell.!C162</f>
        <v>0</v>
      </c>
      <c r="D162" s="1771">
        <f>KVI_MOD_8.sz.mell.!D162</f>
        <v>0</v>
      </c>
      <c r="E162" s="1771">
        <f>KVI_MOD_8.sz.mell.!F162</f>
        <v>0</v>
      </c>
      <c r="F162" s="1639"/>
      <c r="G162" s="1771">
        <f>KVI_MOD_8.sz.mell.!G162</f>
        <v>0</v>
      </c>
      <c r="H162" s="1771">
        <f>KVI_MOD_8.sz.mell.!I162</f>
        <v>0</v>
      </c>
      <c r="I162" s="1772">
        <f>C162+F162</f>
        <v>0</v>
      </c>
    </row>
    <row r="163" spans="1:9" ht="13.5" thickBot="1" x14ac:dyDescent="0.25">
      <c r="A163" s="1643"/>
      <c r="B163" s="1775">
        <f>C163+E163+H163</f>
        <v>0</v>
      </c>
      <c r="C163" s="1776">
        <f>KVI_MOD_8.sz.mell.!C163</f>
        <v>0</v>
      </c>
      <c r="D163" s="1776">
        <f>KVI_MOD_8.sz.mell.!D163</f>
        <v>0</v>
      </c>
      <c r="E163" s="1771">
        <f>KVI_MOD_8.sz.mell.!F163</f>
        <v>0</v>
      </c>
      <c r="F163" s="1644"/>
      <c r="G163" s="1776">
        <f>KVI_MOD_8.sz.mell.!G163</f>
        <v>0</v>
      </c>
      <c r="H163" s="1771">
        <f>KVI_MOD_8.sz.mell.!I163</f>
        <v>0</v>
      </c>
      <c r="I163" s="1777">
        <f>C163+F163</f>
        <v>0</v>
      </c>
    </row>
    <row r="164" spans="1:9" ht="13.5" thickBot="1" x14ac:dyDescent="0.25">
      <c r="A164" s="1722" t="s">
        <v>109</v>
      </c>
      <c r="B164" s="1740">
        <f>SUM(B159:B163)</f>
        <v>0</v>
      </c>
      <c r="C164" s="1740">
        <f t="shared" ref="C164:I164" si="27">SUM(C159:C163)</f>
        <v>0</v>
      </c>
      <c r="D164" s="1740">
        <f t="shared" si="27"/>
        <v>0</v>
      </c>
      <c r="E164" s="1740">
        <f t="shared" si="27"/>
        <v>0</v>
      </c>
      <c r="F164" s="1740">
        <f t="shared" si="27"/>
        <v>0</v>
      </c>
      <c r="G164" s="1740">
        <f t="shared" si="27"/>
        <v>0</v>
      </c>
      <c r="H164" s="1740">
        <f t="shared" si="27"/>
        <v>0</v>
      </c>
      <c r="I164" s="1774">
        <f t="shared" si="27"/>
        <v>0</v>
      </c>
    </row>
    <row r="167" spans="1:9" ht="14.25" x14ac:dyDescent="0.2">
      <c r="A167" s="2136" t="s">
        <v>136</v>
      </c>
      <c r="B167" s="2136"/>
      <c r="C167" s="2137"/>
      <c r="D167" s="2137"/>
      <c r="E167" s="2137"/>
      <c r="F167" s="2137"/>
      <c r="G167" s="2137"/>
      <c r="H167" s="2137"/>
      <c r="I167" s="2137"/>
    </row>
    <row r="168" spans="1:9" ht="15.75" thickBot="1" x14ac:dyDescent="0.25">
      <c r="A168" s="1626"/>
      <c r="B168" s="1626"/>
      <c r="C168" s="1626"/>
      <c r="D168" s="1626"/>
      <c r="E168" s="1626"/>
      <c r="F168" s="1626"/>
      <c r="G168" s="1626"/>
      <c r="H168" s="2396" t="s">
        <v>559</v>
      </c>
      <c r="I168" s="2396"/>
    </row>
    <row r="169" spans="1:9" ht="13.5" thickBot="1" x14ac:dyDescent="0.25">
      <c r="A169" s="2397" t="s">
        <v>130</v>
      </c>
      <c r="B169" s="2252" t="s">
        <v>796</v>
      </c>
      <c r="C169" s="2253"/>
      <c r="D169" s="2253"/>
      <c r="E169" s="2253"/>
      <c r="F169" s="2400"/>
      <c r="G169" s="2400"/>
      <c r="H169" s="2400"/>
      <c r="I169" s="2143"/>
    </row>
    <row r="170" spans="1:9" ht="13.5" thickBot="1" x14ac:dyDescent="0.25">
      <c r="A170" s="2398"/>
      <c r="B170" s="2144" t="str">
        <f>B148</f>
        <v>Módosítás utáni összes  forrás, kiadás</v>
      </c>
      <c r="C170" s="2401" t="s">
        <v>1087</v>
      </c>
      <c r="D170" s="2465"/>
      <c r="E170" s="2465"/>
      <c r="F170" s="2465"/>
      <c r="G170" s="2465"/>
      <c r="H170" s="2465"/>
      <c r="I170" s="2466" t="str">
        <f>'IB_4.sz.mell.'!G5</f>
        <v>Összes teljesítés 2021. IX. 30.-ig</v>
      </c>
    </row>
    <row r="171" spans="1:9" ht="27" customHeight="1" thickBot="1" x14ac:dyDescent="0.25">
      <c r="A171" s="2398"/>
      <c r="B171" s="2145"/>
      <c r="C171" s="2144" t="str">
        <f>CONCATENATE(IB_TARTALOMJEGYZÉK!A1,". előtti bevétel, kiadás")</f>
        <v>2021. előtti bevétel, kiadás</v>
      </c>
      <c r="D171" s="1627" t="s">
        <v>798</v>
      </c>
      <c r="E171" s="1627" t="s">
        <v>799</v>
      </c>
      <c r="F171" s="1628" t="s">
        <v>797</v>
      </c>
      <c r="G171" s="1628" t="s">
        <v>798</v>
      </c>
      <c r="H171" s="1719" t="s">
        <v>799</v>
      </c>
      <c r="I171" s="2467"/>
    </row>
    <row r="172" spans="1:9" ht="13.5" thickBot="1" x14ac:dyDescent="0.25">
      <c r="A172" s="2399"/>
      <c r="B172" s="2146"/>
      <c r="C172" s="2150"/>
      <c r="D172" s="2404" t="str">
        <f>CONCATENATE(IB_TARTALOMJEGYZÉK!$A$1,". évi")</f>
        <v>2021. évi</v>
      </c>
      <c r="E172" s="2405"/>
      <c r="F172" s="2406"/>
      <c r="G172" s="2404" t="str">
        <f>CONCATENATE(IB_TARTALOMJEGYZÉK!$A$1,". után")</f>
        <v>2021. után</v>
      </c>
      <c r="H172" s="2407"/>
      <c r="I172" s="2406"/>
    </row>
    <row r="173" spans="1:9" ht="13.5" thickBot="1" x14ac:dyDescent="0.25">
      <c r="A173" s="1629" t="s">
        <v>488</v>
      </c>
      <c r="B173" s="1630" t="s">
        <v>1110</v>
      </c>
      <c r="C173" s="1631" t="s">
        <v>490</v>
      </c>
      <c r="D173" s="1632" t="s">
        <v>492</v>
      </c>
      <c r="E173" s="1632" t="s">
        <v>491</v>
      </c>
      <c r="F173" s="1631" t="s">
        <v>493</v>
      </c>
      <c r="G173" s="1631" t="s">
        <v>494</v>
      </c>
      <c r="H173" s="1631" t="s">
        <v>495</v>
      </c>
      <c r="I173" s="1633" t="s">
        <v>1108</v>
      </c>
    </row>
    <row r="174" spans="1:9" x14ac:dyDescent="0.2">
      <c r="A174" s="1634" t="s">
        <v>131</v>
      </c>
      <c r="B174" s="1763">
        <f t="shared" ref="B174:B179" si="28">C174+E174+H174</f>
        <v>0</v>
      </c>
      <c r="C174" s="1763">
        <f>KVI_MOD_8.sz.mell.!C174</f>
        <v>0</v>
      </c>
      <c r="D174" s="1764">
        <f>KVI_MOD_8.sz.mell.!D174</f>
        <v>0</v>
      </c>
      <c r="E174" s="1764">
        <f>KVI_MOD_8.sz.mell.!F174</f>
        <v>0</v>
      </c>
      <c r="F174" s="1635"/>
      <c r="G174" s="1764">
        <f>KVI_MOD_8.sz.mell.!G174</f>
        <v>0</v>
      </c>
      <c r="H174" s="1766">
        <f>KVI_MOD_8.sz.mell.!I174</f>
        <v>0</v>
      </c>
      <c r="I174" s="1767">
        <f t="shared" ref="I174:I179" si="29">C174+F174</f>
        <v>0</v>
      </c>
    </row>
    <row r="175" spans="1:9" x14ac:dyDescent="0.2">
      <c r="A175" s="1720" t="s">
        <v>143</v>
      </c>
      <c r="B175" s="1768">
        <f t="shared" si="28"/>
        <v>0</v>
      </c>
      <c r="C175" s="1769">
        <f>KVI_MOD_8.sz.mell.!C175</f>
        <v>0</v>
      </c>
      <c r="D175" s="1769">
        <f>KVI_MOD_8.sz.mell.!D175</f>
        <v>0</v>
      </c>
      <c r="E175" s="1769">
        <f>KVI_MOD_8.sz.mell.!F175</f>
        <v>0</v>
      </c>
      <c r="F175" s="1637"/>
      <c r="G175" s="1769">
        <f>KVI_MOD_8.sz.mell.!G175</f>
        <v>0</v>
      </c>
      <c r="H175" s="1771">
        <f>KVI_MOD_8.sz.mell.!I175</f>
        <v>0</v>
      </c>
      <c r="I175" s="1772">
        <f t="shared" si="29"/>
        <v>0</v>
      </c>
    </row>
    <row r="176" spans="1:9" x14ac:dyDescent="0.2">
      <c r="A176" s="1638" t="s">
        <v>132</v>
      </c>
      <c r="B176" s="1773">
        <f t="shared" si="28"/>
        <v>0</v>
      </c>
      <c r="C176" s="1771">
        <f>KVI_MOD_8.sz.mell.!C176</f>
        <v>0</v>
      </c>
      <c r="D176" s="1771">
        <f>KVI_MOD_8.sz.mell.!D176</f>
        <v>0</v>
      </c>
      <c r="E176" s="1769">
        <f>KVI_MOD_8.sz.mell.!F176</f>
        <v>0</v>
      </c>
      <c r="F176" s="1639"/>
      <c r="G176" s="1771">
        <f>KVI_MOD_8.sz.mell.!G176</f>
        <v>0</v>
      </c>
      <c r="H176" s="1771">
        <f>KVI_MOD_8.sz.mell.!I176</f>
        <v>0</v>
      </c>
      <c r="I176" s="1772">
        <f t="shared" si="29"/>
        <v>0</v>
      </c>
    </row>
    <row r="177" spans="1:9" x14ac:dyDescent="0.2">
      <c r="A177" s="1638" t="s">
        <v>145</v>
      </c>
      <c r="B177" s="1773">
        <f t="shared" si="28"/>
        <v>0</v>
      </c>
      <c r="C177" s="1771">
        <f>KVI_MOD_8.sz.mell.!C177</f>
        <v>0</v>
      </c>
      <c r="D177" s="1771">
        <f>KVI_MOD_8.sz.mell.!D177</f>
        <v>0</v>
      </c>
      <c r="E177" s="1769">
        <f>KVI_MOD_8.sz.mell.!F177</f>
        <v>0</v>
      </c>
      <c r="F177" s="1639"/>
      <c r="G177" s="1771">
        <f>KVI_MOD_8.sz.mell.!G177</f>
        <v>0</v>
      </c>
      <c r="H177" s="1771">
        <f>KVI_MOD_8.sz.mell.!I177</f>
        <v>0</v>
      </c>
      <c r="I177" s="1772">
        <f t="shared" si="29"/>
        <v>0</v>
      </c>
    </row>
    <row r="178" spans="1:9" x14ac:dyDescent="0.2">
      <c r="A178" s="1638" t="s">
        <v>133</v>
      </c>
      <c r="B178" s="1773">
        <f t="shared" si="28"/>
        <v>0</v>
      </c>
      <c r="C178" s="1771">
        <f>KVI_MOD_8.sz.mell.!C178</f>
        <v>0</v>
      </c>
      <c r="D178" s="1771">
        <f>KVI_MOD_8.sz.mell.!D178</f>
        <v>0</v>
      </c>
      <c r="E178" s="1769">
        <f>KVI_MOD_8.sz.mell.!F178</f>
        <v>0</v>
      </c>
      <c r="F178" s="1639"/>
      <c r="G178" s="1771">
        <f>KVI_MOD_8.sz.mell.!G178</f>
        <v>0</v>
      </c>
      <c r="H178" s="1771">
        <f>KVI_MOD_8.sz.mell.!I178</f>
        <v>0</v>
      </c>
      <c r="I178" s="1772">
        <f t="shared" si="29"/>
        <v>0</v>
      </c>
    </row>
    <row r="179" spans="1:9" ht="13.5" thickBot="1" x14ac:dyDescent="0.25">
      <c r="A179" s="1638" t="s">
        <v>134</v>
      </c>
      <c r="B179" s="1773">
        <f t="shared" si="28"/>
        <v>0</v>
      </c>
      <c r="C179" s="1771">
        <f>KVI_MOD_8.sz.mell.!C179</f>
        <v>0</v>
      </c>
      <c r="D179" s="1771">
        <f>KVI_MOD_8.sz.mell.!D179</f>
        <v>0</v>
      </c>
      <c r="E179" s="1769">
        <f>KVI_MOD_8.sz.mell.!F179</f>
        <v>0</v>
      </c>
      <c r="F179" s="1639"/>
      <c r="G179" s="1771">
        <f>KVI_MOD_8.sz.mell.!G179</f>
        <v>0</v>
      </c>
      <c r="H179" s="1771">
        <f>KVI_MOD_8.sz.mell.!I179</f>
        <v>0</v>
      </c>
      <c r="I179" s="1772">
        <f t="shared" si="29"/>
        <v>0</v>
      </c>
    </row>
    <row r="180" spans="1:9" ht="13.5" thickBot="1" x14ac:dyDescent="0.25">
      <c r="A180" s="1721" t="s">
        <v>135</v>
      </c>
      <c r="B180" s="1740">
        <f>B174+SUM(B176:B179)</f>
        <v>0</v>
      </c>
      <c r="C180" s="1740">
        <f t="shared" ref="C180:I180" si="30">C174+SUM(C176:C179)</f>
        <v>0</v>
      </c>
      <c r="D180" s="1740">
        <f t="shared" si="30"/>
        <v>0</v>
      </c>
      <c r="E180" s="1740">
        <f t="shared" si="30"/>
        <v>0</v>
      </c>
      <c r="F180" s="1740">
        <f t="shared" si="30"/>
        <v>0</v>
      </c>
      <c r="G180" s="1740">
        <f t="shared" si="30"/>
        <v>0</v>
      </c>
      <c r="H180" s="1740">
        <f t="shared" si="30"/>
        <v>0</v>
      </c>
      <c r="I180" s="1774">
        <f t="shared" si="30"/>
        <v>0</v>
      </c>
    </row>
    <row r="181" spans="1:9" x14ac:dyDescent="0.2">
      <c r="A181" s="1641" t="s">
        <v>139</v>
      </c>
      <c r="B181" s="1763">
        <f>C181+E181+H181</f>
        <v>0</v>
      </c>
      <c r="C181" s="1764">
        <f>KVI_MOD_8.sz.mell.!C181</f>
        <v>0</v>
      </c>
      <c r="D181" s="1764">
        <f>KVI_MOD_8.sz.mell.!D181</f>
        <v>0</v>
      </c>
      <c r="E181" s="1764">
        <f>KVI_MOD_8.sz.mell.!F181</f>
        <v>0</v>
      </c>
      <c r="F181" s="1635"/>
      <c r="G181" s="1764">
        <f>KVI_MOD_8.sz.mell.!G181</f>
        <v>0</v>
      </c>
      <c r="H181" s="1764">
        <f>KVI_MOD_8.sz.mell.!I181</f>
        <v>0</v>
      </c>
      <c r="I181" s="1767">
        <f>C181+F181</f>
        <v>0</v>
      </c>
    </row>
    <row r="182" spans="1:9" x14ac:dyDescent="0.2">
      <c r="A182" s="1642" t="s">
        <v>140</v>
      </c>
      <c r="B182" s="1773">
        <f>C182+E182+H182</f>
        <v>0</v>
      </c>
      <c r="C182" s="1771">
        <f>KVI_MOD_8.sz.mell.!C182</f>
        <v>0</v>
      </c>
      <c r="D182" s="1771">
        <f>KVI_MOD_8.sz.mell.!D182</f>
        <v>0</v>
      </c>
      <c r="E182" s="1771">
        <f>KVI_MOD_8.sz.mell.!F182</f>
        <v>0</v>
      </c>
      <c r="F182" s="1639"/>
      <c r="G182" s="1771">
        <f>KVI_MOD_8.sz.mell.!G182</f>
        <v>0</v>
      </c>
      <c r="H182" s="1771">
        <f>KVI_MOD_8.sz.mell.!I182</f>
        <v>0</v>
      </c>
      <c r="I182" s="1772">
        <f>C182+F182</f>
        <v>0</v>
      </c>
    </row>
    <row r="183" spans="1:9" x14ac:dyDescent="0.2">
      <c r="A183" s="1642" t="s">
        <v>141</v>
      </c>
      <c r="B183" s="1773">
        <f>C183+E183+H183</f>
        <v>0</v>
      </c>
      <c r="C183" s="1771">
        <f>KVI_MOD_8.sz.mell.!C183</f>
        <v>0</v>
      </c>
      <c r="D183" s="1771">
        <f>KVI_MOD_8.sz.mell.!D183</f>
        <v>0</v>
      </c>
      <c r="E183" s="1771">
        <f>KVI_MOD_8.sz.mell.!F183</f>
        <v>0</v>
      </c>
      <c r="F183" s="1639"/>
      <c r="G183" s="1771">
        <f>KVI_MOD_8.sz.mell.!G183</f>
        <v>0</v>
      </c>
      <c r="H183" s="1771">
        <f>KVI_MOD_8.sz.mell.!I183</f>
        <v>0</v>
      </c>
      <c r="I183" s="1772">
        <f>C183+F183</f>
        <v>0</v>
      </c>
    </row>
    <row r="184" spans="1:9" x14ac:dyDescent="0.2">
      <c r="A184" s="1642" t="s">
        <v>142</v>
      </c>
      <c r="B184" s="1773">
        <f>C184+E184+H184</f>
        <v>0</v>
      </c>
      <c r="C184" s="1771">
        <f>KVI_MOD_8.sz.mell.!C184</f>
        <v>0</v>
      </c>
      <c r="D184" s="1771">
        <f>KVI_MOD_8.sz.mell.!D184</f>
        <v>0</v>
      </c>
      <c r="E184" s="1771">
        <f>KVI_MOD_8.sz.mell.!F184</f>
        <v>0</v>
      </c>
      <c r="F184" s="1639"/>
      <c r="G184" s="1771">
        <f>KVI_MOD_8.sz.mell.!G184</f>
        <v>0</v>
      </c>
      <c r="H184" s="1771">
        <f>KVI_MOD_8.sz.mell.!I184</f>
        <v>0</v>
      </c>
      <c r="I184" s="1772">
        <f>C184+F184</f>
        <v>0</v>
      </c>
    </row>
    <row r="185" spans="1:9" ht="13.5" thickBot="1" x14ac:dyDescent="0.25">
      <c r="A185" s="1643"/>
      <c r="B185" s="1775">
        <f>C185+E185+H185</f>
        <v>0</v>
      </c>
      <c r="C185" s="1776">
        <f>KVI_MOD_8.sz.mell.!C185</f>
        <v>0</v>
      </c>
      <c r="D185" s="1776">
        <f>KVI_MOD_8.sz.mell.!D185</f>
        <v>0</v>
      </c>
      <c r="E185" s="1771">
        <f>KVI_MOD_8.sz.mell.!F185</f>
        <v>0</v>
      </c>
      <c r="F185" s="1644"/>
      <c r="G185" s="1776">
        <f>KVI_MOD_8.sz.mell.!G185</f>
        <v>0</v>
      </c>
      <c r="H185" s="1771">
        <f>KVI_MOD_8.sz.mell.!I185</f>
        <v>0</v>
      </c>
      <c r="I185" s="1777">
        <f>C185+F185</f>
        <v>0</v>
      </c>
    </row>
    <row r="186" spans="1:9" ht="13.5" thickBot="1" x14ac:dyDescent="0.25">
      <c r="A186" s="1722" t="s">
        <v>109</v>
      </c>
      <c r="B186" s="1740">
        <f>SUM(B181:B185)</f>
        <v>0</v>
      </c>
      <c r="C186" s="1740">
        <f t="shared" ref="C186:I186" si="31">SUM(C181:C185)</f>
        <v>0</v>
      </c>
      <c r="D186" s="1740">
        <f t="shared" si="31"/>
        <v>0</v>
      </c>
      <c r="E186" s="1740">
        <f t="shared" si="31"/>
        <v>0</v>
      </c>
      <c r="F186" s="1740">
        <f t="shared" si="31"/>
        <v>0</v>
      </c>
      <c r="G186" s="1740">
        <f t="shared" si="31"/>
        <v>0</v>
      </c>
      <c r="H186" s="1740">
        <f t="shared" si="31"/>
        <v>0</v>
      </c>
      <c r="I186" s="1774">
        <f t="shared" si="31"/>
        <v>0</v>
      </c>
    </row>
    <row r="189" spans="1:9" ht="14.25" x14ac:dyDescent="0.2">
      <c r="A189" s="2136" t="s">
        <v>136</v>
      </c>
      <c r="B189" s="2136"/>
      <c r="C189" s="2137"/>
      <c r="D189" s="2137"/>
      <c r="E189" s="2137"/>
      <c r="F189" s="2137"/>
      <c r="G189" s="2137"/>
      <c r="H189" s="2137"/>
      <c r="I189" s="2137"/>
    </row>
    <row r="190" spans="1:9" ht="15.75" thickBot="1" x14ac:dyDescent="0.25">
      <c r="A190" s="1626"/>
      <c r="B190" s="1626"/>
      <c r="C190" s="1626"/>
      <c r="D190" s="1626"/>
      <c r="E190" s="1626"/>
      <c r="F190" s="1626"/>
      <c r="G190" s="1626"/>
      <c r="H190" s="2396" t="s">
        <v>559</v>
      </c>
      <c r="I190" s="2396"/>
    </row>
    <row r="191" spans="1:9" ht="13.5" thickBot="1" x14ac:dyDescent="0.25">
      <c r="A191" s="2397" t="s">
        <v>130</v>
      </c>
      <c r="B191" s="2252" t="s">
        <v>796</v>
      </c>
      <c r="C191" s="2253"/>
      <c r="D191" s="2253"/>
      <c r="E191" s="2253"/>
      <c r="F191" s="2400"/>
      <c r="G191" s="2400"/>
      <c r="H191" s="2400"/>
      <c r="I191" s="2143"/>
    </row>
    <row r="192" spans="1:9" ht="13.5" thickBot="1" x14ac:dyDescent="0.25">
      <c r="A192" s="2398"/>
      <c r="B192" s="2144" t="str">
        <f>B170</f>
        <v>Módosítás utáni összes  forrás, kiadás</v>
      </c>
      <c r="C192" s="2401" t="s">
        <v>1087</v>
      </c>
      <c r="D192" s="2465"/>
      <c r="E192" s="2465"/>
      <c r="F192" s="2465"/>
      <c r="G192" s="2465"/>
      <c r="H192" s="2465"/>
      <c r="I192" s="2466" t="str">
        <f>'IB_4.sz.mell.'!G5</f>
        <v>Összes teljesítés 2021. IX. 30.-ig</v>
      </c>
    </row>
    <row r="193" spans="1:9" ht="27" customHeight="1" thickBot="1" x14ac:dyDescent="0.25">
      <c r="A193" s="2398"/>
      <c r="B193" s="2145"/>
      <c r="C193" s="2144" t="str">
        <f>CONCATENATE(IB_TARTALOMJEGYZÉK!A1,". előtti bevétel, kiadás")</f>
        <v>2021. előtti bevétel, kiadás</v>
      </c>
      <c r="D193" s="1627" t="s">
        <v>798</v>
      </c>
      <c r="E193" s="1627" t="s">
        <v>799</v>
      </c>
      <c r="F193" s="1628" t="s">
        <v>797</v>
      </c>
      <c r="G193" s="1628" t="s">
        <v>798</v>
      </c>
      <c r="H193" s="1719" t="s">
        <v>799</v>
      </c>
      <c r="I193" s="2467"/>
    </row>
    <row r="194" spans="1:9" ht="13.5" thickBot="1" x14ac:dyDescent="0.25">
      <c r="A194" s="2399"/>
      <c r="B194" s="2146"/>
      <c r="C194" s="2150"/>
      <c r="D194" s="2404" t="str">
        <f>CONCATENATE(IB_TARTALOMJEGYZÉK!$A$1,". évi")</f>
        <v>2021. évi</v>
      </c>
      <c r="E194" s="2405"/>
      <c r="F194" s="2406"/>
      <c r="G194" s="2404" t="str">
        <f>CONCATENATE(IB_TARTALOMJEGYZÉK!$A$1,". után")</f>
        <v>2021. után</v>
      </c>
      <c r="H194" s="2407"/>
      <c r="I194" s="2406"/>
    </row>
    <row r="195" spans="1:9" ht="13.5" thickBot="1" x14ac:dyDescent="0.25">
      <c r="A195" s="1629" t="s">
        <v>488</v>
      </c>
      <c r="B195" s="1630" t="s">
        <v>1110</v>
      </c>
      <c r="C195" s="1631" t="s">
        <v>490</v>
      </c>
      <c r="D195" s="1632" t="s">
        <v>492</v>
      </c>
      <c r="E195" s="1632" t="s">
        <v>491</v>
      </c>
      <c r="F195" s="1631" t="s">
        <v>493</v>
      </c>
      <c r="G195" s="1631" t="s">
        <v>494</v>
      </c>
      <c r="H195" s="1631" t="s">
        <v>495</v>
      </c>
      <c r="I195" s="1633" t="s">
        <v>1108</v>
      </c>
    </row>
    <row r="196" spans="1:9" x14ac:dyDescent="0.2">
      <c r="A196" s="1634" t="s">
        <v>131</v>
      </c>
      <c r="B196" s="1763">
        <f t="shared" ref="B196:B201" si="32">C196+E196+H196</f>
        <v>0</v>
      </c>
      <c r="C196" s="1763">
        <f>KVI_MOD_8.sz.mell.!C196</f>
        <v>0</v>
      </c>
      <c r="D196" s="1764">
        <f>KVI_MOD_8.sz.mell.!D196</f>
        <v>0</v>
      </c>
      <c r="E196" s="1764">
        <f>KVI_MOD_8.sz.mell.!F196</f>
        <v>0</v>
      </c>
      <c r="F196" s="1635"/>
      <c r="G196" s="1764">
        <f>KVI_MOD_8.sz.mell.!G196</f>
        <v>0</v>
      </c>
      <c r="H196" s="1766">
        <f>KVI_MOD_8.sz.mell.!I196</f>
        <v>0</v>
      </c>
      <c r="I196" s="1767">
        <f t="shared" ref="I196:I201" si="33">C196+F196</f>
        <v>0</v>
      </c>
    </row>
    <row r="197" spans="1:9" x14ac:dyDescent="0.2">
      <c r="A197" s="1720" t="s">
        <v>143</v>
      </c>
      <c r="B197" s="1768">
        <f t="shared" si="32"/>
        <v>0</v>
      </c>
      <c r="C197" s="1769">
        <f>KVI_MOD_8.sz.mell.!C197</f>
        <v>0</v>
      </c>
      <c r="D197" s="1769">
        <f>KVI_MOD_8.sz.mell.!D197</f>
        <v>0</v>
      </c>
      <c r="E197" s="1769">
        <f>KVI_MOD_8.sz.mell.!F197</f>
        <v>0</v>
      </c>
      <c r="F197" s="1637"/>
      <c r="G197" s="1769">
        <f>KVI_MOD_8.sz.mell.!G197</f>
        <v>0</v>
      </c>
      <c r="H197" s="1771">
        <f>KVI_MOD_8.sz.mell.!I197</f>
        <v>0</v>
      </c>
      <c r="I197" s="1772">
        <f t="shared" si="33"/>
        <v>0</v>
      </c>
    </row>
    <row r="198" spans="1:9" x14ac:dyDescent="0.2">
      <c r="A198" s="1638" t="s">
        <v>132</v>
      </c>
      <c r="B198" s="1773">
        <f t="shared" si="32"/>
        <v>0</v>
      </c>
      <c r="C198" s="1771">
        <f>KVI_MOD_8.sz.mell.!C198</f>
        <v>0</v>
      </c>
      <c r="D198" s="1771">
        <f>KVI_MOD_8.sz.mell.!D198</f>
        <v>0</v>
      </c>
      <c r="E198" s="1769">
        <f>KVI_MOD_8.sz.mell.!F198</f>
        <v>0</v>
      </c>
      <c r="F198" s="1639"/>
      <c r="G198" s="1771">
        <f>KVI_MOD_8.sz.mell.!G198</f>
        <v>0</v>
      </c>
      <c r="H198" s="1771">
        <f>KVI_MOD_8.sz.mell.!I198</f>
        <v>0</v>
      </c>
      <c r="I198" s="1772">
        <f t="shared" si="33"/>
        <v>0</v>
      </c>
    </row>
    <row r="199" spans="1:9" x14ac:dyDescent="0.2">
      <c r="A199" s="1638" t="s">
        <v>145</v>
      </c>
      <c r="B199" s="1773">
        <f t="shared" si="32"/>
        <v>0</v>
      </c>
      <c r="C199" s="1771">
        <f>KVI_MOD_8.sz.mell.!C199</f>
        <v>0</v>
      </c>
      <c r="D199" s="1771">
        <f>KVI_MOD_8.sz.mell.!D199</f>
        <v>0</v>
      </c>
      <c r="E199" s="1769">
        <f>KVI_MOD_8.sz.mell.!F199</f>
        <v>0</v>
      </c>
      <c r="F199" s="1639"/>
      <c r="G199" s="1771">
        <f>KVI_MOD_8.sz.mell.!G199</f>
        <v>0</v>
      </c>
      <c r="H199" s="1771">
        <f>KVI_MOD_8.sz.mell.!I199</f>
        <v>0</v>
      </c>
      <c r="I199" s="1772">
        <f t="shared" si="33"/>
        <v>0</v>
      </c>
    </row>
    <row r="200" spans="1:9" x14ac:dyDescent="0.2">
      <c r="A200" s="1638" t="s">
        <v>133</v>
      </c>
      <c r="B200" s="1773">
        <f t="shared" si="32"/>
        <v>0</v>
      </c>
      <c r="C200" s="1771">
        <f>KVI_MOD_8.sz.mell.!C200</f>
        <v>0</v>
      </c>
      <c r="D200" s="1771">
        <f>KVI_MOD_8.sz.mell.!D200</f>
        <v>0</v>
      </c>
      <c r="E200" s="1769">
        <f>KVI_MOD_8.sz.mell.!F200</f>
        <v>0</v>
      </c>
      <c r="F200" s="1639"/>
      <c r="G200" s="1771">
        <f>KVI_MOD_8.sz.mell.!G200</f>
        <v>0</v>
      </c>
      <c r="H200" s="1771">
        <f>KVI_MOD_8.sz.mell.!I200</f>
        <v>0</v>
      </c>
      <c r="I200" s="1772">
        <f t="shared" si="33"/>
        <v>0</v>
      </c>
    </row>
    <row r="201" spans="1:9" ht="13.5" thickBot="1" x14ac:dyDescent="0.25">
      <c r="A201" s="1638" t="s">
        <v>134</v>
      </c>
      <c r="B201" s="1773">
        <f t="shared" si="32"/>
        <v>0</v>
      </c>
      <c r="C201" s="1771">
        <f>KVI_MOD_8.sz.mell.!C201</f>
        <v>0</v>
      </c>
      <c r="D201" s="1771">
        <f>KVI_MOD_8.sz.mell.!D201</f>
        <v>0</v>
      </c>
      <c r="E201" s="1769">
        <f>KVI_MOD_8.sz.mell.!F201</f>
        <v>0</v>
      </c>
      <c r="F201" s="1639"/>
      <c r="G201" s="1771">
        <f>KVI_MOD_8.sz.mell.!G201</f>
        <v>0</v>
      </c>
      <c r="H201" s="1771">
        <f>KVI_MOD_8.sz.mell.!I201</f>
        <v>0</v>
      </c>
      <c r="I201" s="1772">
        <f t="shared" si="33"/>
        <v>0</v>
      </c>
    </row>
    <row r="202" spans="1:9" ht="13.5" thickBot="1" x14ac:dyDescent="0.25">
      <c r="A202" s="1721" t="s">
        <v>135</v>
      </c>
      <c r="B202" s="1740">
        <f>B196+SUM(B198:B201)</f>
        <v>0</v>
      </c>
      <c r="C202" s="1740">
        <f t="shared" ref="C202:I202" si="34">C196+SUM(C198:C201)</f>
        <v>0</v>
      </c>
      <c r="D202" s="1740">
        <f t="shared" si="34"/>
        <v>0</v>
      </c>
      <c r="E202" s="1740">
        <f t="shared" si="34"/>
        <v>0</v>
      </c>
      <c r="F202" s="1740">
        <f t="shared" si="34"/>
        <v>0</v>
      </c>
      <c r="G202" s="1740">
        <f t="shared" si="34"/>
        <v>0</v>
      </c>
      <c r="H202" s="1740">
        <f t="shared" si="34"/>
        <v>0</v>
      </c>
      <c r="I202" s="1774">
        <f t="shared" si="34"/>
        <v>0</v>
      </c>
    </row>
    <row r="203" spans="1:9" x14ac:dyDescent="0.2">
      <c r="A203" s="1641" t="s">
        <v>139</v>
      </c>
      <c r="B203" s="1763">
        <f>C203+E203+H203</f>
        <v>0</v>
      </c>
      <c r="C203" s="1764">
        <f>KVI_MOD_8.sz.mell.!C203</f>
        <v>0</v>
      </c>
      <c r="D203" s="1764">
        <f>KVI_MOD_8.sz.mell.!D203</f>
        <v>0</v>
      </c>
      <c r="E203" s="1764">
        <f>KVI_MOD_8.sz.mell.!F203</f>
        <v>0</v>
      </c>
      <c r="F203" s="1635"/>
      <c r="G203" s="1764">
        <f>KVI_MOD_8.sz.mell.!G203</f>
        <v>0</v>
      </c>
      <c r="H203" s="1764">
        <f>KVI_MOD_8.sz.mell.!I203</f>
        <v>0</v>
      </c>
      <c r="I203" s="1767">
        <f>C203+F203</f>
        <v>0</v>
      </c>
    </row>
    <row r="204" spans="1:9" x14ac:dyDescent="0.2">
      <c r="A204" s="1642" t="s">
        <v>140</v>
      </c>
      <c r="B204" s="1773">
        <f>C204+E204+H204</f>
        <v>0</v>
      </c>
      <c r="C204" s="1771">
        <f>KVI_MOD_8.sz.mell.!C204</f>
        <v>0</v>
      </c>
      <c r="D204" s="1771">
        <f>KVI_MOD_8.sz.mell.!D204</f>
        <v>0</v>
      </c>
      <c r="E204" s="1771">
        <f>KVI_MOD_8.sz.mell.!F204</f>
        <v>0</v>
      </c>
      <c r="F204" s="1639"/>
      <c r="G204" s="1771">
        <f>KVI_MOD_8.sz.mell.!G204</f>
        <v>0</v>
      </c>
      <c r="H204" s="1771">
        <f>KVI_MOD_8.sz.mell.!I204</f>
        <v>0</v>
      </c>
      <c r="I204" s="1772">
        <f>C204+F204</f>
        <v>0</v>
      </c>
    </row>
    <row r="205" spans="1:9" x14ac:dyDescent="0.2">
      <c r="A205" s="1642" t="s">
        <v>141</v>
      </c>
      <c r="B205" s="1773">
        <f>C205+E205+H205</f>
        <v>0</v>
      </c>
      <c r="C205" s="1771">
        <f>KVI_MOD_8.sz.mell.!C205</f>
        <v>0</v>
      </c>
      <c r="D205" s="1771">
        <f>KVI_MOD_8.sz.mell.!D205</f>
        <v>0</v>
      </c>
      <c r="E205" s="1771">
        <f>KVI_MOD_8.sz.mell.!F205</f>
        <v>0</v>
      </c>
      <c r="F205" s="1639"/>
      <c r="G205" s="1771">
        <f>KVI_MOD_8.sz.mell.!G205</f>
        <v>0</v>
      </c>
      <c r="H205" s="1771">
        <f>KVI_MOD_8.sz.mell.!I205</f>
        <v>0</v>
      </c>
      <c r="I205" s="1772">
        <f>C205+F205</f>
        <v>0</v>
      </c>
    </row>
    <row r="206" spans="1:9" x14ac:dyDescent="0.2">
      <c r="A206" s="1642" t="s">
        <v>142</v>
      </c>
      <c r="B206" s="1773">
        <f>C206+E206+H206</f>
        <v>0</v>
      </c>
      <c r="C206" s="1771">
        <f>KVI_MOD_8.sz.mell.!C206</f>
        <v>0</v>
      </c>
      <c r="D206" s="1771">
        <f>KVI_MOD_8.sz.mell.!D206</f>
        <v>0</v>
      </c>
      <c r="E206" s="1771">
        <f>KVI_MOD_8.sz.mell.!F206</f>
        <v>0</v>
      </c>
      <c r="F206" s="1639"/>
      <c r="G206" s="1771">
        <f>KVI_MOD_8.sz.mell.!G206</f>
        <v>0</v>
      </c>
      <c r="H206" s="1771">
        <f>KVI_MOD_8.sz.mell.!I206</f>
        <v>0</v>
      </c>
      <c r="I206" s="1772">
        <f>C206+F206</f>
        <v>0</v>
      </c>
    </row>
    <row r="207" spans="1:9" ht="13.5" thickBot="1" x14ac:dyDescent="0.25">
      <c r="A207" s="1643"/>
      <c r="B207" s="1775">
        <f>C207+E207+H207</f>
        <v>0</v>
      </c>
      <c r="C207" s="1776">
        <f>KVI_MOD_8.sz.mell.!C207</f>
        <v>0</v>
      </c>
      <c r="D207" s="1776">
        <f>KVI_MOD_8.sz.mell.!D207</f>
        <v>0</v>
      </c>
      <c r="E207" s="1771">
        <f>KVI_MOD_8.sz.mell.!F207</f>
        <v>0</v>
      </c>
      <c r="F207" s="1644"/>
      <c r="G207" s="1776">
        <f>KVI_MOD_8.sz.mell.!G207</f>
        <v>0</v>
      </c>
      <c r="H207" s="1771">
        <f>KVI_MOD_8.sz.mell.!I207</f>
        <v>0</v>
      </c>
      <c r="I207" s="1777">
        <f>C207+F207</f>
        <v>0</v>
      </c>
    </row>
    <row r="208" spans="1:9" ht="13.5" thickBot="1" x14ac:dyDescent="0.25">
      <c r="A208" s="1722" t="s">
        <v>109</v>
      </c>
      <c r="B208" s="1740">
        <f>SUM(B203:B207)</f>
        <v>0</v>
      </c>
      <c r="C208" s="1740">
        <f t="shared" ref="C208:I208" si="35">SUM(C203:C207)</f>
        <v>0</v>
      </c>
      <c r="D208" s="1740">
        <f t="shared" si="35"/>
        <v>0</v>
      </c>
      <c r="E208" s="1740">
        <f t="shared" si="35"/>
        <v>0</v>
      </c>
      <c r="F208" s="1740">
        <f t="shared" si="35"/>
        <v>0</v>
      </c>
      <c r="G208" s="1740">
        <f t="shared" si="35"/>
        <v>0</v>
      </c>
      <c r="H208" s="1740">
        <f t="shared" si="35"/>
        <v>0</v>
      </c>
      <c r="I208" s="1774">
        <f t="shared" si="35"/>
        <v>0</v>
      </c>
    </row>
    <row r="211" spans="1:9" ht="14.25" x14ac:dyDescent="0.2">
      <c r="A211" s="2136" t="s">
        <v>136</v>
      </c>
      <c r="B211" s="2136"/>
      <c r="C211" s="2137"/>
      <c r="D211" s="2137"/>
      <c r="E211" s="2137"/>
      <c r="F211" s="2137"/>
      <c r="G211" s="2137"/>
      <c r="H211" s="2137"/>
      <c r="I211" s="2137"/>
    </row>
    <row r="212" spans="1:9" ht="15.75" thickBot="1" x14ac:dyDescent="0.25">
      <c r="A212" s="1626"/>
      <c r="B212" s="1626"/>
      <c r="C212" s="1626"/>
      <c r="D212" s="1626"/>
      <c r="E212" s="1626"/>
      <c r="F212" s="1626"/>
      <c r="G212" s="1626"/>
      <c r="H212" s="2396" t="s">
        <v>559</v>
      </c>
      <c r="I212" s="2396"/>
    </row>
    <row r="213" spans="1:9" ht="13.5" thickBot="1" x14ac:dyDescent="0.25">
      <c r="A213" s="2397" t="s">
        <v>130</v>
      </c>
      <c r="B213" s="2252" t="s">
        <v>796</v>
      </c>
      <c r="C213" s="2253"/>
      <c r="D213" s="2253"/>
      <c r="E213" s="2253"/>
      <c r="F213" s="2400"/>
      <c r="G213" s="2400"/>
      <c r="H213" s="2400"/>
      <c r="I213" s="2143"/>
    </row>
    <row r="214" spans="1:9" ht="13.5" thickBot="1" x14ac:dyDescent="0.25">
      <c r="A214" s="2398"/>
      <c r="B214" s="2144" t="str">
        <f>B192</f>
        <v>Módosítás utáni összes  forrás, kiadás</v>
      </c>
      <c r="C214" s="2401" t="s">
        <v>1087</v>
      </c>
      <c r="D214" s="2465"/>
      <c r="E214" s="2465"/>
      <c r="F214" s="2465"/>
      <c r="G214" s="2465"/>
      <c r="H214" s="2465"/>
      <c r="I214" s="2466" t="str">
        <f>'IB_4.sz.mell.'!$G$5</f>
        <v>Összes teljesítés 2021. IX. 30.-ig</v>
      </c>
    </row>
    <row r="215" spans="1:9" ht="27" customHeight="1" thickBot="1" x14ac:dyDescent="0.25">
      <c r="A215" s="2398"/>
      <c r="B215" s="2145"/>
      <c r="C215" s="2144" t="str">
        <f>CONCATENATE(IB_TARTALOMJEGYZÉK!$A$1,". előtti bevétel, kiadás")</f>
        <v>2021. előtti bevétel, kiadás</v>
      </c>
      <c r="D215" s="1627" t="s">
        <v>798</v>
      </c>
      <c r="E215" s="1627" t="s">
        <v>799</v>
      </c>
      <c r="F215" s="1628" t="s">
        <v>797</v>
      </c>
      <c r="G215" s="1628" t="s">
        <v>798</v>
      </c>
      <c r="H215" s="1719" t="s">
        <v>799</v>
      </c>
      <c r="I215" s="2467"/>
    </row>
    <row r="216" spans="1:9" ht="13.5" thickBot="1" x14ac:dyDescent="0.25">
      <c r="A216" s="2399"/>
      <c r="B216" s="2146"/>
      <c r="C216" s="2150"/>
      <c r="D216" s="2404" t="str">
        <f>CONCATENATE(IB_TARTALOMJEGYZÉK!$A$1,". évi")</f>
        <v>2021. évi</v>
      </c>
      <c r="E216" s="2405"/>
      <c r="F216" s="2406"/>
      <c r="G216" s="2404" t="str">
        <f>CONCATENATE(IB_TARTALOMJEGYZÉK!$A$1,". után")</f>
        <v>2021. után</v>
      </c>
      <c r="H216" s="2407"/>
      <c r="I216" s="2406"/>
    </row>
    <row r="217" spans="1:9" ht="13.5" thickBot="1" x14ac:dyDescent="0.25">
      <c r="A217" s="1629" t="s">
        <v>488</v>
      </c>
      <c r="B217" s="1630" t="s">
        <v>1110</v>
      </c>
      <c r="C217" s="1631" t="s">
        <v>490</v>
      </c>
      <c r="D217" s="1632" t="s">
        <v>492</v>
      </c>
      <c r="E217" s="1632" t="s">
        <v>491</v>
      </c>
      <c r="F217" s="1631" t="s">
        <v>493</v>
      </c>
      <c r="G217" s="1631" t="s">
        <v>494</v>
      </c>
      <c r="H217" s="1631" t="s">
        <v>495</v>
      </c>
      <c r="I217" s="1633" t="s">
        <v>1108</v>
      </c>
    </row>
    <row r="218" spans="1:9" x14ac:dyDescent="0.2">
      <c r="A218" s="1634" t="s">
        <v>131</v>
      </c>
      <c r="B218" s="1763">
        <f t="shared" ref="B218:B223" si="36">C218+E218+H218</f>
        <v>0</v>
      </c>
      <c r="C218" s="1763">
        <f>KVI_MOD_8.sz.mell.!C218</f>
        <v>0</v>
      </c>
      <c r="D218" s="1764">
        <f>KVI_MOD_8.sz.mell.!D218</f>
        <v>0</v>
      </c>
      <c r="E218" s="1764">
        <f>KVI_MOD_8.sz.mell.!F218</f>
        <v>0</v>
      </c>
      <c r="F218" s="1635"/>
      <c r="G218" s="1764">
        <f>KVI_MOD_8.sz.mell.!G218</f>
        <v>0</v>
      </c>
      <c r="H218" s="1766">
        <f>KVI_MOD_8.sz.mell.!I218</f>
        <v>0</v>
      </c>
      <c r="I218" s="1767">
        <f t="shared" ref="I218:I223" si="37">C218+F218</f>
        <v>0</v>
      </c>
    </row>
    <row r="219" spans="1:9" x14ac:dyDescent="0.2">
      <c r="A219" s="1720" t="s">
        <v>143</v>
      </c>
      <c r="B219" s="1768">
        <f t="shared" si="36"/>
        <v>0</v>
      </c>
      <c r="C219" s="1769">
        <f>KVI_MOD_8.sz.mell.!C219</f>
        <v>0</v>
      </c>
      <c r="D219" s="1769">
        <f>KVI_MOD_8.sz.mell.!D219</f>
        <v>0</v>
      </c>
      <c r="E219" s="1769">
        <f>KVI_MOD_8.sz.mell.!F219</f>
        <v>0</v>
      </c>
      <c r="F219" s="1637"/>
      <c r="G219" s="1769">
        <f>KVI_MOD_8.sz.mell.!G219</f>
        <v>0</v>
      </c>
      <c r="H219" s="1771">
        <f>KVI_MOD_8.sz.mell.!I219</f>
        <v>0</v>
      </c>
      <c r="I219" s="1772">
        <f t="shared" si="37"/>
        <v>0</v>
      </c>
    </row>
    <row r="220" spans="1:9" x14ac:dyDescent="0.2">
      <c r="A220" s="1638" t="s">
        <v>132</v>
      </c>
      <c r="B220" s="1773">
        <f t="shared" si="36"/>
        <v>0</v>
      </c>
      <c r="C220" s="1771">
        <f>KVI_MOD_8.sz.mell.!C220</f>
        <v>0</v>
      </c>
      <c r="D220" s="1771">
        <f>KVI_MOD_8.sz.mell.!D220</f>
        <v>0</v>
      </c>
      <c r="E220" s="1769">
        <f>KVI_MOD_8.sz.mell.!F220</f>
        <v>0</v>
      </c>
      <c r="F220" s="1639"/>
      <c r="G220" s="1771">
        <f>KVI_MOD_8.sz.mell.!G220</f>
        <v>0</v>
      </c>
      <c r="H220" s="1771">
        <f>KVI_MOD_8.sz.mell.!I220</f>
        <v>0</v>
      </c>
      <c r="I220" s="1772">
        <f t="shared" si="37"/>
        <v>0</v>
      </c>
    </row>
    <row r="221" spans="1:9" x14ac:dyDescent="0.2">
      <c r="A221" s="1638" t="s">
        <v>145</v>
      </c>
      <c r="B221" s="1773">
        <f t="shared" si="36"/>
        <v>0</v>
      </c>
      <c r="C221" s="1771">
        <f>KVI_MOD_8.sz.mell.!C221</f>
        <v>0</v>
      </c>
      <c r="D221" s="1771">
        <f>KVI_MOD_8.sz.mell.!D221</f>
        <v>0</v>
      </c>
      <c r="E221" s="1769">
        <f>KVI_MOD_8.sz.mell.!F221</f>
        <v>0</v>
      </c>
      <c r="F221" s="1639"/>
      <c r="G221" s="1771">
        <f>KVI_MOD_8.sz.mell.!G221</f>
        <v>0</v>
      </c>
      <c r="H221" s="1771">
        <f>KVI_MOD_8.sz.mell.!I221</f>
        <v>0</v>
      </c>
      <c r="I221" s="1772">
        <f t="shared" si="37"/>
        <v>0</v>
      </c>
    </row>
    <row r="222" spans="1:9" x14ac:dyDescent="0.2">
      <c r="A222" s="1638" t="s">
        <v>133</v>
      </c>
      <c r="B222" s="1773">
        <f t="shared" si="36"/>
        <v>0</v>
      </c>
      <c r="C222" s="1771">
        <f>KVI_MOD_8.sz.mell.!C222</f>
        <v>0</v>
      </c>
      <c r="D222" s="1771">
        <f>KVI_MOD_8.sz.mell.!D222</f>
        <v>0</v>
      </c>
      <c r="E222" s="1769">
        <f>KVI_MOD_8.sz.mell.!F222</f>
        <v>0</v>
      </c>
      <c r="F222" s="1639"/>
      <c r="G222" s="1771">
        <f>KVI_MOD_8.sz.mell.!G222</f>
        <v>0</v>
      </c>
      <c r="H222" s="1771">
        <f>KVI_MOD_8.sz.mell.!I222</f>
        <v>0</v>
      </c>
      <c r="I222" s="1772">
        <f t="shared" si="37"/>
        <v>0</v>
      </c>
    </row>
    <row r="223" spans="1:9" ht="13.5" thickBot="1" x14ac:dyDescent="0.25">
      <c r="A223" s="1638" t="s">
        <v>134</v>
      </c>
      <c r="B223" s="1773">
        <f t="shared" si="36"/>
        <v>0</v>
      </c>
      <c r="C223" s="1771">
        <f>KVI_MOD_8.sz.mell.!C223</f>
        <v>0</v>
      </c>
      <c r="D223" s="1771">
        <f>KVI_MOD_8.sz.mell.!D223</f>
        <v>0</v>
      </c>
      <c r="E223" s="1769">
        <f>KVI_MOD_8.sz.mell.!F223</f>
        <v>0</v>
      </c>
      <c r="F223" s="1639"/>
      <c r="G223" s="1771">
        <f>KVI_MOD_8.sz.mell.!G223</f>
        <v>0</v>
      </c>
      <c r="H223" s="1771">
        <f>KVI_MOD_8.sz.mell.!I223</f>
        <v>0</v>
      </c>
      <c r="I223" s="1772">
        <f t="shared" si="37"/>
        <v>0</v>
      </c>
    </row>
    <row r="224" spans="1:9" ht="13.5" thickBot="1" x14ac:dyDescent="0.25">
      <c r="A224" s="1721" t="s">
        <v>135</v>
      </c>
      <c r="B224" s="1740">
        <f>B218+SUM(B220:B223)</f>
        <v>0</v>
      </c>
      <c r="C224" s="1740">
        <f t="shared" ref="C224:I224" si="38">C218+SUM(C220:C223)</f>
        <v>0</v>
      </c>
      <c r="D224" s="1740">
        <f t="shared" si="38"/>
        <v>0</v>
      </c>
      <c r="E224" s="1740">
        <f t="shared" si="38"/>
        <v>0</v>
      </c>
      <c r="F224" s="1740">
        <f t="shared" si="38"/>
        <v>0</v>
      </c>
      <c r="G224" s="1740">
        <f t="shared" si="38"/>
        <v>0</v>
      </c>
      <c r="H224" s="1740">
        <f t="shared" si="38"/>
        <v>0</v>
      </c>
      <c r="I224" s="1774">
        <f t="shared" si="38"/>
        <v>0</v>
      </c>
    </row>
    <row r="225" spans="1:9" x14ac:dyDescent="0.2">
      <c r="A225" s="1641" t="s">
        <v>139</v>
      </c>
      <c r="B225" s="1763">
        <f>C225+E225+H225</f>
        <v>0</v>
      </c>
      <c r="C225" s="1764">
        <f>KVI_MOD_8.sz.mell.!C225</f>
        <v>0</v>
      </c>
      <c r="D225" s="1764">
        <f>KVI_MOD_8.sz.mell.!D225</f>
        <v>0</v>
      </c>
      <c r="E225" s="1764">
        <f>KVI_MOD_8.sz.mell.!F225</f>
        <v>0</v>
      </c>
      <c r="F225" s="1635"/>
      <c r="G225" s="1764">
        <f>KVI_MOD_8.sz.mell.!G225</f>
        <v>0</v>
      </c>
      <c r="H225" s="1764">
        <f>KVI_MOD_8.sz.mell.!I225</f>
        <v>0</v>
      </c>
      <c r="I225" s="1767">
        <f>C225+F225</f>
        <v>0</v>
      </c>
    </row>
    <row r="226" spans="1:9" x14ac:dyDescent="0.2">
      <c r="A226" s="1642" t="s">
        <v>140</v>
      </c>
      <c r="B226" s="1773">
        <f>C226+E226+H226</f>
        <v>0</v>
      </c>
      <c r="C226" s="1771">
        <f>KVI_MOD_8.sz.mell.!C226</f>
        <v>0</v>
      </c>
      <c r="D226" s="1771">
        <f>KVI_MOD_8.sz.mell.!D226</f>
        <v>0</v>
      </c>
      <c r="E226" s="1771">
        <f>KVI_MOD_8.sz.mell.!F226</f>
        <v>0</v>
      </c>
      <c r="F226" s="1639"/>
      <c r="G226" s="1771">
        <f>KVI_MOD_8.sz.mell.!G226</f>
        <v>0</v>
      </c>
      <c r="H226" s="1771">
        <f>KVI_MOD_8.sz.mell.!I226</f>
        <v>0</v>
      </c>
      <c r="I226" s="1772">
        <f>C226+F226</f>
        <v>0</v>
      </c>
    </row>
    <row r="227" spans="1:9" x14ac:dyDescent="0.2">
      <c r="A227" s="1642" t="s">
        <v>141</v>
      </c>
      <c r="B227" s="1773">
        <f>C227+E227+H227</f>
        <v>0</v>
      </c>
      <c r="C227" s="1771">
        <f>KVI_MOD_8.sz.mell.!C227</f>
        <v>0</v>
      </c>
      <c r="D227" s="1771">
        <f>KVI_MOD_8.sz.mell.!D227</f>
        <v>0</v>
      </c>
      <c r="E227" s="1771">
        <f>KVI_MOD_8.sz.mell.!F227</f>
        <v>0</v>
      </c>
      <c r="F227" s="1639"/>
      <c r="G227" s="1771">
        <f>KVI_MOD_8.sz.mell.!G227</f>
        <v>0</v>
      </c>
      <c r="H227" s="1771">
        <f>KVI_MOD_8.sz.mell.!I227</f>
        <v>0</v>
      </c>
      <c r="I227" s="1772">
        <f>C227+F227</f>
        <v>0</v>
      </c>
    </row>
    <row r="228" spans="1:9" x14ac:dyDescent="0.2">
      <c r="A228" s="1642" t="s">
        <v>142</v>
      </c>
      <c r="B228" s="1773">
        <f>C228+E228+H228</f>
        <v>0</v>
      </c>
      <c r="C228" s="1771">
        <f>KVI_MOD_8.sz.mell.!C228</f>
        <v>0</v>
      </c>
      <c r="D228" s="1771">
        <f>KVI_MOD_8.sz.mell.!D228</f>
        <v>0</v>
      </c>
      <c r="E228" s="1771">
        <f>KVI_MOD_8.sz.mell.!F228</f>
        <v>0</v>
      </c>
      <c r="F228" s="1639"/>
      <c r="G228" s="1771">
        <f>KVI_MOD_8.sz.mell.!G228</f>
        <v>0</v>
      </c>
      <c r="H228" s="1771">
        <f>KVI_MOD_8.sz.mell.!I228</f>
        <v>0</v>
      </c>
      <c r="I228" s="1772">
        <f>C228+F228</f>
        <v>0</v>
      </c>
    </row>
    <row r="229" spans="1:9" ht="13.5" thickBot="1" x14ac:dyDescent="0.25">
      <c r="A229" s="1643"/>
      <c r="B229" s="1775">
        <f>C229+E229+H229</f>
        <v>0</v>
      </c>
      <c r="C229" s="1776">
        <f>KVI_MOD_8.sz.mell.!C229</f>
        <v>0</v>
      </c>
      <c r="D229" s="1776">
        <f>KVI_MOD_8.sz.mell.!D229</f>
        <v>0</v>
      </c>
      <c r="E229" s="1771">
        <f>KVI_MOD_8.sz.mell.!F229</f>
        <v>0</v>
      </c>
      <c r="F229" s="1644"/>
      <c r="G229" s="1776">
        <f>KVI_MOD_8.sz.mell.!G229</f>
        <v>0</v>
      </c>
      <c r="H229" s="1771">
        <f>KVI_MOD_8.sz.mell.!I229</f>
        <v>0</v>
      </c>
      <c r="I229" s="1777">
        <f>C229+F229</f>
        <v>0</v>
      </c>
    </row>
    <row r="230" spans="1:9" ht="13.5" thickBot="1" x14ac:dyDescent="0.25">
      <c r="A230" s="1722" t="s">
        <v>109</v>
      </c>
      <c r="B230" s="1740">
        <f>SUM(B225:B229)</f>
        <v>0</v>
      </c>
      <c r="C230" s="1740">
        <f t="shared" ref="C230:I230" si="39">SUM(C225:C229)</f>
        <v>0</v>
      </c>
      <c r="D230" s="1740">
        <f t="shared" si="39"/>
        <v>0</v>
      </c>
      <c r="E230" s="1740">
        <f t="shared" si="39"/>
        <v>0</v>
      </c>
      <c r="F230" s="1740">
        <f t="shared" si="39"/>
        <v>0</v>
      </c>
      <c r="G230" s="1740">
        <f t="shared" si="39"/>
        <v>0</v>
      </c>
      <c r="H230" s="1740">
        <f t="shared" si="39"/>
        <v>0</v>
      </c>
      <c r="I230" s="1774">
        <f t="shared" si="39"/>
        <v>0</v>
      </c>
    </row>
    <row r="233" spans="1:9" ht="14.25" x14ac:dyDescent="0.2">
      <c r="A233" s="2136" t="s">
        <v>136</v>
      </c>
      <c r="B233" s="2136"/>
      <c r="C233" s="2137"/>
      <c r="D233" s="2137"/>
      <c r="E233" s="2137"/>
      <c r="F233" s="2137"/>
      <c r="G233" s="2137"/>
      <c r="H233" s="2137"/>
      <c r="I233" s="2137"/>
    </row>
    <row r="234" spans="1:9" ht="15.75" thickBot="1" x14ac:dyDescent="0.25">
      <c r="A234" s="1626"/>
      <c r="B234" s="1626"/>
      <c r="C234" s="1626"/>
      <c r="D234" s="1626"/>
      <c r="E234" s="1626"/>
      <c r="F234" s="1626"/>
      <c r="G234" s="1626"/>
      <c r="H234" s="2396" t="s">
        <v>559</v>
      </c>
      <c r="I234" s="2396"/>
    </row>
    <row r="235" spans="1:9" ht="13.5" thickBot="1" x14ac:dyDescent="0.25">
      <c r="A235" s="2397" t="s">
        <v>130</v>
      </c>
      <c r="B235" s="2252" t="s">
        <v>796</v>
      </c>
      <c r="C235" s="2253"/>
      <c r="D235" s="2253"/>
      <c r="E235" s="2253"/>
      <c r="F235" s="2400"/>
      <c r="G235" s="2400"/>
      <c r="H235" s="2400"/>
      <c r="I235" s="2143"/>
    </row>
    <row r="236" spans="1:9" ht="13.5" thickBot="1" x14ac:dyDescent="0.25">
      <c r="A236" s="2398"/>
      <c r="B236" s="2144" t="str">
        <f>B214</f>
        <v>Módosítás utáni összes  forrás, kiadás</v>
      </c>
      <c r="C236" s="2401" t="s">
        <v>1087</v>
      </c>
      <c r="D236" s="2465"/>
      <c r="E236" s="2465"/>
      <c r="F236" s="2465"/>
      <c r="G236" s="2465"/>
      <c r="H236" s="2465"/>
      <c r="I236" s="2466" t="str">
        <f>'IB_4.sz.mell.'!$G$5</f>
        <v>Összes teljesítés 2021. IX. 30.-ig</v>
      </c>
    </row>
    <row r="237" spans="1:9" ht="26.25" customHeight="1" thickBot="1" x14ac:dyDescent="0.25">
      <c r="A237" s="2398"/>
      <c r="B237" s="2145"/>
      <c r="C237" s="2144" t="str">
        <f>CONCATENATE(IB_TARTALOMJEGYZÉK!$A$1,". előtti bevétel, kiadás")</f>
        <v>2021. előtti bevétel, kiadás</v>
      </c>
      <c r="D237" s="1627" t="s">
        <v>798</v>
      </c>
      <c r="E237" s="1627" t="s">
        <v>799</v>
      </c>
      <c r="F237" s="1628" t="s">
        <v>797</v>
      </c>
      <c r="G237" s="1628" t="s">
        <v>798</v>
      </c>
      <c r="H237" s="1719" t="s">
        <v>799</v>
      </c>
      <c r="I237" s="2467"/>
    </row>
    <row r="238" spans="1:9" ht="13.5" thickBot="1" x14ac:dyDescent="0.25">
      <c r="A238" s="2399"/>
      <c r="B238" s="2146"/>
      <c r="C238" s="2150"/>
      <c r="D238" s="2404" t="str">
        <f>CONCATENATE(IB_TARTALOMJEGYZÉK!$A$1,". évi")</f>
        <v>2021. évi</v>
      </c>
      <c r="E238" s="2405"/>
      <c r="F238" s="2406"/>
      <c r="G238" s="2404" t="str">
        <f>CONCATENATE(IB_TARTALOMJEGYZÉK!$A$1,". után")</f>
        <v>2021. után</v>
      </c>
      <c r="H238" s="2407"/>
      <c r="I238" s="2406"/>
    </row>
    <row r="239" spans="1:9" ht="13.5" thickBot="1" x14ac:dyDescent="0.25">
      <c r="A239" s="1629" t="s">
        <v>488</v>
      </c>
      <c r="B239" s="1630" t="s">
        <v>1110</v>
      </c>
      <c r="C239" s="1631" t="s">
        <v>490</v>
      </c>
      <c r="D239" s="1632" t="s">
        <v>492</v>
      </c>
      <c r="E239" s="1632" t="s">
        <v>491</v>
      </c>
      <c r="F239" s="1631" t="s">
        <v>493</v>
      </c>
      <c r="G239" s="1631" t="s">
        <v>494</v>
      </c>
      <c r="H239" s="1631" t="s">
        <v>495</v>
      </c>
      <c r="I239" s="1633" t="s">
        <v>1108</v>
      </c>
    </row>
    <row r="240" spans="1:9" x14ac:dyDescent="0.2">
      <c r="A240" s="1634" t="s">
        <v>131</v>
      </c>
      <c r="B240" s="1763">
        <f t="shared" ref="B240:B245" si="40">C240+E240+H240</f>
        <v>0</v>
      </c>
      <c r="C240" s="1763">
        <f>KVI_MOD_8.sz.mell.!C240</f>
        <v>0</v>
      </c>
      <c r="D240" s="1764">
        <f>KVI_MOD_8.sz.mell.!D240</f>
        <v>0</v>
      </c>
      <c r="E240" s="1764">
        <f>KVI_MOD_8.sz.mell.!F240</f>
        <v>0</v>
      </c>
      <c r="F240" s="1635"/>
      <c r="G240" s="1764">
        <f>KVI_MOD_8.sz.mell.!G240</f>
        <v>0</v>
      </c>
      <c r="H240" s="1766">
        <f>KVI_MOD_8.sz.mell.!I240</f>
        <v>0</v>
      </c>
      <c r="I240" s="1767">
        <f t="shared" ref="I240:I245" si="41">C240+F240</f>
        <v>0</v>
      </c>
    </row>
    <row r="241" spans="1:9" x14ac:dyDescent="0.2">
      <c r="A241" s="1720" t="s">
        <v>143</v>
      </c>
      <c r="B241" s="1768">
        <f t="shared" si="40"/>
        <v>0</v>
      </c>
      <c r="C241" s="1769">
        <f>KVI_MOD_8.sz.mell.!C241</f>
        <v>0</v>
      </c>
      <c r="D241" s="1769">
        <f>KVI_MOD_8.sz.mell.!D241</f>
        <v>0</v>
      </c>
      <c r="E241" s="1769">
        <f>KVI_MOD_8.sz.mell.!F241</f>
        <v>0</v>
      </c>
      <c r="F241" s="1637"/>
      <c r="G241" s="1769">
        <f>KVI_MOD_8.sz.mell.!G241</f>
        <v>0</v>
      </c>
      <c r="H241" s="1771">
        <f>KVI_MOD_8.sz.mell.!I241</f>
        <v>0</v>
      </c>
      <c r="I241" s="1772">
        <f t="shared" si="41"/>
        <v>0</v>
      </c>
    </row>
    <row r="242" spans="1:9" x14ac:dyDescent="0.2">
      <c r="A242" s="1638" t="s">
        <v>132</v>
      </c>
      <c r="B242" s="1773">
        <f t="shared" si="40"/>
        <v>0</v>
      </c>
      <c r="C242" s="1771">
        <f>KVI_MOD_8.sz.mell.!C242</f>
        <v>0</v>
      </c>
      <c r="D242" s="1771">
        <f>KVI_MOD_8.sz.mell.!D242</f>
        <v>0</v>
      </c>
      <c r="E242" s="1769">
        <f>KVI_MOD_8.sz.mell.!F242</f>
        <v>0</v>
      </c>
      <c r="F242" s="1639"/>
      <c r="G242" s="1771">
        <f>KVI_MOD_8.sz.mell.!G242</f>
        <v>0</v>
      </c>
      <c r="H242" s="1771">
        <f>KVI_MOD_8.sz.mell.!I242</f>
        <v>0</v>
      </c>
      <c r="I242" s="1772">
        <f t="shared" si="41"/>
        <v>0</v>
      </c>
    </row>
    <row r="243" spans="1:9" x14ac:dyDescent="0.2">
      <c r="A243" s="1638" t="s">
        <v>145</v>
      </c>
      <c r="B243" s="1773">
        <f t="shared" si="40"/>
        <v>0</v>
      </c>
      <c r="C243" s="1771">
        <f>KVI_MOD_8.sz.mell.!C243</f>
        <v>0</v>
      </c>
      <c r="D243" s="1771">
        <f>KVI_MOD_8.sz.mell.!D243</f>
        <v>0</v>
      </c>
      <c r="E243" s="1769">
        <f>KVI_MOD_8.sz.mell.!F243</f>
        <v>0</v>
      </c>
      <c r="F243" s="1639"/>
      <c r="G243" s="1771">
        <f>KVI_MOD_8.sz.mell.!G243</f>
        <v>0</v>
      </c>
      <c r="H243" s="1771">
        <f>KVI_MOD_8.sz.mell.!I243</f>
        <v>0</v>
      </c>
      <c r="I243" s="1772">
        <f t="shared" si="41"/>
        <v>0</v>
      </c>
    </row>
    <row r="244" spans="1:9" x14ac:dyDescent="0.2">
      <c r="A244" s="1638" t="s">
        <v>133</v>
      </c>
      <c r="B244" s="1773">
        <f t="shared" si="40"/>
        <v>0</v>
      </c>
      <c r="C244" s="1771">
        <f>KVI_MOD_8.sz.mell.!C244</f>
        <v>0</v>
      </c>
      <c r="D244" s="1771">
        <f>KVI_MOD_8.sz.mell.!D244</f>
        <v>0</v>
      </c>
      <c r="E244" s="1769">
        <f>KVI_MOD_8.sz.mell.!F244</f>
        <v>0</v>
      </c>
      <c r="F244" s="1639"/>
      <c r="G244" s="1771">
        <f>KVI_MOD_8.sz.mell.!G244</f>
        <v>0</v>
      </c>
      <c r="H244" s="1771">
        <f>KVI_MOD_8.sz.mell.!I244</f>
        <v>0</v>
      </c>
      <c r="I244" s="1772">
        <f t="shared" si="41"/>
        <v>0</v>
      </c>
    </row>
    <row r="245" spans="1:9" ht="13.5" thickBot="1" x14ac:dyDescent="0.25">
      <c r="A245" s="1638" t="s">
        <v>134</v>
      </c>
      <c r="B245" s="1773">
        <f t="shared" si="40"/>
        <v>0</v>
      </c>
      <c r="C245" s="1771">
        <f>KVI_MOD_8.sz.mell.!C245</f>
        <v>0</v>
      </c>
      <c r="D245" s="1771">
        <f>KVI_MOD_8.sz.mell.!D245</f>
        <v>0</v>
      </c>
      <c r="E245" s="1769">
        <f>KVI_MOD_8.sz.mell.!F245</f>
        <v>0</v>
      </c>
      <c r="F245" s="1639"/>
      <c r="G245" s="1771">
        <f>KVI_MOD_8.sz.mell.!G245</f>
        <v>0</v>
      </c>
      <c r="H245" s="1771">
        <f>KVI_MOD_8.sz.mell.!I245</f>
        <v>0</v>
      </c>
      <c r="I245" s="1772">
        <f t="shared" si="41"/>
        <v>0</v>
      </c>
    </row>
    <row r="246" spans="1:9" ht="13.5" thickBot="1" x14ac:dyDescent="0.25">
      <c r="A246" s="1721" t="s">
        <v>135</v>
      </c>
      <c r="B246" s="1740">
        <f>B240+SUM(B242:B245)</f>
        <v>0</v>
      </c>
      <c r="C246" s="1740">
        <f t="shared" ref="C246:I246" si="42">C240+SUM(C242:C245)</f>
        <v>0</v>
      </c>
      <c r="D246" s="1740">
        <f t="shared" si="42"/>
        <v>0</v>
      </c>
      <c r="E246" s="1740">
        <f t="shared" si="42"/>
        <v>0</v>
      </c>
      <c r="F246" s="1740">
        <f t="shared" si="42"/>
        <v>0</v>
      </c>
      <c r="G246" s="1740">
        <f t="shared" si="42"/>
        <v>0</v>
      </c>
      <c r="H246" s="1740">
        <f t="shared" si="42"/>
        <v>0</v>
      </c>
      <c r="I246" s="1774">
        <f t="shared" si="42"/>
        <v>0</v>
      </c>
    </row>
    <row r="247" spans="1:9" x14ac:dyDescent="0.2">
      <c r="A247" s="1641" t="s">
        <v>139</v>
      </c>
      <c r="B247" s="1763">
        <f>C247+E247+H247</f>
        <v>0</v>
      </c>
      <c r="C247" s="1764">
        <f>KVI_MOD_8.sz.mell.!C247</f>
        <v>0</v>
      </c>
      <c r="D247" s="1764">
        <f>KVI_MOD_8.sz.mell.!D247</f>
        <v>0</v>
      </c>
      <c r="E247" s="1764">
        <f>KVI_MOD_8.sz.mell.!F247</f>
        <v>0</v>
      </c>
      <c r="F247" s="1635"/>
      <c r="G247" s="1764">
        <f>KVI_MOD_8.sz.mell.!G247</f>
        <v>0</v>
      </c>
      <c r="H247" s="1764">
        <f>KVI_MOD_8.sz.mell.!I247</f>
        <v>0</v>
      </c>
      <c r="I247" s="1767">
        <f>C247+F247</f>
        <v>0</v>
      </c>
    </row>
    <row r="248" spans="1:9" x14ac:dyDescent="0.2">
      <c r="A248" s="1642" t="s">
        <v>140</v>
      </c>
      <c r="B248" s="1773">
        <f>C248+E248+H248</f>
        <v>0</v>
      </c>
      <c r="C248" s="1771">
        <f>KVI_MOD_8.sz.mell.!C248</f>
        <v>0</v>
      </c>
      <c r="D248" s="1771">
        <f>KVI_MOD_8.sz.mell.!D248</f>
        <v>0</v>
      </c>
      <c r="E248" s="1771">
        <f>KVI_MOD_8.sz.mell.!F248</f>
        <v>0</v>
      </c>
      <c r="F248" s="1639"/>
      <c r="G248" s="1771">
        <f>KVI_MOD_8.sz.mell.!G248</f>
        <v>0</v>
      </c>
      <c r="H248" s="1771">
        <f>KVI_MOD_8.sz.mell.!I248</f>
        <v>0</v>
      </c>
      <c r="I248" s="1772">
        <f>C248+F248</f>
        <v>0</v>
      </c>
    </row>
    <row r="249" spans="1:9" x14ac:dyDescent="0.2">
      <c r="A249" s="1642" t="s">
        <v>141</v>
      </c>
      <c r="B249" s="1773">
        <f>C249+E249+H249</f>
        <v>0</v>
      </c>
      <c r="C249" s="1771">
        <f>KVI_MOD_8.sz.mell.!C249</f>
        <v>0</v>
      </c>
      <c r="D249" s="1771">
        <f>KVI_MOD_8.sz.mell.!D249</f>
        <v>0</v>
      </c>
      <c r="E249" s="1771">
        <f>KVI_MOD_8.sz.mell.!F249</f>
        <v>0</v>
      </c>
      <c r="F249" s="1639"/>
      <c r="G249" s="1771">
        <f>KVI_MOD_8.sz.mell.!G249</f>
        <v>0</v>
      </c>
      <c r="H249" s="1771">
        <f>KVI_MOD_8.sz.mell.!I249</f>
        <v>0</v>
      </c>
      <c r="I249" s="1772">
        <f>C249+F249</f>
        <v>0</v>
      </c>
    </row>
    <row r="250" spans="1:9" x14ac:dyDescent="0.2">
      <c r="A250" s="1642" t="s">
        <v>142</v>
      </c>
      <c r="B250" s="1773">
        <f>C250+E250+H250</f>
        <v>0</v>
      </c>
      <c r="C250" s="1771">
        <f>KVI_MOD_8.sz.mell.!C250</f>
        <v>0</v>
      </c>
      <c r="D250" s="1771">
        <f>KVI_MOD_8.sz.mell.!D250</f>
        <v>0</v>
      </c>
      <c r="E250" s="1771">
        <f>KVI_MOD_8.sz.mell.!F250</f>
        <v>0</v>
      </c>
      <c r="F250" s="1639"/>
      <c r="G250" s="1771">
        <f>KVI_MOD_8.sz.mell.!G250</f>
        <v>0</v>
      </c>
      <c r="H250" s="1771">
        <f>KVI_MOD_8.sz.mell.!I250</f>
        <v>0</v>
      </c>
      <c r="I250" s="1772">
        <f>C250+F250</f>
        <v>0</v>
      </c>
    </row>
    <row r="251" spans="1:9" ht="13.5" thickBot="1" x14ac:dyDescent="0.25">
      <c r="A251" s="1643"/>
      <c r="B251" s="1775">
        <f>C251+E251+H251</f>
        <v>0</v>
      </c>
      <c r="C251" s="1776">
        <f>KVI_MOD_8.sz.mell.!C251</f>
        <v>0</v>
      </c>
      <c r="D251" s="1776">
        <f>KVI_MOD_8.sz.mell.!D251</f>
        <v>0</v>
      </c>
      <c r="E251" s="1771">
        <f>KVI_MOD_8.sz.mell.!F251</f>
        <v>0</v>
      </c>
      <c r="F251" s="1644"/>
      <c r="G251" s="1776">
        <f>KVI_MOD_8.sz.mell.!G251</f>
        <v>0</v>
      </c>
      <c r="H251" s="1771">
        <f>KVI_MOD_8.sz.mell.!I251</f>
        <v>0</v>
      </c>
      <c r="I251" s="1777">
        <f>C251+F251</f>
        <v>0</v>
      </c>
    </row>
    <row r="252" spans="1:9" ht="13.5" thickBot="1" x14ac:dyDescent="0.25">
      <c r="A252" s="1722" t="s">
        <v>109</v>
      </c>
      <c r="B252" s="1740">
        <f>SUM(B247:B251)</f>
        <v>0</v>
      </c>
      <c r="C252" s="1740">
        <f t="shared" ref="C252:I252" si="43">SUM(C247:C251)</f>
        <v>0</v>
      </c>
      <c r="D252" s="1740">
        <f t="shared" si="43"/>
        <v>0</v>
      </c>
      <c r="E252" s="1740">
        <f t="shared" si="43"/>
        <v>0</v>
      </c>
      <c r="F252" s="1740">
        <f t="shared" si="43"/>
        <v>0</v>
      </c>
      <c r="G252" s="1740">
        <f t="shared" si="43"/>
        <v>0</v>
      </c>
      <c r="H252" s="1740">
        <f t="shared" si="43"/>
        <v>0</v>
      </c>
      <c r="I252" s="1774">
        <f t="shared" si="43"/>
        <v>0</v>
      </c>
    </row>
    <row r="255" spans="1:9" ht="14.25" x14ac:dyDescent="0.2">
      <c r="A255" s="2136" t="s">
        <v>136</v>
      </c>
      <c r="B255" s="2136"/>
      <c r="C255" s="2137"/>
      <c r="D255" s="2137"/>
      <c r="E255" s="2137"/>
      <c r="F255" s="2137"/>
      <c r="G255" s="2137"/>
      <c r="H255" s="2137"/>
      <c r="I255" s="2137"/>
    </row>
    <row r="256" spans="1:9" ht="15.75" thickBot="1" x14ac:dyDescent="0.25">
      <c r="A256" s="1626"/>
      <c r="B256" s="1626"/>
      <c r="C256" s="1626"/>
      <c r="D256" s="1626"/>
      <c r="E256" s="1626"/>
      <c r="F256" s="1626"/>
      <c r="G256" s="1626"/>
      <c r="H256" s="2396" t="s">
        <v>559</v>
      </c>
      <c r="I256" s="2396"/>
    </row>
    <row r="257" spans="1:9" ht="13.5" thickBot="1" x14ac:dyDescent="0.25">
      <c r="A257" s="2397" t="s">
        <v>130</v>
      </c>
      <c r="B257" s="2252" t="s">
        <v>796</v>
      </c>
      <c r="C257" s="2253"/>
      <c r="D257" s="2253"/>
      <c r="E257" s="2253"/>
      <c r="F257" s="2400"/>
      <c r="G257" s="2400"/>
      <c r="H257" s="2400"/>
      <c r="I257" s="2143"/>
    </row>
    <row r="258" spans="1:9" ht="13.5" thickBot="1" x14ac:dyDescent="0.25">
      <c r="A258" s="2398"/>
      <c r="B258" s="2144" t="str">
        <f>B236</f>
        <v>Módosítás utáni összes  forrás, kiadás</v>
      </c>
      <c r="C258" s="2401" t="s">
        <v>1087</v>
      </c>
      <c r="D258" s="2465"/>
      <c r="E258" s="2465"/>
      <c r="F258" s="2465"/>
      <c r="G258" s="2465"/>
      <c r="H258" s="2465"/>
      <c r="I258" s="2466" t="str">
        <f>'IB_4.sz.mell.'!$G$5</f>
        <v>Összes teljesítés 2021. IX. 30.-ig</v>
      </c>
    </row>
    <row r="259" spans="1:9" ht="25.5" customHeight="1" thickBot="1" x14ac:dyDescent="0.25">
      <c r="A259" s="2398"/>
      <c r="B259" s="2145"/>
      <c r="C259" s="2144" t="str">
        <f>CONCATENATE(IB_TARTALOMJEGYZÉK!$A$1,". előtti bevétel, kiadás")</f>
        <v>2021. előtti bevétel, kiadás</v>
      </c>
      <c r="D259" s="1627" t="s">
        <v>798</v>
      </c>
      <c r="E259" s="1627" t="s">
        <v>799</v>
      </c>
      <c r="F259" s="1628" t="s">
        <v>797</v>
      </c>
      <c r="G259" s="1628" t="s">
        <v>798</v>
      </c>
      <c r="H259" s="1719" t="s">
        <v>799</v>
      </c>
      <c r="I259" s="2467"/>
    </row>
    <row r="260" spans="1:9" ht="13.5" thickBot="1" x14ac:dyDescent="0.25">
      <c r="A260" s="2399"/>
      <c r="B260" s="2146"/>
      <c r="C260" s="2150"/>
      <c r="D260" s="2404" t="str">
        <f>CONCATENATE(IB_TARTALOMJEGYZÉK!$A$1,". évi")</f>
        <v>2021. évi</v>
      </c>
      <c r="E260" s="2405"/>
      <c r="F260" s="2406"/>
      <c r="G260" s="2404" t="str">
        <f>CONCATENATE(IB_TARTALOMJEGYZÉK!$A$1,". után")</f>
        <v>2021. után</v>
      </c>
      <c r="H260" s="2407"/>
      <c r="I260" s="2406"/>
    </row>
    <row r="261" spans="1:9" ht="13.5" thickBot="1" x14ac:dyDescent="0.25">
      <c r="A261" s="1629" t="s">
        <v>488</v>
      </c>
      <c r="B261" s="1630" t="s">
        <v>1110</v>
      </c>
      <c r="C261" s="1631" t="s">
        <v>490</v>
      </c>
      <c r="D261" s="1632" t="s">
        <v>492</v>
      </c>
      <c r="E261" s="1632" t="s">
        <v>491</v>
      </c>
      <c r="F261" s="1631" t="s">
        <v>493</v>
      </c>
      <c r="G261" s="1631" t="s">
        <v>494</v>
      </c>
      <c r="H261" s="1631" t="s">
        <v>495</v>
      </c>
      <c r="I261" s="1633" t="s">
        <v>1108</v>
      </c>
    </row>
    <row r="262" spans="1:9" x14ac:dyDescent="0.2">
      <c r="A262" s="1634" t="s">
        <v>131</v>
      </c>
      <c r="B262" s="1763">
        <f t="shared" ref="B262:B267" si="44">C262+E262+H262</f>
        <v>0</v>
      </c>
      <c r="C262" s="1763">
        <f>KVI_MOD_8.sz.mell.!C262</f>
        <v>0</v>
      </c>
      <c r="D262" s="1764">
        <f>KVI_MOD_8.sz.mell.!D262</f>
        <v>0</v>
      </c>
      <c r="E262" s="1764">
        <f>KVI_MOD_8.sz.mell.!F262</f>
        <v>0</v>
      </c>
      <c r="F262" s="1635"/>
      <c r="G262" s="1764">
        <f>KVI_MOD_8.sz.mell.!G262</f>
        <v>0</v>
      </c>
      <c r="H262" s="1766">
        <f>KVI_MOD_8.sz.mell.!I262</f>
        <v>0</v>
      </c>
      <c r="I262" s="1767">
        <f t="shared" ref="I262:I267" si="45">C262+F262</f>
        <v>0</v>
      </c>
    </row>
    <row r="263" spans="1:9" x14ac:dyDescent="0.2">
      <c r="A263" s="1720" t="s">
        <v>143</v>
      </c>
      <c r="B263" s="1768">
        <f t="shared" si="44"/>
        <v>0</v>
      </c>
      <c r="C263" s="1769">
        <f>KVI_MOD_8.sz.mell.!C263</f>
        <v>0</v>
      </c>
      <c r="D263" s="1769">
        <f>KVI_MOD_8.sz.mell.!D263</f>
        <v>0</v>
      </c>
      <c r="E263" s="1769">
        <f>KVI_MOD_8.sz.mell.!F263</f>
        <v>0</v>
      </c>
      <c r="F263" s="1637"/>
      <c r="G263" s="1769">
        <f>KVI_MOD_8.sz.mell.!G263</f>
        <v>0</v>
      </c>
      <c r="H263" s="1771">
        <f>KVI_MOD_8.sz.mell.!I263</f>
        <v>0</v>
      </c>
      <c r="I263" s="1772">
        <f t="shared" si="45"/>
        <v>0</v>
      </c>
    </row>
    <row r="264" spans="1:9" x14ac:dyDescent="0.2">
      <c r="A264" s="1638" t="s">
        <v>132</v>
      </c>
      <c r="B264" s="1773">
        <f t="shared" si="44"/>
        <v>0</v>
      </c>
      <c r="C264" s="1771">
        <f>KVI_MOD_8.sz.mell.!C264</f>
        <v>0</v>
      </c>
      <c r="D264" s="1771">
        <f>KVI_MOD_8.sz.mell.!D264</f>
        <v>0</v>
      </c>
      <c r="E264" s="1769">
        <f>KVI_MOD_8.sz.mell.!F264</f>
        <v>0</v>
      </c>
      <c r="F264" s="1639"/>
      <c r="G264" s="1771">
        <f>KVI_MOD_8.sz.mell.!G264</f>
        <v>0</v>
      </c>
      <c r="H264" s="1771">
        <f>KVI_MOD_8.sz.mell.!I264</f>
        <v>0</v>
      </c>
      <c r="I264" s="1772">
        <f t="shared" si="45"/>
        <v>0</v>
      </c>
    </row>
    <row r="265" spans="1:9" x14ac:dyDescent="0.2">
      <c r="A265" s="1638" t="s">
        <v>145</v>
      </c>
      <c r="B265" s="1773">
        <f t="shared" si="44"/>
        <v>0</v>
      </c>
      <c r="C265" s="1771">
        <f>KVI_MOD_8.sz.mell.!C265</f>
        <v>0</v>
      </c>
      <c r="D265" s="1771">
        <f>KVI_MOD_8.sz.mell.!D265</f>
        <v>0</v>
      </c>
      <c r="E265" s="1769">
        <f>KVI_MOD_8.sz.mell.!F265</f>
        <v>0</v>
      </c>
      <c r="F265" s="1639"/>
      <c r="G265" s="1771">
        <f>KVI_MOD_8.sz.mell.!G265</f>
        <v>0</v>
      </c>
      <c r="H265" s="1771">
        <f>KVI_MOD_8.sz.mell.!I265</f>
        <v>0</v>
      </c>
      <c r="I265" s="1772">
        <f t="shared" si="45"/>
        <v>0</v>
      </c>
    </row>
    <row r="266" spans="1:9" x14ac:dyDescent="0.2">
      <c r="A266" s="1638" t="s">
        <v>133</v>
      </c>
      <c r="B266" s="1773">
        <f t="shared" si="44"/>
        <v>0</v>
      </c>
      <c r="C266" s="1771">
        <f>KVI_MOD_8.sz.mell.!C266</f>
        <v>0</v>
      </c>
      <c r="D266" s="1771">
        <f>KVI_MOD_8.sz.mell.!D266</f>
        <v>0</v>
      </c>
      <c r="E266" s="1769">
        <f>KVI_MOD_8.sz.mell.!F266</f>
        <v>0</v>
      </c>
      <c r="F266" s="1639"/>
      <c r="G266" s="1771">
        <f>KVI_MOD_8.sz.mell.!G266</f>
        <v>0</v>
      </c>
      <c r="H266" s="1771">
        <f>KVI_MOD_8.sz.mell.!I266</f>
        <v>0</v>
      </c>
      <c r="I266" s="1772">
        <f t="shared" si="45"/>
        <v>0</v>
      </c>
    </row>
    <row r="267" spans="1:9" ht="13.5" thickBot="1" x14ac:dyDescent="0.25">
      <c r="A267" s="1638" t="s">
        <v>134</v>
      </c>
      <c r="B267" s="1773">
        <f t="shared" si="44"/>
        <v>0</v>
      </c>
      <c r="C267" s="1771">
        <f>KVI_MOD_8.sz.mell.!C267</f>
        <v>0</v>
      </c>
      <c r="D267" s="1771">
        <f>KVI_MOD_8.sz.mell.!D267</f>
        <v>0</v>
      </c>
      <c r="E267" s="1769">
        <f>KVI_MOD_8.sz.mell.!F267</f>
        <v>0</v>
      </c>
      <c r="F267" s="1639"/>
      <c r="G267" s="1771">
        <f>KVI_MOD_8.sz.mell.!G267</f>
        <v>0</v>
      </c>
      <c r="H267" s="1771">
        <f>KVI_MOD_8.sz.mell.!I267</f>
        <v>0</v>
      </c>
      <c r="I267" s="1772">
        <f t="shared" si="45"/>
        <v>0</v>
      </c>
    </row>
    <row r="268" spans="1:9" ht="13.5" thickBot="1" x14ac:dyDescent="0.25">
      <c r="A268" s="1721" t="s">
        <v>135</v>
      </c>
      <c r="B268" s="1740">
        <f>B262+SUM(B264:B267)</f>
        <v>0</v>
      </c>
      <c r="C268" s="1740">
        <f t="shared" ref="C268:I268" si="46">C262+SUM(C264:C267)</f>
        <v>0</v>
      </c>
      <c r="D268" s="1740">
        <f t="shared" si="46"/>
        <v>0</v>
      </c>
      <c r="E268" s="1740">
        <f t="shared" si="46"/>
        <v>0</v>
      </c>
      <c r="F268" s="1740">
        <f t="shared" si="46"/>
        <v>0</v>
      </c>
      <c r="G268" s="1740">
        <f t="shared" si="46"/>
        <v>0</v>
      </c>
      <c r="H268" s="1740">
        <f t="shared" si="46"/>
        <v>0</v>
      </c>
      <c r="I268" s="1774">
        <f t="shared" si="46"/>
        <v>0</v>
      </c>
    </row>
    <row r="269" spans="1:9" x14ac:dyDescent="0.2">
      <c r="A269" s="1641" t="s">
        <v>139</v>
      </c>
      <c r="B269" s="1763">
        <f>C269+E269+H269</f>
        <v>0</v>
      </c>
      <c r="C269" s="1764">
        <f>KVI_MOD_8.sz.mell.!C269</f>
        <v>0</v>
      </c>
      <c r="D269" s="1764">
        <f>KVI_MOD_8.sz.mell.!D269</f>
        <v>0</v>
      </c>
      <c r="E269" s="1764">
        <f>KVI_MOD_8.sz.mell.!F269</f>
        <v>0</v>
      </c>
      <c r="F269" s="1635"/>
      <c r="G269" s="1764">
        <f>KVI_MOD_8.sz.mell.!G269</f>
        <v>0</v>
      </c>
      <c r="H269" s="1764">
        <f>KVI_MOD_8.sz.mell.!I269</f>
        <v>0</v>
      </c>
      <c r="I269" s="1767">
        <f>C269+F269</f>
        <v>0</v>
      </c>
    </row>
    <row r="270" spans="1:9" x14ac:dyDescent="0.2">
      <c r="A270" s="1642" t="s">
        <v>140</v>
      </c>
      <c r="B270" s="1773">
        <f>C270+E270+H270</f>
        <v>0</v>
      </c>
      <c r="C270" s="1771">
        <f>KVI_MOD_8.sz.mell.!C270</f>
        <v>0</v>
      </c>
      <c r="D270" s="1771">
        <f>KVI_MOD_8.sz.mell.!D270</f>
        <v>0</v>
      </c>
      <c r="E270" s="1771">
        <f>KVI_MOD_8.sz.mell.!F270</f>
        <v>0</v>
      </c>
      <c r="F270" s="1639"/>
      <c r="G270" s="1771">
        <f>KVI_MOD_8.sz.mell.!G270</f>
        <v>0</v>
      </c>
      <c r="H270" s="1771">
        <f>KVI_MOD_8.sz.mell.!I270</f>
        <v>0</v>
      </c>
      <c r="I270" s="1772">
        <f>C270+F270</f>
        <v>0</v>
      </c>
    </row>
    <row r="271" spans="1:9" x14ac:dyDescent="0.2">
      <c r="A271" s="1642" t="s">
        <v>141</v>
      </c>
      <c r="B271" s="1773">
        <f>C271+E271+H271</f>
        <v>0</v>
      </c>
      <c r="C271" s="1771">
        <f>KVI_MOD_8.sz.mell.!C271</f>
        <v>0</v>
      </c>
      <c r="D271" s="1771">
        <f>KVI_MOD_8.sz.mell.!D271</f>
        <v>0</v>
      </c>
      <c r="E271" s="1771">
        <f>KVI_MOD_8.sz.mell.!F271</f>
        <v>0</v>
      </c>
      <c r="F271" s="1639"/>
      <c r="G271" s="1771">
        <f>KVI_MOD_8.sz.mell.!G271</f>
        <v>0</v>
      </c>
      <c r="H271" s="1771">
        <f>KVI_MOD_8.sz.mell.!I271</f>
        <v>0</v>
      </c>
      <c r="I271" s="1772">
        <f>C271+F271</f>
        <v>0</v>
      </c>
    </row>
    <row r="272" spans="1:9" x14ac:dyDescent="0.2">
      <c r="A272" s="1642" t="s">
        <v>142</v>
      </c>
      <c r="B272" s="1773">
        <f>C272+E272+H272</f>
        <v>0</v>
      </c>
      <c r="C272" s="1771">
        <f>KVI_MOD_8.sz.mell.!C272</f>
        <v>0</v>
      </c>
      <c r="D272" s="1771">
        <f>KVI_MOD_8.sz.mell.!D272</f>
        <v>0</v>
      </c>
      <c r="E272" s="1771">
        <f>KVI_MOD_8.sz.mell.!F272</f>
        <v>0</v>
      </c>
      <c r="F272" s="1639"/>
      <c r="G272" s="1771">
        <f>KVI_MOD_8.sz.mell.!G272</f>
        <v>0</v>
      </c>
      <c r="H272" s="1771">
        <f>KVI_MOD_8.sz.mell.!I272</f>
        <v>0</v>
      </c>
      <c r="I272" s="1772">
        <f>C272+F272</f>
        <v>0</v>
      </c>
    </row>
    <row r="273" spans="1:9" ht="13.5" thickBot="1" x14ac:dyDescent="0.25">
      <c r="A273" s="1643"/>
      <c r="B273" s="1775">
        <f>C273+E273+H273</f>
        <v>0</v>
      </c>
      <c r="C273" s="1776">
        <f>KVI_MOD_8.sz.mell.!C273</f>
        <v>0</v>
      </c>
      <c r="D273" s="1776">
        <f>KVI_MOD_8.sz.mell.!D273</f>
        <v>0</v>
      </c>
      <c r="E273" s="1771">
        <f>KVI_MOD_8.sz.mell.!F273</f>
        <v>0</v>
      </c>
      <c r="F273" s="1644"/>
      <c r="G273" s="1776">
        <f>KVI_MOD_8.sz.mell.!G273</f>
        <v>0</v>
      </c>
      <c r="H273" s="1771">
        <f>KVI_MOD_8.sz.mell.!I273</f>
        <v>0</v>
      </c>
      <c r="I273" s="1777">
        <f>C273+F273</f>
        <v>0</v>
      </c>
    </row>
    <row r="274" spans="1:9" ht="13.5" thickBot="1" x14ac:dyDescent="0.25">
      <c r="A274" s="1722" t="s">
        <v>109</v>
      </c>
      <c r="B274" s="1740">
        <f>SUM(B269:B273)</f>
        <v>0</v>
      </c>
      <c r="C274" s="1740">
        <f t="shared" ref="C274:I274" si="47">SUM(C269:C273)</f>
        <v>0</v>
      </c>
      <c r="D274" s="1740">
        <f t="shared" si="47"/>
        <v>0</v>
      </c>
      <c r="E274" s="1740">
        <f t="shared" si="47"/>
        <v>0</v>
      </c>
      <c r="F274" s="1740">
        <f t="shared" si="47"/>
        <v>0</v>
      </c>
      <c r="G274" s="1740">
        <f t="shared" si="47"/>
        <v>0</v>
      </c>
      <c r="H274" s="1740">
        <f t="shared" si="47"/>
        <v>0</v>
      </c>
      <c r="I274" s="1774">
        <f t="shared" si="47"/>
        <v>0</v>
      </c>
    </row>
    <row r="277" spans="1:9" ht="14.25" x14ac:dyDescent="0.2">
      <c r="A277" s="2136" t="s">
        <v>136</v>
      </c>
      <c r="B277" s="2136"/>
      <c r="C277" s="2137"/>
      <c r="D277" s="2137"/>
      <c r="E277" s="2137"/>
      <c r="F277" s="2137"/>
      <c r="G277" s="2137"/>
      <c r="H277" s="2137"/>
      <c r="I277" s="2137"/>
    </row>
    <row r="278" spans="1:9" ht="15.75" thickBot="1" x14ac:dyDescent="0.25">
      <c r="A278" s="1626"/>
      <c r="B278" s="1626"/>
      <c r="C278" s="1626"/>
      <c r="D278" s="1626"/>
      <c r="E278" s="1626"/>
      <c r="F278" s="1626"/>
      <c r="G278" s="1626"/>
      <c r="H278" s="2396" t="s">
        <v>559</v>
      </c>
      <c r="I278" s="2396"/>
    </row>
    <row r="279" spans="1:9" ht="13.5" thickBot="1" x14ac:dyDescent="0.25">
      <c r="A279" s="2397" t="s">
        <v>130</v>
      </c>
      <c r="B279" s="2252" t="s">
        <v>796</v>
      </c>
      <c r="C279" s="2253"/>
      <c r="D279" s="2253"/>
      <c r="E279" s="2253"/>
      <c r="F279" s="2400"/>
      <c r="G279" s="2400"/>
      <c r="H279" s="2400"/>
      <c r="I279" s="2143"/>
    </row>
    <row r="280" spans="1:9" ht="13.5" thickBot="1" x14ac:dyDescent="0.25">
      <c r="A280" s="2398"/>
      <c r="B280" s="2144" t="str">
        <f>B258</f>
        <v>Módosítás utáni összes  forrás, kiadás</v>
      </c>
      <c r="C280" s="2401" t="s">
        <v>1087</v>
      </c>
      <c r="D280" s="2465"/>
      <c r="E280" s="2465"/>
      <c r="F280" s="2465"/>
      <c r="G280" s="2465"/>
      <c r="H280" s="2465"/>
      <c r="I280" s="2466" t="str">
        <f>'IB_4.sz.mell.'!$G$5</f>
        <v>Összes teljesítés 2021. IX. 30.-ig</v>
      </c>
    </row>
    <row r="281" spans="1:9" ht="25.5" customHeight="1" thickBot="1" x14ac:dyDescent="0.25">
      <c r="A281" s="2398"/>
      <c r="B281" s="2145"/>
      <c r="C281" s="2144" t="str">
        <f>CONCATENATE(IB_TARTALOMJEGYZÉK!$A$1,". előtti bevétel, kiadás")</f>
        <v>2021. előtti bevétel, kiadás</v>
      </c>
      <c r="D281" s="1627" t="s">
        <v>798</v>
      </c>
      <c r="E281" s="1627" t="s">
        <v>799</v>
      </c>
      <c r="F281" s="1628" t="s">
        <v>797</v>
      </c>
      <c r="G281" s="1628" t="s">
        <v>798</v>
      </c>
      <c r="H281" s="1719" t="s">
        <v>799</v>
      </c>
      <c r="I281" s="2467"/>
    </row>
    <row r="282" spans="1:9" ht="13.5" thickBot="1" x14ac:dyDescent="0.25">
      <c r="A282" s="2399"/>
      <c r="B282" s="2146"/>
      <c r="C282" s="2150"/>
      <c r="D282" s="2404" t="str">
        <f>CONCATENATE(IB_TARTALOMJEGYZÉK!$A$1,". évi")</f>
        <v>2021. évi</v>
      </c>
      <c r="E282" s="2405"/>
      <c r="F282" s="2406"/>
      <c r="G282" s="2404" t="str">
        <f>CONCATENATE(IB_TARTALOMJEGYZÉK!$A$1,". után")</f>
        <v>2021. után</v>
      </c>
      <c r="H282" s="2407"/>
      <c r="I282" s="2406"/>
    </row>
    <row r="283" spans="1:9" ht="13.5" thickBot="1" x14ac:dyDescent="0.25">
      <c r="A283" s="1629" t="s">
        <v>488</v>
      </c>
      <c r="B283" s="1630" t="s">
        <v>1110</v>
      </c>
      <c r="C283" s="1631" t="s">
        <v>490</v>
      </c>
      <c r="D283" s="1632" t="s">
        <v>492</v>
      </c>
      <c r="E283" s="1632" t="s">
        <v>491</v>
      </c>
      <c r="F283" s="1631" t="s">
        <v>493</v>
      </c>
      <c r="G283" s="1631" t="s">
        <v>494</v>
      </c>
      <c r="H283" s="1631" t="s">
        <v>495</v>
      </c>
      <c r="I283" s="1633" t="s">
        <v>1108</v>
      </c>
    </row>
    <row r="284" spans="1:9" x14ac:dyDescent="0.2">
      <c r="A284" s="1634" t="s">
        <v>131</v>
      </c>
      <c r="B284" s="1763">
        <f t="shared" ref="B284:B289" si="48">C284+E284+H284</f>
        <v>0</v>
      </c>
      <c r="C284" s="1763">
        <f>KVI_MOD_8.sz.mell.!C284</f>
        <v>0</v>
      </c>
      <c r="D284" s="1764">
        <f>KVI_MOD_8.sz.mell.!D284</f>
        <v>0</v>
      </c>
      <c r="E284" s="1764">
        <f>KVI_MOD_8.sz.mell.!F284</f>
        <v>0</v>
      </c>
      <c r="F284" s="1635"/>
      <c r="G284" s="1764">
        <f>KVI_MOD_8.sz.mell.!G284</f>
        <v>0</v>
      </c>
      <c r="H284" s="1766">
        <f>KVI_MOD_8.sz.mell.!I284</f>
        <v>0</v>
      </c>
      <c r="I284" s="1767">
        <f t="shared" ref="I284:I289" si="49">C284+F284</f>
        <v>0</v>
      </c>
    </row>
    <row r="285" spans="1:9" x14ac:dyDescent="0.2">
      <c r="A285" s="1720" t="s">
        <v>143</v>
      </c>
      <c r="B285" s="1768">
        <f t="shared" si="48"/>
        <v>0</v>
      </c>
      <c r="C285" s="1769">
        <f>KVI_MOD_8.sz.mell.!C285</f>
        <v>0</v>
      </c>
      <c r="D285" s="1769">
        <f>KVI_MOD_8.sz.mell.!D285</f>
        <v>0</v>
      </c>
      <c r="E285" s="1769">
        <f>KVI_MOD_8.sz.mell.!F285</f>
        <v>0</v>
      </c>
      <c r="F285" s="1637"/>
      <c r="G285" s="1769">
        <f>KVI_MOD_8.sz.mell.!G285</f>
        <v>0</v>
      </c>
      <c r="H285" s="1771">
        <f>KVI_MOD_8.sz.mell.!I285</f>
        <v>0</v>
      </c>
      <c r="I285" s="1772">
        <f t="shared" si="49"/>
        <v>0</v>
      </c>
    </row>
    <row r="286" spans="1:9" x14ac:dyDescent="0.2">
      <c r="A286" s="1638" t="s">
        <v>132</v>
      </c>
      <c r="B286" s="1773">
        <f t="shared" si="48"/>
        <v>0</v>
      </c>
      <c r="C286" s="1771">
        <f>KVI_MOD_8.sz.mell.!C286</f>
        <v>0</v>
      </c>
      <c r="D286" s="1771">
        <f>KVI_MOD_8.sz.mell.!D286</f>
        <v>0</v>
      </c>
      <c r="E286" s="1769">
        <f>KVI_MOD_8.sz.mell.!F286</f>
        <v>0</v>
      </c>
      <c r="F286" s="1639"/>
      <c r="G286" s="1771">
        <f>KVI_MOD_8.sz.mell.!G286</f>
        <v>0</v>
      </c>
      <c r="H286" s="1771">
        <f>KVI_MOD_8.sz.mell.!I286</f>
        <v>0</v>
      </c>
      <c r="I286" s="1772">
        <f t="shared" si="49"/>
        <v>0</v>
      </c>
    </row>
    <row r="287" spans="1:9" x14ac:dyDescent="0.2">
      <c r="A287" s="1638" t="s">
        <v>145</v>
      </c>
      <c r="B287" s="1773">
        <f t="shared" si="48"/>
        <v>0</v>
      </c>
      <c r="C287" s="1771">
        <f>KVI_MOD_8.sz.mell.!C287</f>
        <v>0</v>
      </c>
      <c r="D287" s="1771">
        <f>KVI_MOD_8.sz.mell.!D287</f>
        <v>0</v>
      </c>
      <c r="E287" s="1769">
        <f>KVI_MOD_8.sz.mell.!F287</f>
        <v>0</v>
      </c>
      <c r="F287" s="1639"/>
      <c r="G287" s="1771">
        <f>KVI_MOD_8.sz.mell.!G287</f>
        <v>0</v>
      </c>
      <c r="H287" s="1771">
        <f>KVI_MOD_8.sz.mell.!I287</f>
        <v>0</v>
      </c>
      <c r="I287" s="1772">
        <f t="shared" si="49"/>
        <v>0</v>
      </c>
    </row>
    <row r="288" spans="1:9" x14ac:dyDescent="0.2">
      <c r="A288" s="1638" t="s">
        <v>133</v>
      </c>
      <c r="B288" s="1773">
        <f t="shared" si="48"/>
        <v>0</v>
      </c>
      <c r="C288" s="1771">
        <f>KVI_MOD_8.sz.mell.!C288</f>
        <v>0</v>
      </c>
      <c r="D288" s="1771">
        <f>KVI_MOD_8.sz.mell.!D288</f>
        <v>0</v>
      </c>
      <c r="E288" s="1769">
        <f>KVI_MOD_8.sz.mell.!F288</f>
        <v>0</v>
      </c>
      <c r="F288" s="1639"/>
      <c r="G288" s="1771">
        <f>KVI_MOD_8.sz.mell.!G288</f>
        <v>0</v>
      </c>
      <c r="H288" s="1771">
        <f>KVI_MOD_8.sz.mell.!I288</f>
        <v>0</v>
      </c>
      <c r="I288" s="1772">
        <f t="shared" si="49"/>
        <v>0</v>
      </c>
    </row>
    <row r="289" spans="1:9" ht="13.5" thickBot="1" x14ac:dyDescent="0.25">
      <c r="A289" s="1638" t="s">
        <v>134</v>
      </c>
      <c r="B289" s="1773">
        <f t="shared" si="48"/>
        <v>0</v>
      </c>
      <c r="C289" s="1771">
        <f>KVI_MOD_8.sz.mell.!C289</f>
        <v>0</v>
      </c>
      <c r="D289" s="1771">
        <f>KVI_MOD_8.sz.mell.!D289</f>
        <v>0</v>
      </c>
      <c r="E289" s="1769">
        <f>KVI_MOD_8.sz.mell.!F289</f>
        <v>0</v>
      </c>
      <c r="F289" s="1639"/>
      <c r="G289" s="1771">
        <f>KVI_MOD_8.sz.mell.!G289</f>
        <v>0</v>
      </c>
      <c r="H289" s="1771">
        <f>KVI_MOD_8.sz.mell.!I289</f>
        <v>0</v>
      </c>
      <c r="I289" s="1772">
        <f t="shared" si="49"/>
        <v>0</v>
      </c>
    </row>
    <row r="290" spans="1:9" ht="13.5" thickBot="1" x14ac:dyDescent="0.25">
      <c r="A290" s="1721" t="s">
        <v>135</v>
      </c>
      <c r="B290" s="1740">
        <f>B284+SUM(B286:B289)</f>
        <v>0</v>
      </c>
      <c r="C290" s="1740">
        <f t="shared" ref="C290:I290" si="50">C284+SUM(C286:C289)</f>
        <v>0</v>
      </c>
      <c r="D290" s="1740">
        <f t="shared" si="50"/>
        <v>0</v>
      </c>
      <c r="E290" s="1740">
        <f t="shared" si="50"/>
        <v>0</v>
      </c>
      <c r="F290" s="1740">
        <f t="shared" si="50"/>
        <v>0</v>
      </c>
      <c r="G290" s="1740">
        <f t="shared" si="50"/>
        <v>0</v>
      </c>
      <c r="H290" s="1740">
        <f t="shared" si="50"/>
        <v>0</v>
      </c>
      <c r="I290" s="1774">
        <f t="shared" si="50"/>
        <v>0</v>
      </c>
    </row>
    <row r="291" spans="1:9" x14ac:dyDescent="0.2">
      <c r="A291" s="1641" t="s">
        <v>139</v>
      </c>
      <c r="B291" s="1763">
        <f>C291+E291+H291</f>
        <v>0</v>
      </c>
      <c r="C291" s="1764">
        <f>KVI_MOD_8.sz.mell.!C291</f>
        <v>0</v>
      </c>
      <c r="D291" s="1764">
        <f>KVI_MOD_8.sz.mell.!D291</f>
        <v>0</v>
      </c>
      <c r="E291" s="1764">
        <f>KVI_MOD_8.sz.mell.!F291</f>
        <v>0</v>
      </c>
      <c r="F291" s="1635"/>
      <c r="G291" s="1764">
        <f>KVI_MOD_8.sz.mell.!G291</f>
        <v>0</v>
      </c>
      <c r="H291" s="1764">
        <f>KVI_MOD_8.sz.mell.!I291</f>
        <v>0</v>
      </c>
      <c r="I291" s="1767">
        <f>C291+F291</f>
        <v>0</v>
      </c>
    </row>
    <row r="292" spans="1:9" x14ac:dyDescent="0.2">
      <c r="A292" s="1642" t="s">
        <v>140</v>
      </c>
      <c r="B292" s="1773">
        <f>C292+E292+H292</f>
        <v>0</v>
      </c>
      <c r="C292" s="1771">
        <f>KVI_MOD_8.sz.mell.!C292</f>
        <v>0</v>
      </c>
      <c r="D292" s="1771">
        <f>KVI_MOD_8.sz.mell.!D292</f>
        <v>0</v>
      </c>
      <c r="E292" s="1771">
        <f>KVI_MOD_8.sz.mell.!F292</f>
        <v>0</v>
      </c>
      <c r="F292" s="1639"/>
      <c r="G292" s="1771">
        <f>KVI_MOD_8.sz.mell.!G292</f>
        <v>0</v>
      </c>
      <c r="H292" s="1771">
        <f>KVI_MOD_8.sz.mell.!I292</f>
        <v>0</v>
      </c>
      <c r="I292" s="1772">
        <f>C292+F292</f>
        <v>0</v>
      </c>
    </row>
    <row r="293" spans="1:9" x14ac:dyDescent="0.2">
      <c r="A293" s="1642" t="s">
        <v>141</v>
      </c>
      <c r="B293" s="1773">
        <f>C293+E293+H293</f>
        <v>0</v>
      </c>
      <c r="C293" s="1771">
        <f>KVI_MOD_8.sz.mell.!C293</f>
        <v>0</v>
      </c>
      <c r="D293" s="1771">
        <f>KVI_MOD_8.sz.mell.!D293</f>
        <v>0</v>
      </c>
      <c r="E293" s="1771">
        <f>KVI_MOD_8.sz.mell.!F293</f>
        <v>0</v>
      </c>
      <c r="F293" s="1639"/>
      <c r="G293" s="1771">
        <f>KVI_MOD_8.sz.mell.!G293</f>
        <v>0</v>
      </c>
      <c r="H293" s="1771">
        <f>KVI_MOD_8.sz.mell.!I293</f>
        <v>0</v>
      </c>
      <c r="I293" s="1772">
        <f>C293+F293</f>
        <v>0</v>
      </c>
    </row>
    <row r="294" spans="1:9" x14ac:dyDescent="0.2">
      <c r="A294" s="1642" t="s">
        <v>142</v>
      </c>
      <c r="B294" s="1773">
        <f>C294+E294+H294</f>
        <v>0</v>
      </c>
      <c r="C294" s="1771">
        <f>KVI_MOD_8.sz.mell.!C294</f>
        <v>0</v>
      </c>
      <c r="D294" s="1771">
        <f>KVI_MOD_8.sz.mell.!D294</f>
        <v>0</v>
      </c>
      <c r="E294" s="1771">
        <f>KVI_MOD_8.sz.mell.!F294</f>
        <v>0</v>
      </c>
      <c r="F294" s="1639"/>
      <c r="G294" s="1771">
        <f>KVI_MOD_8.sz.mell.!G294</f>
        <v>0</v>
      </c>
      <c r="H294" s="1771">
        <f>KVI_MOD_8.sz.mell.!I294</f>
        <v>0</v>
      </c>
      <c r="I294" s="1772">
        <f>C294+F294</f>
        <v>0</v>
      </c>
    </row>
    <row r="295" spans="1:9" ht="13.5" thickBot="1" x14ac:dyDescent="0.25">
      <c r="A295" s="1643"/>
      <c r="B295" s="1775">
        <f>C295+E295+H295</f>
        <v>0</v>
      </c>
      <c r="C295" s="1776">
        <f>KVI_MOD_8.sz.mell.!C295</f>
        <v>0</v>
      </c>
      <c r="D295" s="1776">
        <f>KVI_MOD_8.sz.mell.!D295</f>
        <v>0</v>
      </c>
      <c r="E295" s="1771">
        <f>KVI_MOD_8.sz.mell.!F295</f>
        <v>0</v>
      </c>
      <c r="F295" s="1644"/>
      <c r="G295" s="1776">
        <f>KVI_MOD_8.sz.mell.!G295</f>
        <v>0</v>
      </c>
      <c r="H295" s="1771">
        <f>KVI_MOD_8.sz.mell.!I295</f>
        <v>0</v>
      </c>
      <c r="I295" s="1777">
        <f>C295+F295</f>
        <v>0</v>
      </c>
    </row>
    <row r="296" spans="1:9" ht="13.5" thickBot="1" x14ac:dyDescent="0.25">
      <c r="A296" s="1722" t="s">
        <v>109</v>
      </c>
      <c r="B296" s="1740">
        <f>SUM(B291:B295)</f>
        <v>0</v>
      </c>
      <c r="C296" s="1740">
        <f t="shared" ref="C296:I296" si="51">SUM(C291:C295)</f>
        <v>0</v>
      </c>
      <c r="D296" s="1740">
        <f t="shared" si="51"/>
        <v>0</v>
      </c>
      <c r="E296" s="1740">
        <f t="shared" si="51"/>
        <v>0</v>
      </c>
      <c r="F296" s="1740">
        <f t="shared" si="51"/>
        <v>0</v>
      </c>
      <c r="G296" s="1740">
        <f t="shared" si="51"/>
        <v>0</v>
      </c>
      <c r="H296" s="1740">
        <f t="shared" si="51"/>
        <v>0</v>
      </c>
      <c r="I296" s="1774">
        <f t="shared" si="51"/>
        <v>0</v>
      </c>
    </row>
    <row r="299" spans="1:9" ht="14.25" x14ac:dyDescent="0.2">
      <c r="A299" s="2136" t="s">
        <v>136</v>
      </c>
      <c r="B299" s="2136"/>
      <c r="C299" s="2137"/>
      <c r="D299" s="2137"/>
      <c r="E299" s="2137"/>
      <c r="F299" s="2137"/>
      <c r="G299" s="2137"/>
      <c r="H299" s="2137"/>
      <c r="I299" s="2137"/>
    </row>
    <row r="300" spans="1:9" ht="15.75" thickBot="1" x14ac:dyDescent="0.25">
      <c r="A300" s="1626"/>
      <c r="B300" s="1626"/>
      <c r="C300" s="1626"/>
      <c r="D300" s="1626"/>
      <c r="E300" s="1626"/>
      <c r="F300" s="1626"/>
      <c r="G300" s="1626"/>
      <c r="H300" s="2396" t="s">
        <v>559</v>
      </c>
      <c r="I300" s="2396"/>
    </row>
    <row r="301" spans="1:9" ht="13.5" thickBot="1" x14ac:dyDescent="0.25">
      <c r="A301" s="2397" t="s">
        <v>130</v>
      </c>
      <c r="B301" s="2252" t="s">
        <v>796</v>
      </c>
      <c r="C301" s="2253"/>
      <c r="D301" s="2253"/>
      <c r="E301" s="2253"/>
      <c r="F301" s="2400"/>
      <c r="G301" s="2400"/>
      <c r="H301" s="2400"/>
      <c r="I301" s="2143"/>
    </row>
    <row r="302" spans="1:9" ht="13.5" thickBot="1" x14ac:dyDescent="0.25">
      <c r="A302" s="2398"/>
      <c r="B302" s="2144" t="str">
        <f>B280</f>
        <v>Módosítás utáni összes  forrás, kiadás</v>
      </c>
      <c r="C302" s="2401" t="s">
        <v>1087</v>
      </c>
      <c r="D302" s="2465"/>
      <c r="E302" s="2465"/>
      <c r="F302" s="2465"/>
      <c r="G302" s="2465"/>
      <c r="H302" s="2465"/>
      <c r="I302" s="2466" t="str">
        <f>'IB_4.sz.mell.'!$G$5</f>
        <v>Összes teljesítés 2021. IX. 30.-ig</v>
      </c>
    </row>
    <row r="303" spans="1:9" ht="27.75" customHeight="1" thickBot="1" x14ac:dyDescent="0.25">
      <c r="A303" s="2398"/>
      <c r="B303" s="2145"/>
      <c r="C303" s="2144" t="str">
        <f>CONCATENATE(IB_TARTALOMJEGYZÉK!$A$1,". előtti bevétel, kiadás")</f>
        <v>2021. előtti bevétel, kiadás</v>
      </c>
      <c r="D303" s="1627" t="s">
        <v>798</v>
      </c>
      <c r="E303" s="1627" t="s">
        <v>799</v>
      </c>
      <c r="F303" s="1628" t="s">
        <v>797</v>
      </c>
      <c r="G303" s="1628" t="s">
        <v>798</v>
      </c>
      <c r="H303" s="1719" t="s">
        <v>799</v>
      </c>
      <c r="I303" s="2467"/>
    </row>
    <row r="304" spans="1:9" ht="13.5" thickBot="1" x14ac:dyDescent="0.25">
      <c r="A304" s="2399"/>
      <c r="B304" s="2146"/>
      <c r="C304" s="2150"/>
      <c r="D304" s="2404" t="str">
        <f>CONCATENATE(IB_TARTALOMJEGYZÉK!$A$1,". évi")</f>
        <v>2021. évi</v>
      </c>
      <c r="E304" s="2405"/>
      <c r="F304" s="2406"/>
      <c r="G304" s="2404" t="str">
        <f>CONCATENATE(IB_TARTALOMJEGYZÉK!$A$1,". után")</f>
        <v>2021. után</v>
      </c>
      <c r="H304" s="2407"/>
      <c r="I304" s="2406"/>
    </row>
    <row r="305" spans="1:9" ht="13.5" thickBot="1" x14ac:dyDescent="0.25">
      <c r="A305" s="1629" t="s">
        <v>488</v>
      </c>
      <c r="B305" s="1630" t="s">
        <v>1110</v>
      </c>
      <c r="C305" s="1631" t="s">
        <v>490</v>
      </c>
      <c r="D305" s="1632" t="s">
        <v>492</v>
      </c>
      <c r="E305" s="1632" t="s">
        <v>491</v>
      </c>
      <c r="F305" s="1631" t="s">
        <v>493</v>
      </c>
      <c r="G305" s="1631" t="s">
        <v>494</v>
      </c>
      <c r="H305" s="1631" t="s">
        <v>495</v>
      </c>
      <c r="I305" s="1633" t="s">
        <v>1108</v>
      </c>
    </row>
    <row r="306" spans="1:9" x14ac:dyDescent="0.2">
      <c r="A306" s="1634" t="s">
        <v>131</v>
      </c>
      <c r="B306" s="1763">
        <f t="shared" ref="B306:B311" si="52">C306+E306+H306</f>
        <v>0</v>
      </c>
      <c r="C306" s="1763">
        <f>KVI_MOD_8.sz.mell.!C306</f>
        <v>0</v>
      </c>
      <c r="D306" s="1764">
        <f>KVI_MOD_8.sz.mell.!D306</f>
        <v>0</v>
      </c>
      <c r="E306" s="1764">
        <f>KVI_MOD_8.sz.mell.!F306</f>
        <v>0</v>
      </c>
      <c r="F306" s="1635"/>
      <c r="G306" s="1764">
        <f>KVI_MOD_8.sz.mell.!G306</f>
        <v>0</v>
      </c>
      <c r="H306" s="1766">
        <f>KVI_MOD_8.sz.mell.!I306</f>
        <v>0</v>
      </c>
      <c r="I306" s="1767">
        <f t="shared" ref="I306:I311" si="53">C306+F306</f>
        <v>0</v>
      </c>
    </row>
    <row r="307" spans="1:9" x14ac:dyDescent="0.2">
      <c r="A307" s="1720" t="s">
        <v>143</v>
      </c>
      <c r="B307" s="1768">
        <f t="shared" si="52"/>
        <v>0</v>
      </c>
      <c r="C307" s="1769">
        <f>KVI_MOD_8.sz.mell.!C307</f>
        <v>0</v>
      </c>
      <c r="D307" s="1769">
        <f>KVI_MOD_8.sz.mell.!D307</f>
        <v>0</v>
      </c>
      <c r="E307" s="1769">
        <f>KVI_MOD_8.sz.mell.!F307</f>
        <v>0</v>
      </c>
      <c r="F307" s="1637"/>
      <c r="G307" s="1769">
        <f>KVI_MOD_8.sz.mell.!G307</f>
        <v>0</v>
      </c>
      <c r="H307" s="1771">
        <f>KVI_MOD_8.sz.mell.!I307</f>
        <v>0</v>
      </c>
      <c r="I307" s="1772">
        <f t="shared" si="53"/>
        <v>0</v>
      </c>
    </row>
    <row r="308" spans="1:9" x14ac:dyDescent="0.2">
      <c r="A308" s="1638" t="s">
        <v>132</v>
      </c>
      <c r="B308" s="1773">
        <f t="shared" si="52"/>
        <v>0</v>
      </c>
      <c r="C308" s="1771">
        <f>KVI_MOD_8.sz.mell.!C308</f>
        <v>0</v>
      </c>
      <c r="D308" s="1771">
        <f>KVI_MOD_8.sz.mell.!D308</f>
        <v>0</v>
      </c>
      <c r="E308" s="1769">
        <f>KVI_MOD_8.sz.mell.!F308</f>
        <v>0</v>
      </c>
      <c r="F308" s="1639"/>
      <c r="G308" s="1771">
        <f>KVI_MOD_8.sz.mell.!G308</f>
        <v>0</v>
      </c>
      <c r="H308" s="1771">
        <f>KVI_MOD_8.sz.mell.!I308</f>
        <v>0</v>
      </c>
      <c r="I308" s="1772">
        <f t="shared" si="53"/>
        <v>0</v>
      </c>
    </row>
    <row r="309" spans="1:9" x14ac:dyDescent="0.2">
      <c r="A309" s="1638" t="s">
        <v>145</v>
      </c>
      <c r="B309" s="1773">
        <f t="shared" si="52"/>
        <v>0</v>
      </c>
      <c r="C309" s="1771">
        <f>KVI_MOD_8.sz.mell.!C309</f>
        <v>0</v>
      </c>
      <c r="D309" s="1771">
        <f>KVI_MOD_8.sz.mell.!D309</f>
        <v>0</v>
      </c>
      <c r="E309" s="1769">
        <f>KVI_MOD_8.sz.mell.!F309</f>
        <v>0</v>
      </c>
      <c r="F309" s="1639"/>
      <c r="G309" s="1771">
        <f>KVI_MOD_8.sz.mell.!G309</f>
        <v>0</v>
      </c>
      <c r="H309" s="1771">
        <f>KVI_MOD_8.sz.mell.!I309</f>
        <v>0</v>
      </c>
      <c r="I309" s="1772">
        <f t="shared" si="53"/>
        <v>0</v>
      </c>
    </row>
    <row r="310" spans="1:9" x14ac:dyDescent="0.2">
      <c r="A310" s="1638" t="s">
        <v>133</v>
      </c>
      <c r="B310" s="1773">
        <f t="shared" si="52"/>
        <v>0</v>
      </c>
      <c r="C310" s="1771">
        <f>KVI_MOD_8.sz.mell.!C310</f>
        <v>0</v>
      </c>
      <c r="D310" s="1771">
        <f>KVI_MOD_8.sz.mell.!D310</f>
        <v>0</v>
      </c>
      <c r="E310" s="1769">
        <f>KVI_MOD_8.sz.mell.!F310</f>
        <v>0</v>
      </c>
      <c r="F310" s="1639"/>
      <c r="G310" s="1771">
        <f>KVI_MOD_8.sz.mell.!G310</f>
        <v>0</v>
      </c>
      <c r="H310" s="1771">
        <f>KVI_MOD_8.sz.mell.!I310</f>
        <v>0</v>
      </c>
      <c r="I310" s="1772">
        <f t="shared" si="53"/>
        <v>0</v>
      </c>
    </row>
    <row r="311" spans="1:9" ht="13.5" thickBot="1" x14ac:dyDescent="0.25">
      <c r="A311" s="1638" t="s">
        <v>134</v>
      </c>
      <c r="B311" s="1773">
        <f t="shared" si="52"/>
        <v>0</v>
      </c>
      <c r="C311" s="1771">
        <f>KVI_MOD_8.sz.mell.!C311</f>
        <v>0</v>
      </c>
      <c r="D311" s="1771">
        <f>KVI_MOD_8.sz.mell.!D311</f>
        <v>0</v>
      </c>
      <c r="E311" s="1769">
        <f>KVI_MOD_8.sz.mell.!F311</f>
        <v>0</v>
      </c>
      <c r="F311" s="1639"/>
      <c r="G311" s="1771">
        <f>KVI_MOD_8.sz.mell.!G311</f>
        <v>0</v>
      </c>
      <c r="H311" s="1771">
        <f>KVI_MOD_8.sz.mell.!I311</f>
        <v>0</v>
      </c>
      <c r="I311" s="1772">
        <f t="shared" si="53"/>
        <v>0</v>
      </c>
    </row>
    <row r="312" spans="1:9" ht="13.5" thickBot="1" x14ac:dyDescent="0.25">
      <c r="A312" s="1721" t="s">
        <v>135</v>
      </c>
      <c r="B312" s="1740">
        <f>B306+SUM(B308:B311)</f>
        <v>0</v>
      </c>
      <c r="C312" s="1740">
        <f t="shared" ref="C312:I312" si="54">C306+SUM(C308:C311)</f>
        <v>0</v>
      </c>
      <c r="D312" s="1740">
        <f t="shared" si="54"/>
        <v>0</v>
      </c>
      <c r="E312" s="1740">
        <f t="shared" si="54"/>
        <v>0</v>
      </c>
      <c r="F312" s="1740">
        <f t="shared" si="54"/>
        <v>0</v>
      </c>
      <c r="G312" s="1740">
        <f t="shared" si="54"/>
        <v>0</v>
      </c>
      <c r="H312" s="1740">
        <f t="shared" si="54"/>
        <v>0</v>
      </c>
      <c r="I312" s="1774">
        <f t="shared" si="54"/>
        <v>0</v>
      </c>
    </row>
    <row r="313" spans="1:9" x14ac:dyDescent="0.2">
      <c r="A313" s="1641" t="s">
        <v>139</v>
      </c>
      <c r="B313" s="1763">
        <f>C313+E313+H313</f>
        <v>0</v>
      </c>
      <c r="C313" s="1764">
        <f>KVI_MOD_8.sz.mell.!C313</f>
        <v>0</v>
      </c>
      <c r="D313" s="1764">
        <f>KVI_MOD_8.sz.mell.!D313</f>
        <v>0</v>
      </c>
      <c r="E313" s="1764">
        <f>KVI_MOD_8.sz.mell.!F313</f>
        <v>0</v>
      </c>
      <c r="F313" s="1635"/>
      <c r="G313" s="1764">
        <f>KVI_MOD_8.sz.mell.!G313</f>
        <v>0</v>
      </c>
      <c r="H313" s="1764">
        <f>KVI_MOD_8.sz.mell.!I313</f>
        <v>0</v>
      </c>
      <c r="I313" s="1767">
        <f>C313+F313</f>
        <v>0</v>
      </c>
    </row>
    <row r="314" spans="1:9" x14ac:dyDescent="0.2">
      <c r="A314" s="1642" t="s">
        <v>140</v>
      </c>
      <c r="B314" s="1773">
        <f>C314+E314+H314</f>
        <v>0</v>
      </c>
      <c r="C314" s="1771">
        <f>KVI_MOD_8.sz.mell.!C314</f>
        <v>0</v>
      </c>
      <c r="D314" s="1771">
        <f>KVI_MOD_8.sz.mell.!D314</f>
        <v>0</v>
      </c>
      <c r="E314" s="1771">
        <f>KVI_MOD_8.sz.mell.!F314</f>
        <v>0</v>
      </c>
      <c r="F314" s="1639"/>
      <c r="G314" s="1771">
        <f>KVI_MOD_8.sz.mell.!G314</f>
        <v>0</v>
      </c>
      <c r="H314" s="1771">
        <f>KVI_MOD_8.sz.mell.!I314</f>
        <v>0</v>
      </c>
      <c r="I314" s="1772">
        <f>C314+F314</f>
        <v>0</v>
      </c>
    </row>
    <row r="315" spans="1:9" x14ac:dyDescent="0.2">
      <c r="A315" s="1642" t="s">
        <v>141</v>
      </c>
      <c r="B315" s="1773">
        <f>C315+E315+H315</f>
        <v>0</v>
      </c>
      <c r="C315" s="1771">
        <f>KVI_MOD_8.sz.mell.!C315</f>
        <v>0</v>
      </c>
      <c r="D315" s="1771">
        <f>KVI_MOD_8.sz.mell.!D315</f>
        <v>0</v>
      </c>
      <c r="E315" s="1771">
        <f>KVI_MOD_8.sz.mell.!F315</f>
        <v>0</v>
      </c>
      <c r="F315" s="1639"/>
      <c r="G315" s="1771">
        <f>KVI_MOD_8.sz.mell.!G315</f>
        <v>0</v>
      </c>
      <c r="H315" s="1771">
        <f>KVI_MOD_8.sz.mell.!I315</f>
        <v>0</v>
      </c>
      <c r="I315" s="1772">
        <f>C315+F315</f>
        <v>0</v>
      </c>
    </row>
    <row r="316" spans="1:9" x14ac:dyDescent="0.2">
      <c r="A316" s="1642" t="s">
        <v>142</v>
      </c>
      <c r="B316" s="1773">
        <f>C316+E316+H316</f>
        <v>0</v>
      </c>
      <c r="C316" s="1771">
        <f>KVI_MOD_8.sz.mell.!C316</f>
        <v>0</v>
      </c>
      <c r="D316" s="1771">
        <f>KVI_MOD_8.sz.mell.!D316</f>
        <v>0</v>
      </c>
      <c r="E316" s="1771">
        <f>KVI_MOD_8.sz.mell.!F316</f>
        <v>0</v>
      </c>
      <c r="F316" s="1639"/>
      <c r="G316" s="1771">
        <f>KVI_MOD_8.sz.mell.!G316</f>
        <v>0</v>
      </c>
      <c r="H316" s="1771">
        <f>KVI_MOD_8.sz.mell.!I316</f>
        <v>0</v>
      </c>
      <c r="I316" s="1772">
        <f>C316+F316</f>
        <v>0</v>
      </c>
    </row>
    <row r="317" spans="1:9" ht="13.5" thickBot="1" x14ac:dyDescent="0.25">
      <c r="A317" s="1643"/>
      <c r="B317" s="1775">
        <f>C317+E317+H317</f>
        <v>0</v>
      </c>
      <c r="C317" s="1776">
        <f>KVI_MOD_8.sz.mell.!C317</f>
        <v>0</v>
      </c>
      <c r="D317" s="1776">
        <f>KVI_MOD_8.sz.mell.!D317</f>
        <v>0</v>
      </c>
      <c r="E317" s="1771">
        <f>KVI_MOD_8.sz.mell.!F317</f>
        <v>0</v>
      </c>
      <c r="F317" s="1644"/>
      <c r="G317" s="1776">
        <f>KVI_MOD_8.sz.mell.!G317</f>
        <v>0</v>
      </c>
      <c r="H317" s="1771">
        <f>KVI_MOD_8.sz.mell.!I317</f>
        <v>0</v>
      </c>
      <c r="I317" s="1777">
        <f>C317+F317</f>
        <v>0</v>
      </c>
    </row>
    <row r="318" spans="1:9" ht="13.5" thickBot="1" x14ac:dyDescent="0.25">
      <c r="A318" s="1722" t="s">
        <v>109</v>
      </c>
      <c r="B318" s="1740">
        <f>SUM(B313:B317)</f>
        <v>0</v>
      </c>
      <c r="C318" s="1740">
        <f t="shared" ref="C318:I318" si="55">SUM(C313:C317)</f>
        <v>0</v>
      </c>
      <c r="D318" s="1740">
        <f t="shared" si="55"/>
        <v>0</v>
      </c>
      <c r="E318" s="1740">
        <f t="shared" si="55"/>
        <v>0</v>
      </c>
      <c r="F318" s="1740">
        <f t="shared" si="55"/>
        <v>0</v>
      </c>
      <c r="G318" s="1740">
        <f t="shared" si="55"/>
        <v>0</v>
      </c>
      <c r="H318" s="1740">
        <f t="shared" si="55"/>
        <v>0</v>
      </c>
      <c r="I318" s="1774">
        <f t="shared" si="55"/>
        <v>0</v>
      </c>
    </row>
    <row r="321" spans="1:9" ht="14.25" x14ac:dyDescent="0.2">
      <c r="A321" s="2136" t="s">
        <v>136</v>
      </c>
      <c r="B321" s="2136"/>
      <c r="C321" s="2137"/>
      <c r="D321" s="2137"/>
      <c r="E321" s="2137"/>
      <c r="F321" s="2137"/>
      <c r="G321" s="2137"/>
      <c r="H321" s="2137"/>
      <c r="I321" s="2137"/>
    </row>
    <row r="322" spans="1:9" ht="15.75" thickBot="1" x14ac:dyDescent="0.25">
      <c r="A322" s="1626"/>
      <c r="B322" s="1626"/>
      <c r="C322" s="1626"/>
      <c r="D322" s="1626"/>
      <c r="E322" s="1626"/>
      <c r="F322" s="1626"/>
      <c r="G322" s="1626"/>
      <c r="H322" s="2396" t="s">
        <v>559</v>
      </c>
      <c r="I322" s="2396"/>
    </row>
    <row r="323" spans="1:9" ht="13.5" thickBot="1" x14ac:dyDescent="0.25">
      <c r="A323" s="2397" t="s">
        <v>130</v>
      </c>
      <c r="B323" s="2252" t="s">
        <v>796</v>
      </c>
      <c r="C323" s="2253"/>
      <c r="D323" s="2253"/>
      <c r="E323" s="2253"/>
      <c r="F323" s="2400"/>
      <c r="G323" s="2400"/>
      <c r="H323" s="2400"/>
      <c r="I323" s="2143"/>
    </row>
    <row r="324" spans="1:9" ht="13.5" thickBot="1" x14ac:dyDescent="0.25">
      <c r="A324" s="2398"/>
      <c r="B324" s="2144" t="str">
        <f>B302</f>
        <v>Módosítás utáni összes  forrás, kiadás</v>
      </c>
      <c r="C324" s="2401" t="s">
        <v>1087</v>
      </c>
      <c r="D324" s="2465"/>
      <c r="E324" s="2465"/>
      <c r="F324" s="2465"/>
      <c r="G324" s="2465"/>
      <c r="H324" s="2465"/>
      <c r="I324" s="2466" t="str">
        <f>'IB_4.sz.mell.'!$G$5</f>
        <v>Összes teljesítés 2021. IX. 30.-ig</v>
      </c>
    </row>
    <row r="325" spans="1:9" ht="27" customHeight="1" thickBot="1" x14ac:dyDescent="0.25">
      <c r="A325" s="2398"/>
      <c r="B325" s="2145"/>
      <c r="C325" s="2144" t="str">
        <f>CONCATENATE(IB_TARTALOMJEGYZÉK!$A$1,". előtti bevétel, kiadás")</f>
        <v>2021. előtti bevétel, kiadás</v>
      </c>
      <c r="D325" s="1627" t="s">
        <v>798</v>
      </c>
      <c r="E325" s="1627" t="s">
        <v>799</v>
      </c>
      <c r="F325" s="1628" t="s">
        <v>797</v>
      </c>
      <c r="G325" s="1628" t="s">
        <v>798</v>
      </c>
      <c r="H325" s="1719" t="s">
        <v>799</v>
      </c>
      <c r="I325" s="2467"/>
    </row>
    <row r="326" spans="1:9" ht="13.5" thickBot="1" x14ac:dyDescent="0.25">
      <c r="A326" s="2399"/>
      <c r="B326" s="2146"/>
      <c r="C326" s="2150"/>
      <c r="D326" s="2404" t="str">
        <f>CONCATENATE(IB_TARTALOMJEGYZÉK!$A$1,". évi")</f>
        <v>2021. évi</v>
      </c>
      <c r="E326" s="2405"/>
      <c r="F326" s="2406"/>
      <c r="G326" s="2404" t="str">
        <f>CONCATENATE(IB_TARTALOMJEGYZÉK!$A$1,". után")</f>
        <v>2021. után</v>
      </c>
      <c r="H326" s="2407"/>
      <c r="I326" s="2406"/>
    </row>
    <row r="327" spans="1:9" ht="13.5" thickBot="1" x14ac:dyDescent="0.25">
      <c r="A327" s="1629" t="s">
        <v>488</v>
      </c>
      <c r="B327" s="1630" t="s">
        <v>1110</v>
      </c>
      <c r="C327" s="1631" t="s">
        <v>490</v>
      </c>
      <c r="D327" s="1632" t="s">
        <v>492</v>
      </c>
      <c r="E327" s="1632" t="s">
        <v>491</v>
      </c>
      <c r="F327" s="1631" t="s">
        <v>493</v>
      </c>
      <c r="G327" s="1631" t="s">
        <v>494</v>
      </c>
      <c r="H327" s="1631" t="s">
        <v>495</v>
      </c>
      <c r="I327" s="1633" t="s">
        <v>1108</v>
      </c>
    </row>
    <row r="328" spans="1:9" x14ac:dyDescent="0.2">
      <c r="A328" s="1634" t="s">
        <v>131</v>
      </c>
      <c r="B328" s="1763">
        <f t="shared" ref="B328:B333" si="56">C328+E328+H328</f>
        <v>0</v>
      </c>
      <c r="C328" s="1763">
        <f>KVI_MOD_8.sz.mell.!C328</f>
        <v>0</v>
      </c>
      <c r="D328" s="1764">
        <f>KVI_MOD_8.sz.mell.!D328</f>
        <v>0</v>
      </c>
      <c r="E328" s="1764">
        <f>KVI_MOD_8.sz.mell.!F328</f>
        <v>0</v>
      </c>
      <c r="F328" s="1635"/>
      <c r="G328" s="1764">
        <f>KVI_MOD_8.sz.mell.!G328</f>
        <v>0</v>
      </c>
      <c r="H328" s="1766">
        <f>KVI_MOD_8.sz.mell.!I328</f>
        <v>0</v>
      </c>
      <c r="I328" s="1767">
        <f t="shared" ref="I328:I333" si="57">C328+F328</f>
        <v>0</v>
      </c>
    </row>
    <row r="329" spans="1:9" x14ac:dyDescent="0.2">
      <c r="A329" s="1720" t="s">
        <v>143</v>
      </c>
      <c r="B329" s="1768">
        <f t="shared" si="56"/>
        <v>0</v>
      </c>
      <c r="C329" s="1769">
        <f>KVI_MOD_8.sz.mell.!C329</f>
        <v>0</v>
      </c>
      <c r="D329" s="1769">
        <f>KVI_MOD_8.sz.mell.!D329</f>
        <v>0</v>
      </c>
      <c r="E329" s="1769">
        <f>KVI_MOD_8.sz.mell.!F329</f>
        <v>0</v>
      </c>
      <c r="F329" s="1637"/>
      <c r="G329" s="1769">
        <f>KVI_MOD_8.sz.mell.!G329</f>
        <v>0</v>
      </c>
      <c r="H329" s="1771">
        <f>KVI_MOD_8.sz.mell.!I329</f>
        <v>0</v>
      </c>
      <c r="I329" s="1772">
        <f t="shared" si="57"/>
        <v>0</v>
      </c>
    </row>
    <row r="330" spans="1:9" x14ac:dyDescent="0.2">
      <c r="A330" s="1638" t="s">
        <v>132</v>
      </c>
      <c r="B330" s="1773">
        <f t="shared" si="56"/>
        <v>0</v>
      </c>
      <c r="C330" s="1771">
        <f>KVI_MOD_8.sz.mell.!C330</f>
        <v>0</v>
      </c>
      <c r="D330" s="1771">
        <f>KVI_MOD_8.sz.mell.!D330</f>
        <v>0</v>
      </c>
      <c r="E330" s="1769">
        <f>KVI_MOD_8.sz.mell.!F330</f>
        <v>0</v>
      </c>
      <c r="F330" s="1639"/>
      <c r="G330" s="1771">
        <f>KVI_MOD_8.sz.mell.!G330</f>
        <v>0</v>
      </c>
      <c r="H330" s="1771">
        <f>KVI_MOD_8.sz.mell.!I330</f>
        <v>0</v>
      </c>
      <c r="I330" s="1772">
        <f t="shared" si="57"/>
        <v>0</v>
      </c>
    </row>
    <row r="331" spans="1:9" x14ac:dyDescent="0.2">
      <c r="A331" s="1638" t="s">
        <v>145</v>
      </c>
      <c r="B331" s="1773">
        <f t="shared" si="56"/>
        <v>0</v>
      </c>
      <c r="C331" s="1771">
        <f>KVI_MOD_8.sz.mell.!C331</f>
        <v>0</v>
      </c>
      <c r="D331" s="1771">
        <f>KVI_MOD_8.sz.mell.!D331</f>
        <v>0</v>
      </c>
      <c r="E331" s="1769">
        <f>KVI_MOD_8.sz.mell.!F331</f>
        <v>0</v>
      </c>
      <c r="F331" s="1639"/>
      <c r="G331" s="1771">
        <f>KVI_MOD_8.sz.mell.!G331</f>
        <v>0</v>
      </c>
      <c r="H331" s="1771">
        <f>KVI_MOD_8.sz.mell.!I331</f>
        <v>0</v>
      </c>
      <c r="I331" s="1772">
        <f t="shared" si="57"/>
        <v>0</v>
      </c>
    </row>
    <row r="332" spans="1:9" x14ac:dyDescent="0.2">
      <c r="A332" s="1638" t="s">
        <v>133</v>
      </c>
      <c r="B332" s="1773">
        <f t="shared" si="56"/>
        <v>0</v>
      </c>
      <c r="C332" s="1771">
        <f>KVI_MOD_8.sz.mell.!C332</f>
        <v>0</v>
      </c>
      <c r="D332" s="1771">
        <f>KVI_MOD_8.sz.mell.!D332</f>
        <v>0</v>
      </c>
      <c r="E332" s="1769">
        <f>KVI_MOD_8.sz.mell.!F332</f>
        <v>0</v>
      </c>
      <c r="F332" s="1639"/>
      <c r="G332" s="1771">
        <f>KVI_MOD_8.sz.mell.!G332</f>
        <v>0</v>
      </c>
      <c r="H332" s="1771">
        <f>KVI_MOD_8.sz.mell.!I332</f>
        <v>0</v>
      </c>
      <c r="I332" s="1772">
        <f t="shared" si="57"/>
        <v>0</v>
      </c>
    </row>
    <row r="333" spans="1:9" ht="13.5" thickBot="1" x14ac:dyDescent="0.25">
      <c r="A333" s="1638" t="s">
        <v>134</v>
      </c>
      <c r="B333" s="1773">
        <f t="shared" si="56"/>
        <v>0</v>
      </c>
      <c r="C333" s="1771">
        <f>KVI_MOD_8.sz.mell.!C333</f>
        <v>0</v>
      </c>
      <c r="D333" s="1771">
        <f>KVI_MOD_8.sz.mell.!D333</f>
        <v>0</v>
      </c>
      <c r="E333" s="1769">
        <f>KVI_MOD_8.sz.mell.!F333</f>
        <v>0</v>
      </c>
      <c r="F333" s="1639"/>
      <c r="G333" s="1771">
        <f>KVI_MOD_8.sz.mell.!G333</f>
        <v>0</v>
      </c>
      <c r="H333" s="1771">
        <f>KVI_MOD_8.sz.mell.!I333</f>
        <v>0</v>
      </c>
      <c r="I333" s="1772">
        <f t="shared" si="57"/>
        <v>0</v>
      </c>
    </row>
    <row r="334" spans="1:9" ht="13.5" thickBot="1" x14ac:dyDescent="0.25">
      <c r="A334" s="1721" t="s">
        <v>135</v>
      </c>
      <c r="B334" s="1740">
        <f>B328+SUM(B330:B333)</f>
        <v>0</v>
      </c>
      <c r="C334" s="1740">
        <f t="shared" ref="C334:I334" si="58">C328+SUM(C330:C333)</f>
        <v>0</v>
      </c>
      <c r="D334" s="1740">
        <f t="shared" si="58"/>
        <v>0</v>
      </c>
      <c r="E334" s="1740">
        <f t="shared" si="58"/>
        <v>0</v>
      </c>
      <c r="F334" s="1740">
        <f t="shared" si="58"/>
        <v>0</v>
      </c>
      <c r="G334" s="1740">
        <f t="shared" si="58"/>
        <v>0</v>
      </c>
      <c r="H334" s="1740">
        <f t="shared" si="58"/>
        <v>0</v>
      </c>
      <c r="I334" s="1774">
        <f t="shared" si="58"/>
        <v>0</v>
      </c>
    </row>
    <row r="335" spans="1:9" x14ac:dyDescent="0.2">
      <c r="A335" s="1641" t="s">
        <v>139</v>
      </c>
      <c r="B335" s="1763">
        <f>C335+E335+H335</f>
        <v>0</v>
      </c>
      <c r="C335" s="1764">
        <f>KVI_MOD_8.sz.mell.!C335</f>
        <v>0</v>
      </c>
      <c r="D335" s="1764">
        <f>KVI_MOD_8.sz.mell.!D335</f>
        <v>0</v>
      </c>
      <c r="E335" s="1764">
        <f>KVI_MOD_8.sz.mell.!F335</f>
        <v>0</v>
      </c>
      <c r="F335" s="1635"/>
      <c r="G335" s="1764">
        <f>KVI_MOD_8.sz.mell.!G335</f>
        <v>0</v>
      </c>
      <c r="H335" s="1764">
        <f>KVI_MOD_8.sz.mell.!I335</f>
        <v>0</v>
      </c>
      <c r="I335" s="1767">
        <f>C335+F335</f>
        <v>0</v>
      </c>
    </row>
    <row r="336" spans="1:9" x14ac:dyDescent="0.2">
      <c r="A336" s="1642" t="s">
        <v>140</v>
      </c>
      <c r="B336" s="1773">
        <f>C336+E336+H336</f>
        <v>0</v>
      </c>
      <c r="C336" s="1771">
        <f>KVI_MOD_8.sz.mell.!C336</f>
        <v>0</v>
      </c>
      <c r="D336" s="1771">
        <f>KVI_MOD_8.sz.mell.!D336</f>
        <v>0</v>
      </c>
      <c r="E336" s="1771">
        <f>KVI_MOD_8.sz.mell.!F336</f>
        <v>0</v>
      </c>
      <c r="F336" s="1639"/>
      <c r="G336" s="1771">
        <f>KVI_MOD_8.sz.mell.!G336</f>
        <v>0</v>
      </c>
      <c r="H336" s="1771">
        <f>KVI_MOD_8.sz.mell.!I336</f>
        <v>0</v>
      </c>
      <c r="I336" s="1772">
        <f>C336+F336</f>
        <v>0</v>
      </c>
    </row>
    <row r="337" spans="1:9" x14ac:dyDescent="0.2">
      <c r="A337" s="1642" t="s">
        <v>141</v>
      </c>
      <c r="B337" s="1773">
        <f>C337+E337+H337</f>
        <v>0</v>
      </c>
      <c r="C337" s="1771">
        <f>KVI_MOD_8.sz.mell.!C337</f>
        <v>0</v>
      </c>
      <c r="D337" s="1771">
        <f>KVI_MOD_8.sz.mell.!D337</f>
        <v>0</v>
      </c>
      <c r="E337" s="1771">
        <f>KVI_MOD_8.sz.mell.!F337</f>
        <v>0</v>
      </c>
      <c r="F337" s="1639"/>
      <c r="G337" s="1771">
        <f>KVI_MOD_8.sz.mell.!G337</f>
        <v>0</v>
      </c>
      <c r="H337" s="1771">
        <f>KVI_MOD_8.sz.mell.!I337</f>
        <v>0</v>
      </c>
      <c r="I337" s="1772">
        <f>C337+F337</f>
        <v>0</v>
      </c>
    </row>
    <row r="338" spans="1:9" x14ac:dyDescent="0.2">
      <c r="A338" s="1642" t="s">
        <v>142</v>
      </c>
      <c r="B338" s="1773">
        <f>C338+E338+H338</f>
        <v>0</v>
      </c>
      <c r="C338" s="1771">
        <f>KVI_MOD_8.sz.mell.!C338</f>
        <v>0</v>
      </c>
      <c r="D338" s="1771">
        <f>KVI_MOD_8.sz.mell.!D338</f>
        <v>0</v>
      </c>
      <c r="E338" s="1771">
        <f>KVI_MOD_8.sz.mell.!F338</f>
        <v>0</v>
      </c>
      <c r="F338" s="1639"/>
      <c r="G338" s="1771">
        <f>KVI_MOD_8.sz.mell.!G338</f>
        <v>0</v>
      </c>
      <c r="H338" s="1771">
        <f>KVI_MOD_8.sz.mell.!I338</f>
        <v>0</v>
      </c>
      <c r="I338" s="1772">
        <f>C338+F338</f>
        <v>0</v>
      </c>
    </row>
    <row r="339" spans="1:9" ht="13.5" thickBot="1" x14ac:dyDescent="0.25">
      <c r="A339" s="1643"/>
      <c r="B339" s="1775">
        <f>C339+E339+H339</f>
        <v>0</v>
      </c>
      <c r="C339" s="1776">
        <f>KVI_MOD_8.sz.mell.!C339</f>
        <v>0</v>
      </c>
      <c r="D339" s="1776">
        <f>KVI_MOD_8.sz.mell.!D339</f>
        <v>0</v>
      </c>
      <c r="E339" s="1771">
        <f>KVI_MOD_8.sz.mell.!F339</f>
        <v>0</v>
      </c>
      <c r="F339" s="1644"/>
      <c r="G339" s="1776">
        <f>KVI_MOD_8.sz.mell.!G339</f>
        <v>0</v>
      </c>
      <c r="H339" s="1771">
        <f>KVI_MOD_8.sz.mell.!I339</f>
        <v>0</v>
      </c>
      <c r="I339" s="1777">
        <f>C339+F339</f>
        <v>0</v>
      </c>
    </row>
    <row r="340" spans="1:9" ht="13.5" thickBot="1" x14ac:dyDescent="0.25">
      <c r="A340" s="1722" t="s">
        <v>109</v>
      </c>
      <c r="B340" s="1740">
        <f>SUM(B335:B339)</f>
        <v>0</v>
      </c>
      <c r="C340" s="1740">
        <f t="shared" ref="C340:I340" si="59">SUM(C335:C339)</f>
        <v>0</v>
      </c>
      <c r="D340" s="1740">
        <f t="shared" si="59"/>
        <v>0</v>
      </c>
      <c r="E340" s="1740">
        <f t="shared" si="59"/>
        <v>0</v>
      </c>
      <c r="F340" s="1740">
        <f t="shared" si="59"/>
        <v>0</v>
      </c>
      <c r="G340" s="1740">
        <f t="shared" si="59"/>
        <v>0</v>
      </c>
      <c r="H340" s="1740">
        <f t="shared" si="59"/>
        <v>0</v>
      </c>
      <c r="I340" s="1774">
        <f t="shared" si="59"/>
        <v>0</v>
      </c>
    </row>
  </sheetData>
  <customSheetViews>
    <customSheetView guid="{9A8A2574-4E4C-4A0E-A4B4-611EAAF4A38D}" scale="120">
      <selection sqref="A1:I1"/>
      <rowBreaks count="14" manualBreakCount="14">
        <brk id="34" max="16383" man="1"/>
        <brk id="56" max="16383" man="1"/>
        <brk id="78" max="16383" man="1"/>
        <brk id="100" max="16383" man="1"/>
        <brk id="122" max="16383" man="1"/>
        <brk id="144" max="16383" man="1"/>
        <brk id="166" max="16383" man="1"/>
        <brk id="188" max="16383" man="1"/>
        <brk id="210" max="16383" man="1"/>
        <brk id="232" max="16383" man="1"/>
        <brk id="254" max="16383" man="1"/>
        <brk id="276" max="16383" man="1"/>
        <brk id="298" max="16383" man="1"/>
        <brk id="320" max="16383" man="1"/>
      </rowBreaks>
      <pageMargins left="0.78740157480314965" right="0.78740157480314965" top="0.78740157480314965" bottom="0.78740157480314965" header="0.78740157480314965" footer="0.78740157480314965"/>
      <printOptions horizontalCentered="1"/>
      <pageSetup paperSize="9" scale="94" orientation="landscape" r:id="rId1"/>
      <headerFooter alignWithMargins="0">
        <oddHeader xml:space="preserve">&amp;C&amp;"Times New Roman CE,Félkövér"&amp;12
</oddHeader>
      </headerFooter>
    </customSheetView>
  </customSheetViews>
  <mergeCells count="176">
    <mergeCell ref="C214:H214"/>
    <mergeCell ref="I214:I215"/>
    <mergeCell ref="I126:I127"/>
    <mergeCell ref="C148:H148"/>
    <mergeCell ref="I148:I149"/>
    <mergeCell ref="C170:H170"/>
    <mergeCell ref="I170:I171"/>
    <mergeCell ref="C192:H192"/>
    <mergeCell ref="I192:I193"/>
    <mergeCell ref="D194:F194"/>
    <mergeCell ref="I82:I83"/>
    <mergeCell ref="C104:H104"/>
    <mergeCell ref="I104:I105"/>
    <mergeCell ref="C105:C106"/>
    <mergeCell ref="D106:F106"/>
    <mergeCell ref="G106:I106"/>
    <mergeCell ref="A37:A40"/>
    <mergeCell ref="B37:I37"/>
    <mergeCell ref="B38:B40"/>
    <mergeCell ref="C38:H38"/>
    <mergeCell ref="I38:I39"/>
    <mergeCell ref="C39:C40"/>
    <mergeCell ref="D40:F40"/>
    <mergeCell ref="G40:I40"/>
    <mergeCell ref="B214:B216"/>
    <mergeCell ref="C215:C216"/>
    <mergeCell ref="D216:F216"/>
    <mergeCell ref="G216:I216"/>
    <mergeCell ref="C16:H16"/>
    <mergeCell ref="I16:I17"/>
    <mergeCell ref="A35:B35"/>
    <mergeCell ref="C35:I35"/>
    <mergeCell ref="H36:I36"/>
    <mergeCell ref="C193:C194"/>
    <mergeCell ref="G194:I194"/>
    <mergeCell ref="A211:B211"/>
    <mergeCell ref="C211:I211"/>
    <mergeCell ref="J2:J32"/>
    <mergeCell ref="H212:I212"/>
    <mergeCell ref="A213:A216"/>
    <mergeCell ref="B213:I213"/>
    <mergeCell ref="D172:F172"/>
    <mergeCell ref="G172:I172"/>
    <mergeCell ref="A189:B189"/>
    <mergeCell ref="C189:I189"/>
    <mergeCell ref="H190:I190"/>
    <mergeCell ref="A191:A194"/>
    <mergeCell ref="B191:I191"/>
    <mergeCell ref="B192:B194"/>
    <mergeCell ref="G150:I150"/>
    <mergeCell ref="A167:B167"/>
    <mergeCell ref="C167:I167"/>
    <mergeCell ref="H168:I168"/>
    <mergeCell ref="A169:A172"/>
    <mergeCell ref="B169:I169"/>
    <mergeCell ref="B170:B172"/>
    <mergeCell ref="C171:C172"/>
    <mergeCell ref="A145:B145"/>
    <mergeCell ref="C145:I145"/>
    <mergeCell ref="H146:I146"/>
    <mergeCell ref="A147:A150"/>
    <mergeCell ref="B147:I147"/>
    <mergeCell ref="B148:B150"/>
    <mergeCell ref="C149:C150"/>
    <mergeCell ref="D150:F150"/>
    <mergeCell ref="H124:I124"/>
    <mergeCell ref="A125:A128"/>
    <mergeCell ref="B125:I125"/>
    <mergeCell ref="B126:B128"/>
    <mergeCell ref="C127:C128"/>
    <mergeCell ref="D128:F128"/>
    <mergeCell ref="G128:I128"/>
    <mergeCell ref="C126:H126"/>
    <mergeCell ref="A123:B123"/>
    <mergeCell ref="C123:I123"/>
    <mergeCell ref="C83:C84"/>
    <mergeCell ref="D84:F84"/>
    <mergeCell ref="G84:I84"/>
    <mergeCell ref="A101:B101"/>
    <mergeCell ref="C101:I101"/>
    <mergeCell ref="H102:I102"/>
    <mergeCell ref="A103:A106"/>
    <mergeCell ref="B103:I103"/>
    <mergeCell ref="B104:B106"/>
    <mergeCell ref="D62:F62"/>
    <mergeCell ref="G62:I62"/>
    <mergeCell ref="A79:B79"/>
    <mergeCell ref="C79:I79"/>
    <mergeCell ref="H80:I80"/>
    <mergeCell ref="A81:A84"/>
    <mergeCell ref="B81:I81"/>
    <mergeCell ref="B82:B84"/>
    <mergeCell ref="C82:H82"/>
    <mergeCell ref="A57:B57"/>
    <mergeCell ref="C57:I57"/>
    <mergeCell ref="H58:I58"/>
    <mergeCell ref="A59:A62"/>
    <mergeCell ref="B59:I59"/>
    <mergeCell ref="B60:B62"/>
    <mergeCell ref="C61:C62"/>
    <mergeCell ref="C60:H60"/>
    <mergeCell ref="I60:I61"/>
    <mergeCell ref="A33:I33"/>
    <mergeCell ref="A13:B13"/>
    <mergeCell ref="C13:I13"/>
    <mergeCell ref="H14:I14"/>
    <mergeCell ref="A15:A18"/>
    <mergeCell ref="B15:I15"/>
    <mergeCell ref="B16:B18"/>
    <mergeCell ref="C17:C18"/>
    <mergeCell ref="D18:F18"/>
    <mergeCell ref="G18:I18"/>
    <mergeCell ref="A1:I1"/>
    <mergeCell ref="A10:I10"/>
    <mergeCell ref="A11:I11"/>
    <mergeCell ref="A2:I2"/>
    <mergeCell ref="H3:I3"/>
    <mergeCell ref="A4:F4"/>
    <mergeCell ref="A5:F5"/>
    <mergeCell ref="A6:F6"/>
    <mergeCell ref="A7:F7"/>
    <mergeCell ref="A233:B233"/>
    <mergeCell ref="C233:I233"/>
    <mergeCell ref="H234:I234"/>
    <mergeCell ref="A235:A238"/>
    <mergeCell ref="B235:I235"/>
    <mergeCell ref="B236:B238"/>
    <mergeCell ref="C236:H236"/>
    <mergeCell ref="I236:I237"/>
    <mergeCell ref="C237:C238"/>
    <mergeCell ref="D238:F238"/>
    <mergeCell ref="G238:I238"/>
    <mergeCell ref="A255:B255"/>
    <mergeCell ref="C255:I255"/>
    <mergeCell ref="H256:I256"/>
    <mergeCell ref="A257:A260"/>
    <mergeCell ref="B257:I257"/>
    <mergeCell ref="B258:B260"/>
    <mergeCell ref="C258:H258"/>
    <mergeCell ref="I258:I259"/>
    <mergeCell ref="C259:C260"/>
    <mergeCell ref="D260:F260"/>
    <mergeCell ref="G260:I260"/>
    <mergeCell ref="A277:B277"/>
    <mergeCell ref="C277:I277"/>
    <mergeCell ref="H278:I278"/>
    <mergeCell ref="A279:A282"/>
    <mergeCell ref="B279:I279"/>
    <mergeCell ref="B280:B282"/>
    <mergeCell ref="C280:H280"/>
    <mergeCell ref="I280:I281"/>
    <mergeCell ref="C281:C282"/>
    <mergeCell ref="D282:F282"/>
    <mergeCell ref="G282:I282"/>
    <mergeCell ref="A299:B299"/>
    <mergeCell ref="C299:I299"/>
    <mergeCell ref="H300:I300"/>
    <mergeCell ref="C302:H302"/>
    <mergeCell ref="I302:I303"/>
    <mergeCell ref="C303:C304"/>
    <mergeCell ref="D304:F304"/>
    <mergeCell ref="G304:I304"/>
    <mergeCell ref="A321:B321"/>
    <mergeCell ref="C321:I321"/>
    <mergeCell ref="A301:A304"/>
    <mergeCell ref="B301:I301"/>
    <mergeCell ref="B302:B304"/>
    <mergeCell ref="H322:I322"/>
    <mergeCell ref="A323:A326"/>
    <mergeCell ref="B323:I323"/>
    <mergeCell ref="B324:B326"/>
    <mergeCell ref="C324:H324"/>
    <mergeCell ref="I324:I325"/>
    <mergeCell ref="C325:C326"/>
    <mergeCell ref="D326:F326"/>
    <mergeCell ref="G326:I326"/>
  </mergeCells>
  <printOptions horizontalCentered="1"/>
  <pageMargins left="0.78740157480314965" right="0.78740157480314965" top="0.78740157480314965" bottom="0.78740157480314965" header="0.78740157480314965" footer="0.78740157480314965"/>
  <pageSetup paperSize="9" scale="94" orientation="landscape" r:id="rId2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2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G24" sqref="G24"/>
    </sheetView>
  </sheetViews>
  <sheetFormatPr defaultRowHeight="12.75" x14ac:dyDescent="0.2"/>
  <cols>
    <col min="1" max="1" width="16.1640625" style="375" customWidth="1"/>
    <col min="2" max="2" width="63.83203125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 melléklet ",IB_ALAPADATOK!A7," ",IB_ALAPADATOK!B7," ",IB_ALAPADATOK!C7," ",IB_ALAPADATOK!D7)</f>
        <v>6.1. melléklet a 2021. III. negyedévi költségvetési tájékoztatóhoz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CONCATENATE(IB_ALAPADATOK!A3)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393</v>
      </c>
      <c r="C3" s="2472"/>
      <c r="D3" s="2472"/>
      <c r="E3" s="858" t="s">
        <v>53</v>
      </c>
    </row>
    <row r="4" spans="1:5" s="90" customFormat="1" ht="15.95" customHeight="1" thickBot="1" x14ac:dyDescent="0.3">
      <c r="A4" s="593"/>
      <c r="B4" s="593"/>
      <c r="C4" s="594"/>
      <c r="D4" s="859"/>
      <c r="E4" s="860" t="str">
        <f>'IB_4.sz.mell.'!G4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'RM_6.1.sz.mell'!C8</f>
        <v>280570453</v>
      </c>
      <c r="D8" s="694">
        <f>'RM_6.1.sz.mell'!K8</f>
        <v>280570453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'RM_6.1.sz.mell'!C9</f>
        <v>90402931</v>
      </c>
      <c r="D9" s="1377">
        <f>'RM_6.1.sz.mell'!K9</f>
        <v>90402931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'RM_6.1.sz.mell'!C10</f>
        <v>68183100</v>
      </c>
      <c r="D10" s="1378">
        <f>'RM_6.1.sz.mell'!K10</f>
        <v>68183100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'RM_6.1.sz.mell'!C11</f>
        <v>106735192</v>
      </c>
      <c r="D11" s="1378">
        <f>'RM_6.1.sz.mell'!K11</f>
        <v>106735192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'RM_6.1.sz.mell'!C12</f>
        <v>5249230</v>
      </c>
      <c r="D12" s="1378">
        <f>'RM_6.1.sz.mell'!K12</f>
        <v>5249230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'RM_6.1.sz.mell'!C13</f>
        <v>10000000</v>
      </c>
      <c r="D13" s="1378">
        <f>'RM_6.1.sz.mell'!K13</f>
        <v>10000000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'RM_6.1.sz.mell'!C14</f>
        <v>0</v>
      </c>
      <c r="D14" s="1378">
        <f>'RM_6.1.sz.mell'!K14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'RM_6.1.sz.mell'!C15</f>
        <v>437996710</v>
      </c>
      <c r="D15" s="694">
        <f>'RM_6.1.sz.mell'!K15</f>
        <v>437996710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'RM_6.1.sz.mell'!C16</f>
        <v>0</v>
      </c>
      <c r="D16" s="1377">
        <f>'RM_6.1.sz.mell'!K16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'RM_6.1.sz.mell'!C17</f>
        <v>0</v>
      </c>
      <c r="D17" s="1378">
        <f>'RM_6.1.sz.mell'!K17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'RM_6.1.sz.mell'!C18</f>
        <v>0</v>
      </c>
      <c r="D18" s="1378">
        <f>'RM_6.1.sz.mell'!K18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'RM_6.1.sz.mell'!C19</f>
        <v>0</v>
      </c>
      <c r="D19" s="1378">
        <f>'RM_6.1.sz.mell'!K19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'RM_6.1.sz.mell'!C20</f>
        <v>437996710</v>
      </c>
      <c r="D20" s="1378">
        <f>'RM_6.1.sz.mell'!K20</f>
        <v>437996710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'RM_6.1.sz.mell'!C21</f>
        <v>0</v>
      </c>
      <c r="D21" s="1379">
        <f>'RM_6.1.sz.mell'!K21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'RM_6.1.sz.mell'!C22</f>
        <v>0</v>
      </c>
      <c r="D22" s="694">
        <f>'RM_6.1.sz.mell'!K22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'RM_6.1.sz.mell'!C23</f>
        <v>0</v>
      </c>
      <c r="D23" s="1377">
        <f>'RM_6.1.sz.mell'!K23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'RM_6.1.sz.mell'!C24</f>
        <v>0</v>
      </c>
      <c r="D24" s="1378">
        <f>'RM_6.1.sz.mell'!K24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'RM_6.1.sz.mell'!C25</f>
        <v>0</v>
      </c>
      <c r="D25" s="1378">
        <f>'RM_6.1.sz.mell'!K25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'RM_6.1.sz.mell'!C26</f>
        <v>0</v>
      </c>
      <c r="D26" s="1378">
        <f>'RM_6.1.sz.mell'!K26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'RM_6.1.sz.mell'!C27</f>
        <v>0</v>
      </c>
      <c r="D27" s="1378">
        <f>'RM_6.1.sz.mell'!K27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'RM_6.1.sz.mell'!C28</f>
        <v>0</v>
      </c>
      <c r="D28" s="1379">
        <f>'RM_6.1.sz.mell'!K28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'RM_6.1.sz.mell'!C29</f>
        <v>28950000</v>
      </c>
      <c r="D29" s="389">
        <f>'RM_6.1.sz.mell'!K29</f>
        <v>28950000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'IB_1.1.sz.mell.'!B33</f>
        <v>Építményadó</v>
      </c>
      <c r="C30" s="668">
        <f>'RM_6.1.sz.mell'!C30</f>
        <v>4100000</v>
      </c>
      <c r="D30" s="668">
        <f>'RM_6.1.sz.mell'!K30</f>
        <v>4100000</v>
      </c>
      <c r="E30" s="250"/>
    </row>
    <row r="31" spans="1:5" s="92" customFormat="1" ht="12" customHeight="1" x14ac:dyDescent="0.2">
      <c r="A31" s="421" t="s">
        <v>266</v>
      </c>
      <c r="B31" s="401" t="str">
        <f>'IB_1.1.sz.mell.'!B34</f>
        <v>Idegenforgalmi adó</v>
      </c>
      <c r="C31" s="686">
        <f>'RM_6.1.sz.mell'!C31</f>
        <v>0</v>
      </c>
      <c r="D31" s="686">
        <f>'RM_6.1.sz.mell'!K31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'IB_1.1.sz.mell.'!B35</f>
        <v>Iparűzési adó</v>
      </c>
      <c r="C32" s="686">
        <f>'RM_6.1.sz.mell'!C32</f>
        <v>20000000</v>
      </c>
      <c r="D32" s="686">
        <f>'RM_6.1.sz.mell'!K32</f>
        <v>20000000</v>
      </c>
      <c r="E32" s="249"/>
    </row>
    <row r="33" spans="1:5" s="92" customFormat="1" ht="12" customHeight="1" x14ac:dyDescent="0.2">
      <c r="A33" s="421" t="s">
        <v>268</v>
      </c>
      <c r="B33" s="401" t="str">
        <f>'IB_1.1.sz.mell.'!B36</f>
        <v xml:space="preserve">Talajterhelési díj </v>
      </c>
      <c r="C33" s="686">
        <f>'RM_6.1.sz.mell'!C33</f>
        <v>500000</v>
      </c>
      <c r="D33" s="686">
        <f>'RM_6.1.sz.mell'!K33</f>
        <v>500000</v>
      </c>
      <c r="E33" s="249"/>
    </row>
    <row r="34" spans="1:5" s="92" customFormat="1" ht="12" customHeight="1" x14ac:dyDescent="0.2">
      <c r="A34" s="421" t="s">
        <v>547</v>
      </c>
      <c r="B34" s="401" t="str">
        <f>'IB_1.1.sz.mell.'!B37</f>
        <v>Gépjárműadó</v>
      </c>
      <c r="C34" s="686">
        <f>'RM_6.1.sz.mell'!C34</f>
        <v>0</v>
      </c>
      <c r="D34" s="686">
        <f>'RM_6.1.sz.mell'!K34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'IB_1.1.sz.mell.'!B38</f>
        <v>Telekadó</v>
      </c>
      <c r="C35" s="686">
        <f>'RM_6.1.sz.mell'!C35</f>
        <v>4200000</v>
      </c>
      <c r="D35" s="686">
        <f>'RM_6.1.sz.mell'!K35</f>
        <v>4200000</v>
      </c>
      <c r="E35" s="249"/>
    </row>
    <row r="36" spans="1:5" s="92" customFormat="1" ht="12" customHeight="1" thickBot="1" x14ac:dyDescent="0.25">
      <c r="A36" s="422" t="s">
        <v>549</v>
      </c>
      <c r="B36" s="401" t="str">
        <f>'IB_1.1.sz.mell.'!B39</f>
        <v>Egyéb bírság bevételei</v>
      </c>
      <c r="C36" s="688">
        <f>'RM_6.1.sz.mell'!C36</f>
        <v>150000</v>
      </c>
      <c r="D36" s="688">
        <f>'RM_6.1.sz.mell'!K36</f>
        <v>150000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'RM_6.1.sz.mell'!C37</f>
        <v>6400000</v>
      </c>
      <c r="D37" s="694">
        <f>'RM_6.1.sz.mell'!K37</f>
        <v>6400000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'RM_6.1.sz.mell'!C38</f>
        <v>0</v>
      </c>
      <c r="D38" s="1377">
        <f>'RM_6.1.sz.mell'!K38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'RM_6.1.sz.mell'!C39</f>
        <v>0</v>
      </c>
      <c r="D39" s="1378">
        <f>'RM_6.1.sz.mell'!K39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'RM_6.1.sz.mell'!C40</f>
        <v>1000000</v>
      </c>
      <c r="D40" s="1378">
        <f>'RM_6.1.sz.mell'!K40</f>
        <v>1000000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'RM_6.1.sz.mell'!C41</f>
        <v>0</v>
      </c>
      <c r="D41" s="1378">
        <f>'RM_6.1.sz.mell'!K41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'RM_6.1.sz.mell'!C42</f>
        <v>4000000</v>
      </c>
      <c r="D42" s="1378">
        <f>'RM_6.1.sz.mell'!K42</f>
        <v>4000000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'RM_6.1.sz.mell'!C43</f>
        <v>1400000</v>
      </c>
      <c r="D43" s="1378">
        <f>'RM_6.1.sz.mell'!K43</f>
        <v>1400000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'RM_6.1.sz.mell'!C44</f>
        <v>0</v>
      </c>
      <c r="D44" s="1378">
        <f>'RM_6.1.sz.mell'!K44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'RM_6.1.sz.mell'!C45</f>
        <v>0</v>
      </c>
      <c r="D45" s="1378">
        <f>'RM_6.1.sz.mell'!K45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'RM_6.1.sz.mell'!C46</f>
        <v>0</v>
      </c>
      <c r="D46" s="1386">
        <f>'RM_6.1.sz.mell'!K46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'RM_6.1.sz.mell'!C47</f>
        <v>0</v>
      </c>
      <c r="D47" s="1387">
        <f>'RM_6.1.sz.mell'!K47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'RM_6.1.sz.mell'!C48</f>
        <v>0</v>
      </c>
      <c r="D48" s="1387">
        <f>'RM_6.1.sz.mell'!K48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'RM_6.1.sz.mell'!C49</f>
        <v>1000000</v>
      </c>
      <c r="D49" s="694">
        <f>'RM_6.1.sz.mell'!K49</f>
        <v>1000000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'RM_6.1.sz.mell'!C50</f>
        <v>0</v>
      </c>
      <c r="D50" s="1388">
        <f>'RM_6.1.sz.mell'!K50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'RM_6.1.sz.mell'!C51</f>
        <v>0</v>
      </c>
      <c r="D51" s="1386">
        <f>'RM_6.1.sz.mell'!K51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'RM_6.1.sz.mell'!C52</f>
        <v>1000000</v>
      </c>
      <c r="D52" s="1386">
        <f>'RM_6.1.sz.mell'!K52</f>
        <v>1000000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'RM_6.1.sz.mell'!C53</f>
        <v>0</v>
      </c>
      <c r="D53" s="1386">
        <f>'RM_6.1.sz.mell'!K53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'RM_6.1.sz.mell'!C54</f>
        <v>0</v>
      </c>
      <c r="D54" s="1387">
        <f>'RM_6.1.sz.mell'!K54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'RM_6.1.sz.mell'!C55</f>
        <v>0</v>
      </c>
      <c r="D55" s="694">
        <f>'RM_6.1.sz.mell'!K55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'RM_6.1.sz.mell'!C56</f>
        <v>0</v>
      </c>
      <c r="D56" s="1377">
        <f>'RM_6.1.sz.mell'!K56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'RM_6.1.sz.mell'!C57</f>
        <v>0</v>
      </c>
      <c r="D57" s="1378">
        <f>'RM_6.1.sz.mell'!K57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'RM_6.1.sz.mell'!C58</f>
        <v>0</v>
      </c>
      <c r="D58" s="1378">
        <f>'RM_6.1.sz.mell'!K58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'RM_6.1.sz.mell'!C59</f>
        <v>0</v>
      </c>
      <c r="D59" s="1379">
        <f>'RM_6.1.sz.mell'!K59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'RM_6.1.sz.mell'!C60</f>
        <v>0</v>
      </c>
      <c r="D60" s="694">
        <f>'RM_6.1.sz.mell'!K60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'RM_6.1.sz.mell'!C61</f>
        <v>0</v>
      </c>
      <c r="D61" s="1386">
        <f>'RM_6.1.sz.mell'!K61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'RM_6.1.sz.mell'!C62</f>
        <v>0</v>
      </c>
      <c r="D62" s="1386">
        <f>'RM_6.1.sz.mell'!K62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'RM_6.1.sz.mell'!C63</f>
        <v>0</v>
      </c>
      <c r="D63" s="1386">
        <f>'RM_6.1.sz.mell'!K63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'RM_6.1.sz.mell'!C64</f>
        <v>0</v>
      </c>
      <c r="D64" s="1386">
        <f>'RM_6.1.sz.mell'!K64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'RM_6.1.sz.mell'!C65</f>
        <v>754917163</v>
      </c>
      <c r="D65" s="695">
        <f>'RM_6.1.sz.mell'!K65</f>
        <v>754917163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'RM_6.1.sz.mell'!C66</f>
        <v>17000000</v>
      </c>
      <c r="D66" s="694">
        <f>'RM_6.1.sz.mell'!K66</f>
        <v>17000000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'RM_6.1.sz.mell'!C67</f>
        <v>0</v>
      </c>
      <c r="D67" s="1386">
        <f>'RM_6.1.sz.mell'!K67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'RM_6.1.sz.mell'!C68</f>
        <v>17000000</v>
      </c>
      <c r="D68" s="1386">
        <f>'RM_6.1.sz.mell'!K68</f>
        <v>17000000</v>
      </c>
      <c r="E68" s="252"/>
    </row>
    <row r="69" spans="1:5" s="92" customFormat="1" ht="12" customHeight="1" thickBot="1" x14ac:dyDescent="0.25">
      <c r="A69" s="430" t="s">
        <v>342</v>
      </c>
      <c r="B69" s="763" t="s">
        <v>456</v>
      </c>
      <c r="C69" s="676">
        <f>'RM_6.1.sz.mell'!C69</f>
        <v>0</v>
      </c>
      <c r="D69" s="1389">
        <f>'RM_6.1.sz.mell'!K69</f>
        <v>0</v>
      </c>
      <c r="E69" s="864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'RM_6.1.sz.mell'!C70</f>
        <v>0</v>
      </c>
      <c r="D70" s="382">
        <f>'RM_6.1.sz.mell'!K70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'RM_6.1.sz.mell'!C71</f>
        <v>0</v>
      </c>
      <c r="D71" s="679">
        <f>'RM_6.1.sz.mell'!K71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'RM_6.1.sz.mell'!C72</f>
        <v>0</v>
      </c>
      <c r="D72" s="679">
        <f>'RM_6.1.sz.mell'!K72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'RM_6.1.sz.mell'!C73</f>
        <v>0</v>
      </c>
      <c r="D73" s="679">
        <f>'RM_6.1.sz.mell'!K73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'RM_6.1.sz.mell'!C74</f>
        <v>0</v>
      </c>
      <c r="D74" s="679">
        <f>'RM_6.1.sz.mell'!K74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'RM_6.1.sz.mell'!C75</f>
        <v>351089932</v>
      </c>
      <c r="D75" s="382">
        <f>'RM_6.1.sz.mell'!K75</f>
        <v>351089932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'RM_6.1.sz.mell'!C76</f>
        <v>351089932</v>
      </c>
      <c r="D76" s="679">
        <f>'RM_6.1.sz.mell'!K76</f>
        <v>351089932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'RM_6.1.sz.mell'!C77</f>
        <v>0</v>
      </c>
      <c r="D77" s="679">
        <f>'RM_6.1.sz.mell'!K77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'RM_6.1.sz.mell'!C78</f>
        <v>0</v>
      </c>
      <c r="D78" s="382">
        <f>'RM_6.1.sz.mell'!K78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'RM_6.1.sz.mell'!C79</f>
        <v>0</v>
      </c>
      <c r="D79" s="679">
        <f>'RM_6.1.sz.mell'!K79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'RM_6.1.sz.mell'!C80</f>
        <v>0</v>
      </c>
      <c r="D80" s="679">
        <f>'RM_6.1.sz.mell'!K80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'RM_6.1.sz.mell'!C81</f>
        <v>0</v>
      </c>
      <c r="D81" s="679">
        <f>'RM_6.1.sz.mell'!K81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'RM_6.1.sz.mell'!C82</f>
        <v>0</v>
      </c>
      <c r="D82" s="382">
        <f>'RM_6.1.sz.mell'!K82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'RM_6.1.sz.mell'!C83</f>
        <v>0</v>
      </c>
      <c r="D83" s="679">
        <f>'RM_6.1.sz.mell'!K83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'RM_6.1.sz.mell'!C84</f>
        <v>0</v>
      </c>
      <c r="D84" s="679">
        <f>'RM_6.1.sz.mell'!K84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'RM_6.1.sz.mell'!C85</f>
        <v>0</v>
      </c>
      <c r="D85" s="679">
        <f>'RM_6.1.sz.mell'!K85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'RM_6.1.sz.mell'!C86</f>
        <v>0</v>
      </c>
      <c r="D86" s="679">
        <f>'RM_6.1.sz.mell'!K86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'RM_6.1.sz.mell'!C87</f>
        <v>0</v>
      </c>
      <c r="D87" s="382">
        <f>'RM_6.1.sz.mell'!K87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'RM_6.1.sz.mell'!C88</f>
        <v>0</v>
      </c>
      <c r="D88" s="382">
        <f>'RM_6.1.sz.mell'!K88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'RM_6.1.sz.mell'!C89</f>
        <v>368089932</v>
      </c>
      <c r="D89" s="389">
        <f>'RM_6.1.sz.mell'!K89</f>
        <v>368089932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'RM_6.1.sz.mell'!C90</f>
        <v>1123007095</v>
      </c>
      <c r="D90" s="389">
        <f>'RM_6.1.sz.mell'!K90</f>
        <v>1123007095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'RM_6.1.sz.mell'!C93</f>
        <v>429785053</v>
      </c>
      <c r="D93" s="381">
        <f>'RM_6.1.sz.mell'!K93</f>
        <v>429785053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'RM_6.1.sz.mell'!C94</f>
        <v>219295210</v>
      </c>
      <c r="D94" s="684">
        <f>'RM_6.1.sz.mell'!K94</f>
        <v>219295210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'RM_6.1.sz.mell'!C95</f>
        <v>33990758</v>
      </c>
      <c r="D95" s="686">
        <f>'RM_6.1.sz.mell'!K95</f>
        <v>33990758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'RM_6.1.sz.mell'!C96</f>
        <v>154999085</v>
      </c>
      <c r="D96" s="686">
        <f>'RM_6.1.sz.mell'!K96</f>
        <v>154999085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'RM_6.1.sz.mell'!C97</f>
        <v>17000000</v>
      </c>
      <c r="D97" s="1379">
        <f>'RM_6.1.sz.mell'!K97</f>
        <v>17000000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'RM_6.1.sz.mell'!C98</f>
        <v>4500000</v>
      </c>
      <c r="D98" s="1379">
        <f>'RM_6.1.sz.mell'!K98</f>
        <v>4500000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'RM_6.1.sz.mell'!C99</f>
        <v>0</v>
      </c>
      <c r="D99" s="1379">
        <f>'RM_6.1.sz.mell'!K99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'RM_6.1.sz.mell'!C100</f>
        <v>0</v>
      </c>
      <c r="D100" s="1379">
        <f>'RM_6.1.sz.mell'!K100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'RM_6.1.sz.mell'!C101</f>
        <v>0</v>
      </c>
      <c r="D101" s="1379">
        <f>'RM_6.1.sz.mell'!K101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'RM_6.1.sz.mell'!C102</f>
        <v>0</v>
      </c>
      <c r="D102" s="1379">
        <f>'RM_6.1.sz.mell'!K102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'RM_6.1.sz.mell'!C103</f>
        <v>0</v>
      </c>
      <c r="D103" s="1379">
        <f>'RM_6.1.sz.mell'!K103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'RM_6.1.sz.mell'!C104</f>
        <v>0</v>
      </c>
      <c r="D104" s="1379">
        <f>'RM_6.1.sz.mell'!K104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'RM_6.1.sz.mell'!C105</f>
        <v>0</v>
      </c>
      <c r="D105" s="1379">
        <f>'RM_6.1.sz.mell'!K105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'RM_6.1.sz.mell'!C106</f>
        <v>0</v>
      </c>
      <c r="D106" s="1379">
        <f>'RM_6.1.sz.mell'!K106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'RM_6.1.sz.mell'!C107</f>
        <v>0</v>
      </c>
      <c r="D107" s="1379">
        <f>'RM_6.1.sz.mell'!K107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'RM_6.1.sz.mell'!C108</f>
        <v>0</v>
      </c>
      <c r="D108" s="1379">
        <f>'RM_6.1.sz.mell'!K108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'RM_6.1.sz.mell'!C109</f>
        <v>0</v>
      </c>
      <c r="D109" s="1379">
        <f>'RM_6.1.sz.mell'!K109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'RM_6.1.sz.mell'!C110</f>
        <v>0</v>
      </c>
      <c r="D110" s="1378">
        <f>'RM_6.1.sz.mell'!K110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'RM_6.1.sz.mell'!C111</f>
        <v>0</v>
      </c>
      <c r="D111" s="1378">
        <f>'RM_6.1.sz.mell'!K111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'RM_6.1.sz.mell'!C112</f>
        <v>0</v>
      </c>
      <c r="D112" s="1379">
        <f>'RM_6.1.sz.mell'!K112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'RM_6.1.sz.mell'!C113</f>
        <v>0</v>
      </c>
      <c r="D113" s="1417">
        <f>'RM_6.1.sz.mell'!K113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'RM_6.1.sz.mell'!C114</f>
        <v>547260553</v>
      </c>
      <c r="D114" s="694">
        <f>'RM_6.1.sz.mell'!K114</f>
        <v>547260553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'RM_6.1.sz.mell'!C115</f>
        <v>429646847</v>
      </c>
      <c r="D115" s="1377">
        <f>'RM_6.1.sz.mell'!K115</f>
        <v>429646847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'RM_6.1.sz.mell'!C116</f>
        <v>0</v>
      </c>
      <c r="D116" s="1377">
        <f>'RM_6.1.sz.mell'!K116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'RM_6.1.sz.mell'!C117</f>
        <v>117613706</v>
      </c>
      <c r="D117" s="1378">
        <f>'RM_6.1.sz.mell'!K117</f>
        <v>117613706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'RM_6.1.sz.mell'!C118</f>
        <v>0</v>
      </c>
      <c r="D118" s="1378">
        <f>'RM_6.1.sz.mell'!K118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'RM_6.1.sz.mell'!C119</f>
        <v>0</v>
      </c>
      <c r="D119" s="1378">
        <f>'RM_6.1.sz.mell'!K119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'RM_6.1.sz.mell'!C120</f>
        <v>0</v>
      </c>
      <c r="D120" s="1378">
        <f>'RM_6.1.sz.mell'!K120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'RM_6.1.sz.mell'!C121</f>
        <v>0</v>
      </c>
      <c r="D121" s="1378">
        <f>'RM_6.1.sz.mell'!K121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'RM_6.1.sz.mell'!C122</f>
        <v>0</v>
      </c>
      <c r="D122" s="1378">
        <f>'RM_6.1.sz.mell'!K122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'RM_6.1.sz.mell'!C123</f>
        <v>0</v>
      </c>
      <c r="D123" s="1378">
        <f>'RM_6.1.sz.mell'!K123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'RM_6.1.sz.mell'!C124</f>
        <v>0</v>
      </c>
      <c r="D124" s="1378">
        <f>'RM_6.1.sz.mell'!K124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'RM_6.1.sz.mell'!C125</f>
        <v>0</v>
      </c>
      <c r="D125" s="1378">
        <f>'RM_6.1.sz.mell'!K125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'RM_6.1.sz.mell'!C126</f>
        <v>0</v>
      </c>
      <c r="D126" s="1378">
        <f>'RM_6.1.sz.mell'!K126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'RM_6.1.sz.mell'!C127</f>
        <v>0</v>
      </c>
      <c r="D127" s="1379">
        <f>'RM_6.1.sz.mell'!K127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'RM_6.1.sz.mell'!C128</f>
        <v>977045606</v>
      </c>
      <c r="D128" s="694">
        <f>'RM_6.1.sz.mell'!K128</f>
        <v>977045606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'RM_6.1.sz.mell'!C129</f>
        <v>17000000</v>
      </c>
      <c r="D129" s="694">
        <f>'RM_6.1.sz.mell'!K129</f>
        <v>17000000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'RM_6.1.sz.mell'!C130</f>
        <v>0</v>
      </c>
      <c r="D130" s="1378">
        <f>'RM_6.1.sz.mell'!K130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'RM_6.1.sz.mell'!C131</f>
        <v>17000000</v>
      </c>
      <c r="D131" s="1378">
        <f>'RM_6.1.sz.mell'!K131</f>
        <v>17000000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'RM_6.1.sz.mell'!C132</f>
        <v>0</v>
      </c>
      <c r="D132" s="1378">
        <f>'RM_6.1.sz.mell'!K132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'RM_6.1.sz.mell'!C133</f>
        <v>0</v>
      </c>
      <c r="D133" s="694">
        <f>'RM_6.1.sz.mell'!K133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'RM_6.1.sz.mell'!C134</f>
        <v>0</v>
      </c>
      <c r="D134" s="1378">
        <f>'RM_6.1.sz.mell'!K134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'RM_6.1.sz.mell'!C135</f>
        <v>0</v>
      </c>
      <c r="D135" s="1378">
        <f>'RM_6.1.sz.mell'!K135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'RM_6.1.sz.mell'!C136</f>
        <v>0</v>
      </c>
      <c r="D136" s="1378">
        <f>'RM_6.1.sz.mell'!K136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'RM_6.1.sz.mell'!C137</f>
        <v>0</v>
      </c>
      <c r="D137" s="1378">
        <f>'RM_6.1.sz.mell'!K137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'RM_6.1.sz.mell'!C138</f>
        <v>0</v>
      </c>
      <c r="D138" s="1378">
        <f>'RM_6.1.sz.mell'!K138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'RM_6.1.sz.mell'!C139</f>
        <v>0</v>
      </c>
      <c r="D139" s="1378">
        <f>'RM_6.1.sz.mell'!K139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'RM_6.1.sz.mell'!C140</f>
        <v>128961489</v>
      </c>
      <c r="D140" s="695">
        <f>'RM_6.1.sz.mell'!K140</f>
        <v>128961489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'RM_6.1.sz.mell'!C141</f>
        <v>0</v>
      </c>
      <c r="D141" s="1378">
        <f>'RM_6.1.sz.mell'!K141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'RM_6.1.sz.mell'!C142</f>
        <v>0</v>
      </c>
      <c r="D142" s="1378">
        <f>'RM_6.1.sz.mell'!K142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'RM_6.1.sz.mell'!C143</f>
        <v>128961489</v>
      </c>
      <c r="D143" s="1378">
        <f>'RM_6.1.sz.mell'!K143</f>
        <v>128961489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'RM_6.1.sz.mell'!C144</f>
        <v>0</v>
      </c>
      <c r="D144" s="1378">
        <f>'RM_6.1.sz.mell'!K144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'RM_6.1.sz.mell'!C145</f>
        <v>0</v>
      </c>
      <c r="D145" s="1378">
        <f>'RM_6.1.sz.mell'!K145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'RM_6.1.sz.mell'!C146</f>
        <v>0</v>
      </c>
      <c r="D146" s="696">
        <f>'RM_6.1.sz.mell'!K146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'RM_6.1.sz.mell'!C147</f>
        <v>0</v>
      </c>
      <c r="D147" s="1378">
        <f>'RM_6.1.sz.mell'!K147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'RM_6.1.sz.mell'!C148</f>
        <v>0</v>
      </c>
      <c r="D148" s="1378">
        <f>'RM_6.1.sz.mell'!K148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'RM_6.1.sz.mell'!C149</f>
        <v>0</v>
      </c>
      <c r="D149" s="1378">
        <f>'RM_6.1.sz.mell'!K149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'RM_6.1.sz.mell'!C150</f>
        <v>0</v>
      </c>
      <c r="D150" s="1378">
        <f>'RM_6.1.sz.mell'!K150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'RM_6.1.sz.mell'!C151</f>
        <v>0</v>
      </c>
      <c r="D151" s="1379">
        <f>'RM_6.1.sz.mell'!K151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'RM_6.1.sz.mell'!C152</f>
        <v>0</v>
      </c>
      <c r="D152" s="696">
        <f>'RM_6.1.sz.mell'!K152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'RM_6.1.sz.mell'!C153</f>
        <v>0</v>
      </c>
      <c r="D153" s="696">
        <f>'RM_6.1.sz.mell'!K153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'RM_6.1.sz.mell'!C154</f>
        <v>145961489</v>
      </c>
      <c r="D154" s="702">
        <f>'RM_6.1.sz.mell'!K154</f>
        <v>145961489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'RM_6.1.sz.mell'!C155</f>
        <v>1123007095</v>
      </c>
      <c r="D155" s="702">
        <f>'RM_6.1.sz.mell'!K155</f>
        <v>1123007095</v>
      </c>
      <c r="E155" s="482">
        <f>+E128+E154</f>
        <v>0</v>
      </c>
    </row>
    <row r="156" spans="1:5" ht="13.5" thickBot="1" x14ac:dyDescent="0.25">
      <c r="C156" s="607">
        <f>'RM_6.1.sz.mell'!C156</f>
        <v>0</v>
      </c>
      <c r="D156" s="607">
        <f>'RM_6.1.sz.mell'!K156</f>
        <v>0</v>
      </c>
      <c r="E156" s="377"/>
    </row>
    <row r="157" spans="1:5" ht="15.2" customHeight="1" thickBot="1" x14ac:dyDescent="0.25">
      <c r="A157" s="229" t="s">
        <v>805</v>
      </c>
      <c r="B157" s="230"/>
      <c r="C157" s="1410">
        <f>'RM_6.1.sz.mell'!C157</f>
        <v>0</v>
      </c>
      <c r="D157" s="1410">
        <f>'RM_6.1.sz.mell'!K157</f>
        <v>0</v>
      </c>
      <c r="E157" s="865"/>
    </row>
    <row r="158" spans="1:5" ht="14.45" customHeight="1" thickBot="1" x14ac:dyDescent="0.25">
      <c r="A158" s="229" t="s">
        <v>806</v>
      </c>
      <c r="B158" s="230"/>
      <c r="C158" s="1410">
        <f>'RM_6.1.sz.mell'!C158</f>
        <v>0</v>
      </c>
      <c r="D158" s="1410">
        <f>'RM_6.1.sz.mell'!K158</f>
        <v>0</v>
      </c>
      <c r="E158" s="865"/>
    </row>
  </sheetData>
  <sheetProtection sheet="1" formatCells="0"/>
  <customSheetViews>
    <customSheetView guid="{9A8A2574-4E4C-4A0E-A4B4-611EAAF4A38D}" scale="120">
      <selection activeCell="G24" sqref="G24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2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L45" sqref="L45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CONCATENATE("6.1.1. melléklet ",IB_ALAPADATOK!A7," ",IB_ALAPADATOK!B7," ",IB_ALAPADATOK!C7," ",IB_ALAPADATOK!D7)</f>
        <v>6.1.1. melléklet a 2021. III. negyedévi költségvetési tájékoztatóhoz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CONCATENATE(IB_ALAPADATOK!A3)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412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'IB_6.1.sz.mell'!E4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'RM_6.1.1.sz.mell'!C8</f>
        <v>314031582</v>
      </c>
      <c r="D8" s="694">
        <f>'RM_6.1.1.sz.mell'!K8</f>
        <v>314031582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'RM_6.1.1.sz.mell'!C9</f>
        <v>314031582</v>
      </c>
      <c r="D9" s="1377">
        <f>'RM_6.1.1.sz.mell'!K9</f>
        <v>314031582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'RM_6.1.1.sz.mell'!C10</f>
        <v>0</v>
      </c>
      <c r="D10" s="1378">
        <f>'RM_6.1.1.sz.mell'!K10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'RM_6.1.1.sz.mell'!C11</f>
        <v>0</v>
      </c>
      <c r="D11" s="1378">
        <f>'RM_6.1.1.sz.mell'!K11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'RM_6.1.1.sz.mell'!C12</f>
        <v>0</v>
      </c>
      <c r="D12" s="1378">
        <f>'RM_6.1.1.sz.mell'!K12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'RM_6.1.1.sz.mell'!C13</f>
        <v>0</v>
      </c>
      <c r="D13" s="1378">
        <f>'RM_6.1.1.sz.mell'!K13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'RM_6.1.1.sz.mell'!C14</f>
        <v>0</v>
      </c>
      <c r="D14" s="1378">
        <f>'RM_6.1.1.sz.mell'!K14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'RM_6.1.1.sz.mell'!C15</f>
        <v>0</v>
      </c>
      <c r="D15" s="694">
        <f>'RM_6.1.1.sz.mell'!K15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'RM_6.1.1.sz.mell'!C16</f>
        <v>0</v>
      </c>
      <c r="D16" s="1377">
        <f>'RM_6.1.1.sz.mell'!K16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'RM_6.1.1.sz.mell'!C17</f>
        <v>0</v>
      </c>
      <c r="D17" s="1378">
        <f>'RM_6.1.1.sz.mell'!K17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'RM_6.1.1.sz.mell'!C18</f>
        <v>0</v>
      </c>
      <c r="D18" s="1378">
        <f>'RM_6.1.1.sz.mell'!K18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'RM_6.1.1.sz.mell'!C19</f>
        <v>0</v>
      </c>
      <c r="D19" s="1378">
        <f>'RM_6.1.1.sz.mell'!K19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'RM_6.1.1.sz.mell'!C20</f>
        <v>0</v>
      </c>
      <c r="D20" s="1378">
        <f>'RM_6.1.1.sz.mell'!K20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'RM_6.1.1.sz.mell'!C21</f>
        <v>0</v>
      </c>
      <c r="D21" s="1379">
        <f>'RM_6.1.1.sz.mell'!K21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'RM_6.1.1.sz.mell'!C22</f>
        <v>0</v>
      </c>
      <c r="D22" s="694">
        <f>'RM_6.1.1.sz.mell'!K22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'RM_6.1.1.sz.mell'!C23</f>
        <v>0</v>
      </c>
      <c r="D23" s="1377">
        <f>'RM_6.1.1.sz.mell'!K23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'RM_6.1.1.sz.mell'!C24</f>
        <v>0</v>
      </c>
      <c r="D24" s="1378">
        <f>'RM_6.1.1.sz.mell'!K24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'RM_6.1.1.sz.mell'!C25</f>
        <v>0</v>
      </c>
      <c r="D25" s="1378">
        <f>'RM_6.1.1.sz.mell'!K25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'RM_6.1.1.sz.mell'!C26</f>
        <v>0</v>
      </c>
      <c r="D26" s="1378">
        <f>'RM_6.1.1.sz.mell'!K26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'RM_6.1.1.sz.mell'!C27</f>
        <v>0</v>
      </c>
      <c r="D27" s="1378">
        <f>'RM_6.1.1.sz.mell'!K27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'RM_6.1.1.sz.mell'!C28</f>
        <v>0</v>
      </c>
      <c r="D28" s="1379">
        <f>'RM_6.1.1.sz.mell'!K28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'RM_6.1.1.sz.mell'!C29</f>
        <v>0</v>
      </c>
      <c r="D29" s="389">
        <f>'RM_6.1.1.sz.mell'!K29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'IB_1.1.sz.mell.'!B33</f>
        <v>Építményadó</v>
      </c>
      <c r="C30" s="668">
        <f>'RM_6.1.1.sz.mell'!C30</f>
        <v>0</v>
      </c>
      <c r="D30" s="668">
        <f>'RM_6.1.1.sz.mell'!K30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'IB_1.1.sz.mell.'!B34</f>
        <v>Idegenforgalmi adó</v>
      </c>
      <c r="C31" s="686">
        <f>'RM_6.1.1.sz.mell'!C31</f>
        <v>0</v>
      </c>
      <c r="D31" s="686">
        <f>'RM_6.1.1.sz.mell'!K31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'IB_1.1.sz.mell.'!B35</f>
        <v>Iparűzési adó</v>
      </c>
      <c r="C32" s="686">
        <f>'RM_6.1.1.sz.mell'!C32</f>
        <v>0</v>
      </c>
      <c r="D32" s="686">
        <f>'RM_6.1.1.sz.mell'!K32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'IB_1.1.sz.mell.'!B36</f>
        <v xml:space="preserve">Talajterhelési díj </v>
      </c>
      <c r="C33" s="686">
        <f>'RM_6.1.1.sz.mell'!C33</f>
        <v>0</v>
      </c>
      <c r="D33" s="686">
        <f>'RM_6.1.1.sz.mell'!K33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'IB_1.1.sz.mell.'!B37</f>
        <v>Gépjárműadó</v>
      </c>
      <c r="C34" s="686">
        <f>'RM_6.1.1.sz.mell'!C34</f>
        <v>0</v>
      </c>
      <c r="D34" s="686">
        <f>'RM_6.1.1.sz.mell'!K34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'IB_1.1.sz.mell.'!B38</f>
        <v>Telekadó</v>
      </c>
      <c r="C35" s="686">
        <f>'RM_6.1.1.sz.mell'!C35</f>
        <v>0</v>
      </c>
      <c r="D35" s="686">
        <f>'RM_6.1.1.sz.mell'!K35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'IB_1.1.sz.mell.'!B39</f>
        <v>Egyéb bírság bevételei</v>
      </c>
      <c r="C36" s="688">
        <f>'RM_6.1.1.sz.mell'!C36</f>
        <v>0</v>
      </c>
      <c r="D36" s="688">
        <f>'RM_6.1.1.sz.mell'!K36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'RM_6.1.1.sz.mell'!C37</f>
        <v>0</v>
      </c>
      <c r="D37" s="694">
        <f>'RM_6.1.1.sz.mell'!K37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'RM_6.1.1.sz.mell'!C38</f>
        <v>0</v>
      </c>
      <c r="D38" s="1377">
        <f>'RM_6.1.1.sz.mell'!K38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'RM_6.1.1.sz.mell'!C39</f>
        <v>0</v>
      </c>
      <c r="D39" s="1378">
        <f>'RM_6.1.1.sz.mell'!K39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'RM_6.1.1.sz.mell'!C40</f>
        <v>0</v>
      </c>
      <c r="D40" s="1378">
        <f>'RM_6.1.1.sz.mell'!K40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'RM_6.1.1.sz.mell'!C41</f>
        <v>0</v>
      </c>
      <c r="D41" s="1378">
        <f>'RM_6.1.1.sz.mell'!K41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'RM_6.1.1.sz.mell'!C42</f>
        <v>0</v>
      </c>
      <c r="D42" s="1378">
        <f>'RM_6.1.1.sz.mell'!K42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'RM_6.1.1.sz.mell'!C43</f>
        <v>0</v>
      </c>
      <c r="D43" s="1378">
        <f>'RM_6.1.1.sz.mell'!K43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'RM_6.1.1.sz.mell'!C44</f>
        <v>0</v>
      </c>
      <c r="D44" s="1378">
        <f>'RM_6.1.1.sz.mell'!K44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'RM_6.1.1.sz.mell'!C45</f>
        <v>0</v>
      </c>
      <c r="D45" s="1378">
        <f>'RM_6.1.1.sz.mell'!K45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'RM_6.1.1.sz.mell'!C46</f>
        <v>0</v>
      </c>
      <c r="D46" s="1386">
        <f>'RM_6.1.1.sz.mell'!K46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'RM_6.1.1.sz.mell'!C47</f>
        <v>0</v>
      </c>
      <c r="D47" s="1387">
        <f>'RM_6.1.1.sz.mell'!K47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'RM_6.1.1.sz.mell'!C48</f>
        <v>0</v>
      </c>
      <c r="D48" s="1387">
        <f>'RM_6.1.1.sz.mell'!K48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'RM_6.1.1.sz.mell'!C49</f>
        <v>0</v>
      </c>
      <c r="D49" s="694">
        <f>'RM_6.1.1.sz.mell'!K49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'RM_6.1.1.sz.mell'!C50</f>
        <v>0</v>
      </c>
      <c r="D50" s="1388">
        <f>'RM_6.1.1.sz.mell'!K50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'RM_6.1.1.sz.mell'!C51</f>
        <v>0</v>
      </c>
      <c r="D51" s="1386">
        <f>'RM_6.1.1.sz.mell'!K51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'RM_6.1.1.sz.mell'!C52</f>
        <v>0</v>
      </c>
      <c r="D52" s="1386">
        <f>'RM_6.1.1.sz.mell'!K52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'RM_6.1.1.sz.mell'!C53</f>
        <v>0</v>
      </c>
      <c r="D53" s="1386">
        <f>'RM_6.1.1.sz.mell'!K53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'RM_6.1.1.sz.mell'!C54</f>
        <v>0</v>
      </c>
      <c r="D54" s="1387">
        <f>'RM_6.1.1.sz.mell'!K54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'RM_6.1.1.sz.mell'!C55</f>
        <v>0</v>
      </c>
      <c r="D55" s="694">
        <f>'RM_6.1.1.sz.mell'!K55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'RM_6.1.1.sz.mell'!C56</f>
        <v>0</v>
      </c>
      <c r="D56" s="1377">
        <f>'RM_6.1.1.sz.mell'!K56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'RM_6.1.1.sz.mell'!C57</f>
        <v>0</v>
      </c>
      <c r="D57" s="1378">
        <f>'RM_6.1.1.sz.mell'!K57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'RM_6.1.1.sz.mell'!C58</f>
        <v>0</v>
      </c>
      <c r="D58" s="1378">
        <f>'RM_6.1.1.sz.mell'!K58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'RM_6.1.1.sz.mell'!C59</f>
        <v>0</v>
      </c>
      <c r="D59" s="1379">
        <f>'RM_6.1.1.sz.mell'!K59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'RM_6.1.1.sz.mell'!C60</f>
        <v>0</v>
      </c>
      <c r="D60" s="694">
        <f>'RM_6.1.1.sz.mell'!K60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'RM_6.1.1.sz.mell'!C61</f>
        <v>0</v>
      </c>
      <c r="D61" s="1386">
        <f>'RM_6.1.1.sz.mell'!K61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'RM_6.1.1.sz.mell'!C62</f>
        <v>0</v>
      </c>
      <c r="D62" s="1386">
        <f>'RM_6.1.1.sz.mell'!K62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'RM_6.1.1.sz.mell'!C63</f>
        <v>0</v>
      </c>
      <c r="D63" s="1386">
        <f>'RM_6.1.1.sz.mell'!K63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'RM_6.1.1.sz.mell'!C64</f>
        <v>0</v>
      </c>
      <c r="D64" s="1386">
        <f>'RM_6.1.1.sz.mell'!K64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'RM_6.1.1.sz.mell'!C65</f>
        <v>314031582</v>
      </c>
      <c r="D65" s="695">
        <f>'RM_6.1.1.sz.mell'!K65</f>
        <v>314031582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'RM_6.1.1.sz.mell'!C66</f>
        <v>0</v>
      </c>
      <c r="D66" s="694">
        <f>'RM_6.1.1.sz.mell'!K66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'RM_6.1.1.sz.mell'!C67</f>
        <v>0</v>
      </c>
      <c r="D67" s="1386">
        <f>'RM_6.1.1.sz.mell'!K67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'RM_6.1.1.sz.mell'!C68</f>
        <v>0</v>
      </c>
      <c r="D68" s="1386">
        <f>'RM_6.1.1.sz.mell'!K68</f>
        <v>0</v>
      </c>
      <c r="E68" s="252"/>
    </row>
    <row r="69" spans="1:5" s="92" customFormat="1" ht="12" customHeight="1" thickBot="1" x14ac:dyDescent="0.25">
      <c r="A69" s="430" t="s">
        <v>342</v>
      </c>
      <c r="B69" s="763" t="s">
        <v>307</v>
      </c>
      <c r="C69" s="676">
        <f>'RM_6.1.1.sz.mell'!C69</f>
        <v>0</v>
      </c>
      <c r="D69" s="1389">
        <f>'RM_6.1.1.sz.mell'!K69</f>
        <v>0</v>
      </c>
      <c r="E69" s="864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'RM_6.1.1.sz.mell'!C70</f>
        <v>0</v>
      </c>
      <c r="D70" s="382">
        <f>'RM_6.1.1.sz.mell'!K70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'RM_6.1.1.sz.mell'!C71</f>
        <v>0</v>
      </c>
      <c r="D71" s="679">
        <f>'RM_6.1.1.sz.mell'!K71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'RM_6.1.1.sz.mell'!C72</f>
        <v>0</v>
      </c>
      <c r="D72" s="679">
        <f>'RM_6.1.1.sz.mell'!K72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'RM_6.1.1.sz.mell'!C73</f>
        <v>0</v>
      </c>
      <c r="D73" s="679">
        <f>'RM_6.1.1.sz.mell'!K73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'RM_6.1.1.sz.mell'!C74</f>
        <v>0</v>
      </c>
      <c r="D74" s="679">
        <f>'RM_6.1.1.sz.mell'!K74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'RM_6.1.1.sz.mell'!C75</f>
        <v>0</v>
      </c>
      <c r="D75" s="382">
        <f>'RM_6.1.1.sz.mell'!K75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'RM_6.1.1.sz.mell'!C76</f>
        <v>0</v>
      </c>
      <c r="D76" s="679">
        <f>'RM_6.1.1.sz.mell'!K76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'RM_6.1.1.sz.mell'!C77</f>
        <v>0</v>
      </c>
      <c r="D77" s="679">
        <f>'RM_6.1.1.sz.mell'!K77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'RM_6.1.1.sz.mell'!C78</f>
        <v>0</v>
      </c>
      <c r="D78" s="382">
        <f>'RM_6.1.1.sz.mell'!K78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'RM_6.1.1.sz.mell'!C79</f>
        <v>0</v>
      </c>
      <c r="D79" s="679">
        <f>'RM_6.1.1.sz.mell'!K79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'RM_6.1.1.sz.mell'!C80</f>
        <v>0</v>
      </c>
      <c r="D80" s="679">
        <f>'RM_6.1.1.sz.mell'!K80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'RM_6.1.1.sz.mell'!C81</f>
        <v>0</v>
      </c>
      <c r="D81" s="679">
        <f>'RM_6.1.1.sz.mell'!K81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'RM_6.1.1.sz.mell'!C82</f>
        <v>0</v>
      </c>
      <c r="D82" s="382">
        <f>'RM_6.1.1.sz.mell'!K82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'RM_6.1.1.sz.mell'!C83</f>
        <v>0</v>
      </c>
      <c r="D83" s="679">
        <f>'RM_6.1.1.sz.mell'!K83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'RM_6.1.1.sz.mell'!C84</f>
        <v>0</v>
      </c>
      <c r="D84" s="679">
        <f>'RM_6.1.1.sz.mell'!K84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'RM_6.1.1.sz.mell'!C85</f>
        <v>0</v>
      </c>
      <c r="D85" s="679">
        <f>'RM_6.1.1.sz.mell'!K85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'RM_6.1.1.sz.mell'!C86</f>
        <v>0</v>
      </c>
      <c r="D86" s="679">
        <f>'RM_6.1.1.sz.mell'!K86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'RM_6.1.1.sz.mell'!C87</f>
        <v>0</v>
      </c>
      <c r="D87" s="382">
        <f>'RM_6.1.1.sz.mell'!K87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'RM_6.1.1.sz.mell'!C88</f>
        <v>0</v>
      </c>
      <c r="D88" s="382">
        <f>'RM_6.1.1.sz.mell'!K88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'RM_6.1.1.sz.mell'!C89</f>
        <v>0</v>
      </c>
      <c r="D89" s="389">
        <f>'RM_6.1.1.sz.mell'!K89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'RM_6.1.1.sz.mell'!C90</f>
        <v>314031582</v>
      </c>
      <c r="D90" s="389">
        <f>'RM_6.1.1.sz.mell'!K90</f>
        <v>314031582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'RM_6.1.1.sz.mell'!C93</f>
        <v>314031582</v>
      </c>
      <c r="D93" s="381">
        <f>'RM_6.1.1.sz.mell'!K93</f>
        <v>314031582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'RM_6.1.1.sz.mell'!C94</f>
        <v>209337759</v>
      </c>
      <c r="D94" s="684">
        <f>'RM_6.1.1.sz.mell'!K94</f>
        <v>209337759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'RM_6.1.1.sz.mell'!C95</f>
        <v>32447353</v>
      </c>
      <c r="D95" s="686">
        <f>'RM_6.1.1.sz.mell'!K95</f>
        <v>32447353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'RM_6.1.1.sz.mell'!C96</f>
        <v>72246470</v>
      </c>
      <c r="D96" s="686">
        <f>'RM_6.1.1.sz.mell'!K96</f>
        <v>72246470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'RM_6.1.1.sz.mell'!C97</f>
        <v>0</v>
      </c>
      <c r="D97" s="1379">
        <f>'RM_6.1.1.sz.mell'!K97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'RM_6.1.1.sz.mell'!C98</f>
        <v>0</v>
      </c>
      <c r="D98" s="1379">
        <f>'RM_6.1.1.sz.mell'!K98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'RM_6.1.1.sz.mell'!C99</f>
        <v>0</v>
      </c>
      <c r="D99" s="1379">
        <f>'RM_6.1.1.sz.mell'!K99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'RM_6.1.1.sz.mell'!C100</f>
        <v>0</v>
      </c>
      <c r="D100" s="1379">
        <f>'RM_6.1.1.sz.mell'!K100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'RM_6.1.1.sz.mell'!C101</f>
        <v>0</v>
      </c>
      <c r="D101" s="1379">
        <f>'RM_6.1.1.sz.mell'!K101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'RM_6.1.1.sz.mell'!C102</f>
        <v>0</v>
      </c>
      <c r="D102" s="1379">
        <f>'RM_6.1.1.sz.mell'!K102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'RM_6.1.1.sz.mell'!C103</f>
        <v>0</v>
      </c>
      <c r="D103" s="1379">
        <f>'RM_6.1.1.sz.mell'!K103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'RM_6.1.1.sz.mell'!C104</f>
        <v>0</v>
      </c>
      <c r="D104" s="1379">
        <f>'RM_6.1.1.sz.mell'!K104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'RM_6.1.1.sz.mell'!C105</f>
        <v>0</v>
      </c>
      <c r="D105" s="1379">
        <f>'RM_6.1.1.sz.mell'!K105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'RM_6.1.1.sz.mell'!C106</f>
        <v>0</v>
      </c>
      <c r="D106" s="1379">
        <f>'RM_6.1.1.sz.mell'!K106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'RM_6.1.1.sz.mell'!C107</f>
        <v>0</v>
      </c>
      <c r="D107" s="1379">
        <f>'RM_6.1.1.sz.mell'!K107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'RM_6.1.1.sz.mell'!C108</f>
        <v>0</v>
      </c>
      <c r="D108" s="1379">
        <f>'RM_6.1.1.sz.mell'!K108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'RM_6.1.1.sz.mell'!C109</f>
        <v>0</v>
      </c>
      <c r="D109" s="1379">
        <f>'RM_6.1.1.sz.mell'!K109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'RM_6.1.1.sz.mell'!C110</f>
        <v>0</v>
      </c>
      <c r="D110" s="1378">
        <f>'RM_6.1.1.sz.mell'!K110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'RM_6.1.1.sz.mell'!C111</f>
        <v>0</v>
      </c>
      <c r="D111" s="1378">
        <f>'RM_6.1.1.sz.mell'!K111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'RM_6.1.1.sz.mell'!C112</f>
        <v>0</v>
      </c>
      <c r="D112" s="1379">
        <f>'RM_6.1.1.sz.mell'!K112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'RM_6.1.1.sz.mell'!C113</f>
        <v>0</v>
      </c>
      <c r="D113" s="1417">
        <f>'RM_6.1.1.sz.mell'!K113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'RM_6.1.1.sz.mell'!C114</f>
        <v>0</v>
      </c>
      <c r="D114" s="694">
        <f>'RM_6.1.1.sz.mell'!K114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'RM_6.1.1.sz.mell'!C115</f>
        <v>0</v>
      </c>
      <c r="D115" s="1377">
        <f>'RM_6.1.1.sz.mell'!K115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'RM_6.1.1.sz.mell'!C116</f>
        <v>0</v>
      </c>
      <c r="D116" s="1377">
        <f>'RM_6.1.1.sz.mell'!K116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'RM_6.1.1.sz.mell'!C117</f>
        <v>0</v>
      </c>
      <c r="D117" s="1378">
        <f>'RM_6.1.1.sz.mell'!K117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'RM_6.1.1.sz.mell'!C118</f>
        <v>0</v>
      </c>
      <c r="D118" s="1378">
        <f>'RM_6.1.1.sz.mell'!K118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'RM_6.1.1.sz.mell'!C119</f>
        <v>0</v>
      </c>
      <c r="D119" s="1378">
        <f>'RM_6.1.1.sz.mell'!K119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'RM_6.1.1.sz.mell'!C120</f>
        <v>0</v>
      </c>
      <c r="D120" s="1378">
        <f>'RM_6.1.1.sz.mell'!K120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'RM_6.1.1.sz.mell'!C121</f>
        <v>0</v>
      </c>
      <c r="D121" s="1378">
        <f>'RM_6.1.1.sz.mell'!K121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'RM_6.1.1.sz.mell'!C122</f>
        <v>0</v>
      </c>
      <c r="D122" s="1378">
        <f>'RM_6.1.1.sz.mell'!K122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'RM_6.1.1.sz.mell'!C123</f>
        <v>0</v>
      </c>
      <c r="D123" s="1378">
        <f>'RM_6.1.1.sz.mell'!K123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'RM_6.1.1.sz.mell'!C124</f>
        <v>0</v>
      </c>
      <c r="D124" s="1378">
        <f>'RM_6.1.1.sz.mell'!K124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'RM_6.1.1.sz.mell'!C125</f>
        <v>0</v>
      </c>
      <c r="D125" s="1378">
        <f>'RM_6.1.1.sz.mell'!K125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'RM_6.1.1.sz.mell'!C126</f>
        <v>0</v>
      </c>
      <c r="D126" s="1378">
        <f>'RM_6.1.1.sz.mell'!K126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'RM_6.1.1.sz.mell'!C127</f>
        <v>0</v>
      </c>
      <c r="D127" s="1379">
        <f>'RM_6.1.1.sz.mell'!K127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'RM_6.1.1.sz.mell'!C128</f>
        <v>314031582</v>
      </c>
      <c r="D128" s="694">
        <f>'RM_6.1.1.sz.mell'!K128</f>
        <v>314031582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'RM_6.1.1.sz.mell'!C129</f>
        <v>0</v>
      </c>
      <c r="D129" s="694">
        <f>'RM_6.1.1.sz.mell'!K129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'RM_6.1.1.sz.mell'!C130</f>
        <v>0</v>
      </c>
      <c r="D130" s="1378">
        <f>'RM_6.1.1.sz.mell'!K130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'RM_6.1.1.sz.mell'!C131</f>
        <v>0</v>
      </c>
      <c r="D131" s="1378">
        <f>'RM_6.1.1.sz.mell'!K131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'RM_6.1.1.sz.mell'!C132</f>
        <v>0</v>
      </c>
      <c r="D132" s="1378">
        <f>'RM_6.1.1.sz.mell'!K132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'RM_6.1.1.sz.mell'!C133</f>
        <v>0</v>
      </c>
      <c r="D133" s="694">
        <f>'RM_6.1.1.sz.mell'!K133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'RM_6.1.1.sz.mell'!C134</f>
        <v>0</v>
      </c>
      <c r="D134" s="1378">
        <f>'RM_6.1.1.sz.mell'!K134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'RM_6.1.1.sz.mell'!C135</f>
        <v>0</v>
      </c>
      <c r="D135" s="1378">
        <f>'RM_6.1.1.sz.mell'!K135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'RM_6.1.1.sz.mell'!C136</f>
        <v>0</v>
      </c>
      <c r="D136" s="1378">
        <f>'RM_6.1.1.sz.mell'!K136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'RM_6.1.1.sz.mell'!C137</f>
        <v>0</v>
      </c>
      <c r="D137" s="1378">
        <f>'RM_6.1.1.sz.mell'!K137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'RM_6.1.1.sz.mell'!C138</f>
        <v>0</v>
      </c>
      <c r="D138" s="1378">
        <f>'RM_6.1.1.sz.mell'!K138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'RM_6.1.1.sz.mell'!C139</f>
        <v>0</v>
      </c>
      <c r="D139" s="1378">
        <f>'RM_6.1.1.sz.mell'!K139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'RM_6.1.1.sz.mell'!C140</f>
        <v>0</v>
      </c>
      <c r="D140" s="695">
        <f>'RM_6.1.1.sz.mell'!K140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'RM_6.1.1.sz.mell'!C141</f>
        <v>0</v>
      </c>
      <c r="D141" s="1378">
        <f>'RM_6.1.1.sz.mell'!K141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'RM_6.1.1.sz.mell'!C142</f>
        <v>0</v>
      </c>
      <c r="D142" s="1378">
        <f>'RM_6.1.1.sz.mell'!K142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'RM_6.1.1.sz.mell'!C143</f>
        <v>0</v>
      </c>
      <c r="D143" s="1378">
        <f>'RM_6.1.1.sz.mell'!K143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'RM_6.1.1.sz.mell'!C144</f>
        <v>0</v>
      </c>
      <c r="D144" s="1378">
        <f>'RM_6.1.1.sz.mell'!K144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'RM_6.1.1.sz.mell'!C145</f>
        <v>0</v>
      </c>
      <c r="D145" s="1378">
        <f>'RM_6.1.1.sz.mell'!K145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'RM_6.1.1.sz.mell'!C146</f>
        <v>0</v>
      </c>
      <c r="D146" s="696">
        <f>'RM_6.1.1.sz.mell'!K146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'RM_6.1.1.sz.mell'!C147</f>
        <v>0</v>
      </c>
      <c r="D147" s="1378">
        <f>'RM_6.1.1.sz.mell'!K147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'RM_6.1.1.sz.mell'!C148</f>
        <v>0</v>
      </c>
      <c r="D148" s="1378">
        <f>'RM_6.1.1.sz.mell'!K148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'RM_6.1.1.sz.mell'!C149</f>
        <v>0</v>
      </c>
      <c r="D149" s="1378">
        <f>'RM_6.1.1.sz.mell'!K149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'RM_6.1.1.sz.mell'!C150</f>
        <v>0</v>
      </c>
      <c r="D150" s="1378">
        <f>'RM_6.1.1.sz.mell'!K150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'RM_6.1.1.sz.mell'!C151</f>
        <v>0</v>
      </c>
      <c r="D151" s="1379">
        <f>'RM_6.1.1.sz.mell'!K151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'RM_6.1.1.sz.mell'!C152</f>
        <v>0</v>
      </c>
      <c r="D152" s="696">
        <f>'RM_6.1.1.sz.mell'!K152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'RM_6.1.1.sz.mell'!C153</f>
        <v>0</v>
      </c>
      <c r="D153" s="696">
        <f>'RM_6.1.1.sz.mell'!K153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'RM_6.1.1.sz.mell'!C154</f>
        <v>0</v>
      </c>
      <c r="D154" s="702">
        <f>'RM_6.1.1.sz.mell'!K154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'RM_6.1.1.sz.mell'!C155</f>
        <v>314031582</v>
      </c>
      <c r="D155" s="702">
        <f>'RM_6.1.1.sz.mell'!K155</f>
        <v>314031582</v>
      </c>
      <c r="E155" s="482">
        <f>+E128+E154</f>
        <v>0</v>
      </c>
    </row>
    <row r="156" spans="1:5" ht="13.5" thickBot="1" x14ac:dyDescent="0.25">
      <c r="C156" s="607">
        <f>'RM_6.1.1.sz.mell'!C156</f>
        <v>0</v>
      </c>
      <c r="D156" s="607">
        <f>'RM_6.1.1.sz.mell'!K156</f>
        <v>0</v>
      </c>
      <c r="E156" s="377"/>
    </row>
    <row r="157" spans="1:5" ht="15.2" customHeight="1" thickBot="1" x14ac:dyDescent="0.25">
      <c r="A157" s="866" t="s">
        <v>805</v>
      </c>
      <c r="B157" s="867"/>
      <c r="C157" s="1410">
        <f>'RM_6.1.1.sz.mell'!C157</f>
        <v>0</v>
      </c>
      <c r="D157" s="1410">
        <f>'RM_6.1.1.sz.mell'!K157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'RM_6.1.1.sz.mell'!C158</f>
        <v>0</v>
      </c>
      <c r="D158" s="1410">
        <f>'RM_6.1.1.sz.mell'!K158</f>
        <v>0</v>
      </c>
      <c r="E158" s="865"/>
    </row>
  </sheetData>
  <sheetProtection sheet="1" formatCells="0"/>
  <customSheetViews>
    <customSheetView guid="{9A8A2574-4E4C-4A0E-A4B4-611EAAF4A38D}" scale="120">
      <selection activeCell="L45" sqref="L45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2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M31" sqref="M31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25">
      <c r="A1" s="585"/>
      <c r="B1" s="586"/>
      <c r="C1" s="870"/>
      <c r="D1" s="870"/>
      <c r="E1" s="580" t="str">
        <f>CONCATENATE("6.1.2. melléklet ",IB_ALAPADATOK!A7," ",IB_ALAPADATOK!B7," ",IB_ALAPADATOK!C7," ",IB_ALAPADATOK!D7)</f>
        <v>6.1.2. melléklet a 2021. III. negyedévi költségvetési tájékoztatóhoz</v>
      </c>
    </row>
    <row r="2" spans="1:5" s="89" customFormat="1" ht="21.2" customHeight="1" thickBot="1" x14ac:dyDescent="0.25">
      <c r="A2" s="856" t="s">
        <v>60</v>
      </c>
      <c r="B2" s="2472" t="str">
        <f>CONCATENATE(IB_ALAPADATOK!A3)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413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'IB_6.1.1.sz.mell'!E4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'RM_6.1.2.sz.mell'!C8</f>
        <v>9099230</v>
      </c>
      <c r="D8" s="694">
        <f>'RM_6.1.2.sz.mell'!K8</f>
        <v>9099230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'RM_6.1.2.sz.mell'!C9</f>
        <v>0</v>
      </c>
      <c r="D9" s="1377">
        <f>'RM_6.1.2.sz.mell'!K9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'RM_6.1.2.sz.mell'!C10</f>
        <v>0</v>
      </c>
      <c r="D10" s="1378">
        <f>'RM_6.1.2.sz.mell'!K10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'RM_6.1.2.sz.mell'!C11</f>
        <v>0</v>
      </c>
      <c r="D11" s="1378">
        <f>'RM_6.1.2.sz.mell'!K11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'RM_6.1.2.sz.mell'!C12</f>
        <v>9099230</v>
      </c>
      <c r="D12" s="1378">
        <f>'RM_6.1.2.sz.mell'!K12</f>
        <v>9099230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'RM_6.1.2.sz.mell'!C13</f>
        <v>0</v>
      </c>
      <c r="D13" s="1378">
        <f>'RM_6.1.2.sz.mell'!K13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'RM_6.1.2.sz.mell'!C14</f>
        <v>0</v>
      </c>
      <c r="D14" s="1378">
        <f>'RM_6.1.2.sz.mell'!K14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'RM_6.1.2.sz.mell'!C15</f>
        <v>0</v>
      </c>
      <c r="D15" s="694">
        <f>'RM_6.1.2.sz.mell'!K15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'RM_6.1.2.sz.mell'!C16</f>
        <v>0</v>
      </c>
      <c r="D16" s="1377">
        <f>'RM_6.1.2.sz.mell'!K16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'RM_6.1.2.sz.mell'!C17</f>
        <v>0</v>
      </c>
      <c r="D17" s="1378">
        <f>'RM_6.1.2.sz.mell'!K17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'RM_6.1.2.sz.mell'!C18</f>
        <v>0</v>
      </c>
      <c r="D18" s="1378">
        <f>'RM_6.1.2.sz.mell'!K18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'RM_6.1.2.sz.mell'!C19</f>
        <v>0</v>
      </c>
      <c r="D19" s="1378">
        <f>'RM_6.1.2.sz.mell'!K19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'RM_6.1.2.sz.mell'!C20</f>
        <v>0</v>
      </c>
      <c r="D20" s="1378">
        <f>'RM_6.1.2.sz.mell'!K20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'RM_6.1.2.sz.mell'!C21</f>
        <v>0</v>
      </c>
      <c r="D21" s="1379">
        <f>'RM_6.1.2.sz.mell'!K21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'RM_6.1.2.sz.mell'!C22</f>
        <v>0</v>
      </c>
      <c r="D22" s="694">
        <f>'RM_6.1.2.sz.mell'!K22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'RM_6.1.2.sz.mell'!C23</f>
        <v>0</v>
      </c>
      <c r="D23" s="1377">
        <f>'RM_6.1.2.sz.mell'!K23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'RM_6.1.2.sz.mell'!C24</f>
        <v>0</v>
      </c>
      <c r="D24" s="1378">
        <f>'RM_6.1.2.sz.mell'!K24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'RM_6.1.2.sz.mell'!C25</f>
        <v>0</v>
      </c>
      <c r="D25" s="1378">
        <f>'RM_6.1.2.sz.mell'!K25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'RM_6.1.2.sz.mell'!C26</f>
        <v>0</v>
      </c>
      <c r="D26" s="1378">
        <f>'RM_6.1.2.sz.mell'!K26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'RM_6.1.2.sz.mell'!C27</f>
        <v>0</v>
      </c>
      <c r="D27" s="1378">
        <f>'RM_6.1.2.sz.mell'!K27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'RM_6.1.2.sz.mell'!C28</f>
        <v>0</v>
      </c>
      <c r="D28" s="1379">
        <f>'RM_6.1.2.sz.mell'!K28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'RM_6.1.2.sz.mell'!C29</f>
        <v>0</v>
      </c>
      <c r="D29" s="389">
        <f>'RM_6.1.2.sz.mell'!K29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'IB_1.1.sz.mell.'!B33</f>
        <v>Építményadó</v>
      </c>
      <c r="C30" s="668">
        <f>'RM_6.1.2.sz.mell'!C30</f>
        <v>0</v>
      </c>
      <c r="D30" s="668">
        <f>'RM_6.1.2.sz.mell'!K30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'IB_1.1.sz.mell.'!B34</f>
        <v>Idegenforgalmi adó</v>
      </c>
      <c r="C31" s="686">
        <f>'RM_6.1.2.sz.mell'!C31</f>
        <v>0</v>
      </c>
      <c r="D31" s="686">
        <f>'RM_6.1.2.sz.mell'!K31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'IB_1.1.sz.mell.'!B35</f>
        <v>Iparűzési adó</v>
      </c>
      <c r="C32" s="686">
        <f>'RM_6.1.2.sz.mell'!C32</f>
        <v>0</v>
      </c>
      <c r="D32" s="686">
        <f>'RM_6.1.2.sz.mell'!K32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'IB_1.1.sz.mell.'!B36</f>
        <v xml:space="preserve">Talajterhelési díj </v>
      </c>
      <c r="C33" s="686">
        <f>'RM_6.1.2.sz.mell'!C33</f>
        <v>0</v>
      </c>
      <c r="D33" s="686">
        <f>'RM_6.1.2.sz.mell'!K33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'IB_1.1.sz.mell.'!B37</f>
        <v>Gépjárműadó</v>
      </c>
      <c r="C34" s="686">
        <f>'RM_6.1.2.sz.mell'!C34</f>
        <v>0</v>
      </c>
      <c r="D34" s="686">
        <f>'RM_6.1.2.sz.mell'!K34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'IB_1.1.sz.mell.'!B38</f>
        <v>Telekadó</v>
      </c>
      <c r="C35" s="686">
        <f>'RM_6.1.2.sz.mell'!C35</f>
        <v>0</v>
      </c>
      <c r="D35" s="686">
        <f>'RM_6.1.2.sz.mell'!K35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'IB_1.1.sz.mell.'!B39</f>
        <v>Egyéb bírság bevételei</v>
      </c>
      <c r="C36" s="688">
        <f>'RM_6.1.2.sz.mell'!C36</f>
        <v>0</v>
      </c>
      <c r="D36" s="688">
        <f>'RM_6.1.2.sz.mell'!K36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'RM_6.1.2.sz.mell'!C37</f>
        <v>0</v>
      </c>
      <c r="D37" s="694">
        <f>'RM_6.1.2.sz.mell'!K37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'RM_6.1.2.sz.mell'!C38</f>
        <v>0</v>
      </c>
      <c r="D38" s="1377">
        <f>'RM_6.1.2.sz.mell'!K38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'RM_6.1.2.sz.mell'!C39</f>
        <v>0</v>
      </c>
      <c r="D39" s="1378">
        <f>'RM_6.1.2.sz.mell'!K39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'RM_6.1.2.sz.mell'!C40</f>
        <v>0</v>
      </c>
      <c r="D40" s="1378">
        <f>'RM_6.1.2.sz.mell'!K40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'RM_6.1.2.sz.mell'!C41</f>
        <v>0</v>
      </c>
      <c r="D41" s="1378">
        <f>'RM_6.1.2.sz.mell'!K41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'RM_6.1.2.sz.mell'!C42</f>
        <v>0</v>
      </c>
      <c r="D42" s="1378">
        <f>'RM_6.1.2.sz.mell'!K42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'RM_6.1.2.sz.mell'!C43</f>
        <v>0</v>
      </c>
      <c r="D43" s="1378">
        <f>'RM_6.1.2.sz.mell'!K43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'RM_6.1.2.sz.mell'!C44</f>
        <v>0</v>
      </c>
      <c r="D44" s="1378">
        <f>'RM_6.1.2.sz.mell'!K44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'RM_6.1.2.sz.mell'!C45</f>
        <v>0</v>
      </c>
      <c r="D45" s="1378">
        <f>'RM_6.1.2.sz.mell'!K45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'RM_6.1.2.sz.mell'!C46</f>
        <v>0</v>
      </c>
      <c r="D46" s="1386">
        <f>'RM_6.1.2.sz.mell'!K46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'RM_6.1.2.sz.mell'!C47</f>
        <v>0</v>
      </c>
      <c r="D47" s="1387">
        <f>'RM_6.1.2.sz.mell'!K47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'RM_6.1.2.sz.mell'!C48</f>
        <v>0</v>
      </c>
      <c r="D48" s="1387">
        <f>'RM_6.1.2.sz.mell'!K48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'RM_6.1.2.sz.mell'!C49</f>
        <v>0</v>
      </c>
      <c r="D49" s="694">
        <f>'RM_6.1.2.sz.mell'!K49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'RM_6.1.2.sz.mell'!C50</f>
        <v>0</v>
      </c>
      <c r="D50" s="1388">
        <f>'RM_6.1.2.sz.mell'!K50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'RM_6.1.2.sz.mell'!C51</f>
        <v>0</v>
      </c>
      <c r="D51" s="1386">
        <f>'RM_6.1.2.sz.mell'!K51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'RM_6.1.2.sz.mell'!C52</f>
        <v>0</v>
      </c>
      <c r="D52" s="1386">
        <f>'RM_6.1.2.sz.mell'!K52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'RM_6.1.2.sz.mell'!C53</f>
        <v>0</v>
      </c>
      <c r="D53" s="1386">
        <f>'RM_6.1.2.sz.mell'!K53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'RM_6.1.2.sz.mell'!C54</f>
        <v>0</v>
      </c>
      <c r="D54" s="1387">
        <f>'RM_6.1.2.sz.mell'!K54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'RM_6.1.2.sz.mell'!C55</f>
        <v>0</v>
      </c>
      <c r="D55" s="694">
        <f>'RM_6.1.2.sz.mell'!K55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'RM_6.1.2.sz.mell'!C56</f>
        <v>0</v>
      </c>
      <c r="D56" s="1377">
        <f>'RM_6.1.2.sz.mell'!K56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'RM_6.1.2.sz.mell'!C57</f>
        <v>0</v>
      </c>
      <c r="D57" s="1378">
        <f>'RM_6.1.2.sz.mell'!K57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'RM_6.1.2.sz.mell'!C58</f>
        <v>0</v>
      </c>
      <c r="D58" s="1378">
        <f>'RM_6.1.2.sz.mell'!K58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'RM_6.1.2.sz.mell'!C59</f>
        <v>0</v>
      </c>
      <c r="D59" s="1379">
        <f>'RM_6.1.2.sz.mell'!K59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'RM_6.1.2.sz.mell'!C60</f>
        <v>0</v>
      </c>
      <c r="D60" s="694">
        <f>'RM_6.1.2.sz.mell'!K60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'RM_6.1.2.sz.mell'!C61</f>
        <v>0</v>
      </c>
      <c r="D61" s="1386">
        <f>'RM_6.1.2.sz.mell'!K61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'RM_6.1.2.sz.mell'!C62</f>
        <v>0</v>
      </c>
      <c r="D62" s="1386">
        <f>'RM_6.1.2.sz.mell'!K62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'RM_6.1.2.sz.mell'!C63</f>
        <v>0</v>
      </c>
      <c r="D63" s="1386">
        <f>'RM_6.1.2.sz.mell'!K63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'RM_6.1.2.sz.mell'!C64</f>
        <v>0</v>
      </c>
      <c r="D64" s="1386">
        <f>'RM_6.1.2.sz.mell'!K64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'RM_6.1.2.sz.mell'!C65</f>
        <v>9099230</v>
      </c>
      <c r="D65" s="695">
        <f>'RM_6.1.2.sz.mell'!K65</f>
        <v>9099230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'RM_6.1.2.sz.mell'!C66</f>
        <v>0</v>
      </c>
      <c r="D66" s="694">
        <f>'RM_6.1.2.sz.mell'!K66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'RM_6.1.2.sz.mell'!C67</f>
        <v>0</v>
      </c>
      <c r="D67" s="1386">
        <f>'RM_6.1.2.sz.mell'!K67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'RM_6.1.2.sz.mell'!C68</f>
        <v>0</v>
      </c>
      <c r="D68" s="1386">
        <f>'RM_6.1.2.sz.mell'!K68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9">
        <f>'RM_6.1.2.sz.mell'!C69</f>
        <v>0</v>
      </c>
      <c r="D69" s="1389">
        <f>'RM_6.1.2.sz.mell'!K69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'RM_6.1.2.sz.mell'!C70</f>
        <v>0</v>
      </c>
      <c r="D70" s="382">
        <f>'RM_6.1.2.sz.mell'!K70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'RM_6.1.2.sz.mell'!C71</f>
        <v>0</v>
      </c>
      <c r="D71" s="679">
        <f>'RM_6.1.2.sz.mell'!K71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'RM_6.1.2.sz.mell'!C72</f>
        <v>0</v>
      </c>
      <c r="D72" s="679">
        <f>'RM_6.1.2.sz.mell'!K72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'RM_6.1.2.sz.mell'!C73</f>
        <v>0</v>
      </c>
      <c r="D73" s="679">
        <f>'RM_6.1.2.sz.mell'!K73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'RM_6.1.2.sz.mell'!C74</f>
        <v>0</v>
      </c>
      <c r="D74" s="679">
        <f>'RM_6.1.2.sz.mell'!K74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'RM_6.1.2.sz.mell'!C75</f>
        <v>0</v>
      </c>
      <c r="D75" s="382">
        <f>'RM_6.1.2.sz.mell'!K75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'RM_6.1.2.sz.mell'!C76</f>
        <v>0</v>
      </c>
      <c r="D76" s="679">
        <f>'RM_6.1.2.sz.mell'!K76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'RM_6.1.2.sz.mell'!C77</f>
        <v>0</v>
      </c>
      <c r="D77" s="679">
        <f>'RM_6.1.2.sz.mell'!K77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'RM_6.1.2.sz.mell'!C78</f>
        <v>0</v>
      </c>
      <c r="D78" s="382">
        <f>'RM_6.1.2.sz.mell'!K78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'RM_6.1.2.sz.mell'!C79</f>
        <v>0</v>
      </c>
      <c r="D79" s="679">
        <f>'RM_6.1.2.sz.mell'!K79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'RM_6.1.2.sz.mell'!C80</f>
        <v>0</v>
      </c>
      <c r="D80" s="679">
        <f>'RM_6.1.2.sz.mell'!K80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'RM_6.1.2.sz.mell'!C81</f>
        <v>0</v>
      </c>
      <c r="D81" s="679">
        <f>'RM_6.1.2.sz.mell'!K81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'RM_6.1.2.sz.mell'!C82</f>
        <v>0</v>
      </c>
      <c r="D82" s="382">
        <f>'RM_6.1.2.sz.mell'!K82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'RM_6.1.2.sz.mell'!C83</f>
        <v>0</v>
      </c>
      <c r="D83" s="679">
        <f>'RM_6.1.2.sz.mell'!K83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'RM_6.1.2.sz.mell'!C84</f>
        <v>0</v>
      </c>
      <c r="D84" s="679">
        <f>'RM_6.1.2.sz.mell'!K84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'RM_6.1.2.sz.mell'!C85</f>
        <v>0</v>
      </c>
      <c r="D85" s="679">
        <f>'RM_6.1.2.sz.mell'!K85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'RM_6.1.2.sz.mell'!C86</f>
        <v>0</v>
      </c>
      <c r="D86" s="679">
        <f>'RM_6.1.2.sz.mell'!K86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'RM_6.1.2.sz.mell'!C87</f>
        <v>0</v>
      </c>
      <c r="D87" s="382">
        <f>'RM_6.1.2.sz.mell'!K87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'RM_6.1.2.sz.mell'!C88</f>
        <v>0</v>
      </c>
      <c r="D88" s="382">
        <f>'RM_6.1.2.sz.mell'!K88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'RM_6.1.2.sz.mell'!C89</f>
        <v>0</v>
      </c>
      <c r="D89" s="389">
        <f>'RM_6.1.2.sz.mell'!K89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'RM_6.1.2.sz.mell'!C90</f>
        <v>9099230</v>
      </c>
      <c r="D90" s="389">
        <f>'RM_6.1.2.sz.mell'!K90</f>
        <v>9099230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'RM_6.1.2.sz.mell'!C93</f>
        <v>9099230</v>
      </c>
      <c r="D93" s="381">
        <f>'RM_6.1.2.sz.mell'!K93</f>
        <v>9099230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'RM_6.1.2.sz.mell'!C94</f>
        <v>5735200</v>
      </c>
      <c r="D94" s="684">
        <f>'RM_6.1.2.sz.mell'!K94</f>
        <v>5735200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'RM_6.1.2.sz.mell'!C95</f>
        <v>895656</v>
      </c>
      <c r="D95" s="686">
        <f>'RM_6.1.2.sz.mell'!K95</f>
        <v>895656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'RM_6.1.2.sz.mell'!C96</f>
        <v>2468374</v>
      </c>
      <c r="D96" s="686">
        <f>'RM_6.1.2.sz.mell'!K96</f>
        <v>2468374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'RM_6.1.2.sz.mell'!C97</f>
        <v>0</v>
      </c>
      <c r="D97" s="1379">
        <f>'RM_6.1.2.sz.mell'!K97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'RM_6.1.2.sz.mell'!C98</f>
        <v>0</v>
      </c>
      <c r="D98" s="1379">
        <f>'RM_6.1.2.sz.mell'!K98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'RM_6.1.2.sz.mell'!C99</f>
        <v>0</v>
      </c>
      <c r="D99" s="1379">
        <f>'RM_6.1.2.sz.mell'!K99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'RM_6.1.2.sz.mell'!C100</f>
        <v>0</v>
      </c>
      <c r="D100" s="1379">
        <f>'RM_6.1.2.sz.mell'!K100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'RM_6.1.2.sz.mell'!C101</f>
        <v>0</v>
      </c>
      <c r="D101" s="1379">
        <f>'RM_6.1.2.sz.mell'!K101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'RM_6.1.2.sz.mell'!C102</f>
        <v>0</v>
      </c>
      <c r="D102" s="1379">
        <f>'RM_6.1.2.sz.mell'!K102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'RM_6.1.2.sz.mell'!C103</f>
        <v>0</v>
      </c>
      <c r="D103" s="1379">
        <f>'RM_6.1.2.sz.mell'!K103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'RM_6.1.2.sz.mell'!C104</f>
        <v>0</v>
      </c>
      <c r="D104" s="1379">
        <f>'RM_6.1.2.sz.mell'!K104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'RM_6.1.2.sz.mell'!C105</f>
        <v>0</v>
      </c>
      <c r="D105" s="1379">
        <f>'RM_6.1.2.sz.mell'!K105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'RM_6.1.2.sz.mell'!C106</f>
        <v>0</v>
      </c>
      <c r="D106" s="1379">
        <f>'RM_6.1.2.sz.mell'!K106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'RM_6.1.2.sz.mell'!C107</f>
        <v>0</v>
      </c>
      <c r="D107" s="1379">
        <f>'RM_6.1.2.sz.mell'!K107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'RM_6.1.2.sz.mell'!C108</f>
        <v>0</v>
      </c>
      <c r="D108" s="1379">
        <f>'RM_6.1.2.sz.mell'!K108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'RM_6.1.2.sz.mell'!C109</f>
        <v>0</v>
      </c>
      <c r="D109" s="1379">
        <f>'RM_6.1.2.sz.mell'!K109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'RM_6.1.2.sz.mell'!C110</f>
        <v>0</v>
      </c>
      <c r="D110" s="1378">
        <f>'RM_6.1.2.sz.mell'!K110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'RM_6.1.2.sz.mell'!C111</f>
        <v>0</v>
      </c>
      <c r="D111" s="1378">
        <f>'RM_6.1.2.sz.mell'!K111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'RM_6.1.2.sz.mell'!C112</f>
        <v>0</v>
      </c>
      <c r="D112" s="1379">
        <f>'RM_6.1.2.sz.mell'!K112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'RM_6.1.2.sz.mell'!C113</f>
        <v>0</v>
      </c>
      <c r="D113" s="1417">
        <f>'RM_6.1.2.sz.mell'!K113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'RM_6.1.2.sz.mell'!C114</f>
        <v>0</v>
      </c>
      <c r="D114" s="694">
        <f>'RM_6.1.2.sz.mell'!K114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'RM_6.1.2.sz.mell'!C115</f>
        <v>0</v>
      </c>
      <c r="D115" s="1377">
        <f>'RM_6.1.2.sz.mell'!K115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'RM_6.1.2.sz.mell'!C116</f>
        <v>0</v>
      </c>
      <c r="D116" s="1377">
        <f>'RM_6.1.2.sz.mell'!K116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'RM_6.1.2.sz.mell'!C117</f>
        <v>0</v>
      </c>
      <c r="D117" s="1378">
        <f>'RM_6.1.2.sz.mell'!K117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'RM_6.1.2.sz.mell'!C118</f>
        <v>0</v>
      </c>
      <c r="D118" s="1378">
        <f>'RM_6.1.2.sz.mell'!K118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'RM_6.1.2.sz.mell'!C119</f>
        <v>0</v>
      </c>
      <c r="D119" s="1378">
        <f>'RM_6.1.2.sz.mell'!K119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'RM_6.1.2.sz.mell'!C120</f>
        <v>0</v>
      </c>
      <c r="D120" s="1378">
        <f>'RM_6.1.2.sz.mell'!K120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'RM_6.1.2.sz.mell'!C121</f>
        <v>0</v>
      </c>
      <c r="D121" s="1378">
        <f>'RM_6.1.2.sz.mell'!K121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'RM_6.1.2.sz.mell'!C122</f>
        <v>0</v>
      </c>
      <c r="D122" s="1378">
        <f>'RM_6.1.2.sz.mell'!K122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'RM_6.1.2.sz.mell'!C123</f>
        <v>0</v>
      </c>
      <c r="D123" s="1378">
        <f>'RM_6.1.2.sz.mell'!K123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'RM_6.1.2.sz.mell'!C124</f>
        <v>0</v>
      </c>
      <c r="D124" s="1378">
        <f>'RM_6.1.2.sz.mell'!K124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'RM_6.1.2.sz.mell'!C125</f>
        <v>0</v>
      </c>
      <c r="D125" s="1378">
        <f>'RM_6.1.2.sz.mell'!K125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'RM_6.1.2.sz.mell'!C126</f>
        <v>0</v>
      </c>
      <c r="D126" s="1378">
        <f>'RM_6.1.2.sz.mell'!K126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'RM_6.1.2.sz.mell'!C127</f>
        <v>0</v>
      </c>
      <c r="D127" s="1379">
        <f>'RM_6.1.2.sz.mell'!K127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'RM_6.1.2.sz.mell'!C128</f>
        <v>9099230</v>
      </c>
      <c r="D128" s="694">
        <f>'RM_6.1.2.sz.mell'!K128</f>
        <v>9099230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'RM_6.1.2.sz.mell'!C129</f>
        <v>0</v>
      </c>
      <c r="D129" s="694">
        <f>'RM_6.1.2.sz.mell'!K129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'RM_6.1.2.sz.mell'!C130</f>
        <v>0</v>
      </c>
      <c r="D130" s="1378">
        <f>'RM_6.1.2.sz.mell'!K130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'RM_6.1.2.sz.mell'!C131</f>
        <v>0</v>
      </c>
      <c r="D131" s="1378">
        <f>'RM_6.1.2.sz.mell'!K131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'RM_6.1.2.sz.mell'!C132</f>
        <v>0</v>
      </c>
      <c r="D132" s="1378">
        <f>'RM_6.1.2.sz.mell'!K132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'RM_6.1.2.sz.mell'!C133</f>
        <v>0</v>
      </c>
      <c r="D133" s="694">
        <f>'RM_6.1.2.sz.mell'!K133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'RM_6.1.2.sz.mell'!C134</f>
        <v>0</v>
      </c>
      <c r="D134" s="1378">
        <f>'RM_6.1.2.sz.mell'!K134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'RM_6.1.2.sz.mell'!C135</f>
        <v>0</v>
      </c>
      <c r="D135" s="1378">
        <f>'RM_6.1.2.sz.mell'!K135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'RM_6.1.2.sz.mell'!C136</f>
        <v>0</v>
      </c>
      <c r="D136" s="1378">
        <f>'RM_6.1.2.sz.mell'!K136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'RM_6.1.2.sz.mell'!C137</f>
        <v>0</v>
      </c>
      <c r="D137" s="1378">
        <f>'RM_6.1.2.sz.mell'!K137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'RM_6.1.2.sz.mell'!C138</f>
        <v>0</v>
      </c>
      <c r="D138" s="1378">
        <f>'RM_6.1.2.sz.mell'!K138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'RM_6.1.2.sz.mell'!C139</f>
        <v>0</v>
      </c>
      <c r="D139" s="1378">
        <f>'RM_6.1.2.sz.mell'!K139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'RM_6.1.2.sz.mell'!C140</f>
        <v>0</v>
      </c>
      <c r="D140" s="695">
        <f>'RM_6.1.2.sz.mell'!K140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'RM_6.1.2.sz.mell'!C141</f>
        <v>0</v>
      </c>
      <c r="D141" s="1378">
        <f>'RM_6.1.2.sz.mell'!K141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'RM_6.1.2.sz.mell'!C142</f>
        <v>0</v>
      </c>
      <c r="D142" s="1378">
        <f>'RM_6.1.2.sz.mell'!K142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'RM_6.1.2.sz.mell'!C143</f>
        <v>0</v>
      </c>
      <c r="D143" s="1378">
        <f>'RM_6.1.2.sz.mell'!K143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'RM_6.1.2.sz.mell'!C144</f>
        <v>0</v>
      </c>
      <c r="D144" s="1378">
        <f>'RM_6.1.2.sz.mell'!K144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'RM_6.1.2.sz.mell'!C145</f>
        <v>0</v>
      </c>
      <c r="D145" s="1378">
        <f>'RM_6.1.2.sz.mell'!K145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'RM_6.1.2.sz.mell'!C146</f>
        <v>0</v>
      </c>
      <c r="D146" s="696">
        <f>'RM_6.1.2.sz.mell'!K146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'RM_6.1.2.sz.mell'!C147</f>
        <v>0</v>
      </c>
      <c r="D147" s="1378">
        <f>'RM_6.1.2.sz.mell'!K147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'RM_6.1.2.sz.mell'!C148</f>
        <v>0</v>
      </c>
      <c r="D148" s="1378">
        <f>'RM_6.1.2.sz.mell'!K148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'RM_6.1.2.sz.mell'!C149</f>
        <v>0</v>
      </c>
      <c r="D149" s="1378">
        <f>'RM_6.1.2.sz.mell'!K149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'RM_6.1.2.sz.mell'!C150</f>
        <v>0</v>
      </c>
      <c r="D150" s="1378">
        <f>'RM_6.1.2.sz.mell'!K150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'RM_6.1.2.sz.mell'!C151</f>
        <v>0</v>
      </c>
      <c r="D151" s="1379">
        <f>'RM_6.1.2.sz.mell'!K151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'RM_6.1.2.sz.mell'!C152</f>
        <v>0</v>
      </c>
      <c r="D152" s="696">
        <f>'RM_6.1.2.sz.mell'!K152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'RM_6.1.2.sz.mell'!C153</f>
        <v>0</v>
      </c>
      <c r="D153" s="696">
        <f>'RM_6.1.2.sz.mell'!K153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'RM_6.1.2.sz.mell'!C154</f>
        <v>0</v>
      </c>
      <c r="D154" s="702">
        <f>'RM_6.1.2.sz.mell'!K154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'RM_6.1.2.sz.mell'!C155</f>
        <v>9099230</v>
      </c>
      <c r="D155" s="702">
        <f>'RM_6.1.2.sz.mell'!K155</f>
        <v>9099230</v>
      </c>
      <c r="E155" s="482">
        <f>+E128+E154</f>
        <v>0</v>
      </c>
    </row>
    <row r="156" spans="1:5" s="1339" customFormat="1" ht="13.5" thickBot="1" x14ac:dyDescent="0.25">
      <c r="A156" s="1335"/>
      <c r="B156" s="1336"/>
      <c r="C156" s="1332">
        <f>'RM_6.1.2.sz.mell'!C156</f>
        <v>0</v>
      </c>
      <c r="D156" s="1332">
        <f>'RM_6.1.2.sz.mell'!K156</f>
        <v>0</v>
      </c>
      <c r="E156" s="1338"/>
    </row>
    <row r="157" spans="1:5" ht="15.2" customHeight="1" thickBot="1" x14ac:dyDescent="0.25">
      <c r="A157" s="866" t="s">
        <v>805</v>
      </c>
      <c r="B157" s="867"/>
      <c r="C157" s="1410">
        <f>'RM_6.1.2.sz.mell'!C157</f>
        <v>0</v>
      </c>
      <c r="D157" s="1410">
        <f>'RM_6.1.2.sz.mell'!K157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'RM_6.1.2.sz.mell'!C158</f>
        <v>0</v>
      </c>
      <c r="D158" s="1410">
        <f>'RM_6.1.2.sz.mell'!K158</f>
        <v>0</v>
      </c>
      <c r="E158" s="865"/>
    </row>
  </sheetData>
  <sheetProtection sheet="1" formatCells="0"/>
  <customSheetViews>
    <customSheetView guid="{9A8A2574-4E4C-4A0E-A4B4-611EAAF4A38D}" scale="120">
      <selection activeCell="M31" sqref="M31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2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K158"/>
  <sheetViews>
    <sheetView zoomScale="120" zoomScaleNormal="120" zoomScaleSheetLayoutView="100" workbookViewId="0">
      <selection activeCell="B32" sqref="B32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CONCATENATE("6.1.3. melléklet ",IB_ALAPADATOK!A7," ",IB_ALAPADATOK!B7," ",IB_ALAPADATOK!C7," ",IB_ALAPADATOK!D7)</f>
        <v>6.1.3. melléklet a 2021. III. negyedévi költségvetési tájékoztatóhoz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CONCATENATE(IB_ALAPADATOK!A3)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525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'IB_6.1.2.sz.mell'!E4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'RM_6.1.3.sz.mell'!C8</f>
        <v>0</v>
      </c>
      <c r="D8" s="694">
        <f>'RM_6.1.3.sz.mell'!K8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'RM_6.1.3.sz.mell'!C9</f>
        <v>0</v>
      </c>
      <c r="D9" s="1377">
        <f>'RM_6.1.3.sz.mell'!K9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'RM_6.1.3.sz.mell'!C10</f>
        <v>0</v>
      </c>
      <c r="D10" s="1378">
        <f>'RM_6.1.3.sz.mell'!K10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'RM_6.1.3.sz.mell'!C11</f>
        <v>0</v>
      </c>
      <c r="D11" s="1378">
        <f>'RM_6.1.3.sz.mell'!K11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'RM_6.1.3.sz.mell'!C12</f>
        <v>0</v>
      </c>
      <c r="D12" s="1378">
        <f>'RM_6.1.3.sz.mell'!K12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'RM_6.1.3.sz.mell'!C13</f>
        <v>0</v>
      </c>
      <c r="D13" s="1378">
        <f>'RM_6.1.3.sz.mell'!K13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'RM_6.1.3.sz.mell'!C14</f>
        <v>0</v>
      </c>
      <c r="D14" s="1378">
        <f>'RM_6.1.3.sz.mell'!K14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'RM_6.1.3.sz.mell'!C15</f>
        <v>0</v>
      </c>
      <c r="D15" s="694">
        <f>'RM_6.1.3.sz.mell'!K15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'RM_6.1.3.sz.mell'!C16</f>
        <v>0</v>
      </c>
      <c r="D16" s="1377">
        <f>'RM_6.1.3.sz.mell'!K16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'RM_6.1.3.sz.mell'!C17</f>
        <v>0</v>
      </c>
      <c r="D17" s="1378">
        <f>'RM_6.1.3.sz.mell'!K17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'RM_6.1.3.sz.mell'!C18</f>
        <v>0</v>
      </c>
      <c r="D18" s="1378">
        <f>'RM_6.1.3.sz.mell'!K18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'RM_6.1.3.sz.mell'!C19</f>
        <v>0</v>
      </c>
      <c r="D19" s="1378">
        <f>'RM_6.1.3.sz.mell'!K19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'RM_6.1.3.sz.mell'!C20</f>
        <v>0</v>
      </c>
      <c r="D20" s="1378">
        <f>'RM_6.1.3.sz.mell'!K20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'RM_6.1.3.sz.mell'!C21</f>
        <v>0</v>
      </c>
      <c r="D21" s="1379">
        <f>'RM_6.1.3.sz.mell'!K21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'RM_6.1.3.sz.mell'!C22</f>
        <v>0</v>
      </c>
      <c r="D22" s="694">
        <f>'RM_6.1.3.sz.mell'!K22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'RM_6.1.3.sz.mell'!C23</f>
        <v>0</v>
      </c>
      <c r="D23" s="1377">
        <f>'RM_6.1.3.sz.mell'!K23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'RM_6.1.3.sz.mell'!C24</f>
        <v>0</v>
      </c>
      <c r="D24" s="1378">
        <f>'RM_6.1.3.sz.mell'!K24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'RM_6.1.3.sz.mell'!C25</f>
        <v>0</v>
      </c>
      <c r="D25" s="1378">
        <f>'RM_6.1.3.sz.mell'!K25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'RM_6.1.3.sz.mell'!C26</f>
        <v>0</v>
      </c>
      <c r="D26" s="1378">
        <f>'RM_6.1.3.sz.mell'!K26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'RM_6.1.3.sz.mell'!C27</f>
        <v>0</v>
      </c>
      <c r="D27" s="1378">
        <f>'RM_6.1.3.sz.mell'!K27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'RM_6.1.3.sz.mell'!C28</f>
        <v>0</v>
      </c>
      <c r="D28" s="1379">
        <f>'RM_6.1.3.sz.mell'!K28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'RM_6.1.3.sz.mell'!C29</f>
        <v>0</v>
      </c>
      <c r="D29" s="389">
        <f>'RM_6.1.3.sz.mell'!K29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'IB_1.1.sz.mell.'!B33</f>
        <v>Építményadó</v>
      </c>
      <c r="C30" s="668">
        <f>'RM_6.1.3.sz.mell'!C30</f>
        <v>0</v>
      </c>
      <c r="D30" s="668">
        <f>'RM_6.1.3.sz.mell'!K30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'IB_1.1.sz.mell.'!B34</f>
        <v>Idegenforgalmi adó</v>
      </c>
      <c r="C31" s="686">
        <f>'RM_6.1.3.sz.mell'!C31</f>
        <v>0</v>
      </c>
      <c r="D31" s="686">
        <f>'RM_6.1.3.sz.mell'!K31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'IB_1.1.sz.mell.'!B35</f>
        <v>Iparűzési adó</v>
      </c>
      <c r="C32" s="686">
        <f>'RM_6.1.3.sz.mell'!C32</f>
        <v>0</v>
      </c>
      <c r="D32" s="686">
        <f>'RM_6.1.3.sz.mell'!K32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'IB_1.1.sz.mell.'!B36</f>
        <v xml:space="preserve">Talajterhelési díj </v>
      </c>
      <c r="C33" s="686">
        <f>'RM_6.1.3.sz.mell'!C33</f>
        <v>0</v>
      </c>
      <c r="D33" s="686">
        <f>'RM_6.1.3.sz.mell'!K33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'IB_1.1.sz.mell.'!B37</f>
        <v>Gépjárműadó</v>
      </c>
      <c r="C34" s="686">
        <f>'RM_6.1.3.sz.mell'!C34</f>
        <v>0</v>
      </c>
      <c r="D34" s="686">
        <f>'RM_6.1.3.sz.mell'!K34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'IB_1.1.sz.mell.'!B38</f>
        <v>Telekadó</v>
      </c>
      <c r="C35" s="686">
        <f>'RM_6.1.3.sz.mell'!C35</f>
        <v>0</v>
      </c>
      <c r="D35" s="686">
        <f>'RM_6.1.3.sz.mell'!K35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'IB_1.1.sz.mell.'!B39</f>
        <v>Egyéb bírság bevételei</v>
      </c>
      <c r="C36" s="688">
        <f>'RM_6.1.3.sz.mell'!C36</f>
        <v>0</v>
      </c>
      <c r="D36" s="688">
        <f>'RM_6.1.3.sz.mell'!K36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'RM_6.1.3.sz.mell'!C37</f>
        <v>0</v>
      </c>
      <c r="D37" s="694">
        <f>'RM_6.1.3.sz.mell'!K37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'RM_6.1.3.sz.mell'!C38</f>
        <v>0</v>
      </c>
      <c r="D38" s="1377">
        <f>'RM_6.1.3.sz.mell'!K38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'RM_6.1.3.sz.mell'!C39</f>
        <v>0</v>
      </c>
      <c r="D39" s="1378">
        <f>'RM_6.1.3.sz.mell'!K39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'RM_6.1.3.sz.mell'!C40</f>
        <v>0</v>
      </c>
      <c r="D40" s="1378">
        <f>'RM_6.1.3.sz.mell'!K40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'RM_6.1.3.sz.mell'!C41</f>
        <v>0</v>
      </c>
      <c r="D41" s="1378">
        <f>'RM_6.1.3.sz.mell'!K41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'RM_6.1.3.sz.mell'!C42</f>
        <v>0</v>
      </c>
      <c r="D42" s="1378">
        <f>'RM_6.1.3.sz.mell'!K42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'RM_6.1.3.sz.mell'!C43</f>
        <v>0</v>
      </c>
      <c r="D43" s="1378">
        <f>'RM_6.1.3.sz.mell'!K43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'RM_6.1.3.sz.mell'!C44</f>
        <v>0</v>
      </c>
      <c r="D44" s="1378">
        <f>'RM_6.1.3.sz.mell'!K44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'RM_6.1.3.sz.mell'!C45</f>
        <v>0</v>
      </c>
      <c r="D45" s="1378">
        <f>'RM_6.1.3.sz.mell'!K45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'RM_6.1.3.sz.mell'!C46</f>
        <v>0</v>
      </c>
      <c r="D46" s="1386">
        <f>'RM_6.1.3.sz.mell'!K46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'RM_6.1.3.sz.mell'!C47</f>
        <v>0</v>
      </c>
      <c r="D47" s="1387">
        <f>'RM_6.1.3.sz.mell'!K47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'RM_6.1.3.sz.mell'!C48</f>
        <v>0</v>
      </c>
      <c r="D48" s="1387">
        <f>'RM_6.1.3.sz.mell'!K48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'RM_6.1.3.sz.mell'!C49</f>
        <v>0</v>
      </c>
      <c r="D49" s="694">
        <f>'RM_6.1.3.sz.mell'!K49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'RM_6.1.3.sz.mell'!C50</f>
        <v>0</v>
      </c>
      <c r="D50" s="1388">
        <f>'RM_6.1.3.sz.mell'!K50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'RM_6.1.3.sz.mell'!C51</f>
        <v>0</v>
      </c>
      <c r="D51" s="1386">
        <f>'RM_6.1.3.sz.mell'!K51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'RM_6.1.3.sz.mell'!C52</f>
        <v>0</v>
      </c>
      <c r="D52" s="1386">
        <f>'RM_6.1.3.sz.mell'!K52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'RM_6.1.3.sz.mell'!C53</f>
        <v>0</v>
      </c>
      <c r="D53" s="1386">
        <f>'RM_6.1.3.sz.mell'!K53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'RM_6.1.3.sz.mell'!C54</f>
        <v>0</v>
      </c>
      <c r="D54" s="1387">
        <f>'RM_6.1.3.sz.mell'!K54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'RM_6.1.3.sz.mell'!C55</f>
        <v>0</v>
      </c>
      <c r="D55" s="694">
        <f>'RM_6.1.3.sz.mell'!K55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'RM_6.1.3.sz.mell'!C56</f>
        <v>0</v>
      </c>
      <c r="D56" s="1377">
        <f>'RM_6.1.3.sz.mell'!K56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'RM_6.1.3.sz.mell'!C57</f>
        <v>0</v>
      </c>
      <c r="D57" s="1378">
        <f>'RM_6.1.3.sz.mell'!K57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'RM_6.1.3.sz.mell'!C58</f>
        <v>0</v>
      </c>
      <c r="D58" s="1378">
        <f>'RM_6.1.3.sz.mell'!K58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'RM_6.1.3.sz.mell'!C59</f>
        <v>0</v>
      </c>
      <c r="D59" s="1379">
        <f>'RM_6.1.3.sz.mell'!K59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'RM_6.1.3.sz.mell'!C60</f>
        <v>0</v>
      </c>
      <c r="D60" s="694">
        <f>'RM_6.1.3.sz.mell'!K60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'RM_6.1.3.sz.mell'!C61</f>
        <v>0</v>
      </c>
      <c r="D61" s="1386">
        <f>'RM_6.1.3.sz.mell'!K61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'RM_6.1.3.sz.mell'!C62</f>
        <v>0</v>
      </c>
      <c r="D62" s="1386">
        <f>'RM_6.1.3.sz.mell'!K62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'RM_6.1.3.sz.mell'!C63</f>
        <v>0</v>
      </c>
      <c r="D63" s="1386">
        <f>'RM_6.1.3.sz.mell'!K63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'RM_6.1.3.sz.mell'!C64</f>
        <v>0</v>
      </c>
      <c r="D64" s="1386">
        <f>'RM_6.1.3.sz.mell'!K64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'RM_6.1.3.sz.mell'!C65</f>
        <v>0</v>
      </c>
      <c r="D65" s="695">
        <f>'RM_6.1.3.sz.mell'!K65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'RM_6.1.3.sz.mell'!C66</f>
        <v>0</v>
      </c>
      <c r="D66" s="694">
        <f>'RM_6.1.3.sz.mell'!K66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'RM_6.1.3.sz.mell'!C67</f>
        <v>0</v>
      </c>
      <c r="D67" s="1386">
        <f>'RM_6.1.3.sz.mell'!K67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'RM_6.1.3.sz.mell'!C68</f>
        <v>0</v>
      </c>
      <c r="D68" s="1386">
        <f>'RM_6.1.3.sz.mell'!K68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9">
        <f>'RM_6.1.3.sz.mell'!C69</f>
        <v>0</v>
      </c>
      <c r="D69" s="1389">
        <f>'RM_6.1.3.sz.mell'!K69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'RM_6.1.3.sz.mell'!C70</f>
        <v>0</v>
      </c>
      <c r="D70" s="382">
        <f>'RM_6.1.3.sz.mell'!K70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'RM_6.1.3.sz.mell'!C71</f>
        <v>0</v>
      </c>
      <c r="D71" s="679">
        <f>'RM_6.1.3.sz.mell'!K71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'RM_6.1.3.sz.mell'!C72</f>
        <v>0</v>
      </c>
      <c r="D72" s="679">
        <f>'RM_6.1.3.sz.mell'!K72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'RM_6.1.3.sz.mell'!C73</f>
        <v>0</v>
      </c>
      <c r="D73" s="679">
        <f>'RM_6.1.3.sz.mell'!K73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'RM_6.1.3.sz.mell'!C74</f>
        <v>0</v>
      </c>
      <c r="D74" s="679">
        <f>'RM_6.1.3.sz.mell'!K74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'RM_6.1.3.sz.mell'!C75</f>
        <v>0</v>
      </c>
      <c r="D75" s="382">
        <f>'RM_6.1.3.sz.mell'!K75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'RM_6.1.3.sz.mell'!C76</f>
        <v>0</v>
      </c>
      <c r="D76" s="679">
        <f>'RM_6.1.3.sz.mell'!K76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'RM_6.1.3.sz.mell'!C77</f>
        <v>0</v>
      </c>
      <c r="D77" s="679">
        <f>'RM_6.1.3.sz.mell'!K77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'RM_6.1.3.sz.mell'!C78</f>
        <v>0</v>
      </c>
      <c r="D78" s="382">
        <f>'RM_6.1.3.sz.mell'!K78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'RM_6.1.3.sz.mell'!C79</f>
        <v>0</v>
      </c>
      <c r="D79" s="679">
        <f>'RM_6.1.3.sz.mell'!K79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'RM_6.1.3.sz.mell'!C80</f>
        <v>0</v>
      </c>
      <c r="D80" s="679">
        <f>'RM_6.1.3.sz.mell'!K80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'RM_6.1.3.sz.mell'!C81</f>
        <v>0</v>
      </c>
      <c r="D81" s="679">
        <f>'RM_6.1.3.sz.mell'!K81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'RM_6.1.3.sz.mell'!C82</f>
        <v>0</v>
      </c>
      <c r="D82" s="382">
        <f>'RM_6.1.3.sz.mell'!K82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'RM_6.1.3.sz.mell'!C83</f>
        <v>0</v>
      </c>
      <c r="D83" s="679">
        <f>'RM_6.1.3.sz.mell'!K83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'RM_6.1.3.sz.mell'!C84</f>
        <v>0</v>
      </c>
      <c r="D84" s="679">
        <f>'RM_6.1.3.sz.mell'!K84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'RM_6.1.3.sz.mell'!C85</f>
        <v>0</v>
      </c>
      <c r="D85" s="679">
        <f>'RM_6.1.3.sz.mell'!K85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'RM_6.1.3.sz.mell'!C86</f>
        <v>0</v>
      </c>
      <c r="D86" s="679">
        <f>'RM_6.1.3.sz.mell'!K86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'RM_6.1.3.sz.mell'!C87</f>
        <v>0</v>
      </c>
      <c r="D87" s="382">
        <f>'RM_6.1.3.sz.mell'!K87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'RM_6.1.3.sz.mell'!C88</f>
        <v>0</v>
      </c>
      <c r="D88" s="382">
        <f>'RM_6.1.3.sz.mell'!K88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'RM_6.1.3.sz.mell'!C89</f>
        <v>0</v>
      </c>
      <c r="D89" s="389">
        <f>'RM_6.1.3.sz.mell'!K89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'RM_6.1.3.sz.mell'!C90</f>
        <v>0</v>
      </c>
      <c r="D90" s="389">
        <f>'RM_6.1.3.sz.mell'!K90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  <c r="D91" s="443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'RM_6.1.3.sz.mell'!C93</f>
        <v>0</v>
      </c>
      <c r="D93" s="381">
        <f>'RM_6.1.3.sz.mell'!K93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'RM_6.1.3.sz.mell'!C94</f>
        <v>0</v>
      </c>
      <c r="D94" s="684">
        <f>'RM_6.1.3.sz.mell'!K94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'RM_6.1.3.sz.mell'!C95</f>
        <v>0</v>
      </c>
      <c r="D95" s="686">
        <f>'RM_6.1.3.sz.mell'!K95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'RM_6.1.3.sz.mell'!C96</f>
        <v>0</v>
      </c>
      <c r="D96" s="686">
        <f>'RM_6.1.3.sz.mell'!K96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'RM_6.1.3.sz.mell'!C97</f>
        <v>0</v>
      </c>
      <c r="D97" s="1379">
        <f>'RM_6.1.3.sz.mell'!K97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'RM_6.1.3.sz.mell'!C98</f>
        <v>0</v>
      </c>
      <c r="D98" s="1379">
        <f>'RM_6.1.3.sz.mell'!K98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'RM_6.1.3.sz.mell'!C99</f>
        <v>0</v>
      </c>
      <c r="D99" s="1379">
        <f>'RM_6.1.3.sz.mell'!K99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'RM_6.1.3.sz.mell'!C100</f>
        <v>0</v>
      </c>
      <c r="D100" s="1379">
        <f>'RM_6.1.3.sz.mell'!K100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'RM_6.1.3.sz.mell'!C101</f>
        <v>0</v>
      </c>
      <c r="D101" s="1379">
        <f>'RM_6.1.3.sz.mell'!K101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'RM_6.1.3.sz.mell'!C102</f>
        <v>0</v>
      </c>
      <c r="D102" s="1379">
        <f>'RM_6.1.3.sz.mell'!K102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'RM_6.1.3.sz.mell'!C103</f>
        <v>0</v>
      </c>
      <c r="D103" s="1379">
        <f>'RM_6.1.3.sz.mell'!K103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'RM_6.1.3.sz.mell'!C104</f>
        <v>0</v>
      </c>
      <c r="D104" s="1379">
        <f>'RM_6.1.3.sz.mell'!K104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'RM_6.1.3.sz.mell'!C105</f>
        <v>0</v>
      </c>
      <c r="D105" s="1379">
        <f>'RM_6.1.3.sz.mell'!K105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'RM_6.1.3.sz.mell'!C106</f>
        <v>0</v>
      </c>
      <c r="D106" s="1379">
        <f>'RM_6.1.3.sz.mell'!K106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'RM_6.1.3.sz.mell'!C107</f>
        <v>0</v>
      </c>
      <c r="D107" s="1379">
        <f>'RM_6.1.3.sz.mell'!K107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'RM_6.1.3.sz.mell'!C108</f>
        <v>0</v>
      </c>
      <c r="D108" s="1379">
        <f>'RM_6.1.3.sz.mell'!K108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'RM_6.1.3.sz.mell'!C109</f>
        <v>0</v>
      </c>
      <c r="D109" s="1379">
        <f>'RM_6.1.3.sz.mell'!K109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'RM_6.1.3.sz.mell'!C110</f>
        <v>0</v>
      </c>
      <c r="D110" s="1378">
        <f>'RM_6.1.3.sz.mell'!K110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'RM_6.1.3.sz.mell'!C111</f>
        <v>0</v>
      </c>
      <c r="D111" s="1378">
        <f>'RM_6.1.3.sz.mell'!K111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'RM_6.1.3.sz.mell'!C112</f>
        <v>0</v>
      </c>
      <c r="D112" s="1379">
        <f>'RM_6.1.3.sz.mell'!K112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'RM_6.1.3.sz.mell'!C113</f>
        <v>0</v>
      </c>
      <c r="D113" s="1417">
        <f>'RM_6.1.3.sz.mell'!K113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'RM_6.1.3.sz.mell'!C114</f>
        <v>0</v>
      </c>
      <c r="D114" s="694">
        <f>'RM_6.1.3.sz.mell'!K114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'RM_6.1.3.sz.mell'!C115</f>
        <v>0</v>
      </c>
      <c r="D115" s="1377">
        <f>'RM_6.1.3.sz.mell'!K115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'RM_6.1.3.sz.mell'!C116</f>
        <v>0</v>
      </c>
      <c r="D116" s="1377">
        <f>'RM_6.1.3.sz.mell'!K116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'RM_6.1.3.sz.mell'!C117</f>
        <v>0</v>
      </c>
      <c r="D117" s="1378">
        <f>'RM_6.1.3.sz.mell'!K117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'RM_6.1.3.sz.mell'!C118</f>
        <v>0</v>
      </c>
      <c r="D118" s="1378">
        <f>'RM_6.1.3.sz.mell'!K118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'RM_6.1.3.sz.mell'!C119</f>
        <v>0</v>
      </c>
      <c r="D119" s="1378">
        <f>'RM_6.1.3.sz.mell'!K119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'RM_6.1.3.sz.mell'!C120</f>
        <v>0</v>
      </c>
      <c r="D120" s="1378">
        <f>'RM_6.1.3.sz.mell'!K120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'RM_6.1.3.sz.mell'!C121</f>
        <v>0</v>
      </c>
      <c r="D121" s="1378">
        <f>'RM_6.1.3.sz.mell'!K121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'RM_6.1.3.sz.mell'!C122</f>
        <v>0</v>
      </c>
      <c r="D122" s="1378">
        <f>'RM_6.1.3.sz.mell'!K122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'RM_6.1.3.sz.mell'!C123</f>
        <v>0</v>
      </c>
      <c r="D123" s="1378">
        <f>'RM_6.1.3.sz.mell'!K123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'RM_6.1.3.sz.mell'!C124</f>
        <v>0</v>
      </c>
      <c r="D124" s="1378">
        <f>'RM_6.1.3.sz.mell'!K124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'RM_6.1.3.sz.mell'!C125</f>
        <v>0</v>
      </c>
      <c r="D125" s="1378">
        <f>'RM_6.1.3.sz.mell'!K125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'RM_6.1.3.sz.mell'!C126</f>
        <v>0</v>
      </c>
      <c r="D126" s="1378">
        <f>'RM_6.1.3.sz.mell'!K126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'RM_6.1.3.sz.mell'!C127</f>
        <v>0</v>
      </c>
      <c r="D127" s="1379">
        <f>'RM_6.1.3.sz.mell'!K127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'RM_6.1.3.sz.mell'!C128</f>
        <v>0</v>
      </c>
      <c r="D128" s="694">
        <f>'RM_6.1.3.sz.mell'!K128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'RM_6.1.3.sz.mell'!C129</f>
        <v>0</v>
      </c>
      <c r="D129" s="694">
        <f>'RM_6.1.3.sz.mell'!K129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'RM_6.1.3.sz.mell'!C130</f>
        <v>0</v>
      </c>
      <c r="D130" s="1378">
        <f>'RM_6.1.3.sz.mell'!K130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'RM_6.1.3.sz.mell'!C131</f>
        <v>0</v>
      </c>
      <c r="D131" s="1378">
        <f>'RM_6.1.3.sz.mell'!K131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'RM_6.1.3.sz.mell'!C132</f>
        <v>0</v>
      </c>
      <c r="D132" s="1378">
        <f>'RM_6.1.3.sz.mell'!K132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'RM_6.1.3.sz.mell'!C133</f>
        <v>0</v>
      </c>
      <c r="D133" s="694">
        <f>'RM_6.1.3.sz.mell'!K133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'RM_6.1.3.sz.mell'!C134</f>
        <v>0</v>
      </c>
      <c r="D134" s="1378">
        <f>'RM_6.1.3.sz.mell'!K134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'RM_6.1.3.sz.mell'!C135</f>
        <v>0</v>
      </c>
      <c r="D135" s="1378">
        <f>'RM_6.1.3.sz.mell'!K135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'RM_6.1.3.sz.mell'!C136</f>
        <v>0</v>
      </c>
      <c r="D136" s="1378">
        <f>'RM_6.1.3.sz.mell'!K136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'RM_6.1.3.sz.mell'!C137</f>
        <v>0</v>
      </c>
      <c r="D137" s="1378">
        <f>'RM_6.1.3.sz.mell'!K137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'RM_6.1.3.sz.mell'!C138</f>
        <v>0</v>
      </c>
      <c r="D138" s="1378">
        <f>'RM_6.1.3.sz.mell'!K138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'RM_6.1.3.sz.mell'!C139</f>
        <v>0</v>
      </c>
      <c r="D139" s="1378">
        <f>'RM_6.1.3.sz.mell'!K139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'RM_6.1.3.sz.mell'!C140</f>
        <v>0</v>
      </c>
      <c r="D140" s="695">
        <f>'RM_6.1.3.sz.mell'!K140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'RM_6.1.3.sz.mell'!C141</f>
        <v>0</v>
      </c>
      <c r="D141" s="1378">
        <f>'RM_6.1.3.sz.mell'!K141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'RM_6.1.3.sz.mell'!C142</f>
        <v>0</v>
      </c>
      <c r="D142" s="1378">
        <f>'RM_6.1.3.sz.mell'!K142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'RM_6.1.3.sz.mell'!C143</f>
        <v>0</v>
      </c>
      <c r="D143" s="1378">
        <f>'RM_6.1.3.sz.mell'!K143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'RM_6.1.3.sz.mell'!C144</f>
        <v>0</v>
      </c>
      <c r="D144" s="1378">
        <f>'RM_6.1.3.sz.mell'!K144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'RM_6.1.3.sz.mell'!C145</f>
        <v>0</v>
      </c>
      <c r="D145" s="1378">
        <f>'RM_6.1.3.sz.mell'!K145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'RM_6.1.3.sz.mell'!C146</f>
        <v>0</v>
      </c>
      <c r="D146" s="696">
        <f>'RM_6.1.3.sz.mell'!K146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'RM_6.1.3.sz.mell'!C147</f>
        <v>0</v>
      </c>
      <c r="D147" s="1378">
        <f>'RM_6.1.3.sz.mell'!K147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'RM_6.1.3.sz.mell'!C148</f>
        <v>0</v>
      </c>
      <c r="D148" s="1378">
        <f>'RM_6.1.3.sz.mell'!K148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'RM_6.1.3.sz.mell'!C149</f>
        <v>0</v>
      </c>
      <c r="D149" s="1378">
        <f>'RM_6.1.3.sz.mell'!K149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'RM_6.1.3.sz.mell'!C150</f>
        <v>0</v>
      </c>
      <c r="D150" s="1378">
        <f>'RM_6.1.3.sz.mell'!K150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'RM_6.1.3.sz.mell'!C151</f>
        <v>0</v>
      </c>
      <c r="D151" s="1379">
        <f>'RM_6.1.3.sz.mell'!K151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'RM_6.1.3.sz.mell'!C152</f>
        <v>0</v>
      </c>
      <c r="D152" s="696">
        <f>'RM_6.1.3.sz.mell'!K152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'RM_6.1.3.sz.mell'!C153</f>
        <v>0</v>
      </c>
      <c r="D153" s="696">
        <f>'RM_6.1.3.sz.mell'!K153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'RM_6.1.3.sz.mell'!C154</f>
        <v>0</v>
      </c>
      <c r="D154" s="702">
        <f>'RM_6.1.3.sz.mell'!K154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'RM_6.1.3.sz.mell'!C155</f>
        <v>0</v>
      </c>
      <c r="D155" s="702">
        <f>'RM_6.1.3.sz.mell'!K155</f>
        <v>0</v>
      </c>
      <c r="E155" s="482">
        <f>+E128+E154</f>
        <v>0</v>
      </c>
    </row>
    <row r="156" spans="1:5" s="1339" customFormat="1" ht="13.5" thickBot="1" x14ac:dyDescent="0.25">
      <c r="A156" s="1335"/>
      <c r="B156" s="1336"/>
      <c r="C156" s="1332">
        <f>'RM_6.1.3.sz.mell'!C156</f>
        <v>0</v>
      </c>
      <c r="D156" s="1332">
        <f>'RM_6.1.3.sz.mell'!K156</f>
        <v>0</v>
      </c>
      <c r="E156" s="1338"/>
    </row>
    <row r="157" spans="1:5" ht="15.2" customHeight="1" thickBot="1" x14ac:dyDescent="0.25">
      <c r="A157" s="866" t="s">
        <v>805</v>
      </c>
      <c r="B157" s="867"/>
      <c r="C157" s="1410">
        <f>'RM_6.1.3.sz.mell'!C157</f>
        <v>0</v>
      </c>
      <c r="D157" s="1410">
        <f>'RM_6.1.3.sz.mell'!K157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'RM_6.1.3.sz.mell'!C158</f>
        <v>0</v>
      </c>
      <c r="D158" s="1410">
        <f>'RM_6.1.3.sz.mell'!K158</f>
        <v>0</v>
      </c>
      <c r="E158" s="865"/>
    </row>
  </sheetData>
  <sheetProtection sheet="1" formatCells="0"/>
  <customSheetViews>
    <customSheetView guid="{9A8A2574-4E4C-4A0E-A4B4-611EAAF4A38D}" scale="120">
      <selection activeCell="B32" sqref="B32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2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G27" sqref="G27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5"/>
      <c r="B1" s="2416" t="str">
        <f>CONCATENATE("6.2. melléklet ",IB_ALAPADATOK!A7," ",IB_ALAPADATOK!B7," ",IB_ALAPADATOK!C7," ",IB_ALAPADATOK!D7)</f>
        <v>6.2. melléklet a 2021. III. negyedévi költségvetési tájékoztatóhoz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tr">
        <f>IB_ALAPADATOK!A11</f>
        <v>……………………. Polgármesteri /Közös Önkormányzati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'RM_6.2.sz.mell'!C10</f>
        <v>0</v>
      </c>
      <c r="D8" s="297">
        <f>'RM_6.2.sz.mell'!K10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'RM_6.2.sz.mell'!C11</f>
        <v>0</v>
      </c>
      <c r="D9" s="1383">
        <f>'RM_6.2.sz.mell'!K11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'RM_6.2.sz.mell'!C12</f>
        <v>0</v>
      </c>
      <c r="D10" s="1380">
        <f>'RM_6.2.sz.mell'!K12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'RM_6.2.sz.mell'!C13</f>
        <v>0</v>
      </c>
      <c r="D11" s="1380">
        <f>'RM_6.2.sz.mell'!K13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'RM_6.2.sz.mell'!C14</f>
        <v>0</v>
      </c>
      <c r="D12" s="1380">
        <f>'RM_6.2.sz.mell'!K14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'RM_6.2.sz.mell'!C15</f>
        <v>0</v>
      </c>
      <c r="D13" s="1380">
        <f>'RM_6.2.sz.mell'!K15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'RM_6.2.sz.mell'!C16</f>
        <v>0</v>
      </c>
      <c r="D14" s="1380">
        <f>'RM_6.2.sz.mell'!K16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'RM_6.2.sz.mell'!C17</f>
        <v>0</v>
      </c>
      <c r="D15" s="1380">
        <f>'RM_6.2.sz.mell'!K17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'RM_6.2.sz.mell'!C18</f>
        <v>0</v>
      </c>
      <c r="D16" s="1384">
        <f>'RM_6.2.sz.mell'!K18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'RM_6.2.sz.mell'!C19</f>
        <v>0</v>
      </c>
      <c r="D17" s="1380">
        <f>'RM_6.2.sz.mell'!K19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'RM_6.2.sz.mell'!C20</f>
        <v>0</v>
      </c>
      <c r="D18" s="720">
        <f>'RM_6.2.sz.mell'!K20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'RM_6.2.sz.mell'!C21</f>
        <v>0</v>
      </c>
      <c r="D19" s="720">
        <f>'RM_6.2.sz.mell'!K21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'RM_6.2.sz.mell'!C22</f>
        <v>0</v>
      </c>
      <c r="D20" s="297">
        <f>'RM_6.2.sz.mell'!K22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'RM_6.2.sz.mell'!C23</f>
        <v>0</v>
      </c>
      <c r="D21" s="1380">
        <f>'RM_6.2.sz.mell'!K23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'RM_6.2.sz.mell'!C24</f>
        <v>0</v>
      </c>
      <c r="D22" s="1380">
        <f>'RM_6.2.sz.mell'!K24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'RM_6.2.sz.mell'!C25</f>
        <v>0</v>
      </c>
      <c r="D23" s="1380">
        <f>'RM_6.2.sz.mell'!K25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'RM_6.2.sz.mell'!C26</f>
        <v>0</v>
      </c>
      <c r="D24" s="1380">
        <f>'RM_6.2.sz.mell'!K26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'RM_6.2.sz.mell'!C27</f>
        <v>0</v>
      </c>
      <c r="D25" s="297">
        <f>'RM_6.2.sz.mell'!K27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'RM_6.2.sz.mell'!C28</f>
        <v>0</v>
      </c>
      <c r="D26" s="297">
        <f>'RM_6.2.sz.mell'!K28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'RM_6.2.sz.mell'!C29</f>
        <v>0</v>
      </c>
      <c r="D27" s="1385">
        <f>'RM_6.2.sz.mell'!K29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'RM_6.2.sz.mell'!C30</f>
        <v>0</v>
      </c>
      <c r="D28" s="1380">
        <f>'RM_6.2.sz.mell'!K30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'RM_6.2.sz.mell'!C31</f>
        <v>0</v>
      </c>
      <c r="D29" s="1380">
        <f>'RM_6.2.sz.mell'!K31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'RM_6.2.sz.mell'!C32</f>
        <v>0</v>
      </c>
      <c r="D30" s="1420">
        <f>'RM_6.2.sz.mell'!K32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'RM_6.2.sz.mell'!C33</f>
        <v>0</v>
      </c>
      <c r="D31" s="297">
        <f>'RM_6.2.sz.mell'!K33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'RM_6.2.sz.mell'!C34</f>
        <v>0</v>
      </c>
      <c r="D32" s="1385">
        <f>'RM_6.2.sz.mell'!K34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'RM_6.2.sz.mell'!C35</f>
        <v>0</v>
      </c>
      <c r="D33" s="726">
        <f>'RM_6.2.sz.mell'!K35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'RM_6.2.sz.mell'!C36</f>
        <v>0</v>
      </c>
      <c r="D34" s="1420">
        <f>'RM_6.2.sz.mell'!K36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'RM_6.2.sz.mell'!C37</f>
        <v>0</v>
      </c>
      <c r="D35" s="297">
        <f>'RM_6.2.sz.mell'!K37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'RM_6.2.sz.mell'!C38</f>
        <v>0</v>
      </c>
      <c r="D36" s="297">
        <f>'RM_6.2.sz.mell'!K38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'RM_6.2.sz.mell'!C39</f>
        <v>0</v>
      </c>
      <c r="D37" s="297">
        <f>'RM_6.2.sz.mell'!K39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'RM_6.2.sz.mell'!C40</f>
        <v>0</v>
      </c>
      <c r="D38" s="297">
        <f>'RM_6.2.sz.mell'!K40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'RM_6.2.sz.mell'!C41</f>
        <v>0</v>
      </c>
      <c r="D39" s="1385">
        <f>'RM_6.2.sz.mell'!K41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'RM_6.2.sz.mell'!C42</f>
        <v>0</v>
      </c>
      <c r="D40" s="726">
        <f>'RM_6.2.sz.mell'!K42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'RM_6.2.sz.mell'!C43</f>
        <v>0</v>
      </c>
      <c r="D41" s="1420">
        <f>'RM_6.2.sz.mell'!K43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'RM_6.2.sz.mell'!C44</f>
        <v>0</v>
      </c>
      <c r="D42" s="876">
        <f>'RM_6.2.sz.mell'!K44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'RM_6.2.sz.mell'!C46</f>
        <v>0</v>
      </c>
      <c r="D46" s="297">
        <f>'RM_6.2.sz.mell'!K46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'RM_6.2.sz.mell'!C47</f>
        <v>0</v>
      </c>
      <c r="D47" s="1385">
        <f>'RM_6.2.sz.mell'!K47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'RM_6.2.sz.mell'!C48</f>
        <v>0</v>
      </c>
      <c r="D48" s="724">
        <f>'RM_6.2.sz.mell'!K48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'RM_6.2.sz.mell'!C49</f>
        <v>0</v>
      </c>
      <c r="D49" s="724">
        <f>'RM_6.2.sz.mell'!K49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'RM_6.2.sz.mell'!C50</f>
        <v>0</v>
      </c>
      <c r="D50" s="724">
        <f>'RM_6.2.sz.mell'!K50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'RM_6.2.sz.mell'!C51</f>
        <v>0</v>
      </c>
      <c r="D51" s="724">
        <f>'RM_6.2.sz.mell'!K51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'RM_6.2.sz.mell'!C52</f>
        <v>0</v>
      </c>
      <c r="D52" s="297">
        <f>'RM_6.2.sz.mell'!K52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'RM_6.2.sz.mell'!C53</f>
        <v>0</v>
      </c>
      <c r="D53" s="1385">
        <f>'RM_6.2.sz.mell'!K53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'RM_6.2.sz.mell'!C54</f>
        <v>0</v>
      </c>
      <c r="D54" s="724">
        <f>'RM_6.2.sz.mell'!K54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'RM_6.2.sz.mell'!C55</f>
        <v>0</v>
      </c>
      <c r="D55" s="724">
        <f>'RM_6.2.sz.mell'!K55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'RM_6.2.sz.mell'!C56</f>
        <v>0</v>
      </c>
      <c r="D56" s="724">
        <f>'RM_6.2.sz.mell'!K56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'RM_6.2.sz.mell'!C57</f>
        <v>0</v>
      </c>
      <c r="D57" s="297">
        <f>'RM_6.2.sz.mell'!K57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'RM_6.2.sz.mell'!C58</f>
        <v>0</v>
      </c>
      <c r="D58" s="876">
        <f>'RM_6.2.sz.mell'!K58</f>
        <v>0</v>
      </c>
      <c r="E58" s="349">
        <f>+E46+E52+E57</f>
        <v>0</v>
      </c>
    </row>
    <row r="59" spans="1:5" s="1336" customFormat="1" ht="13.5" thickBot="1" x14ac:dyDescent="0.25">
      <c r="A59" s="1335"/>
      <c r="C59" s="1332">
        <f>'RM_6.2.sz.mell'!C59</f>
        <v>0</v>
      </c>
      <c r="D59" s="1332">
        <f>'RM_6.2.sz.mell'!K59</f>
        <v>0</v>
      </c>
      <c r="E59" s="1338"/>
    </row>
    <row r="60" spans="1:5" ht="15.2" customHeight="1" thickBot="1" x14ac:dyDescent="0.25">
      <c r="A60" s="866" t="s">
        <v>805</v>
      </c>
      <c r="B60" s="867"/>
      <c r="C60" s="1410">
        <f>'RM_6.2.sz.mell'!C60</f>
        <v>0</v>
      </c>
      <c r="D60" s="1410">
        <f>'RM_6.2.sz.mell'!K60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'RM_6.2.sz.mell'!C61</f>
        <v>0</v>
      </c>
      <c r="D61" s="1410">
        <f>'RM_6.2.sz.mell'!K61</f>
        <v>0</v>
      </c>
      <c r="E61" s="865"/>
    </row>
  </sheetData>
  <sheetProtection sheet="1" formatCells="0"/>
  <customSheetViews>
    <customSheetView guid="{9A8A2574-4E4C-4A0E-A4B4-611EAAF4A38D}" scale="120">
      <selection activeCell="G27" sqref="G2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5"/>
      <c r="B1" s="2425" t="str">
        <f>CONCATENATE("6.2.1. melléklet ",IB_ALAPADATOK!A7," ",IB_ALAPADATOK!B7," ",IB_ALAPADATOK!C7," ",IB_ALAPADATOK!D7)</f>
        <v>6.2.1. melléklet a 2021. III. negyedévi költségvetési tájékoztatóhoz</v>
      </c>
      <c r="C1" s="2478"/>
      <c r="D1" s="2478"/>
      <c r="E1" s="2478"/>
    </row>
    <row r="2" spans="1:5" s="440" customFormat="1" ht="24.75" thickBot="1" x14ac:dyDescent="0.25">
      <c r="A2" s="871" t="s">
        <v>807</v>
      </c>
      <c r="B2" s="2475" t="str">
        <f>CONCATENATE('IB_6.2.sz.mell'!B2:D2)</f>
        <v>……………………. Polgármesteri /Közös Önkormányzati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'RM_6.2.1.sz.mell'!C10</f>
        <v>0</v>
      </c>
      <c r="D8" s="297">
        <f>'RM_6.2.1.sz.mell'!K10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'RM_6.2.1.sz.mell'!C11</f>
        <v>0</v>
      </c>
      <c r="D9" s="1383">
        <f>'RM_6.2.1.sz.mell'!K11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'RM_6.2.1.sz.mell'!C12</f>
        <v>0</v>
      </c>
      <c r="D10" s="1380">
        <f>'RM_6.2.1.sz.mell'!K12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'RM_6.2.1.sz.mell'!C13</f>
        <v>0</v>
      </c>
      <c r="D11" s="1380">
        <f>'RM_6.2.1.sz.mell'!K13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'RM_6.2.1.sz.mell'!C14</f>
        <v>0</v>
      </c>
      <c r="D12" s="1380">
        <f>'RM_6.2.1.sz.mell'!K14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'RM_6.2.1.sz.mell'!C15</f>
        <v>0</v>
      </c>
      <c r="D13" s="1380">
        <f>'RM_6.2.1.sz.mell'!K15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'RM_6.2.1.sz.mell'!C16</f>
        <v>0</v>
      </c>
      <c r="D14" s="1380">
        <f>'RM_6.2.1.sz.mell'!K16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'RM_6.2.1.sz.mell'!C17</f>
        <v>0</v>
      </c>
      <c r="D15" s="1380">
        <f>'RM_6.2.1.sz.mell'!K17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'RM_6.2.1.sz.mell'!C18</f>
        <v>0</v>
      </c>
      <c r="D16" s="1384">
        <f>'RM_6.2.1.sz.mell'!K18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'RM_6.2.1.sz.mell'!C19</f>
        <v>0</v>
      </c>
      <c r="D17" s="1380">
        <f>'RM_6.2.1.sz.mell'!K19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'RM_6.2.1.sz.mell'!C20</f>
        <v>0</v>
      </c>
      <c r="D18" s="720">
        <f>'RM_6.2.1.sz.mell'!K20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'RM_6.2.1.sz.mell'!C21</f>
        <v>0</v>
      </c>
      <c r="D19" s="720">
        <f>'RM_6.2.1.sz.mell'!K21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'RM_6.2.1.sz.mell'!C22</f>
        <v>0</v>
      </c>
      <c r="D20" s="297">
        <f>'RM_6.2.1.sz.mell'!K22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'RM_6.2.1.sz.mell'!C23</f>
        <v>0</v>
      </c>
      <c r="D21" s="1380">
        <f>'RM_6.2.1.sz.mell'!K23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'RM_6.2.1.sz.mell'!C24</f>
        <v>0</v>
      </c>
      <c r="D22" s="1380">
        <f>'RM_6.2.1.sz.mell'!K24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'RM_6.2.1.sz.mell'!C25</f>
        <v>0</v>
      </c>
      <c r="D23" s="1380">
        <f>'RM_6.2.1.sz.mell'!K25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'RM_6.2.1.sz.mell'!C26</f>
        <v>0</v>
      </c>
      <c r="D24" s="1380">
        <f>'RM_6.2.1.sz.mell'!K26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'RM_6.2.1.sz.mell'!C27</f>
        <v>0</v>
      </c>
      <c r="D25" s="297">
        <f>'RM_6.2.1.sz.mell'!K27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'RM_6.2.1.sz.mell'!C28</f>
        <v>0</v>
      </c>
      <c r="D26" s="297">
        <f>'RM_6.2.1.sz.mell'!K28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'RM_6.2.1.sz.mell'!C29</f>
        <v>0</v>
      </c>
      <c r="D27" s="1385">
        <f>'RM_6.2.1.sz.mell'!K29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'RM_6.2.1.sz.mell'!C30</f>
        <v>0</v>
      </c>
      <c r="D28" s="1380">
        <f>'RM_6.2.1.sz.mell'!K30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'RM_6.2.1.sz.mell'!C31</f>
        <v>0</v>
      </c>
      <c r="D29" s="1380">
        <f>'RM_6.2.1.sz.mell'!K31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'RM_6.2.1.sz.mell'!C32</f>
        <v>0</v>
      </c>
      <c r="D30" s="1420">
        <f>'RM_6.2.1.sz.mell'!K32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'RM_6.2.1.sz.mell'!C33</f>
        <v>0</v>
      </c>
      <c r="D31" s="297">
        <f>'RM_6.2.1.sz.mell'!K33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'RM_6.2.1.sz.mell'!C34</f>
        <v>0</v>
      </c>
      <c r="D32" s="1385">
        <f>'RM_6.2.1.sz.mell'!K34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'RM_6.2.1.sz.mell'!C35</f>
        <v>0</v>
      </c>
      <c r="D33" s="726">
        <f>'RM_6.2.1.sz.mell'!K35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'RM_6.2.1.sz.mell'!C36</f>
        <v>0</v>
      </c>
      <c r="D34" s="1420">
        <f>'RM_6.2.1.sz.mell'!K36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'RM_6.2.1.sz.mell'!C37</f>
        <v>0</v>
      </c>
      <c r="D35" s="297">
        <f>'RM_6.2.1.sz.mell'!K37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'RM_6.2.1.sz.mell'!C38</f>
        <v>0</v>
      </c>
      <c r="D36" s="297">
        <f>'RM_6.2.1.sz.mell'!K38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'RM_6.2.1.sz.mell'!C39</f>
        <v>0</v>
      </c>
      <c r="D37" s="297">
        <f>'RM_6.2.1.sz.mell'!K39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'RM_6.2.1.sz.mell'!C40</f>
        <v>0</v>
      </c>
      <c r="D38" s="297">
        <f>'RM_6.2.1.sz.mell'!K40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'RM_6.2.1.sz.mell'!C41</f>
        <v>0</v>
      </c>
      <c r="D39" s="1385">
        <f>'RM_6.2.1.sz.mell'!K41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'RM_6.2.1.sz.mell'!C42</f>
        <v>0</v>
      </c>
      <c r="D40" s="726">
        <f>'RM_6.2.1.sz.mell'!K42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'RM_6.2.1.sz.mell'!C43</f>
        <v>0</v>
      </c>
      <c r="D41" s="1420">
        <f>'RM_6.2.1.sz.mell'!K43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'RM_6.2.1.sz.mell'!C44</f>
        <v>0</v>
      </c>
      <c r="D42" s="876">
        <f>'RM_6.2.1.sz.mell'!K44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'RM_6.2.1.sz.mell'!C46</f>
        <v>0</v>
      </c>
      <c r="D46" s="297">
        <f>'RM_6.2.1.sz.mell'!K46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'RM_6.2.1.sz.mell'!C47</f>
        <v>0</v>
      </c>
      <c r="D47" s="1385">
        <f>'RM_6.2.1.sz.mell'!K47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'RM_6.2.1.sz.mell'!C48</f>
        <v>0</v>
      </c>
      <c r="D48" s="724">
        <f>'RM_6.2.1.sz.mell'!K48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'RM_6.2.1.sz.mell'!C49</f>
        <v>0</v>
      </c>
      <c r="D49" s="724">
        <f>'RM_6.2.1.sz.mell'!K49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'RM_6.2.1.sz.mell'!C50</f>
        <v>0</v>
      </c>
      <c r="D50" s="724">
        <f>'RM_6.2.1.sz.mell'!K50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'RM_6.2.1.sz.mell'!C51</f>
        <v>0</v>
      </c>
      <c r="D51" s="724">
        <f>'RM_6.2.1.sz.mell'!K51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'RM_6.2.1.sz.mell'!C52</f>
        <v>0</v>
      </c>
      <c r="D52" s="297">
        <f>'RM_6.2.1.sz.mell'!K52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'RM_6.2.1.sz.mell'!C53</f>
        <v>0</v>
      </c>
      <c r="D53" s="1385">
        <f>'RM_6.2.1.sz.mell'!K53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'RM_6.2.1.sz.mell'!C54</f>
        <v>0</v>
      </c>
      <c r="D54" s="724">
        <f>'RM_6.2.1.sz.mell'!K54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'RM_6.2.1.sz.mell'!C55</f>
        <v>0</v>
      </c>
      <c r="D55" s="724">
        <f>'RM_6.2.1.sz.mell'!K55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'RM_6.2.1.sz.mell'!C56</f>
        <v>0</v>
      </c>
      <c r="D56" s="724">
        <f>'RM_6.2.1.sz.mell'!K56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'RM_6.2.1.sz.mell'!C57</f>
        <v>0</v>
      </c>
      <c r="D57" s="297">
        <f>'RM_6.2.1.sz.mell'!K57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'RM_6.2.1.sz.mell'!C58</f>
        <v>0</v>
      </c>
      <c r="D58" s="876">
        <f>'RM_6.2.1.sz.mell'!K58</f>
        <v>0</v>
      </c>
      <c r="E58" s="349">
        <f>+E46+E52+E57</f>
        <v>0</v>
      </c>
    </row>
    <row r="59" spans="1:5" ht="13.5" thickBot="1" x14ac:dyDescent="0.25">
      <c r="C59" s="607">
        <f>'RM_6.2.1.sz.mell'!C59</f>
        <v>0</v>
      </c>
      <c r="D59" s="607">
        <f>'RM_6.2.1.sz.mell'!K59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'RM_6.2.1.sz.mell'!C60</f>
        <v>0</v>
      </c>
      <c r="D60" s="1410">
        <f>'RM_6.2.1.sz.mell'!K60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'RM_6.2.1.sz.mell'!C61</f>
        <v>0</v>
      </c>
      <c r="D61" s="1410">
        <f>'RM_6.2.1.sz.mell'!K61</f>
        <v>0</v>
      </c>
      <c r="E61" s="865"/>
    </row>
  </sheetData>
  <sheetProtection sheet="1" formatCells="0"/>
  <customSheetViews>
    <customSheetView guid="{9A8A2574-4E4C-4A0E-A4B4-611EAAF4A38D}" scale="120" topLeftCell="A40">
      <selection activeCell="C46" sqref="C4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topLeftCell="A40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5"/>
      <c r="B1" s="2416" t="str">
        <f>CONCATENATE("6.2.2. melléklet ",IB_ALAPADATOK!A7," ",IB_ALAPADATOK!B7," ",IB_ALAPADATOK!C7," ",IB_ALAPADATOK!D7)</f>
        <v>6.2.2. melléklet a 2021. III. negyedévi költségvetési tájékoztatóhoz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tr">
        <f>CONCATENATE('IB_6.2.1.sz.mell'!B2:D2)</f>
        <v>……………………. Polgármesteri /Közös Önkormányzati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1383">
        <f>'RM_6.2.2.sz.mell'!C10</f>
        <v>0</v>
      </c>
      <c r="D8" s="1383">
        <f>'RM_6.2.2.sz.mell'!K10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'RM_6.2.2.sz.mell'!C11</f>
        <v>0</v>
      </c>
      <c r="D9" s="1383">
        <f>'RM_6.2.2.sz.mell'!K11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'RM_6.2.2.sz.mell'!C12</f>
        <v>0</v>
      </c>
      <c r="D10" s="1380">
        <f>'RM_6.2.2.sz.mell'!K12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'RM_6.2.2.sz.mell'!C13</f>
        <v>0</v>
      </c>
      <c r="D11" s="1380">
        <f>'RM_6.2.2.sz.mell'!K13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'RM_6.2.2.sz.mell'!C14</f>
        <v>0</v>
      </c>
      <c r="D12" s="1380">
        <f>'RM_6.2.2.sz.mell'!K14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'RM_6.2.2.sz.mell'!C15</f>
        <v>0</v>
      </c>
      <c r="D13" s="1380">
        <f>'RM_6.2.2.sz.mell'!K15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'RM_6.2.2.sz.mell'!C16</f>
        <v>0</v>
      </c>
      <c r="D14" s="1380">
        <f>'RM_6.2.2.sz.mell'!K16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'RM_6.2.2.sz.mell'!C17</f>
        <v>0</v>
      </c>
      <c r="D15" s="1380">
        <f>'RM_6.2.2.sz.mell'!K17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'RM_6.2.2.sz.mell'!C18</f>
        <v>0</v>
      </c>
      <c r="D16" s="1384">
        <f>'RM_6.2.2.sz.mell'!K18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'RM_6.2.2.sz.mell'!C19</f>
        <v>0</v>
      </c>
      <c r="D17" s="1380">
        <f>'RM_6.2.2.sz.mell'!K19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'RM_6.2.2.sz.mell'!C20</f>
        <v>0</v>
      </c>
      <c r="D18" s="720">
        <f>'RM_6.2.2.sz.mell'!K20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'RM_6.2.2.sz.mell'!C21</f>
        <v>0</v>
      </c>
      <c r="D19" s="720">
        <f>'RM_6.2.2.sz.mell'!K21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'RM_6.2.2.sz.mell'!C22</f>
        <v>0</v>
      </c>
      <c r="D20" s="297">
        <f>'RM_6.2.2.sz.mell'!K22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'RM_6.2.2.sz.mell'!C23</f>
        <v>0</v>
      </c>
      <c r="D21" s="1380">
        <f>'RM_6.2.2.sz.mell'!K23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'RM_6.2.2.sz.mell'!C24</f>
        <v>0</v>
      </c>
      <c r="D22" s="1380">
        <f>'RM_6.2.2.sz.mell'!K24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'RM_6.2.2.sz.mell'!C25</f>
        <v>0</v>
      </c>
      <c r="D23" s="1380">
        <f>'RM_6.2.2.sz.mell'!K25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'RM_6.2.2.sz.mell'!C26</f>
        <v>0</v>
      </c>
      <c r="D24" s="1380">
        <f>'RM_6.2.2.sz.mell'!K26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'RM_6.2.2.sz.mell'!C27</f>
        <v>0</v>
      </c>
      <c r="D25" s="297">
        <f>'RM_6.2.2.sz.mell'!K27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'RM_6.2.2.sz.mell'!C28</f>
        <v>0</v>
      </c>
      <c r="D26" s="297">
        <f>'RM_6.2.2.sz.mell'!K28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'RM_6.2.2.sz.mell'!C29</f>
        <v>0</v>
      </c>
      <c r="D27" s="1385">
        <f>'RM_6.2.2.sz.mell'!K29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'RM_6.2.2.sz.mell'!C30</f>
        <v>0</v>
      </c>
      <c r="D28" s="1380">
        <f>'RM_6.2.2.sz.mell'!K30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'RM_6.2.2.sz.mell'!C31</f>
        <v>0</v>
      </c>
      <c r="D29" s="1380">
        <f>'RM_6.2.2.sz.mell'!K31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'RM_6.2.2.sz.mell'!C32</f>
        <v>0</v>
      </c>
      <c r="D30" s="1420">
        <f>'RM_6.2.2.sz.mell'!K32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'RM_6.2.2.sz.mell'!C33</f>
        <v>0</v>
      </c>
      <c r="D31" s="297">
        <f>'RM_6.2.2.sz.mell'!K33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'RM_6.2.2.sz.mell'!C34</f>
        <v>0</v>
      </c>
      <c r="D32" s="1385">
        <f>'RM_6.2.2.sz.mell'!K34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'RM_6.2.2.sz.mell'!C35</f>
        <v>0</v>
      </c>
      <c r="D33" s="726">
        <f>'RM_6.2.2.sz.mell'!K35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'RM_6.2.2.sz.mell'!C36</f>
        <v>0</v>
      </c>
      <c r="D34" s="1420">
        <f>'RM_6.2.2.sz.mell'!K36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'RM_6.2.2.sz.mell'!C37</f>
        <v>0</v>
      </c>
      <c r="D35" s="297">
        <f>'RM_6.2.2.sz.mell'!K37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'RM_6.2.2.sz.mell'!C38</f>
        <v>0</v>
      </c>
      <c r="D36" s="297">
        <f>'RM_6.2.2.sz.mell'!K38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'RM_6.2.2.sz.mell'!C39</f>
        <v>0</v>
      </c>
      <c r="D37" s="297">
        <f>'RM_6.2.2.sz.mell'!K39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'RM_6.2.2.sz.mell'!C40</f>
        <v>0</v>
      </c>
      <c r="D38" s="297">
        <f>'RM_6.2.2.sz.mell'!K40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'RM_6.2.2.sz.mell'!C41</f>
        <v>0</v>
      </c>
      <c r="D39" s="1385">
        <f>'RM_6.2.2.sz.mell'!K41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'RM_6.2.2.sz.mell'!C42</f>
        <v>0</v>
      </c>
      <c r="D40" s="726">
        <f>'RM_6.2.2.sz.mell'!K42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'RM_6.2.2.sz.mell'!C43</f>
        <v>0</v>
      </c>
      <c r="D41" s="1420">
        <f>'RM_6.2.2.sz.mell'!K43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'RM_6.2.2.sz.mell'!C44</f>
        <v>0</v>
      </c>
      <c r="D42" s="876">
        <f>'RM_6.2.2.sz.mell'!K44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'RM_6.2.2.sz.mell'!C46</f>
        <v>0</v>
      </c>
      <c r="D46" s="297">
        <f>'RM_6.2.2.sz.mell'!K46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'RM_6.2.2.sz.mell'!C47</f>
        <v>0</v>
      </c>
      <c r="D47" s="1385">
        <f>'RM_6.2.2.sz.mell'!K47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'RM_6.2.2.sz.mell'!C48</f>
        <v>0</v>
      </c>
      <c r="D48" s="724">
        <f>'RM_6.2.2.sz.mell'!K48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'RM_6.2.2.sz.mell'!C49</f>
        <v>0</v>
      </c>
      <c r="D49" s="724">
        <f>'RM_6.2.2.sz.mell'!K49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'RM_6.2.2.sz.mell'!C50</f>
        <v>0</v>
      </c>
      <c r="D50" s="724">
        <f>'RM_6.2.2.sz.mell'!K50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'RM_6.2.2.sz.mell'!C51</f>
        <v>0</v>
      </c>
      <c r="D51" s="724">
        <f>'RM_6.2.2.sz.mell'!K51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'RM_6.2.2.sz.mell'!C52</f>
        <v>0</v>
      </c>
      <c r="D52" s="297">
        <f>'RM_6.2.2.sz.mell'!K52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'RM_6.2.2.sz.mell'!C53</f>
        <v>0</v>
      </c>
      <c r="D53" s="1385">
        <f>'RM_6.2.2.sz.mell'!K53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'RM_6.2.2.sz.mell'!C54</f>
        <v>0</v>
      </c>
      <c r="D54" s="724">
        <f>'RM_6.2.2.sz.mell'!K54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'RM_6.2.2.sz.mell'!C55</f>
        <v>0</v>
      </c>
      <c r="D55" s="724">
        <f>'RM_6.2.2.sz.mell'!K55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'RM_6.2.2.sz.mell'!C56</f>
        <v>0</v>
      </c>
      <c r="D56" s="724">
        <f>'RM_6.2.2.sz.mell'!K56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'RM_6.2.2.sz.mell'!C57</f>
        <v>0</v>
      </c>
      <c r="D57" s="297">
        <f>'RM_6.2.2.sz.mell'!K57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'RM_6.2.2.sz.mell'!C58</f>
        <v>0</v>
      </c>
      <c r="D58" s="876">
        <f>'RM_6.2.2.sz.mell'!K58</f>
        <v>0</v>
      </c>
      <c r="E58" s="349">
        <f>+E46+E52+E57</f>
        <v>0</v>
      </c>
    </row>
    <row r="59" spans="1:5" ht="13.5" thickBot="1" x14ac:dyDescent="0.25">
      <c r="C59" s="607">
        <f>'RM_6.2.2.sz.mell'!C59</f>
        <v>0</v>
      </c>
      <c r="D59" s="607">
        <f>'RM_6.2.2.sz.mell'!K59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'RM_6.2.2.sz.mell'!C60</f>
        <v>0</v>
      </c>
      <c r="D60" s="1410">
        <f>'RM_6.2.2.sz.mell'!K60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'RM_6.2.2.sz.mell'!C61</f>
        <v>0</v>
      </c>
      <c r="D61" s="1410">
        <f>'RM_6.2.2.sz.mell'!K61</f>
        <v>0</v>
      </c>
      <c r="E61" s="865"/>
    </row>
  </sheetData>
  <sheetProtection sheet="1" formatCells="0"/>
  <customSheetViews>
    <customSheetView guid="{9A8A2574-4E4C-4A0E-A4B4-611EAAF4A38D}" scale="120" topLeftCell="A40">
      <selection activeCell="C46" sqref="C4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30" zoomScale="120" zoomScaleNormal="120" workbookViewId="0">
      <selection activeCell="C47" sqref="C47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CONCATENATE(ALAPADATOK!P13,"3. melléklet ",ALAPADATOK!A7," ",ALAPADATOK!B7," ",ALAPADATOK!C7," ",ALAPADATOK!D7," ",ALAPADATOK!E7," ",ALAPADATOK!F7," ",ALAPADATOK!G7," ",ALAPADATOK!H7)</f>
        <v>9.2.3.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CONCATENATE('KV_9.3.2.sz.mell'!B2)</f>
        <v>Mezőzombori Polgármesteri Hivatal</v>
      </c>
      <c r="C2" s="351" t="s">
        <v>59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'KV_9.3.2.sz.mell'!C4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54478389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>
        <v>54478389</v>
      </c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54478389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54478389</v>
      </c>
    </row>
    <row r="46" spans="1:3" ht="12" customHeight="1" x14ac:dyDescent="0.2">
      <c r="A46" s="436" t="s">
        <v>97</v>
      </c>
      <c r="B46" s="9" t="s">
        <v>48</v>
      </c>
      <c r="C46" s="78">
        <v>35138598</v>
      </c>
    </row>
    <row r="47" spans="1:3" ht="12" customHeight="1" x14ac:dyDescent="0.2">
      <c r="A47" s="436" t="s">
        <v>98</v>
      </c>
      <c r="B47" s="8" t="s">
        <v>181</v>
      </c>
      <c r="C47" s="81">
        <v>5200000</v>
      </c>
    </row>
    <row r="48" spans="1:3" ht="12" customHeight="1" x14ac:dyDescent="0.2">
      <c r="A48" s="436" t="s">
        <v>99</v>
      </c>
      <c r="B48" s="8" t="s">
        <v>138</v>
      </c>
      <c r="C48" s="81">
        <v>14139791</v>
      </c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54478389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J29" sqref="J2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1"/>
  <sheetViews>
    <sheetView zoomScale="120" zoomScaleNormal="120" workbookViewId="0">
      <selection activeCell="J44" sqref="J4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5"/>
      <c r="B1" s="2300" t="str">
        <f>CONCATENATE("6.2.3. melléklet ",IB_ALAPADATOK!A7," ",IB_ALAPADATOK!B7," ",IB_ALAPADATOK!C7," ",IB_ALAPADATOK!D7)</f>
        <v>6.2.3. melléklet a 2021. III. negyedévi költségvetési tájékoztatóhoz</v>
      </c>
      <c r="C1" s="2428"/>
      <c r="D1" s="2428"/>
      <c r="E1" s="2428"/>
    </row>
    <row r="2" spans="1:5" s="440" customFormat="1" ht="24.75" thickBot="1" x14ac:dyDescent="0.25">
      <c r="A2" s="871" t="s">
        <v>807</v>
      </c>
      <c r="B2" s="2475" t="str">
        <f>CONCATENATE('IB_6.2.2.sz.mell'!B2:D2)</f>
        <v>……………………. Polgármesteri /Közös Önkormányzati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'RM_6.2.3.sz.mell'!C10</f>
        <v>0</v>
      </c>
      <c r="D8" s="297">
        <f>'RM_6.2.3.sz.mell'!K10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'RM_6.2.3.sz.mell'!C11</f>
        <v>0</v>
      </c>
      <c r="D9" s="1383">
        <f>'RM_6.2.3.sz.mell'!K11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'RM_6.2.3.sz.mell'!C12</f>
        <v>0</v>
      </c>
      <c r="D10" s="1380">
        <f>'RM_6.2.3.sz.mell'!K12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'RM_6.2.3.sz.mell'!C13</f>
        <v>0</v>
      </c>
      <c r="D11" s="1380">
        <f>'RM_6.2.3.sz.mell'!K13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'RM_6.2.3.sz.mell'!C14</f>
        <v>0</v>
      </c>
      <c r="D12" s="1380">
        <f>'RM_6.2.3.sz.mell'!K14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'RM_6.2.3.sz.mell'!C15</f>
        <v>0</v>
      </c>
      <c r="D13" s="1380">
        <f>'RM_6.2.3.sz.mell'!K15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'RM_6.2.3.sz.mell'!C16</f>
        <v>0</v>
      </c>
      <c r="D14" s="1380">
        <f>'RM_6.2.3.sz.mell'!K16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'RM_6.2.3.sz.mell'!C17</f>
        <v>0</v>
      </c>
      <c r="D15" s="1380">
        <f>'RM_6.2.3.sz.mell'!K17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'RM_6.2.3.sz.mell'!C18</f>
        <v>0</v>
      </c>
      <c r="D16" s="1384">
        <f>'RM_6.2.3.sz.mell'!K18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'RM_6.2.3.sz.mell'!C19</f>
        <v>0</v>
      </c>
      <c r="D17" s="1380">
        <f>'RM_6.2.3.sz.mell'!K19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'RM_6.2.3.sz.mell'!C20</f>
        <v>0</v>
      </c>
      <c r="D18" s="720">
        <f>'RM_6.2.3.sz.mell'!K20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'RM_6.2.3.sz.mell'!C21</f>
        <v>0</v>
      </c>
      <c r="D19" s="720">
        <f>'RM_6.2.3.sz.mell'!K21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'RM_6.2.3.sz.mell'!C22</f>
        <v>0</v>
      </c>
      <c r="D20" s="297">
        <f>'RM_6.2.3.sz.mell'!K22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'RM_6.2.3.sz.mell'!C23</f>
        <v>0</v>
      </c>
      <c r="D21" s="1380">
        <f>'RM_6.2.3.sz.mell'!K23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'RM_6.2.3.sz.mell'!C24</f>
        <v>0</v>
      </c>
      <c r="D22" s="1380">
        <f>'RM_6.2.3.sz.mell'!K24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'RM_6.2.3.sz.mell'!C25</f>
        <v>0</v>
      </c>
      <c r="D23" s="1380">
        <f>'RM_6.2.3.sz.mell'!K25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'RM_6.2.3.sz.mell'!C26</f>
        <v>0</v>
      </c>
      <c r="D24" s="1380">
        <f>'RM_6.2.3.sz.mell'!K26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'RM_6.2.3.sz.mell'!C27</f>
        <v>0</v>
      </c>
      <c r="D25" s="297">
        <f>'RM_6.2.3.sz.mell'!K27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'RM_6.2.3.sz.mell'!C28</f>
        <v>0</v>
      </c>
      <c r="D26" s="297">
        <f>'RM_6.2.3.sz.mell'!K28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'RM_6.2.3.sz.mell'!C29</f>
        <v>0</v>
      </c>
      <c r="D27" s="1385">
        <f>'RM_6.2.3.sz.mell'!K29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'RM_6.2.3.sz.mell'!C30</f>
        <v>0</v>
      </c>
      <c r="D28" s="1380">
        <f>'RM_6.2.3.sz.mell'!K30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'RM_6.2.3.sz.mell'!C31</f>
        <v>0</v>
      </c>
      <c r="D29" s="1380">
        <f>'RM_6.2.3.sz.mell'!K31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'RM_6.2.3.sz.mell'!C32</f>
        <v>0</v>
      </c>
      <c r="D30" s="1420">
        <f>'RM_6.2.3.sz.mell'!K32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'RM_6.2.3.sz.mell'!C33</f>
        <v>0</v>
      </c>
      <c r="D31" s="297">
        <f>'RM_6.2.3.sz.mell'!K33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'RM_6.2.3.sz.mell'!C34</f>
        <v>0</v>
      </c>
      <c r="D32" s="1385">
        <f>'RM_6.2.3.sz.mell'!K34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'RM_6.2.3.sz.mell'!C35</f>
        <v>0</v>
      </c>
      <c r="D33" s="726">
        <f>'RM_6.2.3.sz.mell'!K35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'RM_6.2.3.sz.mell'!C36</f>
        <v>0</v>
      </c>
      <c r="D34" s="1420">
        <f>'RM_6.2.3.sz.mell'!K36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'RM_6.2.3.sz.mell'!C37</f>
        <v>0</v>
      </c>
      <c r="D35" s="297">
        <f>'RM_6.2.3.sz.mell'!K37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'RM_6.2.3.sz.mell'!C38</f>
        <v>0</v>
      </c>
      <c r="D36" s="297">
        <f>'RM_6.2.3.sz.mell'!K38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'RM_6.2.3.sz.mell'!C39</f>
        <v>0</v>
      </c>
      <c r="D37" s="297">
        <f>'RM_6.2.3.sz.mell'!K39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'RM_6.2.3.sz.mell'!C40</f>
        <v>0</v>
      </c>
      <c r="D38" s="297">
        <f>'RM_6.2.3.sz.mell'!K40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'RM_6.2.3.sz.mell'!C41</f>
        <v>0</v>
      </c>
      <c r="D39" s="1385">
        <f>'RM_6.2.3.sz.mell'!K41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'RM_6.2.3.sz.mell'!C42</f>
        <v>0</v>
      </c>
      <c r="D40" s="726">
        <f>'RM_6.2.3.sz.mell'!K42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'RM_6.2.3.sz.mell'!C43</f>
        <v>0</v>
      </c>
      <c r="D41" s="1420">
        <f>'RM_6.2.3.sz.mell'!K43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'RM_6.2.3.sz.mell'!C44</f>
        <v>0</v>
      </c>
      <c r="D42" s="876">
        <f>'RM_6.2.3.sz.mell'!K44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'RM_6.2.3.sz.mell'!C46</f>
        <v>0</v>
      </c>
      <c r="D46" s="297">
        <f>'RM_6.2.3.sz.mell'!K46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'RM_6.2.3.sz.mell'!C47</f>
        <v>0</v>
      </c>
      <c r="D47" s="1385">
        <f>'RM_6.2.3.sz.mell'!K47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'RM_6.2.3.sz.mell'!C48</f>
        <v>0</v>
      </c>
      <c r="D48" s="724">
        <f>'RM_6.2.3.sz.mell'!K48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'RM_6.2.3.sz.mell'!C49</f>
        <v>0</v>
      </c>
      <c r="D49" s="724">
        <f>'RM_6.2.3.sz.mell'!K49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'RM_6.2.3.sz.mell'!C50</f>
        <v>0</v>
      </c>
      <c r="D50" s="724">
        <f>'RM_6.2.3.sz.mell'!K50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'RM_6.2.3.sz.mell'!C51</f>
        <v>0</v>
      </c>
      <c r="D51" s="724">
        <f>'RM_6.2.3.sz.mell'!K51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'RM_6.2.3.sz.mell'!C52</f>
        <v>0</v>
      </c>
      <c r="D52" s="297">
        <f>'RM_6.2.3.sz.mell'!K52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'RM_6.2.3.sz.mell'!C53</f>
        <v>0</v>
      </c>
      <c r="D53" s="1385">
        <f>'RM_6.2.3.sz.mell'!K53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'RM_6.2.3.sz.mell'!C54</f>
        <v>0</v>
      </c>
      <c r="D54" s="724">
        <f>'RM_6.2.3.sz.mell'!K54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'RM_6.2.3.sz.mell'!C55</f>
        <v>0</v>
      </c>
      <c r="D55" s="724">
        <f>'RM_6.2.3.sz.mell'!K55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'RM_6.2.3.sz.mell'!C56</f>
        <v>0</v>
      </c>
      <c r="D56" s="724">
        <f>'RM_6.2.3.sz.mell'!K56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'RM_6.2.3.sz.mell'!C57</f>
        <v>0</v>
      </c>
      <c r="D57" s="297">
        <f>'RM_6.2.3.sz.mell'!K57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'RM_6.2.3.sz.mell'!C58</f>
        <v>0</v>
      </c>
      <c r="D58" s="876">
        <f>'RM_6.2.3.sz.mell'!K58</f>
        <v>0</v>
      </c>
      <c r="E58" s="349">
        <f>+E46+E52+E57</f>
        <v>0</v>
      </c>
    </row>
    <row r="59" spans="1:5" ht="13.5" thickBot="1" x14ac:dyDescent="0.25">
      <c r="C59" s="607">
        <f>'RM_6.2.3.sz.mell'!C59</f>
        <v>0</v>
      </c>
      <c r="D59" s="607">
        <f>'RM_6.2.3.sz.mell'!K59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'RM_6.2.3.sz.mell'!C60</f>
        <v>0</v>
      </c>
      <c r="D60" s="1410">
        <f>'RM_6.2.3.sz.mell'!K60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'RM_6.2.3.sz.mell'!C61</f>
        <v>0</v>
      </c>
      <c r="D61" s="1410">
        <f>'RM_6.2.3.sz.mell'!K61</f>
        <v>0</v>
      </c>
      <c r="E61" s="865"/>
    </row>
  </sheetData>
  <sheetProtection sheet="1" formatCells="0"/>
  <customSheetViews>
    <customSheetView guid="{9A8A2574-4E4C-4A0E-A4B4-611EAAF4A38D}" scale="120">
      <selection activeCell="J44" sqref="J4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17" sqref="J1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CONCATENATE(ALAPADATOK!R13," melléklet ",IB_ALAPADATOK!A7," ",IB_ALAPADATOK!B7," ",IB_ALAPADATOK!C7," ",IB_ALAPADATOK!D7)</f>
        <v>6.2.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CONCATENATE(IB_ALAPADATOK!B13)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'RM_6.3.sz.mell'!C10</f>
        <v>0</v>
      </c>
      <c r="D8" s="297">
        <f>'RM_6.3.sz.mell'!K10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'RM_6.3.sz.mell'!C11</f>
        <v>0</v>
      </c>
      <c r="D9" s="1383">
        <f>'RM_6.3.sz.mell'!K11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'RM_6.3.sz.mell'!C12</f>
        <v>0</v>
      </c>
      <c r="D10" s="1421">
        <f>'RM_6.3.sz.mell'!K12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'RM_6.3.sz.mell'!C13</f>
        <v>0</v>
      </c>
      <c r="D11" s="1421">
        <f>'RM_6.3.sz.mell'!K13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'RM_6.3.sz.mell'!C14</f>
        <v>0</v>
      </c>
      <c r="D12" s="1421">
        <f>'RM_6.3.sz.mell'!K14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'RM_6.3.sz.mell'!C15</f>
        <v>0</v>
      </c>
      <c r="D13" s="1421">
        <f>'RM_6.3.sz.mell'!K15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'RM_6.3.sz.mell'!C16</f>
        <v>0</v>
      </c>
      <c r="D14" s="1421">
        <f>'RM_6.3.sz.mell'!K16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'RM_6.3.sz.mell'!C17</f>
        <v>0</v>
      </c>
      <c r="D15" s="1421">
        <f>'RM_6.3.sz.mell'!K17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'RM_6.3.sz.mell'!C18</f>
        <v>0</v>
      </c>
      <c r="D16" s="1422">
        <f>'RM_6.3.sz.mell'!K18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'RM_6.3.sz.mell'!C19</f>
        <v>0</v>
      </c>
      <c r="D17" s="1421">
        <f>'RM_6.3.sz.mell'!K19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'RM_6.3.sz.mell'!C20</f>
        <v>0</v>
      </c>
      <c r="D18" s="1265">
        <f>'RM_6.3.sz.mell'!K20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'RM_6.3.sz.mell'!C21</f>
        <v>0</v>
      </c>
      <c r="D19" s="1265">
        <f>'RM_6.3.sz.mell'!K21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'RM_6.3.sz.mell'!C22</f>
        <v>0</v>
      </c>
      <c r="D20" s="727">
        <f>'RM_6.3.sz.mell'!K22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'RM_6.3.sz.mell'!C23</f>
        <v>0</v>
      </c>
      <c r="D21" s="1421">
        <f>'RM_6.3.sz.mell'!K23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'RM_6.3.sz.mell'!C24</f>
        <v>0</v>
      </c>
      <c r="D22" s="1421">
        <f>'RM_6.3.sz.mell'!K24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'RM_6.3.sz.mell'!C25</f>
        <v>0</v>
      </c>
      <c r="D23" s="1421">
        <f>'RM_6.3.sz.mell'!K25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'RM_6.3.sz.mell'!C26</f>
        <v>0</v>
      </c>
      <c r="D24" s="1421">
        <f>'RM_6.3.sz.mell'!K26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'RM_6.3.sz.mell'!C27</f>
        <v>0</v>
      </c>
      <c r="D25" s="727">
        <f>'RM_6.3.sz.mell'!K27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'RM_6.3.sz.mell'!C28</f>
        <v>0</v>
      </c>
      <c r="D26" s="727">
        <f>'RM_6.3.sz.mell'!K28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'RM_6.3.sz.mell'!C29</f>
        <v>0</v>
      </c>
      <c r="D27" s="1423">
        <f>'RM_6.3.sz.mell'!K29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'RM_6.3.sz.mell'!C30</f>
        <v>0</v>
      </c>
      <c r="D28" s="1269">
        <f>'RM_6.3.sz.mell'!K30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'RM_6.3.sz.mell'!C31</f>
        <v>0</v>
      </c>
      <c r="D29" s="1424">
        <f>'RM_6.3.sz.mell'!K31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'RM_6.3.sz.mell'!C32</f>
        <v>0</v>
      </c>
      <c r="D30" s="727">
        <f>'RM_6.3.sz.mell'!K32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'RM_6.3.sz.mell'!C33</f>
        <v>0</v>
      </c>
      <c r="D31" s="1423">
        <f>'RM_6.3.sz.mell'!K33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'RM_6.3.sz.mell'!C34</f>
        <v>0</v>
      </c>
      <c r="D32" s="1269">
        <f>'RM_6.3.sz.mell'!K34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'RM_6.3.sz.mell'!C35</f>
        <v>0</v>
      </c>
      <c r="D33" s="1424">
        <f>'RM_6.3.sz.mell'!K35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'RM_6.3.sz.mell'!C36</f>
        <v>0</v>
      </c>
      <c r="D34" s="727">
        <f>'RM_6.3.sz.mell'!K36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'RM_6.3.sz.mell'!C37</f>
        <v>0</v>
      </c>
      <c r="D35" s="727">
        <f>'RM_6.3.sz.mell'!K37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'RM_6.3.sz.mell'!C38</f>
        <v>0</v>
      </c>
      <c r="D36" s="727">
        <f>'RM_6.3.sz.mell'!K38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'RM_6.3.sz.mell'!C39</f>
        <v>54478389</v>
      </c>
      <c r="D37" s="727">
        <f>'RM_6.3.sz.mell'!K39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'RM_6.3.sz.mell'!C40</f>
        <v>0</v>
      </c>
      <c r="D38" s="1423">
        <f>'RM_6.3.sz.mell'!K40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'RM_6.3.sz.mell'!C41</f>
        <v>0</v>
      </c>
      <c r="D39" s="1269">
        <f>'RM_6.3.sz.mell'!K41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'RM_6.3.sz.mell'!C42</f>
        <v>54478389</v>
      </c>
      <c r="D40" s="1424">
        <f>'RM_6.3.sz.mell'!K42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'RM_6.3.sz.mell'!C43</f>
        <v>54478389</v>
      </c>
      <c r="D41" s="877">
        <f>'RM_6.3.sz.mell'!K43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'RM_6.3.sz.mell'!C45</f>
        <v>54478389</v>
      </c>
      <c r="D45" s="727">
        <f>'RM_6.3.sz.mell'!K45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'RM_6.3.sz.mell'!C46</f>
        <v>35138598</v>
      </c>
      <c r="D46" s="1423">
        <f>'RM_6.3.sz.mell'!K46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'RM_6.3.sz.mell'!C47</f>
        <v>5200000</v>
      </c>
      <c r="D47" s="1267">
        <f>'RM_6.3.sz.mell'!K47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'RM_6.3.sz.mell'!C48</f>
        <v>14139791</v>
      </c>
      <c r="D48" s="1267">
        <f>'RM_6.3.sz.mell'!K48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'RM_6.3.sz.mell'!C49</f>
        <v>0</v>
      </c>
      <c r="D49" s="1267">
        <f>'RM_6.3.sz.mell'!K49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'RM_6.3.sz.mell'!C50</f>
        <v>0</v>
      </c>
      <c r="D50" s="1267">
        <f>'RM_6.3.sz.mell'!K50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'RM_6.3.sz.mell'!C51</f>
        <v>0</v>
      </c>
      <c r="D51" s="727">
        <f>'RM_6.3.sz.mell'!K51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'RM_6.3.sz.mell'!C52</f>
        <v>0</v>
      </c>
      <c r="D52" s="1423">
        <f>'RM_6.3.sz.mell'!K52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'RM_6.3.sz.mell'!C53</f>
        <v>0</v>
      </c>
      <c r="D53" s="1267">
        <f>'RM_6.3.sz.mell'!K53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'RM_6.3.sz.mell'!C54</f>
        <v>0</v>
      </c>
      <c r="D54" s="1267">
        <f>'RM_6.3.sz.mell'!K54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'RM_6.3.sz.mell'!C55</f>
        <v>0</v>
      </c>
      <c r="D55" s="1267">
        <f>'RM_6.3.sz.mell'!K55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'RM_6.3.sz.mell'!C56</f>
        <v>0</v>
      </c>
      <c r="D56" s="727">
        <f>'RM_6.3.sz.mell'!K56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'RM_6.3.sz.mell'!C57</f>
        <v>54478389</v>
      </c>
      <c r="D57" s="877">
        <f>'RM_6.3.sz.mell'!K57</f>
        <v>54478389</v>
      </c>
      <c r="E57" s="349">
        <f>+E45+E51+E56</f>
        <v>0</v>
      </c>
    </row>
    <row r="58" spans="1:5" s="1336" customFormat="1" ht="15.2" customHeight="1" thickBot="1" x14ac:dyDescent="0.25">
      <c r="A58" s="1335"/>
      <c r="C58" s="1332">
        <f>'RM_6.3.sz.mell'!C58</f>
        <v>0</v>
      </c>
      <c r="D58" s="1332">
        <f>'RM_6.3.sz.mell'!K58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'RM_6.3.sz.mell'!C59</f>
        <v>7</v>
      </c>
      <c r="D59" s="1410">
        <f>'RM_6.3.sz.mell'!K59</f>
        <v>7</v>
      </c>
      <c r="E59" s="865"/>
    </row>
    <row r="60" spans="1:5" ht="13.5" thickBot="1" x14ac:dyDescent="0.25">
      <c r="A60" s="868" t="s">
        <v>806</v>
      </c>
      <c r="B60" s="869"/>
      <c r="C60" s="1410">
        <f>'RM_6.3.sz.mell'!C60</f>
        <v>0</v>
      </c>
      <c r="D60" s="1410">
        <f>'RM_6.3.sz.mell'!K60</f>
        <v>0</v>
      </c>
      <c r="E60" s="865"/>
    </row>
  </sheetData>
  <sheetProtection sheet="1" formatCells="0"/>
  <customSheetViews>
    <customSheetView guid="{9A8A2574-4E4C-4A0E-A4B4-611EAAF4A38D}" scale="120">
      <selection activeCell="J17" sqref="J1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CONCATENATE(ALAPADATOK!R13,"1. melléklet ",IB_ALAPADATOK!A7," ",IB_ALAPADATOK!B7," ",IB_ALAPADATOK!C7," ",IB_ALAPADATOK!D7)</f>
        <v>6.2.1.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CONCATENATE('IB_6.3.sz.mell'!B2:D2)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'RM_6.3.1.sz.mell'!C10</f>
        <v>0</v>
      </c>
      <c r="D8" s="297">
        <f>'RM_6.3.1.sz.mell'!K10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'RM_6.3.1.sz.mell'!C11</f>
        <v>0</v>
      </c>
      <c r="D9" s="1383">
        <f>'RM_6.3.1.sz.mell'!K11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'RM_6.3.1.sz.mell'!C12</f>
        <v>0</v>
      </c>
      <c r="D10" s="1421">
        <f>'RM_6.3.1.sz.mell'!K12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'RM_6.3.1.sz.mell'!C13</f>
        <v>0</v>
      </c>
      <c r="D11" s="1421">
        <f>'RM_6.3.1.sz.mell'!K13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'RM_6.3.1.sz.mell'!C14</f>
        <v>0</v>
      </c>
      <c r="D12" s="1421">
        <f>'RM_6.3.1.sz.mell'!K14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'RM_6.3.1.sz.mell'!C15</f>
        <v>0</v>
      </c>
      <c r="D13" s="1421">
        <f>'RM_6.3.1.sz.mell'!K15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'RM_6.3.1.sz.mell'!C16</f>
        <v>0</v>
      </c>
      <c r="D14" s="1421">
        <f>'RM_6.3.1.sz.mell'!K16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'RM_6.3.1.sz.mell'!C17</f>
        <v>0</v>
      </c>
      <c r="D15" s="1421">
        <f>'RM_6.3.1.sz.mell'!K17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'RM_6.3.1.sz.mell'!C18</f>
        <v>0</v>
      </c>
      <c r="D16" s="1422">
        <f>'RM_6.3.1.sz.mell'!K18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'RM_6.3.1.sz.mell'!C19</f>
        <v>0</v>
      </c>
      <c r="D17" s="1421">
        <f>'RM_6.3.1.sz.mell'!K19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'RM_6.3.1.sz.mell'!C20</f>
        <v>0</v>
      </c>
      <c r="D18" s="1265">
        <f>'RM_6.3.1.sz.mell'!K20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'RM_6.3.1.sz.mell'!C21</f>
        <v>0</v>
      </c>
      <c r="D19" s="1265">
        <f>'RM_6.3.1.sz.mell'!K21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'RM_6.3.1.sz.mell'!C22</f>
        <v>0</v>
      </c>
      <c r="D20" s="727">
        <f>'RM_6.3.1.sz.mell'!K22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'RM_6.3.1.sz.mell'!C23</f>
        <v>0</v>
      </c>
      <c r="D21" s="1421">
        <f>'RM_6.3.1.sz.mell'!K23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'RM_6.3.1.sz.mell'!C24</f>
        <v>0</v>
      </c>
      <c r="D22" s="1421">
        <f>'RM_6.3.1.sz.mell'!K24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'RM_6.3.1.sz.mell'!C25</f>
        <v>0</v>
      </c>
      <c r="D23" s="1421">
        <f>'RM_6.3.1.sz.mell'!K25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'RM_6.3.1.sz.mell'!C26</f>
        <v>0</v>
      </c>
      <c r="D24" s="1421">
        <f>'RM_6.3.1.sz.mell'!K26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'RM_6.3.1.sz.mell'!C27</f>
        <v>0</v>
      </c>
      <c r="D25" s="727">
        <f>'RM_6.3.1.sz.mell'!K27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'RM_6.3.1.sz.mell'!C28</f>
        <v>0</v>
      </c>
      <c r="D26" s="727">
        <f>'RM_6.3.1.sz.mell'!K28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'RM_6.3.1.sz.mell'!C29</f>
        <v>0</v>
      </c>
      <c r="D27" s="1423">
        <f>'RM_6.3.1.sz.mell'!K29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'RM_6.3.1.sz.mell'!C30</f>
        <v>0</v>
      </c>
      <c r="D28" s="1269">
        <f>'RM_6.3.1.sz.mell'!K30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'RM_6.3.1.sz.mell'!C31</f>
        <v>0</v>
      </c>
      <c r="D29" s="1424">
        <f>'RM_6.3.1.sz.mell'!K31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'RM_6.3.1.sz.mell'!C32</f>
        <v>0</v>
      </c>
      <c r="D30" s="727">
        <f>'RM_6.3.1.sz.mell'!K32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'RM_6.3.1.sz.mell'!C33</f>
        <v>0</v>
      </c>
      <c r="D31" s="1423">
        <f>'RM_6.3.1.sz.mell'!K33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'RM_6.3.1.sz.mell'!C34</f>
        <v>0</v>
      </c>
      <c r="D32" s="1269">
        <f>'RM_6.3.1.sz.mell'!K34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'RM_6.3.1.sz.mell'!C35</f>
        <v>0</v>
      </c>
      <c r="D33" s="1424">
        <f>'RM_6.3.1.sz.mell'!K35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'RM_6.3.1.sz.mell'!C36</f>
        <v>0</v>
      </c>
      <c r="D34" s="727">
        <f>'RM_6.3.1.sz.mell'!K36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'RM_6.3.1.sz.mell'!C37</f>
        <v>0</v>
      </c>
      <c r="D35" s="727">
        <f>'RM_6.3.1.sz.mell'!K37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'RM_6.3.1.sz.mell'!C38</f>
        <v>0</v>
      </c>
      <c r="D36" s="727">
        <f>'RM_6.3.1.sz.mell'!K38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'RM_6.3.1.sz.mell'!C39</f>
        <v>54478389</v>
      </c>
      <c r="D37" s="727">
        <f>'RM_6.3.1.sz.mell'!K39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'RM_6.3.1.sz.mell'!C40</f>
        <v>0</v>
      </c>
      <c r="D38" s="1423">
        <f>'RM_6.3.1.sz.mell'!K40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'RM_6.3.1.sz.mell'!C41</f>
        <v>0</v>
      </c>
      <c r="D39" s="1269">
        <f>'RM_6.3.1.sz.mell'!K41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'RM_6.3.1.sz.mell'!C42</f>
        <v>54478389</v>
      </c>
      <c r="D40" s="1424">
        <f>'RM_6.3.1.sz.mell'!K42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'RM_6.3.1.sz.mell'!C43</f>
        <v>54478389</v>
      </c>
      <c r="D41" s="877">
        <f>'RM_6.3.1.sz.mell'!K43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'RM_6.3.1.sz.mell'!C45</f>
        <v>54478389</v>
      </c>
      <c r="D45" s="727">
        <f>'RM_6.3.1.sz.mell'!K45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'RM_6.3.1.sz.mell'!C46</f>
        <v>35138598</v>
      </c>
      <c r="D46" s="1423">
        <f>'RM_6.3.1.sz.mell'!K46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'RM_6.3.1.sz.mell'!C47</f>
        <v>5200000</v>
      </c>
      <c r="D47" s="1267">
        <f>'RM_6.3.1.sz.mell'!K47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'RM_6.3.1.sz.mell'!C48</f>
        <v>14139791</v>
      </c>
      <c r="D48" s="1267">
        <f>'RM_6.3.1.sz.mell'!K48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'RM_6.3.1.sz.mell'!C49</f>
        <v>0</v>
      </c>
      <c r="D49" s="1267">
        <f>'RM_6.3.1.sz.mell'!K49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'RM_6.3.1.sz.mell'!C50</f>
        <v>0</v>
      </c>
      <c r="D50" s="1267">
        <f>'RM_6.3.1.sz.mell'!K50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'RM_6.3.1.sz.mell'!C51</f>
        <v>0</v>
      </c>
      <c r="D51" s="727">
        <f>'RM_6.3.1.sz.mell'!K51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'RM_6.3.1.sz.mell'!C52</f>
        <v>0</v>
      </c>
      <c r="D52" s="1423">
        <f>'RM_6.3.1.sz.mell'!K52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'RM_6.3.1.sz.mell'!C53</f>
        <v>0</v>
      </c>
      <c r="D53" s="1267">
        <f>'RM_6.3.1.sz.mell'!K53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'RM_6.3.1.sz.mell'!C54</f>
        <v>0</v>
      </c>
      <c r="D54" s="1267">
        <f>'RM_6.3.1.sz.mell'!K54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'RM_6.3.1.sz.mell'!C55</f>
        <v>0</v>
      </c>
      <c r="D55" s="1267">
        <f>'RM_6.3.1.sz.mell'!K55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'RM_6.3.1.sz.mell'!C56</f>
        <v>0</v>
      </c>
      <c r="D56" s="727">
        <f>'RM_6.3.1.sz.mell'!K56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'RM_6.3.1.sz.mell'!C57</f>
        <v>54478389</v>
      </c>
      <c r="D57" s="877">
        <f>'RM_6.3.1.sz.mell'!K57</f>
        <v>54478389</v>
      </c>
      <c r="E57" s="349">
        <f>+E45+E51+E56</f>
        <v>0</v>
      </c>
    </row>
    <row r="58" spans="1:5" ht="15.2" customHeight="1" thickBot="1" x14ac:dyDescent="0.25">
      <c r="C58" s="607">
        <f>'RM_6.3.1.sz.mell'!C58</f>
        <v>0</v>
      </c>
      <c r="D58" s="607">
        <f>'RM_6.3.1.sz.mell'!K58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'RM_6.3.1.sz.mell'!C59</f>
        <v>0</v>
      </c>
      <c r="D59" s="1410">
        <f>'RM_6.3.1.sz.mell'!K59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'RM_6.3.1.sz.mell'!C60</f>
        <v>0</v>
      </c>
      <c r="D60" s="1410">
        <f>'RM_6.3.1.sz.mell'!K60</f>
        <v>0</v>
      </c>
      <c r="E60" s="865"/>
    </row>
  </sheetData>
  <sheetProtection sheet="1" formatCells="0"/>
  <customSheetViews>
    <customSheetView guid="{9A8A2574-4E4C-4A0E-A4B4-611EAAF4A38D}" scale="120">
      <selection activeCell="N65" sqref="N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CONCATENATE(ALAPADATOK!R13,"2. melléklet ",IB_ALAPADATOK!A7," ",IB_ALAPADATOK!B7," ",IB_ALAPADATOK!C7," ",IB_ALAPADATOK!D7)</f>
        <v>6.2.2.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CONCATENATE('IB_6.3.1.sz.mell'!B2:D2)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'IB_6.3.1.sz.mell'!E4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'RM_6.3.2.sz.mell'!C10</f>
        <v>0</v>
      </c>
      <c r="D8" s="297">
        <f>'RM_6.3.2.sz.mell'!K10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'RM_6.3.2.sz.mell'!C11</f>
        <v>0</v>
      </c>
      <c r="D9" s="1383">
        <f>'RM_6.3.2.sz.mell'!K11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'RM_6.3.2.sz.mell'!C12</f>
        <v>0</v>
      </c>
      <c r="D10" s="1421">
        <f>'RM_6.3.2.sz.mell'!K12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'RM_6.3.2.sz.mell'!C13</f>
        <v>0</v>
      </c>
      <c r="D11" s="1421">
        <f>'RM_6.3.2.sz.mell'!K13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'RM_6.3.2.sz.mell'!C14</f>
        <v>0</v>
      </c>
      <c r="D12" s="1421">
        <f>'RM_6.3.2.sz.mell'!K14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'RM_6.3.2.sz.mell'!C15</f>
        <v>0</v>
      </c>
      <c r="D13" s="1421">
        <f>'RM_6.3.2.sz.mell'!K15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'RM_6.3.2.sz.mell'!C16</f>
        <v>0</v>
      </c>
      <c r="D14" s="1421">
        <f>'RM_6.3.2.sz.mell'!K16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'RM_6.3.2.sz.mell'!C17</f>
        <v>0</v>
      </c>
      <c r="D15" s="1421">
        <f>'RM_6.3.2.sz.mell'!K17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'RM_6.3.2.sz.mell'!C18</f>
        <v>0</v>
      </c>
      <c r="D16" s="1422">
        <f>'RM_6.3.2.sz.mell'!K18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'RM_6.3.2.sz.mell'!C19</f>
        <v>0</v>
      </c>
      <c r="D17" s="1421">
        <f>'RM_6.3.2.sz.mell'!K19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'RM_6.3.2.sz.mell'!C20</f>
        <v>0</v>
      </c>
      <c r="D18" s="1265">
        <f>'RM_6.3.2.sz.mell'!K20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'RM_6.3.2.sz.mell'!C21</f>
        <v>0</v>
      </c>
      <c r="D19" s="1265">
        <f>'RM_6.3.2.sz.mell'!K21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'RM_6.3.2.sz.mell'!C22</f>
        <v>0</v>
      </c>
      <c r="D20" s="727">
        <f>'RM_6.3.2.sz.mell'!K22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'RM_6.3.2.sz.mell'!C23</f>
        <v>0</v>
      </c>
      <c r="D21" s="1421">
        <f>'RM_6.3.2.sz.mell'!K23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'RM_6.3.2.sz.mell'!C24</f>
        <v>0</v>
      </c>
      <c r="D22" s="1421">
        <f>'RM_6.3.2.sz.mell'!K24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'RM_6.3.2.sz.mell'!C25</f>
        <v>0</v>
      </c>
      <c r="D23" s="1421">
        <f>'RM_6.3.2.sz.mell'!K25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'RM_6.3.2.sz.mell'!C26</f>
        <v>0</v>
      </c>
      <c r="D24" s="1421">
        <f>'RM_6.3.2.sz.mell'!K26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'RM_6.3.2.sz.mell'!C27</f>
        <v>0</v>
      </c>
      <c r="D25" s="727">
        <f>'RM_6.3.2.sz.mell'!K27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'RM_6.3.2.sz.mell'!C28</f>
        <v>0</v>
      </c>
      <c r="D26" s="727">
        <f>'RM_6.3.2.sz.mell'!K28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'RM_6.3.2.sz.mell'!C29</f>
        <v>0</v>
      </c>
      <c r="D27" s="1423">
        <f>'RM_6.3.2.sz.mell'!K29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'RM_6.3.2.sz.mell'!C30</f>
        <v>0</v>
      </c>
      <c r="D28" s="1269">
        <f>'RM_6.3.2.sz.mell'!K30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'RM_6.3.2.sz.mell'!C31</f>
        <v>0</v>
      </c>
      <c r="D29" s="1424">
        <f>'RM_6.3.2.sz.mell'!K31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'RM_6.3.2.sz.mell'!C32</f>
        <v>0</v>
      </c>
      <c r="D30" s="727">
        <f>'RM_6.3.2.sz.mell'!K32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'RM_6.3.2.sz.mell'!C33</f>
        <v>0</v>
      </c>
      <c r="D31" s="1423">
        <f>'RM_6.3.2.sz.mell'!K33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'RM_6.3.2.sz.mell'!C34</f>
        <v>0</v>
      </c>
      <c r="D32" s="1269">
        <f>'RM_6.3.2.sz.mell'!K34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'RM_6.3.2.sz.mell'!C35</f>
        <v>0</v>
      </c>
      <c r="D33" s="1424">
        <f>'RM_6.3.2.sz.mell'!K35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'RM_6.3.2.sz.mell'!C36</f>
        <v>0</v>
      </c>
      <c r="D34" s="727">
        <f>'RM_6.3.2.sz.mell'!K36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'RM_6.3.2.sz.mell'!C37</f>
        <v>0</v>
      </c>
      <c r="D35" s="727">
        <f>'RM_6.3.2.sz.mell'!K37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'RM_6.3.2.sz.mell'!C38</f>
        <v>0</v>
      </c>
      <c r="D36" s="727">
        <f>'RM_6.3.2.sz.mell'!K38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'RM_6.3.2.sz.mell'!C39</f>
        <v>0</v>
      </c>
      <c r="D37" s="727">
        <f>'RM_6.3.2.sz.mell'!K39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'RM_6.3.2.sz.mell'!C40</f>
        <v>0</v>
      </c>
      <c r="D38" s="1423">
        <f>'RM_6.3.2.sz.mell'!K40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'RM_6.3.2.sz.mell'!C41</f>
        <v>0</v>
      </c>
      <c r="D39" s="1269">
        <f>'RM_6.3.2.sz.mell'!K41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'RM_6.3.2.sz.mell'!C42</f>
        <v>0</v>
      </c>
      <c r="D40" s="1424">
        <f>'RM_6.3.2.sz.mell'!K42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'RM_6.3.2.sz.mell'!C43</f>
        <v>0</v>
      </c>
      <c r="D41" s="877">
        <f>'RM_6.3.2.sz.mell'!K43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'RM_6.3.2.sz.mell'!C45</f>
        <v>0</v>
      </c>
      <c r="D45" s="727">
        <f>'RM_6.3.2.sz.mell'!K45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'RM_6.3.2.sz.mell'!C46</f>
        <v>0</v>
      </c>
      <c r="D46" s="1423">
        <f>'RM_6.3.2.sz.mell'!K46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'RM_6.3.2.sz.mell'!C47</f>
        <v>0</v>
      </c>
      <c r="D47" s="1267">
        <f>'RM_6.3.2.sz.mell'!K47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'RM_6.3.2.sz.mell'!C48</f>
        <v>0</v>
      </c>
      <c r="D48" s="1267">
        <f>'RM_6.3.2.sz.mell'!K48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'RM_6.3.2.sz.mell'!C49</f>
        <v>0</v>
      </c>
      <c r="D49" s="1267">
        <f>'RM_6.3.2.sz.mell'!K49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'RM_6.3.2.sz.mell'!C50</f>
        <v>0</v>
      </c>
      <c r="D50" s="1267">
        <f>'RM_6.3.2.sz.mell'!K50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'RM_6.3.2.sz.mell'!C51</f>
        <v>0</v>
      </c>
      <c r="D51" s="727">
        <f>'RM_6.3.2.sz.mell'!K51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'RM_6.3.2.sz.mell'!C52</f>
        <v>0</v>
      </c>
      <c r="D52" s="1423">
        <f>'RM_6.3.2.sz.mell'!K52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'RM_6.3.2.sz.mell'!C53</f>
        <v>0</v>
      </c>
      <c r="D53" s="1267">
        <f>'RM_6.3.2.sz.mell'!K53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'RM_6.3.2.sz.mell'!C54</f>
        <v>0</v>
      </c>
      <c r="D54" s="1267">
        <f>'RM_6.3.2.sz.mell'!K54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'RM_6.3.2.sz.mell'!C55</f>
        <v>0</v>
      </c>
      <c r="D55" s="1267">
        <f>'RM_6.3.2.sz.mell'!K55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'RM_6.3.2.sz.mell'!C56</f>
        <v>0</v>
      </c>
      <c r="D56" s="727">
        <f>'RM_6.3.2.sz.mell'!K56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'RM_6.3.2.sz.mell'!C57</f>
        <v>0</v>
      </c>
      <c r="D57" s="877">
        <f>'RM_6.3.2.sz.mell'!K57</f>
        <v>0</v>
      </c>
      <c r="E57" s="349">
        <f>+E45+E51+E56</f>
        <v>0</v>
      </c>
    </row>
    <row r="58" spans="1:5" ht="15.2" customHeight="1" thickBot="1" x14ac:dyDescent="0.25">
      <c r="C58" s="607">
        <f>'RM_6.3.2.sz.mell'!C58</f>
        <v>0</v>
      </c>
      <c r="D58" s="607">
        <f>'RM_6.3.2.sz.mell'!K58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'RM_6.3.2.sz.mell'!C59</f>
        <v>0</v>
      </c>
      <c r="D59" s="1410">
        <f>'RM_6.3.2.sz.mell'!K59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'RM_6.3.2.sz.mell'!C60</f>
        <v>0</v>
      </c>
      <c r="D60" s="1410">
        <f>'RM_6.3.2.sz.mell'!K60</f>
        <v>0</v>
      </c>
      <c r="E60" s="865"/>
    </row>
  </sheetData>
  <sheetProtection sheet="1" formatCells="0"/>
  <customSheetViews>
    <customSheetView guid="{9A8A2574-4E4C-4A0E-A4B4-611EAAF4A38D}" scale="120">
      <selection activeCell="M67" sqref="M6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J63" sqref="J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CONCATENATE(ALAPADATOK!R13,"3. melléklet ",IB_ALAPADATOK!A7," ",IB_ALAPADATOK!B7," ",IB_ALAPADATOK!C7," ",IB_ALAPADATOK!D7)</f>
        <v>6.2.3. melléklet a 2021. III. negyedévi költségvetési tájékoztatóhoz</v>
      </c>
      <c r="C1" s="2428"/>
      <c r="D1" s="2428"/>
      <c r="E1" s="2428"/>
    </row>
    <row r="2" spans="1:5" s="440" customFormat="1" ht="24.75" thickBot="1" x14ac:dyDescent="0.25">
      <c r="A2" s="871" t="s">
        <v>807</v>
      </c>
      <c r="B2" s="2475" t="str">
        <f>CONCATENATE('IB_6.3.2.sz.mell'!B2:D2)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'IB_6.3.2.sz.mell'!E4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'RM_6.3.3.sz.mell'!C10</f>
        <v>0</v>
      </c>
      <c r="D8" s="297">
        <f>'RM_6.3.3.sz.mell'!K10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'RM_6.3.3.sz.mell'!C11</f>
        <v>0</v>
      </c>
      <c r="D9" s="1383">
        <f>'RM_6.3.3.sz.mell'!K11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'RM_6.3.3.sz.mell'!C12</f>
        <v>0</v>
      </c>
      <c r="D10" s="1421">
        <f>'RM_6.3.3.sz.mell'!K12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'RM_6.3.3.sz.mell'!C13</f>
        <v>0</v>
      </c>
      <c r="D11" s="1421">
        <f>'RM_6.3.3.sz.mell'!K13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'RM_6.3.3.sz.mell'!C14</f>
        <v>0</v>
      </c>
      <c r="D12" s="1421">
        <f>'RM_6.3.3.sz.mell'!K14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'RM_6.3.3.sz.mell'!C15</f>
        <v>0</v>
      </c>
      <c r="D13" s="1421">
        <f>'RM_6.3.3.sz.mell'!K15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'RM_6.3.3.sz.mell'!C16</f>
        <v>0</v>
      </c>
      <c r="D14" s="1421">
        <f>'RM_6.3.3.sz.mell'!K16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'RM_6.3.3.sz.mell'!C17</f>
        <v>0</v>
      </c>
      <c r="D15" s="1421">
        <f>'RM_6.3.3.sz.mell'!K17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'RM_6.3.3.sz.mell'!C18</f>
        <v>0</v>
      </c>
      <c r="D16" s="1422">
        <f>'RM_6.3.3.sz.mell'!K18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'RM_6.3.3.sz.mell'!C19</f>
        <v>0</v>
      </c>
      <c r="D17" s="1421">
        <f>'RM_6.3.3.sz.mell'!K19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'RM_6.3.3.sz.mell'!C20</f>
        <v>0</v>
      </c>
      <c r="D18" s="1265">
        <f>'RM_6.3.3.sz.mell'!K20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'RM_6.3.3.sz.mell'!C21</f>
        <v>0</v>
      </c>
      <c r="D19" s="1265">
        <f>'RM_6.3.3.sz.mell'!K21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'RM_6.3.3.sz.mell'!C22</f>
        <v>0</v>
      </c>
      <c r="D20" s="727">
        <f>'RM_6.3.3.sz.mell'!K22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'RM_6.3.3.sz.mell'!C23</f>
        <v>0</v>
      </c>
      <c r="D21" s="1421">
        <f>'RM_6.3.3.sz.mell'!K23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'RM_6.3.3.sz.mell'!C24</f>
        <v>0</v>
      </c>
      <c r="D22" s="1421">
        <f>'RM_6.3.3.sz.mell'!K24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'RM_6.3.3.sz.mell'!C25</f>
        <v>0</v>
      </c>
      <c r="D23" s="1421">
        <f>'RM_6.3.3.sz.mell'!K25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'RM_6.3.3.sz.mell'!C26</f>
        <v>0</v>
      </c>
      <c r="D24" s="1421">
        <f>'RM_6.3.3.sz.mell'!K26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'RM_6.3.3.sz.mell'!C27</f>
        <v>0</v>
      </c>
      <c r="D25" s="727">
        <f>'RM_6.3.3.sz.mell'!K27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'RM_6.3.3.sz.mell'!C28</f>
        <v>0</v>
      </c>
      <c r="D26" s="727">
        <f>'RM_6.3.3.sz.mell'!K28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'RM_6.3.3.sz.mell'!C29</f>
        <v>0</v>
      </c>
      <c r="D27" s="1423">
        <f>'RM_6.3.3.sz.mell'!K29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'RM_6.3.3.sz.mell'!C30</f>
        <v>0</v>
      </c>
      <c r="D28" s="1269">
        <f>'RM_6.3.3.sz.mell'!K30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'RM_6.3.3.sz.mell'!C31</f>
        <v>0</v>
      </c>
      <c r="D29" s="1424">
        <f>'RM_6.3.3.sz.mell'!K31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'RM_6.3.3.sz.mell'!C32</f>
        <v>0</v>
      </c>
      <c r="D30" s="727">
        <f>'RM_6.3.3.sz.mell'!K32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'RM_6.3.3.sz.mell'!C33</f>
        <v>0</v>
      </c>
      <c r="D31" s="1423">
        <f>'RM_6.3.3.sz.mell'!K33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'RM_6.3.3.sz.mell'!C34</f>
        <v>0</v>
      </c>
      <c r="D32" s="1269">
        <f>'RM_6.3.3.sz.mell'!K34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'RM_6.3.3.sz.mell'!C35</f>
        <v>0</v>
      </c>
      <c r="D33" s="1424">
        <f>'RM_6.3.3.sz.mell'!K35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'RM_6.3.3.sz.mell'!C36</f>
        <v>0</v>
      </c>
      <c r="D34" s="727">
        <f>'RM_6.3.3.sz.mell'!K36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'RM_6.3.3.sz.mell'!C37</f>
        <v>0</v>
      </c>
      <c r="D35" s="727">
        <f>'RM_6.3.3.sz.mell'!K37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'RM_6.3.3.sz.mell'!C38</f>
        <v>0</v>
      </c>
      <c r="D36" s="727">
        <f>'RM_6.3.3.sz.mell'!K38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'RM_6.3.3.sz.mell'!C39</f>
        <v>54478389</v>
      </c>
      <c r="D37" s="727">
        <f>'RM_6.3.3.sz.mell'!K39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'RM_6.3.3.sz.mell'!C40</f>
        <v>0</v>
      </c>
      <c r="D38" s="1423">
        <f>'RM_6.3.3.sz.mell'!K40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'RM_6.3.3.sz.mell'!C41</f>
        <v>0</v>
      </c>
      <c r="D39" s="1269">
        <f>'RM_6.3.3.sz.mell'!K41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'RM_6.3.3.sz.mell'!C42</f>
        <v>54478389</v>
      </c>
      <c r="D40" s="1424">
        <f>'RM_6.3.3.sz.mell'!K42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'RM_6.3.3.sz.mell'!C43</f>
        <v>54478389</v>
      </c>
      <c r="D41" s="877">
        <f>'RM_6.3.3.sz.mell'!K43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'RM_6.3.3.sz.mell'!C45</f>
        <v>54478389</v>
      </c>
      <c r="D45" s="727">
        <f>'RM_6.3.3.sz.mell'!K45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'RM_6.3.3.sz.mell'!C46</f>
        <v>35138598</v>
      </c>
      <c r="D46" s="1423">
        <f>'RM_6.3.3.sz.mell'!K46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'RM_6.3.3.sz.mell'!C47</f>
        <v>5200000</v>
      </c>
      <c r="D47" s="1267">
        <f>'RM_6.3.3.sz.mell'!K47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'RM_6.3.3.sz.mell'!C48</f>
        <v>14139791</v>
      </c>
      <c r="D48" s="1267">
        <f>'RM_6.3.3.sz.mell'!K48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'RM_6.3.3.sz.mell'!C49</f>
        <v>0</v>
      </c>
      <c r="D49" s="1267">
        <f>'RM_6.3.3.sz.mell'!K49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'RM_6.3.3.sz.mell'!C50</f>
        <v>0</v>
      </c>
      <c r="D50" s="1267">
        <f>'RM_6.3.3.sz.mell'!K50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'RM_6.3.3.sz.mell'!C51</f>
        <v>0</v>
      </c>
      <c r="D51" s="727">
        <f>'RM_6.3.3.sz.mell'!K51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'RM_6.3.3.sz.mell'!C52</f>
        <v>0</v>
      </c>
      <c r="D52" s="1423">
        <f>'RM_6.3.3.sz.mell'!K52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'RM_6.3.3.sz.mell'!C53</f>
        <v>0</v>
      </c>
      <c r="D53" s="1267">
        <f>'RM_6.3.3.sz.mell'!K53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'RM_6.3.3.sz.mell'!C54</f>
        <v>0</v>
      </c>
      <c r="D54" s="1267">
        <f>'RM_6.3.3.sz.mell'!K54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'RM_6.3.3.sz.mell'!C55</f>
        <v>0</v>
      </c>
      <c r="D55" s="1267">
        <f>'RM_6.3.3.sz.mell'!K55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'RM_6.3.3.sz.mell'!C56</f>
        <v>0</v>
      </c>
      <c r="D56" s="727">
        <f>'RM_6.3.3.sz.mell'!K56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'RM_6.3.3.sz.mell'!C57</f>
        <v>54478389</v>
      </c>
      <c r="D57" s="877">
        <f>'RM_6.3.3.sz.mell'!K57</f>
        <v>54478389</v>
      </c>
      <c r="E57" s="349">
        <f>+E45+E51+E56</f>
        <v>0</v>
      </c>
    </row>
    <row r="58" spans="1:5" ht="15.2" customHeight="1" thickBot="1" x14ac:dyDescent="0.25">
      <c r="C58" s="607">
        <f>'RM_6.3.3.sz.mell'!C58</f>
        <v>0</v>
      </c>
      <c r="D58" s="607">
        <f>'RM_6.3.3.sz.mell'!K58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'RM_6.3.3.sz.mell'!C59</f>
        <v>0</v>
      </c>
      <c r="D59" s="1410">
        <f>'RM_6.3.3.sz.mell'!K59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'RM_6.3.3.sz.mell'!C60</f>
        <v>0</v>
      </c>
      <c r="D60" s="1410">
        <f>'RM_6.3.3.sz.mell'!K60</f>
        <v>0</v>
      </c>
      <c r="E60" s="865"/>
    </row>
  </sheetData>
  <sheetProtection sheet="1" formatCells="0"/>
  <customSheetViews>
    <customSheetView guid="{9A8A2574-4E4C-4A0E-A4B4-611EAAF4A38D}" scale="120">
      <selection activeCell="J63" sqref="J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28" sqref="I2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CONCATENATE(ALAPADATOK!R15," melléklet ",IB_ALAPADATOK!A7," ",IB_ALAPADATOK!B7," ",IB_ALAPADATOK!C7," ",IB_ALAPADATOK!D7)</f>
        <v>6.3.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CONCATENATE(IB_ALAPADATOK!B15)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'RM_6.4.sz.mell'!C10</f>
        <v>0</v>
      </c>
      <c r="D8" s="297">
        <f>'RM_6.4.sz.mell'!K10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'RM_6.4.sz.mell'!C11</f>
        <v>0</v>
      </c>
      <c r="D9" s="1383">
        <f>'RM_6.4.sz.mell'!K11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'RM_6.4.sz.mell'!C12</f>
        <v>0</v>
      </c>
      <c r="D10" s="1421">
        <f>'RM_6.4.sz.mell'!K12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'RM_6.4.sz.mell'!C13</f>
        <v>0</v>
      </c>
      <c r="D11" s="1421">
        <f>'RM_6.4.sz.mell'!K13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'RM_6.4.sz.mell'!C14</f>
        <v>0</v>
      </c>
      <c r="D12" s="1421">
        <f>'RM_6.4.sz.mell'!K14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'RM_6.4.sz.mell'!C15</f>
        <v>0</v>
      </c>
      <c r="D13" s="1421">
        <f>'RM_6.4.sz.mell'!K15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'RM_6.4.sz.mell'!C16</f>
        <v>0</v>
      </c>
      <c r="D14" s="1421">
        <f>'RM_6.4.sz.mell'!K16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'RM_6.4.sz.mell'!C17</f>
        <v>0</v>
      </c>
      <c r="D15" s="1421">
        <f>'RM_6.4.sz.mell'!K17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'RM_6.4.sz.mell'!C18</f>
        <v>0</v>
      </c>
      <c r="D16" s="1422">
        <f>'RM_6.4.sz.mell'!K18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'RM_6.4.sz.mell'!C19</f>
        <v>0</v>
      </c>
      <c r="D17" s="1421">
        <f>'RM_6.4.sz.mell'!K19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'RM_6.4.sz.mell'!C20</f>
        <v>0</v>
      </c>
      <c r="D18" s="1265">
        <f>'RM_6.4.sz.mell'!K20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'RM_6.4.sz.mell'!C21</f>
        <v>0</v>
      </c>
      <c r="D19" s="1265">
        <f>'RM_6.4.sz.mell'!K21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'RM_6.4.sz.mell'!C22</f>
        <v>0</v>
      </c>
      <c r="D20" s="727">
        <f>'RM_6.4.sz.mell'!K22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'RM_6.4.sz.mell'!C23</f>
        <v>0</v>
      </c>
      <c r="D21" s="1421">
        <f>'RM_6.4.sz.mell'!K23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'RM_6.4.sz.mell'!C24</f>
        <v>0</v>
      </c>
      <c r="D22" s="1421">
        <f>'RM_6.4.sz.mell'!K24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'RM_6.4.sz.mell'!C25</f>
        <v>0</v>
      </c>
      <c r="D23" s="1421">
        <f>'RM_6.4.sz.mell'!K25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'RM_6.4.sz.mell'!C26</f>
        <v>0</v>
      </c>
      <c r="D24" s="1421">
        <f>'RM_6.4.sz.mell'!K26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'RM_6.4.sz.mell'!C27</f>
        <v>0</v>
      </c>
      <c r="D25" s="727">
        <f>'RM_6.4.sz.mell'!K27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'RM_6.4.sz.mell'!C28</f>
        <v>0</v>
      </c>
      <c r="D26" s="727">
        <f>'RM_6.4.sz.mell'!K28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'RM_6.4.sz.mell'!C29</f>
        <v>0</v>
      </c>
      <c r="D27" s="1423">
        <f>'RM_6.4.sz.mell'!K29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'RM_6.4.sz.mell'!C30</f>
        <v>0</v>
      </c>
      <c r="D28" s="1269">
        <f>'RM_6.4.sz.mell'!K30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'RM_6.4.sz.mell'!C31</f>
        <v>0</v>
      </c>
      <c r="D29" s="1424">
        <f>'RM_6.4.sz.mell'!K31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'RM_6.4.sz.mell'!C32</f>
        <v>0</v>
      </c>
      <c r="D30" s="727">
        <f>'RM_6.4.sz.mell'!K32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'RM_6.4.sz.mell'!C33</f>
        <v>0</v>
      </c>
      <c r="D31" s="1423">
        <f>'RM_6.4.sz.mell'!K33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'RM_6.4.sz.mell'!C34</f>
        <v>0</v>
      </c>
      <c r="D32" s="1269">
        <f>'RM_6.4.sz.mell'!K34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'RM_6.4.sz.mell'!C35</f>
        <v>0</v>
      </c>
      <c r="D33" s="1424">
        <f>'RM_6.4.sz.mell'!K35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'RM_6.4.sz.mell'!C36</f>
        <v>0</v>
      </c>
      <c r="D34" s="727">
        <f>'RM_6.4.sz.mell'!K36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'RM_6.4.sz.mell'!C37</f>
        <v>0</v>
      </c>
      <c r="D35" s="727">
        <f>'RM_6.4.sz.mell'!K37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'RM_6.4.sz.mell'!C38</f>
        <v>0</v>
      </c>
      <c r="D36" s="727">
        <f>'RM_6.4.sz.mell'!K38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'RM_6.4.sz.mell'!C39</f>
        <v>68183100</v>
      </c>
      <c r="D37" s="727">
        <f>'RM_6.4.sz.mell'!K39</f>
        <v>68183100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'RM_6.4.sz.mell'!C40</f>
        <v>0</v>
      </c>
      <c r="D38" s="1423">
        <f>'RM_6.4.sz.mell'!K40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'RM_6.4.sz.mell'!C41</f>
        <v>0</v>
      </c>
      <c r="D39" s="1269">
        <f>'RM_6.4.sz.mell'!K41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'RM_6.4.sz.mell'!C42</f>
        <v>68183100</v>
      </c>
      <c r="D40" s="1424">
        <f>'RM_6.4.sz.mell'!K42</f>
        <v>68183100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'RM_6.4.sz.mell'!C43</f>
        <v>68183100</v>
      </c>
      <c r="D41" s="877">
        <f>'RM_6.4.sz.mell'!K43</f>
        <v>68183100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'RM_6.4.sz.mell'!C45</f>
        <v>68183100</v>
      </c>
      <c r="D45" s="727">
        <f>'RM_6.4.sz.mell'!K45</f>
        <v>68183100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'RM_6.4.sz.mell'!C46</f>
        <v>53158531</v>
      </c>
      <c r="D46" s="1423">
        <f>'RM_6.4.sz.mell'!K46</f>
        <v>53158531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'RM_6.4.sz.mell'!C47</f>
        <v>8353577</v>
      </c>
      <c r="D47" s="1267">
        <f>'RM_6.4.sz.mell'!K47</f>
        <v>8353577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'RM_6.4.sz.mell'!C48</f>
        <v>6670992</v>
      </c>
      <c r="D48" s="1267">
        <f>'RM_6.4.sz.mell'!K48</f>
        <v>6670992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'RM_6.4.sz.mell'!C49</f>
        <v>0</v>
      </c>
      <c r="D49" s="1267">
        <f>'RM_6.4.sz.mell'!K49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'RM_6.4.sz.mell'!C50</f>
        <v>0</v>
      </c>
      <c r="D50" s="1267">
        <f>'RM_6.4.sz.mell'!K50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'RM_6.4.sz.mell'!C51</f>
        <v>0</v>
      </c>
      <c r="D51" s="727">
        <f>'RM_6.4.sz.mell'!K51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'RM_6.4.sz.mell'!C52</f>
        <v>0</v>
      </c>
      <c r="D52" s="1423">
        <f>'RM_6.4.sz.mell'!K52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'RM_6.4.sz.mell'!C53</f>
        <v>0</v>
      </c>
      <c r="D53" s="1267">
        <f>'RM_6.4.sz.mell'!K53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'RM_6.4.sz.mell'!C54</f>
        <v>0</v>
      </c>
      <c r="D54" s="1267">
        <f>'RM_6.4.sz.mell'!K54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'RM_6.4.sz.mell'!C55</f>
        <v>0</v>
      </c>
      <c r="D55" s="1267">
        <f>'RM_6.4.sz.mell'!K55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'RM_6.4.sz.mell'!C56</f>
        <v>0</v>
      </c>
      <c r="D56" s="727">
        <f>'RM_6.4.sz.mell'!K56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'RM_6.4.sz.mell'!C57</f>
        <v>68183100</v>
      </c>
      <c r="D57" s="877">
        <f>'RM_6.4.sz.mell'!K57</f>
        <v>68183100</v>
      </c>
      <c r="E57" s="349">
        <f>+E45+E51+E56</f>
        <v>0</v>
      </c>
    </row>
    <row r="58" spans="1:5" ht="15.2" customHeight="1" thickBot="1" x14ac:dyDescent="0.25">
      <c r="C58" s="607">
        <f>'RM_6.4.sz.mell'!C58</f>
        <v>0</v>
      </c>
      <c r="D58" s="607">
        <f>'RM_6.4.sz.mell'!K58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'RM_6.4.sz.mell'!C59</f>
        <v>13</v>
      </c>
      <c r="D59" s="1410">
        <f>'RM_6.4.sz.mell'!K59</f>
        <v>13</v>
      </c>
      <c r="E59" s="865"/>
    </row>
    <row r="60" spans="1:5" ht="13.5" thickBot="1" x14ac:dyDescent="0.25">
      <c r="A60" s="868" t="s">
        <v>806</v>
      </c>
      <c r="B60" s="869"/>
      <c r="C60" s="1410">
        <f>'RM_6.4.sz.mell'!C60</f>
        <v>0</v>
      </c>
      <c r="D60" s="1410">
        <f>'RM_6.4.sz.mell'!K60</f>
        <v>0</v>
      </c>
      <c r="E60" s="865"/>
    </row>
  </sheetData>
  <sheetProtection sheet="1" formatCells="0"/>
  <customSheetViews>
    <customSheetView guid="{9A8A2574-4E4C-4A0E-A4B4-611EAAF4A38D}" scale="120">
      <selection activeCell="I28" sqref="I2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H62" sqref="H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CONCATENATE(ALAPADATOK!R15,"1. melléklet ",IB_ALAPADATOK!A7," ",IB_ALAPADATOK!B7," ",IB_ALAPADATOK!C7," ",IB_ALAPADATOK!D7)</f>
        <v>6.3.1.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CONCATENATE('IB_6.4.sz.mell'!B2:D2)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'IB_6.4.sz.mell'!E4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'RM_6.4.1.sz.mell'!C10</f>
        <v>0</v>
      </c>
      <c r="D8" s="297">
        <f>'RM_6.4.1.sz.mell'!K10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'RM_6.4.1.sz.mell'!C11</f>
        <v>0</v>
      </c>
      <c r="D9" s="1383">
        <f>'RM_6.4.1.sz.mell'!K11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'RM_6.4.1.sz.mell'!C12</f>
        <v>0</v>
      </c>
      <c r="D10" s="1421">
        <f>'RM_6.4.1.sz.mell'!K12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'RM_6.4.1.sz.mell'!C13</f>
        <v>0</v>
      </c>
      <c r="D11" s="1421">
        <f>'RM_6.4.1.sz.mell'!K13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'RM_6.4.1.sz.mell'!C14</f>
        <v>0</v>
      </c>
      <c r="D12" s="1421">
        <f>'RM_6.4.1.sz.mell'!K14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'RM_6.4.1.sz.mell'!C15</f>
        <v>0</v>
      </c>
      <c r="D13" s="1421">
        <f>'RM_6.4.1.sz.mell'!K15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'RM_6.4.1.sz.mell'!C16</f>
        <v>0</v>
      </c>
      <c r="D14" s="1421">
        <f>'RM_6.4.1.sz.mell'!K16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'RM_6.4.1.sz.mell'!C17</f>
        <v>0</v>
      </c>
      <c r="D15" s="1421">
        <f>'RM_6.4.1.sz.mell'!K17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'RM_6.4.1.sz.mell'!C18</f>
        <v>0</v>
      </c>
      <c r="D16" s="1422">
        <f>'RM_6.4.1.sz.mell'!K18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'RM_6.4.1.sz.mell'!C19</f>
        <v>0</v>
      </c>
      <c r="D17" s="1421">
        <f>'RM_6.4.1.sz.mell'!K19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'RM_6.4.1.sz.mell'!C20</f>
        <v>0</v>
      </c>
      <c r="D18" s="1265">
        <f>'RM_6.4.1.sz.mell'!K20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'RM_6.4.1.sz.mell'!C21</f>
        <v>0</v>
      </c>
      <c r="D19" s="1265">
        <f>'RM_6.4.1.sz.mell'!K21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'RM_6.4.1.sz.mell'!C22</f>
        <v>0</v>
      </c>
      <c r="D20" s="727">
        <f>'RM_6.4.1.sz.mell'!K22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'RM_6.4.1.sz.mell'!C23</f>
        <v>0</v>
      </c>
      <c r="D21" s="1421">
        <f>'RM_6.4.1.sz.mell'!K23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'RM_6.4.1.sz.mell'!C24</f>
        <v>0</v>
      </c>
      <c r="D22" s="1421">
        <f>'RM_6.4.1.sz.mell'!K24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'RM_6.4.1.sz.mell'!C25</f>
        <v>0</v>
      </c>
      <c r="D23" s="1421">
        <f>'RM_6.4.1.sz.mell'!K25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'RM_6.4.1.sz.mell'!C26</f>
        <v>0</v>
      </c>
      <c r="D24" s="1421">
        <f>'RM_6.4.1.sz.mell'!K26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'RM_6.4.1.sz.mell'!C27</f>
        <v>0</v>
      </c>
      <c r="D25" s="727">
        <f>'RM_6.4.1.sz.mell'!K27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'RM_6.4.1.sz.mell'!C28</f>
        <v>0</v>
      </c>
      <c r="D26" s="727">
        <f>'RM_6.4.1.sz.mell'!K28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'RM_6.4.1.sz.mell'!C29</f>
        <v>0</v>
      </c>
      <c r="D27" s="1423">
        <f>'RM_6.4.1.sz.mell'!K29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'RM_6.4.1.sz.mell'!C30</f>
        <v>0</v>
      </c>
      <c r="D28" s="1269">
        <f>'RM_6.4.1.sz.mell'!K30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'RM_6.4.1.sz.mell'!C31</f>
        <v>0</v>
      </c>
      <c r="D29" s="1424">
        <f>'RM_6.4.1.sz.mell'!K31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'RM_6.4.1.sz.mell'!C32</f>
        <v>0</v>
      </c>
      <c r="D30" s="727">
        <f>'RM_6.4.1.sz.mell'!K32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'RM_6.4.1.sz.mell'!C33</f>
        <v>0</v>
      </c>
      <c r="D31" s="1423">
        <f>'RM_6.4.1.sz.mell'!K33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'RM_6.4.1.sz.mell'!C34</f>
        <v>0</v>
      </c>
      <c r="D32" s="1269">
        <f>'RM_6.4.1.sz.mell'!K34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'RM_6.4.1.sz.mell'!C35</f>
        <v>0</v>
      </c>
      <c r="D33" s="1424">
        <f>'RM_6.4.1.sz.mell'!K35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'RM_6.4.1.sz.mell'!C36</f>
        <v>0</v>
      </c>
      <c r="D34" s="727">
        <f>'RM_6.4.1.sz.mell'!K36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'RM_6.4.1.sz.mell'!C37</f>
        <v>0</v>
      </c>
      <c r="D35" s="727">
        <f>'RM_6.4.1.sz.mell'!K37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'RM_6.4.1.sz.mell'!C38</f>
        <v>0</v>
      </c>
      <c r="D36" s="727">
        <f>'RM_6.4.1.sz.mell'!K38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'RM_6.4.1.sz.mell'!C39</f>
        <v>0</v>
      </c>
      <c r="D37" s="727">
        <f>'RM_6.4.1.sz.mell'!K39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'RM_6.4.1.sz.mell'!C40</f>
        <v>0</v>
      </c>
      <c r="D38" s="1423">
        <f>'RM_6.4.1.sz.mell'!K40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'RM_6.4.1.sz.mell'!C41</f>
        <v>0</v>
      </c>
      <c r="D39" s="1269">
        <f>'RM_6.4.1.sz.mell'!K41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'RM_6.4.1.sz.mell'!C42</f>
        <v>0</v>
      </c>
      <c r="D40" s="1424">
        <f>'RM_6.4.1.sz.mell'!K42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'RM_6.4.1.sz.mell'!C43</f>
        <v>0</v>
      </c>
      <c r="D41" s="877">
        <f>'RM_6.4.1.sz.mell'!K43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'RM_6.4.1.sz.mell'!C45</f>
        <v>0</v>
      </c>
      <c r="D45" s="727">
        <f>'RM_6.4.1.sz.mell'!K45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'RM_6.4.1.sz.mell'!C46</f>
        <v>0</v>
      </c>
      <c r="D46" s="1423">
        <f>'RM_6.4.1.sz.mell'!K46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'RM_6.4.1.sz.mell'!C47</f>
        <v>0</v>
      </c>
      <c r="D47" s="1267">
        <f>'RM_6.4.1.sz.mell'!K47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'RM_6.4.1.sz.mell'!C48</f>
        <v>0</v>
      </c>
      <c r="D48" s="1267">
        <f>'RM_6.4.1.sz.mell'!K48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'RM_6.4.1.sz.mell'!C49</f>
        <v>0</v>
      </c>
      <c r="D49" s="1267">
        <f>'RM_6.4.1.sz.mell'!K49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'RM_6.4.1.sz.mell'!C50</f>
        <v>0</v>
      </c>
      <c r="D50" s="1267">
        <f>'RM_6.4.1.sz.mell'!K50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'RM_6.4.1.sz.mell'!C51</f>
        <v>0</v>
      </c>
      <c r="D51" s="727">
        <f>'RM_6.4.1.sz.mell'!K51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'RM_6.4.1.sz.mell'!C52</f>
        <v>0</v>
      </c>
      <c r="D52" s="1423">
        <f>'RM_6.4.1.sz.mell'!K52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'RM_6.4.1.sz.mell'!C53</f>
        <v>0</v>
      </c>
      <c r="D53" s="1267">
        <f>'RM_6.4.1.sz.mell'!K53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'RM_6.4.1.sz.mell'!C54</f>
        <v>0</v>
      </c>
      <c r="D54" s="1267">
        <f>'RM_6.4.1.sz.mell'!K54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'RM_6.4.1.sz.mell'!C55</f>
        <v>0</v>
      </c>
      <c r="D55" s="1267">
        <f>'RM_6.4.1.sz.mell'!K55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'RM_6.4.1.sz.mell'!C56</f>
        <v>0</v>
      </c>
      <c r="D56" s="727">
        <f>'RM_6.4.1.sz.mell'!K56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'RM_6.4.1.sz.mell'!C57</f>
        <v>0</v>
      </c>
      <c r="D57" s="877">
        <f>'RM_6.4.1.sz.mell'!K57</f>
        <v>0</v>
      </c>
      <c r="E57" s="349">
        <f>+E45+E51+E56</f>
        <v>0</v>
      </c>
    </row>
    <row r="58" spans="1:5" ht="15.2" customHeight="1" thickBot="1" x14ac:dyDescent="0.25">
      <c r="C58" s="607">
        <f>'RM_6.4.1.sz.mell'!C58</f>
        <v>0</v>
      </c>
      <c r="D58" s="607">
        <f>'RM_6.4.1.sz.mell'!K58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'RM_6.4.1.sz.mell'!C59</f>
        <v>0</v>
      </c>
      <c r="D59" s="1410">
        <f>'RM_6.4.1.sz.mell'!K59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'RM_6.4.1.sz.mell'!C60</f>
        <v>0</v>
      </c>
      <c r="D60" s="1410">
        <f>'RM_6.4.1.sz.mell'!K60</f>
        <v>0</v>
      </c>
      <c r="E60" s="865"/>
    </row>
  </sheetData>
  <sheetProtection sheet="1" formatCells="0"/>
  <customSheetViews>
    <customSheetView guid="{9A8A2574-4E4C-4A0E-A4B4-611EAAF4A38D}" scale="120">
      <selection activeCell="H62" sqref="H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I61" sqref="I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CONCATENATE(ALAPADATOK!R15,"2. melléklet ",IB_ALAPADATOK!A7," ",IB_ALAPADATOK!B7," ",IB_ALAPADATOK!C7," ",IB_ALAPADATOK!D7)</f>
        <v>6.3.2.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CONCATENATE('IB_6.4.1.sz.mell'!B2:D2)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'IB_6.4.1.sz.mell'!E4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'RM_6.4.2.sz.mell'!C10</f>
        <v>0</v>
      </c>
      <c r="D8" s="297">
        <f>'RM_6.4.2.sz.mell'!K10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'RM_6.4.2.sz.mell'!C11</f>
        <v>0</v>
      </c>
      <c r="D9" s="1383">
        <f>'RM_6.4.2.sz.mell'!K11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'RM_6.4.2.sz.mell'!C12</f>
        <v>0</v>
      </c>
      <c r="D10" s="1421">
        <f>'RM_6.4.2.sz.mell'!K12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'RM_6.4.2.sz.mell'!C13</f>
        <v>0</v>
      </c>
      <c r="D11" s="1421">
        <f>'RM_6.4.2.sz.mell'!K13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'RM_6.4.2.sz.mell'!C14</f>
        <v>0</v>
      </c>
      <c r="D12" s="1421">
        <f>'RM_6.4.2.sz.mell'!K14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'RM_6.4.2.sz.mell'!C15</f>
        <v>0</v>
      </c>
      <c r="D13" s="1421">
        <f>'RM_6.4.2.sz.mell'!K15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'RM_6.4.2.sz.mell'!C16</f>
        <v>0</v>
      </c>
      <c r="D14" s="1421">
        <f>'RM_6.4.2.sz.mell'!K16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'RM_6.4.2.sz.mell'!C17</f>
        <v>0</v>
      </c>
      <c r="D15" s="1421">
        <f>'RM_6.4.2.sz.mell'!K17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'RM_6.4.2.sz.mell'!C18</f>
        <v>0</v>
      </c>
      <c r="D16" s="1422">
        <f>'RM_6.4.2.sz.mell'!K18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'RM_6.4.2.sz.mell'!C19</f>
        <v>0</v>
      </c>
      <c r="D17" s="1421">
        <f>'RM_6.4.2.sz.mell'!K19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'RM_6.4.2.sz.mell'!C20</f>
        <v>0</v>
      </c>
      <c r="D18" s="1265">
        <f>'RM_6.4.2.sz.mell'!K20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'RM_6.4.2.sz.mell'!C21</f>
        <v>0</v>
      </c>
      <c r="D19" s="1265">
        <f>'RM_6.4.2.sz.mell'!K21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'RM_6.4.2.sz.mell'!C22</f>
        <v>0</v>
      </c>
      <c r="D20" s="727">
        <f>'RM_6.4.2.sz.mell'!K22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'RM_6.4.2.sz.mell'!C23</f>
        <v>0</v>
      </c>
      <c r="D21" s="1421">
        <f>'RM_6.4.2.sz.mell'!K23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'RM_6.4.2.sz.mell'!C24</f>
        <v>0</v>
      </c>
      <c r="D22" s="1421">
        <f>'RM_6.4.2.sz.mell'!K24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'RM_6.4.2.sz.mell'!C25</f>
        <v>0</v>
      </c>
      <c r="D23" s="1421">
        <f>'RM_6.4.2.sz.mell'!K25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'RM_6.4.2.sz.mell'!C26</f>
        <v>0</v>
      </c>
      <c r="D24" s="1421">
        <f>'RM_6.4.2.sz.mell'!K26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'RM_6.4.2.sz.mell'!C27</f>
        <v>0</v>
      </c>
      <c r="D25" s="727">
        <f>'RM_6.4.2.sz.mell'!K27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'RM_6.4.2.sz.mell'!C28</f>
        <v>0</v>
      </c>
      <c r="D26" s="727">
        <f>'RM_6.4.2.sz.mell'!K28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'RM_6.4.2.sz.mell'!C29</f>
        <v>0</v>
      </c>
      <c r="D27" s="1423">
        <f>'RM_6.4.2.sz.mell'!K29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'RM_6.4.2.sz.mell'!C30</f>
        <v>0</v>
      </c>
      <c r="D28" s="1269">
        <f>'RM_6.4.2.sz.mell'!K30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'RM_6.4.2.sz.mell'!C31</f>
        <v>0</v>
      </c>
      <c r="D29" s="1424">
        <f>'RM_6.4.2.sz.mell'!K31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'RM_6.4.2.sz.mell'!C32</f>
        <v>0</v>
      </c>
      <c r="D30" s="727">
        <f>'RM_6.4.2.sz.mell'!K32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'RM_6.4.2.sz.mell'!C33</f>
        <v>0</v>
      </c>
      <c r="D31" s="1423">
        <f>'RM_6.4.2.sz.mell'!K33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'RM_6.4.2.sz.mell'!C34</f>
        <v>0</v>
      </c>
      <c r="D32" s="1269">
        <f>'RM_6.4.2.sz.mell'!K34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'RM_6.4.2.sz.mell'!C35</f>
        <v>0</v>
      </c>
      <c r="D33" s="1424">
        <f>'RM_6.4.2.sz.mell'!K35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'RM_6.4.2.sz.mell'!C36</f>
        <v>0</v>
      </c>
      <c r="D34" s="727">
        <f>'RM_6.4.2.sz.mell'!K36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'RM_6.4.2.sz.mell'!C37</f>
        <v>0</v>
      </c>
      <c r="D35" s="727">
        <f>'RM_6.4.2.sz.mell'!K37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'RM_6.4.2.sz.mell'!C38</f>
        <v>0</v>
      </c>
      <c r="D36" s="727">
        <f>'RM_6.4.2.sz.mell'!K38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'RM_6.4.2.sz.mell'!C39</f>
        <v>0</v>
      </c>
      <c r="D37" s="727">
        <f>'RM_6.4.2.sz.mell'!K39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'RM_6.4.2.sz.mell'!C40</f>
        <v>0</v>
      </c>
      <c r="D38" s="1423">
        <f>'RM_6.4.2.sz.mell'!K40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'RM_6.4.2.sz.mell'!C41</f>
        <v>0</v>
      </c>
      <c r="D39" s="1269">
        <f>'RM_6.4.2.sz.mell'!K41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'RM_6.4.2.sz.mell'!C42</f>
        <v>0</v>
      </c>
      <c r="D40" s="1424">
        <f>'RM_6.4.2.sz.mell'!K42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'RM_6.4.2.sz.mell'!C43</f>
        <v>0</v>
      </c>
      <c r="D41" s="877">
        <f>'RM_6.4.2.sz.mell'!K43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'RM_6.4.2.sz.mell'!C45</f>
        <v>0</v>
      </c>
      <c r="D45" s="727">
        <f>'RM_6.4.2.sz.mell'!K45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'RM_6.4.2.sz.mell'!C46</f>
        <v>0</v>
      </c>
      <c r="D46" s="1423">
        <f>'RM_6.4.2.sz.mell'!K46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'RM_6.4.2.sz.mell'!C47</f>
        <v>0</v>
      </c>
      <c r="D47" s="1267">
        <f>'RM_6.4.2.sz.mell'!K47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'RM_6.4.2.sz.mell'!C48</f>
        <v>0</v>
      </c>
      <c r="D48" s="1267">
        <f>'RM_6.4.2.sz.mell'!K48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'RM_6.4.2.sz.mell'!C49</f>
        <v>0</v>
      </c>
      <c r="D49" s="1267">
        <f>'RM_6.4.2.sz.mell'!K49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'RM_6.4.2.sz.mell'!C50</f>
        <v>0</v>
      </c>
      <c r="D50" s="1267">
        <f>'RM_6.4.2.sz.mell'!K50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'RM_6.4.2.sz.mell'!C51</f>
        <v>0</v>
      </c>
      <c r="D51" s="727">
        <f>'RM_6.4.2.sz.mell'!K51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'RM_6.4.2.sz.mell'!C52</f>
        <v>0</v>
      </c>
      <c r="D52" s="1423">
        <f>'RM_6.4.2.sz.mell'!K52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'RM_6.4.2.sz.mell'!C53</f>
        <v>0</v>
      </c>
      <c r="D53" s="1267">
        <f>'RM_6.4.2.sz.mell'!K53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'RM_6.4.2.sz.mell'!C54</f>
        <v>0</v>
      </c>
      <c r="D54" s="1267">
        <f>'RM_6.4.2.sz.mell'!K54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'RM_6.4.2.sz.mell'!C55</f>
        <v>0</v>
      </c>
      <c r="D55" s="1267">
        <f>'RM_6.4.2.sz.mell'!K55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'RM_6.4.2.sz.mell'!C56</f>
        <v>0</v>
      </c>
      <c r="D56" s="727">
        <f>'RM_6.4.2.sz.mell'!K56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'RM_6.4.2.sz.mell'!C57</f>
        <v>0</v>
      </c>
      <c r="D57" s="877">
        <f>'RM_6.4.2.sz.mell'!K57</f>
        <v>0</v>
      </c>
      <c r="E57" s="349">
        <f>+E45+E51+E56</f>
        <v>0</v>
      </c>
    </row>
    <row r="58" spans="1:5" s="1336" customFormat="1" ht="15.2" customHeight="1" thickBot="1" x14ac:dyDescent="0.25">
      <c r="A58" s="1335"/>
      <c r="C58" s="1332">
        <f>'RM_6.4.2.sz.mell'!C58</f>
        <v>0</v>
      </c>
      <c r="D58" s="1332">
        <f>'RM_6.4.2.sz.mell'!K58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'RM_6.4.2.sz.mell'!C59</f>
        <v>0</v>
      </c>
      <c r="D59" s="1410">
        <f>'RM_6.4.2.sz.mell'!K59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'RM_6.4.2.sz.mell'!C60</f>
        <v>0</v>
      </c>
      <c r="D60" s="1410">
        <f>'RM_6.4.2.sz.mell'!K60</f>
        <v>0</v>
      </c>
      <c r="E60" s="865"/>
    </row>
  </sheetData>
  <sheetProtection sheet="1" formatCells="0"/>
  <customSheetViews>
    <customSheetView guid="{9A8A2574-4E4C-4A0E-A4B4-611EAAF4A38D}" scale="120">
      <selection activeCell="I61" sqref="I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CONCATENATE(ALAPADATOK!R15,"3. melléklet ",IB_ALAPADATOK!A7," ",IB_ALAPADATOK!B7," ",IB_ALAPADATOK!C7," ",IB_ALAPADATOK!D7)</f>
        <v>6.3.3.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CONCATENATE('IB_6.4.2.sz.mell'!B2:D2)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'IB_6.4.2.sz.mell'!E4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'RM_6.4.3.sz.mell'!C10</f>
        <v>0</v>
      </c>
      <c r="D8" s="297">
        <f>'RM_6.4.3.sz.mell'!K10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'RM_6.4.3.sz.mell'!C11</f>
        <v>0</v>
      </c>
      <c r="D9" s="1383">
        <f>'RM_6.4.3.sz.mell'!K11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'RM_6.4.3.sz.mell'!C12</f>
        <v>0</v>
      </c>
      <c r="D10" s="1421">
        <f>'RM_6.4.3.sz.mell'!K12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'RM_6.4.3.sz.mell'!C13</f>
        <v>0</v>
      </c>
      <c r="D11" s="1421">
        <f>'RM_6.4.3.sz.mell'!K13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'RM_6.4.3.sz.mell'!C14</f>
        <v>0</v>
      </c>
      <c r="D12" s="1421">
        <f>'RM_6.4.3.sz.mell'!K14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'RM_6.4.3.sz.mell'!C15</f>
        <v>0</v>
      </c>
      <c r="D13" s="1421">
        <f>'RM_6.4.3.sz.mell'!K15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'RM_6.4.3.sz.mell'!C16</f>
        <v>0</v>
      </c>
      <c r="D14" s="1421">
        <f>'RM_6.4.3.sz.mell'!K16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'RM_6.4.3.sz.mell'!C17</f>
        <v>0</v>
      </c>
      <c r="D15" s="1421">
        <f>'RM_6.4.3.sz.mell'!K17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'RM_6.4.3.sz.mell'!C18</f>
        <v>0</v>
      </c>
      <c r="D16" s="1422">
        <f>'RM_6.4.3.sz.mell'!K18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'RM_6.4.3.sz.mell'!C19</f>
        <v>0</v>
      </c>
      <c r="D17" s="1421">
        <f>'RM_6.4.3.sz.mell'!K19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'RM_6.4.3.sz.mell'!C20</f>
        <v>0</v>
      </c>
      <c r="D18" s="1265">
        <f>'RM_6.4.3.sz.mell'!K20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'RM_6.4.3.sz.mell'!C21</f>
        <v>0</v>
      </c>
      <c r="D19" s="1265">
        <f>'RM_6.4.3.sz.mell'!K21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'RM_6.4.3.sz.mell'!C22</f>
        <v>0</v>
      </c>
      <c r="D20" s="727">
        <f>'RM_6.4.3.sz.mell'!K22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'RM_6.4.3.sz.mell'!C23</f>
        <v>0</v>
      </c>
      <c r="D21" s="1421">
        <f>'RM_6.4.3.sz.mell'!K23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'RM_6.4.3.sz.mell'!C24</f>
        <v>0</v>
      </c>
      <c r="D22" s="1421">
        <f>'RM_6.4.3.sz.mell'!K24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'RM_6.4.3.sz.mell'!C25</f>
        <v>0</v>
      </c>
      <c r="D23" s="1421">
        <f>'RM_6.4.3.sz.mell'!K25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'RM_6.4.3.sz.mell'!C26</f>
        <v>0</v>
      </c>
      <c r="D24" s="1421">
        <f>'RM_6.4.3.sz.mell'!K26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'RM_6.4.3.sz.mell'!C27</f>
        <v>0</v>
      </c>
      <c r="D25" s="727">
        <f>'RM_6.4.3.sz.mell'!K27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'RM_6.4.3.sz.mell'!C28</f>
        <v>0</v>
      </c>
      <c r="D26" s="727">
        <f>'RM_6.4.3.sz.mell'!K28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'RM_6.4.3.sz.mell'!C29</f>
        <v>0</v>
      </c>
      <c r="D27" s="1423">
        <f>'RM_6.4.3.sz.mell'!K29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'RM_6.4.3.sz.mell'!C30</f>
        <v>0</v>
      </c>
      <c r="D28" s="1269">
        <f>'RM_6.4.3.sz.mell'!K30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'RM_6.4.3.sz.mell'!C31</f>
        <v>0</v>
      </c>
      <c r="D29" s="1424">
        <f>'RM_6.4.3.sz.mell'!K31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'RM_6.4.3.sz.mell'!C32</f>
        <v>0</v>
      </c>
      <c r="D30" s="727">
        <f>'RM_6.4.3.sz.mell'!K32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'RM_6.4.3.sz.mell'!C33</f>
        <v>0</v>
      </c>
      <c r="D31" s="1423">
        <f>'RM_6.4.3.sz.mell'!K33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'RM_6.4.3.sz.mell'!C34</f>
        <v>0</v>
      </c>
      <c r="D32" s="1269">
        <f>'RM_6.4.3.sz.mell'!K34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'RM_6.4.3.sz.mell'!C35</f>
        <v>0</v>
      </c>
      <c r="D33" s="1424">
        <f>'RM_6.4.3.sz.mell'!K35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'RM_6.4.3.sz.mell'!C36</f>
        <v>0</v>
      </c>
      <c r="D34" s="727">
        <f>'RM_6.4.3.sz.mell'!K36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'RM_6.4.3.sz.mell'!C37</f>
        <v>0</v>
      </c>
      <c r="D35" s="727">
        <f>'RM_6.4.3.sz.mell'!K37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'RM_6.4.3.sz.mell'!C38</f>
        <v>0</v>
      </c>
      <c r="D36" s="727">
        <f>'RM_6.4.3.sz.mell'!K38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'RM_6.4.3.sz.mell'!C39</f>
        <v>0</v>
      </c>
      <c r="D37" s="727">
        <f>'RM_6.4.3.sz.mell'!K39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'RM_6.4.3.sz.mell'!C40</f>
        <v>0</v>
      </c>
      <c r="D38" s="1423">
        <f>'RM_6.4.3.sz.mell'!K40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'RM_6.4.3.sz.mell'!C41</f>
        <v>0</v>
      </c>
      <c r="D39" s="1269">
        <f>'RM_6.4.3.sz.mell'!K41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'RM_6.4.3.sz.mell'!C42</f>
        <v>0</v>
      </c>
      <c r="D40" s="1424">
        <f>'RM_6.4.3.sz.mell'!K42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'RM_6.4.3.sz.mell'!C43</f>
        <v>0</v>
      </c>
      <c r="D41" s="877">
        <f>'RM_6.4.3.sz.mell'!K43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'RM_6.4.3.sz.mell'!C45</f>
        <v>0</v>
      </c>
      <c r="D45" s="727">
        <f>'RM_6.4.3.sz.mell'!K45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'RM_6.4.3.sz.mell'!C46</f>
        <v>0</v>
      </c>
      <c r="D46" s="1423">
        <f>'RM_6.4.3.sz.mell'!K46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'RM_6.4.3.sz.mell'!C47</f>
        <v>0</v>
      </c>
      <c r="D47" s="1267">
        <f>'RM_6.4.3.sz.mell'!K47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'RM_6.4.3.sz.mell'!C48</f>
        <v>0</v>
      </c>
      <c r="D48" s="1267">
        <f>'RM_6.4.3.sz.mell'!K48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'RM_6.4.3.sz.mell'!C49</f>
        <v>0</v>
      </c>
      <c r="D49" s="1267">
        <f>'RM_6.4.3.sz.mell'!K49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'RM_6.4.3.sz.mell'!C50</f>
        <v>0</v>
      </c>
      <c r="D50" s="1267">
        <f>'RM_6.4.3.sz.mell'!K50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'RM_6.4.3.sz.mell'!C51</f>
        <v>0</v>
      </c>
      <c r="D51" s="727">
        <f>'RM_6.4.3.sz.mell'!K51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'RM_6.4.3.sz.mell'!C52</f>
        <v>0</v>
      </c>
      <c r="D52" s="1423">
        <f>'RM_6.4.3.sz.mell'!K52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'RM_6.4.3.sz.mell'!C53</f>
        <v>0</v>
      </c>
      <c r="D53" s="1267">
        <f>'RM_6.4.3.sz.mell'!K53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'RM_6.4.3.sz.mell'!C54</f>
        <v>0</v>
      </c>
      <c r="D54" s="1267">
        <f>'RM_6.4.3.sz.mell'!K54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'RM_6.4.3.sz.mell'!C55</f>
        <v>0</v>
      </c>
      <c r="D55" s="1267">
        <f>'RM_6.4.3.sz.mell'!K55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'RM_6.4.3.sz.mell'!C56</f>
        <v>0</v>
      </c>
      <c r="D56" s="727">
        <f>'RM_6.4.3.sz.mell'!K56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'RM_6.4.3.sz.mell'!C57</f>
        <v>0</v>
      </c>
      <c r="D57" s="877">
        <f>'RM_6.4.3.sz.mell'!K57</f>
        <v>0</v>
      </c>
      <c r="E57" s="349">
        <f>+E45+E51+E56</f>
        <v>0</v>
      </c>
    </row>
    <row r="58" spans="1:5" ht="15.2" customHeight="1" thickBot="1" x14ac:dyDescent="0.25">
      <c r="C58" s="607">
        <f>'RM_6.4.3.sz.mell'!C58</f>
        <v>0</v>
      </c>
      <c r="D58" s="607">
        <f>'RM_6.4.3.sz.mell'!K58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'RM_6.4.3.sz.mell'!C59</f>
        <v>0</v>
      </c>
      <c r="D59" s="1410">
        <f>'RM_6.4.3.sz.mell'!K59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'RM_6.4.3.sz.mell'!C60</f>
        <v>0</v>
      </c>
      <c r="D60" s="1410">
        <f>'RM_6.4.3.sz.mell'!K60</f>
        <v>0</v>
      </c>
      <c r="E60" s="865"/>
    </row>
  </sheetData>
  <sheetProtection sheet="1" formatCells="0"/>
  <customSheetViews>
    <customSheetView guid="{9A8A2574-4E4C-4A0E-A4B4-611EAAF4A38D}" scale="120">
      <selection activeCell="M63" sqref="M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4" sqref="L64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CONCATENATE(ALAPADATOK!R17," melléklet ",IB_ALAPADATOK!A7," ",IB_ALAPADATOK!B7," ",IB_ALAPADATOK!C7," ",IB_ALAPADATOK!D7)</f>
        <v>6.4.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CONCATENATE(IB_ALAPADATOK!B17)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'RM_6.5.sz.mell'!C10</f>
        <v>0</v>
      </c>
      <c r="D8" s="297">
        <f>'RM_6.5.sz.mell'!K10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'RM_6.5.sz.mell'!C11</f>
        <v>0</v>
      </c>
      <c r="D9" s="1383">
        <f>'RM_6.5.sz.mell'!K11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'RM_6.5.sz.mell'!C12</f>
        <v>0</v>
      </c>
      <c r="D10" s="1421">
        <f>'RM_6.5.sz.mell'!K12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'RM_6.5.sz.mell'!C13</f>
        <v>0</v>
      </c>
      <c r="D11" s="1421">
        <f>'RM_6.5.sz.mell'!K13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'RM_6.5.sz.mell'!C14</f>
        <v>0</v>
      </c>
      <c r="D12" s="1421">
        <f>'RM_6.5.sz.mell'!K14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'RM_6.5.sz.mell'!C15</f>
        <v>0</v>
      </c>
      <c r="D13" s="1421">
        <f>'RM_6.5.sz.mell'!K15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'RM_6.5.sz.mell'!C16</f>
        <v>0</v>
      </c>
      <c r="D14" s="1421">
        <f>'RM_6.5.sz.mell'!K16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'RM_6.5.sz.mell'!C17</f>
        <v>0</v>
      </c>
      <c r="D15" s="1421">
        <f>'RM_6.5.sz.mell'!K17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'RM_6.5.sz.mell'!C18</f>
        <v>0</v>
      </c>
      <c r="D16" s="1422">
        <f>'RM_6.5.sz.mell'!K18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'RM_6.5.sz.mell'!C19</f>
        <v>0</v>
      </c>
      <c r="D17" s="1421">
        <f>'RM_6.5.sz.mell'!K19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'RM_6.5.sz.mell'!C20</f>
        <v>0</v>
      </c>
      <c r="D18" s="1265">
        <f>'RM_6.5.sz.mell'!K20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'RM_6.5.sz.mell'!C21</f>
        <v>0</v>
      </c>
      <c r="D19" s="1265">
        <f>'RM_6.5.sz.mell'!K21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'RM_6.5.sz.mell'!C22</f>
        <v>0</v>
      </c>
      <c r="D20" s="727">
        <f>'RM_6.5.sz.mell'!K22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'RM_6.5.sz.mell'!C23</f>
        <v>0</v>
      </c>
      <c r="D21" s="1421">
        <f>'RM_6.5.sz.mell'!K23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'RM_6.5.sz.mell'!C24</f>
        <v>0</v>
      </c>
      <c r="D22" s="1421">
        <f>'RM_6.5.sz.mell'!K24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'RM_6.5.sz.mell'!C25</f>
        <v>0</v>
      </c>
      <c r="D23" s="1421">
        <f>'RM_6.5.sz.mell'!K25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'RM_6.5.sz.mell'!C26</f>
        <v>0</v>
      </c>
      <c r="D24" s="1421">
        <f>'RM_6.5.sz.mell'!K26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'RM_6.5.sz.mell'!C27</f>
        <v>0</v>
      </c>
      <c r="D25" s="727">
        <f>'RM_6.5.sz.mell'!K27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'RM_6.5.sz.mell'!C28</f>
        <v>0</v>
      </c>
      <c r="D26" s="727">
        <f>'RM_6.5.sz.mell'!K28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'RM_6.5.sz.mell'!C29</f>
        <v>0</v>
      </c>
      <c r="D27" s="1423">
        <f>'RM_6.5.sz.mell'!K29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'RM_6.5.sz.mell'!C30</f>
        <v>0</v>
      </c>
      <c r="D28" s="1269">
        <f>'RM_6.5.sz.mell'!K30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'RM_6.5.sz.mell'!C31</f>
        <v>0</v>
      </c>
      <c r="D29" s="1424">
        <f>'RM_6.5.sz.mell'!K31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'RM_6.5.sz.mell'!C32</f>
        <v>0</v>
      </c>
      <c r="D30" s="727">
        <f>'RM_6.5.sz.mell'!K32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'RM_6.5.sz.mell'!C33</f>
        <v>0</v>
      </c>
      <c r="D31" s="1423">
        <f>'RM_6.5.sz.mell'!K33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'RM_6.5.sz.mell'!C34</f>
        <v>0</v>
      </c>
      <c r="D32" s="1269">
        <f>'RM_6.5.sz.mell'!K34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'RM_6.5.sz.mell'!C35</f>
        <v>0</v>
      </c>
      <c r="D33" s="1424">
        <f>'RM_6.5.sz.mell'!K35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'RM_6.5.sz.mell'!C36</f>
        <v>0</v>
      </c>
      <c r="D34" s="727">
        <f>'RM_6.5.sz.mell'!K36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'RM_6.5.sz.mell'!C37</f>
        <v>0</v>
      </c>
      <c r="D35" s="727">
        <f>'RM_6.5.sz.mell'!K37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'RM_6.5.sz.mell'!C38</f>
        <v>0</v>
      </c>
      <c r="D36" s="727">
        <f>'RM_6.5.sz.mell'!K38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'RM_6.5.sz.mell'!C39</f>
        <v>6300000</v>
      </c>
      <c r="D37" s="727">
        <f>'RM_6.5.sz.mell'!K39</f>
        <v>6300000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'RM_6.5.sz.mell'!C40</f>
        <v>0</v>
      </c>
      <c r="D38" s="1423">
        <f>'RM_6.5.sz.mell'!K40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'RM_6.5.sz.mell'!C41</f>
        <v>0</v>
      </c>
      <c r="D39" s="1269">
        <f>'RM_6.5.sz.mell'!K41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'RM_6.5.sz.mell'!C42</f>
        <v>6300000</v>
      </c>
      <c r="D40" s="1424">
        <f>'RM_6.5.sz.mell'!K42</f>
        <v>6300000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'RM_6.5.sz.mell'!C43</f>
        <v>6300000</v>
      </c>
      <c r="D41" s="877">
        <f>'RM_6.5.sz.mell'!K43</f>
        <v>6300000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'RM_6.5.sz.mell'!C45</f>
        <v>6300000</v>
      </c>
      <c r="D45" s="727">
        <f>'RM_6.5.sz.mell'!K45</f>
        <v>6300000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'RM_6.5.sz.mell'!C46</f>
        <v>5200000</v>
      </c>
      <c r="D46" s="1423">
        <f>'RM_6.5.sz.mell'!K46</f>
        <v>5200000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'RM_6.5.sz.mell'!C47</f>
        <v>800000</v>
      </c>
      <c r="D47" s="1267">
        <f>'RM_6.5.sz.mell'!K47</f>
        <v>800000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'RM_6.5.sz.mell'!C48</f>
        <v>300000</v>
      </c>
      <c r="D48" s="1267">
        <f>'RM_6.5.sz.mell'!K48</f>
        <v>300000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'RM_6.5.sz.mell'!C49</f>
        <v>0</v>
      </c>
      <c r="D49" s="1267">
        <f>'RM_6.5.sz.mell'!K49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'RM_6.5.sz.mell'!C50</f>
        <v>0</v>
      </c>
      <c r="D50" s="1267">
        <f>'RM_6.5.sz.mell'!K50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'RM_6.5.sz.mell'!C51</f>
        <v>0</v>
      </c>
      <c r="D51" s="727">
        <f>'RM_6.5.sz.mell'!K51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'RM_6.5.sz.mell'!C52</f>
        <v>0</v>
      </c>
      <c r="D52" s="1423">
        <f>'RM_6.5.sz.mell'!K52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'RM_6.5.sz.mell'!C53</f>
        <v>0</v>
      </c>
      <c r="D53" s="1267">
        <f>'RM_6.5.sz.mell'!K53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'RM_6.5.sz.mell'!C54</f>
        <v>0</v>
      </c>
      <c r="D54" s="1267">
        <f>'RM_6.5.sz.mell'!K54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'RM_6.5.sz.mell'!C55</f>
        <v>0</v>
      </c>
      <c r="D55" s="1267">
        <f>'RM_6.5.sz.mell'!K55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'RM_6.5.sz.mell'!C56</f>
        <v>0</v>
      </c>
      <c r="D56" s="727">
        <f>'RM_6.5.sz.mell'!K56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'RM_6.5.sz.mell'!C57</f>
        <v>6300000</v>
      </c>
      <c r="D57" s="877">
        <f>'RM_6.5.sz.mell'!K57</f>
        <v>6300000</v>
      </c>
      <c r="E57" s="349">
        <f>+E45+E51+E56</f>
        <v>0</v>
      </c>
    </row>
    <row r="58" spans="1:5" ht="15.2" customHeight="1" thickBot="1" x14ac:dyDescent="0.25">
      <c r="C58" s="607">
        <f>'RM_6.5.sz.mell'!C58</f>
        <v>0</v>
      </c>
      <c r="D58" s="607">
        <f>'RM_6.5.sz.mell'!K58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'RM_6.5.sz.mell'!C59</f>
        <v>1</v>
      </c>
      <c r="D59" s="1410">
        <f>'RM_6.5.sz.mell'!K59</f>
        <v>1</v>
      </c>
      <c r="E59" s="865"/>
    </row>
    <row r="60" spans="1:5" ht="13.5" thickBot="1" x14ac:dyDescent="0.25">
      <c r="A60" s="868" t="s">
        <v>806</v>
      </c>
      <c r="B60" s="869"/>
      <c r="C60" s="1410">
        <f>'RM_6.5.sz.mell'!C60</f>
        <v>0</v>
      </c>
      <c r="D60" s="1410">
        <f>'RM_6.5.sz.mell'!K60</f>
        <v>0</v>
      </c>
      <c r="E60" s="865"/>
    </row>
  </sheetData>
  <sheetProtection sheet="1" formatCells="0"/>
  <customSheetViews>
    <customSheetView guid="{9A8A2574-4E4C-4A0E-A4B4-611EAAF4A38D}" scale="120">
      <selection activeCell="L64" sqref="L6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30" zoomScale="120" zoomScaleNormal="120" workbookViewId="0">
      <selection activeCell="G62" sqref="G6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CONCATENATE(ALAPADATOK!P15," melléklet ",ALAPADATOK!A7," ",ALAPADATOK!B7," ",ALAPADATOK!C7," ",ALAPADATOK!D7," ",ALAPADATOK!E7," ",ALAPADATOK!F7," ",ALAPADATOK!G7," ",ALAPADATOK!H7)</f>
        <v>9.3.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CONCATENATE(ALAPADATOK!B15)</f>
        <v>Mezőzombori Bóbita Óvoda</v>
      </c>
      <c r="C2" s="351" t="s">
        <v>426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68183100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>
        <v>68183100</v>
      </c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68183100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68183100</v>
      </c>
    </row>
    <row r="46" spans="1:3" ht="12" customHeight="1" x14ac:dyDescent="0.2">
      <c r="A46" s="436" t="s">
        <v>97</v>
      </c>
      <c r="B46" s="9" t="s">
        <v>48</v>
      </c>
      <c r="C46" s="78">
        <v>53158531</v>
      </c>
    </row>
    <row r="47" spans="1:3" ht="12" customHeight="1" x14ac:dyDescent="0.2">
      <c r="A47" s="436" t="s">
        <v>98</v>
      </c>
      <c r="B47" s="8" t="s">
        <v>181</v>
      </c>
      <c r="C47" s="81">
        <v>8353577</v>
      </c>
    </row>
    <row r="48" spans="1:3" ht="12" customHeight="1" x14ac:dyDescent="0.2">
      <c r="A48" s="436" t="s">
        <v>99</v>
      </c>
      <c r="B48" s="8" t="s">
        <v>138</v>
      </c>
      <c r="C48" s="81">
        <v>6670992</v>
      </c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68183100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>
        <v>13</v>
      </c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G62" sqref="G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K25" sqref="K2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CONCATENATE(ALAPADATOK!R17,"1. melléklet ",IB_ALAPADATOK!A7," ",IB_ALAPADATOK!B7," ",IB_ALAPADATOK!C7," ",IB_ALAPADATOK!D7)</f>
        <v>6.4.1.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CONCATENATE('IB_6.5.sz.mell'!B2:D2)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'IB_6.5.sz.mell'!E4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'RM_6.5.1.sz.mell'!C10</f>
        <v>0</v>
      </c>
      <c r="D8" s="297">
        <f>'RM_6.5.1.sz.mell'!K10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'RM_6.5.1.sz.mell'!C11</f>
        <v>0</v>
      </c>
      <c r="D9" s="1383">
        <f>'RM_6.5.1.sz.mell'!K11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'RM_6.5.1.sz.mell'!C12</f>
        <v>0</v>
      </c>
      <c r="D10" s="1421">
        <f>'RM_6.5.1.sz.mell'!K12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'RM_6.5.1.sz.mell'!C13</f>
        <v>0</v>
      </c>
      <c r="D11" s="1421">
        <f>'RM_6.5.1.sz.mell'!K13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'RM_6.5.1.sz.mell'!C14</f>
        <v>0</v>
      </c>
      <c r="D12" s="1421">
        <f>'RM_6.5.1.sz.mell'!K14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'RM_6.5.1.sz.mell'!C15</f>
        <v>0</v>
      </c>
      <c r="D13" s="1421">
        <f>'RM_6.5.1.sz.mell'!K15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'RM_6.5.1.sz.mell'!C16</f>
        <v>0</v>
      </c>
      <c r="D14" s="1421">
        <f>'RM_6.5.1.sz.mell'!K16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'RM_6.5.1.sz.mell'!C17</f>
        <v>0</v>
      </c>
      <c r="D15" s="1421">
        <f>'RM_6.5.1.sz.mell'!K17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'RM_6.5.1.sz.mell'!C18</f>
        <v>0</v>
      </c>
      <c r="D16" s="1422">
        <f>'RM_6.5.1.sz.mell'!K18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'RM_6.5.1.sz.mell'!C19</f>
        <v>0</v>
      </c>
      <c r="D17" s="1421">
        <f>'RM_6.5.1.sz.mell'!K19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'RM_6.5.1.sz.mell'!C20</f>
        <v>0</v>
      </c>
      <c r="D18" s="1265">
        <f>'RM_6.5.1.sz.mell'!K20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'RM_6.5.1.sz.mell'!C21</f>
        <v>0</v>
      </c>
      <c r="D19" s="1265">
        <f>'RM_6.5.1.sz.mell'!K21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'RM_6.5.1.sz.mell'!C22</f>
        <v>0</v>
      </c>
      <c r="D20" s="727">
        <f>'RM_6.5.1.sz.mell'!K22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'RM_6.5.1.sz.mell'!C23</f>
        <v>0</v>
      </c>
      <c r="D21" s="1421">
        <f>'RM_6.5.1.sz.mell'!K23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'RM_6.5.1.sz.mell'!C24</f>
        <v>0</v>
      </c>
      <c r="D22" s="1421">
        <f>'RM_6.5.1.sz.mell'!K24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'RM_6.5.1.sz.mell'!C25</f>
        <v>0</v>
      </c>
      <c r="D23" s="1421">
        <f>'RM_6.5.1.sz.mell'!K25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'RM_6.5.1.sz.mell'!C26</f>
        <v>0</v>
      </c>
      <c r="D24" s="1421">
        <f>'RM_6.5.1.sz.mell'!K26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'RM_6.5.1.sz.mell'!C27</f>
        <v>0</v>
      </c>
      <c r="D25" s="727">
        <f>'RM_6.5.1.sz.mell'!K27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'RM_6.5.1.sz.mell'!C28</f>
        <v>0</v>
      </c>
      <c r="D26" s="727">
        <f>'RM_6.5.1.sz.mell'!K28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'RM_6.5.1.sz.mell'!C29</f>
        <v>0</v>
      </c>
      <c r="D27" s="1423">
        <f>'RM_6.5.1.sz.mell'!K29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'RM_6.5.1.sz.mell'!C30</f>
        <v>0</v>
      </c>
      <c r="D28" s="1269">
        <f>'RM_6.5.1.sz.mell'!K30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'RM_6.5.1.sz.mell'!C31</f>
        <v>0</v>
      </c>
      <c r="D29" s="1424">
        <f>'RM_6.5.1.sz.mell'!K31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'RM_6.5.1.sz.mell'!C32</f>
        <v>0</v>
      </c>
      <c r="D30" s="727">
        <f>'RM_6.5.1.sz.mell'!K32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'RM_6.5.1.sz.mell'!C33</f>
        <v>0</v>
      </c>
      <c r="D31" s="1423">
        <f>'RM_6.5.1.sz.mell'!K33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'RM_6.5.1.sz.mell'!C34</f>
        <v>0</v>
      </c>
      <c r="D32" s="1269">
        <f>'RM_6.5.1.sz.mell'!K34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'RM_6.5.1.sz.mell'!C35</f>
        <v>0</v>
      </c>
      <c r="D33" s="1424">
        <f>'RM_6.5.1.sz.mell'!K35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'RM_6.5.1.sz.mell'!C36</f>
        <v>0</v>
      </c>
      <c r="D34" s="727">
        <f>'RM_6.5.1.sz.mell'!K36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'RM_6.5.1.sz.mell'!C37</f>
        <v>0</v>
      </c>
      <c r="D35" s="727">
        <f>'RM_6.5.1.sz.mell'!K37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'RM_6.5.1.sz.mell'!C38</f>
        <v>0</v>
      </c>
      <c r="D36" s="727">
        <f>'RM_6.5.1.sz.mell'!K38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'RM_6.5.1.sz.mell'!C39</f>
        <v>0</v>
      </c>
      <c r="D37" s="727">
        <f>'RM_6.5.1.sz.mell'!K39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'RM_6.5.1.sz.mell'!C40</f>
        <v>0</v>
      </c>
      <c r="D38" s="1423">
        <f>'RM_6.5.1.sz.mell'!K40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'RM_6.5.1.sz.mell'!C41</f>
        <v>0</v>
      </c>
      <c r="D39" s="1269">
        <f>'RM_6.5.1.sz.mell'!K41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'RM_6.5.1.sz.mell'!C42</f>
        <v>0</v>
      </c>
      <c r="D40" s="1424">
        <f>'RM_6.5.1.sz.mell'!K42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'RM_6.5.1.sz.mell'!C43</f>
        <v>0</v>
      </c>
      <c r="D41" s="877">
        <f>'RM_6.5.1.sz.mell'!K43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'RM_6.5.1.sz.mell'!C45</f>
        <v>0</v>
      </c>
      <c r="D45" s="727">
        <f>'RM_6.5.1.sz.mell'!K45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'RM_6.5.1.sz.mell'!C46</f>
        <v>0</v>
      </c>
      <c r="D46" s="1423">
        <f>'RM_6.5.1.sz.mell'!K46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'RM_6.5.1.sz.mell'!C47</f>
        <v>0</v>
      </c>
      <c r="D47" s="1267">
        <f>'RM_6.5.1.sz.mell'!K47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'RM_6.5.1.sz.mell'!C48</f>
        <v>0</v>
      </c>
      <c r="D48" s="1267">
        <f>'RM_6.5.1.sz.mell'!K48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'RM_6.5.1.sz.mell'!C49</f>
        <v>0</v>
      </c>
      <c r="D49" s="1267">
        <f>'RM_6.5.1.sz.mell'!K49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'RM_6.5.1.sz.mell'!C50</f>
        <v>0</v>
      </c>
      <c r="D50" s="1267">
        <f>'RM_6.5.1.sz.mell'!K50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'RM_6.5.1.sz.mell'!C51</f>
        <v>0</v>
      </c>
      <c r="D51" s="727">
        <f>'RM_6.5.1.sz.mell'!K51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'RM_6.5.1.sz.mell'!C52</f>
        <v>0</v>
      </c>
      <c r="D52" s="1423">
        <f>'RM_6.5.1.sz.mell'!K52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'RM_6.5.1.sz.mell'!C53</f>
        <v>0</v>
      </c>
      <c r="D53" s="1267">
        <f>'RM_6.5.1.sz.mell'!K53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'RM_6.5.1.sz.mell'!C54</f>
        <v>0</v>
      </c>
      <c r="D54" s="1267">
        <f>'RM_6.5.1.sz.mell'!K54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'RM_6.5.1.sz.mell'!C55</f>
        <v>0</v>
      </c>
      <c r="D55" s="1267">
        <f>'RM_6.5.1.sz.mell'!K55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'RM_6.5.1.sz.mell'!C56</f>
        <v>0</v>
      </c>
      <c r="D56" s="727">
        <f>'RM_6.5.1.sz.mell'!K56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'RM_6.5.1.sz.mell'!C57</f>
        <v>0</v>
      </c>
      <c r="D57" s="877">
        <f>'RM_6.5.1.sz.mell'!K57</f>
        <v>0</v>
      </c>
      <c r="E57" s="349">
        <f>+E45+E51+E56</f>
        <v>0</v>
      </c>
    </row>
    <row r="58" spans="1:5" ht="15.2" customHeight="1" thickBot="1" x14ac:dyDescent="0.25">
      <c r="C58" s="607">
        <f>'RM_6.5.1.sz.mell'!C58</f>
        <v>0</v>
      </c>
      <c r="D58" s="607">
        <f>'RM_6.5.1.sz.mell'!K58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'RM_6.5.1.sz.mell'!C59</f>
        <v>0</v>
      </c>
      <c r="D59" s="1410">
        <f>'RM_6.5.1.sz.mell'!K59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'RM_6.5.1.sz.mell'!C60</f>
        <v>0</v>
      </c>
      <c r="D60" s="1410">
        <f>'RM_6.5.1.sz.mell'!K60</f>
        <v>0</v>
      </c>
      <c r="E60" s="865"/>
    </row>
  </sheetData>
  <sheetProtection sheet="1" formatCells="0"/>
  <customSheetViews>
    <customSheetView guid="{9A8A2574-4E4C-4A0E-A4B4-611EAAF4A38D}" scale="120">
      <selection activeCell="K25" sqref="K2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61" sqref="L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CONCATENATE(ALAPADATOK!R17,"2. melléklet ",IB_ALAPADATOK!A7," ",IB_ALAPADATOK!B7," ",IB_ALAPADATOK!C7," ",IB_ALAPADATOK!D7)</f>
        <v>6.4.2.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CONCATENATE('IB_6.5.1.sz.mell'!B2:D2)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'IB_6.5.1.sz.mell'!E4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'RM_6.5.2.sz.mell'!C10</f>
        <v>0</v>
      </c>
      <c r="D8" s="297">
        <f>'RM_6.5.2.sz.mell'!K10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'RM_6.5.2.sz.mell'!C11</f>
        <v>0</v>
      </c>
      <c r="D9" s="1383">
        <f>'RM_6.5.2.sz.mell'!K11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'RM_6.5.2.sz.mell'!C12</f>
        <v>0</v>
      </c>
      <c r="D10" s="1421">
        <f>'RM_6.5.2.sz.mell'!K12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'RM_6.5.2.sz.mell'!C13</f>
        <v>0</v>
      </c>
      <c r="D11" s="1421">
        <f>'RM_6.5.2.sz.mell'!K13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'RM_6.5.2.sz.mell'!C14</f>
        <v>0</v>
      </c>
      <c r="D12" s="1421">
        <f>'RM_6.5.2.sz.mell'!K14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'RM_6.5.2.sz.mell'!C15</f>
        <v>0</v>
      </c>
      <c r="D13" s="1421">
        <f>'RM_6.5.2.sz.mell'!K15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'RM_6.5.2.sz.mell'!C16</f>
        <v>0</v>
      </c>
      <c r="D14" s="1421">
        <f>'RM_6.5.2.sz.mell'!K16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'RM_6.5.2.sz.mell'!C17</f>
        <v>0</v>
      </c>
      <c r="D15" s="1421">
        <f>'RM_6.5.2.sz.mell'!K17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'RM_6.5.2.sz.mell'!C18</f>
        <v>0</v>
      </c>
      <c r="D16" s="1422">
        <f>'RM_6.5.2.sz.mell'!K18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'RM_6.5.2.sz.mell'!C19</f>
        <v>0</v>
      </c>
      <c r="D17" s="1421">
        <f>'RM_6.5.2.sz.mell'!K19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'RM_6.5.2.sz.mell'!C20</f>
        <v>0</v>
      </c>
      <c r="D18" s="1265">
        <f>'RM_6.5.2.sz.mell'!K20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'RM_6.5.2.sz.mell'!C21</f>
        <v>0</v>
      </c>
      <c r="D19" s="1265">
        <f>'RM_6.5.2.sz.mell'!K21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'RM_6.5.2.sz.mell'!C22</f>
        <v>0</v>
      </c>
      <c r="D20" s="727">
        <f>'RM_6.5.2.sz.mell'!K22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'RM_6.5.2.sz.mell'!C23</f>
        <v>0</v>
      </c>
      <c r="D21" s="1421">
        <f>'RM_6.5.2.sz.mell'!K23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'RM_6.5.2.sz.mell'!C24</f>
        <v>0</v>
      </c>
      <c r="D22" s="1421">
        <f>'RM_6.5.2.sz.mell'!K24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'RM_6.5.2.sz.mell'!C25</f>
        <v>0</v>
      </c>
      <c r="D23" s="1421">
        <f>'RM_6.5.2.sz.mell'!K25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'RM_6.5.2.sz.mell'!C26</f>
        <v>0</v>
      </c>
      <c r="D24" s="1421">
        <f>'RM_6.5.2.sz.mell'!K26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'RM_6.5.2.sz.mell'!C27</f>
        <v>0</v>
      </c>
      <c r="D25" s="727">
        <f>'RM_6.5.2.sz.mell'!K27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'RM_6.5.2.sz.mell'!C28</f>
        <v>0</v>
      </c>
      <c r="D26" s="727">
        <f>'RM_6.5.2.sz.mell'!K28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'RM_6.5.2.sz.mell'!C29</f>
        <v>0</v>
      </c>
      <c r="D27" s="1423">
        <f>'RM_6.5.2.sz.mell'!K29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'RM_6.5.2.sz.mell'!C30</f>
        <v>0</v>
      </c>
      <c r="D28" s="1269">
        <f>'RM_6.5.2.sz.mell'!K30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'RM_6.5.2.sz.mell'!C31</f>
        <v>0</v>
      </c>
      <c r="D29" s="1424">
        <f>'RM_6.5.2.sz.mell'!K31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'RM_6.5.2.sz.mell'!C32</f>
        <v>0</v>
      </c>
      <c r="D30" s="727">
        <f>'RM_6.5.2.sz.mell'!K32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'RM_6.5.2.sz.mell'!C33</f>
        <v>0</v>
      </c>
      <c r="D31" s="1423">
        <f>'RM_6.5.2.sz.mell'!K33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'RM_6.5.2.sz.mell'!C34</f>
        <v>0</v>
      </c>
      <c r="D32" s="1269">
        <f>'RM_6.5.2.sz.mell'!K34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'RM_6.5.2.sz.mell'!C35</f>
        <v>0</v>
      </c>
      <c r="D33" s="1424">
        <f>'RM_6.5.2.sz.mell'!K35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'RM_6.5.2.sz.mell'!C36</f>
        <v>0</v>
      </c>
      <c r="D34" s="727">
        <f>'RM_6.5.2.sz.mell'!K36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'RM_6.5.2.sz.mell'!C37</f>
        <v>0</v>
      </c>
      <c r="D35" s="727">
        <f>'RM_6.5.2.sz.mell'!K37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'RM_6.5.2.sz.mell'!C38</f>
        <v>0</v>
      </c>
      <c r="D36" s="727">
        <f>'RM_6.5.2.sz.mell'!K38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'RM_6.5.2.sz.mell'!C39</f>
        <v>0</v>
      </c>
      <c r="D37" s="727">
        <f>'RM_6.5.2.sz.mell'!K39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'RM_6.5.2.sz.mell'!C40</f>
        <v>0</v>
      </c>
      <c r="D38" s="1423">
        <f>'RM_6.5.2.sz.mell'!K40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'RM_6.5.2.sz.mell'!C41</f>
        <v>0</v>
      </c>
      <c r="D39" s="1269">
        <f>'RM_6.5.2.sz.mell'!K41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'RM_6.5.2.sz.mell'!C42</f>
        <v>0</v>
      </c>
      <c r="D40" s="1424">
        <f>'RM_6.5.2.sz.mell'!K42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'RM_6.5.2.sz.mell'!C43</f>
        <v>0</v>
      </c>
      <c r="D41" s="877">
        <f>'RM_6.5.2.sz.mell'!K43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'RM_6.5.2.sz.mell'!C45</f>
        <v>0</v>
      </c>
      <c r="D45" s="727">
        <f>'RM_6.5.2.sz.mell'!K45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'RM_6.5.2.sz.mell'!C46</f>
        <v>0</v>
      </c>
      <c r="D46" s="1423">
        <f>'RM_6.5.2.sz.mell'!K46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'RM_6.5.2.sz.mell'!C47</f>
        <v>0</v>
      </c>
      <c r="D47" s="1267">
        <f>'RM_6.5.2.sz.mell'!K47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'RM_6.5.2.sz.mell'!C48</f>
        <v>0</v>
      </c>
      <c r="D48" s="1267">
        <f>'RM_6.5.2.sz.mell'!K48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'RM_6.5.2.sz.mell'!C49</f>
        <v>0</v>
      </c>
      <c r="D49" s="1267">
        <f>'RM_6.5.2.sz.mell'!K49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'RM_6.5.2.sz.mell'!C50</f>
        <v>0</v>
      </c>
      <c r="D50" s="1267">
        <f>'RM_6.5.2.sz.mell'!K50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'RM_6.5.2.sz.mell'!C51</f>
        <v>0</v>
      </c>
      <c r="D51" s="727">
        <f>'RM_6.5.2.sz.mell'!K51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'RM_6.5.2.sz.mell'!C52</f>
        <v>0</v>
      </c>
      <c r="D52" s="1423">
        <f>'RM_6.5.2.sz.mell'!K52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'RM_6.5.2.sz.mell'!C53</f>
        <v>0</v>
      </c>
      <c r="D53" s="1267">
        <f>'RM_6.5.2.sz.mell'!K53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'RM_6.5.2.sz.mell'!C54</f>
        <v>0</v>
      </c>
      <c r="D54" s="1267">
        <f>'RM_6.5.2.sz.mell'!K54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'RM_6.5.2.sz.mell'!C55</f>
        <v>0</v>
      </c>
      <c r="D55" s="1267">
        <f>'RM_6.5.2.sz.mell'!K55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'RM_6.5.2.sz.mell'!C56</f>
        <v>0</v>
      </c>
      <c r="D56" s="727">
        <f>'RM_6.5.2.sz.mell'!K56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'RM_6.5.2.sz.mell'!C57</f>
        <v>0</v>
      </c>
      <c r="D57" s="877">
        <f>'RM_6.5.2.sz.mell'!K57</f>
        <v>0</v>
      </c>
      <c r="E57" s="349">
        <f>+E45+E51+E56</f>
        <v>0</v>
      </c>
    </row>
    <row r="58" spans="1:5" ht="15.2" customHeight="1" thickBot="1" x14ac:dyDescent="0.25">
      <c r="C58" s="607">
        <f>'RM_6.5.2.sz.mell'!C58</f>
        <v>0</v>
      </c>
      <c r="D58" s="607">
        <f>'RM_6.5.2.sz.mell'!K58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'RM_6.5.2.sz.mell'!C59</f>
        <v>0</v>
      </c>
      <c r="D59" s="1410">
        <f>'RM_6.5.2.sz.mell'!K59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'RM_6.5.2.sz.mell'!C60</f>
        <v>0</v>
      </c>
      <c r="D60" s="1410">
        <f>'RM_6.5.2.sz.mell'!K60</f>
        <v>0</v>
      </c>
      <c r="E60" s="865"/>
    </row>
  </sheetData>
  <sheetProtection sheet="1" formatCells="0"/>
  <customSheetViews>
    <customSheetView guid="{9A8A2574-4E4C-4A0E-A4B4-611EAAF4A38D}" scale="120">
      <selection activeCell="L61" sqref="L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57" sqref="N5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CONCATENATE(ALAPADATOK!R17,"3. melléklet ",IB_ALAPADATOK!A7," ",IB_ALAPADATOK!B7," ",IB_ALAPADATOK!C7," ",IB_ALAPADATOK!D7)</f>
        <v>6.4.3.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CONCATENATE('IB_6.5.2.sz.mell'!B2:D2)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'IB_6.5.2.sz.mell'!E4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'RM_6.5.3.sz.mell'!C10</f>
        <v>0</v>
      </c>
      <c r="D8" s="297">
        <f>'RM_6.5.3.sz.mell'!K10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'RM_6.5.3.sz.mell'!C11</f>
        <v>0</v>
      </c>
      <c r="D9" s="1383">
        <f>'RM_6.5.3.sz.mell'!K11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'RM_6.5.3.sz.mell'!C12</f>
        <v>0</v>
      </c>
      <c r="D10" s="1421">
        <f>'RM_6.5.3.sz.mell'!K12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'RM_6.5.3.sz.mell'!C13</f>
        <v>0</v>
      </c>
      <c r="D11" s="1421">
        <f>'RM_6.5.3.sz.mell'!K13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'RM_6.5.3.sz.mell'!C14</f>
        <v>0</v>
      </c>
      <c r="D12" s="1421">
        <f>'RM_6.5.3.sz.mell'!K14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'RM_6.5.3.sz.mell'!C15</f>
        <v>0</v>
      </c>
      <c r="D13" s="1421">
        <f>'RM_6.5.3.sz.mell'!K15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'RM_6.5.3.sz.mell'!C16</f>
        <v>0</v>
      </c>
      <c r="D14" s="1421">
        <f>'RM_6.5.3.sz.mell'!K16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'RM_6.5.3.sz.mell'!C17</f>
        <v>0</v>
      </c>
      <c r="D15" s="1421">
        <f>'RM_6.5.3.sz.mell'!K17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'RM_6.5.3.sz.mell'!C18</f>
        <v>0</v>
      </c>
      <c r="D16" s="1422">
        <f>'RM_6.5.3.sz.mell'!K18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'RM_6.5.3.sz.mell'!C19</f>
        <v>0</v>
      </c>
      <c r="D17" s="1421">
        <f>'RM_6.5.3.sz.mell'!K19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'RM_6.5.3.sz.mell'!C20</f>
        <v>0</v>
      </c>
      <c r="D18" s="1265">
        <f>'RM_6.5.3.sz.mell'!K20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'RM_6.5.3.sz.mell'!C21</f>
        <v>0</v>
      </c>
      <c r="D19" s="1265">
        <f>'RM_6.5.3.sz.mell'!K21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'RM_6.5.3.sz.mell'!C22</f>
        <v>0</v>
      </c>
      <c r="D20" s="727">
        <f>'RM_6.5.3.sz.mell'!K22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'RM_6.5.3.sz.mell'!C23</f>
        <v>0</v>
      </c>
      <c r="D21" s="1421">
        <f>'RM_6.5.3.sz.mell'!K23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'RM_6.5.3.sz.mell'!C24</f>
        <v>0</v>
      </c>
      <c r="D22" s="1421">
        <f>'RM_6.5.3.sz.mell'!K24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'RM_6.5.3.sz.mell'!C25</f>
        <v>0</v>
      </c>
      <c r="D23" s="1421">
        <f>'RM_6.5.3.sz.mell'!K25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'RM_6.5.3.sz.mell'!C26</f>
        <v>0</v>
      </c>
      <c r="D24" s="1421">
        <f>'RM_6.5.3.sz.mell'!K26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'RM_6.5.3.sz.mell'!C27</f>
        <v>0</v>
      </c>
      <c r="D25" s="727">
        <f>'RM_6.5.3.sz.mell'!K27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'RM_6.5.3.sz.mell'!C28</f>
        <v>0</v>
      </c>
      <c r="D26" s="727">
        <f>'RM_6.5.3.sz.mell'!K28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'RM_6.5.3.sz.mell'!C29</f>
        <v>0</v>
      </c>
      <c r="D27" s="1423">
        <f>'RM_6.5.3.sz.mell'!K29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'RM_6.5.3.sz.mell'!C30</f>
        <v>0</v>
      </c>
      <c r="D28" s="1269">
        <f>'RM_6.5.3.sz.mell'!K30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'RM_6.5.3.sz.mell'!C31</f>
        <v>0</v>
      </c>
      <c r="D29" s="1424">
        <f>'RM_6.5.3.sz.mell'!K31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'RM_6.5.3.sz.mell'!C32</f>
        <v>0</v>
      </c>
      <c r="D30" s="727">
        <f>'RM_6.5.3.sz.mell'!K32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'RM_6.5.3.sz.mell'!C33</f>
        <v>0</v>
      </c>
      <c r="D31" s="1423">
        <f>'RM_6.5.3.sz.mell'!K33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'RM_6.5.3.sz.mell'!C34</f>
        <v>0</v>
      </c>
      <c r="D32" s="1269">
        <f>'RM_6.5.3.sz.mell'!K34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'RM_6.5.3.sz.mell'!C35</f>
        <v>0</v>
      </c>
      <c r="D33" s="1424">
        <f>'RM_6.5.3.sz.mell'!K35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'RM_6.5.3.sz.mell'!C36</f>
        <v>0</v>
      </c>
      <c r="D34" s="727">
        <f>'RM_6.5.3.sz.mell'!K36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'RM_6.5.3.sz.mell'!C37</f>
        <v>0</v>
      </c>
      <c r="D35" s="727">
        <f>'RM_6.5.3.sz.mell'!K37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'RM_6.5.3.sz.mell'!C38</f>
        <v>0</v>
      </c>
      <c r="D36" s="727">
        <f>'RM_6.5.3.sz.mell'!K38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'RM_6.5.3.sz.mell'!C39</f>
        <v>0</v>
      </c>
      <c r="D37" s="727">
        <f>'RM_6.5.3.sz.mell'!K39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'RM_6.5.3.sz.mell'!C40</f>
        <v>0</v>
      </c>
      <c r="D38" s="1423">
        <f>'RM_6.5.3.sz.mell'!K40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'RM_6.5.3.sz.mell'!C41</f>
        <v>0</v>
      </c>
      <c r="D39" s="1269">
        <f>'RM_6.5.3.sz.mell'!K41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'RM_6.5.3.sz.mell'!C42</f>
        <v>0</v>
      </c>
      <c r="D40" s="1424">
        <f>'RM_6.5.3.sz.mell'!K42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'RM_6.5.3.sz.mell'!C43</f>
        <v>0</v>
      </c>
      <c r="D41" s="877">
        <f>'RM_6.5.3.sz.mell'!K43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'RM_6.5.3.sz.mell'!C45</f>
        <v>0</v>
      </c>
      <c r="D45" s="727">
        <f>'RM_6.5.3.sz.mell'!K45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'RM_6.5.3.sz.mell'!C46</f>
        <v>0</v>
      </c>
      <c r="D46" s="1423">
        <f>'RM_6.5.3.sz.mell'!K46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'RM_6.5.3.sz.mell'!C47</f>
        <v>0</v>
      </c>
      <c r="D47" s="1267">
        <f>'RM_6.5.3.sz.mell'!K47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'RM_6.5.3.sz.mell'!C48</f>
        <v>0</v>
      </c>
      <c r="D48" s="1267">
        <f>'RM_6.5.3.sz.mell'!K48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'RM_6.5.3.sz.mell'!C49</f>
        <v>0</v>
      </c>
      <c r="D49" s="1267">
        <f>'RM_6.5.3.sz.mell'!K49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'RM_6.5.3.sz.mell'!C50</f>
        <v>0</v>
      </c>
      <c r="D50" s="1267">
        <f>'RM_6.5.3.sz.mell'!K50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'RM_6.5.3.sz.mell'!C51</f>
        <v>0</v>
      </c>
      <c r="D51" s="727">
        <f>'RM_6.5.3.sz.mell'!K51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'RM_6.5.3.sz.mell'!C52</f>
        <v>0</v>
      </c>
      <c r="D52" s="1423">
        <f>'RM_6.5.3.sz.mell'!K52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'RM_6.5.3.sz.mell'!C53</f>
        <v>0</v>
      </c>
      <c r="D53" s="1267">
        <f>'RM_6.5.3.sz.mell'!K53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'RM_6.5.3.sz.mell'!C54</f>
        <v>0</v>
      </c>
      <c r="D54" s="1267">
        <f>'RM_6.5.3.sz.mell'!K54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'RM_6.5.3.sz.mell'!C55</f>
        <v>0</v>
      </c>
      <c r="D55" s="1267">
        <f>'RM_6.5.3.sz.mell'!K55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'RM_6.5.3.sz.mell'!C56</f>
        <v>0</v>
      </c>
      <c r="D56" s="727">
        <f>'RM_6.5.3.sz.mell'!K56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'RM_6.5.3.sz.mell'!C57</f>
        <v>0</v>
      </c>
      <c r="D57" s="877">
        <f>'RM_6.5.3.sz.mell'!K57</f>
        <v>0</v>
      </c>
      <c r="E57" s="349">
        <f>+E45+E51+E56</f>
        <v>0</v>
      </c>
    </row>
    <row r="58" spans="1:5" ht="15.2" customHeight="1" thickBot="1" x14ac:dyDescent="0.25">
      <c r="C58" s="607">
        <f>'RM_6.5.3.sz.mell'!C58</f>
        <v>0</v>
      </c>
      <c r="D58" s="607">
        <f>'RM_6.5.3.sz.mell'!K58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'RM_6.5.3.sz.mell'!C59</f>
        <v>0</v>
      </c>
      <c r="D59" s="1410">
        <f>'RM_6.5.3.sz.mell'!K59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'RM_6.5.3.sz.mell'!C60</f>
        <v>0</v>
      </c>
      <c r="D60" s="1410">
        <f>'RM_6.5.3.sz.mell'!K60</f>
        <v>0</v>
      </c>
      <c r="E60" s="865"/>
    </row>
  </sheetData>
  <sheetProtection sheet="1" formatCells="0"/>
  <customSheetViews>
    <customSheetView guid="{9A8A2574-4E4C-4A0E-A4B4-611EAAF4A38D}" scale="120">
      <selection activeCell="N57" sqref="N5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CONCATENATE(ALAPADATOK!R19," melléklet ",IB_ALAPADATOK!A7," ",IB_ALAPADATOK!B7," ",IB_ALAPADATOK!C7," ",IB_ALAPADATOK!D7)</f>
        <v>6.5. melléklet a 2021. III. negyedévi költségvetési tájékoztatóhoz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tr">
        <f>CONCATENATE(IB_ALAPADATOK!B19)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'RM_6.6.sz.mell'!C10</f>
        <v>0</v>
      </c>
      <c r="D8" s="297">
        <f>'RM_6.6.sz.mell'!K10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'RM_6.6.sz.mell'!C11</f>
        <v>0</v>
      </c>
      <c r="D9" s="1383">
        <f>'RM_6.6.sz.mell'!K11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'RM_6.6.sz.mell'!C12</f>
        <v>0</v>
      </c>
      <c r="D10" s="1421">
        <f>'RM_6.6.sz.mell'!K12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'RM_6.6.sz.mell'!C13</f>
        <v>0</v>
      </c>
      <c r="D11" s="1421">
        <f>'RM_6.6.sz.mell'!K13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'RM_6.6.sz.mell'!C14</f>
        <v>0</v>
      </c>
      <c r="D12" s="1421">
        <f>'RM_6.6.sz.mell'!K14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'RM_6.6.sz.mell'!C15</f>
        <v>0</v>
      </c>
      <c r="D13" s="1421">
        <f>'RM_6.6.sz.mell'!K15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'RM_6.6.sz.mell'!C16</f>
        <v>0</v>
      </c>
      <c r="D14" s="1421">
        <f>'RM_6.6.sz.mell'!K16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'RM_6.6.sz.mell'!C17</f>
        <v>0</v>
      </c>
      <c r="D15" s="1421">
        <f>'RM_6.6.sz.mell'!K17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'RM_6.6.sz.mell'!C18</f>
        <v>0</v>
      </c>
      <c r="D16" s="1422">
        <f>'RM_6.6.sz.mell'!K18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'RM_6.6.sz.mell'!C19</f>
        <v>0</v>
      </c>
      <c r="D17" s="1421">
        <f>'RM_6.6.sz.mell'!K19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'RM_6.6.sz.mell'!C20</f>
        <v>0</v>
      </c>
      <c r="D18" s="1265">
        <f>'RM_6.6.sz.mell'!K20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'RM_6.6.sz.mell'!C21</f>
        <v>0</v>
      </c>
      <c r="D19" s="1265">
        <f>'RM_6.6.sz.mell'!K21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'RM_6.6.sz.mell'!C22</f>
        <v>0</v>
      </c>
      <c r="D20" s="727">
        <f>'RM_6.6.sz.mell'!K22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'RM_6.6.sz.mell'!C23</f>
        <v>0</v>
      </c>
      <c r="D21" s="1421">
        <f>'RM_6.6.sz.mell'!K23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'RM_6.6.sz.mell'!C24</f>
        <v>0</v>
      </c>
      <c r="D22" s="1421">
        <f>'RM_6.6.sz.mell'!K24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'RM_6.6.sz.mell'!C25</f>
        <v>0</v>
      </c>
      <c r="D23" s="1421">
        <f>'RM_6.6.sz.mell'!K25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'RM_6.6.sz.mell'!C26</f>
        <v>0</v>
      </c>
      <c r="D24" s="1421">
        <f>'RM_6.6.sz.mell'!K26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'RM_6.6.sz.mell'!C27</f>
        <v>0</v>
      </c>
      <c r="D25" s="727">
        <f>'RM_6.6.sz.mell'!K27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'RM_6.6.sz.mell'!C28</f>
        <v>0</v>
      </c>
      <c r="D26" s="727">
        <f>'RM_6.6.sz.mell'!K28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'RM_6.6.sz.mell'!C29</f>
        <v>0</v>
      </c>
      <c r="D27" s="1423">
        <f>'RM_6.6.sz.mell'!K29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'RM_6.6.sz.mell'!C30</f>
        <v>0</v>
      </c>
      <c r="D28" s="1269">
        <f>'RM_6.6.sz.mell'!K30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'RM_6.6.sz.mell'!C31</f>
        <v>0</v>
      </c>
      <c r="D29" s="1424">
        <f>'RM_6.6.sz.mell'!K31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'RM_6.6.sz.mell'!C32</f>
        <v>0</v>
      </c>
      <c r="D30" s="727">
        <f>'RM_6.6.sz.mell'!K32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'RM_6.6.sz.mell'!C33</f>
        <v>0</v>
      </c>
      <c r="D31" s="1423">
        <f>'RM_6.6.sz.mell'!K33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'RM_6.6.sz.mell'!C34</f>
        <v>0</v>
      </c>
      <c r="D32" s="1269">
        <f>'RM_6.6.sz.mell'!K34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'RM_6.6.sz.mell'!C35</f>
        <v>0</v>
      </c>
      <c r="D33" s="1424">
        <f>'RM_6.6.sz.mell'!K35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'RM_6.6.sz.mell'!C36</f>
        <v>0</v>
      </c>
      <c r="D34" s="727">
        <f>'RM_6.6.sz.mell'!K36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'RM_6.6.sz.mell'!C37</f>
        <v>0</v>
      </c>
      <c r="D35" s="727">
        <f>'RM_6.6.sz.mell'!K37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'RM_6.6.sz.mell'!C38</f>
        <v>0</v>
      </c>
      <c r="D36" s="727">
        <f>'RM_6.6.sz.mell'!K38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'RM_6.6.sz.mell'!C39</f>
        <v>0</v>
      </c>
      <c r="D37" s="727">
        <f>'RM_6.6.sz.mell'!K39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'RM_6.6.sz.mell'!C40</f>
        <v>0</v>
      </c>
      <c r="D38" s="1423">
        <f>'RM_6.6.sz.mell'!K40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'RM_6.6.sz.mell'!C41</f>
        <v>0</v>
      </c>
      <c r="D39" s="1269">
        <f>'RM_6.6.sz.mell'!K41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'RM_6.6.sz.mell'!C42</f>
        <v>0</v>
      </c>
      <c r="D40" s="1424">
        <f>'RM_6.6.sz.mell'!K42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'RM_6.6.sz.mell'!C43</f>
        <v>0</v>
      </c>
      <c r="D41" s="877">
        <f>'RM_6.6.sz.mell'!K43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'RM_6.6.sz.mell'!C45</f>
        <v>0</v>
      </c>
      <c r="D45" s="727">
        <f>'RM_6.6.sz.mell'!K45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'RM_6.6.sz.mell'!C46</f>
        <v>0</v>
      </c>
      <c r="D46" s="1423">
        <f>'RM_6.6.sz.mell'!K46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'RM_6.6.sz.mell'!C47</f>
        <v>0</v>
      </c>
      <c r="D47" s="1267">
        <f>'RM_6.6.sz.mell'!K47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'RM_6.6.sz.mell'!C48</f>
        <v>0</v>
      </c>
      <c r="D48" s="1267">
        <f>'RM_6.6.sz.mell'!K48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'RM_6.6.sz.mell'!C49</f>
        <v>0</v>
      </c>
      <c r="D49" s="1267">
        <f>'RM_6.6.sz.mell'!K49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'RM_6.6.sz.mell'!C50</f>
        <v>0</v>
      </c>
      <c r="D50" s="1267">
        <f>'RM_6.6.sz.mell'!K50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'RM_6.6.sz.mell'!C51</f>
        <v>0</v>
      </c>
      <c r="D51" s="727">
        <f>'RM_6.6.sz.mell'!K51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'RM_6.6.sz.mell'!C52</f>
        <v>0</v>
      </c>
      <c r="D52" s="1423">
        <f>'RM_6.6.sz.mell'!K52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'RM_6.6.sz.mell'!C53</f>
        <v>0</v>
      </c>
      <c r="D53" s="1267">
        <f>'RM_6.6.sz.mell'!K53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'RM_6.6.sz.mell'!C54</f>
        <v>0</v>
      </c>
      <c r="D54" s="1267">
        <f>'RM_6.6.sz.mell'!K54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'RM_6.6.sz.mell'!C55</f>
        <v>0</v>
      </c>
      <c r="D55" s="1267">
        <f>'RM_6.6.sz.mell'!K55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'RM_6.6.sz.mell'!C56</f>
        <v>0</v>
      </c>
      <c r="D56" s="727">
        <f>'RM_6.6.sz.mell'!K56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'RM_6.6.sz.mell'!C57</f>
        <v>0</v>
      </c>
      <c r="D57" s="877">
        <f>'RM_6.6.sz.mell'!K57</f>
        <v>0</v>
      </c>
      <c r="E57" s="349">
        <f>+E45+E51+E56</f>
        <v>0</v>
      </c>
    </row>
    <row r="58" spans="1:5" ht="15.2" customHeight="1" thickBot="1" x14ac:dyDescent="0.25">
      <c r="C58" s="607">
        <f>'RM_6.6.sz.mell'!C58</f>
        <v>0</v>
      </c>
      <c r="D58" s="607">
        <f>'RM_6.6.sz.mell'!K58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'RM_6.6.sz.mell'!C59</f>
        <v>0</v>
      </c>
      <c r="D59" s="1410">
        <f>'RM_6.6.sz.mell'!K59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'RM_6.6.sz.mell'!C60</f>
        <v>0</v>
      </c>
      <c r="D60" s="1410">
        <f>'RM_6.6.sz.mell'!K60</f>
        <v>0</v>
      </c>
      <c r="E60" s="865"/>
    </row>
  </sheetData>
  <sheetProtection sheet="1" formatCells="0"/>
  <customSheetViews>
    <customSheetView guid="{9A8A2574-4E4C-4A0E-A4B4-611EAAF4A38D}" scale="120">
      <selection activeCell="N61" sqref="N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37" sqref="N3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CONCATENATE(ALAPADATOK!R19,"1. melléklet ",IB_ALAPADATOK!A7," ",IB_ALAPADATOK!B7," ",IB_ALAPADATOK!C7," ",IB_ALAPADATOK!D7)</f>
        <v>6.5.1.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CONCATENATE('IB_6.6.sz.mell'!B2:D2)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'IB_6.6.sz.mell'!E4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'RM_6.6.1.sz.mell'!C10</f>
        <v>0</v>
      </c>
      <c r="D8" s="297">
        <f>'RM_6.6.1.sz.mell'!K10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'RM_6.6.1.sz.mell'!C11</f>
        <v>0</v>
      </c>
      <c r="D9" s="1383">
        <f>'RM_6.6.1.sz.mell'!K11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'RM_6.6.1.sz.mell'!C12</f>
        <v>0</v>
      </c>
      <c r="D10" s="1421">
        <f>'RM_6.6.1.sz.mell'!K12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'RM_6.6.1.sz.mell'!C13</f>
        <v>0</v>
      </c>
      <c r="D11" s="1421">
        <f>'RM_6.6.1.sz.mell'!K13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'RM_6.6.1.sz.mell'!C14</f>
        <v>0</v>
      </c>
      <c r="D12" s="1421">
        <f>'RM_6.6.1.sz.mell'!K14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'RM_6.6.1.sz.mell'!C15</f>
        <v>0</v>
      </c>
      <c r="D13" s="1421">
        <f>'RM_6.6.1.sz.mell'!K15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'RM_6.6.1.sz.mell'!C16</f>
        <v>0</v>
      </c>
      <c r="D14" s="1421">
        <f>'RM_6.6.1.sz.mell'!K16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'RM_6.6.1.sz.mell'!C17</f>
        <v>0</v>
      </c>
      <c r="D15" s="1421">
        <f>'RM_6.6.1.sz.mell'!K17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'RM_6.6.1.sz.mell'!C18</f>
        <v>0</v>
      </c>
      <c r="D16" s="1422">
        <f>'RM_6.6.1.sz.mell'!K18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'RM_6.6.1.sz.mell'!C19</f>
        <v>0</v>
      </c>
      <c r="D17" s="1421">
        <f>'RM_6.6.1.sz.mell'!K19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'RM_6.6.1.sz.mell'!C20</f>
        <v>0</v>
      </c>
      <c r="D18" s="1265">
        <f>'RM_6.6.1.sz.mell'!K20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'RM_6.6.1.sz.mell'!C21</f>
        <v>0</v>
      </c>
      <c r="D19" s="1265">
        <f>'RM_6.6.1.sz.mell'!K21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'RM_6.6.1.sz.mell'!C22</f>
        <v>0</v>
      </c>
      <c r="D20" s="727">
        <f>'RM_6.6.1.sz.mell'!K22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'RM_6.6.1.sz.mell'!C23</f>
        <v>0</v>
      </c>
      <c r="D21" s="1421">
        <f>'RM_6.6.1.sz.mell'!K23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'RM_6.6.1.sz.mell'!C24</f>
        <v>0</v>
      </c>
      <c r="D22" s="1421">
        <f>'RM_6.6.1.sz.mell'!K24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'RM_6.6.1.sz.mell'!C25</f>
        <v>0</v>
      </c>
      <c r="D23" s="1421">
        <f>'RM_6.6.1.sz.mell'!K25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'RM_6.6.1.sz.mell'!C26</f>
        <v>0</v>
      </c>
      <c r="D24" s="1421">
        <f>'RM_6.6.1.sz.mell'!K26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'RM_6.6.1.sz.mell'!C27</f>
        <v>0</v>
      </c>
      <c r="D25" s="727">
        <f>'RM_6.6.1.sz.mell'!K27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'RM_6.6.1.sz.mell'!C28</f>
        <v>0</v>
      </c>
      <c r="D26" s="727">
        <f>'RM_6.6.1.sz.mell'!K28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'RM_6.6.1.sz.mell'!C29</f>
        <v>0</v>
      </c>
      <c r="D27" s="1423">
        <f>'RM_6.6.1.sz.mell'!K29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'RM_6.6.1.sz.mell'!C30</f>
        <v>0</v>
      </c>
      <c r="D28" s="1269">
        <f>'RM_6.6.1.sz.mell'!K30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'RM_6.6.1.sz.mell'!C31</f>
        <v>0</v>
      </c>
      <c r="D29" s="1424">
        <f>'RM_6.6.1.sz.mell'!K31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'RM_6.6.1.sz.mell'!C32</f>
        <v>0</v>
      </c>
      <c r="D30" s="727">
        <f>'RM_6.6.1.sz.mell'!K32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'RM_6.6.1.sz.mell'!C33</f>
        <v>0</v>
      </c>
      <c r="D31" s="1423">
        <f>'RM_6.6.1.sz.mell'!K33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'RM_6.6.1.sz.mell'!C34</f>
        <v>0</v>
      </c>
      <c r="D32" s="1269">
        <f>'RM_6.6.1.sz.mell'!K34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'RM_6.6.1.sz.mell'!C35</f>
        <v>0</v>
      </c>
      <c r="D33" s="1424">
        <f>'RM_6.6.1.sz.mell'!K35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'RM_6.6.1.sz.mell'!C36</f>
        <v>0</v>
      </c>
      <c r="D34" s="727">
        <f>'RM_6.6.1.sz.mell'!K36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'RM_6.6.1.sz.mell'!C37</f>
        <v>0</v>
      </c>
      <c r="D35" s="727">
        <f>'RM_6.6.1.sz.mell'!K37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'RM_6.6.1.sz.mell'!C38</f>
        <v>0</v>
      </c>
      <c r="D36" s="727">
        <f>'RM_6.6.1.sz.mell'!K38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'RM_6.6.1.sz.mell'!C39</f>
        <v>0</v>
      </c>
      <c r="D37" s="727">
        <f>'RM_6.6.1.sz.mell'!K39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'RM_6.6.1.sz.mell'!C40</f>
        <v>0</v>
      </c>
      <c r="D38" s="1423">
        <f>'RM_6.6.1.sz.mell'!K40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'RM_6.6.1.sz.mell'!C41</f>
        <v>0</v>
      </c>
      <c r="D39" s="1269">
        <f>'RM_6.6.1.sz.mell'!K41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'RM_6.6.1.sz.mell'!C42</f>
        <v>0</v>
      </c>
      <c r="D40" s="1424">
        <f>'RM_6.6.1.sz.mell'!K42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'RM_6.6.1.sz.mell'!C43</f>
        <v>0</v>
      </c>
      <c r="D41" s="877">
        <f>'RM_6.6.1.sz.mell'!K43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'RM_6.6.1.sz.mell'!C45</f>
        <v>0</v>
      </c>
      <c r="D45" s="727">
        <f>'RM_6.6.1.sz.mell'!K45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'RM_6.6.1.sz.mell'!C46</f>
        <v>0</v>
      </c>
      <c r="D46" s="1423">
        <f>'RM_6.6.1.sz.mell'!K46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'RM_6.6.1.sz.mell'!C47</f>
        <v>0</v>
      </c>
      <c r="D47" s="1267">
        <f>'RM_6.6.1.sz.mell'!K47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'RM_6.6.1.sz.mell'!C48</f>
        <v>0</v>
      </c>
      <c r="D48" s="1267">
        <f>'RM_6.6.1.sz.mell'!K48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'RM_6.6.1.sz.mell'!C49</f>
        <v>0</v>
      </c>
      <c r="D49" s="1267">
        <f>'RM_6.6.1.sz.mell'!K49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'RM_6.6.1.sz.mell'!C50</f>
        <v>0</v>
      </c>
      <c r="D50" s="1267">
        <f>'RM_6.6.1.sz.mell'!K50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'RM_6.6.1.sz.mell'!C51</f>
        <v>0</v>
      </c>
      <c r="D51" s="727">
        <f>'RM_6.6.1.sz.mell'!K51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'RM_6.6.1.sz.mell'!C52</f>
        <v>0</v>
      </c>
      <c r="D52" s="1423">
        <f>'RM_6.6.1.sz.mell'!K52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'RM_6.6.1.sz.mell'!C53</f>
        <v>0</v>
      </c>
      <c r="D53" s="1267">
        <f>'RM_6.6.1.sz.mell'!K53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'RM_6.6.1.sz.mell'!C54</f>
        <v>0</v>
      </c>
      <c r="D54" s="1267">
        <f>'RM_6.6.1.sz.mell'!K54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'RM_6.6.1.sz.mell'!C55</f>
        <v>0</v>
      </c>
      <c r="D55" s="1267">
        <f>'RM_6.6.1.sz.mell'!K55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'RM_6.6.1.sz.mell'!C56</f>
        <v>0</v>
      </c>
      <c r="D56" s="727">
        <f>'RM_6.6.1.sz.mell'!K56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'RM_6.6.1.sz.mell'!C57</f>
        <v>0</v>
      </c>
      <c r="D57" s="877">
        <f>'RM_6.6.1.sz.mell'!K57</f>
        <v>0</v>
      </c>
      <c r="E57" s="349">
        <f>+E45+E51+E56</f>
        <v>0</v>
      </c>
    </row>
    <row r="58" spans="1:5" ht="15.2" customHeight="1" thickBot="1" x14ac:dyDescent="0.25">
      <c r="C58" s="607">
        <f>'RM_6.6.1.sz.mell'!C58</f>
        <v>0</v>
      </c>
      <c r="D58" s="607">
        <f>'RM_6.6.1.sz.mell'!K58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'RM_6.6.1.sz.mell'!C59</f>
        <v>0</v>
      </c>
      <c r="D59" s="1410">
        <f>'RM_6.6.1.sz.mell'!K59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'RM_6.6.1.sz.mell'!C60</f>
        <v>0</v>
      </c>
      <c r="D60" s="1410">
        <f>'RM_6.6.1.sz.mell'!K60</f>
        <v>0</v>
      </c>
      <c r="E60" s="865"/>
    </row>
  </sheetData>
  <sheetProtection sheet="1" formatCells="0"/>
  <customSheetViews>
    <customSheetView guid="{9A8A2574-4E4C-4A0E-A4B4-611EAAF4A38D}" scale="120">
      <selection activeCell="N37" sqref="N3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8" sqref="L5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CONCATENATE(ALAPADATOK!R19,"2. melléklet ",IB_ALAPADATOK!A7," ",IB_ALAPADATOK!B7," ",IB_ALAPADATOK!C7," ",IB_ALAPADATOK!D7)</f>
        <v>6.5.2.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CONCATENATE('IB_6.6.1.sz.mell'!B2:D2)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'IB_6.6.1.sz.mell'!E4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'RM_6.6.2.sz.mell'!C10</f>
        <v>0</v>
      </c>
      <c r="D8" s="297">
        <f>'RM_6.6.2.sz.mell'!K10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'RM_6.6.2.sz.mell'!C11</f>
        <v>0</v>
      </c>
      <c r="D9" s="1383">
        <f>'RM_6.6.2.sz.mell'!K11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'RM_6.6.2.sz.mell'!C12</f>
        <v>0</v>
      </c>
      <c r="D10" s="1421">
        <f>'RM_6.6.2.sz.mell'!K12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'RM_6.6.2.sz.mell'!C13</f>
        <v>0</v>
      </c>
      <c r="D11" s="1421">
        <f>'RM_6.6.2.sz.mell'!K13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'RM_6.6.2.sz.mell'!C14</f>
        <v>0</v>
      </c>
      <c r="D12" s="1421">
        <f>'RM_6.6.2.sz.mell'!K14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'RM_6.6.2.sz.mell'!C15</f>
        <v>0</v>
      </c>
      <c r="D13" s="1421">
        <f>'RM_6.6.2.sz.mell'!K15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'RM_6.6.2.sz.mell'!C16</f>
        <v>0</v>
      </c>
      <c r="D14" s="1421">
        <f>'RM_6.6.2.sz.mell'!K16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'RM_6.6.2.sz.mell'!C17</f>
        <v>0</v>
      </c>
      <c r="D15" s="1421">
        <f>'RM_6.6.2.sz.mell'!K17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'RM_6.6.2.sz.mell'!C18</f>
        <v>0</v>
      </c>
      <c r="D16" s="1422">
        <f>'RM_6.6.2.sz.mell'!K18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'RM_6.6.2.sz.mell'!C19</f>
        <v>0</v>
      </c>
      <c r="D17" s="1421">
        <f>'RM_6.6.2.sz.mell'!K19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'RM_6.6.2.sz.mell'!C20</f>
        <v>0</v>
      </c>
      <c r="D18" s="1265">
        <f>'RM_6.6.2.sz.mell'!K20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'RM_6.6.2.sz.mell'!C21</f>
        <v>0</v>
      </c>
      <c r="D19" s="1265">
        <f>'RM_6.6.2.sz.mell'!K21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'RM_6.6.2.sz.mell'!C22</f>
        <v>0</v>
      </c>
      <c r="D20" s="727">
        <f>'RM_6.6.2.sz.mell'!K22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'RM_6.6.2.sz.mell'!C23</f>
        <v>0</v>
      </c>
      <c r="D21" s="1421">
        <f>'RM_6.6.2.sz.mell'!K23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'RM_6.6.2.sz.mell'!C24</f>
        <v>0</v>
      </c>
      <c r="D22" s="1421">
        <f>'RM_6.6.2.sz.mell'!K24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'RM_6.6.2.sz.mell'!C25</f>
        <v>0</v>
      </c>
      <c r="D23" s="1421">
        <f>'RM_6.6.2.sz.mell'!K25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'RM_6.6.2.sz.mell'!C26</f>
        <v>0</v>
      </c>
      <c r="D24" s="1421">
        <f>'RM_6.6.2.sz.mell'!K26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'RM_6.6.2.sz.mell'!C27</f>
        <v>0</v>
      </c>
      <c r="D25" s="727">
        <f>'RM_6.6.2.sz.mell'!K27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'RM_6.6.2.sz.mell'!C28</f>
        <v>0</v>
      </c>
      <c r="D26" s="727">
        <f>'RM_6.6.2.sz.mell'!K28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'RM_6.6.2.sz.mell'!C29</f>
        <v>0</v>
      </c>
      <c r="D27" s="1423">
        <f>'RM_6.6.2.sz.mell'!K29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'RM_6.6.2.sz.mell'!C30</f>
        <v>0</v>
      </c>
      <c r="D28" s="1269">
        <f>'RM_6.6.2.sz.mell'!K30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'RM_6.6.2.sz.mell'!C31</f>
        <v>0</v>
      </c>
      <c r="D29" s="1424">
        <f>'RM_6.6.2.sz.mell'!K31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'RM_6.6.2.sz.mell'!C32</f>
        <v>0</v>
      </c>
      <c r="D30" s="727">
        <f>'RM_6.6.2.sz.mell'!K32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'RM_6.6.2.sz.mell'!C33</f>
        <v>0</v>
      </c>
      <c r="D31" s="1423">
        <f>'RM_6.6.2.sz.mell'!K33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'RM_6.6.2.sz.mell'!C34</f>
        <v>0</v>
      </c>
      <c r="D32" s="1269">
        <f>'RM_6.6.2.sz.mell'!K34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'RM_6.6.2.sz.mell'!C35</f>
        <v>0</v>
      </c>
      <c r="D33" s="1424">
        <f>'RM_6.6.2.sz.mell'!K35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'RM_6.6.2.sz.mell'!C36</f>
        <v>0</v>
      </c>
      <c r="D34" s="727">
        <f>'RM_6.6.2.sz.mell'!K36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'RM_6.6.2.sz.mell'!C37</f>
        <v>0</v>
      </c>
      <c r="D35" s="727">
        <f>'RM_6.6.2.sz.mell'!K37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'RM_6.6.2.sz.mell'!C38</f>
        <v>0</v>
      </c>
      <c r="D36" s="727">
        <f>'RM_6.6.2.sz.mell'!K38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'RM_6.6.2.sz.mell'!C39</f>
        <v>0</v>
      </c>
      <c r="D37" s="727">
        <f>'RM_6.6.2.sz.mell'!K39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'RM_6.6.2.sz.mell'!C40</f>
        <v>0</v>
      </c>
      <c r="D38" s="1423">
        <f>'RM_6.6.2.sz.mell'!K40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'RM_6.6.2.sz.mell'!C41</f>
        <v>0</v>
      </c>
      <c r="D39" s="1269">
        <f>'RM_6.6.2.sz.mell'!K41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'RM_6.6.2.sz.mell'!C42</f>
        <v>0</v>
      </c>
      <c r="D40" s="1424">
        <f>'RM_6.6.2.sz.mell'!K42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'RM_6.6.2.sz.mell'!C43</f>
        <v>0</v>
      </c>
      <c r="D41" s="877">
        <f>'RM_6.6.2.sz.mell'!K43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'RM_6.6.2.sz.mell'!C45</f>
        <v>0</v>
      </c>
      <c r="D45" s="727">
        <f>'RM_6.6.2.sz.mell'!K45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'RM_6.6.2.sz.mell'!C46</f>
        <v>0</v>
      </c>
      <c r="D46" s="1423">
        <f>'RM_6.6.2.sz.mell'!K46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'RM_6.6.2.sz.mell'!C47</f>
        <v>0</v>
      </c>
      <c r="D47" s="1267">
        <f>'RM_6.6.2.sz.mell'!K47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'RM_6.6.2.sz.mell'!C48</f>
        <v>0</v>
      </c>
      <c r="D48" s="1267">
        <f>'RM_6.6.2.sz.mell'!K48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'RM_6.6.2.sz.mell'!C49</f>
        <v>0</v>
      </c>
      <c r="D49" s="1267">
        <f>'RM_6.6.2.sz.mell'!K49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'RM_6.6.2.sz.mell'!C50</f>
        <v>0</v>
      </c>
      <c r="D50" s="1267">
        <f>'RM_6.6.2.sz.mell'!K50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'RM_6.6.2.sz.mell'!C51</f>
        <v>0</v>
      </c>
      <c r="D51" s="727">
        <f>'RM_6.6.2.sz.mell'!K51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'RM_6.6.2.sz.mell'!C52</f>
        <v>0</v>
      </c>
      <c r="D52" s="1423">
        <f>'RM_6.6.2.sz.mell'!K52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'RM_6.6.2.sz.mell'!C53</f>
        <v>0</v>
      </c>
      <c r="D53" s="1267">
        <f>'RM_6.6.2.sz.mell'!K53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'RM_6.6.2.sz.mell'!C54</f>
        <v>0</v>
      </c>
      <c r="D54" s="1267">
        <f>'RM_6.6.2.sz.mell'!K54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'RM_6.6.2.sz.mell'!C55</f>
        <v>0</v>
      </c>
      <c r="D55" s="1267">
        <f>'RM_6.6.2.sz.mell'!K55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'RM_6.6.2.sz.mell'!C56</f>
        <v>0</v>
      </c>
      <c r="D56" s="727">
        <f>'RM_6.6.2.sz.mell'!K56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'RM_6.6.2.sz.mell'!C57</f>
        <v>0</v>
      </c>
      <c r="D57" s="877">
        <f>'RM_6.6.2.sz.mell'!K57</f>
        <v>0</v>
      </c>
      <c r="E57" s="349">
        <f>+E45+E51+E56</f>
        <v>0</v>
      </c>
    </row>
    <row r="58" spans="1:5" ht="15.2" customHeight="1" thickBot="1" x14ac:dyDescent="0.25">
      <c r="C58" s="607">
        <f>'RM_6.6.2.sz.mell'!C58</f>
        <v>0</v>
      </c>
      <c r="D58" s="607">
        <f>'RM_6.6.2.sz.mell'!K58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'RM_6.6.2.sz.mell'!C59</f>
        <v>0</v>
      </c>
      <c r="D59" s="1410">
        <f>'RM_6.6.2.sz.mell'!K59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'RM_6.6.2.sz.mell'!C60</f>
        <v>0</v>
      </c>
      <c r="D60" s="1410">
        <f>'RM_6.6.2.sz.mell'!K60</f>
        <v>0</v>
      </c>
      <c r="E60" s="865"/>
    </row>
  </sheetData>
  <sheetProtection sheet="1" formatCells="0"/>
  <customSheetViews>
    <customSheetView guid="{9A8A2574-4E4C-4A0E-A4B4-611EAAF4A38D}" scale="120">
      <selection activeCell="L58" sqref="L5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2" sqref="M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CONCATENATE(ALAPADATOK!R19,"3. melléklet ",IB_ALAPADATOK!A7," ",IB_ALAPADATOK!B7," ",IB_ALAPADATOK!C7," ",IB_ALAPADATOK!D7)</f>
        <v>6.5.3.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CONCATENATE('IB_6.6.2.sz.mell'!B2:D2)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'IB_6.6.2.sz.mell'!E4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'RM_6.6.3.sz.mell'!C10</f>
        <v>0</v>
      </c>
      <c r="D8" s="297">
        <f>'RM_6.6.3.sz.mell'!K10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'RM_6.6.3.sz.mell'!C11</f>
        <v>0</v>
      </c>
      <c r="D9" s="1383">
        <f>'RM_6.6.3.sz.mell'!K11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'RM_6.6.3.sz.mell'!C12</f>
        <v>0</v>
      </c>
      <c r="D10" s="1421">
        <f>'RM_6.6.3.sz.mell'!K12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'RM_6.6.3.sz.mell'!C13</f>
        <v>0</v>
      </c>
      <c r="D11" s="1421">
        <f>'RM_6.6.3.sz.mell'!K13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'RM_6.6.3.sz.mell'!C14</f>
        <v>0</v>
      </c>
      <c r="D12" s="1421">
        <f>'RM_6.6.3.sz.mell'!K14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'RM_6.6.3.sz.mell'!C15</f>
        <v>0</v>
      </c>
      <c r="D13" s="1421">
        <f>'RM_6.6.3.sz.mell'!K15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'RM_6.6.3.sz.mell'!C16</f>
        <v>0</v>
      </c>
      <c r="D14" s="1421">
        <f>'RM_6.6.3.sz.mell'!K16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'RM_6.6.3.sz.mell'!C17</f>
        <v>0</v>
      </c>
      <c r="D15" s="1421">
        <f>'RM_6.6.3.sz.mell'!K17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'RM_6.6.3.sz.mell'!C18</f>
        <v>0</v>
      </c>
      <c r="D16" s="1422">
        <f>'RM_6.6.3.sz.mell'!K18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'RM_6.6.3.sz.mell'!C19</f>
        <v>0</v>
      </c>
      <c r="D17" s="1421">
        <f>'RM_6.6.3.sz.mell'!K19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'RM_6.6.3.sz.mell'!C20</f>
        <v>0</v>
      </c>
      <c r="D18" s="1265">
        <f>'RM_6.6.3.sz.mell'!K20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'RM_6.6.3.sz.mell'!C21</f>
        <v>0</v>
      </c>
      <c r="D19" s="1265">
        <f>'RM_6.6.3.sz.mell'!K21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'RM_6.6.3.sz.mell'!C22</f>
        <v>0</v>
      </c>
      <c r="D20" s="727">
        <f>'RM_6.6.3.sz.mell'!K22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'RM_6.6.3.sz.mell'!C23</f>
        <v>0</v>
      </c>
      <c r="D21" s="1421">
        <f>'RM_6.6.3.sz.mell'!K23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'RM_6.6.3.sz.mell'!C24</f>
        <v>0</v>
      </c>
      <c r="D22" s="1421">
        <f>'RM_6.6.3.sz.mell'!K24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'RM_6.6.3.sz.mell'!C25</f>
        <v>0</v>
      </c>
      <c r="D23" s="1421">
        <f>'RM_6.6.3.sz.mell'!K25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'RM_6.6.3.sz.mell'!C26</f>
        <v>0</v>
      </c>
      <c r="D24" s="1421">
        <f>'RM_6.6.3.sz.mell'!K26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'RM_6.6.3.sz.mell'!C27</f>
        <v>0</v>
      </c>
      <c r="D25" s="727">
        <f>'RM_6.6.3.sz.mell'!K27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'RM_6.6.3.sz.mell'!C28</f>
        <v>0</v>
      </c>
      <c r="D26" s="727">
        <f>'RM_6.6.3.sz.mell'!K28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'RM_6.6.3.sz.mell'!C29</f>
        <v>0</v>
      </c>
      <c r="D27" s="1423">
        <f>'RM_6.6.3.sz.mell'!K29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'RM_6.6.3.sz.mell'!C30</f>
        <v>0</v>
      </c>
      <c r="D28" s="1269">
        <f>'RM_6.6.3.sz.mell'!K30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'RM_6.6.3.sz.mell'!C31</f>
        <v>0</v>
      </c>
      <c r="D29" s="1424">
        <f>'RM_6.6.3.sz.mell'!K31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'RM_6.6.3.sz.mell'!C32</f>
        <v>0</v>
      </c>
      <c r="D30" s="727">
        <f>'RM_6.6.3.sz.mell'!K32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'RM_6.6.3.sz.mell'!C33</f>
        <v>0</v>
      </c>
      <c r="D31" s="1423">
        <f>'RM_6.6.3.sz.mell'!K33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'RM_6.6.3.sz.mell'!C34</f>
        <v>0</v>
      </c>
      <c r="D32" s="1269">
        <f>'RM_6.6.3.sz.mell'!K34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'RM_6.6.3.sz.mell'!C35</f>
        <v>0</v>
      </c>
      <c r="D33" s="1424">
        <f>'RM_6.6.3.sz.mell'!K35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'RM_6.6.3.sz.mell'!C36</f>
        <v>0</v>
      </c>
      <c r="D34" s="727">
        <f>'RM_6.6.3.sz.mell'!K36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'RM_6.6.3.sz.mell'!C37</f>
        <v>0</v>
      </c>
      <c r="D35" s="727">
        <f>'RM_6.6.3.sz.mell'!K37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'RM_6.6.3.sz.mell'!C38</f>
        <v>0</v>
      </c>
      <c r="D36" s="727">
        <f>'RM_6.6.3.sz.mell'!K38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'RM_6.6.3.sz.mell'!C39</f>
        <v>0</v>
      </c>
      <c r="D37" s="727">
        <f>'RM_6.6.3.sz.mell'!K39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'RM_6.6.3.sz.mell'!C40</f>
        <v>0</v>
      </c>
      <c r="D38" s="1423">
        <f>'RM_6.6.3.sz.mell'!K40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'RM_6.6.3.sz.mell'!C41</f>
        <v>0</v>
      </c>
      <c r="D39" s="1269">
        <f>'RM_6.6.3.sz.mell'!K41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'RM_6.6.3.sz.mell'!C42</f>
        <v>0</v>
      </c>
      <c r="D40" s="1424">
        <f>'RM_6.6.3.sz.mell'!K42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'RM_6.6.3.sz.mell'!C43</f>
        <v>0</v>
      </c>
      <c r="D41" s="877">
        <f>'RM_6.6.3.sz.mell'!K43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'RM_6.6.3.sz.mell'!C45</f>
        <v>0</v>
      </c>
      <c r="D45" s="727">
        <f>'RM_6.6.3.sz.mell'!K45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'RM_6.6.3.sz.mell'!C46</f>
        <v>0</v>
      </c>
      <c r="D46" s="1423">
        <f>'RM_6.6.3.sz.mell'!K46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'RM_6.6.3.sz.mell'!C47</f>
        <v>0</v>
      </c>
      <c r="D47" s="1267">
        <f>'RM_6.6.3.sz.mell'!K47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'RM_6.6.3.sz.mell'!C48</f>
        <v>0</v>
      </c>
      <c r="D48" s="1267">
        <f>'RM_6.6.3.sz.mell'!K48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'RM_6.6.3.sz.mell'!C49</f>
        <v>0</v>
      </c>
      <c r="D49" s="1267">
        <f>'RM_6.6.3.sz.mell'!K49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'RM_6.6.3.sz.mell'!C50</f>
        <v>0</v>
      </c>
      <c r="D50" s="1267">
        <f>'RM_6.6.3.sz.mell'!K50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'RM_6.6.3.sz.mell'!C51</f>
        <v>0</v>
      </c>
      <c r="D51" s="727">
        <f>'RM_6.6.3.sz.mell'!K51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'RM_6.6.3.sz.mell'!C52</f>
        <v>0</v>
      </c>
      <c r="D52" s="1423">
        <f>'RM_6.6.3.sz.mell'!K52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'RM_6.6.3.sz.mell'!C53</f>
        <v>0</v>
      </c>
      <c r="D53" s="1267">
        <f>'RM_6.6.3.sz.mell'!K53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'RM_6.6.3.sz.mell'!C54</f>
        <v>0</v>
      </c>
      <c r="D54" s="1267">
        <f>'RM_6.6.3.sz.mell'!K54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'RM_6.6.3.sz.mell'!C55</f>
        <v>0</v>
      </c>
      <c r="D55" s="1267">
        <f>'RM_6.6.3.sz.mell'!K55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'RM_6.6.3.sz.mell'!C56</f>
        <v>0</v>
      </c>
      <c r="D56" s="727">
        <f>'RM_6.6.3.sz.mell'!K56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'RM_6.6.3.sz.mell'!C57</f>
        <v>0</v>
      </c>
      <c r="D57" s="877">
        <f>'RM_6.6.3.sz.mell'!K57</f>
        <v>0</v>
      </c>
      <c r="E57" s="349">
        <f>+E45+E51+E56</f>
        <v>0</v>
      </c>
    </row>
    <row r="58" spans="1:5" ht="15.2" customHeight="1" thickBot="1" x14ac:dyDescent="0.25">
      <c r="C58" s="607">
        <f>'RM_6.6.3.sz.mell'!C58</f>
        <v>0</v>
      </c>
      <c r="D58" s="607">
        <f>'RM_6.6.3.sz.mell'!K58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'RM_6.6.3.sz.mell'!C59</f>
        <v>0</v>
      </c>
      <c r="D59" s="1410">
        <f>'RM_6.6.3.sz.mell'!K59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'RM_6.6.3.sz.mell'!C60</f>
        <v>0</v>
      </c>
      <c r="D60" s="1410">
        <f>'RM_6.6.3.sz.mell'!K60</f>
        <v>0</v>
      </c>
      <c r="E60" s="865"/>
    </row>
  </sheetData>
  <sheetProtection sheet="1" formatCells="0"/>
  <customSheetViews>
    <customSheetView guid="{9A8A2574-4E4C-4A0E-A4B4-611EAAF4A38D}" scale="120">
      <selection activeCell="M62" sqref="M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L51" sqref="L5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CONCATENATE(ALAPADATOK!R21," melléklet ",IB_ALAPADATOK!A7," ",IB_ALAPADATOK!B7," ",IB_ALAPADATOK!C7," ",IB_ALAPADATOK!D7)</f>
        <v>6.6.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CONCATENATE(IB_ALAPADATOK!B21)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'RM_6.7.sz.mell'!C10</f>
        <v>0</v>
      </c>
      <c r="D8" s="297">
        <f>'RM_6.7.sz.mell'!K10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'RM_6.7.sz.mell'!C11</f>
        <v>0</v>
      </c>
      <c r="D9" s="1383">
        <f>'RM_6.7.sz.mell'!K11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'RM_6.7.sz.mell'!C12</f>
        <v>0</v>
      </c>
      <c r="D10" s="1421">
        <f>'RM_6.7.sz.mell'!K12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'RM_6.7.sz.mell'!C13</f>
        <v>0</v>
      </c>
      <c r="D11" s="1421">
        <f>'RM_6.7.sz.mell'!K13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'RM_6.7.sz.mell'!C14</f>
        <v>0</v>
      </c>
      <c r="D12" s="1421">
        <f>'RM_6.7.sz.mell'!K14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'RM_6.7.sz.mell'!C15</f>
        <v>0</v>
      </c>
      <c r="D13" s="1421">
        <f>'RM_6.7.sz.mell'!K15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'RM_6.7.sz.mell'!C16</f>
        <v>0</v>
      </c>
      <c r="D14" s="1421">
        <f>'RM_6.7.sz.mell'!K16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'RM_6.7.sz.mell'!C17</f>
        <v>0</v>
      </c>
      <c r="D15" s="1421">
        <f>'RM_6.7.sz.mell'!K17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'RM_6.7.sz.mell'!C18</f>
        <v>0</v>
      </c>
      <c r="D16" s="1422">
        <f>'RM_6.7.sz.mell'!K18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'RM_6.7.sz.mell'!C19</f>
        <v>0</v>
      </c>
      <c r="D17" s="1421">
        <f>'RM_6.7.sz.mell'!K19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'RM_6.7.sz.mell'!C20</f>
        <v>0</v>
      </c>
      <c r="D18" s="1265">
        <f>'RM_6.7.sz.mell'!K20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'RM_6.7.sz.mell'!C21</f>
        <v>0</v>
      </c>
      <c r="D19" s="1265">
        <f>'RM_6.7.sz.mell'!K21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'RM_6.7.sz.mell'!C22</f>
        <v>0</v>
      </c>
      <c r="D20" s="727">
        <f>'RM_6.7.sz.mell'!K22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'RM_6.7.sz.mell'!C23</f>
        <v>0</v>
      </c>
      <c r="D21" s="1421">
        <f>'RM_6.7.sz.mell'!K23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'RM_6.7.sz.mell'!C24</f>
        <v>0</v>
      </c>
      <c r="D22" s="1421">
        <f>'RM_6.7.sz.mell'!K24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'RM_6.7.sz.mell'!C25</f>
        <v>0</v>
      </c>
      <c r="D23" s="1421">
        <f>'RM_6.7.sz.mell'!K25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'RM_6.7.sz.mell'!C26</f>
        <v>0</v>
      </c>
      <c r="D24" s="1421">
        <f>'RM_6.7.sz.mell'!K26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'RM_6.7.sz.mell'!C27</f>
        <v>0</v>
      </c>
      <c r="D25" s="727">
        <f>'RM_6.7.sz.mell'!K27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'RM_6.7.sz.mell'!C28</f>
        <v>0</v>
      </c>
      <c r="D26" s="727">
        <f>'RM_6.7.sz.mell'!K28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'RM_6.7.sz.mell'!C29</f>
        <v>0</v>
      </c>
      <c r="D27" s="1423">
        <f>'RM_6.7.sz.mell'!K29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'RM_6.7.sz.mell'!C30</f>
        <v>0</v>
      </c>
      <c r="D28" s="1269">
        <f>'RM_6.7.sz.mell'!K30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'RM_6.7.sz.mell'!C31</f>
        <v>0</v>
      </c>
      <c r="D29" s="1424">
        <f>'RM_6.7.sz.mell'!K31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'RM_6.7.sz.mell'!C32</f>
        <v>0</v>
      </c>
      <c r="D30" s="727">
        <f>'RM_6.7.sz.mell'!K32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'RM_6.7.sz.mell'!C33</f>
        <v>0</v>
      </c>
      <c r="D31" s="1423">
        <f>'RM_6.7.sz.mell'!K33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'RM_6.7.sz.mell'!C34</f>
        <v>0</v>
      </c>
      <c r="D32" s="1269">
        <f>'RM_6.7.sz.mell'!K34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'RM_6.7.sz.mell'!C35</f>
        <v>0</v>
      </c>
      <c r="D33" s="1424">
        <f>'RM_6.7.sz.mell'!K35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'RM_6.7.sz.mell'!C36</f>
        <v>0</v>
      </c>
      <c r="D34" s="727">
        <f>'RM_6.7.sz.mell'!K36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'RM_6.7.sz.mell'!C37</f>
        <v>0</v>
      </c>
      <c r="D35" s="727">
        <f>'RM_6.7.sz.mell'!K37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'RM_6.7.sz.mell'!C38</f>
        <v>0</v>
      </c>
      <c r="D36" s="727">
        <f>'RM_6.7.sz.mell'!K38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'RM_6.7.sz.mell'!C39</f>
        <v>0</v>
      </c>
      <c r="D37" s="727">
        <f>'RM_6.7.sz.mell'!K39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'RM_6.7.sz.mell'!C40</f>
        <v>0</v>
      </c>
      <c r="D38" s="1423">
        <f>'RM_6.7.sz.mell'!K40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'RM_6.7.sz.mell'!C41</f>
        <v>0</v>
      </c>
      <c r="D39" s="1269">
        <f>'RM_6.7.sz.mell'!K41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'RM_6.7.sz.mell'!C42</f>
        <v>0</v>
      </c>
      <c r="D40" s="1424">
        <f>'RM_6.7.sz.mell'!K42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'RM_6.7.sz.mell'!C43</f>
        <v>0</v>
      </c>
      <c r="D41" s="877">
        <f>'RM_6.7.sz.mell'!K43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'RM_6.7.sz.mell'!C45</f>
        <v>0</v>
      </c>
      <c r="D45" s="727">
        <f>'RM_6.7.sz.mell'!K45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'RM_6.7.sz.mell'!C46</f>
        <v>0</v>
      </c>
      <c r="D46" s="1423">
        <f>'RM_6.7.sz.mell'!K46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'RM_6.7.sz.mell'!C47</f>
        <v>0</v>
      </c>
      <c r="D47" s="1267">
        <f>'RM_6.7.sz.mell'!K47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'RM_6.7.sz.mell'!C48</f>
        <v>0</v>
      </c>
      <c r="D48" s="1267">
        <f>'RM_6.7.sz.mell'!K48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'RM_6.7.sz.mell'!C49</f>
        <v>0</v>
      </c>
      <c r="D49" s="1267">
        <f>'RM_6.7.sz.mell'!K49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'RM_6.7.sz.mell'!C50</f>
        <v>0</v>
      </c>
      <c r="D50" s="1267">
        <f>'RM_6.7.sz.mell'!K50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'RM_6.7.sz.mell'!C51</f>
        <v>0</v>
      </c>
      <c r="D51" s="727">
        <f>'RM_6.7.sz.mell'!K51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'RM_6.7.sz.mell'!C52</f>
        <v>0</v>
      </c>
      <c r="D52" s="1423">
        <f>'RM_6.7.sz.mell'!K52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'RM_6.7.sz.mell'!C53</f>
        <v>0</v>
      </c>
      <c r="D53" s="1267">
        <f>'RM_6.7.sz.mell'!K53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'RM_6.7.sz.mell'!C54</f>
        <v>0</v>
      </c>
      <c r="D54" s="1267">
        <f>'RM_6.7.sz.mell'!K54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'RM_6.7.sz.mell'!C55</f>
        <v>0</v>
      </c>
      <c r="D55" s="1267">
        <f>'RM_6.7.sz.mell'!K55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'RM_6.7.sz.mell'!C56</f>
        <v>0</v>
      </c>
      <c r="D56" s="727">
        <f>'RM_6.7.sz.mell'!K56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'RM_6.7.sz.mell'!C57</f>
        <v>0</v>
      </c>
      <c r="D57" s="877">
        <f>'RM_6.7.sz.mell'!K57</f>
        <v>0</v>
      </c>
      <c r="E57" s="349">
        <f>+E45+E51+E56</f>
        <v>0</v>
      </c>
    </row>
    <row r="58" spans="1:5" ht="15.2" customHeight="1" thickBot="1" x14ac:dyDescent="0.25">
      <c r="C58" s="607">
        <f>'RM_6.7.sz.mell'!C58</f>
        <v>0</v>
      </c>
      <c r="D58" s="607">
        <f>'RM_6.7.sz.mell'!K58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'RM_6.7.sz.mell'!C59</f>
        <v>0</v>
      </c>
      <c r="D59" s="1410">
        <f>'RM_6.7.sz.mell'!K59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'RM_6.7.sz.mell'!C60</f>
        <v>0</v>
      </c>
      <c r="D60" s="1410">
        <f>'RM_6.7.sz.mell'!K60</f>
        <v>0</v>
      </c>
      <c r="E60" s="865"/>
    </row>
  </sheetData>
  <sheetProtection sheet="1" formatCells="0"/>
  <customSheetViews>
    <customSheetView guid="{9A8A2574-4E4C-4A0E-A4B4-611EAAF4A38D}" scale="120">
      <selection activeCell="L51" sqref="L5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CONCATENATE(ALAPADATOK!R21,"1. melléklet ",IB_ALAPADATOK!A7," ",IB_ALAPADATOK!B7," ",IB_ALAPADATOK!C7," ",IB_ALAPADATOK!D7)</f>
        <v>6.6.1.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CONCATENATE('IB_6.7.sz.mell'!B2:D2)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'IB_6.7.sz.mell'!E4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'RM_6.7.1.sz.mell'!C10</f>
        <v>0</v>
      </c>
      <c r="D8" s="297">
        <f>'RM_6.7.1.sz.mell'!K10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'RM_6.7.1.sz.mell'!C11</f>
        <v>0</v>
      </c>
      <c r="D9" s="1383">
        <f>'RM_6.7.1.sz.mell'!K11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'RM_6.7.1.sz.mell'!C12</f>
        <v>0</v>
      </c>
      <c r="D10" s="1421">
        <f>'RM_6.7.1.sz.mell'!K12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'RM_6.7.1.sz.mell'!C13</f>
        <v>0</v>
      </c>
      <c r="D11" s="1421">
        <f>'RM_6.7.1.sz.mell'!K13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'RM_6.7.1.sz.mell'!C14</f>
        <v>0</v>
      </c>
      <c r="D12" s="1421">
        <f>'RM_6.7.1.sz.mell'!K14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'RM_6.7.1.sz.mell'!C15</f>
        <v>0</v>
      </c>
      <c r="D13" s="1421">
        <f>'RM_6.7.1.sz.mell'!K15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'RM_6.7.1.sz.mell'!C16</f>
        <v>0</v>
      </c>
      <c r="D14" s="1421">
        <f>'RM_6.7.1.sz.mell'!K16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'RM_6.7.1.sz.mell'!C17</f>
        <v>0</v>
      </c>
      <c r="D15" s="1421">
        <f>'RM_6.7.1.sz.mell'!K17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'RM_6.7.1.sz.mell'!C18</f>
        <v>0</v>
      </c>
      <c r="D16" s="1422">
        <f>'RM_6.7.1.sz.mell'!K18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'RM_6.7.1.sz.mell'!C19</f>
        <v>0</v>
      </c>
      <c r="D17" s="1421">
        <f>'RM_6.7.1.sz.mell'!K19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'RM_6.7.1.sz.mell'!C20</f>
        <v>0</v>
      </c>
      <c r="D18" s="1265">
        <f>'RM_6.7.1.sz.mell'!K20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'RM_6.7.1.sz.mell'!C21</f>
        <v>0</v>
      </c>
      <c r="D19" s="1265">
        <f>'RM_6.7.1.sz.mell'!K21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'RM_6.7.1.sz.mell'!C22</f>
        <v>0</v>
      </c>
      <c r="D20" s="727">
        <f>'RM_6.7.1.sz.mell'!K22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'RM_6.7.1.sz.mell'!C23</f>
        <v>0</v>
      </c>
      <c r="D21" s="1421">
        <f>'RM_6.7.1.sz.mell'!K23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'RM_6.7.1.sz.mell'!C24</f>
        <v>0</v>
      </c>
      <c r="D22" s="1421">
        <f>'RM_6.7.1.sz.mell'!K24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'RM_6.7.1.sz.mell'!C25</f>
        <v>0</v>
      </c>
      <c r="D23" s="1421">
        <f>'RM_6.7.1.sz.mell'!K25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'RM_6.7.1.sz.mell'!C26</f>
        <v>0</v>
      </c>
      <c r="D24" s="1421">
        <f>'RM_6.7.1.sz.mell'!K26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'RM_6.7.1.sz.mell'!C27</f>
        <v>0</v>
      </c>
      <c r="D25" s="727">
        <f>'RM_6.7.1.sz.mell'!K27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'RM_6.7.1.sz.mell'!C28</f>
        <v>0</v>
      </c>
      <c r="D26" s="727">
        <f>'RM_6.7.1.sz.mell'!K28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'RM_6.7.1.sz.mell'!C29</f>
        <v>0</v>
      </c>
      <c r="D27" s="1423">
        <f>'RM_6.7.1.sz.mell'!K29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'RM_6.7.1.sz.mell'!C30</f>
        <v>0</v>
      </c>
      <c r="D28" s="1269">
        <f>'RM_6.7.1.sz.mell'!K30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'RM_6.7.1.sz.mell'!C31</f>
        <v>0</v>
      </c>
      <c r="D29" s="1424">
        <f>'RM_6.7.1.sz.mell'!K31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'RM_6.7.1.sz.mell'!C32</f>
        <v>0</v>
      </c>
      <c r="D30" s="727">
        <f>'RM_6.7.1.sz.mell'!K32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'RM_6.7.1.sz.mell'!C33</f>
        <v>0</v>
      </c>
      <c r="D31" s="1423">
        <f>'RM_6.7.1.sz.mell'!K33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'RM_6.7.1.sz.mell'!C34</f>
        <v>0</v>
      </c>
      <c r="D32" s="1269">
        <f>'RM_6.7.1.sz.mell'!K34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'RM_6.7.1.sz.mell'!C35</f>
        <v>0</v>
      </c>
      <c r="D33" s="1424">
        <f>'RM_6.7.1.sz.mell'!K35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'RM_6.7.1.sz.mell'!C36</f>
        <v>0</v>
      </c>
      <c r="D34" s="727">
        <f>'RM_6.7.1.sz.mell'!K36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'RM_6.7.1.sz.mell'!C37</f>
        <v>0</v>
      </c>
      <c r="D35" s="727">
        <f>'RM_6.7.1.sz.mell'!K37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'RM_6.7.1.sz.mell'!C38</f>
        <v>0</v>
      </c>
      <c r="D36" s="727">
        <f>'RM_6.7.1.sz.mell'!K38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'RM_6.7.1.sz.mell'!C39</f>
        <v>0</v>
      </c>
      <c r="D37" s="727">
        <f>'RM_6.7.1.sz.mell'!K39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'RM_6.7.1.sz.mell'!C40</f>
        <v>0</v>
      </c>
      <c r="D38" s="1423">
        <f>'RM_6.7.1.sz.mell'!K40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'RM_6.7.1.sz.mell'!C41</f>
        <v>0</v>
      </c>
      <c r="D39" s="1269">
        <f>'RM_6.7.1.sz.mell'!K41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'RM_6.7.1.sz.mell'!C42</f>
        <v>0</v>
      </c>
      <c r="D40" s="1424">
        <f>'RM_6.7.1.sz.mell'!K42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'RM_6.7.1.sz.mell'!C43</f>
        <v>0</v>
      </c>
      <c r="D41" s="877">
        <f>'RM_6.7.1.sz.mell'!K43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'RM_6.7.1.sz.mell'!C45</f>
        <v>0</v>
      </c>
      <c r="D45" s="727">
        <f>'RM_6.7.1.sz.mell'!K45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'RM_6.7.1.sz.mell'!C46</f>
        <v>0</v>
      </c>
      <c r="D46" s="1423">
        <f>'RM_6.7.1.sz.mell'!K46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'RM_6.7.1.sz.mell'!C47</f>
        <v>0</v>
      </c>
      <c r="D47" s="1267">
        <f>'RM_6.7.1.sz.mell'!K47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'RM_6.7.1.sz.mell'!C48</f>
        <v>0</v>
      </c>
      <c r="D48" s="1267">
        <f>'RM_6.7.1.sz.mell'!K48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'RM_6.7.1.sz.mell'!C49</f>
        <v>0</v>
      </c>
      <c r="D49" s="1267">
        <f>'RM_6.7.1.sz.mell'!K49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'RM_6.7.1.sz.mell'!C50</f>
        <v>0</v>
      </c>
      <c r="D50" s="1267">
        <f>'RM_6.7.1.sz.mell'!K50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'RM_6.7.1.sz.mell'!C51</f>
        <v>0</v>
      </c>
      <c r="D51" s="727">
        <f>'RM_6.7.1.sz.mell'!K51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'RM_6.7.1.sz.mell'!C52</f>
        <v>0</v>
      </c>
      <c r="D52" s="1423">
        <f>'RM_6.7.1.sz.mell'!K52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'RM_6.7.1.sz.mell'!C53</f>
        <v>0</v>
      </c>
      <c r="D53" s="1267">
        <f>'RM_6.7.1.sz.mell'!K53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'RM_6.7.1.sz.mell'!C54</f>
        <v>0</v>
      </c>
      <c r="D54" s="1267">
        <f>'RM_6.7.1.sz.mell'!K54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'RM_6.7.1.sz.mell'!C55</f>
        <v>0</v>
      </c>
      <c r="D55" s="1267">
        <f>'RM_6.7.1.sz.mell'!K55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'RM_6.7.1.sz.mell'!C56</f>
        <v>0</v>
      </c>
      <c r="D56" s="727">
        <f>'RM_6.7.1.sz.mell'!K56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'RM_6.7.1.sz.mell'!C57</f>
        <v>0</v>
      </c>
      <c r="D57" s="877">
        <f>'RM_6.7.1.sz.mell'!K57</f>
        <v>0</v>
      </c>
      <c r="E57" s="349">
        <f>+E45+E51+E56</f>
        <v>0</v>
      </c>
    </row>
    <row r="58" spans="1:5" ht="15.2" customHeight="1" thickBot="1" x14ac:dyDescent="0.25">
      <c r="C58" s="607">
        <f>'RM_6.7.1.sz.mell'!C58</f>
        <v>0</v>
      </c>
      <c r="D58" s="607">
        <f>'RM_6.7.1.sz.mell'!K58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'RM_6.7.1.sz.mell'!C59</f>
        <v>0</v>
      </c>
      <c r="D59" s="1410">
        <f>'RM_6.7.1.sz.mell'!K59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'RM_6.7.1.sz.mell'!C60</f>
        <v>0</v>
      </c>
      <c r="D60" s="1410">
        <f>'RM_6.7.1.sz.mell'!K60</f>
        <v>0</v>
      </c>
      <c r="E60" s="865"/>
    </row>
  </sheetData>
  <sheetProtection sheet="1" formatCells="0"/>
  <customSheetViews>
    <customSheetView guid="{9A8A2574-4E4C-4A0E-A4B4-611EAAF4A38D}" scale="120">
      <selection activeCell="M59" sqref="M5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2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CONCATENATE(ALAPADATOK!R21,"2. melléklet ",IB_ALAPADATOK!A7," ",IB_ALAPADATOK!B7," ",IB_ALAPADATOK!C7," ",IB_ALAPADATOK!D7)</f>
        <v>6.6.2.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CONCATENATE('IB_6.7.1.sz.mell'!B2:D2)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'IB_6.7.1.sz.mell'!E4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'RM_6.7.2.sz.mell'!C10</f>
        <v>0</v>
      </c>
      <c r="D8" s="297">
        <f>'RM_6.7.2.sz.mell'!K10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'RM_6.7.2.sz.mell'!C11</f>
        <v>0</v>
      </c>
      <c r="D9" s="1383">
        <f>'RM_6.7.2.sz.mell'!K11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'RM_6.7.2.sz.mell'!C12</f>
        <v>0</v>
      </c>
      <c r="D10" s="1421">
        <f>'RM_6.7.2.sz.mell'!K12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'RM_6.7.2.sz.mell'!C13</f>
        <v>0</v>
      </c>
      <c r="D11" s="1421">
        <f>'RM_6.7.2.sz.mell'!K13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'RM_6.7.2.sz.mell'!C14</f>
        <v>0</v>
      </c>
      <c r="D12" s="1421">
        <f>'RM_6.7.2.sz.mell'!K14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'RM_6.7.2.sz.mell'!C15</f>
        <v>0</v>
      </c>
      <c r="D13" s="1421">
        <f>'RM_6.7.2.sz.mell'!K15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'RM_6.7.2.sz.mell'!C16</f>
        <v>0</v>
      </c>
      <c r="D14" s="1421">
        <f>'RM_6.7.2.sz.mell'!K16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'RM_6.7.2.sz.mell'!C17</f>
        <v>0</v>
      </c>
      <c r="D15" s="1421">
        <f>'RM_6.7.2.sz.mell'!K17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'RM_6.7.2.sz.mell'!C18</f>
        <v>0</v>
      </c>
      <c r="D16" s="1422">
        <f>'RM_6.7.2.sz.mell'!K18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'RM_6.7.2.sz.mell'!C19</f>
        <v>0</v>
      </c>
      <c r="D17" s="1421">
        <f>'RM_6.7.2.sz.mell'!K19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'RM_6.7.2.sz.mell'!C20</f>
        <v>0</v>
      </c>
      <c r="D18" s="1265">
        <f>'RM_6.7.2.sz.mell'!K20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'RM_6.7.2.sz.mell'!C21</f>
        <v>0</v>
      </c>
      <c r="D19" s="1265">
        <f>'RM_6.7.2.sz.mell'!K21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'RM_6.7.2.sz.mell'!C22</f>
        <v>0</v>
      </c>
      <c r="D20" s="727">
        <f>'RM_6.7.2.sz.mell'!K22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'RM_6.7.2.sz.mell'!C23</f>
        <v>0</v>
      </c>
      <c r="D21" s="1421">
        <f>'RM_6.7.2.sz.mell'!K23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'RM_6.7.2.sz.mell'!C24</f>
        <v>0</v>
      </c>
      <c r="D22" s="1421">
        <f>'RM_6.7.2.sz.mell'!K24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'RM_6.7.2.sz.mell'!C25</f>
        <v>0</v>
      </c>
      <c r="D23" s="1421">
        <f>'RM_6.7.2.sz.mell'!K25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'RM_6.7.2.sz.mell'!C26</f>
        <v>0</v>
      </c>
      <c r="D24" s="1421">
        <f>'RM_6.7.2.sz.mell'!K26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'RM_6.7.2.sz.mell'!C27</f>
        <v>0</v>
      </c>
      <c r="D25" s="727">
        <f>'RM_6.7.2.sz.mell'!K27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'RM_6.7.2.sz.mell'!C28</f>
        <v>0</v>
      </c>
      <c r="D26" s="727">
        <f>'RM_6.7.2.sz.mell'!K28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'RM_6.7.2.sz.mell'!C29</f>
        <v>0</v>
      </c>
      <c r="D27" s="1423">
        <f>'RM_6.7.2.sz.mell'!K29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'RM_6.7.2.sz.mell'!C30</f>
        <v>0</v>
      </c>
      <c r="D28" s="1269">
        <f>'RM_6.7.2.sz.mell'!K30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'RM_6.7.2.sz.mell'!C31</f>
        <v>0</v>
      </c>
      <c r="D29" s="1424">
        <f>'RM_6.7.2.sz.mell'!K31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'RM_6.7.2.sz.mell'!C32</f>
        <v>0</v>
      </c>
      <c r="D30" s="727">
        <f>'RM_6.7.2.sz.mell'!K32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'RM_6.7.2.sz.mell'!C33</f>
        <v>0</v>
      </c>
      <c r="D31" s="1423">
        <f>'RM_6.7.2.sz.mell'!K33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'RM_6.7.2.sz.mell'!C34</f>
        <v>0</v>
      </c>
      <c r="D32" s="1269">
        <f>'RM_6.7.2.sz.mell'!K34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'RM_6.7.2.sz.mell'!C35</f>
        <v>0</v>
      </c>
      <c r="D33" s="1424">
        <f>'RM_6.7.2.sz.mell'!K35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'RM_6.7.2.sz.mell'!C36</f>
        <v>0</v>
      </c>
      <c r="D34" s="727">
        <f>'RM_6.7.2.sz.mell'!K36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'RM_6.7.2.sz.mell'!C37</f>
        <v>0</v>
      </c>
      <c r="D35" s="727">
        <f>'RM_6.7.2.sz.mell'!K37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'RM_6.7.2.sz.mell'!C38</f>
        <v>0</v>
      </c>
      <c r="D36" s="727">
        <f>'RM_6.7.2.sz.mell'!K38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'RM_6.7.2.sz.mell'!C39</f>
        <v>0</v>
      </c>
      <c r="D37" s="727">
        <f>'RM_6.7.2.sz.mell'!K39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'RM_6.7.2.sz.mell'!C40</f>
        <v>0</v>
      </c>
      <c r="D38" s="1423">
        <f>'RM_6.7.2.sz.mell'!K40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'RM_6.7.2.sz.mell'!C41</f>
        <v>0</v>
      </c>
      <c r="D39" s="1269">
        <f>'RM_6.7.2.sz.mell'!K41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'RM_6.7.2.sz.mell'!C42</f>
        <v>0</v>
      </c>
      <c r="D40" s="1424">
        <f>'RM_6.7.2.sz.mell'!K42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'RM_6.7.2.sz.mell'!C43</f>
        <v>0</v>
      </c>
      <c r="D41" s="877">
        <f>'RM_6.7.2.sz.mell'!K43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'RM_6.7.2.sz.mell'!C45</f>
        <v>0</v>
      </c>
      <c r="D45" s="727">
        <f>'RM_6.7.2.sz.mell'!K45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'RM_6.7.2.sz.mell'!C46</f>
        <v>0</v>
      </c>
      <c r="D46" s="1423">
        <f>'RM_6.7.2.sz.mell'!K46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'RM_6.7.2.sz.mell'!C47</f>
        <v>0</v>
      </c>
      <c r="D47" s="1267">
        <f>'RM_6.7.2.sz.mell'!K47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'RM_6.7.2.sz.mell'!C48</f>
        <v>0</v>
      </c>
      <c r="D48" s="1267">
        <f>'RM_6.7.2.sz.mell'!K48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'RM_6.7.2.sz.mell'!C49</f>
        <v>0</v>
      </c>
      <c r="D49" s="1267">
        <f>'RM_6.7.2.sz.mell'!K49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'RM_6.7.2.sz.mell'!C50</f>
        <v>0</v>
      </c>
      <c r="D50" s="1267">
        <f>'RM_6.7.2.sz.mell'!K50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'RM_6.7.2.sz.mell'!C51</f>
        <v>0</v>
      </c>
      <c r="D51" s="727">
        <f>'RM_6.7.2.sz.mell'!K51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'RM_6.7.2.sz.mell'!C52</f>
        <v>0</v>
      </c>
      <c r="D52" s="1423">
        <f>'RM_6.7.2.sz.mell'!K52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'RM_6.7.2.sz.mell'!C53</f>
        <v>0</v>
      </c>
      <c r="D53" s="1267">
        <f>'RM_6.7.2.sz.mell'!K53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'RM_6.7.2.sz.mell'!C54</f>
        <v>0</v>
      </c>
      <c r="D54" s="1267">
        <f>'RM_6.7.2.sz.mell'!K54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'RM_6.7.2.sz.mell'!C55</f>
        <v>0</v>
      </c>
      <c r="D55" s="1267">
        <f>'RM_6.7.2.sz.mell'!K55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'RM_6.7.2.sz.mell'!C56</f>
        <v>0</v>
      </c>
      <c r="D56" s="727">
        <f>'RM_6.7.2.sz.mell'!K56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'RM_6.7.2.sz.mell'!C57</f>
        <v>0</v>
      </c>
      <c r="D57" s="877">
        <f>'RM_6.7.2.sz.mell'!K57</f>
        <v>0</v>
      </c>
      <c r="E57" s="349">
        <f>+E45+E51+E56</f>
        <v>0</v>
      </c>
    </row>
    <row r="58" spans="1:5" ht="15.2" customHeight="1" thickBot="1" x14ac:dyDescent="0.25">
      <c r="C58" s="607">
        <f>'RM_6.7.2.sz.mell'!C58</f>
        <v>0</v>
      </c>
      <c r="D58" s="607">
        <f>'RM_6.7.2.sz.mell'!K58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'RM_6.7.2.sz.mell'!C59</f>
        <v>0</v>
      </c>
      <c r="D59" s="1410">
        <f>'RM_6.7.2.sz.mell'!K59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'RM_6.7.2.sz.mell'!C60</f>
        <v>0</v>
      </c>
      <c r="D60" s="1410">
        <f>'RM_6.7.2.sz.mell'!K60</f>
        <v>0</v>
      </c>
      <c r="E60" s="865"/>
    </row>
  </sheetData>
  <sheetProtection sheet="1" formatCells="0"/>
  <customSheetViews>
    <customSheetView guid="{9A8A2574-4E4C-4A0E-A4B4-611EAAF4A38D}" scale="120">
      <selection activeCell="N61" sqref="N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B16"/>
  <sheetViews>
    <sheetView zoomScale="120" zoomScaleNormal="120" workbookViewId="0">
      <selection activeCell="D20" sqref="D20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2" spans="1:2" ht="15.75" x14ac:dyDescent="0.25">
      <c r="A2" s="616" t="s">
        <v>149</v>
      </c>
    </row>
    <row r="4" spans="1:2" x14ac:dyDescent="0.2">
      <c r="A4" s="134"/>
      <c r="B4" s="134"/>
    </row>
    <row r="5" spans="1:2" s="145" customFormat="1" ht="15.75" x14ac:dyDescent="0.25">
      <c r="A5" s="88" t="str">
        <f>CONCATENATE(ALAPADATOK!D7," évi előirányzat BEVÉTELEK")</f>
        <v>2021. évi előirányzat BEVÉTELEK</v>
      </c>
      <c r="B5" s="144"/>
    </row>
    <row r="6" spans="1:2" x14ac:dyDescent="0.2">
      <c r="A6" s="134"/>
      <c r="B6" s="134"/>
    </row>
    <row r="7" spans="1:2" x14ac:dyDescent="0.2">
      <c r="A7" s="134" t="s">
        <v>539</v>
      </c>
      <c r="B7" s="134" t="s">
        <v>482</v>
      </c>
    </row>
    <row r="8" spans="1:2" x14ac:dyDescent="0.2">
      <c r="A8" s="134" t="s">
        <v>540</v>
      </c>
      <c r="B8" s="134" t="s">
        <v>483</v>
      </c>
    </row>
    <row r="9" spans="1:2" x14ac:dyDescent="0.2">
      <c r="A9" s="134" t="s">
        <v>541</v>
      </c>
      <c r="B9" s="134" t="s">
        <v>484</v>
      </c>
    </row>
    <row r="10" spans="1:2" x14ac:dyDescent="0.2">
      <c r="A10" s="134"/>
      <c r="B10" s="134"/>
    </row>
    <row r="11" spans="1:2" x14ac:dyDescent="0.2">
      <c r="A11" s="134"/>
      <c r="B11" s="134"/>
    </row>
    <row r="12" spans="1:2" s="145" customFormat="1" ht="15.75" x14ac:dyDescent="0.25">
      <c r="A12" s="88" t="str">
        <f>+CONCATENATE(LEFT(A5,4),". évi előirányzat KIADÁSOK")</f>
        <v>2021. évi előirányzat KIADÁSOK</v>
      </c>
      <c r="B12" s="144"/>
    </row>
    <row r="13" spans="1:2" x14ac:dyDescent="0.2">
      <c r="A13" s="134"/>
      <c r="B13" s="134"/>
    </row>
    <row r="14" spans="1:2" x14ac:dyDescent="0.2">
      <c r="A14" s="134" t="s">
        <v>542</v>
      </c>
      <c r="B14" s="134" t="s">
        <v>485</v>
      </c>
    </row>
    <row r="15" spans="1:2" x14ac:dyDescent="0.2">
      <c r="A15" s="134" t="s">
        <v>543</v>
      </c>
      <c r="B15" s="134" t="s">
        <v>486</v>
      </c>
    </row>
    <row r="16" spans="1:2" x14ac:dyDescent="0.2">
      <c r="A16" s="134" t="s">
        <v>544</v>
      </c>
      <c r="B16" s="134" t="s">
        <v>487</v>
      </c>
    </row>
  </sheetData>
  <sheetProtection sheet="1"/>
  <customSheetViews>
    <customSheetView guid="{9A8A2574-4E4C-4A0E-A4B4-611EAAF4A38D}" scale="120">
      <selection activeCell="D20" sqref="D20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honeticPr fontId="29" type="noConversion"/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topLeftCell="A13" zoomScale="120" zoomScaleNormal="120" workbookViewId="0">
      <selection activeCell="B44" sqref="B4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CONCATENATE(ALAPADATOK!P15,"1. melléklet ",ALAPADATOK!A7," ",ALAPADATOK!B7," ",ALAPADATOK!C7," ",ALAPADATOK!D7," ",ALAPADATOK!E7," ",ALAPADATOK!F7," ",ALAPADATOK!G7," ",ALAPADATOK!H7)</f>
        <v>9.3.1.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CONCATENATE('KV_9.4.sz.mell'!B2)</f>
        <v>Mezőzombori Bóbita Óvoda</v>
      </c>
      <c r="C2" s="351" t="s">
        <v>426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'KV_9.4.sz.mell'!C4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 topLeftCell="A13">
      <selection activeCell="B44" sqref="B4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3" sqref="M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CONCATENATE(ALAPADATOK!R21,"3. melléklet ",IB_ALAPADATOK!A7," ",IB_ALAPADATOK!B7," ",IB_ALAPADATOK!C7," ",IB_ALAPADATOK!D7)</f>
        <v>6.6.3.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CONCATENATE('IB_6.7.2.sz.mell'!B2:D2)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'IB_6.7.2.sz.mell'!E4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'RM_6.7.3.sz.mell'!C10</f>
        <v>0</v>
      </c>
      <c r="D8" s="297">
        <f>'RM_6.7.3.sz.mell'!K10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'RM_6.7.3.sz.mell'!C11</f>
        <v>0</v>
      </c>
      <c r="D9" s="1383">
        <f>'RM_6.7.3.sz.mell'!K11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'RM_6.7.3.sz.mell'!C12</f>
        <v>0</v>
      </c>
      <c r="D10" s="1421">
        <f>'RM_6.7.3.sz.mell'!K12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'RM_6.7.3.sz.mell'!C13</f>
        <v>0</v>
      </c>
      <c r="D11" s="1421">
        <f>'RM_6.7.3.sz.mell'!K13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'RM_6.7.3.sz.mell'!C14</f>
        <v>0</v>
      </c>
      <c r="D12" s="1421">
        <f>'RM_6.7.3.sz.mell'!K14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'RM_6.7.3.sz.mell'!C15</f>
        <v>0</v>
      </c>
      <c r="D13" s="1421">
        <f>'RM_6.7.3.sz.mell'!K15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'RM_6.7.3.sz.mell'!C16</f>
        <v>0</v>
      </c>
      <c r="D14" s="1421">
        <f>'RM_6.7.3.sz.mell'!K16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'RM_6.7.3.sz.mell'!C17</f>
        <v>0</v>
      </c>
      <c r="D15" s="1421">
        <f>'RM_6.7.3.sz.mell'!K17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'RM_6.7.3.sz.mell'!C18</f>
        <v>0</v>
      </c>
      <c r="D16" s="1422">
        <f>'RM_6.7.3.sz.mell'!K18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'RM_6.7.3.sz.mell'!C19</f>
        <v>0</v>
      </c>
      <c r="D17" s="1421">
        <f>'RM_6.7.3.sz.mell'!K19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'RM_6.7.3.sz.mell'!C20</f>
        <v>0</v>
      </c>
      <c r="D18" s="1265">
        <f>'RM_6.7.3.sz.mell'!K20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'RM_6.7.3.sz.mell'!C21</f>
        <v>0</v>
      </c>
      <c r="D19" s="1265">
        <f>'RM_6.7.3.sz.mell'!K21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'RM_6.7.3.sz.mell'!C22</f>
        <v>0</v>
      </c>
      <c r="D20" s="727">
        <f>'RM_6.7.3.sz.mell'!K22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'RM_6.7.3.sz.mell'!C23</f>
        <v>0</v>
      </c>
      <c r="D21" s="1421">
        <f>'RM_6.7.3.sz.mell'!K23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'RM_6.7.3.sz.mell'!C24</f>
        <v>0</v>
      </c>
      <c r="D22" s="1421">
        <f>'RM_6.7.3.sz.mell'!K24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'RM_6.7.3.sz.mell'!C25</f>
        <v>0</v>
      </c>
      <c r="D23" s="1421">
        <f>'RM_6.7.3.sz.mell'!K25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'RM_6.7.3.sz.mell'!C26</f>
        <v>0</v>
      </c>
      <c r="D24" s="1421">
        <f>'RM_6.7.3.sz.mell'!K26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'RM_6.7.3.sz.mell'!C27</f>
        <v>0</v>
      </c>
      <c r="D25" s="727">
        <f>'RM_6.7.3.sz.mell'!K27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'RM_6.7.3.sz.mell'!C28</f>
        <v>0</v>
      </c>
      <c r="D26" s="727">
        <f>'RM_6.7.3.sz.mell'!K28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'RM_6.7.3.sz.mell'!C29</f>
        <v>0</v>
      </c>
      <c r="D27" s="1423">
        <f>'RM_6.7.3.sz.mell'!K29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'RM_6.7.3.sz.mell'!C30</f>
        <v>0</v>
      </c>
      <c r="D28" s="1269">
        <f>'RM_6.7.3.sz.mell'!K30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'RM_6.7.3.sz.mell'!C31</f>
        <v>0</v>
      </c>
      <c r="D29" s="1424">
        <f>'RM_6.7.3.sz.mell'!K31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'RM_6.7.3.sz.mell'!C32</f>
        <v>0</v>
      </c>
      <c r="D30" s="727">
        <f>'RM_6.7.3.sz.mell'!K32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'RM_6.7.3.sz.mell'!C33</f>
        <v>0</v>
      </c>
      <c r="D31" s="1423">
        <f>'RM_6.7.3.sz.mell'!K33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'RM_6.7.3.sz.mell'!C34</f>
        <v>0</v>
      </c>
      <c r="D32" s="1269">
        <f>'RM_6.7.3.sz.mell'!K34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'RM_6.7.3.sz.mell'!C35</f>
        <v>0</v>
      </c>
      <c r="D33" s="1424">
        <f>'RM_6.7.3.sz.mell'!K35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'RM_6.7.3.sz.mell'!C36</f>
        <v>0</v>
      </c>
      <c r="D34" s="727">
        <f>'RM_6.7.3.sz.mell'!K36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'RM_6.7.3.sz.mell'!C37</f>
        <v>0</v>
      </c>
      <c r="D35" s="727">
        <f>'RM_6.7.3.sz.mell'!K37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'RM_6.7.3.sz.mell'!C38</f>
        <v>0</v>
      </c>
      <c r="D36" s="727">
        <f>'RM_6.7.3.sz.mell'!K38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'RM_6.7.3.sz.mell'!C39</f>
        <v>0</v>
      </c>
      <c r="D37" s="727">
        <f>'RM_6.7.3.sz.mell'!K39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'RM_6.7.3.sz.mell'!C40</f>
        <v>0</v>
      </c>
      <c r="D38" s="1423">
        <f>'RM_6.7.3.sz.mell'!K40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'RM_6.7.3.sz.mell'!C41</f>
        <v>0</v>
      </c>
      <c r="D39" s="1269">
        <f>'RM_6.7.3.sz.mell'!K41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'RM_6.7.3.sz.mell'!C42</f>
        <v>0</v>
      </c>
      <c r="D40" s="1424">
        <f>'RM_6.7.3.sz.mell'!K42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'RM_6.7.3.sz.mell'!C43</f>
        <v>0</v>
      </c>
      <c r="D41" s="877">
        <f>'RM_6.7.3.sz.mell'!K43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'RM_6.7.3.sz.mell'!C45</f>
        <v>0</v>
      </c>
      <c r="D45" s="727">
        <f>'RM_6.7.3.sz.mell'!K45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'RM_6.7.3.sz.mell'!C46</f>
        <v>0</v>
      </c>
      <c r="D46" s="1423">
        <f>'RM_6.7.3.sz.mell'!K46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'RM_6.7.3.sz.mell'!C47</f>
        <v>0</v>
      </c>
      <c r="D47" s="1267">
        <f>'RM_6.7.3.sz.mell'!K47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'RM_6.7.3.sz.mell'!C48</f>
        <v>0</v>
      </c>
      <c r="D48" s="1267">
        <f>'RM_6.7.3.sz.mell'!K48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'RM_6.7.3.sz.mell'!C49</f>
        <v>0</v>
      </c>
      <c r="D49" s="1267">
        <f>'RM_6.7.3.sz.mell'!K49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'RM_6.7.3.sz.mell'!C50</f>
        <v>0</v>
      </c>
      <c r="D50" s="1267">
        <f>'RM_6.7.3.sz.mell'!K50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'RM_6.7.3.sz.mell'!C51</f>
        <v>0</v>
      </c>
      <c r="D51" s="727">
        <f>'RM_6.7.3.sz.mell'!K51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'RM_6.7.3.sz.mell'!C52</f>
        <v>0</v>
      </c>
      <c r="D52" s="1423">
        <f>'RM_6.7.3.sz.mell'!K52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'RM_6.7.3.sz.mell'!C53</f>
        <v>0</v>
      </c>
      <c r="D53" s="1267">
        <f>'RM_6.7.3.sz.mell'!K53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'RM_6.7.3.sz.mell'!C54</f>
        <v>0</v>
      </c>
      <c r="D54" s="1267">
        <f>'RM_6.7.3.sz.mell'!K54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'RM_6.7.3.sz.mell'!C55</f>
        <v>0</v>
      </c>
      <c r="D55" s="1267">
        <f>'RM_6.7.3.sz.mell'!K55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'RM_6.7.3.sz.mell'!C56</f>
        <v>0</v>
      </c>
      <c r="D56" s="727">
        <f>'RM_6.7.3.sz.mell'!K56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'RM_6.7.3.sz.mell'!C57</f>
        <v>0</v>
      </c>
      <c r="D57" s="877">
        <f>'RM_6.7.3.sz.mell'!K57</f>
        <v>0</v>
      </c>
      <c r="E57" s="349">
        <f>+E45+E51+E56</f>
        <v>0</v>
      </c>
    </row>
    <row r="58" spans="1:5" ht="15.2" customHeight="1" thickBot="1" x14ac:dyDescent="0.25">
      <c r="C58" s="607">
        <f>'RM_6.7.3.sz.mell'!C58</f>
        <v>0</v>
      </c>
      <c r="D58" s="607">
        <f>'RM_6.7.3.sz.mell'!K58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'RM_6.7.3.sz.mell'!C59</f>
        <v>0</v>
      </c>
      <c r="D59" s="1410">
        <f>'RM_6.7.3.sz.mell'!K59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'RM_6.7.3.sz.mell'!C60</f>
        <v>0</v>
      </c>
      <c r="D60" s="1410">
        <f>'RM_6.7.3.sz.mell'!K60</f>
        <v>0</v>
      </c>
      <c r="E60" s="865"/>
    </row>
  </sheetData>
  <sheetProtection sheet="1" formatCells="0"/>
  <customSheetViews>
    <customSheetView guid="{9A8A2574-4E4C-4A0E-A4B4-611EAAF4A38D}" scale="120">
      <selection activeCell="M63" sqref="M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1" sqref="N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CONCATENATE(ALAPADATOK!R23," melléklet ",IB_ALAPADATOK!A7," ",IB_ALAPADATOK!B7," ",IB_ALAPADATOK!C7," ",IB_ALAPADATOK!D7)</f>
        <v>6.7.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CONCATENATE(IB_ALAPADATOK!B23)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'RM_6.8.sz.mell'!C10</f>
        <v>0</v>
      </c>
      <c r="D8" s="297">
        <f>'RM_6.8.sz.mell'!K10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'RM_6.8.sz.mell'!C11</f>
        <v>0</v>
      </c>
      <c r="D9" s="1383">
        <f>'RM_6.8.sz.mell'!K11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'RM_6.8.sz.mell'!C12</f>
        <v>0</v>
      </c>
      <c r="D10" s="1421">
        <f>'RM_6.8.sz.mell'!K12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'RM_6.8.sz.mell'!C13</f>
        <v>0</v>
      </c>
      <c r="D11" s="1421">
        <f>'RM_6.8.sz.mell'!K13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'RM_6.8.sz.mell'!C14</f>
        <v>0</v>
      </c>
      <c r="D12" s="1421">
        <f>'RM_6.8.sz.mell'!K14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'RM_6.8.sz.mell'!C15</f>
        <v>0</v>
      </c>
      <c r="D13" s="1421">
        <f>'RM_6.8.sz.mell'!K15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'RM_6.8.sz.mell'!C16</f>
        <v>0</v>
      </c>
      <c r="D14" s="1421">
        <f>'RM_6.8.sz.mell'!K16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'RM_6.8.sz.mell'!C17</f>
        <v>0</v>
      </c>
      <c r="D15" s="1421">
        <f>'RM_6.8.sz.mell'!K17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'RM_6.8.sz.mell'!C18</f>
        <v>0</v>
      </c>
      <c r="D16" s="1422">
        <f>'RM_6.8.sz.mell'!K18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'RM_6.8.sz.mell'!C19</f>
        <v>0</v>
      </c>
      <c r="D17" s="1421">
        <f>'RM_6.8.sz.mell'!K19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'RM_6.8.sz.mell'!C20</f>
        <v>0</v>
      </c>
      <c r="D18" s="1265">
        <f>'RM_6.8.sz.mell'!K20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'RM_6.8.sz.mell'!C21</f>
        <v>0</v>
      </c>
      <c r="D19" s="1265">
        <f>'RM_6.8.sz.mell'!K21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'RM_6.8.sz.mell'!C22</f>
        <v>0</v>
      </c>
      <c r="D20" s="727">
        <f>'RM_6.8.sz.mell'!K22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'RM_6.8.sz.mell'!C23</f>
        <v>0</v>
      </c>
      <c r="D21" s="1421">
        <f>'RM_6.8.sz.mell'!K23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'RM_6.8.sz.mell'!C24</f>
        <v>0</v>
      </c>
      <c r="D22" s="1421">
        <f>'RM_6.8.sz.mell'!K24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'RM_6.8.sz.mell'!C25</f>
        <v>0</v>
      </c>
      <c r="D23" s="1421">
        <f>'RM_6.8.sz.mell'!K25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'RM_6.8.sz.mell'!C26</f>
        <v>0</v>
      </c>
      <c r="D24" s="1421">
        <f>'RM_6.8.sz.mell'!K26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'RM_6.8.sz.mell'!C27</f>
        <v>0</v>
      </c>
      <c r="D25" s="727">
        <f>'RM_6.8.sz.mell'!K27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'RM_6.8.sz.mell'!C28</f>
        <v>0</v>
      </c>
      <c r="D26" s="727">
        <f>'RM_6.8.sz.mell'!K28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'RM_6.8.sz.mell'!C29</f>
        <v>0</v>
      </c>
      <c r="D27" s="1423">
        <f>'RM_6.8.sz.mell'!K29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'RM_6.8.sz.mell'!C30</f>
        <v>0</v>
      </c>
      <c r="D28" s="1269">
        <f>'RM_6.8.sz.mell'!K30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'RM_6.8.sz.mell'!C31</f>
        <v>0</v>
      </c>
      <c r="D29" s="1424">
        <f>'RM_6.8.sz.mell'!K31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'RM_6.8.sz.mell'!C32</f>
        <v>0</v>
      </c>
      <c r="D30" s="727">
        <f>'RM_6.8.sz.mell'!K32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'RM_6.8.sz.mell'!C33</f>
        <v>0</v>
      </c>
      <c r="D31" s="1423">
        <f>'RM_6.8.sz.mell'!K33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'RM_6.8.sz.mell'!C34</f>
        <v>0</v>
      </c>
      <c r="D32" s="1269">
        <f>'RM_6.8.sz.mell'!K34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'RM_6.8.sz.mell'!C35</f>
        <v>0</v>
      </c>
      <c r="D33" s="1424">
        <f>'RM_6.8.sz.mell'!K35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'RM_6.8.sz.mell'!C36</f>
        <v>0</v>
      </c>
      <c r="D34" s="727">
        <f>'RM_6.8.sz.mell'!K36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'RM_6.8.sz.mell'!C37</f>
        <v>0</v>
      </c>
      <c r="D35" s="727">
        <f>'RM_6.8.sz.mell'!K37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'RM_6.8.sz.mell'!C38</f>
        <v>0</v>
      </c>
      <c r="D36" s="727">
        <f>'RM_6.8.sz.mell'!K38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'RM_6.8.sz.mell'!C39</f>
        <v>0</v>
      </c>
      <c r="D37" s="727">
        <f>'RM_6.8.sz.mell'!K39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'RM_6.8.sz.mell'!C40</f>
        <v>0</v>
      </c>
      <c r="D38" s="1423">
        <f>'RM_6.8.sz.mell'!K40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'RM_6.8.sz.mell'!C41</f>
        <v>0</v>
      </c>
      <c r="D39" s="1269">
        <f>'RM_6.8.sz.mell'!K41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'RM_6.8.sz.mell'!C42</f>
        <v>0</v>
      </c>
      <c r="D40" s="1424">
        <f>'RM_6.8.sz.mell'!K42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'RM_6.8.sz.mell'!C43</f>
        <v>0</v>
      </c>
      <c r="D41" s="877">
        <f>'RM_6.8.sz.mell'!K43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'RM_6.8.sz.mell'!C45</f>
        <v>0</v>
      </c>
      <c r="D45" s="727">
        <f>'RM_6.8.sz.mell'!K45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'RM_6.8.sz.mell'!C46</f>
        <v>0</v>
      </c>
      <c r="D46" s="1423">
        <f>'RM_6.8.sz.mell'!K46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'RM_6.8.sz.mell'!C47</f>
        <v>0</v>
      </c>
      <c r="D47" s="1267">
        <f>'RM_6.8.sz.mell'!K47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'RM_6.8.sz.mell'!C48</f>
        <v>0</v>
      </c>
      <c r="D48" s="1267">
        <f>'RM_6.8.sz.mell'!K48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'RM_6.8.sz.mell'!C49</f>
        <v>0</v>
      </c>
      <c r="D49" s="1267">
        <f>'RM_6.8.sz.mell'!K49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'RM_6.8.sz.mell'!C50</f>
        <v>0</v>
      </c>
      <c r="D50" s="1267">
        <f>'RM_6.8.sz.mell'!K50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'RM_6.8.sz.mell'!C51</f>
        <v>0</v>
      </c>
      <c r="D51" s="727">
        <f>'RM_6.8.sz.mell'!K51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'RM_6.8.sz.mell'!C52</f>
        <v>0</v>
      </c>
      <c r="D52" s="1423">
        <f>'RM_6.8.sz.mell'!K52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'RM_6.8.sz.mell'!C53</f>
        <v>0</v>
      </c>
      <c r="D53" s="1267">
        <f>'RM_6.8.sz.mell'!K53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'RM_6.8.sz.mell'!C54</f>
        <v>0</v>
      </c>
      <c r="D54" s="1267">
        <f>'RM_6.8.sz.mell'!K54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'RM_6.8.sz.mell'!C55</f>
        <v>0</v>
      </c>
      <c r="D55" s="1267">
        <f>'RM_6.8.sz.mell'!K55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'RM_6.8.sz.mell'!C56</f>
        <v>0</v>
      </c>
      <c r="D56" s="727">
        <f>'RM_6.8.sz.mell'!K56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'RM_6.8.sz.mell'!C57</f>
        <v>0</v>
      </c>
      <c r="D57" s="877">
        <f>'RM_6.8.sz.mell'!K57</f>
        <v>0</v>
      </c>
      <c r="E57" s="349">
        <f>+E45+E51+E56</f>
        <v>0</v>
      </c>
    </row>
    <row r="58" spans="1:5" ht="15.2" customHeight="1" thickBot="1" x14ac:dyDescent="0.25">
      <c r="C58" s="607">
        <f>'RM_6.8.sz.mell'!C58</f>
        <v>0</v>
      </c>
      <c r="D58" s="607">
        <f>'RM_6.8.sz.mell'!K58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'RM_6.8.sz.mell'!C59</f>
        <v>0</v>
      </c>
      <c r="D59" s="1410">
        <f>'RM_6.8.sz.mell'!K59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'RM_6.8.sz.mell'!C60</f>
        <v>0</v>
      </c>
      <c r="D60" s="1410">
        <f>'RM_6.8.sz.mell'!K60</f>
        <v>0</v>
      </c>
      <c r="E60" s="865"/>
    </row>
  </sheetData>
  <sheetProtection sheet="1" formatCells="0"/>
  <customSheetViews>
    <customSheetView guid="{9A8A2574-4E4C-4A0E-A4B4-611EAAF4A38D}" scale="120">
      <selection activeCell="N61" sqref="N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3" sqref="N6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CONCATENATE(ALAPADATOK!R23,"1. melléklet ",IB_ALAPADATOK!A7," ",IB_ALAPADATOK!B7," ",IB_ALAPADATOK!C7," ",IB_ALAPADATOK!D7)</f>
        <v>6.7.1.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CONCATENATE('IB_6.8.sz.mell'!B2:D2)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'IB_6.8.sz.mell'!E4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'RM_6.8.1.sz.mell'!C10</f>
        <v>0</v>
      </c>
      <c r="D8" s="297">
        <f>'RM_6.8.1.sz.mell'!K10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'RM_6.8.1.sz.mell'!C11</f>
        <v>0</v>
      </c>
      <c r="D9" s="1383">
        <f>'RM_6.8.1.sz.mell'!K11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'RM_6.8.1.sz.mell'!C12</f>
        <v>0</v>
      </c>
      <c r="D10" s="1421">
        <f>'RM_6.8.1.sz.mell'!K12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'RM_6.8.1.sz.mell'!C13</f>
        <v>0</v>
      </c>
      <c r="D11" s="1421">
        <f>'RM_6.8.1.sz.mell'!K13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'RM_6.8.1.sz.mell'!C14</f>
        <v>0</v>
      </c>
      <c r="D12" s="1421">
        <f>'RM_6.8.1.sz.mell'!K14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'RM_6.8.1.sz.mell'!C15</f>
        <v>0</v>
      </c>
      <c r="D13" s="1421">
        <f>'RM_6.8.1.sz.mell'!K15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'RM_6.8.1.sz.mell'!C16</f>
        <v>0</v>
      </c>
      <c r="D14" s="1421">
        <f>'RM_6.8.1.sz.mell'!K16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'RM_6.8.1.sz.mell'!C17</f>
        <v>0</v>
      </c>
      <c r="D15" s="1421">
        <f>'RM_6.8.1.sz.mell'!K17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'RM_6.8.1.sz.mell'!C18</f>
        <v>0</v>
      </c>
      <c r="D16" s="1422">
        <f>'RM_6.8.1.sz.mell'!K18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'RM_6.8.1.sz.mell'!C19</f>
        <v>0</v>
      </c>
      <c r="D17" s="1421">
        <f>'RM_6.8.1.sz.mell'!K19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'RM_6.8.1.sz.mell'!C20</f>
        <v>0</v>
      </c>
      <c r="D18" s="1265">
        <f>'RM_6.8.1.sz.mell'!K20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'RM_6.8.1.sz.mell'!C21</f>
        <v>0</v>
      </c>
      <c r="D19" s="1265">
        <f>'RM_6.8.1.sz.mell'!K21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'RM_6.8.1.sz.mell'!C22</f>
        <v>0</v>
      </c>
      <c r="D20" s="727">
        <f>'RM_6.8.1.sz.mell'!K22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'RM_6.8.1.sz.mell'!C23</f>
        <v>0</v>
      </c>
      <c r="D21" s="1421">
        <f>'RM_6.8.1.sz.mell'!K23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'RM_6.8.1.sz.mell'!C24</f>
        <v>0</v>
      </c>
      <c r="D22" s="1421">
        <f>'RM_6.8.1.sz.mell'!K24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'RM_6.8.1.sz.mell'!C25</f>
        <v>0</v>
      </c>
      <c r="D23" s="1421">
        <f>'RM_6.8.1.sz.mell'!K25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'RM_6.8.1.sz.mell'!C26</f>
        <v>0</v>
      </c>
      <c r="D24" s="1421">
        <f>'RM_6.8.1.sz.mell'!K26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'RM_6.8.1.sz.mell'!C27</f>
        <v>0</v>
      </c>
      <c r="D25" s="727">
        <f>'RM_6.8.1.sz.mell'!K27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'RM_6.8.1.sz.mell'!C28</f>
        <v>0</v>
      </c>
      <c r="D26" s="727">
        <f>'RM_6.8.1.sz.mell'!K28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'RM_6.8.1.sz.mell'!C29</f>
        <v>0</v>
      </c>
      <c r="D27" s="1423">
        <f>'RM_6.8.1.sz.mell'!K29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'RM_6.8.1.sz.mell'!C30</f>
        <v>0</v>
      </c>
      <c r="D28" s="1269">
        <f>'RM_6.8.1.sz.mell'!K30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'RM_6.8.1.sz.mell'!C31</f>
        <v>0</v>
      </c>
      <c r="D29" s="1424">
        <f>'RM_6.8.1.sz.mell'!K31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'RM_6.8.1.sz.mell'!C32</f>
        <v>0</v>
      </c>
      <c r="D30" s="727">
        <f>'RM_6.8.1.sz.mell'!K32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'RM_6.8.1.sz.mell'!C33</f>
        <v>0</v>
      </c>
      <c r="D31" s="1423">
        <f>'RM_6.8.1.sz.mell'!K33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'RM_6.8.1.sz.mell'!C34</f>
        <v>0</v>
      </c>
      <c r="D32" s="1269">
        <f>'RM_6.8.1.sz.mell'!K34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'RM_6.8.1.sz.mell'!C35</f>
        <v>0</v>
      </c>
      <c r="D33" s="1424">
        <f>'RM_6.8.1.sz.mell'!K35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'RM_6.8.1.sz.mell'!C36</f>
        <v>0</v>
      </c>
      <c r="D34" s="727">
        <f>'RM_6.8.1.sz.mell'!K36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'RM_6.8.1.sz.mell'!C37</f>
        <v>0</v>
      </c>
      <c r="D35" s="727">
        <f>'RM_6.8.1.sz.mell'!K37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'RM_6.8.1.sz.mell'!C38</f>
        <v>0</v>
      </c>
      <c r="D36" s="727">
        <f>'RM_6.8.1.sz.mell'!K38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'RM_6.8.1.sz.mell'!C39</f>
        <v>0</v>
      </c>
      <c r="D37" s="727">
        <f>'RM_6.8.1.sz.mell'!K39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'RM_6.8.1.sz.mell'!C40</f>
        <v>0</v>
      </c>
      <c r="D38" s="1423">
        <f>'RM_6.8.1.sz.mell'!K40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'RM_6.8.1.sz.mell'!C41</f>
        <v>0</v>
      </c>
      <c r="D39" s="1269">
        <f>'RM_6.8.1.sz.mell'!K41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'RM_6.8.1.sz.mell'!C42</f>
        <v>0</v>
      </c>
      <c r="D40" s="1424">
        <f>'RM_6.8.1.sz.mell'!K42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'RM_6.8.1.sz.mell'!C43</f>
        <v>0</v>
      </c>
      <c r="D41" s="877">
        <f>'RM_6.8.1.sz.mell'!K43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'RM_6.8.1.sz.mell'!C45</f>
        <v>0</v>
      </c>
      <c r="D45" s="727">
        <f>'RM_6.8.1.sz.mell'!K45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'RM_6.8.1.sz.mell'!C46</f>
        <v>0</v>
      </c>
      <c r="D46" s="1423">
        <f>'RM_6.8.1.sz.mell'!K46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'RM_6.8.1.sz.mell'!C47</f>
        <v>0</v>
      </c>
      <c r="D47" s="1267">
        <f>'RM_6.8.1.sz.mell'!K47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'RM_6.8.1.sz.mell'!C48</f>
        <v>0</v>
      </c>
      <c r="D48" s="1267">
        <f>'RM_6.8.1.sz.mell'!K48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'RM_6.8.1.sz.mell'!C49</f>
        <v>0</v>
      </c>
      <c r="D49" s="1267">
        <f>'RM_6.8.1.sz.mell'!K49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'RM_6.8.1.sz.mell'!C50</f>
        <v>0</v>
      </c>
      <c r="D50" s="1267">
        <f>'RM_6.8.1.sz.mell'!K50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'RM_6.8.1.sz.mell'!C51</f>
        <v>0</v>
      </c>
      <c r="D51" s="727">
        <f>'RM_6.8.1.sz.mell'!K51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'RM_6.8.1.sz.mell'!C52</f>
        <v>0</v>
      </c>
      <c r="D52" s="1423">
        <f>'RM_6.8.1.sz.mell'!K52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'RM_6.8.1.sz.mell'!C53</f>
        <v>0</v>
      </c>
      <c r="D53" s="1267">
        <f>'RM_6.8.1.sz.mell'!K53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'RM_6.8.1.sz.mell'!C54</f>
        <v>0</v>
      </c>
      <c r="D54" s="1267">
        <f>'RM_6.8.1.sz.mell'!K54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'RM_6.8.1.sz.mell'!C55</f>
        <v>0</v>
      </c>
      <c r="D55" s="1267">
        <f>'RM_6.8.1.sz.mell'!K55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'RM_6.8.1.sz.mell'!C56</f>
        <v>0</v>
      </c>
      <c r="D56" s="727">
        <f>'RM_6.8.1.sz.mell'!K56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'RM_6.8.1.sz.mell'!C57</f>
        <v>0</v>
      </c>
      <c r="D57" s="877">
        <f>'RM_6.8.1.sz.mell'!K57</f>
        <v>0</v>
      </c>
      <c r="E57" s="349">
        <f>+E45+E51+E56</f>
        <v>0</v>
      </c>
    </row>
    <row r="58" spans="1:5" ht="15.2" customHeight="1" thickBot="1" x14ac:dyDescent="0.25">
      <c r="C58" s="607">
        <f>'RM_6.8.1.sz.mell'!C58</f>
        <v>0</v>
      </c>
      <c r="D58" s="607">
        <f>'RM_6.8.1.sz.mell'!K58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'RM_6.8.1.sz.mell'!C59</f>
        <v>0</v>
      </c>
      <c r="D59" s="1410">
        <f>'RM_6.8.1.sz.mell'!K59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'RM_6.8.1.sz.mell'!C60</f>
        <v>0</v>
      </c>
      <c r="D60" s="1410">
        <f>'RM_6.8.1.sz.mell'!K60</f>
        <v>0</v>
      </c>
      <c r="E60" s="865"/>
    </row>
  </sheetData>
  <sheetProtection sheet="1" formatCells="0"/>
  <customSheetViews>
    <customSheetView guid="{9A8A2574-4E4C-4A0E-A4B4-611EAAF4A38D}" scale="120">
      <selection activeCell="N63" sqref="N6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1" sqref="M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CONCATENATE(ALAPADATOK!R23,"2. melléklet ",IB_ALAPADATOK!A7," ",IB_ALAPADATOK!B7," ",IB_ALAPADATOK!C7," ",IB_ALAPADATOK!D7)</f>
        <v>6.7.2.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CONCATENATE('IB_6.8.1.sz.mell'!B2:D2)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'IB_6.8.1.sz.mell'!E4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'RM_6.8.2.sz.mell'!C10</f>
        <v>0</v>
      </c>
      <c r="D8" s="297">
        <f>'RM_6.8.2.sz.mell'!K10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'RM_6.8.2.sz.mell'!C11</f>
        <v>0</v>
      </c>
      <c r="D9" s="1383">
        <f>'RM_6.8.2.sz.mell'!K11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'RM_6.8.2.sz.mell'!C12</f>
        <v>0</v>
      </c>
      <c r="D10" s="1421">
        <f>'RM_6.8.2.sz.mell'!K12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'RM_6.8.2.sz.mell'!C13</f>
        <v>0</v>
      </c>
      <c r="D11" s="1421">
        <f>'RM_6.8.2.sz.mell'!K13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'RM_6.8.2.sz.mell'!C14</f>
        <v>0</v>
      </c>
      <c r="D12" s="1421">
        <f>'RM_6.8.2.sz.mell'!K14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'RM_6.8.2.sz.mell'!C15</f>
        <v>0</v>
      </c>
      <c r="D13" s="1421">
        <f>'RM_6.8.2.sz.mell'!K15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'RM_6.8.2.sz.mell'!C16</f>
        <v>0</v>
      </c>
      <c r="D14" s="1421">
        <f>'RM_6.8.2.sz.mell'!K16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'RM_6.8.2.sz.mell'!C17</f>
        <v>0</v>
      </c>
      <c r="D15" s="1421">
        <f>'RM_6.8.2.sz.mell'!K17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'RM_6.8.2.sz.mell'!C18</f>
        <v>0</v>
      </c>
      <c r="D16" s="1422">
        <f>'RM_6.8.2.sz.mell'!K18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'RM_6.8.2.sz.mell'!C19</f>
        <v>0</v>
      </c>
      <c r="D17" s="1421">
        <f>'RM_6.8.2.sz.mell'!K19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'RM_6.8.2.sz.mell'!C20</f>
        <v>0</v>
      </c>
      <c r="D18" s="1265">
        <f>'RM_6.8.2.sz.mell'!K20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'RM_6.8.2.sz.mell'!C21</f>
        <v>0</v>
      </c>
      <c r="D19" s="1265">
        <f>'RM_6.8.2.sz.mell'!K21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'RM_6.8.2.sz.mell'!C22</f>
        <v>0</v>
      </c>
      <c r="D20" s="727">
        <f>'RM_6.8.2.sz.mell'!K22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'RM_6.8.2.sz.mell'!C23</f>
        <v>0</v>
      </c>
      <c r="D21" s="1421">
        <f>'RM_6.8.2.sz.mell'!K23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'RM_6.8.2.sz.mell'!C24</f>
        <v>0</v>
      </c>
      <c r="D22" s="1421">
        <f>'RM_6.8.2.sz.mell'!K24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'RM_6.8.2.sz.mell'!C25</f>
        <v>0</v>
      </c>
      <c r="D23" s="1421">
        <f>'RM_6.8.2.sz.mell'!K25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'RM_6.8.2.sz.mell'!C26</f>
        <v>0</v>
      </c>
      <c r="D24" s="1421">
        <f>'RM_6.8.2.sz.mell'!K26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'RM_6.8.2.sz.mell'!C27</f>
        <v>0</v>
      </c>
      <c r="D25" s="727">
        <f>'RM_6.8.2.sz.mell'!K27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'RM_6.8.2.sz.mell'!C28</f>
        <v>0</v>
      </c>
      <c r="D26" s="727">
        <f>'RM_6.8.2.sz.mell'!K28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'RM_6.8.2.sz.mell'!C29</f>
        <v>0</v>
      </c>
      <c r="D27" s="1423">
        <f>'RM_6.8.2.sz.mell'!K29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'RM_6.8.2.sz.mell'!C30</f>
        <v>0</v>
      </c>
      <c r="D28" s="1269">
        <f>'RM_6.8.2.sz.mell'!K30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'RM_6.8.2.sz.mell'!C31</f>
        <v>0</v>
      </c>
      <c r="D29" s="1424">
        <f>'RM_6.8.2.sz.mell'!K31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'RM_6.8.2.sz.mell'!C32</f>
        <v>0</v>
      </c>
      <c r="D30" s="727">
        <f>'RM_6.8.2.sz.mell'!K32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'RM_6.8.2.sz.mell'!C33</f>
        <v>0</v>
      </c>
      <c r="D31" s="1423">
        <f>'RM_6.8.2.sz.mell'!K33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'RM_6.8.2.sz.mell'!C34</f>
        <v>0</v>
      </c>
      <c r="D32" s="1269">
        <f>'RM_6.8.2.sz.mell'!K34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'RM_6.8.2.sz.mell'!C35</f>
        <v>0</v>
      </c>
      <c r="D33" s="1424">
        <f>'RM_6.8.2.sz.mell'!K35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'RM_6.8.2.sz.mell'!C36</f>
        <v>0</v>
      </c>
      <c r="D34" s="727">
        <f>'RM_6.8.2.sz.mell'!K36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'RM_6.8.2.sz.mell'!C37</f>
        <v>0</v>
      </c>
      <c r="D35" s="727">
        <f>'RM_6.8.2.sz.mell'!K37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'RM_6.8.2.sz.mell'!C38</f>
        <v>0</v>
      </c>
      <c r="D36" s="727">
        <f>'RM_6.8.2.sz.mell'!K38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'RM_6.8.2.sz.mell'!C39</f>
        <v>0</v>
      </c>
      <c r="D37" s="727">
        <f>'RM_6.8.2.sz.mell'!K39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'RM_6.8.2.sz.mell'!C40</f>
        <v>0</v>
      </c>
      <c r="D38" s="1423">
        <f>'RM_6.8.2.sz.mell'!K40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'RM_6.8.2.sz.mell'!C41</f>
        <v>0</v>
      </c>
      <c r="D39" s="1269">
        <f>'RM_6.8.2.sz.mell'!K41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'RM_6.8.2.sz.mell'!C42</f>
        <v>0</v>
      </c>
      <c r="D40" s="1424">
        <f>'RM_6.8.2.sz.mell'!K42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'RM_6.8.2.sz.mell'!C43</f>
        <v>0</v>
      </c>
      <c r="D41" s="877">
        <f>'RM_6.8.2.sz.mell'!K43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'RM_6.8.2.sz.mell'!C45</f>
        <v>0</v>
      </c>
      <c r="D45" s="727">
        <f>'RM_6.8.2.sz.mell'!K45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'RM_6.8.2.sz.mell'!C46</f>
        <v>0</v>
      </c>
      <c r="D46" s="1423">
        <f>'RM_6.8.2.sz.mell'!K46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'RM_6.8.2.sz.mell'!C47</f>
        <v>0</v>
      </c>
      <c r="D47" s="1267">
        <f>'RM_6.8.2.sz.mell'!K47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'RM_6.8.2.sz.mell'!C48</f>
        <v>0</v>
      </c>
      <c r="D48" s="1267">
        <f>'RM_6.8.2.sz.mell'!K48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'RM_6.8.2.sz.mell'!C49</f>
        <v>0</v>
      </c>
      <c r="D49" s="1267">
        <f>'RM_6.8.2.sz.mell'!K49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'RM_6.8.2.sz.mell'!C50</f>
        <v>0</v>
      </c>
      <c r="D50" s="1267">
        <f>'RM_6.8.2.sz.mell'!K50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'RM_6.8.2.sz.mell'!C51</f>
        <v>0</v>
      </c>
      <c r="D51" s="727">
        <f>'RM_6.8.2.sz.mell'!K51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'RM_6.8.2.sz.mell'!C52</f>
        <v>0</v>
      </c>
      <c r="D52" s="1423">
        <f>'RM_6.8.2.sz.mell'!K52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'RM_6.8.2.sz.mell'!C53</f>
        <v>0</v>
      </c>
      <c r="D53" s="1267">
        <f>'RM_6.8.2.sz.mell'!K53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'RM_6.8.2.sz.mell'!C54</f>
        <v>0</v>
      </c>
      <c r="D54" s="1267">
        <f>'RM_6.8.2.sz.mell'!K54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'RM_6.8.2.sz.mell'!C55</f>
        <v>0</v>
      </c>
      <c r="D55" s="1267">
        <f>'RM_6.8.2.sz.mell'!K55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'RM_6.8.2.sz.mell'!C56</f>
        <v>0</v>
      </c>
      <c r="D56" s="727">
        <f>'RM_6.8.2.sz.mell'!K56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'RM_6.8.2.sz.mell'!C57</f>
        <v>0</v>
      </c>
      <c r="D57" s="877">
        <f>'RM_6.8.2.sz.mell'!K57</f>
        <v>0</v>
      </c>
      <c r="E57" s="349">
        <f>+E45+E51+E56</f>
        <v>0</v>
      </c>
    </row>
    <row r="58" spans="1:5" ht="15.2" customHeight="1" thickBot="1" x14ac:dyDescent="0.25">
      <c r="C58" s="607">
        <f>'RM_6.8.2.sz.mell'!C58</f>
        <v>0</v>
      </c>
      <c r="D58" s="607">
        <f>'RM_6.8.2.sz.mell'!K58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'RM_6.8.2.sz.mell'!C59</f>
        <v>0</v>
      </c>
      <c r="D59" s="1410">
        <f>'RM_6.8.2.sz.mell'!K59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'RM_6.8.2.sz.mell'!C60</f>
        <v>0</v>
      </c>
      <c r="D60" s="1410">
        <f>'RM_6.8.2.sz.mell'!K60</f>
        <v>0</v>
      </c>
      <c r="E60" s="865"/>
    </row>
  </sheetData>
  <sheetProtection sheet="1" formatCells="0"/>
  <customSheetViews>
    <customSheetView guid="{9A8A2574-4E4C-4A0E-A4B4-611EAAF4A38D}" scale="120">
      <selection activeCell="M61" sqref="M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5" sqref="N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CONCATENATE(ALAPADATOK!R23,"3. melléklet ",IB_ALAPADATOK!A7," ",IB_ALAPADATOK!B7," ",IB_ALAPADATOK!C7," ",IB_ALAPADATOK!D7)</f>
        <v>6.7.3.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CONCATENATE('IB_6.8.2.sz.mell'!B2:D2)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'IB_6.8.2.sz.mell'!E4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'RM_6.8.3.sz.mell'!C10</f>
        <v>0</v>
      </c>
      <c r="D8" s="297">
        <f>'RM_6.8.3.sz.mell'!K10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'RM_6.8.3.sz.mell'!C11</f>
        <v>0</v>
      </c>
      <c r="D9" s="1383">
        <f>'RM_6.8.3.sz.mell'!K11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'RM_6.8.3.sz.mell'!C12</f>
        <v>0</v>
      </c>
      <c r="D10" s="1421">
        <f>'RM_6.8.3.sz.mell'!K12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'RM_6.8.3.sz.mell'!C13</f>
        <v>0</v>
      </c>
      <c r="D11" s="1421">
        <f>'RM_6.8.3.sz.mell'!K13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'RM_6.8.3.sz.mell'!C14</f>
        <v>0</v>
      </c>
      <c r="D12" s="1421">
        <f>'RM_6.8.3.sz.mell'!K14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'RM_6.8.3.sz.mell'!C15</f>
        <v>0</v>
      </c>
      <c r="D13" s="1421">
        <f>'RM_6.8.3.sz.mell'!K15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'RM_6.8.3.sz.mell'!C16</f>
        <v>0</v>
      </c>
      <c r="D14" s="1421">
        <f>'RM_6.8.3.sz.mell'!K16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'RM_6.8.3.sz.mell'!C17</f>
        <v>0</v>
      </c>
      <c r="D15" s="1421">
        <f>'RM_6.8.3.sz.mell'!K17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'RM_6.8.3.sz.mell'!C18</f>
        <v>0</v>
      </c>
      <c r="D16" s="1422">
        <f>'RM_6.8.3.sz.mell'!K18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'RM_6.8.3.sz.mell'!C19</f>
        <v>0</v>
      </c>
      <c r="D17" s="1421">
        <f>'RM_6.8.3.sz.mell'!K19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'RM_6.8.3.sz.mell'!C20</f>
        <v>0</v>
      </c>
      <c r="D18" s="1265">
        <f>'RM_6.8.3.sz.mell'!K20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'RM_6.8.3.sz.mell'!C21</f>
        <v>0</v>
      </c>
      <c r="D19" s="1265">
        <f>'RM_6.8.3.sz.mell'!K21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'RM_6.8.3.sz.mell'!C22</f>
        <v>0</v>
      </c>
      <c r="D20" s="727">
        <f>'RM_6.8.3.sz.mell'!K22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'RM_6.8.3.sz.mell'!C23</f>
        <v>0</v>
      </c>
      <c r="D21" s="1421">
        <f>'RM_6.8.3.sz.mell'!K23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'RM_6.8.3.sz.mell'!C24</f>
        <v>0</v>
      </c>
      <c r="D22" s="1421">
        <f>'RM_6.8.3.sz.mell'!K24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'RM_6.8.3.sz.mell'!C25</f>
        <v>0</v>
      </c>
      <c r="D23" s="1421">
        <f>'RM_6.8.3.sz.mell'!K25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'RM_6.8.3.sz.mell'!C26</f>
        <v>0</v>
      </c>
      <c r="D24" s="1421">
        <f>'RM_6.8.3.sz.mell'!K26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'RM_6.8.3.sz.mell'!C27</f>
        <v>0</v>
      </c>
      <c r="D25" s="727">
        <f>'RM_6.8.3.sz.mell'!K27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'RM_6.8.3.sz.mell'!C28</f>
        <v>0</v>
      </c>
      <c r="D26" s="727">
        <f>'RM_6.8.3.sz.mell'!K28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'RM_6.8.3.sz.mell'!C29</f>
        <v>0</v>
      </c>
      <c r="D27" s="1423">
        <f>'RM_6.8.3.sz.mell'!K29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'RM_6.8.3.sz.mell'!C30</f>
        <v>0</v>
      </c>
      <c r="D28" s="1269">
        <f>'RM_6.8.3.sz.mell'!K30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'RM_6.8.3.sz.mell'!C31</f>
        <v>0</v>
      </c>
      <c r="D29" s="1424">
        <f>'RM_6.8.3.sz.mell'!K31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'RM_6.8.3.sz.mell'!C32</f>
        <v>0</v>
      </c>
      <c r="D30" s="727">
        <f>'RM_6.8.3.sz.mell'!K32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'RM_6.8.3.sz.mell'!C33</f>
        <v>0</v>
      </c>
      <c r="D31" s="1423">
        <f>'RM_6.8.3.sz.mell'!K33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'RM_6.8.3.sz.mell'!C34</f>
        <v>0</v>
      </c>
      <c r="D32" s="1269">
        <f>'RM_6.8.3.sz.mell'!K34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'RM_6.8.3.sz.mell'!C35</f>
        <v>0</v>
      </c>
      <c r="D33" s="1424">
        <f>'RM_6.8.3.sz.mell'!K35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'RM_6.8.3.sz.mell'!C36</f>
        <v>0</v>
      </c>
      <c r="D34" s="727">
        <f>'RM_6.8.3.sz.mell'!K36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'RM_6.8.3.sz.mell'!C37</f>
        <v>0</v>
      </c>
      <c r="D35" s="727">
        <f>'RM_6.8.3.sz.mell'!K37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'RM_6.8.3.sz.mell'!C38</f>
        <v>0</v>
      </c>
      <c r="D36" s="727">
        <f>'RM_6.8.3.sz.mell'!K38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'RM_6.8.3.sz.mell'!C39</f>
        <v>0</v>
      </c>
      <c r="D37" s="727">
        <f>'RM_6.8.3.sz.mell'!K39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'RM_6.8.3.sz.mell'!C40</f>
        <v>0</v>
      </c>
      <c r="D38" s="1423">
        <f>'RM_6.8.3.sz.mell'!K40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'RM_6.8.3.sz.mell'!C41</f>
        <v>0</v>
      </c>
      <c r="D39" s="1269">
        <f>'RM_6.8.3.sz.mell'!K41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'RM_6.8.3.sz.mell'!C42</f>
        <v>0</v>
      </c>
      <c r="D40" s="1424">
        <f>'RM_6.8.3.sz.mell'!K42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'RM_6.8.3.sz.mell'!C43</f>
        <v>0</v>
      </c>
      <c r="D41" s="877">
        <f>'RM_6.8.3.sz.mell'!K43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'RM_6.8.3.sz.mell'!C45</f>
        <v>0</v>
      </c>
      <c r="D45" s="727">
        <f>'RM_6.8.3.sz.mell'!K45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'RM_6.8.3.sz.mell'!C46</f>
        <v>0</v>
      </c>
      <c r="D46" s="1423">
        <f>'RM_6.8.3.sz.mell'!K46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'RM_6.8.3.sz.mell'!C47</f>
        <v>0</v>
      </c>
      <c r="D47" s="1267">
        <f>'RM_6.8.3.sz.mell'!K47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'RM_6.8.3.sz.mell'!C48</f>
        <v>0</v>
      </c>
      <c r="D48" s="1267">
        <f>'RM_6.8.3.sz.mell'!K48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'RM_6.8.3.sz.mell'!C49</f>
        <v>0</v>
      </c>
      <c r="D49" s="1267">
        <f>'RM_6.8.3.sz.mell'!K49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'RM_6.8.3.sz.mell'!C50</f>
        <v>0</v>
      </c>
      <c r="D50" s="1267">
        <f>'RM_6.8.3.sz.mell'!K50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'RM_6.8.3.sz.mell'!C51</f>
        <v>0</v>
      </c>
      <c r="D51" s="727">
        <f>'RM_6.8.3.sz.mell'!K51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'RM_6.8.3.sz.mell'!C52</f>
        <v>0</v>
      </c>
      <c r="D52" s="1423">
        <f>'RM_6.8.3.sz.mell'!K52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'RM_6.8.3.sz.mell'!C53</f>
        <v>0</v>
      </c>
      <c r="D53" s="1267">
        <f>'RM_6.8.3.sz.mell'!K53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'RM_6.8.3.sz.mell'!C54</f>
        <v>0</v>
      </c>
      <c r="D54" s="1267">
        <f>'RM_6.8.3.sz.mell'!K54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'RM_6.8.3.sz.mell'!C55</f>
        <v>0</v>
      </c>
      <c r="D55" s="1267">
        <f>'RM_6.8.3.sz.mell'!K55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'RM_6.8.3.sz.mell'!C56</f>
        <v>0</v>
      </c>
      <c r="D56" s="727">
        <f>'RM_6.8.3.sz.mell'!K56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'RM_6.8.3.sz.mell'!C57</f>
        <v>0</v>
      </c>
      <c r="D57" s="877">
        <f>'RM_6.8.3.sz.mell'!K57</f>
        <v>0</v>
      </c>
      <c r="E57" s="349">
        <f>+E45+E51+E56</f>
        <v>0</v>
      </c>
    </row>
    <row r="58" spans="1:5" ht="15.2" customHeight="1" thickBot="1" x14ac:dyDescent="0.25">
      <c r="C58" s="607">
        <f>'RM_6.8.3.sz.mell'!C58</f>
        <v>0</v>
      </c>
      <c r="D58" s="607">
        <f>'RM_6.8.3.sz.mell'!K58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'RM_6.8.3.sz.mell'!C59</f>
        <v>0</v>
      </c>
      <c r="D59" s="1410">
        <f>'RM_6.8.3.sz.mell'!K59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'RM_6.8.3.sz.mell'!C60</f>
        <v>0</v>
      </c>
      <c r="D60" s="1410">
        <f>'RM_6.8.3.sz.mell'!K60</f>
        <v>0</v>
      </c>
      <c r="E60" s="865"/>
    </row>
  </sheetData>
  <sheetProtection sheet="1" formatCells="0"/>
  <customSheetViews>
    <customSheetView guid="{9A8A2574-4E4C-4A0E-A4B4-611EAAF4A38D}" scale="120">
      <selection activeCell="N65" sqref="N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67" sqref="M6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CONCATENATE(ALAPADATOK!R25," melléklet ",IB_ALAPADATOK!A7," ",IB_ALAPADATOK!B7," ",IB_ALAPADATOK!C7," ",IB_ALAPADATOK!D7)</f>
        <v>6.8.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CONCATENATE(IB_ALAPADATOK!B25)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'RM_6.9.sz.mell'!C10</f>
        <v>0</v>
      </c>
      <c r="D8" s="297">
        <f>'RM_6.9.sz.mell'!K10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'RM_6.9.sz.mell'!C11</f>
        <v>0</v>
      </c>
      <c r="D9" s="1383">
        <f>'RM_6.9.sz.mell'!K11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'RM_6.9.sz.mell'!C12</f>
        <v>0</v>
      </c>
      <c r="D10" s="1421">
        <f>'RM_6.9.sz.mell'!K12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'RM_6.9.sz.mell'!C13</f>
        <v>0</v>
      </c>
      <c r="D11" s="1421">
        <f>'RM_6.9.sz.mell'!K13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'RM_6.9.sz.mell'!C14</f>
        <v>0</v>
      </c>
      <c r="D12" s="1421">
        <f>'RM_6.9.sz.mell'!K14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'RM_6.9.sz.mell'!C15</f>
        <v>0</v>
      </c>
      <c r="D13" s="1421">
        <f>'RM_6.9.sz.mell'!K15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'RM_6.9.sz.mell'!C16</f>
        <v>0</v>
      </c>
      <c r="D14" s="1421">
        <f>'RM_6.9.sz.mell'!K16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'RM_6.9.sz.mell'!C17</f>
        <v>0</v>
      </c>
      <c r="D15" s="1421">
        <f>'RM_6.9.sz.mell'!K17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'RM_6.9.sz.mell'!C18</f>
        <v>0</v>
      </c>
      <c r="D16" s="1422">
        <f>'RM_6.9.sz.mell'!K18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'RM_6.9.sz.mell'!C19</f>
        <v>0</v>
      </c>
      <c r="D17" s="1421">
        <f>'RM_6.9.sz.mell'!K19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'RM_6.9.sz.mell'!C20</f>
        <v>0</v>
      </c>
      <c r="D18" s="1265">
        <f>'RM_6.9.sz.mell'!K20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'RM_6.9.sz.mell'!C21</f>
        <v>0</v>
      </c>
      <c r="D19" s="1265">
        <f>'RM_6.9.sz.mell'!K21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'RM_6.9.sz.mell'!C22</f>
        <v>0</v>
      </c>
      <c r="D20" s="727">
        <f>'RM_6.9.sz.mell'!K22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'RM_6.9.sz.mell'!C23</f>
        <v>0</v>
      </c>
      <c r="D21" s="1421">
        <f>'RM_6.9.sz.mell'!K23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'RM_6.9.sz.mell'!C24</f>
        <v>0</v>
      </c>
      <c r="D22" s="1421">
        <f>'RM_6.9.sz.mell'!K24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'RM_6.9.sz.mell'!C25</f>
        <v>0</v>
      </c>
      <c r="D23" s="1421">
        <f>'RM_6.9.sz.mell'!K25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'RM_6.9.sz.mell'!C26</f>
        <v>0</v>
      </c>
      <c r="D24" s="1421">
        <f>'RM_6.9.sz.mell'!K26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'RM_6.9.sz.mell'!C27</f>
        <v>0</v>
      </c>
      <c r="D25" s="727">
        <f>'RM_6.9.sz.mell'!K27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'RM_6.9.sz.mell'!C28</f>
        <v>0</v>
      </c>
      <c r="D26" s="727">
        <f>'RM_6.9.sz.mell'!K28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'RM_6.9.sz.mell'!C29</f>
        <v>0</v>
      </c>
      <c r="D27" s="1423">
        <f>'RM_6.9.sz.mell'!K29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'RM_6.9.sz.mell'!C30</f>
        <v>0</v>
      </c>
      <c r="D28" s="1269">
        <f>'RM_6.9.sz.mell'!K30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'RM_6.9.sz.mell'!C31</f>
        <v>0</v>
      </c>
      <c r="D29" s="1424">
        <f>'RM_6.9.sz.mell'!K31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'RM_6.9.sz.mell'!C32</f>
        <v>0</v>
      </c>
      <c r="D30" s="727">
        <f>'RM_6.9.sz.mell'!K32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'RM_6.9.sz.mell'!C33</f>
        <v>0</v>
      </c>
      <c r="D31" s="1423">
        <f>'RM_6.9.sz.mell'!K33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'RM_6.9.sz.mell'!C34</f>
        <v>0</v>
      </c>
      <c r="D32" s="1269">
        <f>'RM_6.9.sz.mell'!K34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'RM_6.9.sz.mell'!C35</f>
        <v>0</v>
      </c>
      <c r="D33" s="1424">
        <f>'RM_6.9.sz.mell'!K35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'RM_6.9.sz.mell'!C36</f>
        <v>0</v>
      </c>
      <c r="D34" s="727">
        <f>'RM_6.9.sz.mell'!K36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'RM_6.9.sz.mell'!C37</f>
        <v>0</v>
      </c>
      <c r="D35" s="727">
        <f>'RM_6.9.sz.mell'!K37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'RM_6.9.sz.mell'!C38</f>
        <v>0</v>
      </c>
      <c r="D36" s="727">
        <f>'RM_6.9.sz.mell'!K38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'RM_6.9.sz.mell'!C39</f>
        <v>0</v>
      </c>
      <c r="D37" s="727">
        <f>'RM_6.9.sz.mell'!K39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'RM_6.9.sz.mell'!C40</f>
        <v>0</v>
      </c>
      <c r="D38" s="1423">
        <f>'RM_6.9.sz.mell'!K40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'RM_6.9.sz.mell'!C41</f>
        <v>0</v>
      </c>
      <c r="D39" s="1269">
        <f>'RM_6.9.sz.mell'!K41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'RM_6.9.sz.mell'!C42</f>
        <v>0</v>
      </c>
      <c r="D40" s="1424">
        <f>'RM_6.9.sz.mell'!K42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'RM_6.9.sz.mell'!C43</f>
        <v>0</v>
      </c>
      <c r="D41" s="877">
        <f>'RM_6.9.sz.mell'!K43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'RM_6.9.sz.mell'!C45</f>
        <v>0</v>
      </c>
      <c r="D45" s="727">
        <f>'RM_6.9.sz.mell'!K45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'RM_6.9.sz.mell'!C46</f>
        <v>0</v>
      </c>
      <c r="D46" s="1423">
        <f>'RM_6.9.sz.mell'!K46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'RM_6.9.sz.mell'!C47</f>
        <v>0</v>
      </c>
      <c r="D47" s="1267">
        <f>'RM_6.9.sz.mell'!K47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'RM_6.9.sz.mell'!C48</f>
        <v>0</v>
      </c>
      <c r="D48" s="1267">
        <f>'RM_6.9.sz.mell'!K48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'RM_6.9.sz.mell'!C49</f>
        <v>0</v>
      </c>
      <c r="D49" s="1267">
        <f>'RM_6.9.sz.mell'!K49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'RM_6.9.sz.mell'!C50</f>
        <v>0</v>
      </c>
      <c r="D50" s="1267">
        <f>'RM_6.9.sz.mell'!K50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'RM_6.9.sz.mell'!C51</f>
        <v>0</v>
      </c>
      <c r="D51" s="727">
        <f>'RM_6.9.sz.mell'!K51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'RM_6.9.sz.mell'!C52</f>
        <v>0</v>
      </c>
      <c r="D52" s="1423">
        <f>'RM_6.9.sz.mell'!K52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'RM_6.9.sz.mell'!C53</f>
        <v>0</v>
      </c>
      <c r="D53" s="1267">
        <f>'RM_6.9.sz.mell'!K53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'RM_6.9.sz.mell'!C54</f>
        <v>0</v>
      </c>
      <c r="D54" s="1267">
        <f>'RM_6.9.sz.mell'!K54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'RM_6.9.sz.mell'!C55</f>
        <v>0</v>
      </c>
      <c r="D55" s="1267">
        <f>'RM_6.9.sz.mell'!K55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'RM_6.9.sz.mell'!C56</f>
        <v>0</v>
      </c>
      <c r="D56" s="727">
        <f>'RM_6.9.sz.mell'!K56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'RM_6.9.sz.mell'!C57</f>
        <v>0</v>
      </c>
      <c r="D57" s="877">
        <f>'RM_6.9.sz.mell'!K57</f>
        <v>0</v>
      </c>
      <c r="E57" s="349">
        <f>+E45+E51+E56</f>
        <v>0</v>
      </c>
    </row>
    <row r="58" spans="1:5" ht="15.2" customHeight="1" thickBot="1" x14ac:dyDescent="0.25">
      <c r="C58" s="607">
        <f>'RM_6.9.sz.mell'!C58</f>
        <v>0</v>
      </c>
      <c r="D58" s="607">
        <f>'RM_6.9.sz.mell'!K58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'RM_6.9.sz.mell'!C59</f>
        <v>0</v>
      </c>
      <c r="D59" s="1410">
        <f>'RM_6.9.sz.mell'!K59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'RM_6.9.sz.mell'!C60</f>
        <v>0</v>
      </c>
      <c r="D60" s="1410">
        <f>'RM_6.9.sz.mell'!K60</f>
        <v>0</v>
      </c>
      <c r="E60" s="865"/>
    </row>
  </sheetData>
  <sheetProtection sheet="1" formatCells="0"/>
  <customSheetViews>
    <customSheetView guid="{9A8A2574-4E4C-4A0E-A4B4-611EAAF4A38D}" scale="120">
      <selection activeCell="M67" sqref="M6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59" sqref="M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CONCATENATE(ALAPADATOK!R25,"1. melléklet ",IB_ALAPADATOK!A7," ",IB_ALAPADATOK!B7," ",IB_ALAPADATOK!C7," ",IB_ALAPADATOK!D7)</f>
        <v>6.8.1.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CONCATENATE('IB_6.9.sz.mell'!B2:D2)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'IB_6.9.sz.mell'!E4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'RM_6.9.1.sz.mell'!C10</f>
        <v>0</v>
      </c>
      <c r="D8" s="297">
        <f>'RM_6.9.1.sz.mell'!K10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'RM_6.9.1.sz.mell'!C11</f>
        <v>0</v>
      </c>
      <c r="D9" s="1383">
        <f>'RM_6.9.1.sz.mell'!K11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'RM_6.9.1.sz.mell'!C12</f>
        <v>0</v>
      </c>
      <c r="D10" s="1421">
        <f>'RM_6.9.1.sz.mell'!K12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'RM_6.9.1.sz.mell'!C13</f>
        <v>0</v>
      </c>
      <c r="D11" s="1421">
        <f>'RM_6.9.1.sz.mell'!K13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'RM_6.9.1.sz.mell'!C14</f>
        <v>0</v>
      </c>
      <c r="D12" s="1421">
        <f>'RM_6.9.1.sz.mell'!K14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'RM_6.9.1.sz.mell'!C15</f>
        <v>0</v>
      </c>
      <c r="D13" s="1421">
        <f>'RM_6.9.1.sz.mell'!K15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'RM_6.9.1.sz.mell'!C16</f>
        <v>0</v>
      </c>
      <c r="D14" s="1421">
        <f>'RM_6.9.1.sz.mell'!K16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'RM_6.9.1.sz.mell'!C17</f>
        <v>0</v>
      </c>
      <c r="D15" s="1421">
        <f>'RM_6.9.1.sz.mell'!K17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'RM_6.9.1.sz.mell'!C18</f>
        <v>0</v>
      </c>
      <c r="D16" s="1422">
        <f>'RM_6.9.1.sz.mell'!K18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'RM_6.9.1.sz.mell'!C19</f>
        <v>0</v>
      </c>
      <c r="D17" s="1421">
        <f>'RM_6.9.1.sz.mell'!K19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'RM_6.9.1.sz.mell'!C20</f>
        <v>0</v>
      </c>
      <c r="D18" s="1265">
        <f>'RM_6.9.1.sz.mell'!K20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'RM_6.9.1.sz.mell'!C21</f>
        <v>0</v>
      </c>
      <c r="D19" s="1265">
        <f>'RM_6.9.1.sz.mell'!K21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'RM_6.9.1.sz.mell'!C22</f>
        <v>0</v>
      </c>
      <c r="D20" s="727">
        <f>'RM_6.9.1.sz.mell'!K22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'RM_6.9.1.sz.mell'!C23</f>
        <v>0</v>
      </c>
      <c r="D21" s="1421">
        <f>'RM_6.9.1.sz.mell'!K23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'RM_6.9.1.sz.mell'!C24</f>
        <v>0</v>
      </c>
      <c r="D22" s="1421">
        <f>'RM_6.9.1.sz.mell'!K24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'RM_6.9.1.sz.mell'!C25</f>
        <v>0</v>
      </c>
      <c r="D23" s="1421">
        <f>'RM_6.9.1.sz.mell'!K25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'RM_6.9.1.sz.mell'!C26</f>
        <v>0</v>
      </c>
      <c r="D24" s="1421">
        <f>'RM_6.9.1.sz.mell'!K26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'RM_6.9.1.sz.mell'!C27</f>
        <v>0</v>
      </c>
      <c r="D25" s="727">
        <f>'RM_6.9.1.sz.mell'!K27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'RM_6.9.1.sz.mell'!C28</f>
        <v>0</v>
      </c>
      <c r="D26" s="727">
        <f>'RM_6.9.1.sz.mell'!K28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'RM_6.9.1.sz.mell'!C29</f>
        <v>0</v>
      </c>
      <c r="D27" s="1423">
        <f>'RM_6.9.1.sz.mell'!K29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'RM_6.9.1.sz.mell'!C30</f>
        <v>0</v>
      </c>
      <c r="D28" s="1269">
        <f>'RM_6.9.1.sz.mell'!K30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'RM_6.9.1.sz.mell'!C31</f>
        <v>0</v>
      </c>
      <c r="D29" s="1424">
        <f>'RM_6.9.1.sz.mell'!K31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'RM_6.9.1.sz.mell'!C32</f>
        <v>0</v>
      </c>
      <c r="D30" s="727">
        <f>'RM_6.9.1.sz.mell'!K32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'RM_6.9.1.sz.mell'!C33</f>
        <v>0</v>
      </c>
      <c r="D31" s="1423">
        <f>'RM_6.9.1.sz.mell'!K33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'RM_6.9.1.sz.mell'!C34</f>
        <v>0</v>
      </c>
      <c r="D32" s="1269">
        <f>'RM_6.9.1.sz.mell'!K34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'RM_6.9.1.sz.mell'!C35</f>
        <v>0</v>
      </c>
      <c r="D33" s="1424">
        <f>'RM_6.9.1.sz.mell'!K35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'RM_6.9.1.sz.mell'!C36</f>
        <v>0</v>
      </c>
      <c r="D34" s="727">
        <f>'RM_6.9.1.sz.mell'!K36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'RM_6.9.1.sz.mell'!C37</f>
        <v>0</v>
      </c>
      <c r="D35" s="727">
        <f>'RM_6.9.1.sz.mell'!K37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'RM_6.9.1.sz.mell'!C38</f>
        <v>0</v>
      </c>
      <c r="D36" s="727">
        <f>'RM_6.9.1.sz.mell'!K38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'RM_6.9.1.sz.mell'!C39</f>
        <v>0</v>
      </c>
      <c r="D37" s="727">
        <f>'RM_6.9.1.sz.mell'!K39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'RM_6.9.1.sz.mell'!C40</f>
        <v>0</v>
      </c>
      <c r="D38" s="1423">
        <f>'RM_6.9.1.sz.mell'!K40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'RM_6.9.1.sz.mell'!C41</f>
        <v>0</v>
      </c>
      <c r="D39" s="1269">
        <f>'RM_6.9.1.sz.mell'!K41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'RM_6.9.1.sz.mell'!C42</f>
        <v>0</v>
      </c>
      <c r="D40" s="1424">
        <f>'RM_6.9.1.sz.mell'!K42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'RM_6.9.1.sz.mell'!C43</f>
        <v>0</v>
      </c>
      <c r="D41" s="877">
        <f>'RM_6.9.1.sz.mell'!K43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'RM_6.9.1.sz.mell'!C45</f>
        <v>0</v>
      </c>
      <c r="D45" s="727">
        <f>'RM_6.9.1.sz.mell'!K45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'RM_6.9.1.sz.mell'!C46</f>
        <v>0</v>
      </c>
      <c r="D46" s="1423">
        <f>'RM_6.9.1.sz.mell'!K46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'RM_6.9.1.sz.mell'!C47</f>
        <v>0</v>
      </c>
      <c r="D47" s="1267">
        <f>'RM_6.9.1.sz.mell'!K47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'RM_6.9.1.sz.mell'!C48</f>
        <v>0</v>
      </c>
      <c r="D48" s="1267">
        <f>'RM_6.9.1.sz.mell'!K48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'RM_6.9.1.sz.mell'!C49</f>
        <v>0</v>
      </c>
      <c r="D49" s="1267">
        <f>'RM_6.9.1.sz.mell'!K49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'RM_6.9.1.sz.mell'!C50</f>
        <v>0</v>
      </c>
      <c r="D50" s="1267">
        <f>'RM_6.9.1.sz.mell'!K50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'RM_6.9.1.sz.mell'!C51</f>
        <v>0</v>
      </c>
      <c r="D51" s="727">
        <f>'RM_6.9.1.sz.mell'!K51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'RM_6.9.1.sz.mell'!C52</f>
        <v>0</v>
      </c>
      <c r="D52" s="1423">
        <f>'RM_6.9.1.sz.mell'!K52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'RM_6.9.1.sz.mell'!C53</f>
        <v>0</v>
      </c>
      <c r="D53" s="1267">
        <f>'RM_6.9.1.sz.mell'!K53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'RM_6.9.1.sz.mell'!C54</f>
        <v>0</v>
      </c>
      <c r="D54" s="1267">
        <f>'RM_6.9.1.sz.mell'!K54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'RM_6.9.1.sz.mell'!C55</f>
        <v>0</v>
      </c>
      <c r="D55" s="1267">
        <f>'RM_6.9.1.sz.mell'!K55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'RM_6.9.1.sz.mell'!C56</f>
        <v>0</v>
      </c>
      <c r="D56" s="727">
        <f>'RM_6.9.1.sz.mell'!K56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'RM_6.9.1.sz.mell'!C57</f>
        <v>0</v>
      </c>
      <c r="D57" s="877">
        <f>'RM_6.9.1.sz.mell'!K57</f>
        <v>0</v>
      </c>
      <c r="E57" s="349">
        <f>+E45+E51+E56</f>
        <v>0</v>
      </c>
    </row>
    <row r="58" spans="1:5" ht="15.2" customHeight="1" thickBot="1" x14ac:dyDescent="0.25">
      <c r="C58" s="607">
        <f>'RM_6.9.1.sz.mell'!C58</f>
        <v>0</v>
      </c>
      <c r="D58" s="607">
        <f>'RM_6.9.1.sz.mell'!K58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'RM_6.9.1.sz.mell'!C59</f>
        <v>0</v>
      </c>
      <c r="D59" s="1410">
        <f>'RM_6.9.1.sz.mell'!K59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'RM_6.9.1.sz.mell'!C60</f>
        <v>0</v>
      </c>
      <c r="D60" s="1410">
        <f>'RM_6.9.1.sz.mell'!K60</f>
        <v>0</v>
      </c>
      <c r="E60" s="865"/>
    </row>
  </sheetData>
  <sheetProtection sheet="1" formatCells="0"/>
  <customSheetViews>
    <customSheetView guid="{9A8A2574-4E4C-4A0E-A4B4-611EAAF4A38D}" scale="120">
      <selection activeCell="M59" sqref="M5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2" sqref="N6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CONCATENATE(ALAPADATOK!R25,"2. melléklet ",IB_ALAPADATOK!A7," ",IB_ALAPADATOK!B7," ",IB_ALAPADATOK!C7," ",IB_ALAPADATOK!D7)</f>
        <v>6.8.2.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CONCATENATE('IB_6.9.1.sz.mell'!B2:D2)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'IB_6.9.1.sz.mell'!E4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'RM_6.9.2.sz.mell'!C10</f>
        <v>0</v>
      </c>
      <c r="D8" s="297">
        <f>'RM_6.9.2.sz.mell'!K10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'RM_6.9.2.sz.mell'!C11</f>
        <v>0</v>
      </c>
      <c r="D9" s="1383">
        <f>'RM_6.9.2.sz.mell'!K11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'RM_6.9.2.sz.mell'!C12</f>
        <v>0</v>
      </c>
      <c r="D10" s="1421">
        <f>'RM_6.9.2.sz.mell'!K12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'RM_6.9.2.sz.mell'!C13</f>
        <v>0</v>
      </c>
      <c r="D11" s="1421">
        <f>'RM_6.9.2.sz.mell'!K13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'RM_6.9.2.sz.mell'!C14</f>
        <v>0</v>
      </c>
      <c r="D12" s="1421">
        <f>'RM_6.9.2.sz.mell'!K14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'RM_6.9.2.sz.mell'!C15</f>
        <v>0</v>
      </c>
      <c r="D13" s="1421">
        <f>'RM_6.9.2.sz.mell'!K15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'RM_6.9.2.sz.mell'!C16</f>
        <v>0</v>
      </c>
      <c r="D14" s="1421">
        <f>'RM_6.9.2.sz.mell'!K16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'RM_6.9.2.sz.mell'!C17</f>
        <v>0</v>
      </c>
      <c r="D15" s="1421">
        <f>'RM_6.9.2.sz.mell'!K17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'RM_6.9.2.sz.mell'!C18</f>
        <v>0</v>
      </c>
      <c r="D16" s="1422">
        <f>'RM_6.9.2.sz.mell'!K18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'RM_6.9.2.sz.mell'!C19</f>
        <v>0</v>
      </c>
      <c r="D17" s="1421">
        <f>'RM_6.9.2.sz.mell'!K19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'RM_6.9.2.sz.mell'!C20</f>
        <v>0</v>
      </c>
      <c r="D18" s="1265">
        <f>'RM_6.9.2.sz.mell'!K20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'RM_6.9.2.sz.mell'!C21</f>
        <v>0</v>
      </c>
      <c r="D19" s="1265">
        <f>'RM_6.9.2.sz.mell'!K21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'RM_6.9.2.sz.mell'!C22</f>
        <v>0</v>
      </c>
      <c r="D20" s="727">
        <f>'RM_6.9.2.sz.mell'!K22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'RM_6.9.2.sz.mell'!C23</f>
        <v>0</v>
      </c>
      <c r="D21" s="1421">
        <f>'RM_6.9.2.sz.mell'!K23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'RM_6.9.2.sz.mell'!C24</f>
        <v>0</v>
      </c>
      <c r="D22" s="1421">
        <f>'RM_6.9.2.sz.mell'!K24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'RM_6.9.2.sz.mell'!C25</f>
        <v>0</v>
      </c>
      <c r="D23" s="1421">
        <f>'RM_6.9.2.sz.mell'!K25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'RM_6.9.2.sz.mell'!C26</f>
        <v>0</v>
      </c>
      <c r="D24" s="1421">
        <f>'RM_6.9.2.sz.mell'!K26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'RM_6.9.2.sz.mell'!C27</f>
        <v>0</v>
      </c>
      <c r="D25" s="727">
        <f>'RM_6.9.2.sz.mell'!K27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'RM_6.9.2.sz.mell'!C28</f>
        <v>0</v>
      </c>
      <c r="D26" s="727">
        <f>'RM_6.9.2.sz.mell'!K28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'RM_6.9.2.sz.mell'!C29</f>
        <v>0</v>
      </c>
      <c r="D27" s="1423">
        <f>'RM_6.9.2.sz.mell'!K29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'RM_6.9.2.sz.mell'!C30</f>
        <v>0</v>
      </c>
      <c r="D28" s="1269">
        <f>'RM_6.9.2.sz.mell'!K30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'RM_6.9.2.sz.mell'!C31</f>
        <v>0</v>
      </c>
      <c r="D29" s="1424">
        <f>'RM_6.9.2.sz.mell'!K31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'RM_6.9.2.sz.mell'!C32</f>
        <v>0</v>
      </c>
      <c r="D30" s="727">
        <f>'RM_6.9.2.sz.mell'!K32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'RM_6.9.2.sz.mell'!C33</f>
        <v>0</v>
      </c>
      <c r="D31" s="1423">
        <f>'RM_6.9.2.sz.mell'!K33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'RM_6.9.2.sz.mell'!C34</f>
        <v>0</v>
      </c>
      <c r="D32" s="1269">
        <f>'RM_6.9.2.sz.mell'!K34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'RM_6.9.2.sz.mell'!C35</f>
        <v>0</v>
      </c>
      <c r="D33" s="1424">
        <f>'RM_6.9.2.sz.mell'!K35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'RM_6.9.2.sz.mell'!C36</f>
        <v>0</v>
      </c>
      <c r="D34" s="727">
        <f>'RM_6.9.2.sz.mell'!K36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'RM_6.9.2.sz.mell'!C37</f>
        <v>0</v>
      </c>
      <c r="D35" s="727">
        <f>'RM_6.9.2.sz.mell'!K37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'RM_6.9.2.sz.mell'!C38</f>
        <v>0</v>
      </c>
      <c r="D36" s="727">
        <f>'RM_6.9.2.sz.mell'!K38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'RM_6.9.2.sz.mell'!C39</f>
        <v>0</v>
      </c>
      <c r="D37" s="727">
        <f>'RM_6.9.2.sz.mell'!K39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'RM_6.9.2.sz.mell'!C40</f>
        <v>0</v>
      </c>
      <c r="D38" s="1423">
        <f>'RM_6.9.2.sz.mell'!K40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'RM_6.9.2.sz.mell'!C41</f>
        <v>0</v>
      </c>
      <c r="D39" s="1269">
        <f>'RM_6.9.2.sz.mell'!K41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'RM_6.9.2.sz.mell'!C42</f>
        <v>0</v>
      </c>
      <c r="D40" s="1424">
        <f>'RM_6.9.2.sz.mell'!K42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'RM_6.9.2.sz.mell'!C43</f>
        <v>0</v>
      </c>
      <c r="D41" s="877">
        <f>'RM_6.9.2.sz.mell'!K43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'RM_6.9.2.sz.mell'!C45</f>
        <v>0</v>
      </c>
      <c r="D45" s="727">
        <f>'RM_6.9.2.sz.mell'!K45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'RM_6.9.2.sz.mell'!C46</f>
        <v>0</v>
      </c>
      <c r="D46" s="1423">
        <f>'RM_6.9.2.sz.mell'!K46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'RM_6.9.2.sz.mell'!C47</f>
        <v>0</v>
      </c>
      <c r="D47" s="1267">
        <f>'RM_6.9.2.sz.mell'!K47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'RM_6.9.2.sz.mell'!C48</f>
        <v>0</v>
      </c>
      <c r="D48" s="1267">
        <f>'RM_6.9.2.sz.mell'!K48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'RM_6.9.2.sz.mell'!C49</f>
        <v>0</v>
      </c>
      <c r="D49" s="1267">
        <f>'RM_6.9.2.sz.mell'!K49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'RM_6.9.2.sz.mell'!C50</f>
        <v>0</v>
      </c>
      <c r="D50" s="1267">
        <f>'RM_6.9.2.sz.mell'!K50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'RM_6.9.2.sz.mell'!C51</f>
        <v>0</v>
      </c>
      <c r="D51" s="727">
        <f>'RM_6.9.2.sz.mell'!K51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'RM_6.9.2.sz.mell'!C52</f>
        <v>0</v>
      </c>
      <c r="D52" s="1423">
        <f>'RM_6.9.2.sz.mell'!K52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'RM_6.9.2.sz.mell'!C53</f>
        <v>0</v>
      </c>
      <c r="D53" s="1267">
        <f>'RM_6.9.2.sz.mell'!K53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'RM_6.9.2.sz.mell'!C54</f>
        <v>0</v>
      </c>
      <c r="D54" s="1267">
        <f>'RM_6.9.2.sz.mell'!K54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'RM_6.9.2.sz.mell'!C55</f>
        <v>0</v>
      </c>
      <c r="D55" s="1267">
        <f>'RM_6.9.2.sz.mell'!K55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'RM_6.9.2.sz.mell'!C56</f>
        <v>0</v>
      </c>
      <c r="D56" s="727">
        <f>'RM_6.9.2.sz.mell'!K56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'RM_6.9.2.sz.mell'!C57</f>
        <v>0</v>
      </c>
      <c r="D57" s="877">
        <f>'RM_6.9.2.sz.mell'!K57</f>
        <v>0</v>
      </c>
      <c r="E57" s="349">
        <f>+E45+E51+E56</f>
        <v>0</v>
      </c>
    </row>
    <row r="58" spans="1:5" ht="15.2" customHeight="1" thickBot="1" x14ac:dyDescent="0.25">
      <c r="C58" s="607">
        <f>'RM_6.9.2.sz.mell'!C58</f>
        <v>0</v>
      </c>
      <c r="D58" s="607">
        <f>'RM_6.9.2.sz.mell'!K58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'RM_6.9.2.sz.mell'!C59</f>
        <v>0</v>
      </c>
      <c r="D59" s="1410">
        <f>'RM_6.9.2.sz.mell'!K59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'RM_6.9.2.sz.mell'!C60</f>
        <v>0</v>
      </c>
      <c r="D60" s="1410">
        <f>'RM_6.9.2.sz.mell'!K60</f>
        <v>0</v>
      </c>
      <c r="E60" s="865"/>
    </row>
  </sheetData>
  <sheetProtection sheet="1" formatCells="0"/>
  <customSheetViews>
    <customSheetView guid="{9A8A2574-4E4C-4A0E-A4B4-611EAAF4A38D}" scale="120">
      <selection activeCell="N62" sqref="N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CONCATENATE(ALAPADATOK!R25,"3. melléklet ",IB_ALAPADATOK!A7," ",IB_ALAPADATOK!B7," ",IB_ALAPADATOK!C7," ",IB_ALAPADATOK!D7)</f>
        <v>6.8.3.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CONCATENATE('IB_6.9.2.sz.mell'!B2:D2)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'IB_6.9.2.sz.mell'!E4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'RM_6.9.3.sz.mell'!C10</f>
        <v>0</v>
      </c>
      <c r="D8" s="297">
        <f>'RM_6.9.3.sz.mell'!K10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'RM_6.9.3.sz.mell'!C11</f>
        <v>0</v>
      </c>
      <c r="D9" s="1383">
        <f>'RM_6.9.3.sz.mell'!K11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'RM_6.9.3.sz.mell'!C12</f>
        <v>0</v>
      </c>
      <c r="D10" s="1421">
        <f>'RM_6.9.3.sz.mell'!K12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'RM_6.9.3.sz.mell'!C13</f>
        <v>0</v>
      </c>
      <c r="D11" s="1421">
        <f>'RM_6.9.3.sz.mell'!K13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'RM_6.9.3.sz.mell'!C14</f>
        <v>0</v>
      </c>
      <c r="D12" s="1421">
        <f>'RM_6.9.3.sz.mell'!K14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'RM_6.9.3.sz.mell'!C15</f>
        <v>0</v>
      </c>
      <c r="D13" s="1421">
        <f>'RM_6.9.3.sz.mell'!K15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'RM_6.9.3.sz.mell'!C16</f>
        <v>0</v>
      </c>
      <c r="D14" s="1421">
        <f>'RM_6.9.3.sz.mell'!K16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'RM_6.9.3.sz.mell'!C17</f>
        <v>0</v>
      </c>
      <c r="D15" s="1421">
        <f>'RM_6.9.3.sz.mell'!K17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'RM_6.9.3.sz.mell'!C18</f>
        <v>0</v>
      </c>
      <c r="D16" s="1422">
        <f>'RM_6.9.3.sz.mell'!K18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'RM_6.9.3.sz.mell'!C19</f>
        <v>0</v>
      </c>
      <c r="D17" s="1421">
        <f>'RM_6.9.3.sz.mell'!K19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'RM_6.9.3.sz.mell'!C20</f>
        <v>0</v>
      </c>
      <c r="D18" s="1265">
        <f>'RM_6.9.3.sz.mell'!K20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'RM_6.9.3.sz.mell'!C21</f>
        <v>0</v>
      </c>
      <c r="D19" s="1265">
        <f>'RM_6.9.3.sz.mell'!K21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'RM_6.9.3.sz.mell'!C22</f>
        <v>0</v>
      </c>
      <c r="D20" s="727">
        <f>'RM_6.9.3.sz.mell'!K22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'RM_6.9.3.sz.mell'!C23</f>
        <v>0</v>
      </c>
      <c r="D21" s="1421">
        <f>'RM_6.9.3.sz.mell'!K23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'RM_6.9.3.sz.mell'!C24</f>
        <v>0</v>
      </c>
      <c r="D22" s="1421">
        <f>'RM_6.9.3.sz.mell'!K24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'RM_6.9.3.sz.mell'!C25</f>
        <v>0</v>
      </c>
      <c r="D23" s="1421">
        <f>'RM_6.9.3.sz.mell'!K25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'RM_6.9.3.sz.mell'!C26</f>
        <v>0</v>
      </c>
      <c r="D24" s="1421">
        <f>'RM_6.9.3.sz.mell'!K26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'RM_6.9.3.sz.mell'!C27</f>
        <v>0</v>
      </c>
      <c r="D25" s="727">
        <f>'RM_6.9.3.sz.mell'!K27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'RM_6.9.3.sz.mell'!C28</f>
        <v>0</v>
      </c>
      <c r="D26" s="727">
        <f>'RM_6.9.3.sz.mell'!K28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'RM_6.9.3.sz.mell'!C29</f>
        <v>0</v>
      </c>
      <c r="D27" s="1423">
        <f>'RM_6.9.3.sz.mell'!K29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'RM_6.9.3.sz.mell'!C30</f>
        <v>0</v>
      </c>
      <c r="D28" s="1269">
        <f>'RM_6.9.3.sz.mell'!K30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'RM_6.9.3.sz.mell'!C31</f>
        <v>0</v>
      </c>
      <c r="D29" s="1424">
        <f>'RM_6.9.3.sz.mell'!K31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'RM_6.9.3.sz.mell'!C32</f>
        <v>0</v>
      </c>
      <c r="D30" s="727">
        <f>'RM_6.9.3.sz.mell'!K32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'RM_6.9.3.sz.mell'!C33</f>
        <v>0</v>
      </c>
      <c r="D31" s="1423">
        <f>'RM_6.9.3.sz.mell'!K33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'RM_6.9.3.sz.mell'!C34</f>
        <v>0</v>
      </c>
      <c r="D32" s="1269">
        <f>'RM_6.9.3.sz.mell'!K34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'RM_6.9.3.sz.mell'!C35</f>
        <v>0</v>
      </c>
      <c r="D33" s="1424">
        <f>'RM_6.9.3.sz.mell'!K35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'RM_6.9.3.sz.mell'!C36</f>
        <v>0</v>
      </c>
      <c r="D34" s="727">
        <f>'RM_6.9.3.sz.mell'!K36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'RM_6.9.3.sz.mell'!C37</f>
        <v>0</v>
      </c>
      <c r="D35" s="727">
        <f>'RM_6.9.3.sz.mell'!K37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'RM_6.9.3.sz.mell'!C38</f>
        <v>0</v>
      </c>
      <c r="D36" s="727">
        <f>'RM_6.9.3.sz.mell'!K38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'RM_6.9.3.sz.mell'!C39</f>
        <v>0</v>
      </c>
      <c r="D37" s="727">
        <f>'RM_6.9.3.sz.mell'!K39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'RM_6.9.3.sz.mell'!C40</f>
        <v>0</v>
      </c>
      <c r="D38" s="1423">
        <f>'RM_6.9.3.sz.mell'!K40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'RM_6.9.3.sz.mell'!C41</f>
        <v>0</v>
      </c>
      <c r="D39" s="1269">
        <f>'RM_6.9.3.sz.mell'!K41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'RM_6.9.3.sz.mell'!C42</f>
        <v>0</v>
      </c>
      <c r="D40" s="1424">
        <f>'RM_6.9.3.sz.mell'!K42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'RM_6.9.3.sz.mell'!C43</f>
        <v>0</v>
      </c>
      <c r="D41" s="877">
        <f>'RM_6.9.3.sz.mell'!K43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'RM_6.9.3.sz.mell'!C45</f>
        <v>0</v>
      </c>
      <c r="D45" s="727">
        <f>'RM_6.9.3.sz.mell'!K45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'RM_6.9.3.sz.mell'!C46</f>
        <v>0</v>
      </c>
      <c r="D46" s="1423">
        <f>'RM_6.9.3.sz.mell'!K46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'RM_6.9.3.sz.mell'!C47</f>
        <v>0</v>
      </c>
      <c r="D47" s="1267">
        <f>'RM_6.9.3.sz.mell'!K47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'RM_6.9.3.sz.mell'!C48</f>
        <v>0</v>
      </c>
      <c r="D48" s="1267">
        <f>'RM_6.9.3.sz.mell'!K48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'RM_6.9.3.sz.mell'!C49</f>
        <v>0</v>
      </c>
      <c r="D49" s="1267">
        <f>'RM_6.9.3.sz.mell'!K49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'RM_6.9.3.sz.mell'!C50</f>
        <v>0</v>
      </c>
      <c r="D50" s="1267">
        <f>'RM_6.9.3.sz.mell'!K50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'RM_6.9.3.sz.mell'!C51</f>
        <v>0</v>
      </c>
      <c r="D51" s="727">
        <f>'RM_6.9.3.sz.mell'!K51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'RM_6.9.3.sz.mell'!C52</f>
        <v>0</v>
      </c>
      <c r="D52" s="1423">
        <f>'RM_6.9.3.sz.mell'!K52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'RM_6.9.3.sz.mell'!C53</f>
        <v>0</v>
      </c>
      <c r="D53" s="1267">
        <f>'RM_6.9.3.sz.mell'!K53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'RM_6.9.3.sz.mell'!C54</f>
        <v>0</v>
      </c>
      <c r="D54" s="1267">
        <f>'RM_6.9.3.sz.mell'!K54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'RM_6.9.3.sz.mell'!C55</f>
        <v>0</v>
      </c>
      <c r="D55" s="1267">
        <f>'RM_6.9.3.sz.mell'!K55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'RM_6.9.3.sz.mell'!C56</f>
        <v>0</v>
      </c>
      <c r="D56" s="727">
        <f>'RM_6.9.3.sz.mell'!K56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'RM_6.9.3.sz.mell'!C57</f>
        <v>0</v>
      </c>
      <c r="D57" s="877">
        <f>'RM_6.9.3.sz.mell'!K57</f>
        <v>0</v>
      </c>
      <c r="E57" s="349">
        <f>+E45+E51+E56</f>
        <v>0</v>
      </c>
    </row>
    <row r="58" spans="1:5" ht="15.2" customHeight="1" thickBot="1" x14ac:dyDescent="0.25">
      <c r="C58" s="607">
        <f>'RM_6.9.3.sz.mell'!C58</f>
        <v>0</v>
      </c>
      <c r="D58" s="607">
        <f>'RM_6.9.3.sz.mell'!K58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'RM_6.9.3.sz.mell'!C59</f>
        <v>0</v>
      </c>
      <c r="D59" s="1410">
        <f>'RM_6.9.3.sz.mell'!K59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'RM_6.9.3.sz.mell'!C60</f>
        <v>0</v>
      </c>
      <c r="D60" s="1410">
        <f>'RM_6.9.3.sz.mell'!K60</f>
        <v>0</v>
      </c>
      <c r="E60" s="865"/>
    </row>
  </sheetData>
  <sheetProtection sheet="1" formatCells="0"/>
  <customSheetViews>
    <customSheetView guid="{9A8A2574-4E4C-4A0E-A4B4-611EAAF4A38D}" scale="120">
      <selection activeCell="N66" sqref="N6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9" sqref="N68:N6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CONCATENATE(ALAPADATOK!R27," melléklet ",IB_ALAPADATOK!A7," ",IB_ALAPADATOK!B7," ",IB_ALAPADATOK!C7," ",IB_ALAPADATOK!D7)</f>
        <v>6.9.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CONCATENATE(IB_ALAPADATOK!B27)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'RM_6.10.sz.mell'!C10</f>
        <v>0</v>
      </c>
      <c r="D8" s="297">
        <f>'RM_6.10.sz.mell'!K10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'RM_6.10.sz.mell'!C11</f>
        <v>0</v>
      </c>
      <c r="D9" s="1383">
        <f>'RM_6.10.sz.mell'!K11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'RM_6.10.sz.mell'!C12</f>
        <v>0</v>
      </c>
      <c r="D10" s="1421">
        <f>'RM_6.10.sz.mell'!K12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'RM_6.10.sz.mell'!C13</f>
        <v>0</v>
      </c>
      <c r="D11" s="1421">
        <f>'RM_6.10.sz.mell'!K13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'RM_6.10.sz.mell'!C14</f>
        <v>0</v>
      </c>
      <c r="D12" s="1421">
        <f>'RM_6.10.sz.mell'!K14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'RM_6.10.sz.mell'!C15</f>
        <v>0</v>
      </c>
      <c r="D13" s="1421">
        <f>'RM_6.10.sz.mell'!K15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'RM_6.10.sz.mell'!C16</f>
        <v>0</v>
      </c>
      <c r="D14" s="1421">
        <f>'RM_6.10.sz.mell'!K16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'RM_6.10.sz.mell'!C17</f>
        <v>0</v>
      </c>
      <c r="D15" s="1421">
        <f>'RM_6.10.sz.mell'!K17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'RM_6.10.sz.mell'!C18</f>
        <v>0</v>
      </c>
      <c r="D16" s="1422">
        <f>'RM_6.10.sz.mell'!K18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'RM_6.10.sz.mell'!C19</f>
        <v>0</v>
      </c>
      <c r="D17" s="1421">
        <f>'RM_6.10.sz.mell'!K19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'RM_6.10.sz.mell'!C20</f>
        <v>0</v>
      </c>
      <c r="D18" s="1265">
        <f>'RM_6.10.sz.mell'!K20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'RM_6.10.sz.mell'!C21</f>
        <v>0</v>
      </c>
      <c r="D19" s="1265">
        <f>'RM_6.10.sz.mell'!K21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'RM_6.10.sz.mell'!C22</f>
        <v>0</v>
      </c>
      <c r="D20" s="727">
        <f>'RM_6.10.sz.mell'!K22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'RM_6.10.sz.mell'!C23</f>
        <v>0</v>
      </c>
      <c r="D21" s="1421">
        <f>'RM_6.10.sz.mell'!K23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'RM_6.10.sz.mell'!C24</f>
        <v>0</v>
      </c>
      <c r="D22" s="1421">
        <f>'RM_6.10.sz.mell'!K24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'RM_6.10.sz.mell'!C25</f>
        <v>0</v>
      </c>
      <c r="D23" s="1421">
        <f>'RM_6.10.sz.mell'!K25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'RM_6.10.sz.mell'!C26</f>
        <v>0</v>
      </c>
      <c r="D24" s="1421">
        <f>'RM_6.10.sz.mell'!K26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'RM_6.10.sz.mell'!C27</f>
        <v>0</v>
      </c>
      <c r="D25" s="727">
        <f>'RM_6.10.sz.mell'!K27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'RM_6.10.sz.mell'!C28</f>
        <v>0</v>
      </c>
      <c r="D26" s="727">
        <f>'RM_6.10.sz.mell'!K28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'RM_6.10.sz.mell'!C29</f>
        <v>0</v>
      </c>
      <c r="D27" s="1423">
        <f>'RM_6.10.sz.mell'!K29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'RM_6.10.sz.mell'!C30</f>
        <v>0</v>
      </c>
      <c r="D28" s="1269">
        <f>'RM_6.10.sz.mell'!K30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'RM_6.10.sz.mell'!C31</f>
        <v>0</v>
      </c>
      <c r="D29" s="1424">
        <f>'RM_6.10.sz.mell'!K31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'RM_6.10.sz.mell'!C32</f>
        <v>0</v>
      </c>
      <c r="D30" s="727">
        <f>'RM_6.10.sz.mell'!K32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'RM_6.10.sz.mell'!C33</f>
        <v>0</v>
      </c>
      <c r="D31" s="1423">
        <f>'RM_6.10.sz.mell'!K33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'RM_6.10.sz.mell'!C34</f>
        <v>0</v>
      </c>
      <c r="D32" s="1269">
        <f>'RM_6.10.sz.mell'!K34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'RM_6.10.sz.mell'!C35</f>
        <v>0</v>
      </c>
      <c r="D33" s="1424">
        <f>'RM_6.10.sz.mell'!K35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'RM_6.10.sz.mell'!C36</f>
        <v>0</v>
      </c>
      <c r="D34" s="727">
        <f>'RM_6.10.sz.mell'!K36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'RM_6.10.sz.mell'!C37</f>
        <v>0</v>
      </c>
      <c r="D35" s="727">
        <f>'RM_6.10.sz.mell'!K37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'RM_6.10.sz.mell'!C38</f>
        <v>0</v>
      </c>
      <c r="D36" s="727">
        <f>'RM_6.10.sz.mell'!K38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'RM_6.10.sz.mell'!C39</f>
        <v>0</v>
      </c>
      <c r="D37" s="727">
        <f>'RM_6.10.sz.mell'!K39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'RM_6.10.sz.mell'!C40</f>
        <v>0</v>
      </c>
      <c r="D38" s="1423">
        <f>'RM_6.10.sz.mell'!K40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'RM_6.10.sz.mell'!C41</f>
        <v>0</v>
      </c>
      <c r="D39" s="1269">
        <f>'RM_6.10.sz.mell'!K41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'RM_6.10.sz.mell'!C42</f>
        <v>0</v>
      </c>
      <c r="D40" s="1424">
        <f>'RM_6.10.sz.mell'!K42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'RM_6.10.sz.mell'!C43</f>
        <v>0</v>
      </c>
      <c r="D41" s="877">
        <f>'RM_6.10.sz.mell'!K43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'RM_6.10.sz.mell'!C45</f>
        <v>0</v>
      </c>
      <c r="D45" s="727">
        <f>'RM_6.10.sz.mell'!K45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'RM_6.10.sz.mell'!C46</f>
        <v>0</v>
      </c>
      <c r="D46" s="1423">
        <f>'RM_6.10.sz.mell'!K46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'RM_6.10.sz.mell'!C47</f>
        <v>0</v>
      </c>
      <c r="D47" s="1267">
        <f>'RM_6.10.sz.mell'!K47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'RM_6.10.sz.mell'!C48</f>
        <v>0</v>
      </c>
      <c r="D48" s="1267">
        <f>'RM_6.10.sz.mell'!K48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'RM_6.10.sz.mell'!C49</f>
        <v>0</v>
      </c>
      <c r="D49" s="1267">
        <f>'RM_6.10.sz.mell'!K49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'RM_6.10.sz.mell'!C50</f>
        <v>0</v>
      </c>
      <c r="D50" s="1267">
        <f>'RM_6.10.sz.mell'!K50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'RM_6.10.sz.mell'!C51</f>
        <v>0</v>
      </c>
      <c r="D51" s="727">
        <f>'RM_6.10.sz.mell'!K51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'RM_6.10.sz.mell'!C52</f>
        <v>0</v>
      </c>
      <c r="D52" s="1423">
        <f>'RM_6.10.sz.mell'!K52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'RM_6.10.sz.mell'!C53</f>
        <v>0</v>
      </c>
      <c r="D53" s="1267">
        <f>'RM_6.10.sz.mell'!K53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'RM_6.10.sz.mell'!C54</f>
        <v>0</v>
      </c>
      <c r="D54" s="1267">
        <f>'RM_6.10.sz.mell'!K54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'RM_6.10.sz.mell'!C55</f>
        <v>0</v>
      </c>
      <c r="D55" s="1267">
        <f>'RM_6.10.sz.mell'!K55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'RM_6.10.sz.mell'!C56</f>
        <v>0</v>
      </c>
      <c r="D56" s="727">
        <f>'RM_6.10.sz.mell'!K56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'RM_6.10.sz.mell'!C57</f>
        <v>0</v>
      </c>
      <c r="D57" s="877">
        <f>'RM_6.10.sz.mell'!K57</f>
        <v>0</v>
      </c>
      <c r="E57" s="349">
        <f>+E45+E51+E56</f>
        <v>0</v>
      </c>
    </row>
    <row r="58" spans="1:5" ht="15.2" customHeight="1" thickBot="1" x14ac:dyDescent="0.25">
      <c r="C58" s="607">
        <f>'RM_6.10.sz.mell'!C58</f>
        <v>0</v>
      </c>
      <c r="D58" s="607">
        <f>'RM_6.10.sz.mell'!K58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'RM_6.10.sz.mell'!C59</f>
        <v>0</v>
      </c>
      <c r="D59" s="1410">
        <f>'RM_6.10.sz.mell'!K59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'RM_6.10.sz.mell'!C60</f>
        <v>0</v>
      </c>
      <c r="D60" s="1410">
        <f>'RM_6.10.sz.mell'!K60</f>
        <v>0</v>
      </c>
      <c r="E60" s="865"/>
    </row>
  </sheetData>
  <sheetProtection sheet="1" formatCells="0"/>
  <customSheetViews>
    <customSheetView guid="{9A8A2574-4E4C-4A0E-A4B4-611EAAF4A38D}" scale="120">
      <selection activeCell="N69" sqref="N68:N6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68" sqref="B68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CONCATENATE(ALAPADATOK!P15,"2. melléklet ",ALAPADATOK!A7," ",ALAPADATOK!B7," ",ALAPADATOK!C7," ",ALAPADATOK!D7," ",ALAPADATOK!E7," ",ALAPADATOK!F7," ",ALAPADATOK!G7," ",ALAPADATOK!H7)</f>
        <v>9.3.2.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CONCATENATE('KV_9.4.1.sz.mell'!B2)</f>
        <v>Mezőzombori Bóbita Óvoda</v>
      </c>
      <c r="C2" s="351" t="s">
        <v>426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'KV_9.4.1.sz.mell'!C4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68" sqref="B6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G53" sqref="G5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CONCATENATE(ALAPADATOK!R27,"1. melléklet ",IB_ALAPADATOK!A7," ",IB_ALAPADATOK!B7," ",IB_ALAPADATOK!C7," ",IB_ALAPADATOK!D7)</f>
        <v>6.9.1.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CONCATENATE('IB_6.10.sz.mell'!B2:D2)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'IB_6.10.sz.mell'!E4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'RM_6.10.1.sz.mell'!C10</f>
        <v>0</v>
      </c>
      <c r="D8" s="297">
        <f>'RM_6.10.1.sz.mell'!K10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'RM_6.10.1.sz.mell'!C11</f>
        <v>0</v>
      </c>
      <c r="D9" s="1383">
        <f>'RM_6.10.1.sz.mell'!K11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'RM_6.10.1.sz.mell'!C12</f>
        <v>0</v>
      </c>
      <c r="D10" s="1421">
        <f>'RM_6.10.1.sz.mell'!K12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'RM_6.10.1.sz.mell'!C13</f>
        <v>0</v>
      </c>
      <c r="D11" s="1421">
        <f>'RM_6.10.1.sz.mell'!K13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'RM_6.10.1.sz.mell'!C14</f>
        <v>0</v>
      </c>
      <c r="D12" s="1421">
        <f>'RM_6.10.1.sz.mell'!K14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'RM_6.10.1.sz.mell'!C15</f>
        <v>0</v>
      </c>
      <c r="D13" s="1421">
        <f>'RM_6.10.1.sz.mell'!K15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'RM_6.10.1.sz.mell'!C16</f>
        <v>0</v>
      </c>
      <c r="D14" s="1421">
        <f>'RM_6.10.1.sz.mell'!K16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'RM_6.10.1.sz.mell'!C17</f>
        <v>0</v>
      </c>
      <c r="D15" s="1421">
        <f>'RM_6.10.1.sz.mell'!K17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'RM_6.10.1.sz.mell'!C18</f>
        <v>0</v>
      </c>
      <c r="D16" s="1422">
        <f>'RM_6.10.1.sz.mell'!K18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'RM_6.10.1.sz.mell'!C19</f>
        <v>0</v>
      </c>
      <c r="D17" s="1421">
        <f>'RM_6.10.1.sz.mell'!K19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'RM_6.10.1.sz.mell'!C20</f>
        <v>0</v>
      </c>
      <c r="D18" s="1265">
        <f>'RM_6.10.1.sz.mell'!K20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'RM_6.10.1.sz.mell'!C21</f>
        <v>0</v>
      </c>
      <c r="D19" s="1265">
        <f>'RM_6.10.1.sz.mell'!K21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'RM_6.10.1.sz.mell'!C22</f>
        <v>0</v>
      </c>
      <c r="D20" s="727">
        <f>'RM_6.10.1.sz.mell'!K22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'RM_6.10.1.sz.mell'!C23</f>
        <v>0</v>
      </c>
      <c r="D21" s="1421">
        <f>'RM_6.10.1.sz.mell'!K23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'RM_6.10.1.sz.mell'!C24</f>
        <v>0</v>
      </c>
      <c r="D22" s="1421">
        <f>'RM_6.10.1.sz.mell'!K24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'RM_6.10.1.sz.mell'!C25</f>
        <v>0</v>
      </c>
      <c r="D23" s="1421">
        <f>'RM_6.10.1.sz.mell'!K25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'RM_6.10.1.sz.mell'!C26</f>
        <v>0</v>
      </c>
      <c r="D24" s="1421">
        <f>'RM_6.10.1.sz.mell'!K26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'RM_6.10.1.sz.mell'!C27</f>
        <v>0</v>
      </c>
      <c r="D25" s="727">
        <f>'RM_6.10.1.sz.mell'!K27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'RM_6.10.1.sz.mell'!C28</f>
        <v>0</v>
      </c>
      <c r="D26" s="727">
        <f>'RM_6.10.1.sz.mell'!K28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'RM_6.10.1.sz.mell'!C29</f>
        <v>0</v>
      </c>
      <c r="D27" s="1423">
        <f>'RM_6.10.1.sz.mell'!K29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'RM_6.10.1.sz.mell'!C30</f>
        <v>0</v>
      </c>
      <c r="D28" s="1269">
        <f>'RM_6.10.1.sz.mell'!K30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'RM_6.10.1.sz.mell'!C31</f>
        <v>0</v>
      </c>
      <c r="D29" s="1424">
        <f>'RM_6.10.1.sz.mell'!K31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'RM_6.10.1.sz.mell'!C32</f>
        <v>0</v>
      </c>
      <c r="D30" s="727">
        <f>'RM_6.10.1.sz.mell'!K32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'RM_6.10.1.sz.mell'!C33</f>
        <v>0</v>
      </c>
      <c r="D31" s="1423">
        <f>'RM_6.10.1.sz.mell'!K33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'RM_6.10.1.sz.mell'!C34</f>
        <v>0</v>
      </c>
      <c r="D32" s="1269">
        <f>'RM_6.10.1.sz.mell'!K34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'RM_6.10.1.sz.mell'!C35</f>
        <v>0</v>
      </c>
      <c r="D33" s="1424">
        <f>'RM_6.10.1.sz.mell'!K35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'RM_6.10.1.sz.mell'!C36</f>
        <v>0</v>
      </c>
      <c r="D34" s="727">
        <f>'RM_6.10.1.sz.mell'!K36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'RM_6.10.1.sz.mell'!C37</f>
        <v>0</v>
      </c>
      <c r="D35" s="727">
        <f>'RM_6.10.1.sz.mell'!K37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'RM_6.10.1.sz.mell'!C38</f>
        <v>0</v>
      </c>
      <c r="D36" s="727">
        <f>'RM_6.10.1.sz.mell'!K38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'RM_6.10.1.sz.mell'!C39</f>
        <v>0</v>
      </c>
      <c r="D37" s="727">
        <f>'RM_6.10.1.sz.mell'!K39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'RM_6.10.1.sz.mell'!C40</f>
        <v>0</v>
      </c>
      <c r="D38" s="1423">
        <f>'RM_6.10.1.sz.mell'!K40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'RM_6.10.1.sz.mell'!C41</f>
        <v>0</v>
      </c>
      <c r="D39" s="1269">
        <f>'RM_6.10.1.sz.mell'!K41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'RM_6.10.1.sz.mell'!C42</f>
        <v>0</v>
      </c>
      <c r="D40" s="1424">
        <f>'RM_6.10.1.sz.mell'!K42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'RM_6.10.1.sz.mell'!C43</f>
        <v>0</v>
      </c>
      <c r="D41" s="877">
        <f>'RM_6.10.1.sz.mell'!K43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'RM_6.10.1.sz.mell'!C45</f>
        <v>0</v>
      </c>
      <c r="D45" s="727">
        <f>'RM_6.10.1.sz.mell'!K45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'RM_6.10.1.sz.mell'!C46</f>
        <v>0</v>
      </c>
      <c r="D46" s="1423">
        <f>'RM_6.10.1.sz.mell'!K46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'RM_6.10.1.sz.mell'!C47</f>
        <v>0</v>
      </c>
      <c r="D47" s="1267">
        <f>'RM_6.10.1.sz.mell'!K47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'RM_6.10.1.sz.mell'!C48</f>
        <v>0</v>
      </c>
      <c r="D48" s="1267">
        <f>'RM_6.10.1.sz.mell'!K48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'RM_6.10.1.sz.mell'!C49</f>
        <v>0</v>
      </c>
      <c r="D49" s="1267">
        <f>'RM_6.10.1.sz.mell'!K49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'RM_6.10.1.sz.mell'!C50</f>
        <v>0</v>
      </c>
      <c r="D50" s="1267">
        <f>'RM_6.10.1.sz.mell'!K50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'RM_6.10.1.sz.mell'!C51</f>
        <v>0</v>
      </c>
      <c r="D51" s="727">
        <f>'RM_6.10.1.sz.mell'!K51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'RM_6.10.1.sz.mell'!C52</f>
        <v>0</v>
      </c>
      <c r="D52" s="1423">
        <f>'RM_6.10.1.sz.mell'!K52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'RM_6.10.1.sz.mell'!C53</f>
        <v>0</v>
      </c>
      <c r="D53" s="1267">
        <f>'RM_6.10.1.sz.mell'!K53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'RM_6.10.1.sz.mell'!C54</f>
        <v>0</v>
      </c>
      <c r="D54" s="1267">
        <f>'RM_6.10.1.sz.mell'!K54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'RM_6.10.1.sz.mell'!C55</f>
        <v>0</v>
      </c>
      <c r="D55" s="1267">
        <f>'RM_6.10.1.sz.mell'!K55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'RM_6.10.1.sz.mell'!C56</f>
        <v>0</v>
      </c>
      <c r="D56" s="727">
        <f>'RM_6.10.1.sz.mell'!K56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'RM_6.10.1.sz.mell'!C57</f>
        <v>0</v>
      </c>
      <c r="D57" s="877">
        <f>'RM_6.10.1.sz.mell'!K57</f>
        <v>0</v>
      </c>
      <c r="E57" s="349">
        <f>+E45+E51+E56</f>
        <v>0</v>
      </c>
    </row>
    <row r="58" spans="1:5" ht="15.2" customHeight="1" thickBot="1" x14ac:dyDescent="0.25">
      <c r="C58" s="607">
        <f>'RM_6.10.1.sz.mell'!C58</f>
        <v>0</v>
      </c>
      <c r="D58" s="607">
        <f>'RM_6.10.1.sz.mell'!K58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'RM_6.10.1.sz.mell'!C59</f>
        <v>0</v>
      </c>
      <c r="D59" s="1410">
        <f>'RM_6.10.1.sz.mell'!K59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'RM_6.10.1.sz.mell'!C60</f>
        <v>0</v>
      </c>
      <c r="D60" s="1410">
        <f>'RM_6.10.1.sz.mell'!K60</f>
        <v>0</v>
      </c>
      <c r="E60" s="865"/>
    </row>
  </sheetData>
  <sheetProtection sheet="1" formatCells="0"/>
  <customSheetViews>
    <customSheetView guid="{9A8A2574-4E4C-4A0E-A4B4-611EAAF4A38D}" scale="120">
      <selection activeCell="G53" sqref="G5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B1" zoomScale="120" zoomScaleNormal="120" workbookViewId="0">
      <selection activeCell="O61" sqref="O6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CONCATENATE(ALAPADATOK!R27,"2. melléklet ",IB_ALAPADATOK!A7," ",IB_ALAPADATOK!B7," ",IB_ALAPADATOK!C7," ",IB_ALAPADATOK!D7)</f>
        <v>6.9.2.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CONCATENATE('IB_6.10.1.sz.mell'!B2:D2)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'IB_6.10.1.sz.mell'!E4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'RM_6.10.2.sz.mell'!C10</f>
        <v>0</v>
      </c>
      <c r="D8" s="297">
        <f>'RM_6.10.2.sz.mell'!K10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'RM_6.10.2.sz.mell'!C11</f>
        <v>0</v>
      </c>
      <c r="D9" s="1383">
        <f>'RM_6.10.2.sz.mell'!K11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'RM_6.10.2.sz.mell'!C12</f>
        <v>0</v>
      </c>
      <c r="D10" s="1421">
        <f>'RM_6.10.2.sz.mell'!K12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'RM_6.10.2.sz.mell'!C13</f>
        <v>0</v>
      </c>
      <c r="D11" s="1421">
        <f>'RM_6.10.2.sz.mell'!K13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'RM_6.10.2.sz.mell'!C14</f>
        <v>0</v>
      </c>
      <c r="D12" s="1421">
        <f>'RM_6.10.2.sz.mell'!K14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'RM_6.10.2.sz.mell'!C15</f>
        <v>0</v>
      </c>
      <c r="D13" s="1421">
        <f>'RM_6.10.2.sz.mell'!K15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'RM_6.10.2.sz.mell'!C16</f>
        <v>0</v>
      </c>
      <c r="D14" s="1421">
        <f>'RM_6.10.2.sz.mell'!K16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'RM_6.10.2.sz.mell'!C17</f>
        <v>0</v>
      </c>
      <c r="D15" s="1421">
        <f>'RM_6.10.2.sz.mell'!K17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'RM_6.10.2.sz.mell'!C18</f>
        <v>0</v>
      </c>
      <c r="D16" s="1422">
        <f>'RM_6.10.2.sz.mell'!K18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'RM_6.10.2.sz.mell'!C19</f>
        <v>0</v>
      </c>
      <c r="D17" s="1421">
        <f>'RM_6.10.2.sz.mell'!K19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'RM_6.10.2.sz.mell'!C20</f>
        <v>0</v>
      </c>
      <c r="D18" s="1265">
        <f>'RM_6.10.2.sz.mell'!K20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'RM_6.10.2.sz.mell'!C21</f>
        <v>0</v>
      </c>
      <c r="D19" s="1265">
        <f>'RM_6.10.2.sz.mell'!K21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'RM_6.10.2.sz.mell'!C22</f>
        <v>0</v>
      </c>
      <c r="D20" s="727">
        <f>'RM_6.10.2.sz.mell'!K22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'RM_6.10.2.sz.mell'!C23</f>
        <v>0</v>
      </c>
      <c r="D21" s="1421">
        <f>'RM_6.10.2.sz.mell'!K23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'RM_6.10.2.sz.mell'!C24</f>
        <v>0</v>
      </c>
      <c r="D22" s="1421">
        <f>'RM_6.10.2.sz.mell'!K24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'RM_6.10.2.sz.mell'!C25</f>
        <v>0</v>
      </c>
      <c r="D23" s="1421">
        <f>'RM_6.10.2.sz.mell'!K25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'RM_6.10.2.sz.mell'!C26</f>
        <v>0</v>
      </c>
      <c r="D24" s="1421">
        <f>'RM_6.10.2.sz.mell'!K26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'RM_6.10.2.sz.mell'!C27</f>
        <v>0</v>
      </c>
      <c r="D25" s="727">
        <f>'RM_6.10.2.sz.mell'!K27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'RM_6.10.2.sz.mell'!C28</f>
        <v>0</v>
      </c>
      <c r="D26" s="727">
        <f>'RM_6.10.2.sz.mell'!K28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'RM_6.10.2.sz.mell'!C29</f>
        <v>0</v>
      </c>
      <c r="D27" s="1423">
        <f>'RM_6.10.2.sz.mell'!K29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'RM_6.10.2.sz.mell'!C30</f>
        <v>0</v>
      </c>
      <c r="D28" s="1269">
        <f>'RM_6.10.2.sz.mell'!K30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'RM_6.10.2.sz.mell'!C31</f>
        <v>0</v>
      </c>
      <c r="D29" s="1424">
        <f>'RM_6.10.2.sz.mell'!K31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'RM_6.10.2.sz.mell'!C32</f>
        <v>0</v>
      </c>
      <c r="D30" s="727">
        <f>'RM_6.10.2.sz.mell'!K32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'RM_6.10.2.sz.mell'!C33</f>
        <v>0</v>
      </c>
      <c r="D31" s="1423">
        <f>'RM_6.10.2.sz.mell'!K33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'RM_6.10.2.sz.mell'!C34</f>
        <v>0</v>
      </c>
      <c r="D32" s="1269">
        <f>'RM_6.10.2.sz.mell'!K34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'RM_6.10.2.sz.mell'!C35</f>
        <v>0</v>
      </c>
      <c r="D33" s="1424">
        <f>'RM_6.10.2.sz.mell'!K35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'RM_6.10.2.sz.mell'!C36</f>
        <v>0</v>
      </c>
      <c r="D34" s="727">
        <f>'RM_6.10.2.sz.mell'!K36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'RM_6.10.2.sz.mell'!C37</f>
        <v>0</v>
      </c>
      <c r="D35" s="727">
        <f>'RM_6.10.2.sz.mell'!K37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'RM_6.10.2.sz.mell'!C38</f>
        <v>0</v>
      </c>
      <c r="D36" s="727">
        <f>'RM_6.10.2.sz.mell'!K38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'RM_6.10.2.sz.mell'!C39</f>
        <v>0</v>
      </c>
      <c r="D37" s="727">
        <f>'RM_6.10.2.sz.mell'!K39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'RM_6.10.2.sz.mell'!C40</f>
        <v>0</v>
      </c>
      <c r="D38" s="1423">
        <f>'RM_6.10.2.sz.mell'!K40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'RM_6.10.2.sz.mell'!C41</f>
        <v>0</v>
      </c>
      <c r="D39" s="1269">
        <f>'RM_6.10.2.sz.mell'!K41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'RM_6.10.2.sz.mell'!C42</f>
        <v>0</v>
      </c>
      <c r="D40" s="1424">
        <f>'RM_6.10.2.sz.mell'!K42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'RM_6.10.2.sz.mell'!C43</f>
        <v>0</v>
      </c>
      <c r="D41" s="877">
        <f>'RM_6.10.2.sz.mell'!K43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'RM_6.10.2.sz.mell'!C45</f>
        <v>0</v>
      </c>
      <c r="D45" s="727">
        <f>'RM_6.10.2.sz.mell'!K45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'RM_6.10.2.sz.mell'!C46</f>
        <v>0</v>
      </c>
      <c r="D46" s="1423">
        <f>'RM_6.10.2.sz.mell'!K46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'RM_6.10.2.sz.mell'!C47</f>
        <v>0</v>
      </c>
      <c r="D47" s="1267">
        <f>'RM_6.10.2.sz.mell'!K47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'RM_6.10.2.sz.mell'!C48</f>
        <v>0</v>
      </c>
      <c r="D48" s="1267">
        <f>'RM_6.10.2.sz.mell'!K48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'RM_6.10.2.sz.mell'!C49</f>
        <v>0</v>
      </c>
      <c r="D49" s="1267">
        <f>'RM_6.10.2.sz.mell'!K49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'RM_6.10.2.sz.mell'!C50</f>
        <v>0</v>
      </c>
      <c r="D50" s="1267">
        <f>'RM_6.10.2.sz.mell'!K50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'RM_6.10.2.sz.mell'!C51</f>
        <v>0</v>
      </c>
      <c r="D51" s="727">
        <f>'RM_6.10.2.sz.mell'!K51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'RM_6.10.2.sz.mell'!C52</f>
        <v>0</v>
      </c>
      <c r="D52" s="1423">
        <f>'RM_6.10.2.sz.mell'!K52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'RM_6.10.2.sz.mell'!C53</f>
        <v>0</v>
      </c>
      <c r="D53" s="1267">
        <f>'RM_6.10.2.sz.mell'!K53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'RM_6.10.2.sz.mell'!C54</f>
        <v>0</v>
      </c>
      <c r="D54" s="1267">
        <f>'RM_6.10.2.sz.mell'!K54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'RM_6.10.2.sz.mell'!C55</f>
        <v>0</v>
      </c>
      <c r="D55" s="1267">
        <f>'RM_6.10.2.sz.mell'!K55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'RM_6.10.2.sz.mell'!C56</f>
        <v>0</v>
      </c>
      <c r="D56" s="727">
        <f>'RM_6.10.2.sz.mell'!K56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'RM_6.10.2.sz.mell'!C57</f>
        <v>0</v>
      </c>
      <c r="D57" s="877">
        <f>'RM_6.10.2.sz.mell'!K57</f>
        <v>0</v>
      </c>
      <c r="E57" s="349">
        <f>+E45+E51+E56</f>
        <v>0</v>
      </c>
    </row>
    <row r="58" spans="1:5" ht="15.2" customHeight="1" thickBot="1" x14ac:dyDescent="0.25">
      <c r="C58" s="607">
        <f>'RM_6.10.2.sz.mell'!C58</f>
        <v>0</v>
      </c>
      <c r="D58" s="607">
        <f>'RM_6.10.2.sz.mell'!K58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'RM_6.10.2.sz.mell'!C59</f>
        <v>0</v>
      </c>
      <c r="D59" s="1410">
        <f>'RM_6.10.2.sz.mell'!K59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'RM_6.10.2.sz.mell'!C60</f>
        <v>0</v>
      </c>
      <c r="D60" s="1410">
        <f>'RM_6.10.2.sz.mell'!K60</f>
        <v>0</v>
      </c>
      <c r="E60" s="865"/>
    </row>
  </sheetData>
  <sheetProtection sheet="1" formatCells="0"/>
  <customSheetViews>
    <customSheetView guid="{9A8A2574-4E4C-4A0E-A4B4-611EAAF4A38D}" scale="120" topLeftCell="B1">
      <selection activeCell="O61" sqref="O6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82" sqref="N8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CONCATENATE(ALAPADATOK!R27,"3. melléklet ",IB_ALAPADATOK!A7," ",IB_ALAPADATOK!B7," ",IB_ALAPADATOK!C7," ",IB_ALAPADATOK!D7)</f>
        <v>6.9.3.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CONCATENATE('IB_6.10.2.sz.mell'!B2:D2)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'IB_6.10.2.sz.mell'!E4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'RM_6.10.3.sz.mell'!C10</f>
        <v>0</v>
      </c>
      <c r="D8" s="297">
        <f>'RM_6.10.3.sz.mell'!K10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'RM_6.10.3.sz.mell'!C11</f>
        <v>0</v>
      </c>
      <c r="D9" s="1383">
        <f>'RM_6.10.3.sz.mell'!K11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'RM_6.10.3.sz.mell'!C12</f>
        <v>0</v>
      </c>
      <c r="D10" s="1421">
        <f>'RM_6.10.3.sz.mell'!K12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'RM_6.10.3.sz.mell'!C13</f>
        <v>0</v>
      </c>
      <c r="D11" s="1421">
        <f>'RM_6.10.3.sz.mell'!K13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'RM_6.10.3.sz.mell'!C14</f>
        <v>0</v>
      </c>
      <c r="D12" s="1421">
        <f>'RM_6.10.3.sz.mell'!K14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'RM_6.10.3.sz.mell'!C15</f>
        <v>0</v>
      </c>
      <c r="D13" s="1421">
        <f>'RM_6.10.3.sz.mell'!K15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'RM_6.10.3.sz.mell'!C16</f>
        <v>0</v>
      </c>
      <c r="D14" s="1421">
        <f>'RM_6.10.3.sz.mell'!K16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'RM_6.10.3.sz.mell'!C17</f>
        <v>0</v>
      </c>
      <c r="D15" s="1421">
        <f>'RM_6.10.3.sz.mell'!K17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'RM_6.10.3.sz.mell'!C18</f>
        <v>0</v>
      </c>
      <c r="D16" s="1422">
        <f>'RM_6.10.3.sz.mell'!K18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'RM_6.10.3.sz.mell'!C19</f>
        <v>0</v>
      </c>
      <c r="D17" s="1421">
        <f>'RM_6.10.3.sz.mell'!K19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'RM_6.10.3.sz.mell'!C20</f>
        <v>0</v>
      </c>
      <c r="D18" s="1265">
        <f>'RM_6.10.3.sz.mell'!K20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'RM_6.10.3.sz.mell'!C21</f>
        <v>0</v>
      </c>
      <c r="D19" s="1265">
        <f>'RM_6.10.3.sz.mell'!K21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'RM_6.10.3.sz.mell'!C22</f>
        <v>0</v>
      </c>
      <c r="D20" s="727">
        <f>'RM_6.10.3.sz.mell'!K22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'RM_6.10.3.sz.mell'!C23</f>
        <v>0</v>
      </c>
      <c r="D21" s="1421">
        <f>'RM_6.10.3.sz.mell'!K23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'RM_6.10.3.sz.mell'!C24</f>
        <v>0</v>
      </c>
      <c r="D22" s="1421">
        <f>'RM_6.10.3.sz.mell'!K24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'RM_6.10.3.sz.mell'!C25</f>
        <v>0</v>
      </c>
      <c r="D23" s="1421">
        <f>'RM_6.10.3.sz.mell'!K25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'RM_6.10.3.sz.mell'!C26</f>
        <v>0</v>
      </c>
      <c r="D24" s="1421">
        <f>'RM_6.10.3.sz.mell'!K26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'RM_6.10.3.sz.mell'!C27</f>
        <v>0</v>
      </c>
      <c r="D25" s="727">
        <f>'RM_6.10.3.sz.mell'!K27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'RM_6.10.3.sz.mell'!C28</f>
        <v>0</v>
      </c>
      <c r="D26" s="727">
        <f>'RM_6.10.3.sz.mell'!K28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'RM_6.10.3.sz.mell'!C29</f>
        <v>0</v>
      </c>
      <c r="D27" s="1423">
        <f>'RM_6.10.3.sz.mell'!K29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'RM_6.10.3.sz.mell'!C30</f>
        <v>0</v>
      </c>
      <c r="D28" s="1269">
        <f>'RM_6.10.3.sz.mell'!K30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'RM_6.10.3.sz.mell'!C31</f>
        <v>0</v>
      </c>
      <c r="D29" s="1424">
        <f>'RM_6.10.3.sz.mell'!K31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'RM_6.10.3.sz.mell'!C32</f>
        <v>0</v>
      </c>
      <c r="D30" s="727">
        <f>'RM_6.10.3.sz.mell'!K32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'RM_6.10.3.sz.mell'!C33</f>
        <v>0</v>
      </c>
      <c r="D31" s="1423">
        <f>'RM_6.10.3.sz.mell'!K33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'RM_6.10.3.sz.mell'!C34</f>
        <v>0</v>
      </c>
      <c r="D32" s="1269">
        <f>'RM_6.10.3.sz.mell'!K34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'RM_6.10.3.sz.mell'!C35</f>
        <v>0</v>
      </c>
      <c r="D33" s="1424">
        <f>'RM_6.10.3.sz.mell'!K35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'RM_6.10.3.sz.mell'!C36</f>
        <v>0</v>
      </c>
      <c r="D34" s="727">
        <f>'RM_6.10.3.sz.mell'!K36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'RM_6.10.3.sz.mell'!C37</f>
        <v>0</v>
      </c>
      <c r="D35" s="727">
        <f>'RM_6.10.3.sz.mell'!K37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'RM_6.10.3.sz.mell'!C38</f>
        <v>0</v>
      </c>
      <c r="D36" s="727">
        <f>'RM_6.10.3.sz.mell'!K38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'RM_6.10.3.sz.mell'!C39</f>
        <v>0</v>
      </c>
      <c r="D37" s="727">
        <f>'RM_6.10.3.sz.mell'!K39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'RM_6.10.3.sz.mell'!C40</f>
        <v>0</v>
      </c>
      <c r="D38" s="1423">
        <f>'RM_6.10.3.sz.mell'!K40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'RM_6.10.3.sz.mell'!C41</f>
        <v>0</v>
      </c>
      <c r="D39" s="1269">
        <f>'RM_6.10.3.sz.mell'!K41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'RM_6.10.3.sz.mell'!C42</f>
        <v>0</v>
      </c>
      <c r="D40" s="1424">
        <f>'RM_6.10.3.sz.mell'!K42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'RM_6.10.3.sz.mell'!C43</f>
        <v>0</v>
      </c>
      <c r="D41" s="877">
        <f>'RM_6.10.3.sz.mell'!K43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'RM_6.10.3.sz.mell'!C45</f>
        <v>0</v>
      </c>
      <c r="D45" s="297">
        <f>'RM_6.10.3.sz.mell'!K45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'RM_6.10.3.sz.mell'!C46</f>
        <v>0</v>
      </c>
      <c r="D46" s="1423">
        <f>'RM_6.10.3.sz.mell'!K46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'RM_6.10.3.sz.mell'!C47</f>
        <v>0</v>
      </c>
      <c r="D47" s="1267">
        <f>'RM_6.10.3.sz.mell'!K47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'RM_6.10.3.sz.mell'!C48</f>
        <v>0</v>
      </c>
      <c r="D48" s="1267">
        <f>'RM_6.10.3.sz.mell'!K48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'RM_6.10.3.sz.mell'!C49</f>
        <v>0</v>
      </c>
      <c r="D49" s="1267">
        <f>'RM_6.10.3.sz.mell'!K49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'RM_6.10.3.sz.mell'!C50</f>
        <v>0</v>
      </c>
      <c r="D50" s="1267">
        <f>'RM_6.10.3.sz.mell'!K50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'RM_6.10.3.sz.mell'!C51</f>
        <v>0</v>
      </c>
      <c r="D51" s="727">
        <f>'RM_6.10.3.sz.mell'!K51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'RM_6.10.3.sz.mell'!C52</f>
        <v>0</v>
      </c>
      <c r="D52" s="1423">
        <f>'RM_6.10.3.sz.mell'!K52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'RM_6.10.3.sz.mell'!C53</f>
        <v>0</v>
      </c>
      <c r="D53" s="1267">
        <f>'RM_6.10.3.sz.mell'!K53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'RM_6.10.3.sz.mell'!C54</f>
        <v>0</v>
      </c>
      <c r="D54" s="1267">
        <f>'RM_6.10.3.sz.mell'!K54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'RM_6.10.3.sz.mell'!C55</f>
        <v>0</v>
      </c>
      <c r="D55" s="1267">
        <f>'RM_6.10.3.sz.mell'!K55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'RM_6.10.3.sz.mell'!C56</f>
        <v>0</v>
      </c>
      <c r="D56" s="727">
        <f>'RM_6.10.3.sz.mell'!K56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'RM_6.10.3.sz.mell'!C57</f>
        <v>0</v>
      </c>
      <c r="D57" s="877">
        <f>'RM_6.10.3.sz.mell'!K57</f>
        <v>0</v>
      </c>
      <c r="E57" s="349">
        <f>+E45+E51+E56</f>
        <v>0</v>
      </c>
    </row>
    <row r="58" spans="1:5" ht="15.2" customHeight="1" thickBot="1" x14ac:dyDescent="0.25">
      <c r="C58" s="607">
        <f>'RM_6.10.3.sz.mell'!C58</f>
        <v>0</v>
      </c>
      <c r="D58" s="607">
        <f>'RM_6.10.3.sz.mell'!K58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'RM_6.10.3.sz.mell'!C59</f>
        <v>0</v>
      </c>
      <c r="D59" s="1410">
        <f>'RM_6.10.3.sz.mell'!K59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'RM_6.10.3.sz.mell'!C60</f>
        <v>0</v>
      </c>
      <c r="D60" s="1410">
        <f>'RM_6.10.3.sz.mell'!K60</f>
        <v>0</v>
      </c>
      <c r="E60" s="865"/>
    </row>
  </sheetData>
  <sheetProtection sheet="1" formatCells="0"/>
  <customSheetViews>
    <customSheetView guid="{9A8A2574-4E4C-4A0E-A4B4-611EAAF4A38D}" scale="120">
      <selection activeCell="N82" sqref="N8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M22" sqref="M2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CONCATENATE(ALAPADATOK!R29," melléklet ",IB_ALAPADATOK!A7," ",IB_ALAPADATOK!B7," ",IB_ALAPADATOK!C7," ",IB_ALAPADATOK!D7)</f>
        <v>6.10.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CONCATENATE(IB_ALAPADATOK!B29)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'RM_6.11.sz.mell'!C10</f>
        <v>0</v>
      </c>
      <c r="D8" s="297">
        <f>'RM_6.11.sz.mell'!K10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'RM_6.11.sz.mell'!C11</f>
        <v>0</v>
      </c>
      <c r="D9" s="1383">
        <f>'RM_6.11.sz.mell'!K11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'RM_6.11.sz.mell'!C12</f>
        <v>0</v>
      </c>
      <c r="D10" s="1421">
        <f>'RM_6.11.sz.mell'!K12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'RM_6.11.sz.mell'!C13</f>
        <v>0</v>
      </c>
      <c r="D11" s="1421">
        <f>'RM_6.11.sz.mell'!K13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'RM_6.11.sz.mell'!C14</f>
        <v>0</v>
      </c>
      <c r="D12" s="1421">
        <f>'RM_6.11.sz.mell'!K14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'RM_6.11.sz.mell'!C15</f>
        <v>0</v>
      </c>
      <c r="D13" s="1421">
        <f>'RM_6.11.sz.mell'!K15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'RM_6.11.sz.mell'!C16</f>
        <v>0</v>
      </c>
      <c r="D14" s="1421">
        <f>'RM_6.11.sz.mell'!K16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'RM_6.11.sz.mell'!C17</f>
        <v>0</v>
      </c>
      <c r="D15" s="1421">
        <f>'RM_6.11.sz.mell'!K17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'RM_6.11.sz.mell'!C18</f>
        <v>0</v>
      </c>
      <c r="D16" s="1422">
        <f>'RM_6.11.sz.mell'!K18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'RM_6.11.sz.mell'!C19</f>
        <v>0</v>
      </c>
      <c r="D17" s="1421">
        <f>'RM_6.11.sz.mell'!K19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'RM_6.11.sz.mell'!C20</f>
        <v>0</v>
      </c>
      <c r="D18" s="1265">
        <f>'RM_6.11.sz.mell'!K20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'RM_6.11.sz.mell'!C21</f>
        <v>0</v>
      </c>
      <c r="D19" s="1265">
        <f>'RM_6.11.sz.mell'!K21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'RM_6.11.sz.mell'!C22</f>
        <v>0</v>
      </c>
      <c r="D20" s="727">
        <f>'RM_6.11.sz.mell'!K22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'RM_6.11.sz.mell'!C23</f>
        <v>0</v>
      </c>
      <c r="D21" s="1421">
        <f>'RM_6.11.sz.mell'!K23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'RM_6.11.sz.mell'!C24</f>
        <v>0</v>
      </c>
      <c r="D22" s="1421">
        <f>'RM_6.11.sz.mell'!K24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'RM_6.11.sz.mell'!C25</f>
        <v>0</v>
      </c>
      <c r="D23" s="1421">
        <f>'RM_6.11.sz.mell'!K25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'RM_6.11.sz.mell'!C26</f>
        <v>0</v>
      </c>
      <c r="D24" s="1421">
        <f>'RM_6.11.sz.mell'!K26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'RM_6.11.sz.mell'!C27</f>
        <v>0</v>
      </c>
      <c r="D25" s="727">
        <f>'RM_6.11.sz.mell'!K27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'RM_6.11.sz.mell'!C28</f>
        <v>0</v>
      </c>
      <c r="D26" s="727">
        <f>'RM_6.11.sz.mell'!K28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'RM_6.11.sz.mell'!C29</f>
        <v>0</v>
      </c>
      <c r="D27" s="1423">
        <f>'RM_6.11.sz.mell'!K29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'RM_6.11.sz.mell'!C30</f>
        <v>0</v>
      </c>
      <c r="D28" s="1269">
        <f>'RM_6.11.sz.mell'!K30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'RM_6.11.sz.mell'!C31</f>
        <v>0</v>
      </c>
      <c r="D29" s="1424">
        <f>'RM_6.11.sz.mell'!K31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'RM_6.11.sz.mell'!C32</f>
        <v>0</v>
      </c>
      <c r="D30" s="727">
        <f>'RM_6.11.sz.mell'!K32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'RM_6.11.sz.mell'!C33</f>
        <v>0</v>
      </c>
      <c r="D31" s="1423">
        <f>'RM_6.11.sz.mell'!K33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'RM_6.11.sz.mell'!C34</f>
        <v>0</v>
      </c>
      <c r="D32" s="1269">
        <f>'RM_6.11.sz.mell'!K34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'RM_6.11.sz.mell'!C35</f>
        <v>0</v>
      </c>
      <c r="D33" s="1424">
        <f>'RM_6.11.sz.mell'!K35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'RM_6.11.sz.mell'!C36</f>
        <v>0</v>
      </c>
      <c r="D34" s="727">
        <f>'RM_6.11.sz.mell'!K36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'RM_6.11.sz.mell'!C37</f>
        <v>0</v>
      </c>
      <c r="D35" s="727">
        <f>'RM_6.11.sz.mell'!K37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'RM_6.11.sz.mell'!C38</f>
        <v>0</v>
      </c>
      <c r="D36" s="727">
        <f>'RM_6.11.sz.mell'!K38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'RM_6.11.sz.mell'!C39</f>
        <v>0</v>
      </c>
      <c r="D37" s="727">
        <f>'RM_6.11.sz.mell'!K39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'RM_6.11.sz.mell'!C40</f>
        <v>0</v>
      </c>
      <c r="D38" s="1423">
        <f>'RM_6.11.sz.mell'!K40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'RM_6.11.sz.mell'!C41</f>
        <v>0</v>
      </c>
      <c r="D39" s="1269">
        <f>'RM_6.11.sz.mell'!K41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'RM_6.11.sz.mell'!C42</f>
        <v>0</v>
      </c>
      <c r="D40" s="1424">
        <f>'RM_6.11.sz.mell'!K42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'RM_6.11.sz.mell'!C43</f>
        <v>0</v>
      </c>
      <c r="D41" s="877">
        <f>'RM_6.11.sz.mell'!K43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'RM_6.11.sz.mell'!C45</f>
        <v>0</v>
      </c>
      <c r="D45" s="727">
        <f>'RM_6.11.sz.mell'!K45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'RM_6.11.sz.mell'!C46</f>
        <v>0</v>
      </c>
      <c r="D46" s="1423">
        <f>'RM_6.11.sz.mell'!K46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'RM_6.11.sz.mell'!C47</f>
        <v>0</v>
      </c>
      <c r="D47" s="1267">
        <f>'RM_6.11.sz.mell'!K47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'RM_6.11.sz.mell'!C48</f>
        <v>0</v>
      </c>
      <c r="D48" s="1267">
        <f>'RM_6.11.sz.mell'!K48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'RM_6.11.sz.mell'!C49</f>
        <v>0</v>
      </c>
      <c r="D49" s="1267">
        <f>'RM_6.11.sz.mell'!K49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'RM_6.11.sz.mell'!C50</f>
        <v>0</v>
      </c>
      <c r="D50" s="1267">
        <f>'RM_6.11.sz.mell'!K50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'RM_6.11.sz.mell'!C51</f>
        <v>0</v>
      </c>
      <c r="D51" s="727">
        <f>'RM_6.11.sz.mell'!K51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'RM_6.11.sz.mell'!C52</f>
        <v>0</v>
      </c>
      <c r="D52" s="1423">
        <f>'RM_6.11.sz.mell'!K52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'RM_6.11.sz.mell'!C53</f>
        <v>0</v>
      </c>
      <c r="D53" s="1267">
        <f>'RM_6.11.sz.mell'!K53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'RM_6.11.sz.mell'!C54</f>
        <v>0</v>
      </c>
      <c r="D54" s="1267">
        <f>'RM_6.11.sz.mell'!K54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'RM_6.11.sz.mell'!C55</f>
        <v>0</v>
      </c>
      <c r="D55" s="1267">
        <f>'RM_6.11.sz.mell'!K55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'RM_6.11.sz.mell'!C56</f>
        <v>0</v>
      </c>
      <c r="D56" s="727">
        <f>'RM_6.11.sz.mell'!K56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'RM_6.11.sz.mell'!C57</f>
        <v>0</v>
      </c>
      <c r="D57" s="877">
        <f>'RM_6.11.sz.mell'!K57</f>
        <v>0</v>
      </c>
      <c r="E57" s="349">
        <f>+E45+E51+E56</f>
        <v>0</v>
      </c>
    </row>
    <row r="58" spans="1:5" ht="15.2" customHeight="1" thickBot="1" x14ac:dyDescent="0.25">
      <c r="C58" s="607">
        <f>'RM_6.11.sz.mell'!C58</f>
        <v>0</v>
      </c>
      <c r="D58" s="607">
        <f>'RM_6.11.sz.mell'!K58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'RM_6.11.sz.mell'!C59</f>
        <v>0</v>
      </c>
      <c r="D59" s="1410">
        <f>'RM_6.11.sz.mell'!K59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'RM_6.11.sz.mell'!C60</f>
        <v>0</v>
      </c>
      <c r="D60" s="1410">
        <f>'RM_6.11.sz.mell'!K60</f>
        <v>0</v>
      </c>
      <c r="E60" s="865"/>
    </row>
  </sheetData>
  <sheetProtection sheet="1" formatCells="0"/>
  <customSheetViews>
    <customSheetView guid="{9A8A2574-4E4C-4A0E-A4B4-611EAAF4A38D}" scale="120">
      <selection activeCell="M22" sqref="M2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6" sqref="N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CONCATENATE(ALAPADATOK!R29,"1. melléklet ",IB_ALAPADATOK!A7," ",IB_ALAPADATOK!B7," ",IB_ALAPADATOK!C7," ",IB_ALAPADATOK!D7)</f>
        <v>6.10.1.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CONCATENATE('IB_6.11.sz.mell'!B2:D2)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'RM_6.11.1.sz.mell'!C10</f>
        <v>0</v>
      </c>
      <c r="D8" s="297">
        <f>'RM_6.11.1.sz.mell'!K10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'RM_6.11.1.sz.mell'!C11</f>
        <v>0</v>
      </c>
      <c r="D9" s="1383">
        <f>'RM_6.11.1.sz.mell'!K11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'RM_6.11.1.sz.mell'!C12</f>
        <v>0</v>
      </c>
      <c r="D10" s="1421">
        <f>'RM_6.11.1.sz.mell'!K12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'RM_6.11.1.sz.mell'!C13</f>
        <v>0</v>
      </c>
      <c r="D11" s="1421">
        <f>'RM_6.11.1.sz.mell'!K13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'RM_6.11.1.sz.mell'!C14</f>
        <v>0</v>
      </c>
      <c r="D12" s="1421">
        <f>'RM_6.11.1.sz.mell'!K14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'RM_6.11.1.sz.mell'!C15</f>
        <v>0</v>
      </c>
      <c r="D13" s="1421">
        <f>'RM_6.11.1.sz.mell'!K15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'RM_6.11.1.sz.mell'!C16</f>
        <v>0</v>
      </c>
      <c r="D14" s="1421">
        <f>'RM_6.11.1.sz.mell'!K16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'RM_6.11.1.sz.mell'!C17</f>
        <v>0</v>
      </c>
      <c r="D15" s="1421">
        <f>'RM_6.11.1.sz.mell'!K17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'RM_6.11.1.sz.mell'!C18</f>
        <v>0</v>
      </c>
      <c r="D16" s="1422">
        <f>'RM_6.11.1.sz.mell'!K18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'RM_6.11.1.sz.mell'!C19</f>
        <v>0</v>
      </c>
      <c r="D17" s="1421">
        <f>'RM_6.11.1.sz.mell'!K19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'RM_6.11.1.sz.mell'!C20</f>
        <v>0</v>
      </c>
      <c r="D18" s="1265">
        <f>'RM_6.11.1.sz.mell'!K20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'RM_6.11.1.sz.mell'!C21</f>
        <v>0</v>
      </c>
      <c r="D19" s="1265">
        <f>'RM_6.11.1.sz.mell'!K21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'RM_6.11.1.sz.mell'!C22</f>
        <v>0</v>
      </c>
      <c r="D20" s="727">
        <f>'RM_6.11.1.sz.mell'!K22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'RM_6.11.1.sz.mell'!C23</f>
        <v>0</v>
      </c>
      <c r="D21" s="1421">
        <f>'RM_6.11.1.sz.mell'!K23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'RM_6.11.1.sz.mell'!C24</f>
        <v>0</v>
      </c>
      <c r="D22" s="1421">
        <f>'RM_6.11.1.sz.mell'!K24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'RM_6.11.1.sz.mell'!C25</f>
        <v>0</v>
      </c>
      <c r="D23" s="1421">
        <f>'RM_6.11.1.sz.mell'!K25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'RM_6.11.1.sz.mell'!C26</f>
        <v>0</v>
      </c>
      <c r="D24" s="1421">
        <f>'RM_6.11.1.sz.mell'!K26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'RM_6.11.1.sz.mell'!C27</f>
        <v>0</v>
      </c>
      <c r="D25" s="727">
        <f>'RM_6.11.1.sz.mell'!K27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'RM_6.11.1.sz.mell'!C28</f>
        <v>0</v>
      </c>
      <c r="D26" s="727">
        <f>'RM_6.11.1.sz.mell'!K28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'RM_6.11.1.sz.mell'!C29</f>
        <v>0</v>
      </c>
      <c r="D27" s="1423">
        <f>'RM_6.11.1.sz.mell'!K29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'RM_6.11.1.sz.mell'!C30</f>
        <v>0</v>
      </c>
      <c r="D28" s="1269">
        <f>'RM_6.11.1.sz.mell'!K30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'RM_6.11.1.sz.mell'!C31</f>
        <v>0</v>
      </c>
      <c r="D29" s="1424">
        <f>'RM_6.11.1.sz.mell'!K31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'RM_6.11.1.sz.mell'!C32</f>
        <v>0</v>
      </c>
      <c r="D30" s="727">
        <f>'RM_6.11.1.sz.mell'!K32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'RM_6.11.1.sz.mell'!C33</f>
        <v>0</v>
      </c>
      <c r="D31" s="1423">
        <f>'RM_6.11.1.sz.mell'!K33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'RM_6.11.1.sz.mell'!C34</f>
        <v>0</v>
      </c>
      <c r="D32" s="1269">
        <f>'RM_6.11.1.sz.mell'!K34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'RM_6.11.1.sz.mell'!C35</f>
        <v>0</v>
      </c>
      <c r="D33" s="1424">
        <f>'RM_6.11.1.sz.mell'!K35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'RM_6.11.1.sz.mell'!C36</f>
        <v>0</v>
      </c>
      <c r="D34" s="727">
        <f>'RM_6.11.1.sz.mell'!K36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'RM_6.11.1.sz.mell'!C37</f>
        <v>0</v>
      </c>
      <c r="D35" s="727">
        <f>'RM_6.11.1.sz.mell'!K37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'RM_6.11.1.sz.mell'!C38</f>
        <v>0</v>
      </c>
      <c r="D36" s="727">
        <f>'RM_6.11.1.sz.mell'!K38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'RM_6.11.1.sz.mell'!C39</f>
        <v>0</v>
      </c>
      <c r="D37" s="727">
        <f>'RM_6.11.1.sz.mell'!K39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'RM_6.11.1.sz.mell'!C40</f>
        <v>0</v>
      </c>
      <c r="D38" s="1423">
        <f>'RM_6.11.1.sz.mell'!K40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'RM_6.11.1.sz.mell'!C41</f>
        <v>0</v>
      </c>
      <c r="D39" s="1269">
        <f>'RM_6.11.1.sz.mell'!K41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'RM_6.11.1.sz.mell'!C42</f>
        <v>0</v>
      </c>
      <c r="D40" s="1424">
        <f>'RM_6.11.1.sz.mell'!K42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'RM_6.11.1.sz.mell'!C43</f>
        <v>0</v>
      </c>
      <c r="D41" s="877">
        <f>'RM_6.11.1.sz.mell'!K43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'RM_6.11.1.sz.mell'!C45</f>
        <v>0</v>
      </c>
      <c r="D45" s="727">
        <f>'RM_6.11.1.sz.mell'!K45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'RM_6.11.1.sz.mell'!C46</f>
        <v>0</v>
      </c>
      <c r="D46" s="1423">
        <f>'RM_6.11.1.sz.mell'!K46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'RM_6.11.1.sz.mell'!C47</f>
        <v>0</v>
      </c>
      <c r="D47" s="1267">
        <f>'RM_6.11.1.sz.mell'!K47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'RM_6.11.1.sz.mell'!C48</f>
        <v>0</v>
      </c>
      <c r="D48" s="1267">
        <f>'RM_6.11.1.sz.mell'!K48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'RM_6.11.1.sz.mell'!C49</f>
        <v>0</v>
      </c>
      <c r="D49" s="1267">
        <f>'RM_6.11.1.sz.mell'!K49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'RM_6.11.1.sz.mell'!C50</f>
        <v>0</v>
      </c>
      <c r="D50" s="1267">
        <f>'RM_6.11.1.sz.mell'!K50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'RM_6.11.1.sz.mell'!C51</f>
        <v>0</v>
      </c>
      <c r="D51" s="727">
        <f>'RM_6.11.1.sz.mell'!K51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'RM_6.11.1.sz.mell'!C52</f>
        <v>0</v>
      </c>
      <c r="D52" s="1423">
        <f>'RM_6.11.1.sz.mell'!K52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'RM_6.11.1.sz.mell'!C53</f>
        <v>0</v>
      </c>
      <c r="D53" s="1267">
        <f>'RM_6.11.1.sz.mell'!K53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'RM_6.11.1.sz.mell'!C54</f>
        <v>0</v>
      </c>
      <c r="D54" s="1267">
        <f>'RM_6.11.1.sz.mell'!K54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'RM_6.11.1.sz.mell'!C55</f>
        <v>0</v>
      </c>
      <c r="D55" s="1267">
        <f>'RM_6.11.1.sz.mell'!K55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'RM_6.11.1.sz.mell'!C56</f>
        <v>0</v>
      </c>
      <c r="D56" s="727">
        <f>'RM_6.11.1.sz.mell'!K56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'RM_6.11.1.sz.mell'!C57</f>
        <v>0</v>
      </c>
      <c r="D57" s="877">
        <f>'RM_6.11.1.sz.mell'!K57</f>
        <v>0</v>
      </c>
      <c r="E57" s="349">
        <f>+E45+E51+E56</f>
        <v>0</v>
      </c>
    </row>
    <row r="58" spans="1:5" ht="15.2" customHeight="1" thickBot="1" x14ac:dyDescent="0.25">
      <c r="C58" s="607">
        <f>'RM_6.11.1.sz.mell'!C58</f>
        <v>0</v>
      </c>
      <c r="D58" s="607">
        <f>'RM_6.11.1.sz.mell'!K58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'RM_6.11.1.sz.mell'!C59</f>
        <v>0</v>
      </c>
      <c r="D59" s="1410">
        <f>'RM_6.11.1.sz.mell'!K59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'RM_6.11.1.sz.mell'!C60</f>
        <v>0</v>
      </c>
      <c r="D60" s="1410">
        <f>'RM_6.11.1.sz.mell'!K60</f>
        <v>0</v>
      </c>
      <c r="E60" s="865"/>
    </row>
  </sheetData>
  <sheetProtection sheet="1" formatCells="0"/>
  <customSheetViews>
    <customSheetView guid="{9A8A2574-4E4C-4A0E-A4B4-611EAAF4A38D}" scale="120">
      <selection activeCell="N66" sqref="N6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59" sqref="O5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CONCATENATE(ALAPADATOK!R29,"2. melléklet ",IB_ALAPADATOK!A7," ",IB_ALAPADATOK!B7," ",IB_ALAPADATOK!C7," ",IB_ALAPADATOK!D7)</f>
        <v>6.10.2.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CONCATENATE('IB_6.11.1.sz.mell'!B2:D2)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'IB_6.11.1.sz.mell'!E4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'RM_6.11.2.sz.mell'!C10</f>
        <v>0</v>
      </c>
      <c r="D8" s="297">
        <f>'RM_6.11.2.sz.mell'!K10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'RM_6.11.2.sz.mell'!C11</f>
        <v>0</v>
      </c>
      <c r="D9" s="1383">
        <f>'RM_6.11.2.sz.mell'!K11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'RM_6.11.2.sz.mell'!C12</f>
        <v>0</v>
      </c>
      <c r="D10" s="1421">
        <f>'RM_6.11.2.sz.mell'!K12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'RM_6.11.2.sz.mell'!C13</f>
        <v>0</v>
      </c>
      <c r="D11" s="1421">
        <f>'RM_6.11.2.sz.mell'!K13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'RM_6.11.2.sz.mell'!C14</f>
        <v>0</v>
      </c>
      <c r="D12" s="1421">
        <f>'RM_6.11.2.sz.mell'!K14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'RM_6.11.2.sz.mell'!C15</f>
        <v>0</v>
      </c>
      <c r="D13" s="1421">
        <f>'RM_6.11.2.sz.mell'!K15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'RM_6.11.2.sz.mell'!C16</f>
        <v>0</v>
      </c>
      <c r="D14" s="1421">
        <f>'RM_6.11.2.sz.mell'!K16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'RM_6.11.2.sz.mell'!C17</f>
        <v>0</v>
      </c>
      <c r="D15" s="1421">
        <f>'RM_6.11.2.sz.mell'!K17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'RM_6.11.2.sz.mell'!C18</f>
        <v>0</v>
      </c>
      <c r="D16" s="1422">
        <f>'RM_6.11.2.sz.mell'!K18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'RM_6.11.2.sz.mell'!C19</f>
        <v>0</v>
      </c>
      <c r="D17" s="1421">
        <f>'RM_6.11.2.sz.mell'!K19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'RM_6.11.2.sz.mell'!C20</f>
        <v>0</v>
      </c>
      <c r="D18" s="1265">
        <f>'RM_6.11.2.sz.mell'!K20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'RM_6.11.2.sz.mell'!C21</f>
        <v>0</v>
      </c>
      <c r="D19" s="1265">
        <f>'RM_6.11.2.sz.mell'!K21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'RM_6.11.2.sz.mell'!C22</f>
        <v>0</v>
      </c>
      <c r="D20" s="727">
        <f>'RM_6.11.2.sz.mell'!K22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'RM_6.11.2.sz.mell'!C23</f>
        <v>0</v>
      </c>
      <c r="D21" s="1421">
        <f>'RM_6.11.2.sz.mell'!K23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'RM_6.11.2.sz.mell'!C24</f>
        <v>0</v>
      </c>
      <c r="D22" s="1421">
        <f>'RM_6.11.2.sz.mell'!K24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'RM_6.11.2.sz.mell'!C25</f>
        <v>0</v>
      </c>
      <c r="D23" s="1421">
        <f>'RM_6.11.2.sz.mell'!K25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'RM_6.11.2.sz.mell'!C26</f>
        <v>0</v>
      </c>
      <c r="D24" s="1421">
        <f>'RM_6.11.2.sz.mell'!K26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'RM_6.11.2.sz.mell'!C27</f>
        <v>0</v>
      </c>
      <c r="D25" s="727">
        <f>'RM_6.11.2.sz.mell'!K27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'RM_6.11.2.sz.mell'!C28</f>
        <v>0</v>
      </c>
      <c r="D26" s="727">
        <f>'RM_6.11.2.sz.mell'!K28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'RM_6.11.2.sz.mell'!C29</f>
        <v>0</v>
      </c>
      <c r="D27" s="1423">
        <f>'RM_6.11.2.sz.mell'!K29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'RM_6.11.2.sz.mell'!C30</f>
        <v>0</v>
      </c>
      <c r="D28" s="1269">
        <f>'RM_6.11.2.sz.mell'!K30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'RM_6.11.2.sz.mell'!C31</f>
        <v>0</v>
      </c>
      <c r="D29" s="1424">
        <f>'RM_6.11.2.sz.mell'!K31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'RM_6.11.2.sz.mell'!C32</f>
        <v>0</v>
      </c>
      <c r="D30" s="727">
        <f>'RM_6.11.2.sz.mell'!K32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'RM_6.11.2.sz.mell'!C33</f>
        <v>0</v>
      </c>
      <c r="D31" s="1423">
        <f>'RM_6.11.2.sz.mell'!K33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'RM_6.11.2.sz.mell'!C34</f>
        <v>0</v>
      </c>
      <c r="D32" s="1269">
        <f>'RM_6.11.2.sz.mell'!K34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'RM_6.11.2.sz.mell'!C35</f>
        <v>0</v>
      </c>
      <c r="D33" s="1424">
        <f>'RM_6.11.2.sz.mell'!K35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'RM_6.11.2.sz.mell'!C36</f>
        <v>0</v>
      </c>
      <c r="D34" s="727">
        <f>'RM_6.11.2.sz.mell'!K36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'RM_6.11.2.sz.mell'!C37</f>
        <v>0</v>
      </c>
      <c r="D35" s="727">
        <f>'RM_6.11.2.sz.mell'!K37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'RM_6.11.2.sz.mell'!C38</f>
        <v>0</v>
      </c>
      <c r="D36" s="727">
        <f>'RM_6.11.2.sz.mell'!K38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'RM_6.11.2.sz.mell'!C39</f>
        <v>0</v>
      </c>
      <c r="D37" s="727">
        <f>'RM_6.11.2.sz.mell'!K39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'RM_6.11.2.sz.mell'!C40</f>
        <v>0</v>
      </c>
      <c r="D38" s="1423">
        <f>'RM_6.11.2.sz.mell'!K40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'RM_6.11.2.sz.mell'!C41</f>
        <v>0</v>
      </c>
      <c r="D39" s="1269">
        <f>'RM_6.11.2.sz.mell'!K41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'RM_6.11.2.sz.mell'!C42</f>
        <v>0</v>
      </c>
      <c r="D40" s="1424">
        <f>'RM_6.11.2.sz.mell'!K42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'RM_6.11.2.sz.mell'!C43</f>
        <v>0</v>
      </c>
      <c r="D41" s="877">
        <f>'RM_6.11.2.sz.mell'!K43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'RM_6.11.2.sz.mell'!C45</f>
        <v>0</v>
      </c>
      <c r="D45" s="297">
        <f>'RM_6.11.2.sz.mell'!K45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'RM_6.11.2.sz.mell'!C46</f>
        <v>0</v>
      </c>
      <c r="D46" s="1423">
        <f>'RM_6.11.2.sz.mell'!K46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'RM_6.11.2.sz.mell'!C47</f>
        <v>0</v>
      </c>
      <c r="D47" s="1267">
        <f>'RM_6.11.2.sz.mell'!K47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'RM_6.11.2.sz.mell'!C48</f>
        <v>0</v>
      </c>
      <c r="D48" s="1267">
        <f>'RM_6.11.2.sz.mell'!K48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'RM_6.11.2.sz.mell'!C49</f>
        <v>0</v>
      </c>
      <c r="D49" s="1267">
        <f>'RM_6.11.2.sz.mell'!K49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'RM_6.11.2.sz.mell'!C50</f>
        <v>0</v>
      </c>
      <c r="D50" s="1267">
        <f>'RM_6.11.2.sz.mell'!K50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'RM_6.11.2.sz.mell'!C51</f>
        <v>0</v>
      </c>
      <c r="D51" s="727">
        <f>'RM_6.11.2.sz.mell'!K51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'RM_6.11.2.sz.mell'!C52</f>
        <v>0</v>
      </c>
      <c r="D52" s="1423">
        <f>'RM_6.11.2.sz.mell'!K52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'RM_6.11.2.sz.mell'!C53</f>
        <v>0</v>
      </c>
      <c r="D53" s="1267">
        <f>'RM_6.11.2.sz.mell'!K53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'RM_6.11.2.sz.mell'!C54</f>
        <v>0</v>
      </c>
      <c r="D54" s="1267">
        <f>'RM_6.11.2.sz.mell'!K54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'RM_6.11.2.sz.mell'!C55</f>
        <v>0</v>
      </c>
      <c r="D55" s="1267">
        <f>'RM_6.11.2.sz.mell'!K55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'RM_6.11.2.sz.mell'!C56</f>
        <v>0</v>
      </c>
      <c r="D56" s="727">
        <f>'RM_6.11.2.sz.mell'!K56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'RM_6.11.2.sz.mell'!C57</f>
        <v>0</v>
      </c>
      <c r="D57" s="877">
        <f>'RM_6.11.2.sz.mell'!K57</f>
        <v>0</v>
      </c>
      <c r="E57" s="349">
        <f>+E45+E51+E56</f>
        <v>0</v>
      </c>
    </row>
    <row r="58" spans="1:5" ht="15.2" customHeight="1" thickBot="1" x14ac:dyDescent="0.25">
      <c r="C58" s="607">
        <f>'RM_6.11.2.sz.mell'!C58</f>
        <v>0</v>
      </c>
      <c r="D58" s="607">
        <f>'RM_6.11.2.sz.mell'!K58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'RM_6.11.2.sz.mell'!C59</f>
        <v>0</v>
      </c>
      <c r="D59" s="1410">
        <f>'RM_6.11.2.sz.mell'!K59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'RM_6.11.2.sz.mell'!C60</f>
        <v>0</v>
      </c>
      <c r="D60" s="1410">
        <f>'RM_6.11.2.sz.mell'!K60</f>
        <v>0</v>
      </c>
      <c r="E60" s="865"/>
    </row>
  </sheetData>
  <sheetProtection sheet="1" formatCells="0"/>
  <customSheetViews>
    <customSheetView guid="{9A8A2574-4E4C-4A0E-A4B4-611EAAF4A38D}" scale="120">
      <selection activeCell="O59" sqref="O5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O66" sqref="O6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CONCATENATE(ALAPADATOK!R29,"3. melléklet ",IB_ALAPADATOK!A7," ",IB_ALAPADATOK!B7," ",IB_ALAPADATOK!C7," ",IB_ALAPADATOK!D7)</f>
        <v>6.10.3.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CONCATENATE('IB_6.11.2.sz.mell'!B2:D2)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'IB_6.11.2.sz.mell'!E4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'RM_6.11.3.sz.mell'!C10</f>
        <v>0</v>
      </c>
      <c r="D8" s="297">
        <f>'RM_6.11.3.sz.mell'!K10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'RM_6.11.3.sz.mell'!C11</f>
        <v>0</v>
      </c>
      <c r="D9" s="1383">
        <f>'RM_6.11.3.sz.mell'!K11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'RM_6.11.3.sz.mell'!C12</f>
        <v>0</v>
      </c>
      <c r="D10" s="1421">
        <f>'RM_6.11.3.sz.mell'!K12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'RM_6.11.3.sz.mell'!C13</f>
        <v>0</v>
      </c>
      <c r="D11" s="1421">
        <f>'RM_6.11.3.sz.mell'!K13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'RM_6.11.3.sz.mell'!C14</f>
        <v>0</v>
      </c>
      <c r="D12" s="1421">
        <f>'RM_6.11.3.sz.mell'!K14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'RM_6.11.3.sz.mell'!C15</f>
        <v>0</v>
      </c>
      <c r="D13" s="1421">
        <f>'RM_6.11.3.sz.mell'!K15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'RM_6.11.3.sz.mell'!C16</f>
        <v>0</v>
      </c>
      <c r="D14" s="1421">
        <f>'RM_6.11.3.sz.mell'!K16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'RM_6.11.3.sz.mell'!C17</f>
        <v>0</v>
      </c>
      <c r="D15" s="1421">
        <f>'RM_6.11.3.sz.mell'!K17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'RM_6.11.3.sz.mell'!C18</f>
        <v>0</v>
      </c>
      <c r="D16" s="1422">
        <f>'RM_6.11.3.sz.mell'!K18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'RM_6.11.3.sz.mell'!C19</f>
        <v>0</v>
      </c>
      <c r="D17" s="1421">
        <f>'RM_6.11.3.sz.mell'!K19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'RM_6.11.3.sz.mell'!C20</f>
        <v>0</v>
      </c>
      <c r="D18" s="1265">
        <f>'RM_6.11.3.sz.mell'!K20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'RM_6.11.3.sz.mell'!C21</f>
        <v>0</v>
      </c>
      <c r="D19" s="1265">
        <f>'RM_6.11.3.sz.mell'!K21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'RM_6.11.3.sz.mell'!C22</f>
        <v>0</v>
      </c>
      <c r="D20" s="727">
        <f>'RM_6.11.3.sz.mell'!K22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'RM_6.11.3.sz.mell'!C23</f>
        <v>0</v>
      </c>
      <c r="D21" s="1421">
        <f>'RM_6.11.3.sz.mell'!K23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'RM_6.11.3.sz.mell'!C24</f>
        <v>0</v>
      </c>
      <c r="D22" s="1421">
        <f>'RM_6.11.3.sz.mell'!K24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'RM_6.11.3.sz.mell'!C25</f>
        <v>0</v>
      </c>
      <c r="D23" s="1421">
        <f>'RM_6.11.3.sz.mell'!K25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'RM_6.11.3.sz.mell'!C26</f>
        <v>0</v>
      </c>
      <c r="D24" s="1421">
        <f>'RM_6.11.3.sz.mell'!K26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'RM_6.11.3.sz.mell'!C27</f>
        <v>0</v>
      </c>
      <c r="D25" s="727">
        <f>'RM_6.11.3.sz.mell'!K27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'RM_6.11.3.sz.mell'!C28</f>
        <v>0</v>
      </c>
      <c r="D26" s="727">
        <f>'RM_6.11.3.sz.mell'!K28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'RM_6.11.3.sz.mell'!C29</f>
        <v>0</v>
      </c>
      <c r="D27" s="1423">
        <f>'RM_6.11.3.sz.mell'!K29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'RM_6.11.3.sz.mell'!C30</f>
        <v>0</v>
      </c>
      <c r="D28" s="1269">
        <f>'RM_6.11.3.sz.mell'!K30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'RM_6.11.3.sz.mell'!C31</f>
        <v>0</v>
      </c>
      <c r="D29" s="1424">
        <f>'RM_6.11.3.sz.mell'!K31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'RM_6.11.3.sz.mell'!C32</f>
        <v>0</v>
      </c>
      <c r="D30" s="727">
        <f>'RM_6.11.3.sz.mell'!K32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'RM_6.11.3.sz.mell'!C33</f>
        <v>0</v>
      </c>
      <c r="D31" s="1423">
        <f>'RM_6.11.3.sz.mell'!K33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'RM_6.11.3.sz.mell'!C34</f>
        <v>0</v>
      </c>
      <c r="D32" s="1269">
        <f>'RM_6.11.3.sz.mell'!K34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'RM_6.11.3.sz.mell'!C35</f>
        <v>0</v>
      </c>
      <c r="D33" s="1424">
        <f>'RM_6.11.3.sz.mell'!K35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'RM_6.11.3.sz.mell'!C36</f>
        <v>0</v>
      </c>
      <c r="D34" s="727">
        <f>'RM_6.11.3.sz.mell'!K36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'RM_6.11.3.sz.mell'!C37</f>
        <v>0</v>
      </c>
      <c r="D35" s="727">
        <f>'RM_6.11.3.sz.mell'!K37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'RM_6.11.3.sz.mell'!C38</f>
        <v>0</v>
      </c>
      <c r="D36" s="727">
        <f>'RM_6.11.3.sz.mell'!K38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'RM_6.11.3.sz.mell'!C39</f>
        <v>0</v>
      </c>
      <c r="D37" s="727">
        <f>'RM_6.11.3.sz.mell'!K39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'RM_6.11.3.sz.mell'!C40</f>
        <v>0</v>
      </c>
      <c r="D38" s="1423">
        <f>'RM_6.11.3.sz.mell'!K40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'RM_6.11.3.sz.mell'!C41</f>
        <v>0</v>
      </c>
      <c r="D39" s="1269">
        <f>'RM_6.11.3.sz.mell'!K41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'RM_6.11.3.sz.mell'!C42</f>
        <v>0</v>
      </c>
      <c r="D40" s="1424">
        <f>'RM_6.11.3.sz.mell'!K42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'RM_6.11.3.sz.mell'!C43</f>
        <v>0</v>
      </c>
      <c r="D41" s="877">
        <f>'RM_6.11.3.sz.mell'!K43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'RM_6.11.3.sz.mell'!C45</f>
        <v>0</v>
      </c>
      <c r="D45" s="727">
        <f>'RM_6.11.3.sz.mell'!K45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'RM_6.11.3.sz.mell'!C46</f>
        <v>0</v>
      </c>
      <c r="D46" s="1423">
        <f>'RM_6.11.3.sz.mell'!K46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'RM_6.11.3.sz.mell'!C47</f>
        <v>0</v>
      </c>
      <c r="D47" s="1267">
        <f>'RM_6.11.3.sz.mell'!K47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'RM_6.11.3.sz.mell'!C48</f>
        <v>0</v>
      </c>
      <c r="D48" s="1267">
        <f>'RM_6.11.3.sz.mell'!K48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'RM_6.11.3.sz.mell'!C49</f>
        <v>0</v>
      </c>
      <c r="D49" s="1267">
        <f>'RM_6.11.3.sz.mell'!K49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'RM_6.11.3.sz.mell'!C50</f>
        <v>0</v>
      </c>
      <c r="D50" s="1267">
        <f>'RM_6.11.3.sz.mell'!K50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'RM_6.11.3.sz.mell'!C51</f>
        <v>0</v>
      </c>
      <c r="D51" s="727">
        <f>'RM_6.11.3.sz.mell'!K51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'RM_6.11.3.sz.mell'!C52</f>
        <v>0</v>
      </c>
      <c r="D52" s="1423">
        <f>'RM_6.11.3.sz.mell'!K52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'RM_6.11.3.sz.mell'!C53</f>
        <v>0</v>
      </c>
      <c r="D53" s="1267">
        <f>'RM_6.11.3.sz.mell'!K53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'RM_6.11.3.sz.mell'!C54</f>
        <v>0</v>
      </c>
      <c r="D54" s="1267">
        <f>'RM_6.11.3.sz.mell'!K54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'RM_6.11.3.sz.mell'!C55</f>
        <v>0</v>
      </c>
      <c r="D55" s="1267">
        <f>'RM_6.11.3.sz.mell'!K55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'RM_6.11.3.sz.mell'!C56</f>
        <v>0</v>
      </c>
      <c r="D56" s="727">
        <f>'RM_6.11.3.sz.mell'!K56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'RM_6.11.3.sz.mell'!C57</f>
        <v>0</v>
      </c>
      <c r="D57" s="877">
        <f>'RM_6.11.3.sz.mell'!K57</f>
        <v>0</v>
      </c>
      <c r="E57" s="349">
        <f>+E45+E51+E56</f>
        <v>0</v>
      </c>
    </row>
    <row r="58" spans="1:5" ht="15.2" customHeight="1" thickBot="1" x14ac:dyDescent="0.25">
      <c r="C58" s="607">
        <f>'RM_6.11.3.sz.mell'!C58</f>
        <v>0</v>
      </c>
      <c r="D58" s="607">
        <f>'RM_6.11.3.sz.mell'!K58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'RM_6.11.3.sz.mell'!C59</f>
        <v>0</v>
      </c>
      <c r="D59" s="1410">
        <f>'RM_6.11.3.sz.mell'!K59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'RM_6.11.3.sz.mell'!C60</f>
        <v>0</v>
      </c>
      <c r="D60" s="1410">
        <f>'RM_6.11.3.sz.mell'!K60</f>
        <v>0</v>
      </c>
      <c r="E60" s="865"/>
    </row>
  </sheetData>
  <sheetProtection sheet="1" formatCells="0"/>
  <customSheetViews>
    <customSheetView guid="{9A8A2574-4E4C-4A0E-A4B4-611EAAF4A38D}" scale="120">
      <selection activeCell="O66" sqref="O6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zoomScale="120" zoomScaleNormal="120" workbookViewId="0">
      <selection activeCell="N60" sqref="N60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CONCATENATE(ALAPADATOK!R31," melléklet ",IB_ALAPADATOK!A7," ",IB_ALAPADATOK!B7," ",IB_ALAPADATOK!C7," ",IB_ALAPADATOK!D7)</f>
        <v>6.11. melléklet a 2021. III. negyedévi költségvetési tájékoztatóhoz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CONCATENATE(IB_ALAPADATOK!B31)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'RM_6.12.sz.mell'!C10</f>
        <v>0</v>
      </c>
      <c r="D8" s="297">
        <f>'RM_6.12.sz.mell'!K10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'RM_6.12.sz.mell'!C11</f>
        <v>0</v>
      </c>
      <c r="D9" s="1383">
        <f>'RM_6.12.sz.mell'!K11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'RM_6.12.sz.mell'!C12</f>
        <v>0</v>
      </c>
      <c r="D10" s="1421">
        <f>'RM_6.12.sz.mell'!K12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'RM_6.12.sz.mell'!C13</f>
        <v>0</v>
      </c>
      <c r="D11" s="1421">
        <f>'RM_6.12.sz.mell'!K13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'RM_6.12.sz.mell'!C14</f>
        <v>0</v>
      </c>
      <c r="D12" s="1421">
        <f>'RM_6.12.sz.mell'!K14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'RM_6.12.sz.mell'!C15</f>
        <v>0</v>
      </c>
      <c r="D13" s="1421">
        <f>'RM_6.12.sz.mell'!K15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'RM_6.12.sz.mell'!C16</f>
        <v>0</v>
      </c>
      <c r="D14" s="1421">
        <f>'RM_6.12.sz.mell'!K16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'RM_6.12.sz.mell'!C17</f>
        <v>0</v>
      </c>
      <c r="D15" s="1421">
        <f>'RM_6.12.sz.mell'!K17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'RM_6.12.sz.mell'!C18</f>
        <v>0</v>
      </c>
      <c r="D16" s="1422">
        <f>'RM_6.12.sz.mell'!K18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'RM_6.12.sz.mell'!C19</f>
        <v>0</v>
      </c>
      <c r="D17" s="1421">
        <f>'RM_6.12.sz.mell'!K19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'RM_6.12.sz.mell'!C20</f>
        <v>0</v>
      </c>
      <c r="D18" s="1265">
        <f>'RM_6.12.sz.mell'!K20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'RM_6.12.sz.mell'!C21</f>
        <v>0</v>
      </c>
      <c r="D19" s="1265">
        <f>'RM_6.12.sz.mell'!K21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'RM_6.12.sz.mell'!C22</f>
        <v>0</v>
      </c>
      <c r="D20" s="727">
        <f>'RM_6.12.sz.mell'!K22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'RM_6.12.sz.mell'!C23</f>
        <v>0</v>
      </c>
      <c r="D21" s="1421">
        <f>'RM_6.12.sz.mell'!K23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'RM_6.12.sz.mell'!C24</f>
        <v>0</v>
      </c>
      <c r="D22" s="1421">
        <f>'RM_6.12.sz.mell'!K24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'RM_6.12.sz.mell'!C25</f>
        <v>0</v>
      </c>
      <c r="D23" s="1421">
        <f>'RM_6.12.sz.mell'!K25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'RM_6.12.sz.mell'!C26</f>
        <v>0</v>
      </c>
      <c r="D24" s="1421">
        <f>'RM_6.12.sz.mell'!K26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'RM_6.12.sz.mell'!C27</f>
        <v>0</v>
      </c>
      <c r="D25" s="727">
        <f>'RM_6.12.sz.mell'!K27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'RM_6.12.sz.mell'!C28</f>
        <v>0</v>
      </c>
      <c r="D26" s="727">
        <f>'RM_6.12.sz.mell'!K28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'RM_6.12.sz.mell'!C29</f>
        <v>0</v>
      </c>
      <c r="D27" s="1423">
        <f>'RM_6.12.sz.mell'!K29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'RM_6.12.sz.mell'!C30</f>
        <v>0</v>
      </c>
      <c r="D28" s="1269">
        <f>'RM_6.12.sz.mell'!K30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'RM_6.12.sz.mell'!C31</f>
        <v>0</v>
      </c>
      <c r="D29" s="1424">
        <f>'RM_6.12.sz.mell'!K31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'RM_6.12.sz.mell'!C32</f>
        <v>0</v>
      </c>
      <c r="D30" s="727">
        <f>'RM_6.12.sz.mell'!K32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'RM_6.12.sz.mell'!C33</f>
        <v>0</v>
      </c>
      <c r="D31" s="1423">
        <f>'RM_6.12.sz.mell'!K33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'RM_6.12.sz.mell'!C34</f>
        <v>0</v>
      </c>
      <c r="D32" s="1269">
        <f>'RM_6.12.sz.mell'!K34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'RM_6.12.sz.mell'!C35</f>
        <v>0</v>
      </c>
      <c r="D33" s="1424">
        <f>'RM_6.12.sz.mell'!K35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'RM_6.12.sz.mell'!C36</f>
        <v>0</v>
      </c>
      <c r="D34" s="727">
        <f>'RM_6.12.sz.mell'!K36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'RM_6.12.sz.mell'!C37</f>
        <v>0</v>
      </c>
      <c r="D35" s="727">
        <f>'RM_6.12.sz.mell'!K37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'RM_6.12.sz.mell'!C38</f>
        <v>0</v>
      </c>
      <c r="D36" s="727">
        <f>'RM_6.12.sz.mell'!K38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'RM_6.12.sz.mell'!C39</f>
        <v>0</v>
      </c>
      <c r="D37" s="727">
        <f>'RM_6.12.sz.mell'!K39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'RM_6.12.sz.mell'!C40</f>
        <v>0</v>
      </c>
      <c r="D38" s="1423">
        <f>'RM_6.12.sz.mell'!K40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'RM_6.12.sz.mell'!C41</f>
        <v>0</v>
      </c>
      <c r="D39" s="1269">
        <f>'RM_6.12.sz.mell'!K41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'RM_6.12.sz.mell'!C42</f>
        <v>0</v>
      </c>
      <c r="D40" s="1424">
        <f>'RM_6.12.sz.mell'!K42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'RM_6.12.sz.mell'!C43</f>
        <v>0</v>
      </c>
      <c r="D41" s="877">
        <f>'RM_6.12.sz.mell'!K43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'RM_6.12.sz.mell'!C45</f>
        <v>0</v>
      </c>
      <c r="D45" s="727">
        <f>'RM_6.12.sz.mell'!K45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'RM_6.12.sz.mell'!C46</f>
        <v>0</v>
      </c>
      <c r="D46" s="1423">
        <f>'RM_6.12.sz.mell'!K46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'RM_6.12.sz.mell'!C47</f>
        <v>0</v>
      </c>
      <c r="D47" s="1267">
        <f>'RM_6.12.sz.mell'!K47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'RM_6.12.sz.mell'!C48</f>
        <v>0</v>
      </c>
      <c r="D48" s="1267">
        <f>'RM_6.12.sz.mell'!K48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'RM_6.12.sz.mell'!C49</f>
        <v>0</v>
      </c>
      <c r="D49" s="1267">
        <f>'RM_6.12.sz.mell'!K49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'RM_6.12.sz.mell'!C50</f>
        <v>0</v>
      </c>
      <c r="D50" s="1267">
        <f>'RM_6.12.sz.mell'!K50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'RM_6.12.sz.mell'!C51</f>
        <v>0</v>
      </c>
      <c r="D51" s="727">
        <f>'RM_6.12.sz.mell'!K51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'RM_6.12.sz.mell'!C52</f>
        <v>0</v>
      </c>
      <c r="D52" s="1423">
        <f>'RM_6.12.sz.mell'!K52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'RM_6.12.sz.mell'!C53</f>
        <v>0</v>
      </c>
      <c r="D53" s="1267">
        <f>'RM_6.12.sz.mell'!K53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'RM_6.12.sz.mell'!C54</f>
        <v>0</v>
      </c>
      <c r="D54" s="1267">
        <f>'RM_6.12.sz.mell'!K54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'RM_6.12.sz.mell'!C55</f>
        <v>0</v>
      </c>
      <c r="D55" s="1267">
        <f>'RM_6.12.sz.mell'!K55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'RM_6.12.sz.mell'!C56</f>
        <v>0</v>
      </c>
      <c r="D56" s="727">
        <f>'RM_6.12.sz.mell'!K56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'RM_6.12.sz.mell'!C57</f>
        <v>0</v>
      </c>
      <c r="D57" s="877">
        <f>'RM_6.12.sz.mell'!K57</f>
        <v>0</v>
      </c>
      <c r="E57" s="349">
        <f>+E45+E51+E56</f>
        <v>0</v>
      </c>
    </row>
    <row r="58" spans="1:5" ht="15.2" customHeight="1" thickBot="1" x14ac:dyDescent="0.25">
      <c r="C58" s="607">
        <f>'RM_6.12.sz.mell'!C58</f>
        <v>0</v>
      </c>
      <c r="D58" s="607">
        <f>'RM_6.12.sz.mell'!K58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'RM_6.12.sz.mell'!C59</f>
        <v>0</v>
      </c>
      <c r="D59" s="1410">
        <f>'RM_6.12.sz.mell'!K59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'RM_6.12.sz.mell'!C60</f>
        <v>0</v>
      </c>
      <c r="D60" s="1410">
        <f>'RM_6.12.sz.mell'!K60</f>
        <v>0</v>
      </c>
      <c r="E60" s="865"/>
    </row>
  </sheetData>
  <sheetProtection sheet="1" formatCells="0"/>
  <customSheetViews>
    <customSheetView guid="{9A8A2574-4E4C-4A0E-A4B4-611EAAF4A38D}" scale="120">
      <selection activeCell="N60" sqref="N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5" sqref="C4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CONCATENATE(ALAPADATOK!R31,"1. melléklet ",IB_ALAPADATOK!A7," ",IB_ALAPADATOK!B7," ",IB_ALAPADATOK!C7," ",IB_ALAPADATOK!D7)</f>
        <v>6.11.1.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CONCATENATE('IB_6.12.sz.mell'!B2:D2)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'RM_6.12.1.sz.mell'!C10</f>
        <v>0</v>
      </c>
      <c r="D8" s="297">
        <f>'RM_6.12.1.sz.mell'!K10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'RM_6.12.1.sz.mell'!C11</f>
        <v>0</v>
      </c>
      <c r="D9" s="1383">
        <f>'RM_6.12.1.sz.mell'!K11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'RM_6.12.1.sz.mell'!C12</f>
        <v>0</v>
      </c>
      <c r="D10" s="1421">
        <f>'RM_6.12.1.sz.mell'!K12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'RM_6.12.1.sz.mell'!C13</f>
        <v>0</v>
      </c>
      <c r="D11" s="1421">
        <f>'RM_6.12.1.sz.mell'!K13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'RM_6.12.1.sz.mell'!C14</f>
        <v>0</v>
      </c>
      <c r="D12" s="1421">
        <f>'RM_6.12.1.sz.mell'!K14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'RM_6.12.1.sz.mell'!C15</f>
        <v>0</v>
      </c>
      <c r="D13" s="1421">
        <f>'RM_6.12.1.sz.mell'!K15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'RM_6.12.1.sz.mell'!C16</f>
        <v>0</v>
      </c>
      <c r="D14" s="1421">
        <f>'RM_6.12.1.sz.mell'!K16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'RM_6.12.1.sz.mell'!C17</f>
        <v>0</v>
      </c>
      <c r="D15" s="1421">
        <f>'RM_6.12.1.sz.mell'!K17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'RM_6.12.1.sz.mell'!C18</f>
        <v>0</v>
      </c>
      <c r="D16" s="1422">
        <f>'RM_6.12.1.sz.mell'!K18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'RM_6.12.1.sz.mell'!C19</f>
        <v>0</v>
      </c>
      <c r="D17" s="1421">
        <f>'RM_6.12.1.sz.mell'!K19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'RM_6.12.1.sz.mell'!C20</f>
        <v>0</v>
      </c>
      <c r="D18" s="1265">
        <f>'RM_6.12.1.sz.mell'!K20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'RM_6.12.1.sz.mell'!C21</f>
        <v>0</v>
      </c>
      <c r="D19" s="1265">
        <f>'RM_6.12.1.sz.mell'!K21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'RM_6.12.1.sz.mell'!C22</f>
        <v>0</v>
      </c>
      <c r="D20" s="727">
        <f>'RM_6.12.1.sz.mell'!K22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'RM_6.12.1.sz.mell'!C23</f>
        <v>0</v>
      </c>
      <c r="D21" s="1421">
        <f>'RM_6.12.1.sz.mell'!K23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'RM_6.12.1.sz.mell'!C24</f>
        <v>0</v>
      </c>
      <c r="D22" s="1421">
        <f>'RM_6.12.1.sz.mell'!K24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'RM_6.12.1.sz.mell'!C25</f>
        <v>0</v>
      </c>
      <c r="D23" s="1421">
        <f>'RM_6.12.1.sz.mell'!K25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'RM_6.12.1.sz.mell'!C26</f>
        <v>0</v>
      </c>
      <c r="D24" s="1421">
        <f>'RM_6.12.1.sz.mell'!K26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'RM_6.12.1.sz.mell'!C27</f>
        <v>0</v>
      </c>
      <c r="D25" s="727">
        <f>'RM_6.12.1.sz.mell'!K27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'RM_6.12.1.sz.mell'!C28</f>
        <v>0</v>
      </c>
      <c r="D26" s="727">
        <f>'RM_6.12.1.sz.mell'!K28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'RM_6.12.1.sz.mell'!C29</f>
        <v>0</v>
      </c>
      <c r="D27" s="1423">
        <f>'RM_6.12.1.sz.mell'!K29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'RM_6.12.1.sz.mell'!C30</f>
        <v>0</v>
      </c>
      <c r="D28" s="1269">
        <f>'RM_6.12.1.sz.mell'!K30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'RM_6.12.1.sz.mell'!C31</f>
        <v>0</v>
      </c>
      <c r="D29" s="1424">
        <f>'RM_6.12.1.sz.mell'!K31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'RM_6.12.1.sz.mell'!C32</f>
        <v>0</v>
      </c>
      <c r="D30" s="727">
        <f>'RM_6.12.1.sz.mell'!K32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'RM_6.12.1.sz.mell'!C33</f>
        <v>0</v>
      </c>
      <c r="D31" s="1423">
        <f>'RM_6.12.1.sz.mell'!K33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'RM_6.12.1.sz.mell'!C34</f>
        <v>0</v>
      </c>
      <c r="D32" s="1269">
        <f>'RM_6.12.1.sz.mell'!K34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'RM_6.12.1.sz.mell'!C35</f>
        <v>0</v>
      </c>
      <c r="D33" s="1424">
        <f>'RM_6.12.1.sz.mell'!K35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'RM_6.12.1.sz.mell'!C36</f>
        <v>0</v>
      </c>
      <c r="D34" s="727">
        <f>'RM_6.12.1.sz.mell'!K36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'RM_6.12.1.sz.mell'!C37</f>
        <v>0</v>
      </c>
      <c r="D35" s="727">
        <f>'RM_6.12.1.sz.mell'!K37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'RM_6.12.1.sz.mell'!C38</f>
        <v>0</v>
      </c>
      <c r="D36" s="727">
        <f>'RM_6.12.1.sz.mell'!K38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'RM_6.12.1.sz.mell'!C39</f>
        <v>0</v>
      </c>
      <c r="D37" s="727">
        <f>'RM_6.12.1.sz.mell'!K39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'RM_6.12.1.sz.mell'!C40</f>
        <v>0</v>
      </c>
      <c r="D38" s="1423">
        <f>'RM_6.12.1.sz.mell'!K40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'RM_6.12.1.sz.mell'!C41</f>
        <v>0</v>
      </c>
      <c r="D39" s="1269">
        <f>'RM_6.12.1.sz.mell'!K41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'RM_6.12.1.sz.mell'!C42</f>
        <v>0</v>
      </c>
      <c r="D40" s="1424">
        <f>'RM_6.12.1.sz.mell'!K42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'RM_6.12.1.sz.mell'!C43</f>
        <v>0</v>
      </c>
      <c r="D41" s="877">
        <f>'RM_6.12.1.sz.mell'!K43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'RM_6.12.1.sz.mell'!C45</f>
        <v>0</v>
      </c>
      <c r="D45" s="727">
        <f>'RM_6.12.1.sz.mell'!K45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'RM_6.12.1.sz.mell'!C46</f>
        <v>0</v>
      </c>
      <c r="D46" s="1423">
        <f>'RM_6.12.1.sz.mell'!K46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'RM_6.12.1.sz.mell'!C47</f>
        <v>0</v>
      </c>
      <c r="D47" s="1267">
        <f>'RM_6.12.1.sz.mell'!K47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'RM_6.12.1.sz.mell'!C48</f>
        <v>0</v>
      </c>
      <c r="D48" s="1267">
        <f>'RM_6.12.1.sz.mell'!K48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'RM_6.12.1.sz.mell'!C49</f>
        <v>0</v>
      </c>
      <c r="D49" s="1267">
        <f>'RM_6.12.1.sz.mell'!K49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'RM_6.12.1.sz.mell'!C50</f>
        <v>0</v>
      </c>
      <c r="D50" s="1267">
        <f>'RM_6.12.1.sz.mell'!K50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'RM_6.12.1.sz.mell'!C51</f>
        <v>0</v>
      </c>
      <c r="D51" s="727">
        <f>'RM_6.12.1.sz.mell'!K51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'RM_6.12.1.sz.mell'!C52</f>
        <v>0</v>
      </c>
      <c r="D52" s="1423">
        <f>'RM_6.12.1.sz.mell'!K52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'RM_6.12.1.sz.mell'!C53</f>
        <v>0</v>
      </c>
      <c r="D53" s="1267">
        <f>'RM_6.12.1.sz.mell'!K53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'RM_6.12.1.sz.mell'!C54</f>
        <v>0</v>
      </c>
      <c r="D54" s="1267">
        <f>'RM_6.12.1.sz.mell'!K54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'RM_6.12.1.sz.mell'!C55</f>
        <v>0</v>
      </c>
      <c r="D55" s="1267">
        <f>'RM_6.12.1.sz.mell'!K55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'RM_6.12.1.sz.mell'!C56</f>
        <v>0</v>
      </c>
      <c r="D56" s="727">
        <f>'RM_6.12.1.sz.mell'!K56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'RM_6.12.1.sz.mell'!C57</f>
        <v>0</v>
      </c>
      <c r="D57" s="877">
        <f>'RM_6.12.1.sz.mell'!K57</f>
        <v>0</v>
      </c>
      <c r="E57" s="349">
        <f>+E45+E51+E56</f>
        <v>0</v>
      </c>
    </row>
    <row r="58" spans="1:5" ht="15.2" customHeight="1" thickBot="1" x14ac:dyDescent="0.25">
      <c r="C58" s="607">
        <f>'RM_6.12.1.sz.mell'!C58</f>
        <v>0</v>
      </c>
      <c r="D58" s="607">
        <f>'RM_6.12.1.sz.mell'!K58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'RM_6.12.1.sz.mell'!C59</f>
        <v>0</v>
      </c>
      <c r="D59" s="1410">
        <f>'RM_6.12.1.sz.mell'!K59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'RM_6.12.1.sz.mell'!C60</f>
        <v>0</v>
      </c>
      <c r="D60" s="1410">
        <f>'RM_6.12.1.sz.mell'!K60</f>
        <v>0</v>
      </c>
      <c r="E60" s="865"/>
    </row>
  </sheetData>
  <sheetProtection sheet="1" formatCells="0"/>
  <customSheetViews>
    <customSheetView guid="{9A8A2574-4E4C-4A0E-A4B4-611EAAF4A38D}" scale="120" topLeftCell="A33">
      <selection activeCell="C45" sqref="C4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41" zoomScale="120" zoomScaleNormal="120" workbookViewId="0">
      <selection activeCell="C52" sqref="C52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CONCATENATE(ALAPADATOK!R31,"2. melléklet ",IB_ALAPADATOK!A7," ",IB_ALAPADATOK!B7," ",IB_ALAPADATOK!C7," ",IB_ALAPADATOK!D7)</f>
        <v>6.11.2.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CONCATENATE('IB_6.12.1.sz.mell'!B2:D2)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'IB_6.12.1.sz.mell'!E4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'RM_6.12.2.sz.mell'!C10</f>
        <v>0</v>
      </c>
      <c r="D8" s="297">
        <f>'RM_6.12.2.sz.mell'!K10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'RM_6.12.2.sz.mell'!C11</f>
        <v>0</v>
      </c>
      <c r="D9" s="1383">
        <f>'RM_6.12.2.sz.mell'!K11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'RM_6.12.2.sz.mell'!C12</f>
        <v>0</v>
      </c>
      <c r="D10" s="1421">
        <f>'RM_6.12.2.sz.mell'!K12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'RM_6.12.2.sz.mell'!C13</f>
        <v>0</v>
      </c>
      <c r="D11" s="1421">
        <f>'RM_6.12.2.sz.mell'!K13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'RM_6.12.2.sz.mell'!C14</f>
        <v>0</v>
      </c>
      <c r="D12" s="1421">
        <f>'RM_6.12.2.sz.mell'!K14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'RM_6.12.2.sz.mell'!C15</f>
        <v>0</v>
      </c>
      <c r="D13" s="1421">
        <f>'RM_6.12.2.sz.mell'!K15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'RM_6.12.2.sz.mell'!C16</f>
        <v>0</v>
      </c>
      <c r="D14" s="1421">
        <f>'RM_6.12.2.sz.mell'!K16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'RM_6.12.2.sz.mell'!C17</f>
        <v>0</v>
      </c>
      <c r="D15" s="1421">
        <f>'RM_6.12.2.sz.mell'!K17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'RM_6.12.2.sz.mell'!C18</f>
        <v>0</v>
      </c>
      <c r="D16" s="1422">
        <f>'RM_6.12.2.sz.mell'!K18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'RM_6.12.2.sz.mell'!C19</f>
        <v>0</v>
      </c>
      <c r="D17" s="1421">
        <f>'RM_6.12.2.sz.mell'!K19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'RM_6.12.2.sz.mell'!C20</f>
        <v>0</v>
      </c>
      <c r="D18" s="1265">
        <f>'RM_6.12.2.sz.mell'!K20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'RM_6.12.2.sz.mell'!C21</f>
        <v>0</v>
      </c>
      <c r="D19" s="1265">
        <f>'RM_6.12.2.sz.mell'!K21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'RM_6.12.2.sz.mell'!C22</f>
        <v>0</v>
      </c>
      <c r="D20" s="727">
        <f>'RM_6.12.2.sz.mell'!K22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'RM_6.12.2.sz.mell'!C23</f>
        <v>0</v>
      </c>
      <c r="D21" s="1421">
        <f>'RM_6.12.2.sz.mell'!K23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'RM_6.12.2.sz.mell'!C24</f>
        <v>0</v>
      </c>
      <c r="D22" s="1421">
        <f>'RM_6.12.2.sz.mell'!K24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'RM_6.12.2.sz.mell'!C25</f>
        <v>0</v>
      </c>
      <c r="D23" s="1421">
        <f>'RM_6.12.2.sz.mell'!K25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'RM_6.12.2.sz.mell'!C26</f>
        <v>0</v>
      </c>
      <c r="D24" s="1421">
        <f>'RM_6.12.2.sz.mell'!K26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'RM_6.12.2.sz.mell'!C27</f>
        <v>0</v>
      </c>
      <c r="D25" s="727">
        <f>'RM_6.12.2.sz.mell'!K27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'RM_6.12.2.sz.mell'!C28</f>
        <v>0</v>
      </c>
      <c r="D26" s="727">
        <f>'RM_6.12.2.sz.mell'!K28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'RM_6.12.2.sz.mell'!C29</f>
        <v>0</v>
      </c>
      <c r="D27" s="1423">
        <f>'RM_6.12.2.sz.mell'!K29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'RM_6.12.2.sz.mell'!C30</f>
        <v>0</v>
      </c>
      <c r="D28" s="1269">
        <f>'RM_6.12.2.sz.mell'!K30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'RM_6.12.2.sz.mell'!C31</f>
        <v>0</v>
      </c>
      <c r="D29" s="1424">
        <f>'RM_6.12.2.sz.mell'!K31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'RM_6.12.2.sz.mell'!C32</f>
        <v>0</v>
      </c>
      <c r="D30" s="727">
        <f>'RM_6.12.2.sz.mell'!K32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'RM_6.12.2.sz.mell'!C33</f>
        <v>0</v>
      </c>
      <c r="D31" s="1423">
        <f>'RM_6.12.2.sz.mell'!K33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'RM_6.12.2.sz.mell'!C34</f>
        <v>0</v>
      </c>
      <c r="D32" s="1269">
        <f>'RM_6.12.2.sz.mell'!K34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'RM_6.12.2.sz.mell'!C35</f>
        <v>0</v>
      </c>
      <c r="D33" s="1424">
        <f>'RM_6.12.2.sz.mell'!K35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'RM_6.12.2.sz.mell'!C36</f>
        <v>0</v>
      </c>
      <c r="D34" s="727">
        <f>'RM_6.12.2.sz.mell'!K36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'RM_6.12.2.sz.mell'!C37</f>
        <v>0</v>
      </c>
      <c r="D35" s="727">
        <f>'RM_6.12.2.sz.mell'!K37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'RM_6.12.2.sz.mell'!C38</f>
        <v>0</v>
      </c>
      <c r="D36" s="727">
        <f>'RM_6.12.2.sz.mell'!K38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'RM_6.12.2.sz.mell'!C39</f>
        <v>0</v>
      </c>
      <c r="D37" s="727">
        <f>'RM_6.12.2.sz.mell'!K39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'RM_6.12.2.sz.mell'!C40</f>
        <v>0</v>
      </c>
      <c r="D38" s="1423">
        <f>'RM_6.12.2.sz.mell'!K40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'RM_6.12.2.sz.mell'!C41</f>
        <v>0</v>
      </c>
      <c r="D39" s="1269">
        <f>'RM_6.12.2.sz.mell'!K41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'RM_6.12.2.sz.mell'!C42</f>
        <v>0</v>
      </c>
      <c r="D40" s="1424">
        <f>'RM_6.12.2.sz.mell'!K42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'RM_6.12.2.sz.mell'!C43</f>
        <v>0</v>
      </c>
      <c r="D41" s="877">
        <f>'RM_6.12.2.sz.mell'!K43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'RM_6.12.2.sz.mell'!C45</f>
        <v>0</v>
      </c>
      <c r="D45" s="727">
        <f>'RM_6.12.2.sz.mell'!K45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'RM_6.12.2.sz.mell'!C46</f>
        <v>0</v>
      </c>
      <c r="D46" s="1423">
        <f>'RM_6.12.2.sz.mell'!K46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'RM_6.12.2.sz.mell'!C47</f>
        <v>0</v>
      </c>
      <c r="D47" s="1267">
        <f>'RM_6.12.2.sz.mell'!K47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'RM_6.12.2.sz.mell'!C48</f>
        <v>0</v>
      </c>
      <c r="D48" s="1267">
        <f>'RM_6.12.2.sz.mell'!K48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'RM_6.12.2.sz.mell'!C49</f>
        <v>0</v>
      </c>
      <c r="D49" s="1267">
        <f>'RM_6.12.2.sz.mell'!K49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'RM_6.12.2.sz.mell'!C50</f>
        <v>0</v>
      </c>
      <c r="D50" s="1267">
        <f>'RM_6.12.2.sz.mell'!K50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'RM_6.12.2.sz.mell'!C51</f>
        <v>0</v>
      </c>
      <c r="D51" s="727">
        <f>'RM_6.12.2.sz.mell'!K51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'RM_6.12.2.sz.mell'!C52</f>
        <v>0</v>
      </c>
      <c r="D52" s="1423">
        <f>'RM_6.12.2.sz.mell'!K52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'RM_6.12.2.sz.mell'!C53</f>
        <v>0</v>
      </c>
      <c r="D53" s="1267">
        <f>'RM_6.12.2.sz.mell'!K53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'RM_6.12.2.sz.mell'!C54</f>
        <v>0</v>
      </c>
      <c r="D54" s="1267">
        <f>'RM_6.12.2.sz.mell'!K54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'RM_6.12.2.sz.mell'!C55</f>
        <v>0</v>
      </c>
      <c r="D55" s="1267">
        <f>'RM_6.12.2.sz.mell'!K55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'RM_6.12.2.sz.mell'!C56</f>
        <v>0</v>
      </c>
      <c r="D56" s="727">
        <f>'RM_6.12.2.sz.mell'!K56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'RM_6.12.2.sz.mell'!C57</f>
        <v>0</v>
      </c>
      <c r="D57" s="877">
        <f>'RM_6.12.2.sz.mell'!K57</f>
        <v>0</v>
      </c>
      <c r="E57" s="349">
        <f>+E45+E51+E56</f>
        <v>0</v>
      </c>
    </row>
    <row r="58" spans="1:5" ht="15.2" customHeight="1" thickBot="1" x14ac:dyDescent="0.25">
      <c r="C58" s="607">
        <f>'RM_6.12.2.sz.mell'!C58</f>
        <v>0</v>
      </c>
      <c r="D58" s="607">
        <f>'RM_6.12.2.sz.mell'!K58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'RM_6.12.2.sz.mell'!C59</f>
        <v>0</v>
      </c>
      <c r="D59" s="1410">
        <f>'RM_6.12.2.sz.mell'!K59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'RM_6.12.2.sz.mell'!C60</f>
        <v>0</v>
      </c>
      <c r="D60" s="1410">
        <f>'RM_6.12.2.sz.mell'!K60</f>
        <v>0</v>
      </c>
      <c r="E60" s="865"/>
    </row>
  </sheetData>
  <sheetProtection sheet="1" formatCells="0"/>
  <customSheetViews>
    <customSheetView guid="{9A8A2574-4E4C-4A0E-A4B4-611EAAF4A38D}" scale="120" topLeftCell="A41">
      <selection activeCell="C52" sqref="C5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CONCATENATE(ALAPADATOK!P15,"3. melléklet ",ALAPADATOK!A7," ",ALAPADATOK!B7," ",ALAPADATOK!C7," ",ALAPADATOK!D7," ",ALAPADATOK!E7," ",ALAPADATOK!F7," ",ALAPADATOK!G7," ",ALAPADATOK!H7)</f>
        <v>9.3.3.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CONCATENATE('KV_9.4.2.sz.mell'!B2)</f>
        <v>Mezőzombori Bóbita Óvoda</v>
      </c>
      <c r="C2" s="351" t="s">
        <v>426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'KV_9.4.2.sz.mell'!C4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C54" sqref="C5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E60"/>
  <sheetViews>
    <sheetView topLeftCell="A33" zoomScale="120" zoomScaleNormal="120" workbookViewId="0">
      <selection activeCell="C46" sqref="C4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CONCATENATE(ALAPADATOK!R31,"3. melléklet ",IB_ALAPADATOK!A7," ",IB_ALAPADATOK!B7," ",IB_ALAPADATOK!C7," ",IB_ALAPADATOK!D7)</f>
        <v>6.11.3. melléklet a 2021. III. negyedévi költségvetési tájékoztatóhoz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CONCATENATE('IB_6.12.2.sz.mell'!B2:D2)</f>
        <v>10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'IB_6.12.2.sz.mell'!E4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+CONCATENATE(IB_ALAPADATOK!B7,IB_ALAPADATOK!C9," teljesítés")</f>
        <v>2021. IX. 30. teljesítés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'RM_6.12.3.sz.mell'!C10</f>
        <v>0</v>
      </c>
      <c r="D8" s="297">
        <f>'RM_6.12.3.sz.mell'!K10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'RM_6.12.3.sz.mell'!C11</f>
        <v>0</v>
      </c>
      <c r="D9" s="1383">
        <f>'RM_6.12.3.sz.mell'!K11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'RM_6.12.3.sz.mell'!C12</f>
        <v>0</v>
      </c>
      <c r="D10" s="1421">
        <f>'RM_6.12.3.sz.mell'!K12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'RM_6.12.3.sz.mell'!C13</f>
        <v>0</v>
      </c>
      <c r="D11" s="1421">
        <f>'RM_6.12.3.sz.mell'!K13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'RM_6.12.3.sz.mell'!C14</f>
        <v>0</v>
      </c>
      <c r="D12" s="1421">
        <f>'RM_6.12.3.sz.mell'!K14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'RM_6.12.3.sz.mell'!C15</f>
        <v>0</v>
      </c>
      <c r="D13" s="1421">
        <f>'RM_6.12.3.sz.mell'!K15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'RM_6.12.3.sz.mell'!C16</f>
        <v>0</v>
      </c>
      <c r="D14" s="1421">
        <f>'RM_6.12.3.sz.mell'!K16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'RM_6.12.3.sz.mell'!C17</f>
        <v>0</v>
      </c>
      <c r="D15" s="1421">
        <f>'RM_6.12.3.sz.mell'!K17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'RM_6.12.3.sz.mell'!C18</f>
        <v>0</v>
      </c>
      <c r="D16" s="1422">
        <f>'RM_6.12.3.sz.mell'!K18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'RM_6.12.3.sz.mell'!C19</f>
        <v>0</v>
      </c>
      <c r="D17" s="1421">
        <f>'RM_6.12.3.sz.mell'!K19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'RM_6.12.3.sz.mell'!C20</f>
        <v>0</v>
      </c>
      <c r="D18" s="1265">
        <f>'RM_6.12.3.sz.mell'!K20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'RM_6.12.3.sz.mell'!C21</f>
        <v>0</v>
      </c>
      <c r="D19" s="1265">
        <f>'RM_6.12.3.sz.mell'!K21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'RM_6.12.3.sz.mell'!C22</f>
        <v>0</v>
      </c>
      <c r="D20" s="727">
        <f>'RM_6.12.3.sz.mell'!K22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'RM_6.12.3.sz.mell'!C23</f>
        <v>0</v>
      </c>
      <c r="D21" s="1421">
        <f>'RM_6.12.3.sz.mell'!K23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'RM_6.12.3.sz.mell'!C24</f>
        <v>0</v>
      </c>
      <c r="D22" s="1421">
        <f>'RM_6.12.3.sz.mell'!K24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'RM_6.12.3.sz.mell'!C25</f>
        <v>0</v>
      </c>
      <c r="D23" s="1421">
        <f>'RM_6.12.3.sz.mell'!K25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'RM_6.12.3.sz.mell'!C26</f>
        <v>0</v>
      </c>
      <c r="D24" s="1421">
        <f>'RM_6.12.3.sz.mell'!K26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'RM_6.12.3.sz.mell'!C27</f>
        <v>0</v>
      </c>
      <c r="D25" s="727">
        <f>'RM_6.12.3.sz.mell'!K27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'RM_6.12.3.sz.mell'!C28</f>
        <v>0</v>
      </c>
      <c r="D26" s="727">
        <f>'RM_6.12.3.sz.mell'!K28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'RM_6.12.3.sz.mell'!C29</f>
        <v>0</v>
      </c>
      <c r="D27" s="1423">
        <f>'RM_6.12.3.sz.mell'!K29</f>
        <v>0</v>
      </c>
      <c r="E27" s="851"/>
    </row>
    <row r="28" spans="1:5" s="443" customFormat="1" ht="22.5" x14ac:dyDescent="0.2">
      <c r="A28" s="437" t="s">
        <v>266</v>
      </c>
      <c r="B28" s="439" t="s">
        <v>400</v>
      </c>
      <c r="C28" s="726">
        <f>'RM_6.12.3.sz.mell'!C30</f>
        <v>0</v>
      </c>
      <c r="D28" s="1269">
        <f>'RM_6.12.3.sz.mell'!K30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'RM_6.12.3.sz.mell'!C31</f>
        <v>0</v>
      </c>
      <c r="D29" s="1424">
        <f>'RM_6.12.3.sz.mell'!K31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'RM_6.12.3.sz.mell'!C32</f>
        <v>0</v>
      </c>
      <c r="D30" s="727">
        <f>'RM_6.12.3.sz.mell'!K32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'RM_6.12.3.sz.mell'!C33</f>
        <v>0</v>
      </c>
      <c r="D31" s="1423">
        <f>'RM_6.12.3.sz.mell'!K33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'RM_6.12.3.sz.mell'!C34</f>
        <v>0</v>
      </c>
      <c r="D32" s="1269">
        <f>'RM_6.12.3.sz.mell'!K34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'RM_6.12.3.sz.mell'!C35</f>
        <v>0</v>
      </c>
      <c r="D33" s="1424">
        <f>'RM_6.12.3.sz.mell'!K35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'RM_6.12.3.sz.mell'!C36</f>
        <v>0</v>
      </c>
      <c r="D34" s="727">
        <f>'RM_6.12.3.sz.mell'!K36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'RM_6.12.3.sz.mell'!C37</f>
        <v>0</v>
      </c>
      <c r="D35" s="727">
        <f>'RM_6.12.3.sz.mell'!K37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'RM_6.12.3.sz.mell'!C38</f>
        <v>0</v>
      </c>
      <c r="D36" s="727">
        <f>'RM_6.12.3.sz.mell'!K38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'RM_6.12.3.sz.mell'!C39</f>
        <v>0</v>
      </c>
      <c r="D37" s="727">
        <f>'RM_6.12.3.sz.mell'!K39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'RM_6.12.3.sz.mell'!C40</f>
        <v>0</v>
      </c>
      <c r="D38" s="1423">
        <f>'RM_6.12.3.sz.mell'!K40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'RM_6.12.3.sz.mell'!C41</f>
        <v>0</v>
      </c>
      <c r="D39" s="1269">
        <f>'RM_6.12.3.sz.mell'!K41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'RM_6.12.3.sz.mell'!C42</f>
        <v>0</v>
      </c>
      <c r="D40" s="1424">
        <f>'RM_6.12.3.sz.mell'!K42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'RM_6.12.3.sz.mell'!C43</f>
        <v>0</v>
      </c>
      <c r="D41" s="877">
        <f>'RM_6.12.3.sz.mell'!K43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'RM_6.12.3.sz.mell'!C45</f>
        <v>0</v>
      </c>
      <c r="D45" s="727">
        <f>'RM_6.12.3.sz.mell'!K45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'RM_6.12.3.sz.mell'!C46</f>
        <v>0</v>
      </c>
      <c r="D46" s="1423">
        <f>'RM_6.12.3.sz.mell'!K46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'RM_6.12.3.sz.mell'!C47</f>
        <v>0</v>
      </c>
      <c r="D47" s="1267">
        <f>'RM_6.12.3.sz.mell'!K47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'RM_6.12.3.sz.mell'!C48</f>
        <v>0</v>
      </c>
      <c r="D48" s="1267">
        <f>'RM_6.12.3.sz.mell'!K48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'RM_6.12.3.sz.mell'!C49</f>
        <v>0</v>
      </c>
      <c r="D49" s="1267">
        <f>'RM_6.12.3.sz.mell'!K49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'RM_6.12.3.sz.mell'!C50</f>
        <v>0</v>
      </c>
      <c r="D50" s="1267">
        <f>'RM_6.12.3.sz.mell'!K50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'RM_6.12.3.sz.mell'!C51</f>
        <v>0</v>
      </c>
      <c r="D51" s="727">
        <f>'RM_6.12.3.sz.mell'!K51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'RM_6.12.3.sz.mell'!C52</f>
        <v>0</v>
      </c>
      <c r="D52" s="1423">
        <f>'RM_6.12.3.sz.mell'!K52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'RM_6.12.3.sz.mell'!C53</f>
        <v>0</v>
      </c>
      <c r="D53" s="1267">
        <f>'RM_6.12.3.sz.mell'!K53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'RM_6.12.3.sz.mell'!C54</f>
        <v>0</v>
      </c>
      <c r="D54" s="1267">
        <f>'RM_6.12.3.sz.mell'!K54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'RM_6.12.3.sz.mell'!C55</f>
        <v>0</v>
      </c>
      <c r="D55" s="1267">
        <f>'RM_6.12.3.sz.mell'!K55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'RM_6.12.3.sz.mell'!C56</f>
        <v>0</v>
      </c>
      <c r="D56" s="727">
        <f>'RM_6.12.3.sz.mell'!K56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'RM_6.12.3.sz.mell'!C57</f>
        <v>0</v>
      </c>
      <c r="D57" s="877">
        <f>'RM_6.12.3.sz.mell'!K57</f>
        <v>0</v>
      </c>
      <c r="E57" s="349">
        <f>+E45+E51+E56</f>
        <v>0</v>
      </c>
    </row>
    <row r="58" spans="1:5" s="1336" customFormat="1" ht="15.2" customHeight="1" thickBot="1" x14ac:dyDescent="0.25">
      <c r="A58" s="1335"/>
      <c r="C58" s="1332">
        <f>'RM_6.12.3.sz.mell'!C58</f>
        <v>0</v>
      </c>
      <c r="D58" s="1332">
        <f>'RM_6.12.3.sz.mell'!K58</f>
        <v>0</v>
      </c>
    </row>
    <row r="59" spans="1:5" ht="14.45" customHeight="1" thickBot="1" x14ac:dyDescent="0.25">
      <c r="A59" s="866" t="s">
        <v>805</v>
      </c>
      <c r="B59" s="867"/>
      <c r="C59" s="1410">
        <f>'RM_6.12.3.sz.mell'!C59</f>
        <v>0</v>
      </c>
      <c r="D59" s="1410">
        <f>'RM_6.12.3.sz.mell'!K59</f>
        <v>0</v>
      </c>
      <c r="E59" s="865"/>
    </row>
    <row r="60" spans="1:5" ht="13.5" thickBot="1" x14ac:dyDescent="0.25">
      <c r="A60" s="868" t="s">
        <v>806</v>
      </c>
      <c r="B60" s="869"/>
      <c r="C60" s="1410">
        <f>'RM_6.12.3.sz.mell'!C60</f>
        <v>0</v>
      </c>
      <c r="D60" s="1410">
        <f>'RM_6.12.3.sz.mell'!K60</f>
        <v>0</v>
      </c>
      <c r="E60" s="865"/>
    </row>
  </sheetData>
  <sheetProtection sheet="1" formatCells="0"/>
  <customSheetViews>
    <customSheetView guid="{9A8A2574-4E4C-4A0E-A4B4-611EAAF4A38D}" scale="120" topLeftCell="A33">
      <selection activeCell="C46" sqref="C4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/>
  </sheetPr>
  <dimension ref="A1:G29"/>
  <sheetViews>
    <sheetView zoomScale="120" zoomScaleNormal="120" workbookViewId="0">
      <selection activeCell="K16" sqref="K16"/>
    </sheetView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1" spans="1:7" ht="16.5" customHeight="1" x14ac:dyDescent="0.25">
      <c r="B1" s="2166" t="str">
        <f>CONCATENATE("7. melléklet ",IB_ALAPADATOK!A7," ",IB_ALAPADATOK!B7," ",IB_ALAPADATOK!C7," ",IB_ALAPADATOK!D7)</f>
        <v>7. melléklet a 2021. III. negyedévi költségvetési tájékoztatóhoz</v>
      </c>
      <c r="C1" s="2166"/>
      <c r="D1" s="2166"/>
      <c r="E1" s="2166"/>
      <c r="F1" s="2166"/>
      <c r="G1" s="2166"/>
    </row>
    <row r="3" spans="1:7" ht="43.5" customHeight="1" x14ac:dyDescent="0.25">
      <c r="A3" s="2165" t="s">
        <v>3</v>
      </c>
      <c r="B3" s="2165"/>
      <c r="C3" s="2165"/>
      <c r="D3" s="2165"/>
      <c r="E3" s="2165"/>
      <c r="F3" s="2165"/>
      <c r="G3" s="2165"/>
    </row>
    <row r="5" spans="1:7" s="159" customFormat="1" ht="27.2" customHeight="1" x14ac:dyDescent="0.25">
      <c r="A5" s="2479" t="s">
        <v>808</v>
      </c>
      <c r="B5" s="2480"/>
      <c r="C5" s="2480"/>
      <c r="D5" s="2480"/>
      <c r="E5" s="2480"/>
      <c r="F5" s="2480"/>
      <c r="G5" s="2480"/>
    </row>
    <row r="6" spans="1:7" s="159" customFormat="1" ht="15.75" x14ac:dyDescent="0.25">
      <c r="A6" s="158"/>
      <c r="B6" s="158"/>
      <c r="C6" s="158"/>
      <c r="D6" s="158"/>
      <c r="E6" s="158"/>
      <c r="F6" s="158"/>
      <c r="G6" s="158"/>
    </row>
    <row r="7" spans="1:7" s="160" customFormat="1" x14ac:dyDescent="0.2">
      <c r="A7" s="206"/>
      <c r="B7" s="206"/>
      <c r="C7" s="206"/>
      <c r="D7" s="206"/>
      <c r="E7" s="206"/>
      <c r="F7" s="206"/>
      <c r="G7" s="206"/>
    </row>
    <row r="8" spans="1:7" s="161" customFormat="1" ht="15.2" customHeight="1" thickBot="1" x14ac:dyDescent="0.3">
      <c r="A8" s="247"/>
      <c r="B8" s="232"/>
      <c r="C8" s="232"/>
      <c r="D8" s="246"/>
      <c r="E8" s="232"/>
      <c r="F8" s="232"/>
      <c r="G8" s="878" t="str">
        <f>'IB_6.3.3.sz.mell'!E4</f>
        <v xml:space="preserve"> Forintban!</v>
      </c>
    </row>
    <row r="9" spans="1:7" s="77" customFormat="1" ht="42" customHeight="1" thickBot="1" x14ac:dyDescent="0.25">
      <c r="A9" s="186" t="s">
        <v>15</v>
      </c>
      <c r="B9" s="187" t="s">
        <v>211</v>
      </c>
      <c r="C9" s="187" t="s">
        <v>212</v>
      </c>
      <c r="D9" s="187" t="s">
        <v>213</v>
      </c>
      <c r="E9" s="187" t="s">
        <v>214</v>
      </c>
      <c r="F9" s="187" t="s">
        <v>215</v>
      </c>
      <c r="G9" s="188" t="s">
        <v>52</v>
      </c>
    </row>
    <row r="10" spans="1:7" ht="24" customHeight="1" x14ac:dyDescent="0.2">
      <c r="A10" s="233" t="s">
        <v>17</v>
      </c>
      <c r="B10" s="195" t="s">
        <v>216</v>
      </c>
      <c r="C10" s="162"/>
      <c r="D10" s="162"/>
      <c r="E10" s="162"/>
      <c r="F10" s="162"/>
      <c r="G10" s="234">
        <f>SUM(C10:F10)</f>
        <v>0</v>
      </c>
    </row>
    <row r="11" spans="1:7" ht="24" customHeight="1" x14ac:dyDescent="0.2">
      <c r="A11" s="235" t="s">
        <v>18</v>
      </c>
      <c r="B11" s="196" t="s">
        <v>217</v>
      </c>
      <c r="C11" s="163"/>
      <c r="D11" s="163"/>
      <c r="E11" s="163"/>
      <c r="F11" s="163"/>
      <c r="G11" s="236">
        <f t="shared" ref="G11:G16" si="0">SUM(C11:F11)</f>
        <v>0</v>
      </c>
    </row>
    <row r="12" spans="1:7" ht="24" customHeight="1" x14ac:dyDescent="0.2">
      <c r="A12" s="235" t="s">
        <v>19</v>
      </c>
      <c r="B12" s="196" t="s">
        <v>218</v>
      </c>
      <c r="C12" s="163"/>
      <c r="D12" s="163"/>
      <c r="E12" s="163"/>
      <c r="F12" s="163"/>
      <c r="G12" s="236">
        <f t="shared" si="0"/>
        <v>0</v>
      </c>
    </row>
    <row r="13" spans="1:7" ht="24" customHeight="1" x14ac:dyDescent="0.2">
      <c r="A13" s="235" t="s">
        <v>20</v>
      </c>
      <c r="B13" s="196" t="s">
        <v>219</v>
      </c>
      <c r="C13" s="163"/>
      <c r="D13" s="163"/>
      <c r="E13" s="163"/>
      <c r="F13" s="163"/>
      <c r="G13" s="236">
        <f t="shared" si="0"/>
        <v>0</v>
      </c>
    </row>
    <row r="14" spans="1:7" ht="24" customHeight="1" x14ac:dyDescent="0.2">
      <c r="A14" s="235" t="s">
        <v>21</v>
      </c>
      <c r="B14" s="196" t="s">
        <v>220</v>
      </c>
      <c r="C14" s="163"/>
      <c r="D14" s="163"/>
      <c r="E14" s="163"/>
      <c r="F14" s="163"/>
      <c r="G14" s="236">
        <f t="shared" si="0"/>
        <v>0</v>
      </c>
    </row>
    <row r="15" spans="1:7" ht="24" customHeight="1" thickBot="1" x14ac:dyDescent="0.25">
      <c r="A15" s="237" t="s">
        <v>22</v>
      </c>
      <c r="B15" s="238" t="s">
        <v>221</v>
      </c>
      <c r="C15" s="164"/>
      <c r="D15" s="164"/>
      <c r="E15" s="164"/>
      <c r="F15" s="164"/>
      <c r="G15" s="239">
        <f t="shared" si="0"/>
        <v>0</v>
      </c>
    </row>
    <row r="16" spans="1:7" s="165" customFormat="1" ht="24" customHeight="1" thickBot="1" x14ac:dyDescent="0.25">
      <c r="A16" s="240" t="s">
        <v>23</v>
      </c>
      <c r="B16" s="241" t="s">
        <v>52</v>
      </c>
      <c r="C16" s="242">
        <f>SUM(C10:C15)</f>
        <v>0</v>
      </c>
      <c r="D16" s="242">
        <f>SUM(D10:D15)</f>
        <v>0</v>
      </c>
      <c r="E16" s="242">
        <f>SUM(E10:E15)</f>
        <v>0</v>
      </c>
      <c r="F16" s="242">
        <f>SUM(F10:F15)</f>
        <v>0</v>
      </c>
      <c r="G16" s="243">
        <f t="shared" si="0"/>
        <v>0</v>
      </c>
    </row>
    <row r="17" spans="1:7" s="160" customFormat="1" x14ac:dyDescent="0.2"/>
    <row r="18" spans="1:7" s="160" customFormat="1" x14ac:dyDescent="0.2"/>
    <row r="19" spans="1:7" s="160" customFormat="1" x14ac:dyDescent="0.2"/>
    <row r="20" spans="1:7" s="160" customFormat="1" ht="15.75" x14ac:dyDescent="0.25">
      <c r="A20" s="2167" t="s">
        <v>1072</v>
      </c>
      <c r="B20" s="2212"/>
      <c r="C20" s="2212"/>
      <c r="D20" s="2212"/>
      <c r="E20" s="2212"/>
    </row>
    <row r="21" spans="1:7" s="160" customFormat="1" x14ac:dyDescent="0.2"/>
    <row r="22" spans="1:7" x14ac:dyDescent="0.2">
      <c r="A22" s="160"/>
      <c r="B22" s="160"/>
      <c r="C22" s="160"/>
      <c r="D22" s="160"/>
      <c r="E22" s="160"/>
      <c r="F22" s="160"/>
      <c r="G22" s="160"/>
    </row>
    <row r="23" spans="1:7" x14ac:dyDescent="0.2">
      <c r="A23" s="160"/>
      <c r="B23" s="160"/>
      <c r="C23" s="160"/>
      <c r="D23" s="160"/>
      <c r="E23" s="160"/>
      <c r="F23" s="160"/>
      <c r="G23" s="160"/>
    </row>
    <row r="24" spans="1:7" ht="13.5" x14ac:dyDescent="0.25">
      <c r="A24" s="160"/>
      <c r="B24" s="160"/>
      <c r="C24" s="2481" t="s">
        <v>222</v>
      </c>
      <c r="D24" s="2482"/>
      <c r="E24" s="2482"/>
      <c r="F24" s="2482"/>
      <c r="G24" s="160"/>
    </row>
    <row r="25" spans="1:7" ht="13.5" x14ac:dyDescent="0.25">
      <c r="A25" s="160"/>
      <c r="B25" s="160"/>
      <c r="C25" s="879"/>
      <c r="D25" s="880"/>
      <c r="E25" s="880"/>
      <c r="F25" s="879"/>
      <c r="G25" s="160"/>
    </row>
    <row r="26" spans="1:7" ht="13.5" x14ac:dyDescent="0.25">
      <c r="A26" s="160"/>
      <c r="B26" s="160"/>
      <c r="C26" s="879"/>
      <c r="D26" s="880"/>
      <c r="E26" s="880"/>
      <c r="F26" s="879"/>
      <c r="G26" s="160"/>
    </row>
    <row r="27" spans="1:7" x14ac:dyDescent="0.2">
      <c r="A27" s="160"/>
      <c r="B27" s="160"/>
      <c r="C27" s="160"/>
      <c r="D27" s="160"/>
      <c r="E27" s="160"/>
      <c r="F27" s="160"/>
      <c r="G27" s="160"/>
    </row>
    <row r="28" spans="1:7" x14ac:dyDescent="0.2">
      <c r="A28" s="160"/>
      <c r="B28" s="160"/>
      <c r="C28" s="160"/>
      <c r="D28" s="160"/>
      <c r="E28" s="160"/>
      <c r="F28" s="160"/>
      <c r="G28" s="160"/>
    </row>
    <row r="29" spans="1:7" x14ac:dyDescent="0.2">
      <c r="A29" s="160"/>
      <c r="B29" s="160"/>
      <c r="C29" s="160"/>
      <c r="D29" s="160"/>
      <c r="E29" s="160"/>
      <c r="F29" s="160"/>
      <c r="G29" s="160"/>
    </row>
  </sheetData>
  <sheetProtection sheet="1"/>
  <customSheetViews>
    <customSheetView guid="{9A8A2574-4E4C-4A0E-A4B4-611EAAF4A38D}" scale="120">
      <selection activeCell="K16" sqref="K16"/>
      <pageMargins left="0.78740157480314965" right="0.78740157480314965" top="1.1499999999999999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/>
    </customSheetView>
  </customSheetViews>
  <mergeCells count="5">
    <mergeCell ref="B1:G1"/>
    <mergeCell ref="A3:G3"/>
    <mergeCell ref="A5:G5"/>
    <mergeCell ref="C24:F24"/>
    <mergeCell ref="A20:E20"/>
  </mergeCells>
  <printOptions horizontalCentered="1"/>
  <pageMargins left="0.78740157480314965" right="0.78740157480314965" top="1.1499999999999999" bottom="0.98425196850393704" header="0.78740157480314965" footer="0.78740157480314965"/>
  <pageSetup paperSize="9" scale="95" orientation="portrait" horizontalDpi="300" verticalDpi="300" r:id="rId2"/>
  <headerFooter alignWithMargins="0"/>
</worksheet>
</file>

<file path=xl/worksheets/sheet3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46"/>
  <sheetViews>
    <sheetView topLeftCell="A33" zoomScale="120" zoomScaleNormal="120" workbookViewId="0">
      <selection activeCell="C44" sqref="C44"/>
    </sheetView>
  </sheetViews>
  <sheetFormatPr defaultRowHeight="12.75" x14ac:dyDescent="0.2"/>
  <cols>
    <col min="1" max="1" width="34.83203125" customWidth="1"/>
    <col min="2" max="2" width="91.1640625" customWidth="1"/>
    <col min="3" max="3" width="35.33203125" customWidth="1"/>
  </cols>
  <sheetData>
    <row r="1" spans="1:3" x14ac:dyDescent="0.2">
      <c r="A1" s="821">
        <f>TARTALOMJEGYZÉK!A1</f>
        <v>2021</v>
      </c>
    </row>
    <row r="2" spans="1:3" ht="18.75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">
        <v>580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HYPERLINK(SUBSTITUTE(CELL("address",Z_ALAPADATOK!A1),"'",""),SUBSTITUTE(MID(CELL("address",Z_ALAPADATOK!A1),SEARCH("]",CELL("address",Z_ALAPADATOK!A1),1)+1,LEN(CELL("address",Z_ALAPADATOK!A1))-SEARCH("]",CELL("address",Z_ALAPADATOK!A1),1)),"'",""))</f>
        <v>Z_ALAPADATOK!$A$1</v>
      </c>
    </row>
    <row r="8" spans="1:3" x14ac:dyDescent="0.2">
      <c r="A8" s="575" t="s">
        <v>614</v>
      </c>
      <c r="B8" s="575" t="s">
        <v>772</v>
      </c>
      <c r="C8" s="640" t="str">
        <f ca="1">HYPERLINK(SUBSTITUTE(CELL("address",Z_ÖSSZEFÜGGÉSEK!A1),"'",""),SUBSTITUTE(MID(CELL("address",Z_ÖSSZEFÜGGÉSEK!A1),SEARCH("]",CELL("address",Z_ÖSSZEFÜGGÉSEK!A1),1)+1,LEN(CELL("address",Z_ÖSSZEFÜGGÉSEK!A1))-SEARCH("]",CELL("address",Z_ÖSSZEFÜGGÉSEK!A1),1)),"'",""))</f>
        <v>Z_ÖSSZEFÜGGÉSEK!$A$1</v>
      </c>
    </row>
    <row r="9" spans="1:3" x14ac:dyDescent="0.2">
      <c r="A9" s="575" t="s">
        <v>616</v>
      </c>
      <c r="B9" s="575" t="str">
        <f>CONCATENATE(LOWER('Z_1.1.sz.mell.'!A3))</f>
        <v>2021. évi zárszámadásának pénzügyi mérlege</v>
      </c>
      <c r="C9" s="640" t="str">
        <f ca="1">HYPERLINK(SUBSTITUTE(CELL("address",'Z_1.1.sz.mell.'!A1),"'",""),SUBSTITUTE(MID(CELL("address",'Z_1.1.sz.mell.'!A1),SEARCH("]",CELL("address",'Z_1.1.sz.mell.'!A1),1)+1,LEN(CELL("address",'Z_1.1.sz.mell.'!A1))-SEARCH("]",CELL("address",'Z_1.1.sz.mell.'!A1),1)),"'",""))</f>
        <v>Z_1.1.sz.mell.!$A$1</v>
      </c>
    </row>
    <row r="10" spans="1:3" x14ac:dyDescent="0.2">
      <c r="A10" s="575" t="s">
        <v>618</v>
      </c>
      <c r="B10" s="575" t="str">
        <f>PROPER('Z_1.2.sz.mell.'!A4)</f>
        <v>2021. Évi Zárszámadás Kötelező Feladatainak Pénzügyi Mérlege</v>
      </c>
      <c r="C10" s="640" t="str">
        <f ca="1">HYPERLINK(SUBSTITUTE(CELL("address",'Z_1.2.sz.mell.'!A1),"'",""),SUBSTITUTE(MID(CELL("address",'Z_1.2.sz.mell.'!A1),SEARCH("]",CELL("address",'Z_1.2.sz.mell.'!A1),1)+1,LEN(CELL("address",'Z_1.2.sz.mell.'!A1))-SEARCH("]",CELL("address",'Z_1.2.sz.mell.'!A1),1)),"'",""))</f>
        <v>Z_1.2.sz.mell.!$A$1</v>
      </c>
    </row>
    <row r="11" spans="1:3" x14ac:dyDescent="0.2">
      <c r="A11" s="575" t="s">
        <v>619</v>
      </c>
      <c r="B11" s="575" t="str">
        <f>PROPER('Z_1.3.sz.mell.'!A4)</f>
        <v>2021. Évi Zárszámadás Önként Vállalt Feladatainak Pénzügyi Mérlege</v>
      </c>
      <c r="C11" s="640" t="str">
        <f ca="1">HYPERLINK(SUBSTITUTE(CELL("address",'Z_1.3.sz.mell.'!A1),"'",""),SUBSTITUTE(MID(CELL("address",'Z_1.3.sz.mell.'!A1),SEARCH("]",CELL("address",'Z_1.3.sz.mell.'!A1),1)+1,LEN(CELL("address",'Z_1.3.sz.mell.'!A1))-SEARCH("]",CELL("address",'Z_1.3.sz.mell.'!A1),1)),"'",""))</f>
        <v>Z_1.3.sz.mell.!$A$1</v>
      </c>
    </row>
    <row r="12" spans="1:3" x14ac:dyDescent="0.2">
      <c r="A12" s="575" t="s">
        <v>622</v>
      </c>
      <c r="B12" s="575" t="str">
        <f>PROPER('Z_1.4.sz.mell.'!A4)</f>
        <v>2021. Évi Zárszámadás Államigazgatási Feladatainak Pénzügyi Mérlege</v>
      </c>
      <c r="C12" s="640" t="str">
        <f ca="1">HYPERLINK(SUBSTITUTE(CELL("address",'Z_1.4.sz.mell.'!A1),"'",""),SUBSTITUTE(MID(CELL("address",'Z_1.4.sz.mell.'!A1),SEARCH("]",CELL("address",'Z_1.4.sz.mell.'!A1),1)+1,LEN(CELL("address",'Z_1.4.sz.mell.'!A1))-SEARCH("]",CELL("address",'Z_1.4.sz.mell.'!A1),1)),"'",""))</f>
        <v>Z_1.4.sz.mell.!$A$1</v>
      </c>
    </row>
    <row r="13" spans="1:3" x14ac:dyDescent="0.2">
      <c r="A13" s="575" t="s">
        <v>624</v>
      </c>
      <c r="B13" s="575" t="s">
        <v>625</v>
      </c>
      <c r="C13" s="640" t="str">
        <f ca="1">HYPERLINK(SUBSTITUTE(CELL("address",'Z_2.1.sz.mell'!A1),"'",""),SUBSTITUTE(MID(CELL("address",'Z_2.1.sz.mell'!A1),SEARCH("]",CELL("address",'Z_2.1.sz.mell'!A1),1)+1,LEN(CELL("address",'Z_2.1.sz.mell'!A1))-SEARCH("]",CELL("address",'Z_2.1.sz.mell'!A1),1)),"'",""))</f>
        <v>Z_2.1.sz.mell!$A$1</v>
      </c>
    </row>
    <row r="14" spans="1:3" x14ac:dyDescent="0.2">
      <c r="A14" s="575" t="s">
        <v>626</v>
      </c>
      <c r="B14" s="575" t="s">
        <v>627</v>
      </c>
      <c r="C14" s="640" t="str">
        <f ca="1">HYPERLINK(SUBSTITUTE(CELL("address",'Z_2.2.sz.mell'!A1),"'",""),SUBSTITUTE(MID(CELL("address",'Z_2.2.sz.mell'!A1),SEARCH("]",CELL("address",'Z_2.2.sz.mell'!A1),1)+1,LEN(CELL("address",'Z_2.2.sz.mell'!A1))-SEARCH("]",CELL("address",'Z_2.2.sz.mell'!A1),1)),"'",""))</f>
        <v>Z_2.2.sz.mell!$A$1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HYPERLINK(SUBSTITUTE(CELL("address",Z_ELLENŐRZÉS!A1),"'",""),SUBSTITUTE(MID(CELL("address",Z_ELLENŐRZÉS!A1),SEARCH("]",CELL("address",Z_ELLENŐRZÉS!A1),1)+1,LEN(CELL("address",Z_ELLENŐRZÉS!A1))-SEARCH("]",CELL("address",Z_ELLENŐRZÉS!A1),1)),"'",""))</f>
        <v>Z_ELLENŐRZÉS!$A$1</v>
      </c>
    </row>
    <row r="16" spans="1:3" x14ac:dyDescent="0.2">
      <c r="A16" s="575" t="s">
        <v>630</v>
      </c>
      <c r="B16" s="575" t="s">
        <v>0</v>
      </c>
      <c r="C16" s="640" t="str">
        <f ca="1">HYPERLINK(SUBSTITUTE(CELL("address",'Z_3.sz.mell.'!A1),"'",""),SUBSTITUTE(MID(CELL("address",'Z_3.sz.mell.'!A1),SEARCH("]",CELL("address",'Z_3.sz.mell.'!A1),1)+1,LEN(CELL("address",'Z_3.sz.mell.'!A1))-SEARCH("]",CELL("address",'Z_3.sz.mell.'!A1),1)),"'",""))</f>
        <v>Z_3.sz.mell.!$A$1</v>
      </c>
    </row>
    <row r="17" spans="1:3" x14ac:dyDescent="0.2">
      <c r="A17" s="575" t="s">
        <v>632</v>
      </c>
      <c r="B17" s="575" t="s">
        <v>1</v>
      </c>
      <c r="C17" s="640" t="str">
        <f ca="1">HYPERLINK(SUBSTITUTE(CELL("address",'Z_4.sz.mell.'!A1),"'",""),SUBSTITUTE(MID(CELL("address",'Z_4.sz.mell.'!A1),SEARCH("]",CELL("address",'Z_4.sz.mell.'!A1),1)+1,LEN(CELL("address",'Z_4.sz.mell.'!A1))-SEARCH("]",CELL("address",'Z_4.sz.mell.'!A1),1)),"'",""))</f>
        <v>Z_4.sz.mell.!$A$1</v>
      </c>
    </row>
    <row r="18" spans="1:3" x14ac:dyDescent="0.2">
      <c r="A18" s="575" t="s">
        <v>635</v>
      </c>
      <c r="B18" s="575" t="str">
        <f>'Z_5.sz.mell.'!A10</f>
        <v>Európai uniós támogatással megvalósuló projektek</v>
      </c>
      <c r="C18" s="640" t="str">
        <f ca="1">HYPERLINK(SUBSTITUTE(CELL("address",'Z_5.sz.mell.'!A1),"'",""),SUBSTITUTE(MID(CELL("address",'Z_5.sz.mell.'!A1),SEARCH("]",CELL("address",'Z_5.sz.mell.'!A1),1)+1,LEN(CELL("address",'Z_5.sz.mell.'!A1))-SEARCH("]",CELL("address",'Z_5.sz.mell.'!A1),1)),"'",""))</f>
        <v>Z_5.sz.mell.!$A$1</v>
      </c>
    </row>
    <row r="19" spans="1:3" x14ac:dyDescent="0.2">
      <c r="A19" s="575" t="s">
        <v>773</v>
      </c>
      <c r="B19" s="575" t="s">
        <v>774</v>
      </c>
      <c r="C19" s="640" t="str">
        <f ca="1">HYPERLINK(SUBSTITUTE(CELL("address",'Z_6.1.sz.mell'!A1),"'",""),SUBSTITUTE(MID(CELL("address",'Z_6.1.sz.mell'!A1),SEARCH("]",CELL("address",'Z_6.1.sz.mell'!A1),1)+1,LEN(CELL("address",'Z_6.1.sz.mell'!A1))-SEARCH("]",CELL("address",'Z_6.1.sz.mell'!A1),1)),"'",""))</f>
        <v>Z_6.1.sz.mell!$A$1</v>
      </c>
    </row>
    <row r="20" spans="1:3" x14ac:dyDescent="0.2">
      <c r="A20" s="575" t="s">
        <v>775</v>
      </c>
      <c r="B20" s="575" t="s">
        <v>776</v>
      </c>
      <c r="C20" s="640" t="str">
        <f ca="1">HYPERLINK(SUBSTITUTE(CELL("address",'Z_6.1.1.sz.mell'!A1),"'",""),SUBSTITUTE(MID(CELL("address",'Z_6.1.1.sz.mell'!A1),SEARCH("]",CELL("address",'Z_6.1.1.sz.mell'!A1),1)+1,LEN(CELL("address",'Z_6.1.1.sz.mell'!A1))-SEARCH("]",CELL("address",'Z_6.1.1.sz.mell'!A1),1)),"'",""))</f>
        <v>Z_6.1.1.sz.mell!$A$1</v>
      </c>
    </row>
    <row r="21" spans="1:3" x14ac:dyDescent="0.2">
      <c r="A21" s="575" t="s">
        <v>777</v>
      </c>
      <c r="B21" s="575" t="s">
        <v>413</v>
      </c>
      <c r="C21" s="640" t="str">
        <f ca="1">HYPERLINK(SUBSTITUTE(CELL("address",'Z_6.1.2.sz.mell'!A1),"'",""),SUBSTITUTE(MID(CELL("address",'Z_6.1.2.sz.mell'!A1),SEARCH("]",CELL("address",'Z_6.1.2.sz.mell'!A1),1)+1,LEN(CELL("address",'Z_6.1.2.sz.mell'!A1))-SEARCH("]",CELL("address",'Z_6.1.2.sz.mell'!A1),1)),"'",""))</f>
        <v>Z_6.1.2.sz.mell!$A$1</v>
      </c>
    </row>
    <row r="22" spans="1:3" x14ac:dyDescent="0.2">
      <c r="A22" s="575" t="s">
        <v>778</v>
      </c>
      <c r="B22" s="575" t="s">
        <v>779</v>
      </c>
      <c r="C22" s="640" t="str">
        <f ca="1">HYPERLINK(SUBSTITUTE(CELL("address",'Z_6.1.3.sz.mell'!A1),"'",""),SUBSTITUTE(MID(CELL("address",'Z_6.1.3.sz.mell'!A1),SEARCH("]",CELL("address",'Z_6.1.3.sz.mell'!A1),1)+1,LEN(CELL("address",'Z_6.1.3.sz.mell'!A1))-SEARCH("]",CELL("address",'Z_6.1.3.sz.mell'!A1),1)),"'",""))</f>
        <v>Z_6.1.3.sz.mell!$A$1</v>
      </c>
    </row>
    <row r="23" spans="1:3" x14ac:dyDescent="0.2">
      <c r="A23" s="575" t="s">
        <v>780</v>
      </c>
      <c r="B23" s="575" t="str">
        <f>Z_ALAPADATOK!A11</f>
        <v>……………………. Polgármesteri /Közös Önkormányzati Hivatal</v>
      </c>
      <c r="C23" s="640" t="str">
        <f ca="1">HYPERLINK(SUBSTITUTE(CELL("address",'Z_6.2.sz.mell'!A1),"'",""),SUBSTITUTE(MID(CELL("address",'Z_6.2.sz.mell'!A1),SEARCH("]",CELL("address",'Z_6.2.sz.mell'!A1),1)+1,LEN(CELL("address",'Z_6.2.sz.mell'!A1))-SEARCH("]",CELL("address",'Z_6.2.sz.mell'!A1),1)),"'",""))</f>
        <v>Z_6.2.sz.mell!$A$1</v>
      </c>
    </row>
    <row r="24" spans="1:3" x14ac:dyDescent="0.2">
      <c r="A24" s="575" t="s">
        <v>781</v>
      </c>
      <c r="B24" t="str">
        <f>Z_ALAPADATOK!B13</f>
        <v>Mezőzombori Polgármesteri Hivatal</v>
      </c>
      <c r="C24" s="640" t="str">
        <f ca="1">HYPERLINK(SUBSTITUTE(CELL("address",'Z_6.3.sz.mell'!A1),"'",""),SUBSTITUTE(MID(CELL("address",'Z_6.3.sz.mell'!A1),SEARCH("]",CELL("address",'Z_6.3.sz.mell'!A1),1)+1,LEN(CELL("address",'Z_6.3.sz.mell'!A1))-SEARCH("]",CELL("address",'Z_6.3.sz.mell'!A1),1)),"'",""))</f>
        <v>Z_6.3.sz.mell!$A$1</v>
      </c>
    </row>
    <row r="25" spans="1:3" x14ac:dyDescent="0.2">
      <c r="A25" s="575" t="s">
        <v>782</v>
      </c>
      <c r="B25" t="str">
        <f>Z_ALAPADATOK!B15</f>
        <v>Mezőzombori Bóbita Óvoda</v>
      </c>
      <c r="C25" s="640" t="str">
        <f ca="1">HYPERLINK(SUBSTITUTE(CELL("address",'Z_6.4.sz.mell'!A1),"'",""),SUBSTITUTE(MID(CELL("address",'Z_6.4.sz.mell'!A1),SEARCH("]",CELL("address",'Z_6.4.sz.mell'!A1),1)+1,LEN(CELL("address",'Z_6.4.sz.mell'!A1))-SEARCH("]",CELL("address",'Z_6.4.sz.mell'!A1),1)),"'",""))</f>
        <v>Z_6.4.sz.mell!$A$1</v>
      </c>
    </row>
    <row r="26" spans="1:3" x14ac:dyDescent="0.2">
      <c r="A26" s="575" t="s">
        <v>783</v>
      </c>
      <c r="B26" t="str">
        <f>Z_ALAPADATOK!B17</f>
        <v>Kapocs Családsegítő és Gyermekjóléti Szolgálat</v>
      </c>
      <c r="C26" s="640" t="str">
        <f ca="1">HYPERLINK(SUBSTITUTE(CELL("address",'Z_6.5.sz.mell'!A1),"'",""),SUBSTITUTE(MID(CELL("address",'Z_6.5.sz.mell'!A1),SEARCH("]",CELL("address",'Z_6.5.sz.mell'!A1),1)+1,LEN(CELL("address",'Z_6.5.sz.mell'!A1))-SEARCH("]",CELL("address",'Z_6.5.sz.mell'!A1),1)),"'",""))</f>
        <v>Z_6.5.sz.mell!$A$1</v>
      </c>
    </row>
    <row r="27" spans="1:3" x14ac:dyDescent="0.2">
      <c r="A27" s="575" t="s">
        <v>784</v>
      </c>
      <c r="B27" t="str">
        <f>Z_ALAPADATOK!B19</f>
        <v>4 kvi név</v>
      </c>
      <c r="C27" s="640" t="str">
        <f ca="1">HYPERLINK(SUBSTITUTE(CELL("address",'Z_6.6.sz.mell'!A1),"'",""),SUBSTITUTE(MID(CELL("address",'Z_6.6.sz.mell'!A1),SEARCH("]",CELL("address",'Z_6.6.sz.mell'!A1),1)+1,LEN(CELL("address",'Z_6.6.sz.mell'!A1))-SEARCH("]",CELL("address",'Z_6.6.sz.mell'!A1),1)),"'",""))</f>
        <v>Z_6.6.sz.mell!$A$1</v>
      </c>
    </row>
    <row r="28" spans="1:3" x14ac:dyDescent="0.2">
      <c r="A28" s="575" t="s">
        <v>785</v>
      </c>
      <c r="B28" t="str">
        <f>Z_ALAPADATOK!B21</f>
        <v>5 kvi név</v>
      </c>
      <c r="C28" s="640" t="str">
        <f ca="1">HYPERLINK(SUBSTITUTE(CELL("address",'Z_6.7.sz.mell'!A1),"'",""),SUBSTITUTE(MID(CELL("address",'Z_6.7.sz.mell'!A1),SEARCH("]",CELL("address",'Z_6.7.sz.mell'!A1),1)+1,LEN(CELL("address",'Z_6.7.sz.mell'!A1))-SEARCH("]",CELL("address",'Z_6.7.sz.mell'!A1),1)),"'",""))</f>
        <v>Z_6.7.sz.mell!$A$1</v>
      </c>
    </row>
    <row r="29" spans="1:3" x14ac:dyDescent="0.2">
      <c r="A29" s="575" t="s">
        <v>786</v>
      </c>
      <c r="B29" t="str">
        <f>Z_ALAPADATOK!B23</f>
        <v>6 kvi név</v>
      </c>
      <c r="C29" s="640" t="str">
        <f ca="1">HYPERLINK(SUBSTITUTE(CELL("address",'Z_6.8.sz.mell'!A1),"'",""),SUBSTITUTE(MID(CELL("address",'Z_6.8.sz.mell'!A1),SEARCH("]",CELL("address",'Z_6.8.sz.mell'!A1),1)+1,LEN(CELL("address",'Z_6.8.sz.mell'!A1))-SEARCH("]",CELL("address",'Z_6.8.sz.mell'!A1),1)),"'",""))</f>
        <v>Z_6.8.sz.mell!$A$1</v>
      </c>
    </row>
    <row r="30" spans="1:3" x14ac:dyDescent="0.2">
      <c r="A30" s="575" t="s">
        <v>787</v>
      </c>
      <c r="B30" t="str">
        <f>Z_ALAPADATOK!B25</f>
        <v>7 kvi név</v>
      </c>
      <c r="C30" s="640" t="str">
        <f ca="1">HYPERLINK(SUBSTITUTE(CELL("address",'Z_6.9.sz.mell'!A1),"'",""),SUBSTITUTE(MID(CELL("address",'Z_6.9.sz.mell'!A1),SEARCH("]",CELL("address",'Z_6.9.sz.mell'!A1),1)+1,LEN(CELL("address",'Z_6.9.sz.mell'!A1))-SEARCH("]",CELL("address",'Z_6.9.sz.mell'!A1),1)),"'",""))</f>
        <v>Z_6.9.sz.mell!$A$1</v>
      </c>
    </row>
    <row r="31" spans="1:3" x14ac:dyDescent="0.2">
      <c r="A31" s="575" t="s">
        <v>788</v>
      </c>
      <c r="B31" t="str">
        <f>Z_ALAPADATOK!B27</f>
        <v>8 kvi név</v>
      </c>
      <c r="C31" s="640" t="str">
        <f ca="1">HYPERLINK(SUBSTITUTE(CELL("address",'Z_6.10.sz.mell'!A1),"'",""),SUBSTITUTE(MID(CELL("address",'Z_6.10.sz.mell'!A1),SEARCH("]",CELL("address",'Z_6.10.sz.mell'!A1),1)+1,LEN(CELL("address",'Z_6.10.sz.mell'!A1))-SEARCH("]",CELL("address",'Z_6.10.sz.mell'!A1),1)),"'",""))</f>
        <v>Z_6.10.sz.mell!$A$1</v>
      </c>
    </row>
    <row r="32" spans="1:3" x14ac:dyDescent="0.2">
      <c r="A32" s="575" t="s">
        <v>789</v>
      </c>
      <c r="B32" t="str">
        <f>Z_ALAPADATOK!B29</f>
        <v>9 kvi név</v>
      </c>
      <c r="C32" s="640" t="str">
        <f ca="1">HYPERLINK(SUBSTITUTE(CELL("address",'Z_6.11.sz.mell'!A1),"'",""),SUBSTITUTE(MID(CELL("address",'Z_6.11.sz.mell'!A1),SEARCH("]",CELL("address",'Z_6.11.sz.mell'!A1),1)+1,LEN(CELL("address",'Z_6.11.sz.mell'!A1))-SEARCH("]",CELL("address",'Z_6.11.sz.mell'!A1),1)),"'",""))</f>
        <v>Z_6.11.sz.mell!$A$1</v>
      </c>
    </row>
    <row r="33" spans="1:3" x14ac:dyDescent="0.2">
      <c r="A33" s="575" t="s">
        <v>790</v>
      </c>
      <c r="B33" t="str">
        <f>Z_ALAPADATOK!B31</f>
        <v>10 kvi név</v>
      </c>
      <c r="C33" s="640" t="str">
        <f ca="1">HYPERLINK(SUBSTITUTE(CELL("address",'Z_6.12.sz.mell'!A1),"'",""),SUBSTITUTE(MID(CELL("address",'Z_6.12.sz.mell'!A1),SEARCH("]",CELL("address",'Z_6.12.sz.mell'!A1),1)+1,LEN(CELL("address",'Z_6.12.sz.mell'!A1))-SEARCH("]",CELL("address",'Z_6.12.sz.mell'!A1),1)),"'",""))</f>
        <v>Z_6.12.sz.mell!$A$1</v>
      </c>
    </row>
    <row r="34" spans="1:3" x14ac:dyDescent="0.2">
      <c r="A34" s="575" t="s">
        <v>638</v>
      </c>
      <c r="B34" t="str">
        <f>PROPER('Z_7.sz.mell'!A3)</f>
        <v>Költségvetési Szervek Maradványának Alakulása</v>
      </c>
      <c r="C34" s="640" t="str">
        <f ca="1">HYPERLINK(SUBSTITUTE(CELL("address",'Z_7.sz.mell'!A1),"'",""),SUBSTITUTE(MID(CELL("address",'Z_7.sz.mell'!A1),SEARCH("]",CELL("address",'Z_7.sz.mell'!A1),1)+1,LEN(CELL("address",'Z_7.sz.mell'!A1))-SEARCH("]",CELL("address",'Z_7.sz.mell'!A1),1)),"'",""))</f>
        <v>Z_7.sz.mell!$A$1</v>
      </c>
    </row>
    <row r="35" spans="1:3" x14ac:dyDescent="0.2">
      <c r="A35" s="575" t="s">
        <v>640</v>
      </c>
      <c r="B35" t="str">
        <f>'Z_8.sz.mell'!B1</f>
        <v>A 2021. évi általános működés és ágazati feladatok támogatásának alakulása jogcímenként</v>
      </c>
      <c r="C35" s="640" t="str">
        <f ca="1">HYPERLINK(SUBSTITUTE(CELL("address",'Z_8.sz.mell'!A1),"'",""),SUBSTITUTE(MID(CELL("address",'Z_8.sz.mell'!A1),SEARCH("]",CELL("address",'Z_8.sz.mell'!A1),1)+1,LEN(CELL("address",'Z_8.sz.mell'!A1))-SEARCH("]",CELL("address",'Z_8.sz.mell'!A1),1)),"'",""))</f>
        <v>Z_8.sz.mell!$A$1</v>
      </c>
    </row>
    <row r="36" spans="1:3" x14ac:dyDescent="0.2">
      <c r="A36" s="575" t="s">
        <v>809</v>
      </c>
      <c r="B36" t="str">
        <f>CONCATENATE(PROPER('Z_1.tájékoztató_t.'!A2)," ",LOWER('Z_1.tájékoztató_t.'!A3))</f>
        <v>Mezőzombor Község Önkormányzata 2021. évi zárszámadásának pénzügyi mérlege</v>
      </c>
      <c r="C36" s="640" t="str">
        <f ca="1">HYPERLINK(SUBSTITUTE(CELL("address",'Z_1.tájékoztató_t.'!A1),"'",""),SUBSTITUTE(MID(CELL("address",'Z_1.tájékoztató_t.'!A1),SEARCH("]",CELL("address",'Z_1.tájékoztató_t.'!A1),1)+1,LEN(CELL("address",'Z_1.tájékoztató_t.'!A1))-SEARCH("]",CELL("address",'Z_1.tájékoztató_t.'!A1),1)),"'",""))</f>
        <v>Z_1.tájékoztató_t.!$A$1</v>
      </c>
    </row>
    <row r="37" spans="1:3" x14ac:dyDescent="0.2">
      <c r="A37" s="575" t="s">
        <v>810</v>
      </c>
      <c r="B37" t="str">
        <f>'Z_2.tájékoztató_t.'!A2</f>
        <v>Többéves kihatással járó döntésekből származó kötzelezettségek célok szerinti, évenkénti bontásban</v>
      </c>
      <c r="C37" s="640" t="str">
        <f ca="1">HYPERLINK(SUBSTITUTE(CELL("address",'Z_2.tájékoztató_t.'!A1),"'",""),SUBSTITUTE(MID(CELL("address",'Z_2.tájékoztató_t.'!A1),SEARCH("]",CELL("address",'Z_2.tájékoztató_t.'!A1),1)+1,LEN(CELL("address",'Z_2.tájékoztató_t.'!A1))-SEARCH("]",CELL("address",'Z_2.tájékoztató_t.'!A1),1)),"'",""))</f>
        <v>Z_2.tájékoztató_t.!$A$1</v>
      </c>
    </row>
    <row r="38" spans="1:3" x14ac:dyDescent="0.2">
      <c r="A38" s="575" t="s">
        <v>811</v>
      </c>
      <c r="B38" t="str">
        <f>'Z_3.tájékoztató_t.'!A1</f>
        <v>Az önkormányzat által nyújtott hitel és kölcsön alakulása lejárat és eszközök szerinti bontásban</v>
      </c>
      <c r="C38" s="640" t="str">
        <f ca="1">HYPERLINK(SUBSTITUTE(CELL("address",'Z_3.tájékoztató_t.'!A1),"'",""),SUBSTITUTE(MID(CELL("address",'Z_3.tájékoztató_t.'!A1),SEARCH("]",CELL("address",'Z_3.tájékoztató_t.'!A1),1)+1,LEN(CELL("address",'Z_3.tájékoztató_t.'!A1))-SEARCH("]",CELL("address",'Z_3.tájékoztató_t.'!A1),1)),"'",""))</f>
        <v>Z_3.tájékoztató_t.!$A$1</v>
      </c>
    </row>
    <row r="39" spans="1:3" x14ac:dyDescent="0.2">
      <c r="A39" s="575" t="s">
        <v>812</v>
      </c>
      <c r="B39" t="str">
        <f>'Z_4.tájékoztató_t.'!A1</f>
        <v>Adósság állomány alakulása lejárat, eszközök, bel- és külföldi hitelezők szerinti bontásban
2021. december 31-én</v>
      </c>
      <c r="C39" s="640" t="str">
        <f ca="1">HYPERLINK(SUBSTITUTE(CELL("address",'Z_4.tájékoztató_t.'!A1),"'",""),SUBSTITUTE(MID(CELL("address",'Z_4.tájékoztató_t.'!A1),SEARCH("]",CELL("address",'Z_4.tájékoztató_t.'!A1),1)+1,LEN(CELL("address",'Z_4.tájékoztató_t.'!A1))-SEARCH("]",CELL("address",'Z_4.tájékoztató_t.'!A1),1)),"'",""))</f>
        <v>Z_4.tájékoztató_t.!$A$1</v>
      </c>
    </row>
    <row r="40" spans="1:3" x14ac:dyDescent="0.2">
      <c r="A40" s="575" t="s">
        <v>813</v>
      </c>
      <c r="B40" t="str">
        <f>'Z_5.tájékoztató_t.'!A3</f>
        <v>Az önkormányzat által adott közvetett támogatások</v>
      </c>
      <c r="C40" s="640" t="str">
        <f ca="1">HYPERLINK(SUBSTITUTE(CELL("address",'Z_5.tájékoztató_t.'!A1),"'",""),SUBSTITUTE(MID(CELL("address",'Z_5.tájékoztató_t.'!A1),SEARCH("]",CELL("address",'Z_5.tájékoztató_t.'!A1),1)+1,LEN(CELL("address",'Z_5.tájékoztató_t.'!A1))-SEARCH("]",CELL("address",'Z_5.tájékoztató_t.'!A1),1)),"'",""))</f>
        <v>Z_5.tájékoztató_t.!$A$1</v>
      </c>
    </row>
    <row r="41" spans="1:3" x14ac:dyDescent="0.2">
      <c r="A41" s="575" t="s">
        <v>814</v>
      </c>
      <c r="B41" t="str">
        <f>CONCATENATE(PROPER('Z_6.tájékoztató_t.'!A3)," ",LOWER('Z_6.tájékoztató_t.'!A4))</f>
        <v>K I M U T A T Á S 2021. évi céljelleggel juttatott támogatások felhasználásáról</v>
      </c>
      <c r="C41" s="640" t="str">
        <f ca="1">HYPERLINK(SUBSTITUTE(CELL("address",'Z_6.tájékoztató_t.'!A1),"'",""),SUBSTITUTE(MID(CELL("address",'Z_6.tájékoztató_t.'!A1),SEARCH("]",CELL("address",'Z_6.tájékoztató_t.'!A1),1)+1,LEN(CELL("address",'Z_6.tájékoztató_t.'!A1))-SEARCH("]",CELL("address",'Z_6.tájékoztató_t.'!A1),1)),"'",""))</f>
        <v>Z_6.tájékoztató_t.!$A$1</v>
      </c>
    </row>
    <row r="42" spans="1:3" x14ac:dyDescent="0.2">
      <c r="A42" s="575" t="s">
        <v>815</v>
      </c>
      <c r="B42" t="str">
        <f>CONCATENATE(PROPER('Z_7.1.tájékoztató_t.'!A2)," ",'Z_7.1.tájékoztató_t.'!A3)</f>
        <v>Vagyonkimutatás a könyvviteli mérlegben értékkel szerplő eszközökről</v>
      </c>
      <c r="C42" s="640" t="str">
        <f ca="1">HYPERLINK(SUBSTITUTE(CELL("address",'Z_7.1.tájékoztató_t.'!A1),"'",""),SUBSTITUTE(MID(CELL("address",'Z_7.1.tájékoztató_t.'!A1),SEARCH("]",CELL("address",'Z_7.1.tájékoztató_t.'!A1),1)+1,LEN(CELL("address",'Z_7.1.tájékoztató_t.'!A1))-SEARCH("]",CELL("address",'Z_7.1.tájékoztató_t.'!A1),1)),"'",""))</f>
        <v>Z_7.1.tájékoztató_t.!$A$1</v>
      </c>
    </row>
    <row r="43" spans="1:3" x14ac:dyDescent="0.2">
      <c r="A43" s="575" t="s">
        <v>816</v>
      </c>
      <c r="B43" t="str">
        <f>CONCATENATE(PROPER('Z_7.2.tájékoztató_t.'!A3)," ",'Z_7.2.tájékoztató_t.'!A4)</f>
        <v>Vagyonkimutatás a könyvviteli mérlegben értékkel szereplő forrásokról</v>
      </c>
      <c r="C43" s="640" t="str">
        <f ca="1">HYPERLINK(SUBSTITUTE(CELL("address",'Z_7.2.tájékoztató_t.'!A1),"'",""),SUBSTITUTE(MID(CELL("address",'Z_7.2.tájékoztató_t.'!A1),SEARCH("]",CELL("address",'Z_7.2.tájékoztató_t.'!A1),1)+1,LEN(CELL("address",'Z_7.2.tájékoztató_t.'!A1))-SEARCH("]",CELL("address",'Z_7.2.tájékoztató_t.'!A1),1)),"'",""))</f>
        <v>Z_7.2.tájékoztató_t.!$A$1</v>
      </c>
    </row>
    <row r="44" spans="1:3" x14ac:dyDescent="0.2">
      <c r="A44" s="575" t="s">
        <v>817</v>
      </c>
      <c r="B44" t="str">
        <f>CONCATENATE(PROPER('Z_7.3.tájékoztató_t.'!A3)," ",'Z_7.3.tájékoztató_t.'!A4)</f>
        <v>Vagyonkimutatás az érték nélkül nyilvántartott eszkzözkről</v>
      </c>
      <c r="C44" s="640" t="str">
        <f ca="1">HYPERLINK(SUBSTITUTE(CELL("address",'Z_7.3.tájékoztató_t.'!A1),"'",""),SUBSTITUTE(MID(CELL("address",'Z_7.3.tájékoztató_t.'!A1),SEARCH("]",CELL("address",'Z_7.3.tájékoztató_t.'!A1),1)+1,LEN(CELL("address",'Z_7.3.tájékoztató_t.'!A1))-SEARCH("]",CELL("address",'Z_7.3.tájékoztató_t.'!A1),1)),"'",""))</f>
        <v>Z_7.3.tájékoztató_t.!$A$1</v>
      </c>
    </row>
    <row r="45" spans="1:3" x14ac:dyDescent="0.2">
      <c r="A45" s="575" t="s">
        <v>818</v>
      </c>
      <c r="B45" t="str">
        <f>CONCATENATE('Z_8.tájékoztató_t.'!A2,'Z_8.tájékoztató_t.'!A3)</f>
        <v>Mezőzombor Község Önkormányzata tulajdonában álló gazdálkodó szervezetek működéséből származókötelezettségek és részesedések alakulása 2021. évben</v>
      </c>
      <c r="C45" s="640" t="str">
        <f ca="1">HYPERLINK(SUBSTITUTE(CELL("address",'Z_8.tájékoztató_t.'!A1),"'",""),SUBSTITUTE(MID(CELL("address",'Z_8.tájékoztató_t.'!A1),SEARCH("]",CELL("address",'Z_8.tájékoztató_t.'!A1),1)+1,LEN(CELL("address",'Z_8.tájékoztató_t.'!A1))-SEARCH("]",CELL("address",'Z_8.tájékoztató_t.'!A1),1)),"'",""))</f>
        <v>Z_8.tájékoztató_t.!$A$1</v>
      </c>
    </row>
    <row r="46" spans="1:3" x14ac:dyDescent="0.2">
      <c r="A46" s="575" t="s">
        <v>819</v>
      </c>
      <c r="B46" t="s">
        <v>820</v>
      </c>
      <c r="C46" s="640" t="str">
        <f ca="1">HYPERLINK(SUBSTITUTE(CELL("address",'Z_9.tájékoztató_t.'!A1),"'",""),SUBSTITUTE(MID(CELL("address",'Z_9.tájékoztató_t.'!A1),SEARCH("]",CELL("address",'Z_9.tájékoztató_t.'!A1),1)+1,LEN(CELL("address",'Z_9.tájékoztató_t.'!A1))-SEARCH("]",CELL("address",'Z_9.tájékoztató_t.'!A1),1)),"'",""))</f>
        <v>Z_9.tájékoztató_t.!$A$1</v>
      </c>
    </row>
  </sheetData>
  <sheetProtection sheet="1"/>
  <customSheetViews>
    <customSheetView guid="{9A8A2574-4E4C-4A0E-A4B4-611EAAF4A38D}" scale="120" fitToPage="1" topLeftCell="A33">
      <selection activeCell="C44" sqref="C44"/>
      <pageMargins left="0.70866141732283472" right="0.70866141732283472" top="0.74803149606299213" bottom="0.74803149606299213" header="0.31496062992125984" footer="0.31496062992125984"/>
      <pageSetup paperSize="9" scale="80" orientation="landscape" r:id="rId1"/>
    </customSheetView>
  </customSheetViews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0" orientation="landscape" r:id="rId2"/>
</worksheet>
</file>

<file path=xl/worksheets/sheet3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H32"/>
  <sheetViews>
    <sheetView zoomScale="120" zoomScaleNormal="120" workbookViewId="0"/>
  </sheetViews>
  <sheetFormatPr defaultRowHeight="12.75" x14ac:dyDescent="0.2"/>
  <cols>
    <col min="1" max="1" width="43.33203125" customWidth="1"/>
    <col min="2" max="2" width="49.1640625" customWidth="1"/>
    <col min="3" max="3" width="1.33203125" bestFit="1" customWidth="1"/>
    <col min="4" max="4" width="6.83203125" customWidth="1"/>
    <col min="5" max="5" width="1.5" bestFit="1" customWidth="1"/>
    <col min="7" max="7" width="1.5" bestFit="1" customWidth="1"/>
    <col min="8" max="8" width="25" customWidth="1"/>
  </cols>
  <sheetData>
    <row r="2" spans="1:8" ht="15.75" x14ac:dyDescent="0.25">
      <c r="A2" s="2357" t="s">
        <v>579</v>
      </c>
      <c r="B2" s="2357"/>
      <c r="C2" s="2357"/>
      <c r="D2" s="2357"/>
      <c r="E2" s="2357"/>
      <c r="F2" s="2357"/>
      <c r="G2" s="2357"/>
      <c r="H2" s="2357"/>
    </row>
    <row r="3" spans="1:8" ht="15.75" x14ac:dyDescent="0.25">
      <c r="A3" s="2358" t="str">
        <f>ALAPADATOK!A3</f>
        <v>Mezőzombor Község Önkormányzata</v>
      </c>
      <c r="B3" s="2358"/>
      <c r="C3" s="2358"/>
      <c r="D3" s="2358"/>
      <c r="E3" s="2358"/>
      <c r="F3" s="2358"/>
      <c r="G3" s="2358"/>
      <c r="H3" s="2358"/>
    </row>
    <row r="6" spans="1:8" ht="15" x14ac:dyDescent="0.25">
      <c r="A6" s="565" t="s">
        <v>680</v>
      </c>
    </row>
    <row r="7" spans="1:8" x14ac:dyDescent="0.2">
      <c r="A7" s="582" t="s">
        <v>658</v>
      </c>
      <c r="B7" s="652" t="s">
        <v>1053</v>
      </c>
      <c r="C7" t="s">
        <v>654</v>
      </c>
      <c r="D7" t="str">
        <f>CONCATENATE(Z_TARTALOMJEGYZÉK!A1+1,".")</f>
        <v>2022.</v>
      </c>
      <c r="E7" t="s">
        <v>655</v>
      </c>
      <c r="F7" s="652" t="s">
        <v>657</v>
      </c>
      <c r="G7" t="s">
        <v>656</v>
      </c>
      <c r="H7" t="s">
        <v>659</v>
      </c>
    </row>
    <row r="8" spans="1:8" x14ac:dyDescent="0.2">
      <c r="A8" s="582"/>
      <c r="B8" s="581"/>
      <c r="F8" s="581"/>
    </row>
    <row r="9" spans="1:8" x14ac:dyDescent="0.2">
      <c r="A9" s="582"/>
      <c r="B9" s="581"/>
      <c r="F9" s="581"/>
    </row>
    <row r="11" spans="1:8" ht="15.75" x14ac:dyDescent="0.25">
      <c r="A11" s="2358" t="str">
        <f>ALAPADATOK!A11</f>
        <v>……………………. Polgármesteri /Közös Önkormányzati Hivatal</v>
      </c>
      <c r="B11" s="2358"/>
      <c r="C11" s="2358"/>
      <c r="D11" s="2358"/>
      <c r="E11" s="2358"/>
      <c r="F11" s="2358"/>
      <c r="G11" s="2358"/>
      <c r="H11" s="2358"/>
    </row>
    <row r="13" spans="1:8" ht="14.25" x14ac:dyDescent="0.2">
      <c r="A13" s="577" t="s">
        <v>583</v>
      </c>
      <c r="B13" s="2437" t="str">
        <f>ALAPADATOK!B13</f>
        <v>Mezőzombori Polgármesteri Hivatal</v>
      </c>
      <c r="C13" s="2437"/>
      <c r="D13" s="2437"/>
      <c r="E13" s="2437"/>
      <c r="F13" s="2437"/>
      <c r="G13" s="2437"/>
      <c r="H13" s="2437"/>
    </row>
    <row r="14" spans="1:8" ht="14.25" x14ac:dyDescent="0.2">
      <c r="B14" s="651"/>
    </row>
    <row r="15" spans="1:8" ht="14.25" x14ac:dyDescent="0.2">
      <c r="A15" s="577" t="s">
        <v>584</v>
      </c>
      <c r="B15" s="2437" t="str">
        <f>ALAPADATOK!B15</f>
        <v>Mezőzombori Bóbita Óvoda</v>
      </c>
      <c r="C15" s="2437"/>
      <c r="D15" s="2437"/>
      <c r="E15" s="2437"/>
      <c r="F15" s="2437"/>
      <c r="G15" s="2437"/>
      <c r="H15" s="2437"/>
    </row>
    <row r="16" spans="1:8" ht="14.25" x14ac:dyDescent="0.2">
      <c r="B16" s="651"/>
    </row>
    <row r="17" spans="1:8" ht="14.25" x14ac:dyDescent="0.2">
      <c r="A17" s="577" t="s">
        <v>585</v>
      </c>
      <c r="B17" s="2437" t="str">
        <f>ALAPADATOK!B17</f>
        <v>Kapocs Családsegítő és Gyermekjóléti Szolgálat</v>
      </c>
      <c r="C17" s="2437"/>
      <c r="D17" s="2437"/>
      <c r="E17" s="2437"/>
      <c r="F17" s="2437"/>
      <c r="G17" s="2437"/>
      <c r="H17" s="2437"/>
    </row>
    <row r="18" spans="1:8" ht="14.25" x14ac:dyDescent="0.2">
      <c r="B18" s="651"/>
    </row>
    <row r="19" spans="1:8" ht="14.25" x14ac:dyDescent="0.2">
      <c r="A19" s="577" t="s">
        <v>586</v>
      </c>
      <c r="B19" s="2437" t="str">
        <f>ALAPADATOK!B19</f>
        <v>4 kvi név</v>
      </c>
      <c r="C19" s="2437"/>
      <c r="D19" s="2437"/>
      <c r="E19" s="2437"/>
      <c r="F19" s="2437"/>
      <c r="G19" s="2437"/>
      <c r="H19" s="2437"/>
    </row>
    <row r="20" spans="1:8" ht="14.25" x14ac:dyDescent="0.2">
      <c r="B20" s="651"/>
    </row>
    <row r="21" spans="1:8" ht="14.25" x14ac:dyDescent="0.2">
      <c r="A21" s="577" t="s">
        <v>587</v>
      </c>
      <c r="B21" s="2437" t="str">
        <f>ALAPADATOK!B21</f>
        <v>5 kvi név</v>
      </c>
      <c r="C21" s="2437"/>
      <c r="D21" s="2437"/>
      <c r="E21" s="2437"/>
      <c r="F21" s="2437"/>
      <c r="G21" s="2437"/>
      <c r="H21" s="2437"/>
    </row>
    <row r="22" spans="1:8" ht="14.25" x14ac:dyDescent="0.2">
      <c r="B22" s="651"/>
    </row>
    <row r="23" spans="1:8" ht="14.25" x14ac:dyDescent="0.2">
      <c r="A23" s="577" t="s">
        <v>588</v>
      </c>
      <c r="B23" s="2437" t="str">
        <f>ALAPADATOK!B23</f>
        <v>6 kvi név</v>
      </c>
      <c r="C23" s="2437"/>
      <c r="D23" s="2437"/>
      <c r="E23" s="2437"/>
      <c r="F23" s="2437"/>
      <c r="G23" s="2437"/>
      <c r="H23" s="2437"/>
    </row>
    <row r="24" spans="1:8" ht="14.25" x14ac:dyDescent="0.2">
      <c r="B24" s="651"/>
    </row>
    <row r="25" spans="1:8" ht="14.25" x14ac:dyDescent="0.2">
      <c r="A25" s="577" t="s">
        <v>589</v>
      </c>
      <c r="B25" s="2437" t="str">
        <f>ALAPADATOK!B25</f>
        <v>7 kvi név</v>
      </c>
      <c r="C25" s="2437"/>
      <c r="D25" s="2437"/>
      <c r="E25" s="2437"/>
      <c r="F25" s="2437"/>
      <c r="G25" s="2437"/>
      <c r="H25" s="2437"/>
    </row>
    <row r="26" spans="1:8" ht="14.25" x14ac:dyDescent="0.2">
      <c r="B26" s="651"/>
    </row>
    <row r="27" spans="1:8" ht="14.25" x14ac:dyDescent="0.2">
      <c r="A27" s="577" t="s">
        <v>590</v>
      </c>
      <c r="B27" s="2437" t="str">
        <f>ALAPADATOK!B27</f>
        <v>8 kvi név</v>
      </c>
      <c r="C27" s="2437"/>
      <c r="D27" s="2437"/>
      <c r="E27" s="2437"/>
      <c r="F27" s="2437"/>
      <c r="G27" s="2437"/>
      <c r="H27" s="2437"/>
    </row>
    <row r="28" spans="1:8" ht="14.25" x14ac:dyDescent="0.2">
      <c r="B28" s="651"/>
    </row>
    <row r="29" spans="1:8" ht="14.25" x14ac:dyDescent="0.2">
      <c r="A29" s="577" t="s">
        <v>590</v>
      </c>
      <c r="B29" s="2437" t="str">
        <f>ALAPADATOK!B29</f>
        <v>9 kvi név</v>
      </c>
      <c r="C29" s="2437"/>
      <c r="D29" s="2437"/>
      <c r="E29" s="2437"/>
      <c r="F29" s="2437"/>
      <c r="G29" s="2437"/>
      <c r="H29" s="2437"/>
    </row>
    <row r="30" spans="1:8" ht="14.25" x14ac:dyDescent="0.2">
      <c r="B30" s="651"/>
    </row>
    <row r="31" spans="1:8" ht="14.25" x14ac:dyDescent="0.2">
      <c r="A31" s="577" t="s">
        <v>591</v>
      </c>
      <c r="B31" s="2437" t="str">
        <f>ALAPADATOK!B31</f>
        <v>10 kvi név</v>
      </c>
      <c r="C31" s="2437"/>
      <c r="D31" s="2437"/>
      <c r="E31" s="2437"/>
      <c r="F31" s="2437"/>
      <c r="G31" s="2437"/>
      <c r="H31" s="2437"/>
    </row>
    <row r="32" spans="1:8" ht="14.25" x14ac:dyDescent="0.2">
      <c r="B32" s="651"/>
    </row>
  </sheetData>
  <customSheetViews>
    <customSheetView guid="{9A8A2574-4E4C-4A0E-A4B4-611EAAF4A38D}" scale="120" fitToPage="1"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</customSheetViews>
  <mergeCells count="13"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  <mergeCell ref="B29:H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3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B41"/>
  <sheetViews>
    <sheetView zoomScale="120" zoomScaleNormal="120" workbookViewId="0">
      <selection activeCell="E27" sqref="E27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3" t="s">
        <v>821</v>
      </c>
      <c r="B1" s="201"/>
    </row>
    <row r="2" spans="1:2" x14ac:dyDescent="0.2">
      <c r="A2" s="201"/>
      <c r="B2" s="201"/>
    </row>
    <row r="3" spans="1:2" x14ac:dyDescent="0.2">
      <c r="A3" s="654"/>
      <c r="B3" s="654"/>
    </row>
    <row r="4" spans="1:2" ht="15.75" x14ac:dyDescent="0.25">
      <c r="A4" s="655"/>
      <c r="B4" s="656"/>
    </row>
    <row r="5" spans="1:2" ht="15.75" x14ac:dyDescent="0.25">
      <c r="A5" s="655"/>
      <c r="B5" s="656"/>
    </row>
    <row r="6" spans="1:2" s="145" customFormat="1" ht="15.75" x14ac:dyDescent="0.25">
      <c r="A6" s="655" t="str">
        <f>CONCATENATE(LEFT(Z_ALAPADATOK!D7,4)-1,". évi eredeti előirányzat BEVÉTELEK")</f>
        <v>2021. évi eredeti előirányzat BEVÉTELEK</v>
      </c>
      <c r="B6" s="654"/>
    </row>
    <row r="7" spans="1:2" s="145" customFormat="1" x14ac:dyDescent="0.2">
      <c r="A7" s="654"/>
      <c r="B7" s="654"/>
    </row>
    <row r="8" spans="1:2" s="145" customFormat="1" x14ac:dyDescent="0.2">
      <c r="A8" s="654"/>
      <c r="B8" s="654"/>
    </row>
    <row r="9" spans="1:2" x14ac:dyDescent="0.2">
      <c r="A9" s="654" t="s">
        <v>539</v>
      </c>
      <c r="B9" s="654" t="s">
        <v>705</v>
      </c>
    </row>
    <row r="10" spans="1:2" x14ac:dyDescent="0.2">
      <c r="A10" s="654" t="s">
        <v>706</v>
      </c>
      <c r="B10" s="654" t="s">
        <v>707</v>
      </c>
    </row>
    <row r="11" spans="1:2" x14ac:dyDescent="0.2">
      <c r="A11" s="654" t="s">
        <v>708</v>
      </c>
      <c r="B11" s="654" t="s">
        <v>709</v>
      </c>
    </row>
    <row r="12" spans="1:2" x14ac:dyDescent="0.2">
      <c r="A12" s="654"/>
      <c r="B12" s="654"/>
    </row>
    <row r="13" spans="1:2" ht="15.75" x14ac:dyDescent="0.25">
      <c r="A13" s="655" t="str">
        <f>+CONCATENATE(LEFT(A6,4),". évi módosított előirányzat BEVÉTELEK")</f>
        <v>2021. évi módosított előirányzat BEVÉTELEK</v>
      </c>
      <c r="B13" s="656"/>
    </row>
    <row r="14" spans="1:2" x14ac:dyDescent="0.2">
      <c r="A14" s="654"/>
      <c r="B14" s="654"/>
    </row>
    <row r="15" spans="1:2" s="145" customFormat="1" x14ac:dyDescent="0.2">
      <c r="A15" s="654" t="s">
        <v>710</v>
      </c>
      <c r="B15" s="654" t="s">
        <v>711</v>
      </c>
    </row>
    <row r="16" spans="1:2" x14ac:dyDescent="0.2">
      <c r="A16" s="654" t="s">
        <v>712</v>
      </c>
      <c r="B16" s="654" t="s">
        <v>713</v>
      </c>
    </row>
    <row r="17" spans="1:2" x14ac:dyDescent="0.2">
      <c r="A17" s="654" t="s">
        <v>714</v>
      </c>
      <c r="B17" s="654" t="s">
        <v>715</v>
      </c>
    </row>
    <row r="18" spans="1:2" x14ac:dyDescent="0.2">
      <c r="A18" s="654"/>
      <c r="B18" s="654"/>
    </row>
    <row r="19" spans="1:2" ht="14.25" x14ac:dyDescent="0.2">
      <c r="A19" s="657" t="str">
        <f>+CONCATENATE(LEFT(A6,4),".évi teljesített BEVÉTELEK")</f>
        <v>2021.évi teljesített BEVÉTELEK</v>
      </c>
      <c r="B19" s="656"/>
    </row>
    <row r="20" spans="1:2" x14ac:dyDescent="0.2">
      <c r="A20" s="654"/>
      <c r="B20" s="654"/>
    </row>
    <row r="21" spans="1:2" x14ac:dyDescent="0.2">
      <c r="A21" s="654" t="s">
        <v>716</v>
      </c>
      <c r="B21" s="654" t="s">
        <v>717</v>
      </c>
    </row>
    <row r="22" spans="1:2" x14ac:dyDescent="0.2">
      <c r="A22" s="654" t="s">
        <v>718</v>
      </c>
      <c r="B22" s="654" t="s">
        <v>719</v>
      </c>
    </row>
    <row r="23" spans="1:2" x14ac:dyDescent="0.2">
      <c r="A23" s="654" t="s">
        <v>720</v>
      </c>
      <c r="B23" s="654" t="s">
        <v>721</v>
      </c>
    </row>
    <row r="24" spans="1:2" x14ac:dyDescent="0.2">
      <c r="A24" s="654"/>
      <c r="B24" s="654"/>
    </row>
    <row r="25" spans="1:2" ht="15.75" x14ac:dyDescent="0.25">
      <c r="A25" s="655" t="str">
        <f>+CONCATENATE(LEFT(A6,4),". évi eredeti előirányzat KIADÁSOK")</f>
        <v>2021. évi eredeti előirányzat KIADÁSOK</v>
      </c>
      <c r="B25" s="656"/>
    </row>
    <row r="26" spans="1:2" x14ac:dyDescent="0.2">
      <c r="A26" s="654"/>
      <c r="B26" s="654"/>
    </row>
    <row r="27" spans="1:2" x14ac:dyDescent="0.2">
      <c r="A27" s="654" t="s">
        <v>722</v>
      </c>
      <c r="B27" s="654" t="s">
        <v>723</v>
      </c>
    </row>
    <row r="28" spans="1:2" x14ac:dyDescent="0.2">
      <c r="A28" s="654" t="s">
        <v>543</v>
      </c>
      <c r="B28" s="654" t="s">
        <v>724</v>
      </c>
    </row>
    <row r="29" spans="1:2" x14ac:dyDescent="0.2">
      <c r="A29" s="654" t="s">
        <v>544</v>
      </c>
      <c r="B29" s="654" t="s">
        <v>725</v>
      </c>
    </row>
    <row r="30" spans="1:2" x14ac:dyDescent="0.2">
      <c r="A30" s="654"/>
      <c r="B30" s="654"/>
    </row>
    <row r="31" spans="1:2" ht="15.75" x14ac:dyDescent="0.25">
      <c r="A31" s="655" t="str">
        <f>+CONCATENATE(LEFT(A6,4),". évi módosított előirányzat KIADÁSOK")</f>
        <v>2021. évi módosított előirányzat KIADÁSOK</v>
      </c>
      <c r="B31" s="656"/>
    </row>
    <row r="32" spans="1:2" x14ac:dyDescent="0.2">
      <c r="A32" s="654"/>
      <c r="B32" s="654"/>
    </row>
    <row r="33" spans="1:2" x14ac:dyDescent="0.2">
      <c r="A33" s="654" t="s">
        <v>726</v>
      </c>
      <c r="B33" s="654" t="s">
        <v>727</v>
      </c>
    </row>
    <row r="34" spans="1:2" x14ac:dyDescent="0.2">
      <c r="A34" s="654" t="s">
        <v>728</v>
      </c>
      <c r="B34" s="654" t="s">
        <v>729</v>
      </c>
    </row>
    <row r="35" spans="1:2" x14ac:dyDescent="0.2">
      <c r="A35" s="654" t="s">
        <v>730</v>
      </c>
      <c r="B35" s="654" t="s">
        <v>731</v>
      </c>
    </row>
    <row r="36" spans="1:2" x14ac:dyDescent="0.2">
      <c r="A36" s="654"/>
      <c r="B36" s="654"/>
    </row>
    <row r="37" spans="1:2" ht="15.75" x14ac:dyDescent="0.25">
      <c r="A37" s="658" t="str">
        <f>+CONCATENATE(LEFT(A6,4),".évi teljesített KIADÁSOK")</f>
        <v>2021.évi teljesített KIADÁSOK</v>
      </c>
      <c r="B37" s="656"/>
    </row>
    <row r="38" spans="1:2" x14ac:dyDescent="0.2">
      <c r="A38" s="654"/>
      <c r="B38" s="654"/>
    </row>
    <row r="39" spans="1:2" x14ac:dyDescent="0.2">
      <c r="A39" s="654" t="s">
        <v>732</v>
      </c>
      <c r="B39" s="654" t="s">
        <v>733</v>
      </c>
    </row>
    <row r="40" spans="1:2" x14ac:dyDescent="0.2">
      <c r="A40" s="654" t="s">
        <v>734</v>
      </c>
      <c r="B40" s="654" t="s">
        <v>735</v>
      </c>
    </row>
    <row r="41" spans="1:2" x14ac:dyDescent="0.2">
      <c r="A41" s="654" t="s">
        <v>736</v>
      </c>
      <c r="B41" s="654" t="s">
        <v>737</v>
      </c>
    </row>
  </sheetData>
  <sheetProtection sheet="1"/>
  <customSheetViews>
    <customSheetView guid="{9A8A2574-4E4C-4A0E-A4B4-611EAAF4A38D}" scale="120">
      <selection activeCell="E27" sqref="E27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3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J12" sqref="J12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CONCATENATE("1.1. melléklet ",Z_ALAPADATOK!A7," ",Z_ALAPADATOK!B7," ",Z_ALAPADATOK!C7," ",Z_ALAPADATOK!D7," ",Z_ALAPADATOK!E7," ",Z_ALAPADATOK!F7," ",Z_ALAPADATOK!G7," ",Z_ALAPADATOK!H7)</f>
        <v>1.1. melléklet a …. / 2022. ( … ) önkormányzati rendelethez</v>
      </c>
      <c r="C1" s="2103"/>
      <c r="D1" s="2103"/>
      <c r="E1" s="2103"/>
    </row>
    <row r="2" spans="1:5" x14ac:dyDescent="0.25">
      <c r="A2" s="2213" t="str">
        <f>CONCATENATE(Z_ALAPADATOK!A3)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CONCATENATE(LEFT(Z_ALAPADATOK!D7,4)-1,". évi ZÁRSZÁMADÁSÁNAK PÉNZÜGYI MÉRLEGE")</f>
        <v>2021. évi ZÁRSZÁMADÁSÁNAK PÉNZÜGYI MÉRLEGE</v>
      </c>
      <c r="B3" s="2213"/>
      <c r="C3" s="2214"/>
      <c r="D3" s="2213"/>
      <c r="E3" s="2213"/>
    </row>
    <row r="4" spans="1:5" ht="12" customHeight="1" x14ac:dyDescent="0.25">
      <c r="A4" s="2213"/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">
        <v>793</v>
      </c>
    </row>
    <row r="8" spans="1:5" x14ac:dyDescent="0.25">
      <c r="A8" s="2202" t="s">
        <v>68</v>
      </c>
      <c r="B8" s="2204" t="s">
        <v>16</v>
      </c>
      <c r="C8" s="2206" t="str">
        <f>+CONCATENATE(LEFT(Z_ÖSSZEFÜGGÉSEK!A6,4),".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+CONCATENATE(LEFT(Z_ÖSSZEFÜGGÉSEK!A6,4),". XII. 31.",CHAR(10),"teljesítés")</f>
        <v>2021.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'IB_1.1.sz.mell.'!C11</f>
        <v>280570453</v>
      </c>
      <c r="D11" s="382">
        <f>'IB_1.1.sz.mell.'!D11</f>
        <v>280570453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'IB_1.1.sz.mell.'!C12</f>
        <v>90402931</v>
      </c>
      <c r="D12" s="668">
        <f>'IB_1.1.sz.mell.'!D12</f>
        <v>90402931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'IB_1.1.sz.mell.'!C13</f>
        <v>68183100</v>
      </c>
      <c r="D13" s="686">
        <f>'IB_1.1.sz.mell.'!D13</f>
        <v>68183100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'IB_1.1.sz.mell.'!C14</f>
        <v>106735192</v>
      </c>
      <c r="D14" s="686">
        <f>'IB_1.1.sz.mell.'!D14</f>
        <v>106735192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'IB_1.1.sz.mell.'!C15</f>
        <v>5249230</v>
      </c>
      <c r="D15" s="686">
        <f>'IB_1.1.sz.mell.'!D15</f>
        <v>5249230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'IB_1.1.sz.mell.'!C16</f>
        <v>10000000</v>
      </c>
      <c r="D16" s="686">
        <f>'IB_1.1.sz.mell.'!D16</f>
        <v>10000000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'IB_1.1.sz.mell.'!C17</f>
        <v>0</v>
      </c>
      <c r="D17" s="686">
        <f>'IB_1.1.sz.mell.'!D17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'IB_1.1.sz.mell.'!C18</f>
        <v>437996710</v>
      </c>
      <c r="D18" s="382">
        <f>'IB_1.1.sz.mell.'!D18</f>
        <v>437996710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'IB_1.1.sz.mell.'!C19</f>
        <v>0</v>
      </c>
      <c r="D19" s="668">
        <f>'IB_1.1.sz.mell.'!D19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'IB_1.1.sz.mell.'!C20</f>
        <v>0</v>
      </c>
      <c r="D20" s="686">
        <f>'IB_1.1.sz.mell.'!D20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'IB_1.1.sz.mell.'!C21</f>
        <v>0</v>
      </c>
      <c r="D21" s="686">
        <f>'IB_1.1.sz.mell.'!D21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'IB_1.1.sz.mell.'!C22</f>
        <v>0</v>
      </c>
      <c r="D22" s="686">
        <f>'IB_1.1.sz.mell.'!D22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'IB_1.1.sz.mell.'!C23</f>
        <v>437996710</v>
      </c>
      <c r="D23" s="686">
        <f>'IB_1.1.sz.mell.'!D23</f>
        <v>437996710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'IB_1.1.sz.mell.'!C24</f>
        <v>0</v>
      </c>
      <c r="D24" s="688">
        <f>'IB_1.1.sz.mell.'!D24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'IB_1.1.sz.mell.'!C25</f>
        <v>0</v>
      </c>
      <c r="D25" s="382">
        <f>'IB_1.1.sz.mell.'!D25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'IB_1.1.sz.mell.'!C26</f>
        <v>0</v>
      </c>
      <c r="D26" s="668">
        <f>'IB_1.1.sz.mell.'!D26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'IB_1.1.sz.mell.'!C27</f>
        <v>0</v>
      </c>
      <c r="D27" s="686">
        <f>'IB_1.1.sz.mell.'!D27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'IB_1.1.sz.mell.'!C28</f>
        <v>0</v>
      </c>
      <c r="D28" s="686">
        <f>'IB_1.1.sz.mell.'!D28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'IB_1.1.sz.mell.'!C29</f>
        <v>0</v>
      </c>
      <c r="D29" s="686">
        <f>'IB_1.1.sz.mell.'!D29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'IB_1.1.sz.mell.'!C30</f>
        <v>0</v>
      </c>
      <c r="D30" s="686">
        <f>'IB_1.1.sz.mell.'!D30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'IB_1.1.sz.mell.'!C31</f>
        <v>0</v>
      </c>
      <c r="D31" s="688">
        <f>'IB_1.1.sz.mell.'!D31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'IB_1.1.sz.mell.'!C32</f>
        <v>28950000</v>
      </c>
      <c r="D32" s="389">
        <f>'IB_1.1.sz.mell.'!D32</f>
        <v>28950000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'IB_6.1.sz.mell'!B30</f>
        <v>Építményadó</v>
      </c>
      <c r="C33" s="668">
        <f>'IB_1.1.sz.mell.'!C33</f>
        <v>4100000</v>
      </c>
      <c r="D33" s="668">
        <f>'IB_1.1.sz.mell.'!D33</f>
        <v>4100000</v>
      </c>
      <c r="E33" s="250"/>
    </row>
    <row r="34" spans="1:5" s="400" customFormat="1" ht="12" customHeight="1" x14ac:dyDescent="0.2">
      <c r="A34" s="14" t="s">
        <v>266</v>
      </c>
      <c r="B34" s="401" t="str">
        <f>'IB_6.1.sz.mell'!B31</f>
        <v>Idegenforgalmi adó</v>
      </c>
      <c r="C34" s="686">
        <f>'IB_1.1.sz.mell.'!C34</f>
        <v>0</v>
      </c>
      <c r="D34" s="686">
        <f>'IB_1.1.sz.mell.'!D34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'IB_6.1.sz.mell'!B32</f>
        <v>Iparűzési adó</v>
      </c>
      <c r="C35" s="686">
        <f>'IB_1.1.sz.mell.'!C35</f>
        <v>20000000</v>
      </c>
      <c r="D35" s="686">
        <f>'IB_1.1.sz.mell.'!D35</f>
        <v>20000000</v>
      </c>
      <c r="E35" s="249"/>
    </row>
    <row r="36" spans="1:5" s="400" customFormat="1" ht="12" customHeight="1" x14ac:dyDescent="0.2">
      <c r="A36" s="14" t="s">
        <v>268</v>
      </c>
      <c r="B36" s="401" t="str">
        <f>'IB_6.1.sz.mell'!B33</f>
        <v xml:space="preserve">Talajterhelési díj </v>
      </c>
      <c r="C36" s="686">
        <f>'IB_1.1.sz.mell.'!C36</f>
        <v>500000</v>
      </c>
      <c r="D36" s="686">
        <f>'IB_1.1.sz.mell.'!D36</f>
        <v>500000</v>
      </c>
      <c r="E36" s="249"/>
    </row>
    <row r="37" spans="1:5" s="400" customFormat="1" ht="12" customHeight="1" x14ac:dyDescent="0.2">
      <c r="A37" s="14" t="s">
        <v>547</v>
      </c>
      <c r="B37" s="401" t="str">
        <f>'IB_6.1.sz.mell'!B34</f>
        <v>Gépjárműadó</v>
      </c>
      <c r="C37" s="686">
        <f>'IB_1.1.sz.mell.'!C37</f>
        <v>0</v>
      </c>
      <c r="D37" s="686">
        <f>'IB_1.1.sz.mell.'!D37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'IB_6.1.sz.mell'!B35</f>
        <v>Telekadó</v>
      </c>
      <c r="C38" s="686">
        <f>'IB_1.1.sz.mell.'!C38</f>
        <v>4200000</v>
      </c>
      <c r="D38" s="686">
        <f>'IB_1.1.sz.mell.'!D38</f>
        <v>4200000</v>
      </c>
      <c r="E38" s="249"/>
    </row>
    <row r="39" spans="1:5" s="400" customFormat="1" ht="12" customHeight="1" thickBot="1" x14ac:dyDescent="0.25">
      <c r="A39" s="16" t="s">
        <v>549</v>
      </c>
      <c r="B39" s="401" t="str">
        <f>'IB_6.1.sz.mell'!B36</f>
        <v>Egyéb bírság bevételei</v>
      </c>
      <c r="C39" s="688">
        <f>'IB_1.1.sz.mell.'!C39</f>
        <v>150000</v>
      </c>
      <c r="D39" s="688">
        <f>'IB_1.1.sz.mell.'!D39</f>
        <v>150000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'IB_1.1.sz.mell.'!C40</f>
        <v>6400000</v>
      </c>
      <c r="D40" s="382">
        <f>'IB_1.1.sz.mell.'!D40</f>
        <v>6400000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'IB_1.1.sz.mell.'!C41</f>
        <v>0</v>
      </c>
      <c r="D41" s="668">
        <f>'IB_1.1.sz.mell.'!D41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'IB_1.1.sz.mell.'!C42</f>
        <v>1000000</v>
      </c>
      <c r="D42" s="686">
        <f>'IB_1.1.sz.mell.'!D42</f>
        <v>1000000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'IB_1.1.sz.mell.'!C43</f>
        <v>0</v>
      </c>
      <c r="D43" s="686">
        <f>'IB_1.1.sz.mell.'!D43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'IB_1.1.sz.mell.'!C44</f>
        <v>0</v>
      </c>
      <c r="D44" s="686">
        <f>'IB_1.1.sz.mell.'!D44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'IB_1.1.sz.mell.'!C45</f>
        <v>4000000</v>
      </c>
      <c r="D45" s="686">
        <f>'IB_1.1.sz.mell.'!D45</f>
        <v>4000000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'IB_1.1.sz.mell.'!C46</f>
        <v>1400000</v>
      </c>
      <c r="D46" s="686">
        <f>'IB_1.1.sz.mell.'!D46</f>
        <v>1400000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'IB_1.1.sz.mell.'!C47</f>
        <v>0</v>
      </c>
      <c r="D47" s="686">
        <f>'IB_1.1.sz.mell.'!D47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'IB_1.1.sz.mell.'!C48</f>
        <v>0</v>
      </c>
      <c r="D48" s="686">
        <f>'IB_1.1.sz.mell.'!D48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'IB_1.1.sz.mell.'!C49</f>
        <v>0</v>
      </c>
      <c r="D49" s="679">
        <f>'IB_1.1.sz.mell.'!D49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'IB_1.1.sz.mell.'!C50</f>
        <v>0</v>
      </c>
      <c r="D50" s="757">
        <f>'IB_1.1.sz.mell.'!D50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'IB_1.1.sz.mell.'!C51</f>
        <v>0</v>
      </c>
      <c r="D51" s="757">
        <f>'IB_1.1.sz.mell.'!D51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'IB_1.1.sz.mell.'!C52</f>
        <v>196170621</v>
      </c>
      <c r="D52" s="382">
        <f>'IB_1.1.sz.mell.'!D52</f>
        <v>1000000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'IB_1.1.sz.mell.'!C53</f>
        <v>0</v>
      </c>
      <c r="D53" s="672">
        <f>'IB_1.1.sz.mell.'!D53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'IB_1.1.sz.mell.'!C54</f>
        <v>0</v>
      </c>
      <c r="D54" s="679">
        <f>'IB_1.1.sz.mell.'!D54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'IB_1.1.sz.mell.'!C55</f>
        <v>1000000</v>
      </c>
      <c r="D55" s="679">
        <f>'IB_1.1.sz.mell.'!D55</f>
        <v>1000000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'IB_1.1.sz.mell.'!C56</f>
        <v>0</v>
      </c>
      <c r="D56" s="679">
        <f>'IB_1.1.sz.mell.'!D56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'IB_1.1.sz.mell.'!C57</f>
        <v>0</v>
      </c>
      <c r="D57" s="757">
        <f>'IB_1.1.sz.mell.'!D57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'IB_1.1.sz.mell.'!C58</f>
        <v>0</v>
      </c>
      <c r="D58" s="382">
        <f>'IB_1.1.sz.mell.'!D58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'IB_1.1.sz.mell.'!C59</f>
        <v>0</v>
      </c>
      <c r="D59" s="668">
        <f>'IB_1.1.sz.mell.'!D59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'IB_1.1.sz.mell.'!C60</f>
        <v>0</v>
      </c>
      <c r="D60" s="686">
        <f>'IB_1.1.sz.mell.'!D60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'IB_1.1.sz.mell.'!C61</f>
        <v>0</v>
      </c>
      <c r="D61" s="686">
        <f>'IB_1.1.sz.mell.'!D61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'IB_1.1.sz.mell.'!C62</f>
        <v>0</v>
      </c>
      <c r="D62" s="688">
        <f>'IB_1.1.sz.mell.'!D62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'IB_1.1.sz.mell.'!C63</f>
        <v>49575760</v>
      </c>
      <c r="D63" s="382">
        <f>'IB_1.1.sz.mell.'!D63</f>
        <v>49575760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'IB_1.1.sz.mell.'!C64</f>
        <v>0</v>
      </c>
      <c r="D64" s="679">
        <f>'IB_1.1.sz.mell.'!D64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'IB_1.1.sz.mell.'!C65</f>
        <v>0</v>
      </c>
      <c r="D65" s="679">
        <f>'IB_1.1.sz.mell.'!D65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'IB_1.1.sz.mell.'!C66</f>
        <v>49575760</v>
      </c>
      <c r="D66" s="679">
        <f>'IB_1.1.sz.mell.'!D66</f>
        <v>49575760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'IB_1.1.sz.mell.'!C67</f>
        <v>0</v>
      </c>
      <c r="D67" s="679">
        <f>'IB_1.1.sz.mell.'!D67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'IB_1.1.sz.mell.'!C68</f>
        <v>999663544</v>
      </c>
      <c r="D68" s="389">
        <f>'IB_1.1.sz.mell.'!D68</f>
        <v>804492923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'IB_1.1.sz.mell.'!C69</f>
        <v>17000000</v>
      </c>
      <c r="D69" s="382">
        <f>'IB_1.1.sz.mell.'!D69</f>
        <v>17000000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'IB_1.1.sz.mell.'!C70</f>
        <v>0</v>
      </c>
      <c r="D70" s="679">
        <f>'IB_1.1.sz.mell.'!D70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'IB_1.1.sz.mell.'!C71</f>
        <v>17000000</v>
      </c>
      <c r="D71" s="679">
        <f>'IB_1.1.sz.mell.'!D71</f>
        <v>17000000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'IB_1.1.sz.mell.'!C72</f>
        <v>0</v>
      </c>
      <c r="D72" s="679">
        <f>'IB_1.1.sz.mell.'!D72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'IB_1.1.sz.mell.'!C73</f>
        <v>0</v>
      </c>
      <c r="D73" s="382">
        <f>'IB_1.1.sz.mell.'!D73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'IB_1.1.sz.mell.'!C74</f>
        <v>0</v>
      </c>
      <c r="D74" s="679">
        <f>'IB_1.1.sz.mell.'!D74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'IB_1.1.sz.mell.'!C75</f>
        <v>0</v>
      </c>
      <c r="D75" s="679">
        <f>'IB_1.1.sz.mell.'!D75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'IB_1.1.sz.mell.'!C76</f>
        <v>0</v>
      </c>
      <c r="D76" s="679">
        <f>'IB_1.1.sz.mell.'!D76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'IB_1.1.sz.mell.'!C77</f>
        <v>0</v>
      </c>
      <c r="D77" s="679">
        <f>'IB_1.1.sz.mell.'!D77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'IB_1.1.sz.mell.'!C78</f>
        <v>351089932</v>
      </c>
      <c r="D78" s="382">
        <f>'IB_1.1.sz.mell.'!D78</f>
        <v>351089932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'IB_1.1.sz.mell.'!C79</f>
        <v>351089932</v>
      </c>
      <c r="D79" s="679">
        <f>'IB_1.1.sz.mell.'!D79</f>
        <v>351089932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'IB_1.1.sz.mell.'!C80</f>
        <v>0</v>
      </c>
      <c r="D80" s="679">
        <f>'IB_1.1.sz.mell.'!D80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'IB_1.1.sz.mell.'!C81</f>
        <v>0</v>
      </c>
      <c r="D81" s="382">
        <f>'IB_1.1.sz.mell.'!D81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'IB_1.1.sz.mell.'!C82</f>
        <v>0</v>
      </c>
      <c r="D82" s="679">
        <f>'IB_1.1.sz.mell.'!D82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'IB_1.1.sz.mell.'!C83</f>
        <v>0</v>
      </c>
      <c r="D83" s="679">
        <f>'IB_1.1.sz.mell.'!D83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'IB_1.1.sz.mell.'!C84</f>
        <v>0</v>
      </c>
      <c r="D84" s="679">
        <f>'IB_1.1.sz.mell.'!D84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'IB_1.1.sz.mell.'!C85</f>
        <v>0</v>
      </c>
      <c r="D85" s="382">
        <f>'IB_1.1.sz.mell.'!D85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'IB_1.1.sz.mell.'!C86</f>
        <v>0</v>
      </c>
      <c r="D86" s="679">
        <f>'IB_1.1.sz.mell.'!D86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'IB_1.1.sz.mell.'!C87</f>
        <v>0</v>
      </c>
      <c r="D87" s="679">
        <f>'IB_1.1.sz.mell.'!D87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'IB_1.1.sz.mell.'!C88</f>
        <v>0</v>
      </c>
      <c r="D88" s="679">
        <f>'IB_1.1.sz.mell.'!D88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'IB_1.1.sz.mell.'!C89</f>
        <v>0</v>
      </c>
      <c r="D89" s="679">
        <f>'IB_1.1.sz.mell.'!D89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'IB_1.1.sz.mell.'!C90</f>
        <v>0</v>
      </c>
      <c r="D90" s="382">
        <f>'IB_1.1.sz.mell.'!D90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'IB_1.1.sz.mell.'!C91</f>
        <v>0</v>
      </c>
      <c r="D91" s="382">
        <f>'IB_1.1.sz.mell.'!D91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'IB_1.1.sz.mell.'!C92</f>
        <v>368089932</v>
      </c>
      <c r="D92" s="389">
        <f>'IB_1.1.sz.mell.'!D92</f>
        <v>368089932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'IB_1.1.sz.mell.'!C93</f>
        <v>1367753476</v>
      </c>
      <c r="D93" s="389">
        <f>'IB_1.1.sz.mell.'!D93</f>
        <v>1172582855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+CONCATENATE(LEFT(Z_ÖSSZEFÜGGÉSEK!A6,4),".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CONCATENATE(E9)</f>
        <v>2021.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'IB_1.1.sz.mell.'!C100</f>
        <v>743094345</v>
      </c>
      <c r="D100" s="381">
        <f>'IB_1.1.sz.mell.'!D100</f>
        <v>743094345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'IB_1.1.sz.mell.'!C101</f>
        <v>300245105</v>
      </c>
      <c r="D101" s="684">
        <f>'IB_1.1.sz.mell.'!D101</f>
        <v>300245105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'IB_1.1.sz.mell.'!C102</f>
        <v>46537992</v>
      </c>
      <c r="D102" s="686">
        <f>'IB_1.1.sz.mell.'!D102</f>
        <v>46537992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'IB_1.1.sz.mell.'!C103</f>
        <v>179640627</v>
      </c>
      <c r="D103" s="688">
        <f>'IB_1.1.sz.mell.'!D103</f>
        <v>179640627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'IB_1.1.sz.mell.'!C104</f>
        <v>17000000</v>
      </c>
      <c r="D104" s="688">
        <f>'IB_1.1.sz.mell.'!D104</f>
        <v>17000000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'IB_1.1.sz.mell.'!C105</f>
        <v>199670621</v>
      </c>
      <c r="D105" s="688">
        <f>'IB_1.1.sz.mell.'!D105</f>
        <v>199670621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'IB_1.1.sz.mell.'!C106</f>
        <v>0</v>
      </c>
      <c r="D106" s="688">
        <f>'IB_1.1.sz.mell.'!D106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'IB_1.1.sz.mell.'!C107</f>
        <v>0</v>
      </c>
      <c r="D107" s="688">
        <f>'IB_1.1.sz.mell.'!D107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'IB_1.1.sz.mell.'!C108</f>
        <v>0</v>
      </c>
      <c r="D108" s="688">
        <f>'IB_1.1.sz.mell.'!D108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'IB_1.1.sz.mell.'!C109</f>
        <v>0</v>
      </c>
      <c r="D109" s="688">
        <f>'IB_1.1.sz.mell.'!D109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'IB_1.1.sz.mell.'!C110</f>
        <v>0</v>
      </c>
      <c r="D110" s="688">
        <f>'IB_1.1.sz.mell.'!D110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'IB_1.1.sz.mell.'!C111</f>
        <v>0</v>
      </c>
      <c r="D111" s="688">
        <f>'IB_1.1.sz.mell.'!D111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'IB_1.1.sz.mell.'!C112</f>
        <v>0</v>
      </c>
      <c r="D112" s="688">
        <f>'IB_1.1.sz.mell.'!D112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'IB_1.1.sz.mell.'!C113</f>
        <v>0</v>
      </c>
      <c r="D113" s="688">
        <f>'IB_1.1.sz.mell.'!D113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'IB_1.1.sz.mell.'!C114</f>
        <v>0</v>
      </c>
      <c r="D114" s="688">
        <f>'IB_1.1.sz.mell.'!D114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'IB_1.1.sz.mell.'!C115</f>
        <v>0</v>
      </c>
      <c r="D115" s="688">
        <f>'IB_1.1.sz.mell.'!D115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'IB_1.1.sz.mell.'!C116</f>
        <v>0</v>
      </c>
      <c r="D116" s="688">
        <f>'IB_1.1.sz.mell.'!D116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'IB_1.1.sz.mell.'!C117</f>
        <v>0</v>
      </c>
      <c r="D117" s="688">
        <f>'IB_1.1.sz.mell.'!D117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'IB_1.1.sz.mell.'!C118</f>
        <v>0</v>
      </c>
      <c r="D118" s="686">
        <f>'IB_1.1.sz.mell.'!D118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'IB_1.1.sz.mell.'!C119</f>
        <v>0</v>
      </c>
      <c r="D119" s="686">
        <f>'IB_1.1.sz.mell.'!D119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'IB_1.1.sz.mell.'!C120</f>
        <v>0</v>
      </c>
      <c r="D120" s="690">
        <f>'IB_1.1.sz.mell.'!D120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'IB_1.1.sz.mell.'!C121</f>
        <v>596836313</v>
      </c>
      <c r="D121" s="382">
        <f>'IB_1.1.sz.mell.'!D121</f>
        <v>596836313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8">
        <f>'IB_1.1.sz.mell.'!C122</f>
        <v>429646847</v>
      </c>
      <c r="D122" s="1377">
        <f>'IB_1.1.sz.mell.'!D122</f>
        <v>429646847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8">
        <f>'IB_1.1.sz.mell.'!C123</f>
        <v>0</v>
      </c>
      <c r="D123" s="1377">
        <f>'IB_1.1.sz.mell.'!D123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6">
        <f>'IB_1.1.sz.mell.'!C124</f>
        <v>117613706</v>
      </c>
      <c r="D124" s="1378">
        <f>'IB_1.1.sz.mell.'!D124</f>
        <v>117613706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6">
        <f>'IB_1.1.sz.mell.'!C125</f>
        <v>0</v>
      </c>
      <c r="D125" s="1378">
        <f>'IB_1.1.sz.mell.'!D125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6">
        <f>'IB_1.1.sz.mell.'!C126</f>
        <v>49575760</v>
      </c>
      <c r="D126" s="1378">
        <f>'IB_1.1.sz.mell.'!D126</f>
        <v>49575760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6">
        <f>'IB_1.1.sz.mell.'!C127</f>
        <v>0</v>
      </c>
      <c r="D127" s="1378">
        <f>'IB_1.1.sz.mell.'!D127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6">
        <f>'IB_1.1.sz.mell.'!C128</f>
        <v>0</v>
      </c>
      <c r="D128" s="1378">
        <f>'IB_1.1.sz.mell.'!D128</f>
        <v>0</v>
      </c>
      <c r="E128" s="249"/>
    </row>
    <row r="129" spans="1:5" x14ac:dyDescent="0.25">
      <c r="A129" s="15" t="s">
        <v>186</v>
      </c>
      <c r="B129" s="141" t="s">
        <v>348</v>
      </c>
      <c r="C129" s="686">
        <f>'IB_1.1.sz.mell.'!C129</f>
        <v>0</v>
      </c>
      <c r="D129" s="1378">
        <f>'IB_1.1.sz.mell.'!D129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6">
        <f>'IB_1.1.sz.mell.'!C130</f>
        <v>0</v>
      </c>
      <c r="D130" s="1378">
        <f>'IB_1.1.sz.mell.'!D130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6">
        <f>'IB_1.1.sz.mell.'!C131</f>
        <v>0</v>
      </c>
      <c r="D131" s="1378">
        <f>'IB_1.1.sz.mell.'!D131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6">
        <f>'IB_1.1.sz.mell.'!C132</f>
        <v>0</v>
      </c>
      <c r="D132" s="1378">
        <f>'IB_1.1.sz.mell.'!D132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6">
        <f>'IB_1.1.sz.mell.'!C133</f>
        <v>0</v>
      </c>
      <c r="D133" s="1378">
        <f>'IB_1.1.sz.mell.'!D133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8">
        <f>'IB_1.1.sz.mell.'!C134</f>
        <v>0</v>
      </c>
      <c r="D134" s="1379">
        <f>'IB_1.1.sz.mell.'!D134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'IB_1.1.sz.mell.'!C135</f>
        <v>1339930658</v>
      </c>
      <c r="D135" s="694">
        <f>'IB_1.1.sz.mell.'!D135</f>
        <v>1339930658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'IB_1.1.sz.mell.'!C136</f>
        <v>17000000</v>
      </c>
      <c r="D136" s="694">
        <f>'IB_1.1.sz.mell.'!D136</f>
        <v>17000000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6">
        <f>'IB_1.1.sz.mell.'!C137</f>
        <v>0</v>
      </c>
      <c r="D137" s="1378">
        <f>'IB_1.1.sz.mell.'!D137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6">
        <f>'IB_1.1.sz.mell.'!C138</f>
        <v>17000000</v>
      </c>
      <c r="D138" s="1378">
        <f>'IB_1.1.sz.mell.'!D138</f>
        <v>17000000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6">
        <f>'IB_1.1.sz.mell.'!C139</f>
        <v>0</v>
      </c>
      <c r="D139" s="1378">
        <f>'IB_1.1.sz.mell.'!D139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'IB_1.1.sz.mell.'!C140</f>
        <v>0</v>
      </c>
      <c r="D140" s="694">
        <f>'IB_1.1.sz.mell.'!D140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6">
        <f>'IB_1.1.sz.mell.'!C141</f>
        <v>0</v>
      </c>
      <c r="D141" s="1378">
        <f>'IB_1.1.sz.mell.'!D141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6">
        <f>'IB_1.1.sz.mell.'!C142</f>
        <v>0</v>
      </c>
      <c r="D142" s="1378">
        <f>'IB_1.1.sz.mell.'!D142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6">
        <f>'IB_1.1.sz.mell.'!C143</f>
        <v>0</v>
      </c>
      <c r="D143" s="1378">
        <f>'IB_1.1.sz.mell.'!D143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6">
        <f>'IB_1.1.sz.mell.'!C144</f>
        <v>0</v>
      </c>
      <c r="D144" s="1378">
        <f>'IB_1.1.sz.mell.'!D144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6">
        <f>'IB_1.1.sz.mell.'!C145</f>
        <v>0</v>
      </c>
      <c r="D145" s="1378">
        <f>'IB_1.1.sz.mell.'!D145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690">
        <f>'IB_1.1.sz.mell.'!C146</f>
        <v>0</v>
      </c>
      <c r="D146" s="1417">
        <f>'IB_1.1.sz.mell.'!D146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'IB_1.1.sz.mell.'!C147</f>
        <v>10822818</v>
      </c>
      <c r="D147" s="695">
        <f>'IB_1.1.sz.mell.'!D147</f>
        <v>10822818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6">
        <f>'IB_1.1.sz.mell.'!C148</f>
        <v>0</v>
      </c>
      <c r="D148" s="1378">
        <f>'IB_1.1.sz.mell.'!D148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6">
        <f>'IB_1.1.sz.mell.'!C149</f>
        <v>10822818</v>
      </c>
      <c r="D149" s="1378">
        <f>'IB_1.1.sz.mell.'!D149</f>
        <v>10822818</v>
      </c>
      <c r="E149" s="249"/>
    </row>
    <row r="150" spans="1:9" ht="12" customHeight="1" x14ac:dyDescent="0.25">
      <c r="A150" s="15" t="s">
        <v>283</v>
      </c>
      <c r="B150" s="9" t="s">
        <v>459</v>
      </c>
      <c r="C150" s="686">
        <f>'IB_1.1.sz.mell.'!C150</f>
        <v>0</v>
      </c>
      <c r="D150" s="1378">
        <f>'IB_1.1.sz.mell.'!D150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6">
        <f>'IB_1.1.sz.mell.'!C151</f>
        <v>0</v>
      </c>
      <c r="D151" s="1378">
        <f>'IB_1.1.sz.mell.'!D151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'IB_1.1.sz.mell.'!C152</f>
        <v>0</v>
      </c>
      <c r="D152" s="696">
        <f>'IB_1.1.sz.mell.'!D152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6">
        <f>'IB_1.1.sz.mell.'!C153</f>
        <v>0</v>
      </c>
      <c r="D153" s="1378">
        <f>'IB_1.1.sz.mell.'!D153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6">
        <f>'IB_1.1.sz.mell.'!C154</f>
        <v>0</v>
      </c>
      <c r="D154" s="1378">
        <f>'IB_1.1.sz.mell.'!D154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6">
        <f>'IB_1.1.sz.mell.'!C155</f>
        <v>0</v>
      </c>
      <c r="D155" s="1378">
        <f>'IB_1.1.sz.mell.'!D155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6">
        <f>'IB_1.1.sz.mell.'!C156</f>
        <v>0</v>
      </c>
      <c r="D156" s="1378">
        <f>'IB_1.1.sz.mell.'!D156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6">
        <f>'IB_1.1.sz.mell.'!C157</f>
        <v>0</v>
      </c>
      <c r="D157" s="1378">
        <f>'IB_1.1.sz.mell.'!D157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'IB_1.1.sz.mell.'!C158</f>
        <v>0</v>
      </c>
      <c r="D158" s="696">
        <f>'IB_1.1.sz.mell.'!D158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'IB_1.1.sz.mell.'!C159</f>
        <v>0</v>
      </c>
      <c r="D159" s="696">
        <f>'IB_1.1.sz.mell.'!D159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'IB_1.1.sz.mell.'!C160</f>
        <v>27822818</v>
      </c>
      <c r="D160" s="702">
        <f>'IB_1.1.sz.mell.'!D160</f>
        <v>27822818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'IB_1.1.sz.mell.'!C161</f>
        <v>1367753476</v>
      </c>
      <c r="D161" s="702">
        <f>'IB_1.1.sz.mell.'!D161</f>
        <v>1367753476</v>
      </c>
      <c r="E161" s="482">
        <f>+E135+E160</f>
        <v>0</v>
      </c>
    </row>
    <row r="162" spans="1:5" x14ac:dyDescent="0.25">
      <c r="C162" s="703">
        <f>'IB_1.1.sz.mell.'!C162</f>
        <v>0</v>
      </c>
      <c r="D162" s="703">
        <f>'IB_1.1.sz.mell.'!D162</f>
        <v>-195170621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>+D68-D135</f>
        <v>-535437735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>+D92-D160</f>
        <v>340267114</v>
      </c>
      <c r="E166" s="248">
        <f>+E92-E160</f>
        <v>0</v>
      </c>
    </row>
  </sheetData>
  <customSheetViews>
    <customSheetView guid="{9A8A2574-4E4C-4A0E-A4B4-611EAAF4A38D}" scale="120">
      <selection activeCell="J12" sqref="J12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3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I27" sqref="I27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CONCATENATE("1.2. melléklet ",Z_ALAPADATOK!A7," ",Z_ALAPADATOK!B7," ",Z_ALAPADATOK!C7," ",Z_ALAPADATOK!D7," ",Z_ALAPADATOK!E7," ",Z_ALAPADATOK!F7," ",Z_ALAPADATOK!G7," ",Z_ALAPADATOK!H7)</f>
        <v>1.2. melléklet a …. / 2022. ( … ) önkormányzati rendelethez</v>
      </c>
      <c r="C1" s="2103"/>
      <c r="D1" s="2103"/>
      <c r="E1" s="2103"/>
    </row>
    <row r="2" spans="1:5" x14ac:dyDescent="0.25">
      <c r="A2" s="2213" t="str">
        <f>CONCATENATE(Z_ALAPADATOK!A3)</f>
        <v>Mezőzombor Község Önkormányzata</v>
      </c>
      <c r="B2" s="2374"/>
      <c r="C2" s="2374"/>
      <c r="D2" s="2374"/>
      <c r="E2" s="2374"/>
    </row>
    <row r="3" spans="1:5" ht="12" customHeight="1" x14ac:dyDescent="0.25">
      <c r="A3" s="2213"/>
      <c r="B3" s="2213"/>
      <c r="C3" s="2214"/>
      <c r="D3" s="2213"/>
      <c r="E3" s="2213"/>
    </row>
    <row r="4" spans="1:5" ht="15" customHeight="1" x14ac:dyDescent="0.25">
      <c r="A4" s="2213" t="str">
        <f>CONCATENATE(LEFT(Z_ALAPADATOK!D7,4)-1,". ÉVI ZÁRSZÁMADÁS KÖTELEZŐ FELADATAINAK PÉNZÜGYI MÉRLEGE")</f>
        <v>2021. ÉVI ZÁRSZÁMADÁS KÖTELEZŐ FELADATAINAK PÉNZÜGYI MÉRLEGE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CONCATENATE('Z_1.1.sz.mell.'!E7)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+CONCATENATE(LEFT(Z_ÖSSZEFÜGGÉSEK!A6,4),".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CONCATENATE('Z_1.1.sz.mell.'!E9)</f>
        <v>2021.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1247">
        <f>'IB_1.2.sz.mell.'!C11</f>
        <v>280570453</v>
      </c>
      <c r="D11" s="382">
        <f>'IB_1.2.sz.mell.'!D11</f>
        <v>280570453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1210">
        <f>'IB_1.2.sz.mell.'!C12</f>
        <v>90402931</v>
      </c>
      <c r="D12" s="668">
        <f>'IB_1.2.sz.mell.'!D12</f>
        <v>90402931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'IB_1.2.sz.mell.'!C13</f>
        <v>68183100</v>
      </c>
      <c r="D13" s="686">
        <f>'IB_1.2.sz.mell.'!D13</f>
        <v>68183100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'IB_1.2.sz.mell.'!C14</f>
        <v>106735192</v>
      </c>
      <c r="D14" s="686">
        <f>'IB_1.2.sz.mell.'!D14</f>
        <v>106735192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'IB_1.2.sz.mell.'!C15</f>
        <v>5249230</v>
      </c>
      <c r="D15" s="686">
        <f>'IB_1.2.sz.mell.'!D15</f>
        <v>5249230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'IB_1.2.sz.mell.'!C16</f>
        <v>10000000</v>
      </c>
      <c r="D16" s="686">
        <f>'IB_1.2.sz.mell.'!D16</f>
        <v>10000000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'IB_1.2.sz.mell.'!C17</f>
        <v>0</v>
      </c>
      <c r="D17" s="686">
        <f>'IB_1.2.sz.mell.'!D17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'IB_1.2.sz.mell.'!C18</f>
        <v>437996710</v>
      </c>
      <c r="D18" s="382">
        <f>'IB_1.2.sz.mell.'!D18</f>
        <v>437996710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'IB_1.2.sz.mell.'!C19</f>
        <v>0</v>
      </c>
      <c r="D19" s="668">
        <f>'IB_1.2.sz.mell.'!D19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'IB_1.2.sz.mell.'!C20</f>
        <v>0</v>
      </c>
      <c r="D20" s="686">
        <f>'IB_1.2.sz.mell.'!D20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'IB_1.2.sz.mell.'!C21</f>
        <v>0</v>
      </c>
      <c r="D21" s="686">
        <f>'IB_1.2.sz.mell.'!D21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'IB_1.2.sz.mell.'!C22</f>
        <v>0</v>
      </c>
      <c r="D22" s="686">
        <f>'IB_1.2.sz.mell.'!D22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'IB_1.2.sz.mell.'!C23</f>
        <v>437996710</v>
      </c>
      <c r="D23" s="686">
        <f>'IB_1.2.sz.mell.'!D23</f>
        <v>437996710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'IB_1.2.sz.mell.'!C24</f>
        <v>0</v>
      </c>
      <c r="D24" s="688">
        <f>'IB_1.2.sz.mell.'!D24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'IB_1.2.sz.mell.'!C25</f>
        <v>0</v>
      </c>
      <c r="D25" s="382">
        <f>'IB_1.2.sz.mell.'!D25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'IB_1.2.sz.mell.'!C26</f>
        <v>0</v>
      </c>
      <c r="D26" s="668">
        <f>'IB_1.2.sz.mell.'!D26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'IB_1.2.sz.mell.'!C27</f>
        <v>0</v>
      </c>
      <c r="D27" s="686">
        <f>'IB_1.2.sz.mell.'!D27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'IB_1.2.sz.mell.'!C28</f>
        <v>0</v>
      </c>
      <c r="D28" s="686">
        <f>'IB_1.2.sz.mell.'!D28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'IB_1.2.sz.mell.'!C29</f>
        <v>0</v>
      </c>
      <c r="D29" s="686">
        <f>'IB_1.2.sz.mell.'!D29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'IB_1.2.sz.mell.'!C30</f>
        <v>0</v>
      </c>
      <c r="D30" s="686">
        <f>'IB_1.2.sz.mell.'!D30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'IB_1.2.sz.mell.'!C31</f>
        <v>0</v>
      </c>
      <c r="D31" s="688">
        <f>'IB_1.2.sz.mell.'!D31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'IB_1.2.sz.mell.'!C32</f>
        <v>28950000</v>
      </c>
      <c r="D32" s="389">
        <f>'IB_1.2.sz.mell.'!D32</f>
        <v>28950000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'Z_1.1.sz.mell.'!B33</f>
        <v>Építményadó</v>
      </c>
      <c r="C33" s="668">
        <f>'IB_1.2.sz.mell.'!C33</f>
        <v>4100000</v>
      </c>
      <c r="D33" s="668">
        <f>'IB_1.2.sz.mell.'!D33</f>
        <v>4100000</v>
      </c>
      <c r="E33" s="250"/>
    </row>
    <row r="34" spans="1:5" s="400" customFormat="1" ht="12" customHeight="1" x14ac:dyDescent="0.2">
      <c r="A34" s="14" t="s">
        <v>266</v>
      </c>
      <c r="B34" s="401" t="str">
        <f>'Z_1.1.sz.mell.'!B34</f>
        <v>Idegenforgalmi adó</v>
      </c>
      <c r="C34" s="686">
        <f>'IB_1.2.sz.mell.'!C34</f>
        <v>0</v>
      </c>
      <c r="D34" s="686">
        <f>'IB_1.2.sz.mell.'!D34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'Z_1.1.sz.mell.'!B35</f>
        <v>Iparűzési adó</v>
      </c>
      <c r="C35" s="686">
        <f>'IB_1.2.sz.mell.'!C35</f>
        <v>20000000</v>
      </c>
      <c r="D35" s="686">
        <f>'IB_1.2.sz.mell.'!D35</f>
        <v>20000000</v>
      </c>
      <c r="E35" s="249"/>
    </row>
    <row r="36" spans="1:5" s="400" customFormat="1" ht="12" customHeight="1" x14ac:dyDescent="0.2">
      <c r="A36" s="14" t="s">
        <v>268</v>
      </c>
      <c r="B36" s="401" t="str">
        <f>'Z_1.1.sz.mell.'!B36</f>
        <v xml:space="preserve">Talajterhelési díj </v>
      </c>
      <c r="C36" s="686">
        <f>'IB_1.2.sz.mell.'!C36</f>
        <v>500000</v>
      </c>
      <c r="D36" s="686">
        <f>'IB_1.2.sz.mell.'!D36</f>
        <v>500000</v>
      </c>
      <c r="E36" s="249"/>
    </row>
    <row r="37" spans="1:5" s="400" customFormat="1" ht="12" customHeight="1" x14ac:dyDescent="0.2">
      <c r="A37" s="14" t="s">
        <v>547</v>
      </c>
      <c r="B37" s="401" t="str">
        <f>'Z_1.1.sz.mell.'!B37</f>
        <v>Gépjárműadó</v>
      </c>
      <c r="C37" s="686">
        <f>'IB_1.2.sz.mell.'!C37</f>
        <v>0</v>
      </c>
      <c r="D37" s="686">
        <f>'IB_1.2.sz.mell.'!D37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'Z_1.1.sz.mell.'!B38</f>
        <v>Telekadó</v>
      </c>
      <c r="C38" s="686">
        <f>'IB_1.2.sz.mell.'!C38</f>
        <v>4200000</v>
      </c>
      <c r="D38" s="686">
        <f>'IB_1.2.sz.mell.'!D38</f>
        <v>4200000</v>
      </c>
      <c r="E38" s="249"/>
    </row>
    <row r="39" spans="1:5" s="400" customFormat="1" ht="12" customHeight="1" thickBot="1" x14ac:dyDescent="0.25">
      <c r="A39" s="16" t="s">
        <v>549</v>
      </c>
      <c r="B39" s="401" t="str">
        <f>'Z_1.1.sz.mell.'!B39</f>
        <v>Egyéb bírság bevételei</v>
      </c>
      <c r="C39" s="688">
        <f>'IB_1.2.sz.mell.'!C39</f>
        <v>150000</v>
      </c>
      <c r="D39" s="688">
        <f>'IB_1.2.sz.mell.'!D39</f>
        <v>150000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'IB_1.2.sz.mell.'!C40</f>
        <v>6400000</v>
      </c>
      <c r="D40" s="382">
        <f>'IB_1.2.sz.mell.'!D40</f>
        <v>6400000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'IB_1.2.sz.mell.'!C41</f>
        <v>0</v>
      </c>
      <c r="D41" s="668">
        <f>'IB_1.2.sz.mell.'!D41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'IB_1.2.sz.mell.'!C42</f>
        <v>1000000</v>
      </c>
      <c r="D42" s="686">
        <f>'IB_1.2.sz.mell.'!D42</f>
        <v>1000000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'IB_1.2.sz.mell.'!C43</f>
        <v>0</v>
      </c>
      <c r="D43" s="686">
        <f>'IB_1.2.sz.mell.'!D43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'IB_1.2.sz.mell.'!C44</f>
        <v>0</v>
      </c>
      <c r="D44" s="686">
        <f>'IB_1.2.sz.mell.'!D44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'IB_1.2.sz.mell.'!C45</f>
        <v>4000000</v>
      </c>
      <c r="D45" s="686">
        <f>'IB_1.2.sz.mell.'!D45</f>
        <v>4000000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'IB_1.2.sz.mell.'!C46</f>
        <v>1400000</v>
      </c>
      <c r="D46" s="686">
        <f>'IB_1.2.sz.mell.'!D46</f>
        <v>1400000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'IB_1.2.sz.mell.'!C47</f>
        <v>0</v>
      </c>
      <c r="D47" s="686">
        <f>'IB_1.2.sz.mell.'!D47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'IB_1.2.sz.mell.'!C48</f>
        <v>0</v>
      </c>
      <c r="D48" s="686">
        <f>'IB_1.2.sz.mell.'!D48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'IB_1.2.sz.mell.'!C49</f>
        <v>0</v>
      </c>
      <c r="D49" s="679">
        <f>'IB_1.2.sz.mell.'!D49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'IB_1.2.sz.mell.'!C50</f>
        <v>0</v>
      </c>
      <c r="D50" s="757">
        <f>'IB_1.2.sz.mell.'!D50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'IB_1.2.sz.mell.'!C51</f>
        <v>0</v>
      </c>
      <c r="D51" s="757">
        <f>'IB_1.2.sz.mell.'!D51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'IB_1.2.sz.mell.'!C52</f>
        <v>196170621</v>
      </c>
      <c r="D52" s="382">
        <f>'IB_1.2.sz.mell.'!D52</f>
        <v>1000000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'IB_1.2.sz.mell.'!C53</f>
        <v>0</v>
      </c>
      <c r="D53" s="672">
        <f>'IB_1.2.sz.mell.'!D53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'IB_1.2.sz.mell.'!C54</f>
        <v>0</v>
      </c>
      <c r="D54" s="679">
        <f>'IB_1.2.sz.mell.'!D54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'IB_1.2.sz.mell.'!C55</f>
        <v>1000000</v>
      </c>
      <c r="D55" s="679">
        <f>'IB_1.2.sz.mell.'!D55</f>
        <v>1000000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'IB_1.2.sz.mell.'!C56</f>
        <v>0</v>
      </c>
      <c r="D56" s="679">
        <f>'IB_1.2.sz.mell.'!D56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'IB_1.2.sz.mell.'!C57</f>
        <v>0</v>
      </c>
      <c r="D57" s="757">
        <f>'IB_1.2.sz.mell.'!D57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'IB_1.2.sz.mell.'!C58</f>
        <v>0</v>
      </c>
      <c r="D58" s="382">
        <f>'IB_1.2.sz.mell.'!D58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'IB_1.2.sz.mell.'!C59</f>
        <v>0</v>
      </c>
      <c r="D59" s="668">
        <f>'IB_1.2.sz.mell.'!D59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'IB_1.2.sz.mell.'!C60</f>
        <v>0</v>
      </c>
      <c r="D60" s="686">
        <f>'IB_1.2.sz.mell.'!D60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'IB_1.2.sz.mell.'!C61</f>
        <v>0</v>
      </c>
      <c r="D61" s="686">
        <f>'IB_1.2.sz.mell.'!D61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'IB_1.2.sz.mell.'!C62</f>
        <v>0</v>
      </c>
      <c r="D62" s="688">
        <f>'IB_1.2.sz.mell.'!D62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'IB_1.2.sz.mell.'!C63</f>
        <v>49575760</v>
      </c>
      <c r="D63" s="382">
        <f>'IB_1.2.sz.mell.'!D63</f>
        <v>49575760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'IB_1.2.sz.mell.'!C64</f>
        <v>0</v>
      </c>
      <c r="D64" s="679">
        <f>'IB_1.2.sz.mell.'!D64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'IB_1.2.sz.mell.'!C65</f>
        <v>0</v>
      </c>
      <c r="D65" s="679">
        <f>'IB_1.2.sz.mell.'!D65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'IB_1.2.sz.mell.'!C66</f>
        <v>49575760</v>
      </c>
      <c r="D66" s="679">
        <f>'IB_1.2.sz.mell.'!D66</f>
        <v>49575760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'IB_1.2.sz.mell.'!C67</f>
        <v>0</v>
      </c>
      <c r="D67" s="679">
        <f>'IB_1.2.sz.mell.'!D67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'IB_1.2.sz.mell.'!C68</f>
        <v>999663544</v>
      </c>
      <c r="D68" s="389">
        <f>'IB_1.2.sz.mell.'!D68</f>
        <v>804492923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'IB_1.2.sz.mell.'!C69</f>
        <v>17000000</v>
      </c>
      <c r="D69" s="382">
        <f>'IB_1.2.sz.mell.'!D69</f>
        <v>17000000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'IB_1.2.sz.mell.'!C70</f>
        <v>0</v>
      </c>
      <c r="D70" s="679">
        <f>'IB_1.2.sz.mell.'!D70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'IB_1.2.sz.mell.'!C71</f>
        <v>17000000</v>
      </c>
      <c r="D71" s="679">
        <f>'IB_1.2.sz.mell.'!D71</f>
        <v>17000000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'IB_1.2.sz.mell.'!C72</f>
        <v>0</v>
      </c>
      <c r="D72" s="679">
        <f>'IB_1.2.sz.mell.'!D72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'IB_1.2.sz.mell.'!C73</f>
        <v>0</v>
      </c>
      <c r="D73" s="382">
        <f>'IB_1.2.sz.mell.'!D73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'IB_1.2.sz.mell.'!C74</f>
        <v>0</v>
      </c>
      <c r="D74" s="679">
        <f>'IB_1.2.sz.mell.'!D74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'IB_1.2.sz.mell.'!C75</f>
        <v>0</v>
      </c>
      <c r="D75" s="679">
        <f>'IB_1.2.sz.mell.'!D75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'IB_1.2.sz.mell.'!C76</f>
        <v>0</v>
      </c>
      <c r="D76" s="679">
        <f>'IB_1.2.sz.mell.'!D76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'IB_1.2.sz.mell.'!C77</f>
        <v>0</v>
      </c>
      <c r="D77" s="679">
        <f>'IB_1.2.sz.mell.'!D77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'IB_1.2.sz.mell.'!C78</f>
        <v>351089932</v>
      </c>
      <c r="D78" s="382">
        <f>'IB_1.2.sz.mell.'!D78</f>
        <v>351089932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'IB_1.2.sz.mell.'!C79</f>
        <v>351089932</v>
      </c>
      <c r="D79" s="679">
        <f>'IB_1.2.sz.mell.'!D79</f>
        <v>351089932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'IB_1.2.sz.mell.'!C80</f>
        <v>0</v>
      </c>
      <c r="D80" s="679">
        <f>'IB_1.2.sz.mell.'!D80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'IB_1.2.sz.mell.'!C81</f>
        <v>0</v>
      </c>
      <c r="D81" s="382">
        <f>'IB_1.2.sz.mell.'!D81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'IB_1.2.sz.mell.'!C82</f>
        <v>0</v>
      </c>
      <c r="D82" s="679">
        <f>'IB_1.2.sz.mell.'!D82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'IB_1.2.sz.mell.'!C83</f>
        <v>0</v>
      </c>
      <c r="D83" s="679">
        <f>'IB_1.2.sz.mell.'!D83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'IB_1.2.sz.mell.'!C84</f>
        <v>0</v>
      </c>
      <c r="D84" s="679">
        <f>'IB_1.2.sz.mell.'!D84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'IB_1.2.sz.mell.'!C85</f>
        <v>0</v>
      </c>
      <c r="D85" s="382">
        <f>'IB_1.2.sz.mell.'!D85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'IB_1.2.sz.mell.'!C86</f>
        <v>0</v>
      </c>
      <c r="D86" s="679">
        <f>'IB_1.2.sz.mell.'!D86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'IB_1.2.sz.mell.'!C87</f>
        <v>0</v>
      </c>
      <c r="D87" s="679">
        <f>'IB_1.2.sz.mell.'!D87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'IB_1.2.sz.mell.'!C88</f>
        <v>0</v>
      </c>
      <c r="D88" s="679">
        <f>'IB_1.2.sz.mell.'!D88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'IB_1.2.sz.mell.'!C89</f>
        <v>0</v>
      </c>
      <c r="D89" s="679">
        <f>'IB_1.2.sz.mell.'!D89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'IB_1.2.sz.mell.'!C90</f>
        <v>0</v>
      </c>
      <c r="D90" s="382">
        <f>'IB_1.2.sz.mell.'!D90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'IB_1.2.sz.mell.'!C91</f>
        <v>0</v>
      </c>
      <c r="D91" s="382">
        <f>'IB_1.2.sz.mell.'!D91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'IB_1.2.sz.mell.'!C92</f>
        <v>368089932</v>
      </c>
      <c r="D92" s="389">
        <f>'IB_1.2.sz.mell.'!D92</f>
        <v>368089932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'IB_1.2.sz.mell.'!C93</f>
        <v>1367753476</v>
      </c>
      <c r="D93" s="389">
        <f>'IB_1.2.sz.mell.'!D93</f>
        <v>1172582855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+CONCATENATE(LEFT(Z_ÖSSZEFÜGGÉSEK!A6,4),".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CONCATENATE(E9)</f>
        <v>2021.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'IB_1.2.sz.mell.'!C100</f>
        <v>743094345</v>
      </c>
      <c r="D100" s="381">
        <f>'IB_1.2.sz.mell.'!D100</f>
        <v>743094345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'IB_1.2.sz.mell.'!C101</f>
        <v>300245105</v>
      </c>
      <c r="D101" s="684">
        <f>'IB_1.2.sz.mell.'!D101</f>
        <v>300245105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'IB_1.2.sz.mell.'!C102</f>
        <v>46537992</v>
      </c>
      <c r="D102" s="686">
        <f>'IB_1.2.sz.mell.'!D102</f>
        <v>46537992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'IB_1.2.sz.mell.'!C103</f>
        <v>179640627</v>
      </c>
      <c r="D103" s="688">
        <f>'IB_1.2.sz.mell.'!D103</f>
        <v>179640627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'IB_1.2.sz.mell.'!C104</f>
        <v>17000000</v>
      </c>
      <c r="D104" s="688">
        <f>'IB_1.2.sz.mell.'!D104</f>
        <v>17000000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'IB_1.2.sz.mell.'!C105</f>
        <v>199670621</v>
      </c>
      <c r="D105" s="688">
        <f>'IB_1.2.sz.mell.'!D105</f>
        <v>199670621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'IB_1.2.sz.mell.'!C106</f>
        <v>0</v>
      </c>
      <c r="D106" s="688">
        <f>'IB_1.2.sz.mell.'!D106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'IB_1.2.sz.mell.'!C107</f>
        <v>0</v>
      </c>
      <c r="D107" s="688">
        <f>'IB_1.2.sz.mell.'!D107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'IB_1.2.sz.mell.'!C108</f>
        <v>0</v>
      </c>
      <c r="D108" s="688">
        <f>'IB_1.2.sz.mell.'!D108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'IB_1.2.sz.mell.'!C109</f>
        <v>0</v>
      </c>
      <c r="D109" s="688">
        <f>'IB_1.2.sz.mell.'!D109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'IB_1.2.sz.mell.'!C110</f>
        <v>0</v>
      </c>
      <c r="D110" s="688">
        <f>'IB_1.2.sz.mell.'!D110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'IB_1.2.sz.mell.'!C111</f>
        <v>0</v>
      </c>
      <c r="D111" s="688">
        <f>'IB_1.2.sz.mell.'!D111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'IB_1.2.sz.mell.'!C112</f>
        <v>0</v>
      </c>
      <c r="D112" s="688">
        <f>'IB_1.2.sz.mell.'!D112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'IB_1.2.sz.mell.'!C113</f>
        <v>0</v>
      </c>
      <c r="D113" s="688">
        <f>'IB_1.2.sz.mell.'!D113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'IB_1.2.sz.mell.'!C114</f>
        <v>0</v>
      </c>
      <c r="D114" s="688">
        <f>'IB_1.2.sz.mell.'!D114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'IB_1.2.sz.mell.'!C115</f>
        <v>0</v>
      </c>
      <c r="D115" s="688">
        <f>'IB_1.2.sz.mell.'!D115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'IB_1.2.sz.mell.'!C116</f>
        <v>0</v>
      </c>
      <c r="D116" s="688">
        <f>'IB_1.2.sz.mell.'!D116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'IB_1.2.sz.mell.'!C117</f>
        <v>0</v>
      </c>
      <c r="D117" s="688">
        <f>'IB_1.2.sz.mell.'!D117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'IB_1.2.sz.mell.'!C118</f>
        <v>0</v>
      </c>
      <c r="D118" s="686">
        <f>'IB_1.2.sz.mell.'!D118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'IB_1.2.sz.mell.'!C119</f>
        <v>0</v>
      </c>
      <c r="D119" s="686">
        <f>'IB_1.2.sz.mell.'!D119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'IB_1.2.sz.mell.'!C120</f>
        <v>0</v>
      </c>
      <c r="D120" s="690">
        <f>'IB_1.2.sz.mell.'!D120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'IB_1.2.sz.mell.'!C121</f>
        <v>596836313</v>
      </c>
      <c r="D121" s="382">
        <f>'IB_1.2.sz.mell.'!D121</f>
        <v>596836313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8">
        <f>'IB_1.2.sz.mell.'!C122</f>
        <v>429646847</v>
      </c>
      <c r="D122" s="1377">
        <f>'IB_1.2.sz.mell.'!D122</f>
        <v>429646847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8">
        <f>'IB_1.2.sz.mell.'!C123</f>
        <v>0</v>
      </c>
      <c r="D123" s="1377">
        <f>'IB_1.2.sz.mell.'!D123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6">
        <f>'IB_1.2.sz.mell.'!C124</f>
        <v>117613706</v>
      </c>
      <c r="D124" s="1378">
        <f>'IB_1.2.sz.mell.'!D124</f>
        <v>117613706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6">
        <f>'IB_1.2.sz.mell.'!C125</f>
        <v>0</v>
      </c>
      <c r="D125" s="1378">
        <f>'IB_1.2.sz.mell.'!D125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6">
        <f>'IB_1.2.sz.mell.'!C126</f>
        <v>49575760</v>
      </c>
      <c r="D126" s="1378">
        <f>'IB_1.2.sz.mell.'!D126</f>
        <v>49575760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6">
        <f>'IB_1.2.sz.mell.'!C127</f>
        <v>0</v>
      </c>
      <c r="D127" s="1378">
        <f>'IB_1.2.sz.mell.'!D127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6">
        <f>'IB_1.2.sz.mell.'!C128</f>
        <v>0</v>
      </c>
      <c r="D128" s="1378">
        <f>'IB_1.2.sz.mell.'!D128</f>
        <v>0</v>
      </c>
      <c r="E128" s="249"/>
    </row>
    <row r="129" spans="1:5" x14ac:dyDescent="0.25">
      <c r="A129" s="15" t="s">
        <v>186</v>
      </c>
      <c r="B129" s="141" t="s">
        <v>348</v>
      </c>
      <c r="C129" s="686">
        <f>'IB_1.2.sz.mell.'!C129</f>
        <v>0</v>
      </c>
      <c r="D129" s="1378">
        <f>'IB_1.2.sz.mell.'!D129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6">
        <f>'IB_1.2.sz.mell.'!C130</f>
        <v>0</v>
      </c>
      <c r="D130" s="1378">
        <f>'IB_1.2.sz.mell.'!D130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6">
        <f>'IB_1.2.sz.mell.'!C131</f>
        <v>0</v>
      </c>
      <c r="D131" s="1378">
        <f>'IB_1.2.sz.mell.'!D131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6">
        <f>'IB_1.2.sz.mell.'!C132</f>
        <v>0</v>
      </c>
      <c r="D132" s="1378">
        <f>'IB_1.2.sz.mell.'!D132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6">
        <f>'IB_1.2.sz.mell.'!C133</f>
        <v>0</v>
      </c>
      <c r="D133" s="1378">
        <f>'IB_1.2.sz.mell.'!D133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8">
        <f>'IB_1.2.sz.mell.'!C134</f>
        <v>0</v>
      </c>
      <c r="D134" s="1379">
        <f>'IB_1.2.sz.mell.'!D134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'IB_1.2.sz.mell.'!C135</f>
        <v>1339930658</v>
      </c>
      <c r="D135" s="694">
        <f>'IB_1.2.sz.mell.'!D135</f>
        <v>1339930658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'IB_1.2.sz.mell.'!C136</f>
        <v>17000000</v>
      </c>
      <c r="D136" s="694">
        <f>'IB_1.2.sz.mell.'!D136</f>
        <v>17000000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6">
        <f>'IB_1.2.sz.mell.'!C137</f>
        <v>0</v>
      </c>
      <c r="D137" s="1378">
        <f>'IB_1.2.sz.mell.'!D137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6">
        <f>'IB_1.2.sz.mell.'!C138</f>
        <v>17000000</v>
      </c>
      <c r="D138" s="1378">
        <f>'IB_1.2.sz.mell.'!D138</f>
        <v>17000000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6">
        <f>'IB_1.2.sz.mell.'!C139</f>
        <v>0</v>
      </c>
      <c r="D139" s="1378">
        <f>'IB_1.2.sz.mell.'!D139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'IB_1.2.sz.mell.'!C140</f>
        <v>0</v>
      </c>
      <c r="D140" s="694">
        <f>'IB_1.2.sz.mell.'!D140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6">
        <f>'IB_1.2.sz.mell.'!C141</f>
        <v>0</v>
      </c>
      <c r="D141" s="1378">
        <f>'IB_1.2.sz.mell.'!D141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6">
        <f>'IB_1.2.sz.mell.'!C142</f>
        <v>0</v>
      </c>
      <c r="D142" s="1378">
        <f>'IB_1.2.sz.mell.'!D142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6">
        <f>'IB_1.2.sz.mell.'!C143</f>
        <v>0</v>
      </c>
      <c r="D143" s="1378">
        <f>'IB_1.2.sz.mell.'!D143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6">
        <f>'IB_1.2.sz.mell.'!C144</f>
        <v>0</v>
      </c>
      <c r="D144" s="1378">
        <f>'IB_1.2.sz.mell.'!D144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6">
        <f>'IB_1.2.sz.mell.'!C145</f>
        <v>0</v>
      </c>
      <c r="D145" s="1378">
        <f>'IB_1.2.sz.mell.'!D145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690">
        <f>'IB_1.2.sz.mell.'!C146</f>
        <v>0</v>
      </c>
      <c r="D146" s="1417">
        <f>'IB_1.2.sz.mell.'!D146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'IB_1.2.sz.mell.'!C147</f>
        <v>10822818</v>
      </c>
      <c r="D147" s="695">
        <f>'IB_1.2.sz.mell.'!D147</f>
        <v>10822818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6">
        <f>'IB_1.2.sz.mell.'!C148</f>
        <v>0</v>
      </c>
      <c r="D148" s="1378">
        <f>'IB_1.2.sz.mell.'!D148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6">
        <f>'IB_1.2.sz.mell.'!C149</f>
        <v>10822818</v>
      </c>
      <c r="D149" s="1378">
        <f>'IB_1.2.sz.mell.'!D149</f>
        <v>10822818</v>
      </c>
      <c r="E149" s="249"/>
    </row>
    <row r="150" spans="1:9" ht="12" customHeight="1" x14ac:dyDescent="0.25">
      <c r="A150" s="15" t="s">
        <v>283</v>
      </c>
      <c r="B150" s="9" t="s">
        <v>459</v>
      </c>
      <c r="C150" s="686">
        <f>'IB_1.2.sz.mell.'!C150</f>
        <v>0</v>
      </c>
      <c r="D150" s="1378">
        <f>'IB_1.2.sz.mell.'!D150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6">
        <f>'IB_1.2.sz.mell.'!C151</f>
        <v>0</v>
      </c>
      <c r="D151" s="1378">
        <f>'IB_1.2.sz.mell.'!D151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'IB_1.2.sz.mell.'!C152</f>
        <v>0</v>
      </c>
      <c r="D152" s="696">
        <f>'IB_1.2.sz.mell.'!D152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6">
        <f>'IB_1.2.sz.mell.'!C153</f>
        <v>0</v>
      </c>
      <c r="D153" s="1378">
        <f>'IB_1.2.sz.mell.'!D153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6">
        <f>'IB_1.2.sz.mell.'!C154</f>
        <v>0</v>
      </c>
      <c r="D154" s="1378">
        <f>'IB_1.2.sz.mell.'!D154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6">
        <f>'IB_1.2.sz.mell.'!C155</f>
        <v>0</v>
      </c>
      <c r="D155" s="1378">
        <f>'IB_1.2.sz.mell.'!D155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6">
        <f>'IB_1.2.sz.mell.'!C156</f>
        <v>0</v>
      </c>
      <c r="D156" s="1378">
        <f>'IB_1.2.sz.mell.'!D156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6">
        <f>'IB_1.2.sz.mell.'!C157</f>
        <v>0</v>
      </c>
      <c r="D157" s="1378">
        <f>'IB_1.2.sz.mell.'!D157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'IB_1.2.sz.mell.'!C158</f>
        <v>0</v>
      </c>
      <c r="D158" s="696">
        <f>'IB_1.2.sz.mell.'!D158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'IB_1.2.sz.mell.'!C159</f>
        <v>0</v>
      </c>
      <c r="D159" s="696">
        <f>'IB_1.2.sz.mell.'!D159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'IB_1.2.sz.mell.'!C160</f>
        <v>27822818</v>
      </c>
      <c r="D160" s="702">
        <f>'IB_1.2.sz.mell.'!D160</f>
        <v>27822818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'IB_1.2.sz.mell.'!C161</f>
        <v>1367753476</v>
      </c>
      <c r="D161" s="702">
        <f>'IB_1.2.sz.mell.'!D161</f>
        <v>1367753476</v>
      </c>
      <c r="E161" s="482">
        <f>+E135+E160</f>
        <v>0</v>
      </c>
    </row>
    <row r="162" spans="1:5" x14ac:dyDescent="0.25">
      <c r="C162" s="703">
        <f>'IB_1.2.sz.mell.'!C162</f>
        <v>0</v>
      </c>
      <c r="D162" s="703">
        <f>'IB_1.2.sz.mell.'!D162</f>
        <v>-195170621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>+D68-D135</f>
        <v>-535437735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>+D92-D160</f>
        <v>340267114</v>
      </c>
      <c r="E166" s="248">
        <f>+E92-E160</f>
        <v>0</v>
      </c>
    </row>
  </sheetData>
  <sheetProtection sheet="1"/>
  <customSheetViews>
    <customSheetView guid="{9A8A2574-4E4C-4A0E-A4B4-611EAAF4A38D}" scale="120">
      <selection activeCell="I27" sqref="I27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3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topLeftCell="A7" zoomScale="120" zoomScaleNormal="120" zoomScaleSheetLayoutView="100" workbookViewId="0">
      <selection activeCell="B33" sqref="B33:B39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CONCATENATE("1.3. melléklet ",Z_ALAPADATOK!A7," ",Z_ALAPADATOK!B7," ",Z_ALAPADATOK!C7," ",Z_ALAPADATOK!D7," ",Z_ALAPADATOK!E7," ",Z_ALAPADATOK!F7," ",Z_ALAPADATOK!G7," ",Z_ALAPADATOK!H7)</f>
        <v>1.3. melléklet a …. / 2022. ( … ) önkormányzati rendelethez</v>
      </c>
      <c r="C1" s="2103"/>
      <c r="D1" s="2103"/>
      <c r="E1" s="2103"/>
    </row>
    <row r="2" spans="1:5" x14ac:dyDescent="0.25">
      <c r="A2" s="2213" t="str">
        <f>CONCATENATE(Z_ALAPADATOK!A3)</f>
        <v>Mezőzombor Község Önkormányzata</v>
      </c>
      <c r="B2" s="2374"/>
      <c r="C2" s="2374"/>
      <c r="D2" s="2374"/>
      <c r="E2" s="2374"/>
    </row>
    <row r="3" spans="1:5" x14ac:dyDescent="0.25">
      <c r="A3" s="2213"/>
      <c r="B3" s="2213"/>
      <c r="C3" s="2214"/>
      <c r="D3" s="2213"/>
      <c r="E3" s="2213"/>
    </row>
    <row r="4" spans="1:5" ht="15" customHeight="1" x14ac:dyDescent="0.25">
      <c r="A4" s="2213" t="str">
        <f>CONCATENATE(LEFT(Z_ALAPADATOK!D7,4)-1,". ÉVI ZÁRSZÁMADÁS ÖNKÉNT VÁLLALT FELADATAINAK PÉNZÜGYI MÉRLEGE")</f>
        <v>2021. ÉVI ZÁRSZÁMADÁS ÖNKÉNT VÁLLALT FELADATAINAK PÉNZÜGYI MÉRLEGE</v>
      </c>
      <c r="B4" s="2213"/>
      <c r="C4" s="2214"/>
      <c r="D4" s="2213"/>
      <c r="E4" s="221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CONCATENATE('Z_1.2.sz.mell.'!E7)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+CONCATENATE(LEFT(Z_ÖSSZEFÜGGÉSEK!A6,4),".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CONCATENATE('Z_1.2.sz.mell.'!E9)</f>
        <v>2021.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'IB_1.3.sz.mell.'!C11</f>
        <v>9099230</v>
      </c>
      <c r="D11" s="382">
        <f>'IB_1.3.sz.mell.'!D11</f>
        <v>9099230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'IB_1.3.sz.mell.'!C12</f>
        <v>0</v>
      </c>
      <c r="D12" s="668">
        <f>'IB_1.3.sz.mell.'!D12</f>
        <v>0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'IB_1.3.sz.mell.'!C13</f>
        <v>0</v>
      </c>
      <c r="D13" s="686">
        <f>'IB_1.3.sz.mell.'!D13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'IB_1.3.sz.mell.'!C14</f>
        <v>0</v>
      </c>
      <c r="D14" s="686">
        <f>'IB_1.3.sz.mell.'!D14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'IB_1.3.sz.mell.'!C15</f>
        <v>9099230</v>
      </c>
      <c r="D15" s="686">
        <f>'IB_1.3.sz.mell.'!D15</f>
        <v>9099230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'IB_1.3.sz.mell.'!C16</f>
        <v>0</v>
      </c>
      <c r="D16" s="686">
        <f>'IB_1.3.sz.mell.'!D16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'IB_1.3.sz.mell.'!C17</f>
        <v>0</v>
      </c>
      <c r="D17" s="686">
        <f>'IB_1.3.sz.mell.'!D17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'IB_1.3.sz.mell.'!C18</f>
        <v>0</v>
      </c>
      <c r="D18" s="382">
        <f>'IB_1.3.sz.mell.'!D18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'IB_1.3.sz.mell.'!C19</f>
        <v>0</v>
      </c>
      <c r="D19" s="668">
        <f>'IB_1.3.sz.mell.'!D19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'IB_1.3.sz.mell.'!C20</f>
        <v>0</v>
      </c>
      <c r="D20" s="686">
        <f>'IB_1.3.sz.mell.'!D20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'IB_1.3.sz.mell.'!C21</f>
        <v>0</v>
      </c>
      <c r="D21" s="686">
        <f>'IB_1.3.sz.mell.'!D21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'IB_1.3.sz.mell.'!C22</f>
        <v>0</v>
      </c>
      <c r="D22" s="686">
        <f>'IB_1.3.sz.mell.'!D22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'IB_1.3.sz.mell.'!C23</f>
        <v>0</v>
      </c>
      <c r="D23" s="686">
        <f>'IB_1.3.sz.mell.'!D23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'IB_1.3.sz.mell.'!C24</f>
        <v>0</v>
      </c>
      <c r="D24" s="688">
        <f>'IB_1.3.sz.mell.'!D24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'IB_1.3.sz.mell.'!C25</f>
        <v>0</v>
      </c>
      <c r="D25" s="382">
        <f>'IB_1.3.sz.mell.'!D25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'IB_1.3.sz.mell.'!C26</f>
        <v>0</v>
      </c>
      <c r="D26" s="668">
        <f>'IB_1.3.sz.mell.'!D26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'IB_1.3.sz.mell.'!C27</f>
        <v>0</v>
      </c>
      <c r="D27" s="686">
        <f>'IB_1.3.sz.mell.'!D27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'IB_1.3.sz.mell.'!C28</f>
        <v>0</v>
      </c>
      <c r="D28" s="686">
        <f>'IB_1.3.sz.mell.'!D28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'IB_1.3.sz.mell.'!C29</f>
        <v>0</v>
      </c>
      <c r="D29" s="686">
        <f>'IB_1.3.sz.mell.'!D29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'IB_1.3.sz.mell.'!C30</f>
        <v>0</v>
      </c>
      <c r="D30" s="686">
        <f>'IB_1.3.sz.mell.'!D30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'IB_1.3.sz.mell.'!C31</f>
        <v>0</v>
      </c>
      <c r="D31" s="688">
        <f>'IB_1.3.sz.mell.'!D31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'IB_1.3.sz.mell.'!C32</f>
        <v>0</v>
      </c>
      <c r="D32" s="389">
        <f>'IB_1.3.sz.mell.'!D32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'Z_1.1.sz.mell.'!B33</f>
        <v>Építményadó</v>
      </c>
      <c r="C33" s="668">
        <f>'IB_1.3.sz.mell.'!C33</f>
        <v>0</v>
      </c>
      <c r="D33" s="668">
        <f>'IB_1.3.sz.mell.'!D33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'Z_1.1.sz.mell.'!B34</f>
        <v>Idegenforgalmi adó</v>
      </c>
      <c r="C34" s="686">
        <f>'IB_1.3.sz.mell.'!C34</f>
        <v>0</v>
      </c>
      <c r="D34" s="686">
        <f>'IB_1.3.sz.mell.'!D34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'Z_1.1.sz.mell.'!B35</f>
        <v>Iparűzési adó</v>
      </c>
      <c r="C35" s="686">
        <f>'IB_1.3.sz.mell.'!C35</f>
        <v>0</v>
      </c>
      <c r="D35" s="686">
        <f>'IB_1.3.sz.mell.'!D35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'Z_1.1.sz.mell.'!B36</f>
        <v xml:space="preserve">Talajterhelési díj </v>
      </c>
      <c r="C36" s="686">
        <f>'IB_1.3.sz.mell.'!C36</f>
        <v>0</v>
      </c>
      <c r="D36" s="686">
        <f>'IB_1.3.sz.mell.'!D36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'Z_1.1.sz.mell.'!B37</f>
        <v>Gépjárműadó</v>
      </c>
      <c r="C37" s="686">
        <f>'IB_1.3.sz.mell.'!C37</f>
        <v>0</v>
      </c>
      <c r="D37" s="686">
        <f>'IB_1.3.sz.mell.'!D37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'Z_1.1.sz.mell.'!B38</f>
        <v>Telekadó</v>
      </c>
      <c r="C38" s="686">
        <f>'IB_1.3.sz.mell.'!C38</f>
        <v>0</v>
      </c>
      <c r="D38" s="686">
        <f>'IB_1.3.sz.mell.'!D38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'Z_1.1.sz.mell.'!B39</f>
        <v>Egyéb bírság bevételei</v>
      </c>
      <c r="C39" s="688">
        <f>'IB_1.3.sz.mell.'!C39</f>
        <v>0</v>
      </c>
      <c r="D39" s="688">
        <f>'IB_1.3.sz.mell.'!D39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'IB_1.3.sz.mell.'!C40</f>
        <v>0</v>
      </c>
      <c r="D40" s="382">
        <f>'IB_1.3.sz.mell.'!D40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'IB_1.3.sz.mell.'!C41</f>
        <v>0</v>
      </c>
      <c r="D41" s="668">
        <f>'IB_1.3.sz.mell.'!D41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'IB_1.3.sz.mell.'!C42</f>
        <v>0</v>
      </c>
      <c r="D42" s="686">
        <f>'IB_1.3.sz.mell.'!D42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'IB_1.3.sz.mell.'!C43</f>
        <v>0</v>
      </c>
      <c r="D43" s="686">
        <f>'IB_1.3.sz.mell.'!D43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'IB_1.3.sz.mell.'!C44</f>
        <v>0</v>
      </c>
      <c r="D44" s="686">
        <f>'IB_1.3.sz.mell.'!D44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'IB_1.3.sz.mell.'!C45</f>
        <v>0</v>
      </c>
      <c r="D45" s="686">
        <f>'IB_1.3.sz.mell.'!D45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'IB_1.3.sz.mell.'!C46</f>
        <v>0</v>
      </c>
      <c r="D46" s="686">
        <f>'IB_1.3.sz.mell.'!D46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'IB_1.3.sz.mell.'!C47</f>
        <v>0</v>
      </c>
      <c r="D47" s="686">
        <f>'IB_1.3.sz.mell.'!D47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'IB_1.3.sz.mell.'!C48</f>
        <v>0</v>
      </c>
      <c r="D48" s="686">
        <f>'IB_1.3.sz.mell.'!D48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'IB_1.3.sz.mell.'!C49</f>
        <v>0</v>
      </c>
      <c r="D49" s="679">
        <f>'IB_1.3.sz.mell.'!D49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'IB_1.3.sz.mell.'!C50</f>
        <v>0</v>
      </c>
      <c r="D50" s="757">
        <f>'IB_1.3.sz.mell.'!D50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'IB_1.3.sz.mell.'!C51</f>
        <v>0</v>
      </c>
      <c r="D51" s="757">
        <f>'IB_1.3.sz.mell.'!D51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'IB_1.3.sz.mell.'!C52</f>
        <v>0</v>
      </c>
      <c r="D52" s="382">
        <f>'IB_1.3.sz.mell.'!D52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'IB_1.3.sz.mell.'!C53</f>
        <v>0</v>
      </c>
      <c r="D53" s="672">
        <f>'IB_1.3.sz.mell.'!D53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'IB_1.3.sz.mell.'!C54</f>
        <v>0</v>
      </c>
      <c r="D54" s="679">
        <f>'IB_1.3.sz.mell.'!D54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'IB_1.3.sz.mell.'!C55</f>
        <v>0</v>
      </c>
      <c r="D55" s="679">
        <f>'IB_1.3.sz.mell.'!D55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'IB_1.3.sz.mell.'!C56</f>
        <v>0</v>
      </c>
      <c r="D56" s="679">
        <f>'IB_1.3.sz.mell.'!D56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'IB_1.3.sz.mell.'!C57</f>
        <v>0</v>
      </c>
      <c r="D57" s="757">
        <f>'IB_1.3.sz.mell.'!D57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'IB_1.3.sz.mell.'!C58</f>
        <v>0</v>
      </c>
      <c r="D58" s="382">
        <f>'IB_1.3.sz.mell.'!D58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'IB_1.3.sz.mell.'!C59</f>
        <v>0</v>
      </c>
      <c r="D59" s="668">
        <f>'IB_1.3.sz.mell.'!D59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'IB_1.3.sz.mell.'!C60</f>
        <v>0</v>
      </c>
      <c r="D60" s="686">
        <f>'IB_1.3.sz.mell.'!D60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'IB_1.3.sz.mell.'!C61</f>
        <v>0</v>
      </c>
      <c r="D61" s="686">
        <f>'IB_1.3.sz.mell.'!D61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'IB_1.3.sz.mell.'!C62</f>
        <v>0</v>
      </c>
      <c r="D62" s="688">
        <f>'IB_1.3.sz.mell.'!D62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'IB_1.3.sz.mell.'!C63</f>
        <v>0</v>
      </c>
      <c r="D63" s="382">
        <f>'IB_1.3.sz.mell.'!D63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'IB_1.3.sz.mell.'!C64</f>
        <v>0</v>
      </c>
      <c r="D64" s="679">
        <f>'IB_1.3.sz.mell.'!D64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'IB_1.3.sz.mell.'!C65</f>
        <v>0</v>
      </c>
      <c r="D65" s="679">
        <f>'IB_1.3.sz.mell.'!D65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'IB_1.3.sz.mell.'!C66</f>
        <v>0</v>
      </c>
      <c r="D66" s="679">
        <f>'IB_1.3.sz.mell.'!D66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'IB_1.3.sz.mell.'!C67</f>
        <v>0</v>
      </c>
      <c r="D67" s="679">
        <f>'IB_1.3.sz.mell.'!D67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'IB_1.3.sz.mell.'!C68</f>
        <v>9099230</v>
      </c>
      <c r="D68" s="389">
        <f>'IB_1.3.sz.mell.'!D68</f>
        <v>9099230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'IB_1.3.sz.mell.'!C69</f>
        <v>0</v>
      </c>
      <c r="D69" s="382">
        <f>'IB_1.3.sz.mell.'!D69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'IB_1.3.sz.mell.'!C70</f>
        <v>0</v>
      </c>
      <c r="D70" s="679">
        <f>'IB_1.3.sz.mell.'!D70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'IB_1.3.sz.mell.'!C71</f>
        <v>0</v>
      </c>
      <c r="D71" s="679">
        <f>'IB_1.3.sz.mell.'!D71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'IB_1.3.sz.mell.'!C72</f>
        <v>0</v>
      </c>
      <c r="D72" s="679">
        <f>'IB_1.3.sz.mell.'!D72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'IB_1.3.sz.mell.'!C73</f>
        <v>0</v>
      </c>
      <c r="D73" s="382">
        <f>'IB_1.3.sz.mell.'!D73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'IB_1.3.sz.mell.'!C74</f>
        <v>0</v>
      </c>
      <c r="D74" s="679">
        <f>'IB_1.3.sz.mell.'!D74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'IB_1.3.sz.mell.'!C75</f>
        <v>0</v>
      </c>
      <c r="D75" s="679">
        <f>'IB_1.3.sz.mell.'!D75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'IB_1.3.sz.mell.'!C76</f>
        <v>0</v>
      </c>
      <c r="D76" s="679">
        <f>'IB_1.3.sz.mell.'!D76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'IB_1.3.sz.mell.'!C77</f>
        <v>0</v>
      </c>
      <c r="D77" s="679">
        <f>'IB_1.3.sz.mell.'!D77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'IB_1.3.sz.mell.'!C78</f>
        <v>0</v>
      </c>
      <c r="D78" s="382">
        <f>'IB_1.3.sz.mell.'!D78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'IB_1.3.sz.mell.'!C79</f>
        <v>0</v>
      </c>
      <c r="D79" s="679">
        <f>'IB_1.3.sz.mell.'!D79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'IB_1.3.sz.mell.'!C80</f>
        <v>0</v>
      </c>
      <c r="D80" s="679">
        <f>'IB_1.3.sz.mell.'!D80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'IB_1.3.sz.mell.'!C81</f>
        <v>0</v>
      </c>
      <c r="D81" s="382">
        <f>'IB_1.3.sz.mell.'!D81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'IB_1.3.sz.mell.'!C82</f>
        <v>0</v>
      </c>
      <c r="D82" s="679">
        <f>'IB_1.3.sz.mell.'!D82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'IB_1.3.sz.mell.'!C83</f>
        <v>0</v>
      </c>
      <c r="D83" s="679">
        <f>'IB_1.3.sz.mell.'!D83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'IB_1.3.sz.mell.'!C84</f>
        <v>0</v>
      </c>
      <c r="D84" s="679">
        <f>'IB_1.3.sz.mell.'!D84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'IB_1.3.sz.mell.'!C85</f>
        <v>0</v>
      </c>
      <c r="D85" s="382">
        <f>'IB_1.3.sz.mell.'!D85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'IB_1.3.sz.mell.'!C86</f>
        <v>0</v>
      </c>
      <c r="D86" s="679">
        <f>'IB_1.3.sz.mell.'!D86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'IB_1.3.sz.mell.'!C87</f>
        <v>0</v>
      </c>
      <c r="D87" s="679">
        <f>'IB_1.3.sz.mell.'!D87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'IB_1.3.sz.mell.'!C88</f>
        <v>0</v>
      </c>
      <c r="D88" s="679">
        <f>'IB_1.3.sz.mell.'!D88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'IB_1.3.sz.mell.'!C89</f>
        <v>0</v>
      </c>
      <c r="D89" s="679">
        <f>'IB_1.3.sz.mell.'!D89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'IB_1.3.sz.mell.'!C90</f>
        <v>0</v>
      </c>
      <c r="D90" s="382">
        <f>'IB_1.3.sz.mell.'!D90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'IB_1.3.sz.mell.'!C91</f>
        <v>0</v>
      </c>
      <c r="D91" s="382">
        <f>'IB_1.3.sz.mell.'!D91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'IB_1.3.sz.mell.'!C92</f>
        <v>0</v>
      </c>
      <c r="D92" s="389">
        <f>'IB_1.3.sz.mell.'!D92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'IB_1.3.sz.mell.'!C93</f>
        <v>9099230</v>
      </c>
      <c r="D93" s="389">
        <f>'IB_1.3.sz.mell.'!D93</f>
        <v>9099230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+CONCATENATE(LEFT(Z_ÖSSZEFÜGGÉSEK!A6,4),".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CONCATENATE(E9)</f>
        <v>2021.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'IB_1.3.sz.mell.'!C100</f>
        <v>9099230</v>
      </c>
      <c r="D100" s="381">
        <f>'IB_1.3.sz.mell.'!D100</f>
        <v>9099230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'IB_1.3.sz.mell.'!C101</f>
        <v>5735200</v>
      </c>
      <c r="D101" s="684">
        <f>'IB_1.3.sz.mell.'!D101</f>
        <v>5735200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'IB_1.3.sz.mell.'!C102</f>
        <v>895656</v>
      </c>
      <c r="D102" s="686">
        <f>'IB_1.3.sz.mell.'!D102</f>
        <v>895656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'IB_1.3.sz.mell.'!C103</f>
        <v>2468374</v>
      </c>
      <c r="D103" s="688">
        <f>'IB_1.3.sz.mell.'!D103</f>
        <v>2468374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'IB_1.3.sz.mell.'!C104</f>
        <v>0</v>
      </c>
      <c r="D104" s="688">
        <f>'IB_1.3.sz.mell.'!D104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'IB_1.3.sz.mell.'!C105</f>
        <v>0</v>
      </c>
      <c r="D105" s="688">
        <f>'IB_1.3.sz.mell.'!D105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'IB_1.3.sz.mell.'!C106</f>
        <v>0</v>
      </c>
      <c r="D106" s="688">
        <f>'IB_1.3.sz.mell.'!D106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'IB_1.3.sz.mell.'!C107</f>
        <v>0</v>
      </c>
      <c r="D107" s="688">
        <f>'IB_1.3.sz.mell.'!D107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'IB_1.3.sz.mell.'!C108</f>
        <v>0</v>
      </c>
      <c r="D108" s="688">
        <f>'IB_1.3.sz.mell.'!D108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'IB_1.3.sz.mell.'!C109</f>
        <v>0</v>
      </c>
      <c r="D109" s="688">
        <f>'IB_1.3.sz.mell.'!D109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'IB_1.3.sz.mell.'!C110</f>
        <v>0</v>
      </c>
      <c r="D110" s="688">
        <f>'IB_1.3.sz.mell.'!D110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'IB_1.3.sz.mell.'!C111</f>
        <v>0</v>
      </c>
      <c r="D111" s="688">
        <f>'IB_1.3.sz.mell.'!D111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'IB_1.3.sz.mell.'!C112</f>
        <v>0</v>
      </c>
      <c r="D112" s="688">
        <f>'IB_1.3.sz.mell.'!D112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'IB_1.3.sz.mell.'!C113</f>
        <v>0</v>
      </c>
      <c r="D113" s="688">
        <f>'IB_1.3.sz.mell.'!D113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'IB_1.3.sz.mell.'!C114</f>
        <v>0</v>
      </c>
      <c r="D114" s="688">
        <f>'IB_1.3.sz.mell.'!D114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'IB_1.3.sz.mell.'!C115</f>
        <v>0</v>
      </c>
      <c r="D115" s="688">
        <f>'IB_1.3.sz.mell.'!D115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'IB_1.3.sz.mell.'!C116</f>
        <v>0</v>
      </c>
      <c r="D116" s="688">
        <f>'IB_1.3.sz.mell.'!D116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'IB_1.3.sz.mell.'!C117</f>
        <v>0</v>
      </c>
      <c r="D117" s="688">
        <f>'IB_1.3.sz.mell.'!D117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'IB_1.3.sz.mell.'!C118</f>
        <v>0</v>
      </c>
      <c r="D118" s="686">
        <f>'IB_1.3.sz.mell.'!D118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'IB_1.3.sz.mell.'!C119</f>
        <v>0</v>
      </c>
      <c r="D119" s="686">
        <f>'IB_1.3.sz.mell.'!D119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'IB_1.3.sz.mell.'!C120</f>
        <v>0</v>
      </c>
      <c r="D120" s="690">
        <f>'IB_1.3.sz.mell.'!D120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'IB_1.3.sz.mell.'!C121</f>
        <v>0</v>
      </c>
      <c r="D121" s="382">
        <f>'IB_1.3.sz.mell.'!D121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8">
        <f>'IB_1.3.sz.mell.'!C122</f>
        <v>0</v>
      </c>
      <c r="D122" s="1377">
        <f>'IB_1.3.sz.mell.'!D122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8">
        <f>'IB_1.3.sz.mell.'!C123</f>
        <v>0</v>
      </c>
      <c r="D123" s="1377">
        <f>'IB_1.3.sz.mell.'!D123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6">
        <f>'IB_1.3.sz.mell.'!C124</f>
        <v>0</v>
      </c>
      <c r="D124" s="1378">
        <f>'IB_1.3.sz.mell.'!D124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6">
        <f>'IB_1.3.sz.mell.'!C125</f>
        <v>0</v>
      </c>
      <c r="D125" s="1378">
        <f>'IB_1.3.sz.mell.'!D125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6">
        <f>'IB_1.3.sz.mell.'!C126</f>
        <v>0</v>
      </c>
      <c r="D126" s="1378">
        <f>'IB_1.3.sz.mell.'!D126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6">
        <f>'IB_1.3.sz.mell.'!C127</f>
        <v>0</v>
      </c>
      <c r="D127" s="1378">
        <f>'IB_1.3.sz.mell.'!D127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6">
        <f>'IB_1.3.sz.mell.'!C128</f>
        <v>0</v>
      </c>
      <c r="D128" s="1378">
        <f>'IB_1.3.sz.mell.'!D128</f>
        <v>0</v>
      </c>
      <c r="E128" s="249"/>
    </row>
    <row r="129" spans="1:5" x14ac:dyDescent="0.25">
      <c r="A129" s="15" t="s">
        <v>186</v>
      </c>
      <c r="B129" s="141" t="s">
        <v>348</v>
      </c>
      <c r="C129" s="686">
        <f>'IB_1.3.sz.mell.'!C129</f>
        <v>0</v>
      </c>
      <c r="D129" s="1378">
        <f>'IB_1.3.sz.mell.'!D129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6">
        <f>'IB_1.3.sz.mell.'!C130</f>
        <v>0</v>
      </c>
      <c r="D130" s="1378">
        <f>'IB_1.3.sz.mell.'!D130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6">
        <f>'IB_1.3.sz.mell.'!C131</f>
        <v>0</v>
      </c>
      <c r="D131" s="1378">
        <f>'IB_1.3.sz.mell.'!D131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6">
        <f>'IB_1.3.sz.mell.'!C132</f>
        <v>0</v>
      </c>
      <c r="D132" s="1378">
        <f>'IB_1.3.sz.mell.'!D132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6">
        <f>'IB_1.3.sz.mell.'!C133</f>
        <v>0</v>
      </c>
      <c r="D133" s="1378">
        <f>'IB_1.3.sz.mell.'!D133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8">
        <f>'IB_1.3.sz.mell.'!C134</f>
        <v>0</v>
      </c>
      <c r="D134" s="1379">
        <f>'IB_1.3.sz.mell.'!D134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'IB_1.3.sz.mell.'!C135</f>
        <v>9099230</v>
      </c>
      <c r="D135" s="694">
        <f>'IB_1.3.sz.mell.'!D135</f>
        <v>9099230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'IB_1.3.sz.mell.'!C136</f>
        <v>0</v>
      </c>
      <c r="D136" s="694">
        <f>'IB_1.3.sz.mell.'!D136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6">
        <f>'IB_1.3.sz.mell.'!C137</f>
        <v>0</v>
      </c>
      <c r="D137" s="1378">
        <f>'IB_1.3.sz.mell.'!D137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6">
        <f>'IB_1.3.sz.mell.'!C138</f>
        <v>0</v>
      </c>
      <c r="D138" s="1378">
        <f>'IB_1.3.sz.mell.'!D138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6">
        <f>'IB_1.3.sz.mell.'!C139</f>
        <v>0</v>
      </c>
      <c r="D139" s="1378">
        <f>'IB_1.3.sz.mell.'!D139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'IB_1.3.sz.mell.'!C140</f>
        <v>0</v>
      </c>
      <c r="D140" s="694">
        <f>'IB_1.3.sz.mell.'!D140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6">
        <f>'IB_1.3.sz.mell.'!C141</f>
        <v>0</v>
      </c>
      <c r="D141" s="1378">
        <f>'IB_1.3.sz.mell.'!D141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6">
        <f>'IB_1.3.sz.mell.'!C142</f>
        <v>0</v>
      </c>
      <c r="D142" s="1378">
        <f>'IB_1.3.sz.mell.'!D142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6">
        <f>'IB_1.3.sz.mell.'!C143</f>
        <v>0</v>
      </c>
      <c r="D143" s="1378">
        <f>'IB_1.3.sz.mell.'!D143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6">
        <f>'IB_1.3.sz.mell.'!C144</f>
        <v>0</v>
      </c>
      <c r="D144" s="1378">
        <f>'IB_1.3.sz.mell.'!D144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6">
        <f>'IB_1.3.sz.mell.'!C145</f>
        <v>0</v>
      </c>
      <c r="D145" s="1378">
        <f>'IB_1.3.sz.mell.'!D145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690">
        <f>'IB_1.3.sz.mell.'!C146</f>
        <v>0</v>
      </c>
      <c r="D146" s="1417">
        <f>'IB_1.3.sz.mell.'!D146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'IB_1.3.sz.mell.'!C147</f>
        <v>0</v>
      </c>
      <c r="D147" s="695">
        <f>'IB_1.3.sz.mell.'!D147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6">
        <f>'IB_1.3.sz.mell.'!C148</f>
        <v>0</v>
      </c>
      <c r="D148" s="1378">
        <f>'IB_1.3.sz.mell.'!D148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6">
        <f>'IB_1.3.sz.mell.'!C149</f>
        <v>0</v>
      </c>
      <c r="D149" s="1378">
        <f>'IB_1.3.sz.mell.'!D149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6">
        <f>'IB_1.3.sz.mell.'!C150</f>
        <v>0</v>
      </c>
      <c r="D150" s="1378">
        <f>'IB_1.3.sz.mell.'!D150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6">
        <f>'IB_1.3.sz.mell.'!C151</f>
        <v>0</v>
      </c>
      <c r="D151" s="1378">
        <f>'IB_1.3.sz.mell.'!D151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'IB_1.3.sz.mell.'!C152</f>
        <v>0</v>
      </c>
      <c r="D152" s="696">
        <f>'IB_1.3.sz.mell.'!D152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6">
        <f>'IB_1.3.sz.mell.'!C153</f>
        <v>0</v>
      </c>
      <c r="D153" s="1378">
        <f>'IB_1.3.sz.mell.'!D153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6">
        <f>'IB_1.3.sz.mell.'!C154</f>
        <v>0</v>
      </c>
      <c r="D154" s="1378">
        <f>'IB_1.3.sz.mell.'!D154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6">
        <f>'IB_1.3.sz.mell.'!C155</f>
        <v>0</v>
      </c>
      <c r="D155" s="1378">
        <f>'IB_1.3.sz.mell.'!D155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6">
        <f>'IB_1.3.sz.mell.'!C156</f>
        <v>0</v>
      </c>
      <c r="D156" s="1378">
        <f>'IB_1.3.sz.mell.'!D156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6">
        <f>'IB_1.3.sz.mell.'!C157</f>
        <v>0</v>
      </c>
      <c r="D157" s="1378">
        <f>'IB_1.3.sz.mell.'!D157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'IB_1.3.sz.mell.'!C158</f>
        <v>0</v>
      </c>
      <c r="D158" s="696">
        <f>'IB_1.3.sz.mell.'!D158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'IB_1.3.sz.mell.'!C159</f>
        <v>0</v>
      </c>
      <c r="D159" s="696">
        <f>'IB_1.3.sz.mell.'!D159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'IB_1.3.sz.mell.'!C160</f>
        <v>0</v>
      </c>
      <c r="D160" s="702">
        <f>'IB_1.3.sz.mell.'!D160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'IB_1.3.sz.mell.'!C161</f>
        <v>9099230</v>
      </c>
      <c r="D161" s="702">
        <f>'IB_1.3.sz.mell.'!D161</f>
        <v>9099230</v>
      </c>
      <c r="E161" s="482">
        <f>+E135+E160</f>
        <v>0</v>
      </c>
    </row>
    <row r="162" spans="1:5" x14ac:dyDescent="0.25">
      <c r="C162" s="703">
        <f>'IB_1.3.sz.mell.'!C162</f>
        <v>0</v>
      </c>
      <c r="D162" s="703">
        <f>'IB_1.3.sz.mell.'!D162</f>
        <v>0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customSheetViews>
    <customSheetView guid="{9A8A2574-4E4C-4A0E-A4B4-611EAAF4A38D}" scale="120" topLeftCell="A7">
      <selection activeCell="B33" sqref="B33:B39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3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6"/>
  <sheetViews>
    <sheetView zoomScale="120" zoomScaleNormal="120" zoomScaleSheetLayoutView="100" workbookViewId="0">
      <selection activeCell="N41" sqref="N41:O41"/>
    </sheetView>
  </sheetViews>
  <sheetFormatPr defaultRowHeight="15.75" x14ac:dyDescent="0.25"/>
  <cols>
    <col min="1" max="1" width="9.5" style="366" customWidth="1"/>
    <col min="2" max="2" width="65.83203125" style="366" customWidth="1"/>
    <col min="3" max="3" width="17.83203125" style="367" customWidth="1"/>
    <col min="4" max="5" width="17.83203125" style="398" customWidth="1"/>
    <col min="6" max="16384" width="9.33203125" style="398"/>
  </cols>
  <sheetData>
    <row r="1" spans="1:5" x14ac:dyDescent="0.25">
      <c r="A1" s="617"/>
      <c r="B1" s="2102" t="str">
        <f>CONCATENATE("1.4. melléklet ",Z_ALAPADATOK!A7," ",Z_ALAPADATOK!B7," ",Z_ALAPADATOK!C7," ",Z_ALAPADATOK!D7," ",Z_ALAPADATOK!E7," ",Z_ALAPADATOK!F7," ",Z_ALAPADATOK!G7," ",Z_ALAPADATOK!H7)</f>
        <v>1.4. melléklet a …. / 2022. ( … ) önkormányzati rendelethez</v>
      </c>
      <c r="C1" s="2103"/>
      <c r="D1" s="2103"/>
      <c r="E1" s="2103"/>
    </row>
    <row r="2" spans="1:5" x14ac:dyDescent="0.25">
      <c r="A2" s="2213" t="str">
        <f>CONCATENATE(Z_ALAPADATOK!A3)</f>
        <v>Mezőzombor Község Önkormányzata</v>
      </c>
      <c r="B2" s="2374"/>
      <c r="C2" s="2374"/>
      <c r="D2" s="2374"/>
      <c r="E2" s="2374"/>
    </row>
    <row r="3" spans="1:5" x14ac:dyDescent="0.25">
      <c r="A3" s="2213"/>
      <c r="B3" s="2213"/>
      <c r="C3" s="2214"/>
      <c r="D3" s="2213"/>
      <c r="E3" s="2213"/>
    </row>
    <row r="4" spans="1:5" ht="15" customHeight="1" x14ac:dyDescent="0.25">
      <c r="A4" s="2483" t="str">
        <f>CONCATENATE(LEFT(Z_ALAPADATOK!D7,4)-1,". ÉVI ZÁRSZÁMADÁS ÁLLAMIGAZGATÁSI FELADATAINAK PÉNZÜGYI MÉRLEGE")</f>
        <v>2021. ÉVI ZÁRSZÁMADÁS ÁLLAMIGAZGATÁSI FELADATAINAK PÉNZÜGYI MÉRLEGE</v>
      </c>
      <c r="B4" s="2483"/>
      <c r="C4" s="2483"/>
      <c r="D4" s="2483"/>
      <c r="E4" s="2483"/>
    </row>
    <row r="5" spans="1:5" x14ac:dyDescent="0.25">
      <c r="A5" s="617"/>
      <c r="B5" s="617"/>
      <c r="C5" s="621"/>
      <c r="D5" s="659"/>
      <c r="E5" s="659"/>
    </row>
    <row r="6" spans="1:5" ht="15.95" customHeight="1" x14ac:dyDescent="0.25">
      <c r="A6" s="2104" t="s">
        <v>14</v>
      </c>
      <c r="B6" s="2104"/>
      <c r="C6" s="2104"/>
      <c r="D6" s="2104"/>
      <c r="E6" s="2104"/>
    </row>
    <row r="7" spans="1:5" ht="15.95" customHeight="1" thickBot="1" x14ac:dyDescent="0.3">
      <c r="A7" s="2105" t="s">
        <v>150</v>
      </c>
      <c r="B7" s="2105"/>
      <c r="C7" s="660"/>
      <c r="D7" s="659"/>
      <c r="E7" s="660" t="str">
        <f>CONCATENATE('Z_1.3.sz.mell.'!E7)</f>
        <v xml:space="preserve"> Forintban!</v>
      </c>
    </row>
    <row r="8" spans="1:5" x14ac:dyDescent="0.25">
      <c r="A8" s="2202" t="s">
        <v>68</v>
      </c>
      <c r="B8" s="2204" t="s">
        <v>16</v>
      </c>
      <c r="C8" s="2206" t="str">
        <f>+CONCATENATE(LEFT(Z_ÖSSZEFÜGGÉSEK!A6,4),". évi")</f>
        <v>2021. évi</v>
      </c>
      <c r="D8" s="2207"/>
      <c r="E8" s="2209"/>
    </row>
    <row r="9" spans="1:5" ht="24.75" thickBot="1" x14ac:dyDescent="0.3">
      <c r="A9" s="2203"/>
      <c r="B9" s="2205"/>
      <c r="C9" s="822" t="s">
        <v>738</v>
      </c>
      <c r="D9" s="823" t="s">
        <v>794</v>
      </c>
      <c r="E9" s="824" t="str">
        <f>CONCATENATE('Z_1.3.sz.mell.'!E9)</f>
        <v>2021. XII. 31.
teljesítés</v>
      </c>
    </row>
    <row r="10" spans="1:5" s="399" customFormat="1" ht="12" customHeight="1" thickBot="1" x14ac:dyDescent="0.25">
      <c r="A10" s="394" t="s">
        <v>488</v>
      </c>
      <c r="B10" s="395" t="s">
        <v>489</v>
      </c>
      <c r="C10" s="395" t="s">
        <v>490</v>
      </c>
      <c r="D10" s="395" t="s">
        <v>492</v>
      </c>
      <c r="E10" s="825" t="s">
        <v>491</v>
      </c>
    </row>
    <row r="11" spans="1:5" s="400" customFormat="1" ht="12" customHeight="1" thickBot="1" x14ac:dyDescent="0.25">
      <c r="A11" s="20" t="s">
        <v>17</v>
      </c>
      <c r="B11" s="21" t="s">
        <v>249</v>
      </c>
      <c r="C11" s="382">
        <f>'IB_1.4.sz.mell.'!C11</f>
        <v>54478389</v>
      </c>
      <c r="D11" s="382">
        <f>'IB_1.4.sz.mell.'!D11</f>
        <v>54478389</v>
      </c>
      <c r="E11" s="248">
        <f>+E12+E13+E14+E15+E16+E17</f>
        <v>0</v>
      </c>
    </row>
    <row r="12" spans="1:5" s="400" customFormat="1" ht="12" customHeight="1" x14ac:dyDescent="0.2">
      <c r="A12" s="15" t="s">
        <v>97</v>
      </c>
      <c r="B12" s="401" t="s">
        <v>250</v>
      </c>
      <c r="C12" s="668">
        <f>'IB_1.4.sz.mell.'!C12</f>
        <v>54478389</v>
      </c>
      <c r="D12" s="668">
        <f>'IB_1.4.sz.mell.'!D12</f>
        <v>54478389</v>
      </c>
      <c r="E12" s="250"/>
    </row>
    <row r="13" spans="1:5" s="400" customFormat="1" ht="12" customHeight="1" x14ac:dyDescent="0.2">
      <c r="A13" s="14" t="s">
        <v>98</v>
      </c>
      <c r="B13" s="402" t="s">
        <v>251</v>
      </c>
      <c r="C13" s="686">
        <f>'IB_1.4.sz.mell.'!C13</f>
        <v>0</v>
      </c>
      <c r="D13" s="686">
        <f>'IB_1.4.sz.mell.'!D13</f>
        <v>0</v>
      </c>
      <c r="E13" s="249"/>
    </row>
    <row r="14" spans="1:5" s="400" customFormat="1" ht="12" customHeight="1" x14ac:dyDescent="0.2">
      <c r="A14" s="14" t="s">
        <v>99</v>
      </c>
      <c r="B14" s="402" t="s">
        <v>252</v>
      </c>
      <c r="C14" s="686">
        <f>'IB_1.4.sz.mell.'!C14</f>
        <v>0</v>
      </c>
      <c r="D14" s="686">
        <f>'IB_1.4.sz.mell.'!D14</f>
        <v>0</v>
      </c>
      <c r="E14" s="249"/>
    </row>
    <row r="15" spans="1:5" s="400" customFormat="1" ht="12" customHeight="1" x14ac:dyDescent="0.2">
      <c r="A15" s="14" t="s">
        <v>100</v>
      </c>
      <c r="B15" s="402" t="s">
        <v>253</v>
      </c>
      <c r="C15" s="686">
        <f>'IB_1.4.sz.mell.'!C15</f>
        <v>0</v>
      </c>
      <c r="D15" s="686">
        <f>'IB_1.4.sz.mell.'!D15</f>
        <v>0</v>
      </c>
      <c r="E15" s="249"/>
    </row>
    <row r="16" spans="1:5" s="400" customFormat="1" ht="12" customHeight="1" x14ac:dyDescent="0.2">
      <c r="A16" s="14" t="s">
        <v>146</v>
      </c>
      <c r="B16" s="278" t="s">
        <v>427</v>
      </c>
      <c r="C16" s="686">
        <f>'IB_1.4.sz.mell.'!C16</f>
        <v>0</v>
      </c>
      <c r="D16" s="686">
        <f>'IB_1.4.sz.mell.'!D16</f>
        <v>0</v>
      </c>
      <c r="E16" s="249"/>
    </row>
    <row r="17" spans="1:5" s="400" customFormat="1" ht="12" customHeight="1" thickBot="1" x14ac:dyDescent="0.25">
      <c r="A17" s="16" t="s">
        <v>101</v>
      </c>
      <c r="B17" s="279" t="s">
        <v>428</v>
      </c>
      <c r="C17" s="686">
        <f>'IB_1.4.sz.mell.'!C17</f>
        <v>0</v>
      </c>
      <c r="D17" s="686">
        <f>'IB_1.4.sz.mell.'!D17</f>
        <v>0</v>
      </c>
      <c r="E17" s="249"/>
    </row>
    <row r="18" spans="1:5" s="400" customFormat="1" ht="12" customHeight="1" thickBot="1" x14ac:dyDescent="0.25">
      <c r="A18" s="20" t="s">
        <v>18</v>
      </c>
      <c r="B18" s="277" t="s">
        <v>254</v>
      </c>
      <c r="C18" s="382">
        <f>'IB_1.4.sz.mell.'!C18</f>
        <v>0</v>
      </c>
      <c r="D18" s="382">
        <f>'IB_1.4.sz.mell.'!D18</f>
        <v>0</v>
      </c>
      <c r="E18" s="248">
        <f>+E19+E20+E21+E22+E23</f>
        <v>0</v>
      </c>
    </row>
    <row r="19" spans="1:5" s="400" customFormat="1" ht="12" customHeight="1" x14ac:dyDescent="0.2">
      <c r="A19" s="15" t="s">
        <v>103</v>
      </c>
      <c r="B19" s="401" t="s">
        <v>255</v>
      </c>
      <c r="C19" s="668">
        <f>'IB_1.4.sz.mell.'!C19</f>
        <v>0</v>
      </c>
      <c r="D19" s="668">
        <f>'IB_1.4.sz.mell.'!D19</f>
        <v>0</v>
      </c>
      <c r="E19" s="250"/>
    </row>
    <row r="20" spans="1:5" s="400" customFormat="1" ht="12" customHeight="1" x14ac:dyDescent="0.2">
      <c r="A20" s="14" t="s">
        <v>104</v>
      </c>
      <c r="B20" s="402" t="s">
        <v>256</v>
      </c>
      <c r="C20" s="686">
        <f>'IB_1.4.sz.mell.'!C20</f>
        <v>0</v>
      </c>
      <c r="D20" s="686">
        <f>'IB_1.4.sz.mell.'!D20</f>
        <v>0</v>
      </c>
      <c r="E20" s="249"/>
    </row>
    <row r="21" spans="1:5" s="400" customFormat="1" ht="12" customHeight="1" x14ac:dyDescent="0.2">
      <c r="A21" s="14" t="s">
        <v>105</v>
      </c>
      <c r="B21" s="402" t="s">
        <v>417</v>
      </c>
      <c r="C21" s="686">
        <f>'IB_1.4.sz.mell.'!C21</f>
        <v>0</v>
      </c>
      <c r="D21" s="686">
        <f>'IB_1.4.sz.mell.'!D21</f>
        <v>0</v>
      </c>
      <c r="E21" s="249"/>
    </row>
    <row r="22" spans="1:5" s="400" customFormat="1" ht="12" customHeight="1" x14ac:dyDescent="0.2">
      <c r="A22" s="14" t="s">
        <v>106</v>
      </c>
      <c r="B22" s="402" t="s">
        <v>418</v>
      </c>
      <c r="C22" s="686">
        <f>'IB_1.4.sz.mell.'!C22</f>
        <v>0</v>
      </c>
      <c r="D22" s="686">
        <f>'IB_1.4.sz.mell.'!D22</f>
        <v>0</v>
      </c>
      <c r="E22" s="249"/>
    </row>
    <row r="23" spans="1:5" s="400" customFormat="1" ht="12" customHeight="1" x14ac:dyDescent="0.2">
      <c r="A23" s="14" t="s">
        <v>107</v>
      </c>
      <c r="B23" s="402" t="s">
        <v>257</v>
      </c>
      <c r="C23" s="686">
        <f>'IB_1.4.sz.mell.'!C23</f>
        <v>0</v>
      </c>
      <c r="D23" s="686">
        <f>'IB_1.4.sz.mell.'!D23</f>
        <v>0</v>
      </c>
      <c r="E23" s="249"/>
    </row>
    <row r="24" spans="1:5" s="400" customFormat="1" ht="12" customHeight="1" thickBot="1" x14ac:dyDescent="0.25">
      <c r="A24" s="16" t="s">
        <v>116</v>
      </c>
      <c r="B24" s="279" t="s">
        <v>258</v>
      </c>
      <c r="C24" s="688">
        <f>'IB_1.4.sz.mell.'!C24</f>
        <v>0</v>
      </c>
      <c r="D24" s="688">
        <f>'IB_1.4.sz.mell.'!D24</f>
        <v>0</v>
      </c>
      <c r="E24" s="251"/>
    </row>
    <row r="25" spans="1:5" s="400" customFormat="1" ht="12" customHeight="1" thickBot="1" x14ac:dyDescent="0.25">
      <c r="A25" s="20" t="s">
        <v>19</v>
      </c>
      <c r="B25" s="21" t="s">
        <v>259</v>
      </c>
      <c r="C25" s="382">
        <f>'IB_1.4.sz.mell.'!C25</f>
        <v>0</v>
      </c>
      <c r="D25" s="382">
        <f>'IB_1.4.sz.mell.'!D25</f>
        <v>0</v>
      </c>
      <c r="E25" s="248">
        <f>+E26+E27+E28+E29+E30</f>
        <v>0</v>
      </c>
    </row>
    <row r="26" spans="1:5" s="400" customFormat="1" ht="12" customHeight="1" x14ac:dyDescent="0.2">
      <c r="A26" s="15" t="s">
        <v>86</v>
      </c>
      <c r="B26" s="401" t="s">
        <v>260</v>
      </c>
      <c r="C26" s="668">
        <f>'IB_1.4.sz.mell.'!C26</f>
        <v>0</v>
      </c>
      <c r="D26" s="668">
        <f>'IB_1.4.sz.mell.'!D26</f>
        <v>0</v>
      </c>
      <c r="E26" s="250"/>
    </row>
    <row r="27" spans="1:5" s="400" customFormat="1" ht="12" customHeight="1" x14ac:dyDescent="0.2">
      <c r="A27" s="14" t="s">
        <v>87</v>
      </c>
      <c r="B27" s="402" t="s">
        <v>261</v>
      </c>
      <c r="C27" s="686">
        <f>'IB_1.4.sz.mell.'!C27</f>
        <v>0</v>
      </c>
      <c r="D27" s="686">
        <f>'IB_1.4.sz.mell.'!D27</f>
        <v>0</v>
      </c>
      <c r="E27" s="249"/>
    </row>
    <row r="28" spans="1:5" s="400" customFormat="1" ht="12" customHeight="1" x14ac:dyDescent="0.2">
      <c r="A28" s="14" t="s">
        <v>88</v>
      </c>
      <c r="B28" s="402" t="s">
        <v>419</v>
      </c>
      <c r="C28" s="686">
        <f>'IB_1.4.sz.mell.'!C28</f>
        <v>0</v>
      </c>
      <c r="D28" s="686">
        <f>'IB_1.4.sz.mell.'!D28</f>
        <v>0</v>
      </c>
      <c r="E28" s="249"/>
    </row>
    <row r="29" spans="1:5" s="400" customFormat="1" ht="12" customHeight="1" x14ac:dyDescent="0.2">
      <c r="A29" s="14" t="s">
        <v>89</v>
      </c>
      <c r="B29" s="402" t="s">
        <v>420</v>
      </c>
      <c r="C29" s="686">
        <f>'IB_1.4.sz.mell.'!C29</f>
        <v>0</v>
      </c>
      <c r="D29" s="686">
        <f>'IB_1.4.sz.mell.'!D29</f>
        <v>0</v>
      </c>
      <c r="E29" s="249"/>
    </row>
    <row r="30" spans="1:5" s="400" customFormat="1" ht="12" customHeight="1" x14ac:dyDescent="0.2">
      <c r="A30" s="14" t="s">
        <v>169</v>
      </c>
      <c r="B30" s="402" t="s">
        <v>262</v>
      </c>
      <c r="C30" s="686">
        <f>'IB_1.4.sz.mell.'!C30</f>
        <v>0</v>
      </c>
      <c r="D30" s="686">
        <f>'IB_1.4.sz.mell.'!D30</f>
        <v>0</v>
      </c>
      <c r="E30" s="249"/>
    </row>
    <row r="31" spans="1:5" s="400" customFormat="1" ht="12" customHeight="1" thickBot="1" x14ac:dyDescent="0.25">
      <c r="A31" s="16" t="s">
        <v>170</v>
      </c>
      <c r="B31" s="403" t="s">
        <v>263</v>
      </c>
      <c r="C31" s="688">
        <f>'IB_1.4.sz.mell.'!C31</f>
        <v>0</v>
      </c>
      <c r="D31" s="688">
        <f>'IB_1.4.sz.mell.'!D31</f>
        <v>0</v>
      </c>
      <c r="E31" s="251"/>
    </row>
    <row r="32" spans="1:5" s="400" customFormat="1" ht="12" customHeight="1" thickBot="1" x14ac:dyDescent="0.25">
      <c r="A32" s="20" t="s">
        <v>171</v>
      </c>
      <c r="B32" s="21" t="s">
        <v>546</v>
      </c>
      <c r="C32" s="389">
        <f>'IB_1.4.sz.mell.'!C32</f>
        <v>0</v>
      </c>
      <c r="D32" s="389">
        <f>'IB_1.4.sz.mell.'!D32</f>
        <v>0</v>
      </c>
      <c r="E32" s="432">
        <f>SUM(E33:E39)</f>
        <v>0</v>
      </c>
    </row>
    <row r="33" spans="1:5" s="400" customFormat="1" ht="12" customHeight="1" x14ac:dyDescent="0.2">
      <c r="A33" s="15" t="s">
        <v>265</v>
      </c>
      <c r="B33" s="401" t="str">
        <f>'Z_1.1.sz.mell.'!B33</f>
        <v>Építményadó</v>
      </c>
      <c r="C33" s="668">
        <f>'IB_1.4.sz.mell.'!C33</f>
        <v>0</v>
      </c>
      <c r="D33" s="668">
        <f>'IB_1.4.sz.mell.'!D33</f>
        <v>0</v>
      </c>
      <c r="E33" s="250"/>
    </row>
    <row r="34" spans="1:5" s="400" customFormat="1" ht="12" customHeight="1" x14ac:dyDescent="0.2">
      <c r="A34" s="14" t="s">
        <v>266</v>
      </c>
      <c r="B34" s="401" t="str">
        <f>'Z_1.1.sz.mell.'!B34</f>
        <v>Idegenforgalmi adó</v>
      </c>
      <c r="C34" s="686">
        <f>'IB_1.4.sz.mell.'!C34</f>
        <v>0</v>
      </c>
      <c r="D34" s="686">
        <f>'IB_1.4.sz.mell.'!D34</f>
        <v>0</v>
      </c>
      <c r="E34" s="249"/>
    </row>
    <row r="35" spans="1:5" s="400" customFormat="1" ht="12" customHeight="1" x14ac:dyDescent="0.2">
      <c r="A35" s="14" t="s">
        <v>267</v>
      </c>
      <c r="B35" s="401" t="str">
        <f>'Z_1.1.sz.mell.'!B35</f>
        <v>Iparűzési adó</v>
      </c>
      <c r="C35" s="686">
        <f>'IB_1.4.sz.mell.'!C35</f>
        <v>0</v>
      </c>
      <c r="D35" s="686">
        <f>'IB_1.4.sz.mell.'!D35</f>
        <v>0</v>
      </c>
      <c r="E35" s="249"/>
    </row>
    <row r="36" spans="1:5" s="400" customFormat="1" ht="12" customHeight="1" x14ac:dyDescent="0.2">
      <c r="A36" s="14" t="s">
        <v>268</v>
      </c>
      <c r="B36" s="401" t="str">
        <f>'Z_1.1.sz.mell.'!B36</f>
        <v xml:space="preserve">Talajterhelési díj </v>
      </c>
      <c r="C36" s="686">
        <f>'IB_1.4.sz.mell.'!C36</f>
        <v>0</v>
      </c>
      <c r="D36" s="686">
        <f>'IB_1.4.sz.mell.'!D36</f>
        <v>0</v>
      </c>
      <c r="E36" s="249"/>
    </row>
    <row r="37" spans="1:5" s="400" customFormat="1" ht="12" customHeight="1" x14ac:dyDescent="0.2">
      <c r="A37" s="14" t="s">
        <v>547</v>
      </c>
      <c r="B37" s="401" t="str">
        <f>'Z_1.1.sz.mell.'!B37</f>
        <v>Gépjárműadó</v>
      </c>
      <c r="C37" s="686">
        <f>'IB_1.4.sz.mell.'!C37</f>
        <v>0</v>
      </c>
      <c r="D37" s="686">
        <f>'IB_1.4.sz.mell.'!D37</f>
        <v>0</v>
      </c>
      <c r="E37" s="249"/>
    </row>
    <row r="38" spans="1:5" s="400" customFormat="1" ht="12" customHeight="1" x14ac:dyDescent="0.2">
      <c r="A38" s="14" t="s">
        <v>548</v>
      </c>
      <c r="B38" s="401" t="str">
        <f>'Z_1.1.sz.mell.'!B38</f>
        <v>Telekadó</v>
      </c>
      <c r="C38" s="686">
        <f>'IB_1.4.sz.mell.'!C38</f>
        <v>0</v>
      </c>
      <c r="D38" s="686">
        <f>'IB_1.4.sz.mell.'!D38</f>
        <v>0</v>
      </c>
      <c r="E38" s="249"/>
    </row>
    <row r="39" spans="1:5" s="400" customFormat="1" ht="12" customHeight="1" thickBot="1" x14ac:dyDescent="0.25">
      <c r="A39" s="16" t="s">
        <v>549</v>
      </c>
      <c r="B39" s="401" t="str">
        <f>'Z_1.1.sz.mell.'!B39</f>
        <v>Egyéb bírság bevételei</v>
      </c>
      <c r="C39" s="688">
        <f>'IB_1.4.sz.mell.'!C39</f>
        <v>0</v>
      </c>
      <c r="D39" s="688">
        <f>'IB_1.4.sz.mell.'!D39</f>
        <v>0</v>
      </c>
      <c r="E39" s="251"/>
    </row>
    <row r="40" spans="1:5" s="400" customFormat="1" ht="12" customHeight="1" thickBot="1" x14ac:dyDescent="0.25">
      <c r="A40" s="20" t="s">
        <v>21</v>
      </c>
      <c r="B40" s="21" t="s">
        <v>429</v>
      </c>
      <c r="C40" s="382">
        <f>'IB_1.4.sz.mell.'!C40</f>
        <v>0</v>
      </c>
      <c r="D40" s="382">
        <f>'IB_1.4.sz.mell.'!D40</f>
        <v>0</v>
      </c>
      <c r="E40" s="248">
        <f>SUM(E41:E51)</f>
        <v>0</v>
      </c>
    </row>
    <row r="41" spans="1:5" s="400" customFormat="1" ht="12" customHeight="1" x14ac:dyDescent="0.2">
      <c r="A41" s="15" t="s">
        <v>90</v>
      </c>
      <c r="B41" s="401" t="s">
        <v>272</v>
      </c>
      <c r="C41" s="668">
        <f>'IB_1.4.sz.mell.'!C41</f>
        <v>0</v>
      </c>
      <c r="D41" s="668">
        <f>'IB_1.4.sz.mell.'!D41</f>
        <v>0</v>
      </c>
      <c r="E41" s="250"/>
    </row>
    <row r="42" spans="1:5" s="400" customFormat="1" ht="12" customHeight="1" x14ac:dyDescent="0.2">
      <c r="A42" s="14" t="s">
        <v>91</v>
      </c>
      <c r="B42" s="402" t="s">
        <v>273</v>
      </c>
      <c r="C42" s="686">
        <f>'IB_1.4.sz.mell.'!C42</f>
        <v>0</v>
      </c>
      <c r="D42" s="686">
        <f>'IB_1.4.sz.mell.'!D42</f>
        <v>0</v>
      </c>
      <c r="E42" s="249"/>
    </row>
    <row r="43" spans="1:5" s="400" customFormat="1" ht="12" customHeight="1" x14ac:dyDescent="0.2">
      <c r="A43" s="14" t="s">
        <v>92</v>
      </c>
      <c r="B43" s="402" t="s">
        <v>274</v>
      </c>
      <c r="C43" s="686">
        <f>'IB_1.4.sz.mell.'!C43</f>
        <v>0</v>
      </c>
      <c r="D43" s="686">
        <f>'IB_1.4.sz.mell.'!D43</f>
        <v>0</v>
      </c>
      <c r="E43" s="249"/>
    </row>
    <row r="44" spans="1:5" s="400" customFormat="1" ht="12" customHeight="1" x14ac:dyDescent="0.2">
      <c r="A44" s="14" t="s">
        <v>173</v>
      </c>
      <c r="B44" s="402" t="s">
        <v>275</v>
      </c>
      <c r="C44" s="686">
        <f>'IB_1.4.sz.mell.'!C44</f>
        <v>0</v>
      </c>
      <c r="D44" s="686">
        <f>'IB_1.4.sz.mell.'!D44</f>
        <v>0</v>
      </c>
      <c r="E44" s="249"/>
    </row>
    <row r="45" spans="1:5" s="400" customFormat="1" ht="12" customHeight="1" x14ac:dyDescent="0.2">
      <c r="A45" s="14" t="s">
        <v>174</v>
      </c>
      <c r="B45" s="402" t="s">
        <v>276</v>
      </c>
      <c r="C45" s="686">
        <f>'IB_1.4.sz.mell.'!C45</f>
        <v>0</v>
      </c>
      <c r="D45" s="686">
        <f>'IB_1.4.sz.mell.'!D45</f>
        <v>0</v>
      </c>
      <c r="E45" s="249"/>
    </row>
    <row r="46" spans="1:5" s="400" customFormat="1" ht="12" customHeight="1" x14ac:dyDescent="0.2">
      <c r="A46" s="14" t="s">
        <v>175</v>
      </c>
      <c r="B46" s="402" t="s">
        <v>277</v>
      </c>
      <c r="C46" s="686">
        <f>'IB_1.4.sz.mell.'!C46</f>
        <v>0</v>
      </c>
      <c r="D46" s="686">
        <f>'IB_1.4.sz.mell.'!D46</f>
        <v>0</v>
      </c>
      <c r="E46" s="249"/>
    </row>
    <row r="47" spans="1:5" s="400" customFormat="1" ht="12" customHeight="1" x14ac:dyDescent="0.2">
      <c r="A47" s="14" t="s">
        <v>176</v>
      </c>
      <c r="B47" s="402" t="s">
        <v>278</v>
      </c>
      <c r="C47" s="686">
        <f>'IB_1.4.sz.mell.'!C47</f>
        <v>0</v>
      </c>
      <c r="D47" s="686">
        <f>'IB_1.4.sz.mell.'!D47</f>
        <v>0</v>
      </c>
      <c r="E47" s="249"/>
    </row>
    <row r="48" spans="1:5" s="400" customFormat="1" ht="12" customHeight="1" x14ac:dyDescent="0.2">
      <c r="A48" s="14" t="s">
        <v>177</v>
      </c>
      <c r="B48" s="402" t="s">
        <v>554</v>
      </c>
      <c r="C48" s="686">
        <f>'IB_1.4.sz.mell.'!C48</f>
        <v>0</v>
      </c>
      <c r="D48" s="686">
        <f>'IB_1.4.sz.mell.'!D48</f>
        <v>0</v>
      </c>
      <c r="E48" s="249"/>
    </row>
    <row r="49" spans="1:5" s="400" customFormat="1" ht="12" customHeight="1" x14ac:dyDescent="0.2">
      <c r="A49" s="14" t="s">
        <v>270</v>
      </c>
      <c r="B49" s="402" t="s">
        <v>280</v>
      </c>
      <c r="C49" s="679">
        <f>'IB_1.4.sz.mell.'!C49</f>
        <v>0</v>
      </c>
      <c r="D49" s="679">
        <f>'IB_1.4.sz.mell.'!D49</f>
        <v>0</v>
      </c>
      <c r="E49" s="252"/>
    </row>
    <row r="50" spans="1:5" s="400" customFormat="1" ht="12" customHeight="1" x14ac:dyDescent="0.2">
      <c r="A50" s="16" t="s">
        <v>271</v>
      </c>
      <c r="B50" s="403" t="s">
        <v>431</v>
      </c>
      <c r="C50" s="757">
        <f>'IB_1.4.sz.mell.'!C50</f>
        <v>0</v>
      </c>
      <c r="D50" s="757">
        <f>'IB_1.4.sz.mell.'!D50</f>
        <v>0</v>
      </c>
      <c r="E50" s="253"/>
    </row>
    <row r="51" spans="1:5" s="400" customFormat="1" ht="12" customHeight="1" thickBot="1" x14ac:dyDescent="0.25">
      <c r="A51" s="16" t="s">
        <v>430</v>
      </c>
      <c r="B51" s="279" t="s">
        <v>281</v>
      </c>
      <c r="C51" s="757">
        <f>'IB_1.4.sz.mell.'!C51</f>
        <v>0</v>
      </c>
      <c r="D51" s="757">
        <f>'IB_1.4.sz.mell.'!D51</f>
        <v>0</v>
      </c>
      <c r="E51" s="253"/>
    </row>
    <row r="52" spans="1:5" s="400" customFormat="1" ht="12" customHeight="1" thickBot="1" x14ac:dyDescent="0.25">
      <c r="A52" s="20" t="s">
        <v>22</v>
      </c>
      <c r="B52" s="21" t="s">
        <v>282</v>
      </c>
      <c r="C52" s="382">
        <f>'IB_1.4.sz.mell.'!C52</f>
        <v>0</v>
      </c>
      <c r="D52" s="382">
        <f>'IB_1.4.sz.mell.'!D52</f>
        <v>0</v>
      </c>
      <c r="E52" s="248">
        <f>SUM(E53:E57)</f>
        <v>0</v>
      </c>
    </row>
    <row r="53" spans="1:5" s="400" customFormat="1" ht="12" customHeight="1" x14ac:dyDescent="0.2">
      <c r="A53" s="15" t="s">
        <v>93</v>
      </c>
      <c r="B53" s="401" t="s">
        <v>286</v>
      </c>
      <c r="C53" s="672">
        <f>'IB_1.4.sz.mell.'!C53</f>
        <v>0</v>
      </c>
      <c r="D53" s="672">
        <f>'IB_1.4.sz.mell.'!D53</f>
        <v>0</v>
      </c>
      <c r="E53" s="275"/>
    </row>
    <row r="54" spans="1:5" s="400" customFormat="1" ht="12" customHeight="1" x14ac:dyDescent="0.2">
      <c r="A54" s="14" t="s">
        <v>94</v>
      </c>
      <c r="B54" s="402" t="s">
        <v>287</v>
      </c>
      <c r="C54" s="679">
        <f>'IB_1.4.sz.mell.'!C54</f>
        <v>0</v>
      </c>
      <c r="D54" s="679">
        <f>'IB_1.4.sz.mell.'!D54</f>
        <v>0</v>
      </c>
      <c r="E54" s="252"/>
    </row>
    <row r="55" spans="1:5" s="400" customFormat="1" ht="12" customHeight="1" x14ac:dyDescent="0.2">
      <c r="A55" s="14" t="s">
        <v>283</v>
      </c>
      <c r="B55" s="402" t="s">
        <v>288</v>
      </c>
      <c r="C55" s="679">
        <f>'IB_1.4.sz.mell.'!C55</f>
        <v>0</v>
      </c>
      <c r="D55" s="679">
        <f>'IB_1.4.sz.mell.'!D55</f>
        <v>0</v>
      </c>
      <c r="E55" s="252"/>
    </row>
    <row r="56" spans="1:5" s="400" customFormat="1" ht="12" customHeight="1" x14ac:dyDescent="0.2">
      <c r="A56" s="14" t="s">
        <v>284</v>
      </c>
      <c r="B56" s="402" t="s">
        <v>289</v>
      </c>
      <c r="C56" s="679">
        <f>'IB_1.4.sz.mell.'!C56</f>
        <v>0</v>
      </c>
      <c r="D56" s="679">
        <f>'IB_1.4.sz.mell.'!D56</f>
        <v>0</v>
      </c>
      <c r="E56" s="252"/>
    </row>
    <row r="57" spans="1:5" s="400" customFormat="1" ht="12" customHeight="1" thickBot="1" x14ac:dyDescent="0.25">
      <c r="A57" s="16" t="s">
        <v>285</v>
      </c>
      <c r="B57" s="279" t="s">
        <v>290</v>
      </c>
      <c r="C57" s="757">
        <f>'IB_1.4.sz.mell.'!C57</f>
        <v>0</v>
      </c>
      <c r="D57" s="757">
        <f>'IB_1.4.sz.mell.'!D57</f>
        <v>0</v>
      </c>
      <c r="E57" s="253"/>
    </row>
    <row r="58" spans="1:5" s="400" customFormat="1" ht="12" customHeight="1" thickBot="1" x14ac:dyDescent="0.25">
      <c r="A58" s="20" t="s">
        <v>178</v>
      </c>
      <c r="B58" s="21" t="s">
        <v>291</v>
      </c>
      <c r="C58" s="382">
        <f>'IB_1.4.sz.mell.'!C58</f>
        <v>0</v>
      </c>
      <c r="D58" s="382">
        <f>'IB_1.4.sz.mell.'!D58</f>
        <v>0</v>
      </c>
      <c r="E58" s="248">
        <f>SUM(E59:E61)</f>
        <v>0</v>
      </c>
    </row>
    <row r="59" spans="1:5" s="400" customFormat="1" ht="12" customHeight="1" x14ac:dyDescent="0.2">
      <c r="A59" s="15" t="s">
        <v>95</v>
      </c>
      <c r="B59" s="401" t="s">
        <v>292</v>
      </c>
      <c r="C59" s="668">
        <f>'IB_1.4.sz.mell.'!C59</f>
        <v>0</v>
      </c>
      <c r="D59" s="668">
        <f>'IB_1.4.sz.mell.'!D59</f>
        <v>0</v>
      </c>
      <c r="E59" s="250"/>
    </row>
    <row r="60" spans="1:5" s="400" customFormat="1" ht="12" customHeight="1" x14ac:dyDescent="0.2">
      <c r="A60" s="14" t="s">
        <v>96</v>
      </c>
      <c r="B60" s="402" t="s">
        <v>421</v>
      </c>
      <c r="C60" s="686">
        <f>'IB_1.4.sz.mell.'!C60</f>
        <v>0</v>
      </c>
      <c r="D60" s="686">
        <f>'IB_1.4.sz.mell.'!D60</f>
        <v>0</v>
      </c>
      <c r="E60" s="249"/>
    </row>
    <row r="61" spans="1:5" s="400" customFormat="1" ht="12" customHeight="1" x14ac:dyDescent="0.2">
      <c r="A61" s="14" t="s">
        <v>295</v>
      </c>
      <c r="B61" s="402" t="s">
        <v>293</v>
      </c>
      <c r="C61" s="686">
        <f>'IB_1.4.sz.mell.'!C61</f>
        <v>0</v>
      </c>
      <c r="D61" s="686">
        <f>'IB_1.4.sz.mell.'!D61</f>
        <v>0</v>
      </c>
      <c r="E61" s="249"/>
    </row>
    <row r="62" spans="1:5" s="400" customFormat="1" ht="12" customHeight="1" thickBot="1" x14ac:dyDescent="0.25">
      <c r="A62" s="16" t="s">
        <v>296</v>
      </c>
      <c r="B62" s="279" t="s">
        <v>294</v>
      </c>
      <c r="C62" s="688">
        <f>'IB_1.4.sz.mell.'!C62</f>
        <v>0</v>
      </c>
      <c r="D62" s="688">
        <f>'IB_1.4.sz.mell.'!D62</f>
        <v>0</v>
      </c>
      <c r="E62" s="251"/>
    </row>
    <row r="63" spans="1:5" s="400" customFormat="1" ht="12" customHeight="1" thickBot="1" x14ac:dyDescent="0.25">
      <c r="A63" s="20" t="s">
        <v>24</v>
      </c>
      <c r="B63" s="277" t="s">
        <v>297</v>
      </c>
      <c r="C63" s="382">
        <f>'IB_1.4.sz.mell.'!C63</f>
        <v>0</v>
      </c>
      <c r="D63" s="382">
        <f>'IB_1.4.sz.mell.'!D63</f>
        <v>0</v>
      </c>
      <c r="E63" s="248">
        <f>SUM(E64:E66)</f>
        <v>0</v>
      </c>
    </row>
    <row r="64" spans="1:5" s="400" customFormat="1" ht="12" customHeight="1" x14ac:dyDescent="0.2">
      <c r="A64" s="15" t="s">
        <v>179</v>
      </c>
      <c r="B64" s="401" t="s">
        <v>299</v>
      </c>
      <c r="C64" s="679">
        <f>'IB_1.4.sz.mell.'!C64</f>
        <v>0</v>
      </c>
      <c r="D64" s="679">
        <f>'IB_1.4.sz.mell.'!D64</f>
        <v>0</v>
      </c>
      <c r="E64" s="252"/>
    </row>
    <row r="65" spans="1:5" s="400" customFormat="1" ht="12" customHeight="1" x14ac:dyDescent="0.2">
      <c r="A65" s="14" t="s">
        <v>180</v>
      </c>
      <c r="B65" s="402" t="s">
        <v>422</v>
      </c>
      <c r="C65" s="679">
        <f>'IB_1.4.sz.mell.'!C65</f>
        <v>0</v>
      </c>
      <c r="D65" s="679">
        <f>'IB_1.4.sz.mell.'!D65</f>
        <v>0</v>
      </c>
      <c r="E65" s="252"/>
    </row>
    <row r="66" spans="1:5" s="400" customFormat="1" ht="12" customHeight="1" x14ac:dyDescent="0.2">
      <c r="A66" s="14" t="s">
        <v>228</v>
      </c>
      <c r="B66" s="402" t="s">
        <v>300</v>
      </c>
      <c r="C66" s="679">
        <f>'IB_1.4.sz.mell.'!C66</f>
        <v>0</v>
      </c>
      <c r="D66" s="679">
        <f>'IB_1.4.sz.mell.'!D66</f>
        <v>0</v>
      </c>
      <c r="E66" s="252"/>
    </row>
    <row r="67" spans="1:5" s="400" customFormat="1" ht="12" customHeight="1" thickBot="1" x14ac:dyDescent="0.25">
      <c r="A67" s="16" t="s">
        <v>298</v>
      </c>
      <c r="B67" s="279" t="s">
        <v>301</v>
      </c>
      <c r="C67" s="679">
        <f>'IB_1.4.sz.mell.'!C67</f>
        <v>0</v>
      </c>
      <c r="D67" s="679">
        <f>'IB_1.4.sz.mell.'!D67</f>
        <v>0</v>
      </c>
      <c r="E67" s="252"/>
    </row>
    <row r="68" spans="1:5" s="400" customFormat="1" ht="12" customHeight="1" thickBot="1" x14ac:dyDescent="0.25">
      <c r="A68" s="473" t="s">
        <v>471</v>
      </c>
      <c r="B68" s="21" t="s">
        <v>302</v>
      </c>
      <c r="C68" s="389">
        <f>'IB_1.4.sz.mell.'!C68</f>
        <v>54478389</v>
      </c>
      <c r="D68" s="389">
        <f>'IB_1.4.sz.mell.'!D68</f>
        <v>54478389</v>
      </c>
      <c r="E68" s="432">
        <f>+E11+E18+E25+E32+E40+E52+E58+E63</f>
        <v>0</v>
      </c>
    </row>
    <row r="69" spans="1:5" s="400" customFormat="1" ht="12" customHeight="1" thickBot="1" x14ac:dyDescent="0.25">
      <c r="A69" s="448" t="s">
        <v>303</v>
      </c>
      <c r="B69" s="277" t="s">
        <v>304</v>
      </c>
      <c r="C69" s="382">
        <f>'IB_1.4.sz.mell.'!C69</f>
        <v>0</v>
      </c>
      <c r="D69" s="382">
        <f>'IB_1.4.sz.mell.'!D69</f>
        <v>0</v>
      </c>
      <c r="E69" s="248">
        <f>SUM(E70:E72)</f>
        <v>0</v>
      </c>
    </row>
    <row r="70" spans="1:5" s="400" customFormat="1" ht="12" customHeight="1" x14ac:dyDescent="0.2">
      <c r="A70" s="15" t="s">
        <v>332</v>
      </c>
      <c r="B70" s="401" t="s">
        <v>305</v>
      </c>
      <c r="C70" s="679">
        <f>'IB_1.4.sz.mell.'!C70</f>
        <v>0</v>
      </c>
      <c r="D70" s="679">
        <f>'IB_1.4.sz.mell.'!D70</f>
        <v>0</v>
      </c>
      <c r="E70" s="252"/>
    </row>
    <row r="71" spans="1:5" s="400" customFormat="1" ht="12" customHeight="1" x14ac:dyDescent="0.2">
      <c r="A71" s="14" t="s">
        <v>341</v>
      </c>
      <c r="B71" s="402" t="s">
        <v>306</v>
      </c>
      <c r="C71" s="679">
        <f>'IB_1.4.sz.mell.'!C71</f>
        <v>0</v>
      </c>
      <c r="D71" s="679">
        <f>'IB_1.4.sz.mell.'!D71</f>
        <v>0</v>
      </c>
      <c r="E71" s="252"/>
    </row>
    <row r="72" spans="1:5" s="400" customFormat="1" ht="12" customHeight="1" thickBot="1" x14ac:dyDescent="0.25">
      <c r="A72" s="16" t="s">
        <v>342</v>
      </c>
      <c r="B72" s="467" t="s">
        <v>456</v>
      </c>
      <c r="C72" s="679">
        <f>'IB_1.4.sz.mell.'!C72</f>
        <v>0</v>
      </c>
      <c r="D72" s="679">
        <f>'IB_1.4.sz.mell.'!D72</f>
        <v>0</v>
      </c>
      <c r="E72" s="252"/>
    </row>
    <row r="73" spans="1:5" s="400" customFormat="1" ht="12" customHeight="1" thickBot="1" x14ac:dyDescent="0.25">
      <c r="A73" s="448" t="s">
        <v>308</v>
      </c>
      <c r="B73" s="277" t="s">
        <v>309</v>
      </c>
      <c r="C73" s="382">
        <f>'IB_1.4.sz.mell.'!C73</f>
        <v>0</v>
      </c>
      <c r="D73" s="382">
        <f>'IB_1.4.sz.mell.'!D73</f>
        <v>0</v>
      </c>
      <c r="E73" s="248">
        <f>SUM(E74:E77)</f>
        <v>0</v>
      </c>
    </row>
    <row r="74" spans="1:5" s="400" customFormat="1" ht="12" customHeight="1" x14ac:dyDescent="0.2">
      <c r="A74" s="15" t="s">
        <v>147</v>
      </c>
      <c r="B74" s="549" t="s">
        <v>310</v>
      </c>
      <c r="C74" s="679">
        <f>'IB_1.4.sz.mell.'!C74</f>
        <v>0</v>
      </c>
      <c r="D74" s="679">
        <f>'IB_1.4.sz.mell.'!D74</f>
        <v>0</v>
      </c>
      <c r="E74" s="252"/>
    </row>
    <row r="75" spans="1:5" s="400" customFormat="1" ht="12" customHeight="1" x14ac:dyDescent="0.2">
      <c r="A75" s="14" t="s">
        <v>148</v>
      </c>
      <c r="B75" s="549" t="s">
        <v>565</v>
      </c>
      <c r="C75" s="679">
        <f>'IB_1.4.sz.mell.'!C75</f>
        <v>0</v>
      </c>
      <c r="D75" s="679">
        <f>'IB_1.4.sz.mell.'!D75</f>
        <v>0</v>
      </c>
      <c r="E75" s="252"/>
    </row>
    <row r="76" spans="1:5" s="400" customFormat="1" ht="12" customHeight="1" x14ac:dyDescent="0.2">
      <c r="A76" s="14" t="s">
        <v>333</v>
      </c>
      <c r="B76" s="549" t="s">
        <v>311</v>
      </c>
      <c r="C76" s="679">
        <f>'IB_1.4.sz.mell.'!C76</f>
        <v>0</v>
      </c>
      <c r="D76" s="679">
        <f>'IB_1.4.sz.mell.'!D76</f>
        <v>0</v>
      </c>
      <c r="E76" s="252"/>
    </row>
    <row r="77" spans="1:5" s="400" customFormat="1" ht="12" customHeight="1" thickBot="1" x14ac:dyDescent="0.25">
      <c r="A77" s="16" t="s">
        <v>334</v>
      </c>
      <c r="B77" s="550" t="s">
        <v>566</v>
      </c>
      <c r="C77" s="679">
        <f>'IB_1.4.sz.mell.'!C77</f>
        <v>0</v>
      </c>
      <c r="D77" s="679">
        <f>'IB_1.4.sz.mell.'!D77</f>
        <v>0</v>
      </c>
      <c r="E77" s="252"/>
    </row>
    <row r="78" spans="1:5" s="400" customFormat="1" ht="12" customHeight="1" thickBot="1" x14ac:dyDescent="0.25">
      <c r="A78" s="448" t="s">
        <v>312</v>
      </c>
      <c r="B78" s="277" t="s">
        <v>313</v>
      </c>
      <c r="C78" s="382">
        <f>'IB_1.4.sz.mell.'!C78</f>
        <v>0</v>
      </c>
      <c r="D78" s="382">
        <f>'IB_1.4.sz.mell.'!D78</f>
        <v>0</v>
      </c>
      <c r="E78" s="248">
        <f>SUM(E79:E80)</f>
        <v>0</v>
      </c>
    </row>
    <row r="79" spans="1:5" s="400" customFormat="1" ht="12" customHeight="1" x14ac:dyDescent="0.2">
      <c r="A79" s="15" t="s">
        <v>335</v>
      </c>
      <c r="B79" s="401" t="s">
        <v>314</v>
      </c>
      <c r="C79" s="679">
        <f>'IB_1.4.sz.mell.'!C79</f>
        <v>0</v>
      </c>
      <c r="D79" s="679">
        <f>'IB_1.4.sz.mell.'!D79</f>
        <v>0</v>
      </c>
      <c r="E79" s="252"/>
    </row>
    <row r="80" spans="1:5" s="400" customFormat="1" ht="12" customHeight="1" thickBot="1" x14ac:dyDescent="0.25">
      <c r="A80" s="16" t="s">
        <v>336</v>
      </c>
      <c r="B80" s="279" t="s">
        <v>315</v>
      </c>
      <c r="C80" s="679">
        <f>'IB_1.4.sz.mell.'!C80</f>
        <v>0</v>
      </c>
      <c r="D80" s="679">
        <f>'IB_1.4.sz.mell.'!D80</f>
        <v>0</v>
      </c>
      <c r="E80" s="252"/>
    </row>
    <row r="81" spans="1:5" s="400" customFormat="1" ht="12" customHeight="1" thickBot="1" x14ac:dyDescent="0.25">
      <c r="A81" s="448" t="s">
        <v>316</v>
      </c>
      <c r="B81" s="277" t="s">
        <v>317</v>
      </c>
      <c r="C81" s="382">
        <f>'IB_1.4.sz.mell.'!C81</f>
        <v>0</v>
      </c>
      <c r="D81" s="382">
        <f>'IB_1.4.sz.mell.'!D81</f>
        <v>0</v>
      </c>
      <c r="E81" s="248">
        <f>SUM(E82:E84)</f>
        <v>0</v>
      </c>
    </row>
    <row r="82" spans="1:5" s="400" customFormat="1" ht="12" customHeight="1" x14ac:dyDescent="0.2">
      <c r="A82" s="15" t="s">
        <v>337</v>
      </c>
      <c r="B82" s="401" t="s">
        <v>318</v>
      </c>
      <c r="C82" s="679">
        <f>'IB_1.4.sz.mell.'!C82</f>
        <v>0</v>
      </c>
      <c r="D82" s="679">
        <f>'IB_1.4.sz.mell.'!D82</f>
        <v>0</v>
      </c>
      <c r="E82" s="252"/>
    </row>
    <row r="83" spans="1:5" s="400" customFormat="1" ht="12" customHeight="1" x14ac:dyDescent="0.2">
      <c r="A83" s="14" t="s">
        <v>338</v>
      </c>
      <c r="B83" s="402" t="s">
        <v>319</v>
      </c>
      <c r="C83" s="679">
        <f>'IB_1.4.sz.mell.'!C83</f>
        <v>0</v>
      </c>
      <c r="D83" s="679">
        <f>'IB_1.4.sz.mell.'!D83</f>
        <v>0</v>
      </c>
      <c r="E83" s="252"/>
    </row>
    <row r="84" spans="1:5" s="400" customFormat="1" ht="12" customHeight="1" thickBot="1" x14ac:dyDescent="0.25">
      <c r="A84" s="16" t="s">
        <v>339</v>
      </c>
      <c r="B84" s="279" t="s">
        <v>567</v>
      </c>
      <c r="C84" s="679">
        <f>'IB_1.4.sz.mell.'!C84</f>
        <v>0</v>
      </c>
      <c r="D84" s="679">
        <f>'IB_1.4.sz.mell.'!D84</f>
        <v>0</v>
      </c>
      <c r="E84" s="252"/>
    </row>
    <row r="85" spans="1:5" s="400" customFormat="1" ht="12" customHeight="1" thickBot="1" x14ac:dyDescent="0.25">
      <c r="A85" s="448" t="s">
        <v>320</v>
      </c>
      <c r="B85" s="277" t="s">
        <v>340</v>
      </c>
      <c r="C85" s="382">
        <f>'IB_1.4.sz.mell.'!C85</f>
        <v>0</v>
      </c>
      <c r="D85" s="382">
        <f>'IB_1.4.sz.mell.'!D85</f>
        <v>0</v>
      </c>
      <c r="E85" s="248">
        <f>SUM(E86:E89)</f>
        <v>0</v>
      </c>
    </row>
    <row r="86" spans="1:5" s="400" customFormat="1" ht="12" customHeight="1" x14ac:dyDescent="0.2">
      <c r="A86" s="405" t="s">
        <v>321</v>
      </c>
      <c r="B86" s="401" t="s">
        <v>322</v>
      </c>
      <c r="C86" s="679">
        <f>'IB_1.4.sz.mell.'!C86</f>
        <v>0</v>
      </c>
      <c r="D86" s="679">
        <f>'IB_1.4.sz.mell.'!D86</f>
        <v>0</v>
      </c>
      <c r="E86" s="252"/>
    </row>
    <row r="87" spans="1:5" s="400" customFormat="1" ht="12" customHeight="1" x14ac:dyDescent="0.2">
      <c r="A87" s="406" t="s">
        <v>323</v>
      </c>
      <c r="B87" s="402" t="s">
        <v>324</v>
      </c>
      <c r="C87" s="679">
        <f>'IB_1.4.sz.mell.'!C87</f>
        <v>0</v>
      </c>
      <c r="D87" s="679">
        <f>'IB_1.4.sz.mell.'!D87</f>
        <v>0</v>
      </c>
      <c r="E87" s="252"/>
    </row>
    <row r="88" spans="1:5" s="400" customFormat="1" ht="12" customHeight="1" x14ac:dyDescent="0.2">
      <c r="A88" s="406" t="s">
        <v>325</v>
      </c>
      <c r="B88" s="402" t="s">
        <v>326</v>
      </c>
      <c r="C88" s="679">
        <f>'IB_1.4.sz.mell.'!C88</f>
        <v>0</v>
      </c>
      <c r="D88" s="679">
        <f>'IB_1.4.sz.mell.'!D88</f>
        <v>0</v>
      </c>
      <c r="E88" s="252"/>
    </row>
    <row r="89" spans="1:5" s="400" customFormat="1" ht="12" customHeight="1" thickBot="1" x14ac:dyDescent="0.25">
      <c r="A89" s="407" t="s">
        <v>327</v>
      </c>
      <c r="B89" s="279" t="s">
        <v>328</v>
      </c>
      <c r="C89" s="679">
        <f>'IB_1.4.sz.mell.'!C89</f>
        <v>0</v>
      </c>
      <c r="D89" s="679">
        <f>'IB_1.4.sz.mell.'!D89</f>
        <v>0</v>
      </c>
      <c r="E89" s="252"/>
    </row>
    <row r="90" spans="1:5" s="400" customFormat="1" ht="12" customHeight="1" thickBot="1" x14ac:dyDescent="0.25">
      <c r="A90" s="448" t="s">
        <v>329</v>
      </c>
      <c r="B90" s="277" t="s">
        <v>470</v>
      </c>
      <c r="C90" s="382">
        <f>'IB_1.4.sz.mell.'!C90</f>
        <v>0</v>
      </c>
      <c r="D90" s="382">
        <f>'IB_1.4.sz.mell.'!D90</f>
        <v>0</v>
      </c>
      <c r="E90" s="451"/>
    </row>
    <row r="91" spans="1:5" s="400" customFormat="1" ht="13.5" customHeight="1" thickBot="1" x14ac:dyDescent="0.25">
      <c r="A91" s="448" t="s">
        <v>331</v>
      </c>
      <c r="B91" s="277" t="s">
        <v>330</v>
      </c>
      <c r="C91" s="382">
        <f>'IB_1.4.sz.mell.'!C91</f>
        <v>0</v>
      </c>
      <c r="D91" s="382">
        <f>'IB_1.4.sz.mell.'!D91</f>
        <v>0</v>
      </c>
      <c r="E91" s="451"/>
    </row>
    <row r="92" spans="1:5" s="400" customFormat="1" ht="15.75" customHeight="1" thickBot="1" x14ac:dyDescent="0.25">
      <c r="A92" s="448" t="s">
        <v>343</v>
      </c>
      <c r="B92" s="408" t="s">
        <v>473</v>
      </c>
      <c r="C92" s="389">
        <f>'IB_1.4.sz.mell.'!C92</f>
        <v>0</v>
      </c>
      <c r="D92" s="389">
        <f>'IB_1.4.sz.mell.'!D92</f>
        <v>0</v>
      </c>
      <c r="E92" s="432">
        <f>+E69+E73+E78+E81+E85+E91+E90</f>
        <v>0</v>
      </c>
    </row>
    <row r="93" spans="1:5" s="400" customFormat="1" ht="25.5" customHeight="1" thickBot="1" x14ac:dyDescent="0.25">
      <c r="A93" s="449" t="s">
        <v>472</v>
      </c>
      <c r="B93" s="409" t="s">
        <v>474</v>
      </c>
      <c r="C93" s="389">
        <f>'IB_1.4.sz.mell.'!C93</f>
        <v>54478389</v>
      </c>
      <c r="D93" s="389">
        <f>'IB_1.4.sz.mell.'!D93</f>
        <v>54478389</v>
      </c>
      <c r="E93" s="432">
        <f>+E68+E92</f>
        <v>0</v>
      </c>
    </row>
    <row r="94" spans="1:5" s="400" customFormat="1" ht="15.2" customHeight="1" x14ac:dyDescent="0.2">
      <c r="A94" s="5"/>
      <c r="B94" s="6"/>
      <c r="C94" s="289"/>
    </row>
    <row r="95" spans="1:5" ht="16.5" customHeight="1" x14ac:dyDescent="0.25">
      <c r="A95" s="2109" t="s">
        <v>46</v>
      </c>
      <c r="B95" s="2109"/>
      <c r="C95" s="2109"/>
      <c r="D95" s="2109"/>
      <c r="E95" s="2109"/>
    </row>
    <row r="96" spans="1:5" s="410" customFormat="1" ht="16.5" customHeight="1" thickBot="1" x14ac:dyDescent="0.3">
      <c r="A96" s="2106" t="s">
        <v>151</v>
      </c>
      <c r="B96" s="2106"/>
      <c r="C96" s="683"/>
      <c r="E96" s="683" t="str">
        <f>E7</f>
        <v xml:space="preserve"> Forintban!</v>
      </c>
    </row>
    <row r="97" spans="1:5" x14ac:dyDescent="0.25">
      <c r="A97" s="2202" t="s">
        <v>68</v>
      </c>
      <c r="B97" s="2204" t="s">
        <v>745</v>
      </c>
      <c r="C97" s="2206" t="str">
        <f>+CONCATENATE(LEFT(Z_ÖSSZEFÜGGÉSEK!A6,4),". évi")</f>
        <v>2021. évi</v>
      </c>
      <c r="D97" s="2207"/>
      <c r="E97" s="2209"/>
    </row>
    <row r="98" spans="1:5" ht="24.75" thickBot="1" x14ac:dyDescent="0.3">
      <c r="A98" s="2203"/>
      <c r="B98" s="2205"/>
      <c r="C98" s="822" t="s">
        <v>738</v>
      </c>
      <c r="D98" s="823" t="s">
        <v>794</v>
      </c>
      <c r="E98" s="824" t="str">
        <f>CONCATENATE(E9)</f>
        <v>2021. XII. 31.
teljesítés</v>
      </c>
    </row>
    <row r="99" spans="1:5" s="399" customFormat="1" ht="12" customHeight="1" thickBot="1" x14ac:dyDescent="0.25">
      <c r="A99" s="32" t="s">
        <v>488</v>
      </c>
      <c r="B99" s="33" t="s">
        <v>489</v>
      </c>
      <c r="C99" s="33" t="s">
        <v>490</v>
      </c>
      <c r="D99" s="33" t="s">
        <v>492</v>
      </c>
      <c r="E99" s="826" t="s">
        <v>491</v>
      </c>
    </row>
    <row r="100" spans="1:5" ht="12" customHeight="1" thickBot="1" x14ac:dyDescent="0.3">
      <c r="A100" s="22" t="s">
        <v>17</v>
      </c>
      <c r="B100" s="28" t="s">
        <v>432</v>
      </c>
      <c r="C100" s="381">
        <f>'IB_1.4.sz.mell.'!C100</f>
        <v>54478389</v>
      </c>
      <c r="D100" s="381">
        <f>'IB_1.4.sz.mell.'!D100</f>
        <v>54478389</v>
      </c>
      <c r="E100" s="476">
        <f>E101+E102+E103+E104+E105+E118</f>
        <v>0</v>
      </c>
    </row>
    <row r="101" spans="1:5" ht="12" customHeight="1" x14ac:dyDescent="0.25">
      <c r="A101" s="17" t="s">
        <v>97</v>
      </c>
      <c r="B101" s="10" t="s">
        <v>48</v>
      </c>
      <c r="C101" s="684">
        <f>'IB_1.4.sz.mell.'!C101</f>
        <v>35138598</v>
      </c>
      <c r="D101" s="684">
        <f>'IB_1.4.sz.mell.'!D101</f>
        <v>35138598</v>
      </c>
      <c r="E101" s="477"/>
    </row>
    <row r="102" spans="1:5" ht="12" customHeight="1" x14ac:dyDescent="0.25">
      <c r="A102" s="14" t="s">
        <v>98</v>
      </c>
      <c r="B102" s="8" t="s">
        <v>181</v>
      </c>
      <c r="C102" s="686">
        <f>'IB_1.4.sz.mell.'!C102</f>
        <v>5200000</v>
      </c>
      <c r="D102" s="686">
        <f>'IB_1.4.sz.mell.'!D102</f>
        <v>5200000</v>
      </c>
      <c r="E102" s="249"/>
    </row>
    <row r="103" spans="1:5" ht="12" customHeight="1" x14ac:dyDescent="0.25">
      <c r="A103" s="14" t="s">
        <v>99</v>
      </c>
      <c r="B103" s="8" t="s">
        <v>138</v>
      </c>
      <c r="C103" s="688">
        <f>'IB_1.4.sz.mell.'!C103</f>
        <v>14139791</v>
      </c>
      <c r="D103" s="688">
        <f>'IB_1.4.sz.mell.'!D103</f>
        <v>14139791</v>
      </c>
      <c r="E103" s="251"/>
    </row>
    <row r="104" spans="1:5" ht="12" customHeight="1" x14ac:dyDescent="0.25">
      <c r="A104" s="14" t="s">
        <v>100</v>
      </c>
      <c r="B104" s="11" t="s">
        <v>182</v>
      </c>
      <c r="C104" s="688">
        <f>'IB_1.4.sz.mell.'!C104</f>
        <v>0</v>
      </c>
      <c r="D104" s="688">
        <f>'IB_1.4.sz.mell.'!D104</f>
        <v>0</v>
      </c>
      <c r="E104" s="251"/>
    </row>
    <row r="105" spans="1:5" ht="12" customHeight="1" x14ac:dyDescent="0.25">
      <c r="A105" s="14" t="s">
        <v>111</v>
      </c>
      <c r="B105" s="19" t="s">
        <v>183</v>
      </c>
      <c r="C105" s="688">
        <f>'IB_1.4.sz.mell.'!C105</f>
        <v>0</v>
      </c>
      <c r="D105" s="688">
        <f>'IB_1.4.sz.mell.'!D105</f>
        <v>0</v>
      </c>
      <c r="E105" s="251"/>
    </row>
    <row r="106" spans="1:5" ht="12" customHeight="1" x14ac:dyDescent="0.25">
      <c r="A106" s="14" t="s">
        <v>101</v>
      </c>
      <c r="B106" s="8" t="s">
        <v>437</v>
      </c>
      <c r="C106" s="688">
        <f>'IB_1.4.sz.mell.'!C106</f>
        <v>0</v>
      </c>
      <c r="D106" s="688">
        <f>'IB_1.4.sz.mell.'!D106</f>
        <v>0</v>
      </c>
      <c r="E106" s="251"/>
    </row>
    <row r="107" spans="1:5" ht="12" customHeight="1" x14ac:dyDescent="0.25">
      <c r="A107" s="14" t="s">
        <v>102</v>
      </c>
      <c r="B107" s="142" t="s">
        <v>436</v>
      </c>
      <c r="C107" s="688">
        <f>'IB_1.4.sz.mell.'!C107</f>
        <v>0</v>
      </c>
      <c r="D107" s="688">
        <f>'IB_1.4.sz.mell.'!D107</f>
        <v>0</v>
      </c>
      <c r="E107" s="251"/>
    </row>
    <row r="108" spans="1:5" ht="12" customHeight="1" x14ac:dyDescent="0.25">
      <c r="A108" s="14" t="s">
        <v>112</v>
      </c>
      <c r="B108" s="142" t="s">
        <v>435</v>
      </c>
      <c r="C108" s="688">
        <f>'IB_1.4.sz.mell.'!C108</f>
        <v>0</v>
      </c>
      <c r="D108" s="688">
        <f>'IB_1.4.sz.mell.'!D108</f>
        <v>0</v>
      </c>
      <c r="E108" s="251"/>
    </row>
    <row r="109" spans="1:5" ht="12" customHeight="1" x14ac:dyDescent="0.25">
      <c r="A109" s="14" t="s">
        <v>113</v>
      </c>
      <c r="B109" s="140" t="s">
        <v>346</v>
      </c>
      <c r="C109" s="688">
        <f>'IB_1.4.sz.mell.'!C109</f>
        <v>0</v>
      </c>
      <c r="D109" s="688">
        <f>'IB_1.4.sz.mell.'!D109</f>
        <v>0</v>
      </c>
      <c r="E109" s="251"/>
    </row>
    <row r="110" spans="1:5" ht="12" customHeight="1" x14ac:dyDescent="0.25">
      <c r="A110" s="14" t="s">
        <v>114</v>
      </c>
      <c r="B110" s="141" t="s">
        <v>347</v>
      </c>
      <c r="C110" s="688">
        <f>'IB_1.4.sz.mell.'!C110</f>
        <v>0</v>
      </c>
      <c r="D110" s="688">
        <f>'IB_1.4.sz.mell.'!D110</f>
        <v>0</v>
      </c>
      <c r="E110" s="251"/>
    </row>
    <row r="111" spans="1:5" ht="12" customHeight="1" x14ac:dyDescent="0.25">
      <c r="A111" s="14" t="s">
        <v>115</v>
      </c>
      <c r="B111" s="141" t="s">
        <v>348</v>
      </c>
      <c r="C111" s="688">
        <f>'IB_1.4.sz.mell.'!C111</f>
        <v>0</v>
      </c>
      <c r="D111" s="688">
        <f>'IB_1.4.sz.mell.'!D111</f>
        <v>0</v>
      </c>
      <c r="E111" s="251"/>
    </row>
    <row r="112" spans="1:5" ht="12" customHeight="1" x14ac:dyDescent="0.25">
      <c r="A112" s="14" t="s">
        <v>117</v>
      </c>
      <c r="B112" s="140" t="s">
        <v>349</v>
      </c>
      <c r="C112" s="688">
        <f>'IB_1.4.sz.mell.'!C112</f>
        <v>0</v>
      </c>
      <c r="D112" s="688">
        <f>'IB_1.4.sz.mell.'!D112</f>
        <v>0</v>
      </c>
      <c r="E112" s="251"/>
    </row>
    <row r="113" spans="1:5" ht="12" customHeight="1" x14ac:dyDescent="0.25">
      <c r="A113" s="14" t="s">
        <v>184</v>
      </c>
      <c r="B113" s="140" t="s">
        <v>350</v>
      </c>
      <c r="C113" s="688">
        <f>'IB_1.4.sz.mell.'!C113</f>
        <v>0</v>
      </c>
      <c r="D113" s="688">
        <f>'IB_1.4.sz.mell.'!D113</f>
        <v>0</v>
      </c>
      <c r="E113" s="251"/>
    </row>
    <row r="114" spans="1:5" ht="12" customHeight="1" x14ac:dyDescent="0.25">
      <c r="A114" s="14" t="s">
        <v>344</v>
      </c>
      <c r="B114" s="141" t="s">
        <v>351</v>
      </c>
      <c r="C114" s="688">
        <f>'IB_1.4.sz.mell.'!C114</f>
        <v>0</v>
      </c>
      <c r="D114" s="688">
        <f>'IB_1.4.sz.mell.'!D114</f>
        <v>0</v>
      </c>
      <c r="E114" s="251"/>
    </row>
    <row r="115" spans="1:5" ht="12" customHeight="1" x14ac:dyDescent="0.25">
      <c r="A115" s="13" t="s">
        <v>345</v>
      </c>
      <c r="B115" s="142" t="s">
        <v>352</v>
      </c>
      <c r="C115" s="688">
        <f>'IB_1.4.sz.mell.'!C115</f>
        <v>0</v>
      </c>
      <c r="D115" s="688">
        <f>'IB_1.4.sz.mell.'!D115</f>
        <v>0</v>
      </c>
      <c r="E115" s="251"/>
    </row>
    <row r="116" spans="1:5" ht="12" customHeight="1" x14ac:dyDescent="0.25">
      <c r="A116" s="14" t="s">
        <v>433</v>
      </c>
      <c r="B116" s="142" t="s">
        <v>353</v>
      </c>
      <c r="C116" s="688">
        <f>'IB_1.4.sz.mell.'!C116</f>
        <v>0</v>
      </c>
      <c r="D116" s="688">
        <f>'IB_1.4.sz.mell.'!D116</f>
        <v>0</v>
      </c>
      <c r="E116" s="251"/>
    </row>
    <row r="117" spans="1:5" ht="12" customHeight="1" x14ac:dyDescent="0.25">
      <c r="A117" s="16" t="s">
        <v>434</v>
      </c>
      <c r="B117" s="142" t="s">
        <v>354</v>
      </c>
      <c r="C117" s="688">
        <f>'IB_1.4.sz.mell.'!C117</f>
        <v>0</v>
      </c>
      <c r="D117" s="688">
        <f>'IB_1.4.sz.mell.'!D117</f>
        <v>0</v>
      </c>
      <c r="E117" s="251"/>
    </row>
    <row r="118" spans="1:5" ht="12" customHeight="1" x14ac:dyDescent="0.25">
      <c r="A118" s="14" t="s">
        <v>438</v>
      </c>
      <c r="B118" s="11" t="s">
        <v>49</v>
      </c>
      <c r="C118" s="686">
        <f>'IB_1.4.sz.mell.'!C118</f>
        <v>0</v>
      </c>
      <c r="D118" s="686">
        <f>'IB_1.4.sz.mell.'!D118</f>
        <v>0</v>
      </c>
      <c r="E118" s="249"/>
    </row>
    <row r="119" spans="1:5" ht="12" customHeight="1" x14ac:dyDescent="0.25">
      <c r="A119" s="14" t="s">
        <v>439</v>
      </c>
      <c r="B119" s="8" t="s">
        <v>441</v>
      </c>
      <c r="C119" s="686">
        <f>'IB_1.4.sz.mell.'!C119</f>
        <v>0</v>
      </c>
      <c r="D119" s="686">
        <f>'IB_1.4.sz.mell.'!D119</f>
        <v>0</v>
      </c>
      <c r="E119" s="249"/>
    </row>
    <row r="120" spans="1:5" ht="12" customHeight="1" thickBot="1" x14ac:dyDescent="0.3">
      <c r="A120" s="18" t="s">
        <v>440</v>
      </c>
      <c r="B120" s="471" t="s">
        <v>442</v>
      </c>
      <c r="C120" s="690">
        <f>'IB_1.4.sz.mell.'!C120</f>
        <v>0</v>
      </c>
      <c r="D120" s="690">
        <f>'IB_1.4.sz.mell.'!D120</f>
        <v>0</v>
      </c>
      <c r="E120" s="478"/>
    </row>
    <row r="121" spans="1:5" ht="12" customHeight="1" thickBot="1" x14ac:dyDescent="0.3">
      <c r="A121" s="468" t="s">
        <v>18</v>
      </c>
      <c r="B121" s="469" t="s">
        <v>355</v>
      </c>
      <c r="C121" s="485">
        <f>'IB_1.4.sz.mell.'!C121</f>
        <v>0</v>
      </c>
      <c r="D121" s="382">
        <f>'IB_1.4.sz.mell.'!D121</f>
        <v>0</v>
      </c>
      <c r="E121" s="479">
        <f>+E122+E124+E126</f>
        <v>0</v>
      </c>
    </row>
    <row r="122" spans="1:5" ht="12" customHeight="1" x14ac:dyDescent="0.25">
      <c r="A122" s="15" t="s">
        <v>103</v>
      </c>
      <c r="B122" s="8" t="s">
        <v>227</v>
      </c>
      <c r="C122" s="668">
        <f>'IB_1.4.sz.mell.'!C122</f>
        <v>0</v>
      </c>
      <c r="D122" s="1377">
        <f>'IB_1.4.sz.mell.'!D122</f>
        <v>0</v>
      </c>
      <c r="E122" s="250"/>
    </row>
    <row r="123" spans="1:5" ht="12" customHeight="1" x14ac:dyDescent="0.25">
      <c r="A123" s="15" t="s">
        <v>104</v>
      </c>
      <c r="B123" s="12" t="s">
        <v>359</v>
      </c>
      <c r="C123" s="668">
        <f>'IB_1.4.sz.mell.'!C123</f>
        <v>0</v>
      </c>
      <c r="D123" s="1377">
        <f>'IB_1.4.sz.mell.'!D123</f>
        <v>0</v>
      </c>
      <c r="E123" s="250"/>
    </row>
    <row r="124" spans="1:5" ht="12" customHeight="1" x14ac:dyDescent="0.25">
      <c r="A124" s="15" t="s">
        <v>105</v>
      </c>
      <c r="B124" s="12" t="s">
        <v>185</v>
      </c>
      <c r="C124" s="686">
        <f>'IB_1.4.sz.mell.'!C124</f>
        <v>0</v>
      </c>
      <c r="D124" s="1378">
        <f>'IB_1.4.sz.mell.'!D124</f>
        <v>0</v>
      </c>
      <c r="E124" s="249"/>
    </row>
    <row r="125" spans="1:5" ht="12" customHeight="1" x14ac:dyDescent="0.25">
      <c r="A125" s="15" t="s">
        <v>106</v>
      </c>
      <c r="B125" s="12" t="s">
        <v>360</v>
      </c>
      <c r="C125" s="686">
        <f>'IB_1.4.sz.mell.'!C125</f>
        <v>0</v>
      </c>
      <c r="D125" s="1378">
        <f>'IB_1.4.sz.mell.'!D125</f>
        <v>0</v>
      </c>
      <c r="E125" s="249"/>
    </row>
    <row r="126" spans="1:5" ht="12" customHeight="1" x14ac:dyDescent="0.25">
      <c r="A126" s="15" t="s">
        <v>107</v>
      </c>
      <c r="B126" s="279" t="s">
        <v>229</v>
      </c>
      <c r="C126" s="686">
        <f>'IB_1.4.sz.mell.'!C126</f>
        <v>0</v>
      </c>
      <c r="D126" s="1378">
        <f>'IB_1.4.sz.mell.'!D126</f>
        <v>0</v>
      </c>
      <c r="E126" s="249"/>
    </row>
    <row r="127" spans="1:5" ht="12" customHeight="1" x14ac:dyDescent="0.25">
      <c r="A127" s="15" t="s">
        <v>116</v>
      </c>
      <c r="B127" s="278" t="s">
        <v>423</v>
      </c>
      <c r="C127" s="686">
        <f>'IB_1.4.sz.mell.'!C127</f>
        <v>0</v>
      </c>
      <c r="D127" s="1378">
        <f>'IB_1.4.sz.mell.'!D127</f>
        <v>0</v>
      </c>
      <c r="E127" s="249"/>
    </row>
    <row r="128" spans="1:5" ht="12" customHeight="1" x14ac:dyDescent="0.25">
      <c r="A128" s="15" t="s">
        <v>118</v>
      </c>
      <c r="B128" s="397" t="s">
        <v>365</v>
      </c>
      <c r="C128" s="686">
        <f>'IB_1.4.sz.mell.'!C128</f>
        <v>0</v>
      </c>
      <c r="D128" s="1378">
        <f>'IB_1.4.sz.mell.'!D128</f>
        <v>0</v>
      </c>
      <c r="E128" s="249"/>
    </row>
    <row r="129" spans="1:5" x14ac:dyDescent="0.25">
      <c r="A129" s="15" t="s">
        <v>186</v>
      </c>
      <c r="B129" s="141" t="s">
        <v>348</v>
      </c>
      <c r="C129" s="686">
        <f>'IB_1.4.sz.mell.'!C129</f>
        <v>0</v>
      </c>
      <c r="D129" s="1378">
        <f>'IB_1.4.sz.mell.'!D129</f>
        <v>0</v>
      </c>
      <c r="E129" s="249"/>
    </row>
    <row r="130" spans="1:5" ht="12" customHeight="1" x14ac:dyDescent="0.25">
      <c r="A130" s="15" t="s">
        <v>187</v>
      </c>
      <c r="B130" s="141" t="s">
        <v>364</v>
      </c>
      <c r="C130" s="686">
        <f>'IB_1.4.sz.mell.'!C130</f>
        <v>0</v>
      </c>
      <c r="D130" s="1378">
        <f>'IB_1.4.sz.mell.'!D130</f>
        <v>0</v>
      </c>
      <c r="E130" s="249"/>
    </row>
    <row r="131" spans="1:5" ht="12" customHeight="1" x14ac:dyDescent="0.25">
      <c r="A131" s="15" t="s">
        <v>188</v>
      </c>
      <c r="B131" s="141" t="s">
        <v>363</v>
      </c>
      <c r="C131" s="686">
        <f>'IB_1.4.sz.mell.'!C131</f>
        <v>0</v>
      </c>
      <c r="D131" s="1378">
        <f>'IB_1.4.sz.mell.'!D131</f>
        <v>0</v>
      </c>
      <c r="E131" s="249"/>
    </row>
    <row r="132" spans="1:5" ht="12" customHeight="1" x14ac:dyDescent="0.25">
      <c r="A132" s="15" t="s">
        <v>356</v>
      </c>
      <c r="B132" s="141" t="s">
        <v>351</v>
      </c>
      <c r="C132" s="686">
        <f>'IB_1.4.sz.mell.'!C132</f>
        <v>0</v>
      </c>
      <c r="D132" s="1378">
        <f>'IB_1.4.sz.mell.'!D132</f>
        <v>0</v>
      </c>
      <c r="E132" s="249"/>
    </row>
    <row r="133" spans="1:5" ht="12" customHeight="1" x14ac:dyDescent="0.25">
      <c r="A133" s="15" t="s">
        <v>357</v>
      </c>
      <c r="B133" s="141" t="s">
        <v>362</v>
      </c>
      <c r="C133" s="686">
        <f>'IB_1.4.sz.mell.'!C133</f>
        <v>0</v>
      </c>
      <c r="D133" s="1378">
        <f>'IB_1.4.sz.mell.'!D133</f>
        <v>0</v>
      </c>
      <c r="E133" s="249"/>
    </row>
    <row r="134" spans="1:5" ht="16.5" thickBot="1" x14ac:dyDescent="0.3">
      <c r="A134" s="13" t="s">
        <v>358</v>
      </c>
      <c r="B134" s="141" t="s">
        <v>361</v>
      </c>
      <c r="C134" s="688">
        <f>'IB_1.4.sz.mell.'!C134</f>
        <v>0</v>
      </c>
      <c r="D134" s="1379">
        <f>'IB_1.4.sz.mell.'!D134</f>
        <v>0</v>
      </c>
      <c r="E134" s="251"/>
    </row>
    <row r="135" spans="1:5" ht="12" customHeight="1" thickBot="1" x14ac:dyDescent="0.3">
      <c r="A135" s="20" t="s">
        <v>19</v>
      </c>
      <c r="B135" s="122" t="s">
        <v>443</v>
      </c>
      <c r="C135" s="382">
        <f>'IB_1.4.sz.mell.'!C135</f>
        <v>54478389</v>
      </c>
      <c r="D135" s="694">
        <f>'IB_1.4.sz.mell.'!D135</f>
        <v>54478389</v>
      </c>
      <c r="E135" s="248">
        <f>+E100+E121</f>
        <v>0</v>
      </c>
    </row>
    <row r="136" spans="1:5" ht="12" customHeight="1" thickBot="1" x14ac:dyDescent="0.3">
      <c r="A136" s="20" t="s">
        <v>20</v>
      </c>
      <c r="B136" s="122" t="s">
        <v>746</v>
      </c>
      <c r="C136" s="382">
        <f>'IB_1.4.sz.mell.'!C136</f>
        <v>0</v>
      </c>
      <c r="D136" s="694">
        <f>'IB_1.4.sz.mell.'!D136</f>
        <v>0</v>
      </c>
      <c r="E136" s="248">
        <f>+E137+E138+E139</f>
        <v>0</v>
      </c>
    </row>
    <row r="137" spans="1:5" ht="12" customHeight="1" x14ac:dyDescent="0.25">
      <c r="A137" s="15" t="s">
        <v>265</v>
      </c>
      <c r="B137" s="12" t="s">
        <v>451</v>
      </c>
      <c r="C137" s="686">
        <f>'IB_1.4.sz.mell.'!C137</f>
        <v>0</v>
      </c>
      <c r="D137" s="1378">
        <f>'IB_1.4.sz.mell.'!D137</f>
        <v>0</v>
      </c>
      <c r="E137" s="249"/>
    </row>
    <row r="138" spans="1:5" ht="12" customHeight="1" x14ac:dyDescent="0.25">
      <c r="A138" s="15" t="s">
        <v>266</v>
      </c>
      <c r="B138" s="12" t="s">
        <v>452</v>
      </c>
      <c r="C138" s="686">
        <f>'IB_1.4.sz.mell.'!C138</f>
        <v>0</v>
      </c>
      <c r="D138" s="1378">
        <f>'IB_1.4.sz.mell.'!D138</f>
        <v>0</v>
      </c>
      <c r="E138" s="249"/>
    </row>
    <row r="139" spans="1:5" ht="12" customHeight="1" thickBot="1" x14ac:dyDescent="0.3">
      <c r="A139" s="13" t="s">
        <v>267</v>
      </c>
      <c r="B139" s="12" t="s">
        <v>453</v>
      </c>
      <c r="C139" s="686">
        <f>'IB_1.4.sz.mell.'!C139</f>
        <v>0</v>
      </c>
      <c r="D139" s="1378">
        <f>'IB_1.4.sz.mell.'!D139</f>
        <v>0</v>
      </c>
      <c r="E139" s="249"/>
    </row>
    <row r="140" spans="1:5" ht="12" customHeight="1" thickBot="1" x14ac:dyDescent="0.3">
      <c r="A140" s="20" t="s">
        <v>21</v>
      </c>
      <c r="B140" s="122" t="s">
        <v>445</v>
      </c>
      <c r="C140" s="382">
        <f>'IB_1.4.sz.mell.'!C140</f>
        <v>0</v>
      </c>
      <c r="D140" s="694">
        <f>'IB_1.4.sz.mell.'!D140</f>
        <v>0</v>
      </c>
      <c r="E140" s="248">
        <f>SUM(E141:E146)</f>
        <v>0</v>
      </c>
    </row>
    <row r="141" spans="1:5" ht="12" customHeight="1" x14ac:dyDescent="0.25">
      <c r="A141" s="15" t="s">
        <v>90</v>
      </c>
      <c r="B141" s="9" t="s">
        <v>454</v>
      </c>
      <c r="C141" s="686">
        <f>'IB_1.4.sz.mell.'!C141</f>
        <v>0</v>
      </c>
      <c r="D141" s="1378">
        <f>'IB_1.4.sz.mell.'!D141</f>
        <v>0</v>
      </c>
      <c r="E141" s="249"/>
    </row>
    <row r="142" spans="1:5" ht="12" customHeight="1" x14ac:dyDescent="0.25">
      <c r="A142" s="15" t="s">
        <v>91</v>
      </c>
      <c r="B142" s="9" t="s">
        <v>446</v>
      </c>
      <c r="C142" s="686">
        <f>'IB_1.4.sz.mell.'!C142</f>
        <v>0</v>
      </c>
      <c r="D142" s="1378">
        <f>'IB_1.4.sz.mell.'!D142</f>
        <v>0</v>
      </c>
      <c r="E142" s="249"/>
    </row>
    <row r="143" spans="1:5" ht="12" customHeight="1" x14ac:dyDescent="0.25">
      <c r="A143" s="15" t="s">
        <v>92</v>
      </c>
      <c r="B143" s="9" t="s">
        <v>447</v>
      </c>
      <c r="C143" s="686">
        <f>'IB_1.4.sz.mell.'!C143</f>
        <v>0</v>
      </c>
      <c r="D143" s="1378">
        <f>'IB_1.4.sz.mell.'!D143</f>
        <v>0</v>
      </c>
      <c r="E143" s="249"/>
    </row>
    <row r="144" spans="1:5" ht="12" customHeight="1" x14ac:dyDescent="0.25">
      <c r="A144" s="15" t="s">
        <v>173</v>
      </c>
      <c r="B144" s="9" t="s">
        <v>448</v>
      </c>
      <c r="C144" s="686">
        <f>'IB_1.4.sz.mell.'!C144</f>
        <v>0</v>
      </c>
      <c r="D144" s="1378">
        <f>'IB_1.4.sz.mell.'!D144</f>
        <v>0</v>
      </c>
      <c r="E144" s="249"/>
    </row>
    <row r="145" spans="1:9" ht="12" customHeight="1" x14ac:dyDescent="0.25">
      <c r="A145" s="15" t="s">
        <v>174</v>
      </c>
      <c r="B145" s="9" t="s">
        <v>449</v>
      </c>
      <c r="C145" s="686">
        <f>'IB_1.4.sz.mell.'!C145</f>
        <v>0</v>
      </c>
      <c r="D145" s="1378">
        <f>'IB_1.4.sz.mell.'!D145</f>
        <v>0</v>
      </c>
      <c r="E145" s="249"/>
    </row>
    <row r="146" spans="1:9" ht="12" customHeight="1" thickBot="1" x14ac:dyDescent="0.3">
      <c r="A146" s="18" t="s">
        <v>175</v>
      </c>
      <c r="B146" s="827" t="s">
        <v>450</v>
      </c>
      <c r="C146" s="690">
        <f>'IB_1.4.sz.mell.'!C146</f>
        <v>0</v>
      </c>
      <c r="D146" s="1417">
        <f>'IB_1.4.sz.mell.'!D146</f>
        <v>0</v>
      </c>
      <c r="E146" s="478"/>
    </row>
    <row r="147" spans="1:9" ht="12" customHeight="1" thickBot="1" x14ac:dyDescent="0.3">
      <c r="A147" s="20" t="s">
        <v>22</v>
      </c>
      <c r="B147" s="122" t="s">
        <v>458</v>
      </c>
      <c r="C147" s="389">
        <f>'IB_1.4.sz.mell.'!C147</f>
        <v>0</v>
      </c>
      <c r="D147" s="695">
        <f>'IB_1.4.sz.mell.'!D147</f>
        <v>0</v>
      </c>
      <c r="E147" s="432">
        <f>+E148+E149+E150+E151</f>
        <v>0</v>
      </c>
    </row>
    <row r="148" spans="1:9" ht="12" customHeight="1" x14ac:dyDescent="0.25">
      <c r="A148" s="15" t="s">
        <v>93</v>
      </c>
      <c r="B148" s="9" t="s">
        <v>366</v>
      </c>
      <c r="C148" s="686">
        <f>'IB_1.4.sz.mell.'!C148</f>
        <v>0</v>
      </c>
      <c r="D148" s="1378">
        <f>'IB_1.4.sz.mell.'!D148</f>
        <v>0</v>
      </c>
      <c r="E148" s="249"/>
    </row>
    <row r="149" spans="1:9" ht="12" customHeight="1" x14ac:dyDescent="0.25">
      <c r="A149" s="15" t="s">
        <v>94</v>
      </c>
      <c r="B149" s="9" t="s">
        <v>367</v>
      </c>
      <c r="C149" s="686">
        <f>'IB_1.4.sz.mell.'!C149</f>
        <v>0</v>
      </c>
      <c r="D149" s="1378">
        <f>'IB_1.4.sz.mell.'!D149</f>
        <v>0</v>
      </c>
      <c r="E149" s="249"/>
    </row>
    <row r="150" spans="1:9" ht="12" customHeight="1" x14ac:dyDescent="0.25">
      <c r="A150" s="15" t="s">
        <v>283</v>
      </c>
      <c r="B150" s="9" t="s">
        <v>459</v>
      </c>
      <c r="C150" s="686">
        <f>'IB_1.4.sz.mell.'!C150</f>
        <v>0</v>
      </c>
      <c r="D150" s="1378">
        <f>'IB_1.4.sz.mell.'!D150</f>
        <v>0</v>
      </c>
      <c r="E150" s="249"/>
    </row>
    <row r="151" spans="1:9" ht="12" customHeight="1" thickBot="1" x14ac:dyDescent="0.3">
      <c r="A151" s="13" t="s">
        <v>284</v>
      </c>
      <c r="B151" s="7" t="s">
        <v>385</v>
      </c>
      <c r="C151" s="686">
        <f>'IB_1.4.sz.mell.'!C151</f>
        <v>0</v>
      </c>
      <c r="D151" s="1378">
        <f>'IB_1.4.sz.mell.'!D151</f>
        <v>0</v>
      </c>
      <c r="E151" s="249"/>
    </row>
    <row r="152" spans="1:9" ht="12" customHeight="1" thickBot="1" x14ac:dyDescent="0.3">
      <c r="A152" s="20" t="s">
        <v>23</v>
      </c>
      <c r="B152" s="122" t="s">
        <v>460</v>
      </c>
      <c r="C152" s="486">
        <f>'IB_1.4.sz.mell.'!C152</f>
        <v>0</v>
      </c>
      <c r="D152" s="696">
        <f>'IB_1.4.sz.mell.'!D152</f>
        <v>0</v>
      </c>
      <c r="E152" s="480">
        <f>SUM(E153:E157)</f>
        <v>0</v>
      </c>
    </row>
    <row r="153" spans="1:9" ht="12" customHeight="1" x14ac:dyDescent="0.25">
      <c r="A153" s="15" t="s">
        <v>95</v>
      </c>
      <c r="B153" s="9" t="s">
        <v>455</v>
      </c>
      <c r="C153" s="686">
        <f>'IB_1.4.sz.mell.'!C153</f>
        <v>0</v>
      </c>
      <c r="D153" s="1378">
        <f>'IB_1.4.sz.mell.'!D153</f>
        <v>0</v>
      </c>
      <c r="E153" s="249"/>
    </row>
    <row r="154" spans="1:9" ht="12" customHeight="1" x14ac:dyDescent="0.25">
      <c r="A154" s="15" t="s">
        <v>96</v>
      </c>
      <c r="B154" s="9" t="s">
        <v>462</v>
      </c>
      <c r="C154" s="686">
        <f>'IB_1.4.sz.mell.'!C154</f>
        <v>0</v>
      </c>
      <c r="D154" s="1378">
        <f>'IB_1.4.sz.mell.'!D154</f>
        <v>0</v>
      </c>
      <c r="E154" s="249"/>
    </row>
    <row r="155" spans="1:9" ht="12" customHeight="1" x14ac:dyDescent="0.25">
      <c r="A155" s="15" t="s">
        <v>295</v>
      </c>
      <c r="B155" s="9" t="s">
        <v>457</v>
      </c>
      <c r="C155" s="686">
        <f>'IB_1.4.sz.mell.'!C155</f>
        <v>0</v>
      </c>
      <c r="D155" s="1378">
        <f>'IB_1.4.sz.mell.'!D155</f>
        <v>0</v>
      </c>
      <c r="E155" s="249"/>
    </row>
    <row r="156" spans="1:9" ht="12" customHeight="1" x14ac:dyDescent="0.25">
      <c r="A156" s="15" t="s">
        <v>296</v>
      </c>
      <c r="B156" s="9" t="s">
        <v>463</v>
      </c>
      <c r="C156" s="686">
        <f>'IB_1.4.sz.mell.'!C156</f>
        <v>0</v>
      </c>
      <c r="D156" s="1378">
        <f>'IB_1.4.sz.mell.'!D156</f>
        <v>0</v>
      </c>
      <c r="E156" s="249"/>
    </row>
    <row r="157" spans="1:9" ht="12" customHeight="1" thickBot="1" x14ac:dyDescent="0.3">
      <c r="A157" s="15" t="s">
        <v>461</v>
      </c>
      <c r="B157" s="9" t="s">
        <v>464</v>
      </c>
      <c r="C157" s="686">
        <f>'IB_1.4.sz.mell.'!C157</f>
        <v>0</v>
      </c>
      <c r="D157" s="1378">
        <f>'IB_1.4.sz.mell.'!D157</f>
        <v>0</v>
      </c>
      <c r="E157" s="249"/>
    </row>
    <row r="158" spans="1:9" ht="12" customHeight="1" thickBot="1" x14ac:dyDescent="0.3">
      <c r="A158" s="20" t="s">
        <v>24</v>
      </c>
      <c r="B158" s="122" t="s">
        <v>465</v>
      </c>
      <c r="C158" s="486">
        <f>'IB_1.4.sz.mell.'!C158</f>
        <v>0</v>
      </c>
      <c r="D158" s="696">
        <f>'IB_1.4.sz.mell.'!D158</f>
        <v>0</v>
      </c>
      <c r="E158" s="481"/>
    </row>
    <row r="159" spans="1:9" ht="12" customHeight="1" thickBot="1" x14ac:dyDescent="0.3">
      <c r="A159" s="20" t="s">
        <v>25</v>
      </c>
      <c r="B159" s="122" t="s">
        <v>466</v>
      </c>
      <c r="C159" s="486">
        <f>'IB_1.4.sz.mell.'!C159</f>
        <v>0</v>
      </c>
      <c r="D159" s="696">
        <f>'IB_1.4.sz.mell.'!D159</f>
        <v>0</v>
      </c>
      <c r="E159" s="481"/>
    </row>
    <row r="160" spans="1:9" ht="15.2" customHeight="1" thickBot="1" x14ac:dyDescent="0.3">
      <c r="A160" s="20" t="s">
        <v>26</v>
      </c>
      <c r="B160" s="122" t="s">
        <v>468</v>
      </c>
      <c r="C160" s="488">
        <f>'IB_1.4.sz.mell.'!C160</f>
        <v>0</v>
      </c>
      <c r="D160" s="702">
        <f>'IB_1.4.sz.mell.'!D160</f>
        <v>0</v>
      </c>
      <c r="E160" s="482">
        <f>+E136+E140+E147+E152+E158+E159</f>
        <v>0</v>
      </c>
      <c r="F160" s="412"/>
      <c r="G160" s="413"/>
      <c r="H160" s="413"/>
      <c r="I160" s="413"/>
    </row>
    <row r="161" spans="1:5" s="400" customFormat="1" ht="12.95" customHeight="1" thickBot="1" x14ac:dyDescent="0.25">
      <c r="A161" s="280" t="s">
        <v>27</v>
      </c>
      <c r="B161" s="365" t="s">
        <v>467</v>
      </c>
      <c r="C161" s="488">
        <f>'IB_1.4.sz.mell.'!C161</f>
        <v>54478389</v>
      </c>
      <c r="D161" s="702">
        <f>'IB_1.4.sz.mell.'!D161</f>
        <v>54478389</v>
      </c>
      <c r="E161" s="482">
        <f>+E135+E160</f>
        <v>0</v>
      </c>
    </row>
    <row r="162" spans="1:5" x14ac:dyDescent="0.25">
      <c r="C162" s="703">
        <f>'IB_1.4.sz.mell.'!C162</f>
        <v>0</v>
      </c>
      <c r="D162" s="703">
        <f>'IB_1.4.sz.mell.'!D162</f>
        <v>0</v>
      </c>
    </row>
    <row r="163" spans="1:5" x14ac:dyDescent="0.25">
      <c r="A163" s="2210" t="s">
        <v>368</v>
      </c>
      <c r="B163" s="2210"/>
      <c r="C163" s="2210"/>
      <c r="D163" s="2210"/>
      <c r="E163" s="2210"/>
    </row>
    <row r="164" spans="1:5" ht="15.2" customHeight="1" thickBot="1" x14ac:dyDescent="0.3">
      <c r="A164" s="2108" t="s">
        <v>152</v>
      </c>
      <c r="B164" s="2108"/>
      <c r="C164" s="292"/>
      <c r="E164" s="292" t="str">
        <f>E96</f>
        <v xml:space="preserve"> Forintban!</v>
      </c>
    </row>
    <row r="165" spans="1:5" ht="25.5" customHeight="1" thickBot="1" x14ac:dyDescent="0.3">
      <c r="A165" s="20">
        <v>1</v>
      </c>
      <c r="B165" s="27" t="s">
        <v>469</v>
      </c>
      <c r="C165" s="705">
        <f>+C68-C135</f>
        <v>0</v>
      </c>
      <c r="D165" s="382">
        <f>+D68-D135</f>
        <v>0</v>
      </c>
      <c r="E165" s="248">
        <f>+E68-E135</f>
        <v>0</v>
      </c>
    </row>
    <row r="166" spans="1:5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>+D92-D160</f>
        <v>0</v>
      </c>
      <c r="E166" s="248">
        <f>+E92-E160</f>
        <v>0</v>
      </c>
    </row>
  </sheetData>
  <sheetProtection sheet="1"/>
  <customSheetViews>
    <customSheetView guid="{9A8A2574-4E4C-4A0E-A4B4-611EAAF4A38D}" scale="120">
      <selection activeCell="N41" sqref="N41:O41"/>
      <rowBreaks count="2" manualBreakCount="2">
        <brk id="68" max="4" man="1"/>
        <brk id="146" max="4" man="1"/>
      </rowBreaks>
      <pageMargins left="0.6692913385826772" right="0.6692913385826772" top="0.86614173228346458" bottom="0.86614173228346458" header="0" footer="0"/>
      <printOptions horizontalCentered="1"/>
      <pageSetup paperSize="9" scale="72" fitToHeight="2" orientation="portrait" r:id="rId1"/>
      <headerFooter alignWithMargins="0"/>
    </customSheetView>
  </customSheetViews>
  <mergeCells count="16">
    <mergeCell ref="B1:E1"/>
    <mergeCell ref="A2:E2"/>
    <mergeCell ref="A3:E3"/>
    <mergeCell ref="A4:E4"/>
    <mergeCell ref="A6:E6"/>
    <mergeCell ref="A7:B7"/>
    <mergeCell ref="A163:E163"/>
    <mergeCell ref="A164:B164"/>
    <mergeCell ref="A8:A9"/>
    <mergeCell ref="B8:B9"/>
    <mergeCell ref="C8:E8"/>
    <mergeCell ref="A95:E95"/>
    <mergeCell ref="A96:B96"/>
    <mergeCell ref="A97:A98"/>
    <mergeCell ref="B97:B98"/>
    <mergeCell ref="C97:E97"/>
  </mergeCells>
  <printOptions horizontalCentered="1"/>
  <pageMargins left="0.6692913385826772" right="0.6692913385826772" top="0.86614173228346458" bottom="0.86614173228346458" header="0" footer="0"/>
  <pageSetup paperSize="9" scale="72" fitToHeight="2" orientation="portrait" r:id="rId2"/>
  <headerFooter alignWithMargins="0"/>
  <rowBreaks count="2" manualBreakCount="2">
    <brk id="68" max="4" man="1"/>
    <brk id="146" max="4" man="1"/>
  </rowBreaks>
</worksheet>
</file>

<file path=xl/worksheets/sheet3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10" zoomScale="120" zoomScaleNormal="120" zoomScaleSheetLayoutView="130" workbookViewId="0">
      <selection activeCell="F26" sqref="F26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A1" s="614"/>
      <c r="B1" s="707" t="s">
        <v>156</v>
      </c>
      <c r="C1" s="828"/>
      <c r="D1" s="828"/>
      <c r="E1" s="828"/>
      <c r="F1" s="828"/>
      <c r="G1" s="828"/>
      <c r="H1" s="828"/>
      <c r="I1" s="828"/>
      <c r="J1" s="2462" t="str">
        <f>CONCATENATE("2.1. melléklet ",Z_ALAPADATOK!A7," ",Z_ALAPADATOK!B7," ",Z_ALAPADATOK!C7," ",Z_ALAPADATOK!D7," ",Z_ALAPADATOK!E7," ",Z_ALAPADATOK!F7," ",Z_ALAPADATOK!G7," ",Z_ALAPADATOK!H7)</f>
        <v>2.1. melléklet a …. / 2022. ( … ) önkormányzati rendelethez</v>
      </c>
    </row>
    <row r="2" spans="1:10" ht="14.25" thickBot="1" x14ac:dyDescent="0.25">
      <c r="A2" s="614"/>
      <c r="B2" s="629"/>
      <c r="C2" s="614"/>
      <c r="D2" s="614"/>
      <c r="E2" s="614"/>
      <c r="F2" s="614"/>
      <c r="G2" s="829"/>
      <c r="H2" s="829"/>
      <c r="I2" s="829" t="str">
        <f>CONCATENATE('Z_1.4.sz.mell.'!E7)</f>
        <v xml:space="preserve"> Forintban!</v>
      </c>
      <c r="J2" s="2462"/>
    </row>
    <row r="3" spans="1:10" ht="18" customHeight="1" thickBot="1" x14ac:dyDescent="0.25">
      <c r="A3" s="2463" t="s">
        <v>68</v>
      </c>
      <c r="B3" s="830" t="s">
        <v>55</v>
      </c>
      <c r="C3" s="831"/>
      <c r="D3" s="832"/>
      <c r="E3" s="832"/>
      <c r="F3" s="830" t="s">
        <v>56</v>
      </c>
      <c r="G3" s="833"/>
      <c r="H3" s="834"/>
      <c r="I3" s="835"/>
      <c r="J3" s="2462"/>
    </row>
    <row r="4" spans="1:10" s="309" customFormat="1" ht="35.25" customHeight="1" thickBot="1" x14ac:dyDescent="0.25">
      <c r="A4" s="2464"/>
      <c r="B4" s="631" t="s">
        <v>60</v>
      </c>
      <c r="C4" s="183" t="str">
        <f>+CONCATENATE('Z_1.1.sz.mell.'!C8," eredeti előirányzat")</f>
        <v>2021. évi eredeti előirányzat</v>
      </c>
      <c r="D4" s="1418" t="str">
        <f>+CONCATENATE('Z_1.1.sz.mell.'!C8," módosított előirányzat")</f>
        <v>2021. évi módosított előirányzat</v>
      </c>
      <c r="E4" s="836" t="str">
        <f>CONCATENATE('Z_1.4.sz.mell.'!E9)</f>
        <v>2021. XII. 31.
teljesítés</v>
      </c>
      <c r="F4" s="631" t="s">
        <v>60</v>
      </c>
      <c r="G4" s="183" t="str">
        <f>+C4</f>
        <v>2021. évi eredeti előirányzat</v>
      </c>
      <c r="H4" s="183" t="str">
        <f>+D4</f>
        <v>2021. évi módosított előirányzat</v>
      </c>
      <c r="I4" s="837" t="str">
        <f>+E4</f>
        <v>2021. XII. 31.
teljesítés</v>
      </c>
      <c r="J4" s="2462"/>
    </row>
    <row r="5" spans="1:10" s="314" customFormat="1" ht="12" customHeight="1" thickBot="1" x14ac:dyDescent="0.25">
      <c r="A5" s="838" t="s">
        <v>488</v>
      </c>
      <c r="B5" s="839" t="s">
        <v>489</v>
      </c>
      <c r="C5" s="312" t="s">
        <v>490</v>
      </c>
      <c r="D5" s="717" t="s">
        <v>492</v>
      </c>
      <c r="E5" s="841" t="s">
        <v>491</v>
      </c>
      <c r="F5" s="839" t="s">
        <v>749</v>
      </c>
      <c r="G5" s="312" t="s">
        <v>494</v>
      </c>
      <c r="H5" s="312" t="s">
        <v>495</v>
      </c>
      <c r="I5" s="842" t="s">
        <v>741</v>
      </c>
      <c r="J5" s="2462"/>
    </row>
    <row r="6" spans="1:10" ht="12.95" customHeight="1" x14ac:dyDescent="0.2">
      <c r="A6" s="315" t="s">
        <v>17</v>
      </c>
      <c r="B6" s="316" t="s">
        <v>369</v>
      </c>
      <c r="C6" s="718">
        <f>'IB_2.1.sz.mell'!C6</f>
        <v>280570453</v>
      </c>
      <c r="D6" s="718">
        <f>'IB_2.1.sz.mell'!D6</f>
        <v>280570453</v>
      </c>
      <c r="E6" s="293"/>
      <c r="F6" s="316" t="s">
        <v>61</v>
      </c>
      <c r="G6" s="718">
        <f>'IB_2.1.sz.mell'!G6</f>
        <v>300245105</v>
      </c>
      <c r="H6" s="718">
        <f>'IB_2.1.sz.mell'!H6</f>
        <v>300245105</v>
      </c>
      <c r="I6" s="843"/>
      <c r="J6" s="2462"/>
    </row>
    <row r="7" spans="1:10" ht="12.95" customHeight="1" x14ac:dyDescent="0.2">
      <c r="A7" s="317" t="s">
        <v>18</v>
      </c>
      <c r="B7" s="318" t="s">
        <v>370</v>
      </c>
      <c r="C7" s="1380">
        <f>'IB_2.1.sz.mell'!C7</f>
        <v>437996710</v>
      </c>
      <c r="D7" s="1380">
        <f>'IB_2.1.sz.mell'!D7</f>
        <v>437996710</v>
      </c>
      <c r="E7" s="294"/>
      <c r="F7" s="318" t="s">
        <v>181</v>
      </c>
      <c r="G7" s="1380">
        <f>'IB_2.1.sz.mell'!G7</f>
        <v>46537992</v>
      </c>
      <c r="H7" s="1380">
        <f>'IB_2.1.sz.mell'!H7</f>
        <v>46537992</v>
      </c>
      <c r="I7" s="844"/>
      <c r="J7" s="2462"/>
    </row>
    <row r="8" spans="1:10" ht="12.95" customHeight="1" x14ac:dyDescent="0.2">
      <c r="A8" s="317" t="s">
        <v>19</v>
      </c>
      <c r="B8" s="318" t="s">
        <v>390</v>
      </c>
      <c r="C8" s="1380">
        <f>'IB_2.1.sz.mell'!C8</f>
        <v>0</v>
      </c>
      <c r="D8" s="1380">
        <f>'IB_2.1.sz.mell'!D8</f>
        <v>0</v>
      </c>
      <c r="E8" s="294"/>
      <c r="F8" s="318" t="s">
        <v>231</v>
      </c>
      <c r="G8" s="1380">
        <f>'IB_2.1.sz.mell'!G8</f>
        <v>179640627</v>
      </c>
      <c r="H8" s="1380">
        <f>'IB_2.1.sz.mell'!H8</f>
        <v>179640627</v>
      </c>
      <c r="I8" s="844"/>
      <c r="J8" s="2462"/>
    </row>
    <row r="9" spans="1:10" ht="12.95" customHeight="1" x14ac:dyDescent="0.2">
      <c r="A9" s="317" t="s">
        <v>20</v>
      </c>
      <c r="B9" s="318" t="s">
        <v>172</v>
      </c>
      <c r="C9" s="1380">
        <f>'IB_2.1.sz.mell'!C9</f>
        <v>28950000</v>
      </c>
      <c r="D9" s="1380">
        <f>'IB_2.1.sz.mell'!D9</f>
        <v>28950000</v>
      </c>
      <c r="E9" s="294"/>
      <c r="F9" s="318" t="s">
        <v>182</v>
      </c>
      <c r="G9" s="1380">
        <f>'IB_2.1.sz.mell'!G9</f>
        <v>17000000</v>
      </c>
      <c r="H9" s="1380">
        <f>'IB_2.1.sz.mell'!H9</f>
        <v>17000000</v>
      </c>
      <c r="I9" s="844"/>
      <c r="J9" s="2462"/>
    </row>
    <row r="10" spans="1:10" ht="12.95" customHeight="1" x14ac:dyDescent="0.2">
      <c r="A10" s="317" t="s">
        <v>21</v>
      </c>
      <c r="B10" s="319" t="s">
        <v>416</v>
      </c>
      <c r="C10" s="1380">
        <f>'IB_2.1.sz.mell'!C10</f>
        <v>6400000</v>
      </c>
      <c r="D10" s="1380">
        <f>'IB_2.1.sz.mell'!D10</f>
        <v>6400000</v>
      </c>
      <c r="E10" s="294"/>
      <c r="F10" s="318" t="s">
        <v>183</v>
      </c>
      <c r="G10" s="1380">
        <f>'IB_2.1.sz.mell'!G10</f>
        <v>4500000</v>
      </c>
      <c r="H10" s="1380">
        <f>'IB_2.1.sz.mell'!H10</f>
        <v>4500000</v>
      </c>
      <c r="I10" s="844"/>
      <c r="J10" s="2462"/>
    </row>
    <row r="11" spans="1:10" ht="12.95" customHeight="1" x14ac:dyDescent="0.2">
      <c r="A11" s="317" t="s">
        <v>22</v>
      </c>
      <c r="B11" s="318" t="s">
        <v>371</v>
      </c>
      <c r="C11" s="1381">
        <f>'IB_2.1.sz.mell'!C11</f>
        <v>0</v>
      </c>
      <c r="D11" s="1381">
        <f>'IB_2.1.sz.mell'!D11</f>
        <v>0</v>
      </c>
      <c r="E11" s="295"/>
      <c r="F11" s="318" t="s">
        <v>49</v>
      </c>
      <c r="G11" s="1380">
        <f>'IB_2.1.sz.mell'!G11</f>
        <v>0</v>
      </c>
      <c r="H11" s="1380">
        <f>'IB_2.1.sz.mell'!H11</f>
        <v>0</v>
      </c>
      <c r="I11" s="844"/>
      <c r="J11" s="2462"/>
    </row>
    <row r="12" spans="1:10" ht="12.95" customHeight="1" x14ac:dyDescent="0.2">
      <c r="A12" s="317" t="s">
        <v>23</v>
      </c>
      <c r="B12" s="318" t="s">
        <v>476</v>
      </c>
      <c r="C12" s="1380">
        <f>'IB_2.1.sz.mell'!C12</f>
        <v>0</v>
      </c>
      <c r="D12" s="1380">
        <f>'IB_2.1.sz.mell'!D12</f>
        <v>0</v>
      </c>
      <c r="E12" s="295"/>
      <c r="F12" s="46" t="str">
        <f>'IB_2.1.sz.mell'!F12</f>
        <v>Egyéb működési célú kiadások</v>
      </c>
      <c r="G12" s="1380">
        <f>'IB_2.1.sz.mell'!G12</f>
        <v>195170621</v>
      </c>
      <c r="H12" s="1380">
        <f>'IB_2.1.sz.mell'!H12</f>
        <v>195170621</v>
      </c>
      <c r="I12" s="844"/>
      <c r="J12" s="2462"/>
    </row>
    <row r="13" spans="1:10" ht="12.95" customHeight="1" x14ac:dyDescent="0.2">
      <c r="A13" s="317" t="s">
        <v>24</v>
      </c>
      <c r="B13" s="927">
        <f>'IB_2.1.sz.mell'!B13</f>
        <v>0</v>
      </c>
      <c r="C13" s="1380">
        <f>'IB_2.1.sz.mell'!C13</f>
        <v>0</v>
      </c>
      <c r="D13" s="1380">
        <f>'IB_2.1.sz.mell'!D13</f>
        <v>0</v>
      </c>
      <c r="E13" s="295"/>
      <c r="F13" s="46">
        <f>'IB_2.1.sz.mell'!F13</f>
        <v>0</v>
      </c>
      <c r="G13" s="1380">
        <f>'IB_2.1.sz.mell'!G13</f>
        <v>0</v>
      </c>
      <c r="H13" s="1380">
        <f>'IB_2.1.sz.mell'!H13</f>
        <v>0</v>
      </c>
      <c r="I13" s="844"/>
      <c r="J13" s="2462"/>
    </row>
    <row r="14" spans="1:10" ht="12.95" customHeight="1" x14ac:dyDescent="0.2">
      <c r="A14" s="317" t="s">
        <v>25</v>
      </c>
      <c r="B14" s="2089">
        <f>'IB_2.1.sz.mell'!B14</f>
        <v>0</v>
      </c>
      <c r="C14" s="1381">
        <f>'IB_2.1.sz.mell'!C14</f>
        <v>0</v>
      </c>
      <c r="D14" s="1381">
        <f>'IB_2.1.sz.mell'!D14</f>
        <v>0</v>
      </c>
      <c r="E14" s="295"/>
      <c r="F14" s="46">
        <f>'IB_2.1.sz.mell'!F14</f>
        <v>0</v>
      </c>
      <c r="G14" s="1380">
        <f>'IB_2.1.sz.mell'!G14</f>
        <v>0</v>
      </c>
      <c r="H14" s="1380">
        <f>'IB_2.1.sz.mell'!H14</f>
        <v>0</v>
      </c>
      <c r="I14" s="844"/>
      <c r="J14" s="2462"/>
    </row>
    <row r="15" spans="1:10" ht="12.95" customHeight="1" x14ac:dyDescent="0.2">
      <c r="A15" s="317" t="s">
        <v>26</v>
      </c>
      <c r="B15" s="927">
        <f>'IB_2.1.sz.mell'!B15</f>
        <v>0</v>
      </c>
      <c r="C15" s="1380">
        <f>'IB_2.1.sz.mell'!C15</f>
        <v>0</v>
      </c>
      <c r="D15" s="1380">
        <f>'IB_2.1.sz.mell'!D15</f>
        <v>0</v>
      </c>
      <c r="E15" s="295"/>
      <c r="F15" s="46">
        <f>'IB_2.1.sz.mell'!F15</f>
        <v>0</v>
      </c>
      <c r="G15" s="1380">
        <f>'IB_2.1.sz.mell'!G15</f>
        <v>0</v>
      </c>
      <c r="H15" s="1380">
        <f>'IB_2.1.sz.mell'!H15</f>
        <v>0</v>
      </c>
      <c r="I15" s="844"/>
      <c r="J15" s="2462"/>
    </row>
    <row r="16" spans="1:10" ht="12.95" customHeight="1" x14ac:dyDescent="0.2">
      <c r="A16" s="317" t="s">
        <v>27</v>
      </c>
      <c r="B16" s="927">
        <f>'IB_2.1.sz.mell'!B16</f>
        <v>0</v>
      </c>
      <c r="C16" s="1380">
        <f>'IB_2.1.sz.mell'!C16</f>
        <v>0</v>
      </c>
      <c r="D16" s="1380">
        <f>'IB_2.1.sz.mell'!D16</f>
        <v>0</v>
      </c>
      <c r="E16" s="295"/>
      <c r="F16" s="46">
        <f>'IB_2.1.sz.mell'!F16</f>
        <v>0</v>
      </c>
      <c r="G16" s="1380">
        <f>'IB_2.1.sz.mell'!G16</f>
        <v>0</v>
      </c>
      <c r="H16" s="1380">
        <f>'IB_2.1.sz.mell'!H16</f>
        <v>0</v>
      </c>
      <c r="I16" s="844"/>
      <c r="J16" s="2462"/>
    </row>
    <row r="17" spans="1:10" ht="12.95" customHeight="1" thickBot="1" x14ac:dyDescent="0.25">
      <c r="A17" s="317" t="s">
        <v>28</v>
      </c>
      <c r="B17" s="2088">
        <f>'IB_2.1.sz.mell'!B17</f>
        <v>0</v>
      </c>
      <c r="C17" s="720">
        <f>'IB_2.1.sz.mell'!C17</f>
        <v>0</v>
      </c>
      <c r="D17" s="720">
        <f>'IB_2.1.sz.mell'!D17</f>
        <v>0</v>
      </c>
      <c r="E17" s="2085"/>
      <c r="F17" s="2086">
        <f>'IB_2.1.sz.mell'!F17</f>
        <v>0</v>
      </c>
      <c r="G17" s="720">
        <f>'IB_2.1.sz.mell'!G17</f>
        <v>0</v>
      </c>
      <c r="H17" s="720">
        <f>'IB_2.1.sz.mell'!H17</f>
        <v>0</v>
      </c>
      <c r="I17" s="845"/>
      <c r="J17" s="2462"/>
    </row>
    <row r="18" spans="1:10" ht="21.75" thickBot="1" x14ac:dyDescent="0.25">
      <c r="A18" s="320" t="s">
        <v>29</v>
      </c>
      <c r="B18" s="124" t="s">
        <v>477</v>
      </c>
      <c r="C18" s="297">
        <f>'IB_2.1.sz.mell'!C18</f>
        <v>753917163</v>
      </c>
      <c r="D18" s="297">
        <f>'IB_2.1.sz.mell'!D18</f>
        <v>753917163</v>
      </c>
      <c r="E18" s="297">
        <f>E6+E7+E9+E10+E11+E13+E14+E15+E16+E17</f>
        <v>0</v>
      </c>
      <c r="F18" s="124" t="s">
        <v>376</v>
      </c>
      <c r="G18" s="297">
        <f>'IB_2.1.sz.mell'!G18</f>
        <v>743094345</v>
      </c>
      <c r="H18" s="297">
        <f>'IB_2.1.sz.mell'!H18</f>
        <v>743094345</v>
      </c>
      <c r="I18" s="346">
        <f>SUM(I6:I17)</f>
        <v>0</v>
      </c>
      <c r="J18" s="2462"/>
    </row>
    <row r="19" spans="1:10" ht="12.95" customHeight="1" x14ac:dyDescent="0.2">
      <c r="A19" s="721" t="s">
        <v>30</v>
      </c>
      <c r="B19" s="322" t="s">
        <v>373</v>
      </c>
      <c r="C19" s="474">
        <f>'IB_2.1.sz.mell'!C19</f>
        <v>0</v>
      </c>
      <c r="D19" s="474">
        <f>'IB_2.1.sz.mell'!D19</f>
        <v>0</v>
      </c>
      <c r="E19" s="474">
        <f>+E20+E21+E22+E23</f>
        <v>0</v>
      </c>
      <c r="F19" s="323" t="s">
        <v>189</v>
      </c>
      <c r="G19" s="726">
        <f>'IB_2.1.sz.mell'!G19</f>
        <v>0</v>
      </c>
      <c r="H19" s="726">
        <f>'IB_2.1.sz.mell'!H19</f>
        <v>0</v>
      </c>
      <c r="I19" s="846"/>
      <c r="J19" s="2462"/>
    </row>
    <row r="20" spans="1:10" ht="12.95" customHeight="1" x14ac:dyDescent="0.2">
      <c r="A20" s="723" t="s">
        <v>31</v>
      </c>
      <c r="B20" s="323" t="s">
        <v>225</v>
      </c>
      <c r="C20" s="724">
        <f>'IB_2.1.sz.mell'!C20</f>
        <v>0</v>
      </c>
      <c r="D20" s="724">
        <f>'IB_2.1.sz.mell'!D20</f>
        <v>0</v>
      </c>
      <c r="E20" s="80"/>
      <c r="F20" s="323" t="s">
        <v>375</v>
      </c>
      <c r="G20" s="724">
        <f>'IB_2.1.sz.mell'!G20</f>
        <v>17000000</v>
      </c>
      <c r="H20" s="724">
        <f>'IB_2.1.sz.mell'!H20</f>
        <v>17000000</v>
      </c>
      <c r="I20" s="847"/>
      <c r="J20" s="2462"/>
    </row>
    <row r="21" spans="1:10" ht="12.95" customHeight="1" x14ac:dyDescent="0.2">
      <c r="A21" s="723" t="s">
        <v>32</v>
      </c>
      <c r="B21" s="323" t="s">
        <v>226</v>
      </c>
      <c r="C21" s="724">
        <f>'IB_2.1.sz.mell'!C21</f>
        <v>0</v>
      </c>
      <c r="D21" s="724">
        <f>'IB_2.1.sz.mell'!D21</f>
        <v>0</v>
      </c>
      <c r="E21" s="80"/>
      <c r="F21" s="323" t="s">
        <v>154</v>
      </c>
      <c r="G21" s="724">
        <f>'IB_2.1.sz.mell'!G21</f>
        <v>0</v>
      </c>
      <c r="H21" s="724">
        <f>'IB_2.1.sz.mell'!H21</f>
        <v>0</v>
      </c>
      <c r="I21" s="847"/>
      <c r="J21" s="2462"/>
    </row>
    <row r="22" spans="1:10" ht="12.95" customHeight="1" x14ac:dyDescent="0.2">
      <c r="A22" s="723" t="s">
        <v>33</v>
      </c>
      <c r="B22" s="323" t="s">
        <v>230</v>
      </c>
      <c r="C22" s="724">
        <f>'IB_2.1.sz.mell'!C22</f>
        <v>0</v>
      </c>
      <c r="D22" s="724">
        <f>'IB_2.1.sz.mell'!D22</f>
        <v>0</v>
      </c>
      <c r="E22" s="80"/>
      <c r="F22" s="323" t="s">
        <v>155</v>
      </c>
      <c r="G22" s="724">
        <f>'IB_2.1.sz.mell'!G22</f>
        <v>0</v>
      </c>
      <c r="H22" s="724">
        <f>'IB_2.1.sz.mell'!H22</f>
        <v>0</v>
      </c>
      <c r="I22" s="847"/>
      <c r="J22" s="2462"/>
    </row>
    <row r="23" spans="1:10" ht="12.95" customHeight="1" x14ac:dyDescent="0.2">
      <c r="A23" s="723" t="s">
        <v>34</v>
      </c>
      <c r="B23" s="331" t="s">
        <v>236</v>
      </c>
      <c r="C23" s="724">
        <f>'IB_2.1.sz.mell'!C23</f>
        <v>0</v>
      </c>
      <c r="D23" s="724">
        <f>'IB_2.1.sz.mell'!D23</f>
        <v>0</v>
      </c>
      <c r="E23" s="80"/>
      <c r="F23" s="322" t="s">
        <v>232</v>
      </c>
      <c r="G23" s="724">
        <f>'IB_2.1.sz.mell'!G23</f>
        <v>0</v>
      </c>
      <c r="H23" s="724">
        <f>'IB_2.1.sz.mell'!H23</f>
        <v>0</v>
      </c>
      <c r="I23" s="847"/>
      <c r="J23" s="2462"/>
    </row>
    <row r="24" spans="1:10" ht="12.95" customHeight="1" x14ac:dyDescent="0.2">
      <c r="A24" s="723" t="s">
        <v>35</v>
      </c>
      <c r="B24" s="323" t="s">
        <v>374</v>
      </c>
      <c r="C24" s="325">
        <f>'IB_2.1.sz.mell'!C24</f>
        <v>17000000</v>
      </c>
      <c r="D24" s="325">
        <f>'IB_2.1.sz.mell'!D24</f>
        <v>17000000</v>
      </c>
      <c r="E24" s="325">
        <f>+E25+E26</f>
        <v>0</v>
      </c>
      <c r="F24" s="323" t="s">
        <v>190</v>
      </c>
      <c r="G24" s="724">
        <f>'IB_2.1.sz.mell'!G24</f>
        <v>0</v>
      </c>
      <c r="H24" s="724">
        <f>'IB_2.1.sz.mell'!H24</f>
        <v>0</v>
      </c>
      <c r="I24" s="847"/>
      <c r="J24" s="2462"/>
    </row>
    <row r="25" spans="1:10" ht="12.95" customHeight="1" x14ac:dyDescent="0.2">
      <c r="A25" s="721" t="s">
        <v>36</v>
      </c>
      <c r="B25" s="322" t="s">
        <v>372</v>
      </c>
      <c r="C25" s="726">
        <f>'IB_2.1.sz.mell'!C25</f>
        <v>17000000</v>
      </c>
      <c r="D25" s="726">
        <f>'IB_2.1.sz.mell'!D25</f>
        <v>17000000</v>
      </c>
      <c r="E25" s="298"/>
      <c r="F25" s="316" t="s">
        <v>459</v>
      </c>
      <c r="G25" s="726">
        <f>'IB_2.1.sz.mell'!G25</f>
        <v>0</v>
      </c>
      <c r="H25" s="726">
        <f>'IB_2.1.sz.mell'!H25</f>
        <v>0</v>
      </c>
      <c r="I25" s="846"/>
      <c r="J25" s="2462"/>
    </row>
    <row r="26" spans="1:10" ht="12.95" customHeight="1" x14ac:dyDescent="0.2">
      <c r="A26" s="723" t="s">
        <v>37</v>
      </c>
      <c r="B26" s="331" t="s">
        <v>850</v>
      </c>
      <c r="C26" s="724">
        <f>'IB_2.1.sz.mell'!C26</f>
        <v>0</v>
      </c>
      <c r="D26" s="724">
        <f>'IB_2.1.sz.mell'!D26</f>
        <v>0</v>
      </c>
      <c r="E26" s="80"/>
      <c r="F26" s="318" t="s">
        <v>465</v>
      </c>
      <c r="G26" s="724">
        <f>'IB_2.1.sz.mell'!G26</f>
        <v>0</v>
      </c>
      <c r="H26" s="724">
        <f>'IB_2.1.sz.mell'!H26</f>
        <v>0</v>
      </c>
      <c r="I26" s="847"/>
      <c r="J26" s="2462"/>
    </row>
    <row r="27" spans="1:10" ht="12.95" customHeight="1" x14ac:dyDescent="0.2">
      <c r="A27" s="317" t="s">
        <v>38</v>
      </c>
      <c r="B27" s="323" t="s">
        <v>470</v>
      </c>
      <c r="C27" s="724">
        <f>'IB_2.1.sz.mell'!C27</f>
        <v>0</v>
      </c>
      <c r="D27" s="724">
        <f>'IB_2.1.sz.mell'!D27</f>
        <v>0</v>
      </c>
      <c r="E27" s="80"/>
      <c r="F27" s="318" t="s">
        <v>466</v>
      </c>
      <c r="G27" s="724">
        <f>'IB_2.1.sz.mell'!G27</f>
        <v>0</v>
      </c>
      <c r="H27" s="724">
        <f>'IB_2.1.sz.mell'!H27</f>
        <v>0</v>
      </c>
      <c r="I27" s="847"/>
      <c r="J27" s="2462"/>
    </row>
    <row r="28" spans="1:10" ht="12.95" customHeight="1" thickBot="1" x14ac:dyDescent="0.25">
      <c r="A28" s="378" t="s">
        <v>39</v>
      </c>
      <c r="B28" s="322" t="s">
        <v>330</v>
      </c>
      <c r="C28" s="726">
        <f>'IB_2.1.sz.mell'!C28</f>
        <v>0</v>
      </c>
      <c r="D28" s="726">
        <f>'IB_2.1.sz.mell'!D28</f>
        <v>0</v>
      </c>
      <c r="E28" s="2084"/>
      <c r="F28" s="2049" t="str">
        <f>'IB_2.1.sz.mell'!F28</f>
        <v>Államháztartáson belüli megelőlegezések visszafizetése</v>
      </c>
      <c r="G28" s="726">
        <f>'IB_2.1.sz.mell'!G28</f>
        <v>10822818</v>
      </c>
      <c r="H28" s="726">
        <f>'IB_2.1.sz.mell'!H28</f>
        <v>10822818</v>
      </c>
      <c r="I28" s="846"/>
      <c r="J28" s="2462"/>
    </row>
    <row r="29" spans="1:10" ht="24" customHeight="1" thickBot="1" x14ac:dyDescent="0.25">
      <c r="A29" s="320" t="s">
        <v>40</v>
      </c>
      <c r="B29" s="124" t="s">
        <v>478</v>
      </c>
      <c r="C29" s="297">
        <f>'IB_2.1.sz.mell'!C29</f>
        <v>17000000</v>
      </c>
      <c r="D29" s="297">
        <f>'IB_2.1.sz.mell'!D29</f>
        <v>17000000</v>
      </c>
      <c r="E29" s="727">
        <f>+E19+E24+E27+E28</f>
        <v>0</v>
      </c>
      <c r="F29" s="124" t="s">
        <v>480</v>
      </c>
      <c r="G29" s="297">
        <f>'IB_2.1.sz.mell'!G29</f>
        <v>27822818</v>
      </c>
      <c r="H29" s="297">
        <f>'IB_2.1.sz.mell'!H29</f>
        <v>27822818</v>
      </c>
      <c r="I29" s="346">
        <f>SUM(I19:I28)</f>
        <v>0</v>
      </c>
      <c r="J29" s="2462"/>
    </row>
    <row r="30" spans="1:10" ht="13.5" thickBot="1" x14ac:dyDescent="0.25">
      <c r="A30" s="320" t="s">
        <v>41</v>
      </c>
      <c r="B30" s="326" t="s">
        <v>479</v>
      </c>
      <c r="C30" s="728">
        <f>'IB_2.1.sz.mell'!C30</f>
        <v>770917163</v>
      </c>
      <c r="D30" s="728">
        <f>'IB_2.1.sz.mell'!D30</f>
        <v>770917163</v>
      </c>
      <c r="E30" s="729">
        <f>+E18+E29</f>
        <v>0</v>
      </c>
      <c r="F30" s="326" t="s">
        <v>481</v>
      </c>
      <c r="G30" s="728">
        <f>'IB_2.1.sz.mell'!G30</f>
        <v>770917163</v>
      </c>
      <c r="H30" s="728">
        <f>'IB_2.1.sz.mell'!H30</f>
        <v>770917163</v>
      </c>
      <c r="I30" s="729">
        <f>+I18+I29</f>
        <v>0</v>
      </c>
      <c r="J30" s="2462"/>
    </row>
    <row r="31" spans="1:10" ht="13.5" thickBot="1" x14ac:dyDescent="0.25">
      <c r="A31" s="320" t="s">
        <v>42</v>
      </c>
      <c r="B31" s="326" t="s">
        <v>167</v>
      </c>
      <c r="C31" s="728" t="str">
        <f>'IB_2.1.sz.mell'!C31</f>
        <v>-</v>
      </c>
      <c r="D31" s="728" t="str">
        <f>'IB_2.1.sz.mell'!D31</f>
        <v>-</v>
      </c>
      <c r="E31" s="729" t="str">
        <f>IF(E18-I18&lt;0,I18-E18,"-")</f>
        <v>-</v>
      </c>
      <c r="F31" s="326" t="s">
        <v>168</v>
      </c>
      <c r="G31" s="728">
        <f>'IB_2.1.sz.mell'!G31</f>
        <v>10822818</v>
      </c>
      <c r="H31" s="728">
        <f>'IB_2.1.sz.mell'!H31</f>
        <v>10822818</v>
      </c>
      <c r="I31" s="729" t="str">
        <f>IF(E18-I18&gt;0,E18-I18,"-")</f>
        <v>-</v>
      </c>
      <c r="J31" s="2462"/>
    </row>
    <row r="32" spans="1:10" ht="13.5" thickBot="1" x14ac:dyDescent="0.25">
      <c r="A32" s="320" t="s">
        <v>43</v>
      </c>
      <c r="B32" s="326" t="s">
        <v>561</v>
      </c>
      <c r="C32" s="728" t="str">
        <f>'IB_2.1.sz.mell'!C32</f>
        <v>-</v>
      </c>
      <c r="D32" s="728" t="str">
        <f>'IB_2.1.sz.mell'!D32</f>
        <v>-</v>
      </c>
      <c r="E32" s="728" t="str">
        <f>IF(E30-I30&lt;0,I30-E30,"-")</f>
        <v>-</v>
      </c>
      <c r="F32" s="326" t="s">
        <v>562</v>
      </c>
      <c r="G32" s="728" t="str">
        <f>'IB_2.1.sz.mell'!G32</f>
        <v>-</v>
      </c>
      <c r="H32" s="728" t="str">
        <f>'IB_2.1.sz.mell'!H32</f>
        <v>-</v>
      </c>
      <c r="I32" s="728" t="str">
        <f>IF(E30-I30&gt;0,E30-I30,"-")</f>
        <v>-</v>
      </c>
      <c r="J32" s="2462"/>
    </row>
    <row r="33" spans="2:10" ht="18.75" x14ac:dyDescent="0.2">
      <c r="B33" s="2228"/>
      <c r="C33" s="2228"/>
      <c r="D33" s="2228"/>
      <c r="E33" s="2228"/>
      <c r="F33" s="2228"/>
      <c r="J33" s="2462"/>
    </row>
  </sheetData>
  <sheetProtection sheet="1"/>
  <customSheetViews>
    <customSheetView guid="{9A8A2574-4E4C-4A0E-A4B4-611EAAF4A38D}" scale="120" topLeftCell="A10">
      <selection activeCell="F26" sqref="F26"/>
      <pageMargins left="0.33" right="0.48" top="0.9055118110236221" bottom="0.5" header="0.6692913385826772" footer="0.28000000000000003"/>
      <printOptions horizontalCentered="1"/>
      <pageSetup paperSize="9" scale="72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3">
    <mergeCell ref="J1:J33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2"/>
  <headerFooter alignWithMargins="0">
    <oddHeader xml:space="preserve">&amp;R&amp;"Times New Roman CE,Félkövér dőlt"&amp;11 </oddHead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60" sqref="C60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CONCATENATE(ALAPADATOK!P17," melléklet ",ALAPADATOK!A7," ",ALAPADATOK!B7," ",ALAPADATOK!C7," ",ALAPADATOK!D7," ",ALAPADATOK!E7," ",ALAPADATOK!F7," ",ALAPADATOK!G7," ",ALAPADATOK!H7)</f>
        <v>9.4.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CONCATENATE(ALAPADATOK!B17)</f>
        <v>Kapocs Családsegítő és Gyermekjóléti Szolgálat</v>
      </c>
      <c r="C2" s="351" t="s">
        <v>602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6300000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>
        <v>6300000</v>
      </c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6300000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6300000</v>
      </c>
    </row>
    <row r="46" spans="1:3" ht="12" customHeight="1" x14ac:dyDescent="0.2">
      <c r="A46" s="436" t="s">
        <v>97</v>
      </c>
      <c r="B46" s="9" t="s">
        <v>48</v>
      </c>
      <c r="C46" s="78">
        <v>5200000</v>
      </c>
    </row>
    <row r="47" spans="1:3" ht="12" customHeight="1" x14ac:dyDescent="0.2">
      <c r="A47" s="436" t="s">
        <v>98</v>
      </c>
      <c r="B47" s="8" t="s">
        <v>181</v>
      </c>
      <c r="C47" s="81">
        <v>800000</v>
      </c>
    </row>
    <row r="48" spans="1:3" ht="12" customHeight="1" x14ac:dyDescent="0.2">
      <c r="A48" s="436" t="s">
        <v>99</v>
      </c>
      <c r="B48" s="8" t="s">
        <v>138</v>
      </c>
      <c r="C48" s="81">
        <v>300000</v>
      </c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6300000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>
        <v>1</v>
      </c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C60" sqref="C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3"/>
  <sheetViews>
    <sheetView topLeftCell="A7" zoomScale="120" zoomScaleNormal="120" zoomScaleSheetLayoutView="115" workbookViewId="0">
      <selection activeCell="F21" sqref="F21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5" width="15.5" style="55" customWidth="1"/>
    <col min="6" max="6" width="49.832031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1.5" x14ac:dyDescent="0.2">
      <c r="A1" s="614"/>
      <c r="B1" s="707" t="s">
        <v>157</v>
      </c>
      <c r="C1" s="828"/>
      <c r="D1" s="828"/>
      <c r="E1" s="828"/>
      <c r="F1" s="828"/>
      <c r="G1" s="828"/>
      <c r="H1" s="828"/>
      <c r="I1" s="828"/>
      <c r="J1" s="2462" t="str">
        <f>CONCATENATE("2.2. melléklet ",Z_ALAPADATOK!A7," ",Z_ALAPADATOK!B7," ",Z_ALAPADATOK!C7," ",Z_ALAPADATOK!D7," ",Z_ALAPADATOK!E7," ",Z_ALAPADATOK!F7," ",Z_ALAPADATOK!G7," ",Z_ALAPADATOK!H7)</f>
        <v>2.2. melléklet a …. / 2022. ( … ) önkormányzati rendelethez</v>
      </c>
    </row>
    <row r="2" spans="1:10" ht="14.25" thickBot="1" x14ac:dyDescent="0.25">
      <c r="A2" s="614"/>
      <c r="B2" s="629"/>
      <c r="C2" s="614"/>
      <c r="D2" s="614"/>
      <c r="E2" s="614"/>
      <c r="F2" s="614"/>
      <c r="G2" s="829"/>
      <c r="H2" s="829"/>
      <c r="I2" s="829" t="str">
        <f>'Z_2.1.sz.mell'!I2</f>
        <v xml:space="preserve"> Forintban!</v>
      </c>
      <c r="J2" s="2462"/>
    </row>
    <row r="3" spans="1:10" ht="13.5" customHeight="1" thickBot="1" x14ac:dyDescent="0.25">
      <c r="A3" s="2463" t="s">
        <v>68</v>
      </c>
      <c r="B3" s="830" t="s">
        <v>55</v>
      </c>
      <c r="C3" s="831"/>
      <c r="D3" s="832"/>
      <c r="E3" s="832"/>
      <c r="F3" s="830" t="s">
        <v>56</v>
      </c>
      <c r="G3" s="833"/>
      <c r="H3" s="834"/>
      <c r="I3" s="835"/>
      <c r="J3" s="2462"/>
    </row>
    <row r="4" spans="1:10" s="309" customFormat="1" ht="36.75" thickBot="1" x14ac:dyDescent="0.25">
      <c r="A4" s="2464"/>
      <c r="B4" s="631" t="s">
        <v>60</v>
      </c>
      <c r="C4" s="183" t="str">
        <f>+CONCATENATE('Z_1.1.sz.mell.'!C8," eredeti előirányzat")</f>
        <v>2021. évi eredeti előirányzat</v>
      </c>
      <c r="D4" s="1418" t="str">
        <f>+CONCATENATE('Z_1.1.sz.mell.'!C8," módosított előirányzat")</f>
        <v>2021. évi módosított előirányzat</v>
      </c>
      <c r="E4" s="836" t="str">
        <f>CONCATENATE('Z_2.1.sz.mell'!E4)</f>
        <v>2021. XII. 31.
teljesítés</v>
      </c>
      <c r="F4" s="631" t="s">
        <v>60</v>
      </c>
      <c r="G4" s="632" t="str">
        <f>+C4</f>
        <v>2021. évi eredeti előirányzat</v>
      </c>
      <c r="H4" s="632" t="str">
        <f>+D4</f>
        <v>2021. évi módosított előirányzat</v>
      </c>
      <c r="I4" s="837" t="str">
        <f>+E4</f>
        <v>2021. XII. 31.
teljesítés</v>
      </c>
      <c r="J4" s="2462"/>
    </row>
    <row r="5" spans="1:10" s="309" customFormat="1" ht="13.5" thickBot="1" x14ac:dyDescent="0.25">
      <c r="A5" s="838" t="s">
        <v>488</v>
      </c>
      <c r="B5" s="839" t="s">
        <v>489</v>
      </c>
      <c r="C5" s="312" t="s">
        <v>490</v>
      </c>
      <c r="D5" s="312" t="s">
        <v>492</v>
      </c>
      <c r="E5" s="840" t="s">
        <v>491</v>
      </c>
      <c r="F5" s="839" t="s">
        <v>493</v>
      </c>
      <c r="G5" s="840" t="s">
        <v>494</v>
      </c>
      <c r="H5" s="848" t="s">
        <v>495</v>
      </c>
      <c r="I5" s="849" t="s">
        <v>741</v>
      </c>
      <c r="J5" s="2462"/>
    </row>
    <row r="6" spans="1:10" ht="12.95" customHeight="1" x14ac:dyDescent="0.2">
      <c r="A6" s="315" t="s">
        <v>17</v>
      </c>
      <c r="B6" s="316" t="s">
        <v>377</v>
      </c>
      <c r="C6" s="718">
        <f>'IB_2.2.sz.mell'!C6</f>
        <v>0</v>
      </c>
      <c r="D6" s="718">
        <f>'IB_2.2.sz.mell'!D6</f>
        <v>0</v>
      </c>
      <c r="E6" s="293"/>
      <c r="F6" s="316" t="s">
        <v>227</v>
      </c>
      <c r="G6" s="718">
        <f>'IB_2.2.sz.mell'!G6</f>
        <v>429646847</v>
      </c>
      <c r="H6" s="1383">
        <f>'IB_2.2.sz.mell'!H6</f>
        <v>429646847</v>
      </c>
      <c r="I6" s="343"/>
      <c r="J6" s="2462"/>
    </row>
    <row r="7" spans="1:10" x14ac:dyDescent="0.2">
      <c r="A7" s="317" t="s">
        <v>18</v>
      </c>
      <c r="B7" s="318" t="s">
        <v>378</v>
      </c>
      <c r="C7" s="1380">
        <f>'IB_2.2.sz.mell'!C7</f>
        <v>0</v>
      </c>
      <c r="D7" s="1380">
        <f>'IB_2.2.sz.mell'!D7</f>
        <v>0</v>
      </c>
      <c r="E7" s="294"/>
      <c r="F7" s="318" t="s">
        <v>383</v>
      </c>
      <c r="G7" s="1380">
        <f>'IB_2.2.sz.mell'!G7</f>
        <v>0</v>
      </c>
      <c r="H7" s="1380">
        <f>'IB_2.2.sz.mell'!H7</f>
        <v>0</v>
      </c>
      <c r="I7" s="844"/>
      <c r="J7" s="2462"/>
    </row>
    <row r="8" spans="1:10" ht="12.95" customHeight="1" x14ac:dyDescent="0.2">
      <c r="A8" s="317" t="s">
        <v>19</v>
      </c>
      <c r="B8" s="318" t="s">
        <v>10</v>
      </c>
      <c r="C8" s="1380">
        <f>'IB_2.2.sz.mell'!C8</f>
        <v>1000000</v>
      </c>
      <c r="D8" s="1380">
        <f>'IB_2.2.sz.mell'!D8</f>
        <v>1000000</v>
      </c>
      <c r="E8" s="294"/>
      <c r="F8" s="318" t="s">
        <v>185</v>
      </c>
      <c r="G8" s="1380">
        <f>'IB_2.2.sz.mell'!G8</f>
        <v>117613706</v>
      </c>
      <c r="H8" s="1380">
        <f>'IB_2.2.sz.mell'!H8</f>
        <v>117613706</v>
      </c>
      <c r="I8" s="844"/>
      <c r="J8" s="2462"/>
    </row>
    <row r="9" spans="1:10" ht="12.95" customHeight="1" x14ac:dyDescent="0.2">
      <c r="A9" s="317" t="s">
        <v>20</v>
      </c>
      <c r="B9" s="318" t="s">
        <v>379</v>
      </c>
      <c r="C9" s="1380">
        <f>'IB_2.2.sz.mell'!C9</f>
        <v>49575760</v>
      </c>
      <c r="D9" s="1380">
        <f>'IB_2.2.sz.mell'!D9</f>
        <v>49575760</v>
      </c>
      <c r="E9" s="294"/>
      <c r="F9" s="318" t="s">
        <v>384</v>
      </c>
      <c r="G9" s="1380">
        <f>'IB_2.2.sz.mell'!G9</f>
        <v>0</v>
      </c>
      <c r="H9" s="1380">
        <f>'IB_2.2.sz.mell'!H9</f>
        <v>0</v>
      </c>
      <c r="I9" s="844"/>
      <c r="J9" s="2462"/>
    </row>
    <row r="10" spans="1:10" ht="12.75" customHeight="1" x14ac:dyDescent="0.2">
      <c r="A10" s="317" t="s">
        <v>21</v>
      </c>
      <c r="B10" s="318" t="s">
        <v>380</v>
      </c>
      <c r="C10" s="1380">
        <f>'IB_2.2.sz.mell'!C10</f>
        <v>49575760</v>
      </c>
      <c r="D10" s="1380">
        <f>'IB_2.2.sz.mell'!D10</f>
        <v>49575760</v>
      </c>
      <c r="E10" s="294"/>
      <c r="F10" s="318" t="s">
        <v>229</v>
      </c>
      <c r="G10" s="1380">
        <f>'IB_2.2.sz.mell'!G10</f>
        <v>49575760</v>
      </c>
      <c r="H10" s="1380">
        <f>'IB_2.2.sz.mell'!H10</f>
        <v>49575760</v>
      </c>
      <c r="I10" s="844"/>
      <c r="J10" s="2462"/>
    </row>
    <row r="11" spans="1:10" ht="12.95" customHeight="1" x14ac:dyDescent="0.2">
      <c r="A11" s="317" t="s">
        <v>22</v>
      </c>
      <c r="B11" s="318" t="s">
        <v>381</v>
      </c>
      <c r="C11" s="1381">
        <f>'IB_2.2.sz.mell'!C11</f>
        <v>195170621</v>
      </c>
      <c r="D11" s="1381">
        <f>'IB_2.2.sz.mell'!D11</f>
        <v>195170621</v>
      </c>
      <c r="E11" s="295"/>
      <c r="F11" s="46">
        <f>'IB_2.2.sz.mell'!F11</f>
        <v>0</v>
      </c>
      <c r="G11" s="1380">
        <f>'IB_2.2.sz.mell'!G11</f>
        <v>0</v>
      </c>
      <c r="H11" s="1380">
        <f>'IB_2.2.sz.mell'!H11</f>
        <v>0</v>
      </c>
      <c r="I11" s="844"/>
      <c r="J11" s="2462"/>
    </row>
    <row r="12" spans="1:10" ht="12.95" customHeight="1" x14ac:dyDescent="0.2">
      <c r="A12" s="317" t="s">
        <v>23</v>
      </c>
      <c r="B12" s="927">
        <f>'IB_2.2.sz.mell'!B12</f>
        <v>0</v>
      </c>
      <c r="C12" s="1380">
        <f>'IB_2.2.sz.mell'!C12</f>
        <v>0</v>
      </c>
      <c r="D12" s="1380">
        <f>'IB_2.2.sz.mell'!D12</f>
        <v>0</v>
      </c>
      <c r="E12" s="295"/>
      <c r="F12" s="46">
        <f>'IB_2.2.sz.mell'!F12</f>
        <v>0</v>
      </c>
      <c r="G12" s="1380">
        <f>'IB_2.2.sz.mell'!G12</f>
        <v>0</v>
      </c>
      <c r="H12" s="1380">
        <f>'IB_2.2.sz.mell'!H12</f>
        <v>0</v>
      </c>
      <c r="I12" s="844"/>
      <c r="J12" s="2462"/>
    </row>
    <row r="13" spans="1:10" ht="12.95" customHeight="1" x14ac:dyDescent="0.2">
      <c r="A13" s="317" t="s">
        <v>24</v>
      </c>
      <c r="B13" s="927">
        <f>'IB_2.2.sz.mell'!B13</f>
        <v>0</v>
      </c>
      <c r="C13" s="1380">
        <f>'IB_2.2.sz.mell'!C13</f>
        <v>0</v>
      </c>
      <c r="D13" s="1380">
        <f>'IB_2.2.sz.mell'!D13</f>
        <v>0</v>
      </c>
      <c r="E13" s="295"/>
      <c r="F13" s="46">
        <f>'IB_2.2.sz.mell'!F13</f>
        <v>0</v>
      </c>
      <c r="G13" s="1380">
        <f>'IB_2.2.sz.mell'!G13</f>
        <v>0</v>
      </c>
      <c r="H13" s="1380">
        <f>'IB_2.2.sz.mell'!H13</f>
        <v>0</v>
      </c>
      <c r="I13" s="844"/>
      <c r="J13" s="2462"/>
    </row>
    <row r="14" spans="1:10" ht="12.95" customHeight="1" x14ac:dyDescent="0.2">
      <c r="A14" s="317" t="s">
        <v>25</v>
      </c>
      <c r="B14" s="2089">
        <f>'IB_2.2.sz.mell'!B14</f>
        <v>0</v>
      </c>
      <c r="C14" s="1381">
        <f>'IB_2.2.sz.mell'!C14</f>
        <v>0</v>
      </c>
      <c r="D14" s="1381">
        <f>'IB_2.2.sz.mell'!D14</f>
        <v>0</v>
      </c>
      <c r="E14" s="295"/>
      <c r="F14" s="46">
        <f>'IB_2.2.sz.mell'!F14</f>
        <v>0</v>
      </c>
      <c r="G14" s="1380">
        <f>'IB_2.2.sz.mell'!G14</f>
        <v>0</v>
      </c>
      <c r="H14" s="1380">
        <f>'IB_2.2.sz.mell'!H14</f>
        <v>0</v>
      </c>
      <c r="I14" s="844"/>
      <c r="J14" s="2462"/>
    </row>
    <row r="15" spans="1:10" x14ac:dyDescent="0.2">
      <c r="A15" s="317" t="s">
        <v>26</v>
      </c>
      <c r="B15" s="2089">
        <f>'IB_2.2.sz.mell'!B15</f>
        <v>0</v>
      </c>
      <c r="C15" s="1381">
        <f>'IB_2.2.sz.mell'!C15</f>
        <v>0</v>
      </c>
      <c r="D15" s="1381">
        <f>'IB_2.2.sz.mell'!D15</f>
        <v>0</v>
      </c>
      <c r="E15" s="295"/>
      <c r="F15" s="46">
        <f>'IB_2.2.sz.mell'!F15</f>
        <v>0</v>
      </c>
      <c r="G15" s="1380">
        <f>'IB_2.2.sz.mell'!G15</f>
        <v>0</v>
      </c>
      <c r="H15" s="1380">
        <f>'IB_2.2.sz.mell'!H15</f>
        <v>0</v>
      </c>
      <c r="I15" s="844"/>
      <c r="J15" s="2462"/>
    </row>
    <row r="16" spans="1:10" ht="12.95" customHeight="1" thickBot="1" x14ac:dyDescent="0.25">
      <c r="A16" s="378" t="s">
        <v>27</v>
      </c>
      <c r="B16" s="2090">
        <f>'IB_2.2.sz.mell'!B16</f>
        <v>0</v>
      </c>
      <c r="C16" s="1382">
        <f>'IB_2.2.sz.mell'!C16</f>
        <v>0</v>
      </c>
      <c r="D16" s="1382">
        <f>'IB_2.2.sz.mell'!D16</f>
        <v>0</v>
      </c>
      <c r="E16" s="380"/>
      <c r="F16" s="379" t="s">
        <v>49</v>
      </c>
      <c r="G16" s="1384">
        <f>'IB_2.2.sz.mell'!G16</f>
        <v>0</v>
      </c>
      <c r="H16" s="1384">
        <f>'IB_2.2.sz.mell'!H16</f>
        <v>0</v>
      </c>
      <c r="I16" s="850"/>
      <c r="J16" s="2462"/>
    </row>
    <row r="17" spans="1:10" ht="15.95" customHeight="1" thickBot="1" x14ac:dyDescent="0.25">
      <c r="A17" s="320" t="s">
        <v>28</v>
      </c>
      <c r="B17" s="124" t="s">
        <v>391</v>
      </c>
      <c r="C17" s="297">
        <f>'IB_2.2.sz.mell'!C17</f>
        <v>245746381</v>
      </c>
      <c r="D17" s="297">
        <f>'IB_2.2.sz.mell'!D17</f>
        <v>245746381</v>
      </c>
      <c r="E17" s="297">
        <f>+E6+E8+E9+E11+E12+E13+E14+E15+E16</f>
        <v>0</v>
      </c>
      <c r="F17" s="124" t="s">
        <v>392</v>
      </c>
      <c r="G17" s="297">
        <f>'IB_2.2.sz.mell'!G17</f>
        <v>596836313</v>
      </c>
      <c r="H17" s="297">
        <f>'IB_2.2.sz.mell'!H17</f>
        <v>596836313</v>
      </c>
      <c r="I17" s="346">
        <f>+I6+I8+I10+I11+I12+I13+I14+I15+I16</f>
        <v>0</v>
      </c>
      <c r="J17" s="2462"/>
    </row>
    <row r="18" spans="1:10" ht="12.95" customHeight="1" x14ac:dyDescent="0.2">
      <c r="A18" s="315" t="s">
        <v>29</v>
      </c>
      <c r="B18" s="330" t="s">
        <v>244</v>
      </c>
      <c r="C18" s="337">
        <f>'IB_2.2.sz.mell'!C18</f>
        <v>351089932</v>
      </c>
      <c r="D18" s="337">
        <f>'IB_2.2.sz.mell'!D18</f>
        <v>351089932</v>
      </c>
      <c r="E18" s="337">
        <f>+E19+E20+E21+E22+E23</f>
        <v>0</v>
      </c>
      <c r="F18" s="323" t="s">
        <v>189</v>
      </c>
      <c r="G18" s="1385">
        <f>'IB_2.2.sz.mell'!G18</f>
        <v>0</v>
      </c>
      <c r="H18" s="1385">
        <f>'IB_2.2.sz.mell'!H18</f>
        <v>0</v>
      </c>
      <c r="I18" s="851"/>
      <c r="J18" s="2462"/>
    </row>
    <row r="19" spans="1:10" ht="12.95" customHeight="1" x14ac:dyDescent="0.2">
      <c r="A19" s="317" t="s">
        <v>30</v>
      </c>
      <c r="B19" s="331" t="s">
        <v>233</v>
      </c>
      <c r="C19" s="724">
        <f>'IB_2.2.sz.mell'!C19</f>
        <v>351089932</v>
      </c>
      <c r="D19" s="724">
        <f>'IB_2.2.sz.mell'!D19</f>
        <v>351089932</v>
      </c>
      <c r="E19" s="80"/>
      <c r="F19" s="323" t="s">
        <v>192</v>
      </c>
      <c r="G19" s="724">
        <f>'IB_2.2.sz.mell'!G19</f>
        <v>0</v>
      </c>
      <c r="H19" s="724">
        <f>'IB_2.2.sz.mell'!H19</f>
        <v>0</v>
      </c>
      <c r="I19" s="847"/>
      <c r="J19" s="2462"/>
    </row>
    <row r="20" spans="1:10" ht="12.95" customHeight="1" x14ac:dyDescent="0.2">
      <c r="A20" s="315" t="s">
        <v>31</v>
      </c>
      <c r="B20" s="331" t="s">
        <v>234</v>
      </c>
      <c r="C20" s="724">
        <f>'IB_2.2.sz.mell'!C20</f>
        <v>0</v>
      </c>
      <c r="D20" s="724">
        <f>'IB_2.2.sz.mell'!D20</f>
        <v>0</v>
      </c>
      <c r="E20" s="80"/>
      <c r="F20" s="323" t="s">
        <v>154</v>
      </c>
      <c r="G20" s="724">
        <f>'IB_2.2.sz.mell'!G20</f>
        <v>0</v>
      </c>
      <c r="H20" s="724">
        <f>'IB_2.2.sz.mell'!H20</f>
        <v>0</v>
      </c>
      <c r="I20" s="847"/>
      <c r="J20" s="2462"/>
    </row>
    <row r="21" spans="1:10" ht="12.95" customHeight="1" x14ac:dyDescent="0.2">
      <c r="A21" s="317" t="s">
        <v>32</v>
      </c>
      <c r="B21" s="331" t="s">
        <v>235</v>
      </c>
      <c r="C21" s="724">
        <f>'IB_2.2.sz.mell'!C21</f>
        <v>0</v>
      </c>
      <c r="D21" s="724">
        <f>'IB_2.2.sz.mell'!D21</f>
        <v>0</v>
      </c>
      <c r="E21" s="80"/>
      <c r="F21" s="323" t="s">
        <v>155</v>
      </c>
      <c r="G21" s="724">
        <f>'IB_2.2.sz.mell'!G21</f>
        <v>0</v>
      </c>
      <c r="H21" s="724">
        <f>'IB_2.2.sz.mell'!H21</f>
        <v>0</v>
      </c>
      <c r="I21" s="847"/>
      <c r="J21" s="2462"/>
    </row>
    <row r="22" spans="1:10" ht="12.95" customHeight="1" x14ac:dyDescent="0.2">
      <c r="A22" s="315" t="s">
        <v>33</v>
      </c>
      <c r="B22" s="331" t="s">
        <v>236</v>
      </c>
      <c r="C22" s="724">
        <f>'IB_2.2.sz.mell'!C22</f>
        <v>0</v>
      </c>
      <c r="D22" s="724">
        <f>'IB_2.2.sz.mell'!D22</f>
        <v>0</v>
      </c>
      <c r="E22" s="80"/>
      <c r="F22" s="322" t="s">
        <v>232</v>
      </c>
      <c r="G22" s="724">
        <f>'IB_2.2.sz.mell'!G22</f>
        <v>0</v>
      </c>
      <c r="H22" s="724">
        <f>'IB_2.2.sz.mell'!H22</f>
        <v>0</v>
      </c>
      <c r="I22" s="847"/>
      <c r="J22" s="2462"/>
    </row>
    <row r="23" spans="1:10" ht="12.95" customHeight="1" x14ac:dyDescent="0.2">
      <c r="A23" s="317" t="s">
        <v>34</v>
      </c>
      <c r="B23" s="332" t="s">
        <v>237</v>
      </c>
      <c r="C23" s="724">
        <f>'IB_2.2.sz.mell'!C23</f>
        <v>0</v>
      </c>
      <c r="D23" s="724">
        <f>'IB_2.2.sz.mell'!D23</f>
        <v>0</v>
      </c>
      <c r="E23" s="80"/>
      <c r="F23" s="323" t="s">
        <v>193</v>
      </c>
      <c r="G23" s="724">
        <f>'IB_2.2.sz.mell'!G23</f>
        <v>0</v>
      </c>
      <c r="H23" s="724">
        <f>'IB_2.2.sz.mell'!H23</f>
        <v>0</v>
      </c>
      <c r="I23" s="847"/>
      <c r="J23" s="2462"/>
    </row>
    <row r="24" spans="1:10" ht="12.95" customHeight="1" x14ac:dyDescent="0.2">
      <c r="A24" s="315" t="s">
        <v>35</v>
      </c>
      <c r="B24" s="333" t="s">
        <v>238</v>
      </c>
      <c r="C24" s="325">
        <f>'IB_2.2.sz.mell'!C24</f>
        <v>0</v>
      </c>
      <c r="D24" s="325">
        <f>'IB_2.2.sz.mell'!D24</f>
        <v>0</v>
      </c>
      <c r="E24" s="325">
        <f>+E25+E26+E27+E28+E29</f>
        <v>0</v>
      </c>
      <c r="F24" s="334" t="s">
        <v>191</v>
      </c>
      <c r="G24" s="724">
        <f>'IB_2.2.sz.mell'!G24</f>
        <v>0</v>
      </c>
      <c r="H24" s="724">
        <f>'IB_2.2.sz.mell'!H24</f>
        <v>0</v>
      </c>
      <c r="I24" s="847"/>
      <c r="J24" s="2462"/>
    </row>
    <row r="25" spans="1:10" ht="12.95" customHeight="1" x14ac:dyDescent="0.2">
      <c r="A25" s="317" t="s">
        <v>36</v>
      </c>
      <c r="B25" s="332" t="s">
        <v>239</v>
      </c>
      <c r="C25" s="724">
        <f>'IB_2.2.sz.mell'!C25</f>
        <v>0</v>
      </c>
      <c r="D25" s="724">
        <f>'IB_2.2.sz.mell'!D25</f>
        <v>0</v>
      </c>
      <c r="E25" s="80"/>
      <c r="F25" s="334" t="s">
        <v>385</v>
      </c>
      <c r="G25" s="724">
        <f>'IB_2.2.sz.mell'!G25</f>
        <v>0</v>
      </c>
      <c r="H25" s="724">
        <f>'IB_2.2.sz.mell'!H25</f>
        <v>0</v>
      </c>
      <c r="I25" s="847"/>
      <c r="J25" s="2462"/>
    </row>
    <row r="26" spans="1:10" ht="12.95" customHeight="1" x14ac:dyDescent="0.2">
      <c r="A26" s="315" t="s">
        <v>37</v>
      </c>
      <c r="B26" s="332" t="s">
        <v>240</v>
      </c>
      <c r="C26" s="724">
        <f>'IB_2.2.sz.mell'!C26</f>
        <v>0</v>
      </c>
      <c r="D26" s="724">
        <f>'IB_2.2.sz.mell'!D26</f>
        <v>0</v>
      </c>
      <c r="E26" s="2087"/>
      <c r="F26" s="2048">
        <f>'IB_2.2.sz.mell'!F26</f>
        <v>0</v>
      </c>
      <c r="G26" s="724">
        <f>'IB_2.2.sz.mell'!G26</f>
        <v>0</v>
      </c>
      <c r="H26" s="724">
        <f>'IB_2.2.sz.mell'!H26</f>
        <v>0</v>
      </c>
      <c r="I26" s="847"/>
      <c r="J26" s="2462"/>
    </row>
    <row r="27" spans="1:10" ht="12.95" customHeight="1" x14ac:dyDescent="0.2">
      <c r="A27" s="317" t="s">
        <v>38</v>
      </c>
      <c r="B27" s="331" t="s">
        <v>241</v>
      </c>
      <c r="C27" s="724">
        <f>'IB_2.2.sz.mell'!C27</f>
        <v>0</v>
      </c>
      <c r="D27" s="724">
        <f>'IB_2.2.sz.mell'!D27</f>
        <v>0</v>
      </c>
      <c r="E27" s="2087"/>
      <c r="F27" s="2048">
        <f>'IB_2.2.sz.mell'!F27</f>
        <v>0</v>
      </c>
      <c r="G27" s="724">
        <f>'IB_2.2.sz.mell'!G27</f>
        <v>0</v>
      </c>
      <c r="H27" s="724">
        <f>'IB_2.2.sz.mell'!H27</f>
        <v>0</v>
      </c>
      <c r="I27" s="847"/>
      <c r="J27" s="2462"/>
    </row>
    <row r="28" spans="1:10" ht="12.95" customHeight="1" x14ac:dyDescent="0.2">
      <c r="A28" s="315" t="s">
        <v>39</v>
      </c>
      <c r="B28" s="335" t="s">
        <v>242</v>
      </c>
      <c r="C28" s="724">
        <f>'IB_2.2.sz.mell'!C28</f>
        <v>0</v>
      </c>
      <c r="D28" s="724">
        <f>'IB_2.2.sz.mell'!D28</f>
        <v>0</v>
      </c>
      <c r="E28" s="2087"/>
      <c r="F28" s="2048">
        <f>'IB_2.2.sz.mell'!F28</f>
        <v>0</v>
      </c>
      <c r="G28" s="724">
        <f>'IB_2.2.sz.mell'!G28</f>
        <v>0</v>
      </c>
      <c r="H28" s="724">
        <f>'IB_2.2.sz.mell'!H28</f>
        <v>0</v>
      </c>
      <c r="I28" s="847"/>
      <c r="J28" s="2462"/>
    </row>
    <row r="29" spans="1:10" ht="12.95" customHeight="1" thickBot="1" x14ac:dyDescent="0.25">
      <c r="A29" s="317" t="s">
        <v>40</v>
      </c>
      <c r="B29" s="336" t="s">
        <v>243</v>
      </c>
      <c r="C29" s="724">
        <f>'IB_2.2.sz.mell'!C29</f>
        <v>0</v>
      </c>
      <c r="D29" s="724">
        <f>'IB_2.2.sz.mell'!D29</f>
        <v>0</v>
      </c>
      <c r="E29" s="2087"/>
      <c r="F29" s="2049">
        <f>'IB_2.2.sz.mell'!F29</f>
        <v>0</v>
      </c>
      <c r="G29" s="724">
        <f>'IB_2.2.sz.mell'!G29</f>
        <v>0</v>
      </c>
      <c r="H29" s="724">
        <f>'IB_2.2.sz.mell'!H29</f>
        <v>0</v>
      </c>
      <c r="I29" s="847"/>
      <c r="J29" s="2462"/>
    </row>
    <row r="30" spans="1:10" ht="21.75" customHeight="1" thickBot="1" x14ac:dyDescent="0.25">
      <c r="A30" s="320" t="s">
        <v>41</v>
      </c>
      <c r="B30" s="124" t="s">
        <v>382</v>
      </c>
      <c r="C30" s="297">
        <f>'IB_2.2.sz.mell'!C30</f>
        <v>351089932</v>
      </c>
      <c r="D30" s="297">
        <f>'IB_2.2.sz.mell'!D30</f>
        <v>351089932</v>
      </c>
      <c r="E30" s="297">
        <f>+E18+E24</f>
        <v>0</v>
      </c>
      <c r="F30" s="124" t="s">
        <v>386</v>
      </c>
      <c r="G30" s="297">
        <f>'IB_2.2.sz.mell'!G30</f>
        <v>0</v>
      </c>
      <c r="H30" s="297">
        <f>'IB_2.2.sz.mell'!H30</f>
        <v>0</v>
      </c>
      <c r="I30" s="346">
        <f>SUM(I18:I29)</f>
        <v>0</v>
      </c>
      <c r="J30" s="2462"/>
    </row>
    <row r="31" spans="1:10" ht="13.5" thickBot="1" x14ac:dyDescent="0.25">
      <c r="A31" s="320" t="s">
        <v>42</v>
      </c>
      <c r="B31" s="326" t="s">
        <v>387</v>
      </c>
      <c r="C31" s="728">
        <f>'IB_2.2.sz.mell'!C31</f>
        <v>596836313</v>
      </c>
      <c r="D31" s="728">
        <f>'IB_2.2.sz.mell'!D31</f>
        <v>596836313</v>
      </c>
      <c r="E31" s="729">
        <f>+E17+E30</f>
        <v>0</v>
      </c>
      <c r="F31" s="326" t="s">
        <v>388</v>
      </c>
      <c r="G31" s="728">
        <f>'IB_2.2.sz.mell'!G31</f>
        <v>596836313</v>
      </c>
      <c r="H31" s="728">
        <f>'IB_2.2.sz.mell'!H31</f>
        <v>596836313</v>
      </c>
      <c r="I31" s="729">
        <f>+I17+I30</f>
        <v>0</v>
      </c>
      <c r="J31" s="2462"/>
    </row>
    <row r="32" spans="1:10" ht="13.5" thickBot="1" x14ac:dyDescent="0.25">
      <c r="A32" s="320" t="s">
        <v>43</v>
      </c>
      <c r="B32" s="326" t="s">
        <v>167</v>
      </c>
      <c r="C32" s="728">
        <f>'IB_2.2.sz.mell'!C32</f>
        <v>351089932</v>
      </c>
      <c r="D32" s="728">
        <f>'IB_2.2.sz.mell'!D32</f>
        <v>351089932</v>
      </c>
      <c r="E32" s="729" t="str">
        <f>IF(E17-I17&lt;0,I17-E17,"-")</f>
        <v>-</v>
      </c>
      <c r="F32" s="326" t="s">
        <v>168</v>
      </c>
      <c r="G32" s="728" t="str">
        <f>'IB_2.2.sz.mell'!G32</f>
        <v>-</v>
      </c>
      <c r="H32" s="728" t="str">
        <f>'IB_2.2.sz.mell'!H32</f>
        <v>-</v>
      </c>
      <c r="I32" s="729" t="str">
        <f>IF(E17-I17&gt;0,E17-I17,"-")</f>
        <v>-</v>
      </c>
      <c r="J32" s="2462"/>
    </row>
    <row r="33" spans="1:10" ht="13.5" thickBot="1" x14ac:dyDescent="0.25">
      <c r="A33" s="320" t="s">
        <v>44</v>
      </c>
      <c r="B33" s="326" t="s">
        <v>561</v>
      </c>
      <c r="C33" s="728" t="str">
        <f>'IB_2.2.sz.mell'!C33</f>
        <v>-</v>
      </c>
      <c r="D33" s="728" t="str">
        <f>'IB_2.2.sz.mell'!D33</f>
        <v>-</v>
      </c>
      <c r="E33" s="728" t="str">
        <f>IF(E31-I31&lt;0,I31-E31,"-")</f>
        <v>-</v>
      </c>
      <c r="F33" s="326" t="s">
        <v>562</v>
      </c>
      <c r="G33" s="728" t="str">
        <f>'IB_2.2.sz.mell'!G33</f>
        <v>-</v>
      </c>
      <c r="H33" s="728" t="str">
        <f>'IB_2.2.sz.mell'!H33</f>
        <v>-</v>
      </c>
      <c r="I33" s="728" t="str">
        <f>IF(E31-I31&gt;0,E31-I31,"-")</f>
        <v>-</v>
      </c>
      <c r="J33" s="2462"/>
    </row>
  </sheetData>
  <sheetProtection sheet="1" formatCells="0"/>
  <customSheetViews>
    <customSheetView guid="{9A8A2574-4E4C-4A0E-A4B4-611EAAF4A38D}" scale="120" topLeftCell="A7">
      <selection activeCell="F21" sqref="F21"/>
      <pageMargins left="0.78740157480314965" right="0.78740157480314965" top="0.47244094488188981" bottom="0.78740157480314965" header="0.47244094488188981" footer="0.78740157480314965"/>
      <printOptions horizontalCentered="1"/>
      <pageSetup paperSize="9" scale="70" orientation="landscape" verticalDpi="300" r:id="rId1"/>
      <headerFooter alignWithMargins="0"/>
    </customSheetView>
  </customSheetViews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0" orientation="landscape" verticalDpi="300" r:id="rId2"/>
  <headerFooter alignWithMargins="0"/>
</worksheet>
</file>

<file path=xl/worksheets/sheet3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E38"/>
  <sheetViews>
    <sheetView zoomScale="120" zoomScaleNormal="120" workbookViewId="0">
      <selection activeCell="H29" sqref="H29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3" t="s">
        <v>821</v>
      </c>
      <c r="B1" s="201"/>
      <c r="C1" s="201"/>
      <c r="D1" s="201"/>
      <c r="E1" s="738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4"/>
      <c r="B3" s="739"/>
      <c r="C3" s="654"/>
      <c r="D3" s="740"/>
      <c r="E3" s="739"/>
    </row>
    <row r="4" spans="1:5" ht="15.75" x14ac:dyDescent="0.25">
      <c r="A4" s="655" t="str">
        <f>+Z_ÖSSZEFÜGGÉSEK!A6</f>
        <v>2021. évi eredeti előirányzat BEVÉTELEK</v>
      </c>
      <c r="B4" s="741"/>
      <c r="C4" s="656"/>
      <c r="D4" s="740"/>
      <c r="E4" s="739"/>
    </row>
    <row r="5" spans="1:5" x14ac:dyDescent="0.2">
      <c r="A5" s="654"/>
      <c r="B5" s="739"/>
      <c r="C5" s="654"/>
      <c r="D5" s="740"/>
      <c r="E5" s="739"/>
    </row>
    <row r="6" spans="1:5" x14ac:dyDescent="0.2">
      <c r="A6" s="654" t="s">
        <v>539</v>
      </c>
      <c r="B6" s="739">
        <f>+'Z_1.1.sz.mell.'!C68</f>
        <v>999663544</v>
      </c>
      <c r="C6" s="654" t="s">
        <v>705</v>
      </c>
      <c r="D6" s="740">
        <f>+'Z_2.1.sz.mell'!C18+'Z_2.2.sz.mell'!C17</f>
        <v>999663544</v>
      </c>
      <c r="E6" s="739">
        <f>+B6-D6</f>
        <v>0</v>
      </c>
    </row>
    <row r="7" spans="1:5" x14ac:dyDescent="0.2">
      <c r="A7" s="654" t="s">
        <v>540</v>
      </c>
      <c r="B7" s="739">
        <f>+'Z_1.1.sz.mell.'!C92</f>
        <v>368089932</v>
      </c>
      <c r="C7" s="654" t="s">
        <v>707</v>
      </c>
      <c r="D7" s="740">
        <f>+'Z_2.1.sz.mell'!C29+'Z_2.2.sz.mell'!C30</f>
        <v>368089932</v>
      </c>
      <c r="E7" s="739">
        <f>+B7-D7</f>
        <v>0</v>
      </c>
    </row>
    <row r="8" spans="1:5" x14ac:dyDescent="0.2">
      <c r="A8" s="654" t="s">
        <v>541</v>
      </c>
      <c r="B8" s="739">
        <f>+'Z_1.1.sz.mell.'!C93</f>
        <v>1367753476</v>
      </c>
      <c r="C8" s="654" t="s">
        <v>709</v>
      </c>
      <c r="D8" s="740">
        <f>+'Z_2.1.sz.mell'!C30+'Z_2.2.sz.mell'!C31</f>
        <v>1367753476</v>
      </c>
      <c r="E8" s="739">
        <f>+B8-D8</f>
        <v>0</v>
      </c>
    </row>
    <row r="9" spans="1:5" x14ac:dyDescent="0.2">
      <c r="A9" s="654"/>
      <c r="B9" s="739"/>
      <c r="C9" s="654"/>
      <c r="D9" s="740"/>
      <c r="E9" s="739"/>
    </row>
    <row r="10" spans="1:5" ht="15.75" x14ac:dyDescent="0.25">
      <c r="A10" s="655" t="str">
        <f>+Z_ÖSSZEFÜGGÉSEK!A13</f>
        <v>2021. évi módosított előirányzat BEVÉTELEK</v>
      </c>
      <c r="B10" s="741"/>
      <c r="C10" s="656"/>
      <c r="D10" s="740"/>
      <c r="E10" s="739"/>
    </row>
    <row r="11" spans="1:5" x14ac:dyDescent="0.2">
      <c r="A11" s="654"/>
      <c r="B11" s="739"/>
      <c r="C11" s="654"/>
      <c r="D11" s="740"/>
      <c r="E11" s="739"/>
    </row>
    <row r="12" spans="1:5" x14ac:dyDescent="0.2">
      <c r="A12" s="654" t="s">
        <v>710</v>
      </c>
      <c r="B12" s="739">
        <f>+'Z_1.1.sz.mell.'!D68</f>
        <v>804492923</v>
      </c>
      <c r="C12" s="654" t="s">
        <v>711</v>
      </c>
      <c r="D12" s="740">
        <f>+'Z_2.1.sz.mell'!D18+'Z_2.2.sz.mell'!D17</f>
        <v>999663544</v>
      </c>
      <c r="E12" s="739">
        <f>+B12-D12</f>
        <v>-195170621</v>
      </c>
    </row>
    <row r="13" spans="1:5" x14ac:dyDescent="0.2">
      <c r="A13" s="654" t="s">
        <v>712</v>
      </c>
      <c r="B13" s="739">
        <f>+'Z_1.1.sz.mell.'!D92</f>
        <v>368089932</v>
      </c>
      <c r="C13" s="654" t="s">
        <v>713</v>
      </c>
      <c r="D13" s="740">
        <f>+'Z_2.1.sz.mell'!D29+'Z_2.2.sz.mell'!D30</f>
        <v>368089932</v>
      </c>
      <c r="E13" s="739">
        <f>+B13-D13</f>
        <v>0</v>
      </c>
    </row>
    <row r="14" spans="1:5" x14ac:dyDescent="0.2">
      <c r="A14" s="654" t="s">
        <v>714</v>
      </c>
      <c r="B14" s="739">
        <f>+'Z_1.1.sz.mell.'!D93</f>
        <v>1172582855</v>
      </c>
      <c r="C14" s="654" t="s">
        <v>715</v>
      </c>
      <c r="D14" s="740">
        <f>+'Z_2.1.sz.mell'!D30+'Z_2.2.sz.mell'!D31</f>
        <v>1367753476</v>
      </c>
      <c r="E14" s="739">
        <f>+B14-D14</f>
        <v>-195170621</v>
      </c>
    </row>
    <row r="15" spans="1:5" x14ac:dyDescent="0.2">
      <c r="A15" s="654"/>
      <c r="B15" s="739"/>
      <c r="C15" s="654"/>
      <c r="D15" s="740"/>
      <c r="E15" s="739"/>
    </row>
    <row r="16" spans="1:5" ht="14.25" x14ac:dyDescent="0.2">
      <c r="A16" s="742" t="str">
        <f>+Z_ÖSSZEFÜGGÉSEK!A19</f>
        <v>2021.évi teljesített BEVÉTELEK</v>
      </c>
      <c r="B16" s="206"/>
      <c r="C16" s="656"/>
      <c r="D16" s="740"/>
      <c r="E16" s="739"/>
    </row>
    <row r="17" spans="1:5" x14ac:dyDescent="0.2">
      <c r="A17" s="654"/>
      <c r="B17" s="739"/>
      <c r="C17" s="654"/>
      <c r="D17" s="740"/>
      <c r="E17" s="739"/>
    </row>
    <row r="18" spans="1:5" x14ac:dyDescent="0.2">
      <c r="A18" s="654" t="s">
        <v>716</v>
      </c>
      <c r="B18" s="739">
        <f>+'Z_1.1.sz.mell.'!E68</f>
        <v>0</v>
      </c>
      <c r="C18" s="654" t="s">
        <v>717</v>
      </c>
      <c r="D18" s="740">
        <f>+'Z_2.1.sz.mell'!E18+'Z_2.2.sz.mell'!E17</f>
        <v>0</v>
      </c>
      <c r="E18" s="739">
        <f>+B18-D18</f>
        <v>0</v>
      </c>
    </row>
    <row r="19" spans="1:5" x14ac:dyDescent="0.2">
      <c r="A19" s="654" t="s">
        <v>718</v>
      </c>
      <c r="B19" s="739">
        <f>+'Z_1.1.sz.mell.'!E92</f>
        <v>0</v>
      </c>
      <c r="C19" s="654" t="s">
        <v>719</v>
      </c>
      <c r="D19" s="740">
        <f>+'Z_2.1.sz.mell'!E29+'Z_2.2.sz.mell'!E30</f>
        <v>0</v>
      </c>
      <c r="E19" s="739">
        <f>+B19-D19</f>
        <v>0</v>
      </c>
    </row>
    <row r="20" spans="1:5" x14ac:dyDescent="0.2">
      <c r="A20" s="654" t="s">
        <v>720</v>
      </c>
      <c r="B20" s="739">
        <f>+'Z_1.1.sz.mell.'!E93</f>
        <v>0</v>
      </c>
      <c r="C20" s="654" t="s">
        <v>721</v>
      </c>
      <c r="D20" s="740">
        <f>+'Z_2.1.sz.mell'!E30+'Z_2.2.sz.mell'!E31</f>
        <v>0</v>
      </c>
      <c r="E20" s="739">
        <f>+B20-D20</f>
        <v>0</v>
      </c>
    </row>
    <row r="21" spans="1:5" x14ac:dyDescent="0.2">
      <c r="A21" s="654"/>
      <c r="B21" s="739"/>
      <c r="C21" s="654"/>
      <c r="D21" s="740"/>
      <c r="E21" s="739"/>
    </row>
    <row r="22" spans="1:5" ht="15.75" x14ac:dyDescent="0.25">
      <c r="A22" s="655" t="str">
        <f>+Z_ÖSSZEFÜGGÉSEK!A25</f>
        <v>2021. évi eredeti előirányzat KIADÁSOK</v>
      </c>
      <c r="B22" s="741"/>
      <c r="C22" s="656"/>
      <c r="D22" s="740"/>
      <c r="E22" s="739"/>
    </row>
    <row r="23" spans="1:5" x14ac:dyDescent="0.2">
      <c r="A23" s="654"/>
      <c r="B23" s="739"/>
      <c r="C23" s="654"/>
      <c r="D23" s="740"/>
      <c r="E23" s="739"/>
    </row>
    <row r="24" spans="1:5" x14ac:dyDescent="0.2">
      <c r="A24" s="654" t="s">
        <v>542</v>
      </c>
      <c r="B24" s="739">
        <f>+'Z_1.1.sz.mell.'!C135</f>
        <v>1339930658</v>
      </c>
      <c r="C24" s="654" t="s">
        <v>723</v>
      </c>
      <c r="D24" s="740">
        <f>+'Z_2.1.sz.mell'!G18+'Z_2.2.sz.mell'!G17</f>
        <v>1339930658</v>
      </c>
      <c r="E24" s="739">
        <f>+B24-D24</f>
        <v>0</v>
      </c>
    </row>
    <row r="25" spans="1:5" x14ac:dyDescent="0.2">
      <c r="A25" s="654" t="s">
        <v>543</v>
      </c>
      <c r="B25" s="739">
        <f>+'Z_1.1.sz.mell.'!C160</f>
        <v>27822818</v>
      </c>
      <c r="C25" s="654" t="s">
        <v>724</v>
      </c>
      <c r="D25" s="740">
        <f>+'Z_2.1.sz.mell'!G29+'Z_2.2.sz.mell'!G30</f>
        <v>27822818</v>
      </c>
      <c r="E25" s="739">
        <f>+B25-D25</f>
        <v>0</v>
      </c>
    </row>
    <row r="26" spans="1:5" x14ac:dyDescent="0.2">
      <c r="A26" s="654" t="s">
        <v>544</v>
      </c>
      <c r="B26" s="739">
        <f>+'Z_1.1.sz.mell.'!C161</f>
        <v>1367753476</v>
      </c>
      <c r="C26" s="654" t="s">
        <v>725</v>
      </c>
      <c r="D26" s="740">
        <f>+'Z_2.1.sz.mell'!G30+'Z_2.2.sz.mell'!G31</f>
        <v>1367753476</v>
      </c>
      <c r="E26" s="739">
        <f>+B26-D26</f>
        <v>0</v>
      </c>
    </row>
    <row r="27" spans="1:5" x14ac:dyDescent="0.2">
      <c r="A27" s="654"/>
      <c r="B27" s="739"/>
      <c r="C27" s="654"/>
      <c r="D27" s="740"/>
      <c r="E27" s="739"/>
    </row>
    <row r="28" spans="1:5" ht="15.75" x14ac:dyDescent="0.25">
      <c r="A28" s="655" t="str">
        <f>+Z_ÖSSZEFÜGGÉSEK!A31</f>
        <v>2021. évi módosított előirányzat KIADÁSOK</v>
      </c>
      <c r="B28" s="741"/>
      <c r="C28" s="656"/>
      <c r="D28" s="740"/>
      <c r="E28" s="739"/>
    </row>
    <row r="29" spans="1:5" x14ac:dyDescent="0.2">
      <c r="A29" s="654"/>
      <c r="B29" s="739"/>
      <c r="C29" s="654"/>
      <c r="D29" s="740"/>
      <c r="E29" s="739"/>
    </row>
    <row r="30" spans="1:5" x14ac:dyDescent="0.2">
      <c r="A30" s="654" t="s">
        <v>726</v>
      </c>
      <c r="B30" s="739">
        <f>+'Z_1.1.sz.mell.'!D135</f>
        <v>1339930658</v>
      </c>
      <c r="C30" s="654" t="s">
        <v>727</v>
      </c>
      <c r="D30" s="740">
        <f>+'Z_2.1.sz.mell'!H18+'Z_2.2.sz.mell'!H17</f>
        <v>1339930658</v>
      </c>
      <c r="E30" s="739">
        <f>+B30-D30</f>
        <v>0</v>
      </c>
    </row>
    <row r="31" spans="1:5" x14ac:dyDescent="0.2">
      <c r="A31" s="654" t="s">
        <v>728</v>
      </c>
      <c r="B31" s="739">
        <f>+'Z_1.1.sz.mell.'!D160</f>
        <v>27822818</v>
      </c>
      <c r="C31" s="654" t="s">
        <v>729</v>
      </c>
      <c r="D31" s="740">
        <f>+'Z_2.1.sz.mell'!H29+'Z_2.2.sz.mell'!H30</f>
        <v>27822818</v>
      </c>
      <c r="E31" s="739">
        <f>+B31-D31</f>
        <v>0</v>
      </c>
    </row>
    <row r="32" spans="1:5" x14ac:dyDescent="0.2">
      <c r="A32" s="654" t="s">
        <v>730</v>
      </c>
      <c r="B32" s="739">
        <f>+'Z_1.1.sz.mell.'!D161</f>
        <v>1367753476</v>
      </c>
      <c r="C32" s="654" t="s">
        <v>731</v>
      </c>
      <c r="D32" s="740">
        <f>+'Z_2.1.sz.mell'!H30+'Z_2.2.sz.mell'!H31</f>
        <v>1367753476</v>
      </c>
      <c r="E32" s="739">
        <f>+B32-D32</f>
        <v>0</v>
      </c>
    </row>
    <row r="33" spans="1:5" x14ac:dyDescent="0.2">
      <c r="A33" s="654"/>
      <c r="B33" s="739"/>
      <c r="C33" s="654"/>
      <c r="D33" s="740"/>
      <c r="E33" s="739"/>
    </row>
    <row r="34" spans="1:5" ht="15.75" x14ac:dyDescent="0.25">
      <c r="A34" s="658" t="str">
        <f>+Z_ÖSSZEFÜGGÉSEK!A37</f>
        <v>2021.évi teljesített KIADÁSOK</v>
      </c>
      <c r="B34" s="741"/>
      <c r="C34" s="656"/>
      <c r="D34" s="740"/>
      <c r="E34" s="739"/>
    </row>
    <row r="35" spans="1:5" x14ac:dyDescent="0.2">
      <c r="A35" s="654"/>
      <c r="B35" s="739"/>
      <c r="C35" s="654"/>
      <c r="D35" s="740"/>
      <c r="E35" s="739"/>
    </row>
    <row r="36" spans="1:5" x14ac:dyDescent="0.2">
      <c r="A36" s="654" t="s">
        <v>732</v>
      </c>
      <c r="B36" s="739">
        <f>+'Z_1.1.sz.mell.'!E135</f>
        <v>0</v>
      </c>
      <c r="C36" s="654" t="s">
        <v>733</v>
      </c>
      <c r="D36" s="740">
        <f>+'Z_2.1.sz.mell'!I18+'Z_2.2.sz.mell'!I17</f>
        <v>0</v>
      </c>
      <c r="E36" s="739">
        <f>+B36-D36</f>
        <v>0</v>
      </c>
    </row>
    <row r="37" spans="1:5" x14ac:dyDescent="0.2">
      <c r="A37" s="654" t="s">
        <v>734</v>
      </c>
      <c r="B37" s="739">
        <f>+'Z_1.1.sz.mell.'!E160</f>
        <v>0</v>
      </c>
      <c r="C37" s="654" t="s">
        <v>735</v>
      </c>
      <c r="D37" s="740">
        <f>+'Z_2.1.sz.mell'!I29+'Z_2.2.sz.mell'!I30</f>
        <v>0</v>
      </c>
      <c r="E37" s="739">
        <f>+B37-D37</f>
        <v>0</v>
      </c>
    </row>
    <row r="38" spans="1:5" x14ac:dyDescent="0.2">
      <c r="A38" s="654" t="s">
        <v>754</v>
      </c>
      <c r="B38" s="739">
        <f>+'Z_1.1.sz.mell.'!E161</f>
        <v>0</v>
      </c>
      <c r="C38" s="654" t="s">
        <v>737</v>
      </c>
      <c r="D38" s="740">
        <f>+'Z_2.1.sz.mell'!I30+'Z_2.2.sz.mell'!I31</f>
        <v>0</v>
      </c>
      <c r="E38" s="739">
        <f>+B38-D38</f>
        <v>0</v>
      </c>
    </row>
  </sheetData>
  <sheetProtection sheet="1"/>
  <customSheetViews>
    <customSheetView guid="{9A8A2574-4E4C-4A0E-A4B4-611EAAF4A38D}" scale="120" fitToPage="1">
      <selection activeCell="H29" sqref="H29"/>
      <pageMargins left="0.79" right="0.56999999999999995" top="0.88" bottom="0.66" header="0.5" footer="0.5"/>
      <pageSetup paperSize="9" scale="95" orientation="landscape" r:id="rId1"/>
      <headerFooter alignWithMargins="0"/>
    </customSheetView>
  </customSheetViews>
  <conditionalFormatting sqref="E3:E15">
    <cfRule type="cellIs" dxfId="1" priority="2" stopIfTrue="1" operator="notEqual">
      <formula>0</formula>
    </cfRule>
  </conditionalFormatting>
  <conditionalFormatting sqref="E3:E38">
    <cfRule type="cellIs" dxfId="0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2"/>
  <headerFooter alignWithMargins="0"/>
</worksheet>
</file>

<file path=xl/worksheets/sheet3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/>
  </sheetViews>
  <sheetFormatPr defaultRowHeight="12.75" x14ac:dyDescent="0.2"/>
  <cols>
    <col min="1" max="1" width="47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55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15" x14ac:dyDescent="0.2">
      <c r="A1" s="629"/>
      <c r="B1" s="2134" t="str">
        <f>CONCATENATE("3. melléklet ",Z_ALAPADATOK!A7," ",Z_ALAPADATOK!B7," ",Z_ALAPADATOK!C7," ",Z_ALAPADATOK!D7," ",Z_ALAPADATOK!E7," ",Z_ALAPADATOK!F7," ",Z_ALAPADATOK!G7," ",Z_ALAPADATOK!H7)</f>
        <v>3. melléklet a …. / 2022. ( … ) önkormányzati rendelethez</v>
      </c>
      <c r="C1" s="2135"/>
      <c r="D1" s="2135"/>
      <c r="E1" s="2135"/>
      <c r="F1" s="2135"/>
      <c r="G1" s="2135"/>
    </row>
    <row r="2" spans="1:7" x14ac:dyDescent="0.2">
      <c r="A2" s="629"/>
      <c r="B2" s="614"/>
      <c r="C2" s="614"/>
      <c r="D2" s="614"/>
      <c r="E2" s="614"/>
      <c r="F2" s="614"/>
      <c r="G2" s="614"/>
    </row>
    <row r="3" spans="1:7" ht="25.5" customHeight="1" x14ac:dyDescent="0.2">
      <c r="A3" s="2133" t="s">
        <v>822</v>
      </c>
      <c r="B3" s="2133"/>
      <c r="C3" s="2133"/>
      <c r="D3" s="2133"/>
      <c r="E3" s="2133"/>
      <c r="F3" s="2133"/>
      <c r="G3" s="2133"/>
    </row>
    <row r="4" spans="1:7" ht="22.5" customHeight="1" thickBot="1" x14ac:dyDescent="0.3">
      <c r="A4" s="629"/>
      <c r="B4" s="614"/>
      <c r="C4" s="614"/>
      <c r="D4" s="614"/>
      <c r="E4" s="614"/>
      <c r="F4" s="614"/>
      <c r="G4" s="630" t="str">
        <f>'Z_2.2.sz.mell'!I2</f>
        <v xml:space="preserve"> Forintban!</v>
      </c>
    </row>
    <row r="5" spans="1:7" s="45" customFormat="1" ht="44.45" customHeight="1" thickBot="1" x14ac:dyDescent="0.25">
      <c r="A5" s="631" t="s">
        <v>63</v>
      </c>
      <c r="B5" s="632" t="s">
        <v>64</v>
      </c>
      <c r="C5" s="632" t="s">
        <v>65</v>
      </c>
      <c r="D5" s="183" t="str">
        <f>+CONCATENATE("Felhasználás   ",LEFT(Z_ÖSSZEFÜGGÉSEK!A6,4)-1,". XII. 31-ig")</f>
        <v>Felhasználás   2020. XII. 31-ig</v>
      </c>
      <c r="E5" s="183" t="str">
        <f>+CONCATENATE(LEFT(Z_ÖSSZEFÜGGÉSEK!A6,4),". évi",CHAR(10),"módosított előirányzat")</f>
        <v>2021. évi
módosított előirányzat</v>
      </c>
      <c r="F5" s="183" t="str">
        <f>+CONCATENATE("Teljesítés",CHAR(10),LEFT(Z_ÖSSZEFÜGGÉSEK!A6,4),". XII. 31-ig")</f>
        <v>Teljesítés
2021. XII. 31-ig</v>
      </c>
      <c r="G5" s="52" t="str">
        <f>+CONCATENATE("Összes teljesítés",CHAR(10),LEFT(Z_ÖSSZEFÜGGÉSEK!A6,4),". XII. 31-ig")</f>
        <v>Összes teljesítés
2021. XII. 31-ig</v>
      </c>
    </row>
    <row r="6" spans="1:7" s="55" customFormat="1" ht="12" customHeight="1" thickBot="1" x14ac:dyDescent="0.25">
      <c r="A6" s="852" t="s">
        <v>488</v>
      </c>
      <c r="B6" s="853" t="s">
        <v>489</v>
      </c>
      <c r="C6" s="853" t="s">
        <v>490</v>
      </c>
      <c r="D6" s="853" t="s">
        <v>492</v>
      </c>
      <c r="E6" s="853" t="s">
        <v>491</v>
      </c>
      <c r="F6" s="853" t="s">
        <v>493</v>
      </c>
      <c r="G6" s="505" t="s">
        <v>795</v>
      </c>
    </row>
    <row r="7" spans="1:7" ht="15.95" customHeight="1" x14ac:dyDescent="0.2">
      <c r="A7" s="455" t="str">
        <f>'IB_3.sz.mell.'!A7</f>
        <v>Óvodai játszótér kialakítása</v>
      </c>
      <c r="B7" s="25">
        <f>'IB_3.sz.mell.'!B7</f>
        <v>4785922</v>
      </c>
      <c r="C7" s="1282">
        <f>'IB_3.sz.mell.'!C7</f>
        <v>0</v>
      </c>
      <c r="D7" s="25">
        <f>'IB_3.sz.mell.'!D7</f>
        <v>0</v>
      </c>
      <c r="E7" s="25">
        <f>'IB_3.sz.mell.'!E7</f>
        <v>4785922</v>
      </c>
      <c r="F7" s="25"/>
      <c r="G7" s="56">
        <f>D7+F7</f>
        <v>0</v>
      </c>
    </row>
    <row r="8" spans="1:7" ht="15.95" customHeight="1" x14ac:dyDescent="0.2">
      <c r="A8" s="455" t="str">
        <f>'IB_3.sz.mell.'!A8</f>
        <v>Önkormányzati tul.lévő út-híd felújítás(Rózsa utca)</v>
      </c>
      <c r="B8" s="25">
        <f>'IB_3.sz.mell.'!B8</f>
        <v>14885398</v>
      </c>
      <c r="C8" s="1282">
        <f>'IB_3.sz.mell.'!C8</f>
        <v>0</v>
      </c>
      <c r="D8" s="25">
        <f>'IB_3.sz.mell.'!D8</f>
        <v>0</v>
      </c>
      <c r="E8" s="25">
        <f>'IB_3.sz.mell.'!E8</f>
        <v>14885398</v>
      </c>
      <c r="F8" s="25"/>
      <c r="G8" s="56">
        <f t="shared" ref="G8:G24" si="0">D8+F8</f>
        <v>0</v>
      </c>
    </row>
    <row r="9" spans="1:7" ht="15.95" customHeight="1" x14ac:dyDescent="0.2">
      <c r="A9" s="455" t="str">
        <f>'IB_3.sz.mell.'!A9</f>
        <v>Közösségi tér ki6átalakítás és foglalkoztatás</v>
      </c>
      <c r="B9" s="25">
        <f>'IB_3.sz.mell.'!B9</f>
        <v>2969460</v>
      </c>
      <c r="C9" s="1282">
        <f>'IB_3.sz.mell.'!C9</f>
        <v>0</v>
      </c>
      <c r="D9" s="25">
        <f>'IB_3.sz.mell.'!D9</f>
        <v>1237275</v>
      </c>
      <c r="E9" s="25">
        <f>'IB_3.sz.mell.'!E9</f>
        <v>1732185</v>
      </c>
      <c r="F9" s="25"/>
      <c r="G9" s="56">
        <f t="shared" si="0"/>
        <v>1237275</v>
      </c>
    </row>
    <row r="10" spans="1:7" ht="15.95" customHeight="1" x14ac:dyDescent="0.2">
      <c r="A10" s="456" t="str">
        <f>'IB_3.sz.mell.'!A10</f>
        <v>Temető felújítása</v>
      </c>
      <c r="B10" s="25">
        <f>'IB_3.sz.mell.'!B10</f>
        <v>4980875</v>
      </c>
      <c r="C10" s="1282">
        <f>'IB_3.sz.mell.'!C10</f>
        <v>0</v>
      </c>
      <c r="D10" s="25">
        <f>'IB_3.sz.mell.'!D10</f>
        <v>0</v>
      </c>
      <c r="E10" s="25">
        <f>'IB_3.sz.mell.'!E10</f>
        <v>4980875</v>
      </c>
      <c r="F10" s="25"/>
      <c r="G10" s="56">
        <f t="shared" si="0"/>
        <v>0</v>
      </c>
    </row>
    <row r="11" spans="1:7" ht="15.95" customHeight="1" x14ac:dyDescent="0.2">
      <c r="A11" s="455" t="str">
        <f>'IB_3.sz.mell.'!A11</f>
        <v>Óvodai sportterm,tornaszoba fejlesztése</v>
      </c>
      <c r="B11" s="25">
        <f>'IB_3.sz.mell.'!B11</f>
        <v>14974996</v>
      </c>
      <c r="C11" s="1282">
        <f>'IB_3.sz.mell.'!C11</f>
        <v>0</v>
      </c>
      <c r="D11" s="25">
        <f>'IB_3.sz.mell.'!D11</f>
        <v>0</v>
      </c>
      <c r="E11" s="25">
        <f>'IB_3.sz.mell.'!E11</f>
        <v>14974996</v>
      </c>
      <c r="F11" s="25"/>
      <c r="G11" s="56">
        <f t="shared" si="0"/>
        <v>0</v>
      </c>
    </row>
    <row r="12" spans="1:7" ht="15.95" customHeight="1" x14ac:dyDescent="0.2">
      <c r="A12" s="456" t="str">
        <f>'IB_3.sz.mell.'!A12</f>
        <v>Óvodaépület felújítása</v>
      </c>
      <c r="B12" s="25">
        <f>'IB_3.sz.mell.'!B12</f>
        <v>5045596</v>
      </c>
      <c r="C12" s="1282">
        <f>'IB_3.sz.mell.'!C12</f>
        <v>0</v>
      </c>
      <c r="D12" s="25">
        <f>'IB_3.sz.mell.'!D12</f>
        <v>0</v>
      </c>
      <c r="E12" s="25">
        <f>'IB_3.sz.mell.'!E12</f>
        <v>5045596</v>
      </c>
      <c r="F12" s="25"/>
      <c r="G12" s="56">
        <f t="shared" si="0"/>
        <v>0</v>
      </c>
    </row>
    <row r="13" spans="1:7" ht="15.95" customHeight="1" x14ac:dyDescent="0.2">
      <c r="A13" s="455" t="str">
        <f>'IB_3.sz.mell.'!A13</f>
        <v>Bőlcsödei férőhely kialakítása</v>
      </c>
      <c r="B13" s="25">
        <f>'IB_3.sz.mell.'!B13</f>
        <v>270000000</v>
      </c>
      <c r="C13" s="1282">
        <f>'IB_3.sz.mell.'!C13</f>
        <v>0</v>
      </c>
      <c r="D13" s="25">
        <f>'IB_3.sz.mell.'!D13</f>
        <v>3000000</v>
      </c>
      <c r="E13" s="25">
        <f>'IB_3.sz.mell.'!E13</f>
        <v>267000000</v>
      </c>
      <c r="F13" s="25"/>
      <c r="G13" s="56">
        <f t="shared" si="0"/>
        <v>3000000</v>
      </c>
    </row>
    <row r="14" spans="1:7" ht="15.95" customHeight="1" x14ac:dyDescent="0.2">
      <c r="A14" s="455" t="str">
        <f>'IB_3.sz.mell.'!A14</f>
        <v>Épület energetika fejlesztése</v>
      </c>
      <c r="B14" s="25">
        <f>'IB_3.sz.mell.'!B14</f>
        <v>39585000</v>
      </c>
      <c r="C14" s="1282">
        <f>'IB_3.sz.mell.'!C14</f>
        <v>0</v>
      </c>
      <c r="D14" s="25">
        <f>'IB_3.sz.mell.'!D14</f>
        <v>1187550</v>
      </c>
      <c r="E14" s="25">
        <f>'IB_3.sz.mell.'!E14</f>
        <v>38397450</v>
      </c>
      <c r="F14" s="25"/>
      <c r="G14" s="56">
        <f t="shared" si="0"/>
        <v>1187550</v>
      </c>
    </row>
    <row r="15" spans="1:7" ht="15.95" customHeight="1" x14ac:dyDescent="0.2">
      <c r="A15" s="455" t="str">
        <f>'IB_3.sz.mell.'!A15</f>
        <v>Külterületi utak felújítása</v>
      </c>
      <c r="B15" s="25">
        <f>'IB_3.sz.mell.'!B15</f>
        <v>49575760</v>
      </c>
      <c r="C15" s="1282">
        <f>'IB_3.sz.mell.'!C15</f>
        <v>0</v>
      </c>
      <c r="D15" s="25">
        <f>'IB_3.sz.mell.'!D15</f>
        <v>0</v>
      </c>
      <c r="E15" s="25">
        <f>'IB_3.sz.mell.'!E15</f>
        <v>49575760</v>
      </c>
      <c r="F15" s="25"/>
      <c r="G15" s="56">
        <f t="shared" si="0"/>
        <v>0</v>
      </c>
    </row>
    <row r="16" spans="1:7" ht="15.95" customHeight="1" x14ac:dyDescent="0.2">
      <c r="A16" s="455" t="str">
        <f>'IB_3.sz.mell.'!A16</f>
        <v>Jó itt élni</v>
      </c>
      <c r="B16" s="25">
        <f>'IB_3.sz.mell.'!B16</f>
        <v>23269696</v>
      </c>
      <c r="C16" s="1282">
        <f>'IB_3.sz.mell.'!C16</f>
        <v>0</v>
      </c>
      <c r="D16" s="25">
        <f>'IB_3.sz.mell.'!D16</f>
        <v>0</v>
      </c>
      <c r="E16" s="25">
        <f>'IB_3.sz.mell.'!E16</f>
        <v>23269696</v>
      </c>
      <c r="F16" s="25"/>
      <c r="G16" s="56">
        <f t="shared" si="0"/>
        <v>0</v>
      </c>
    </row>
    <row r="17" spans="1:7" ht="15.95" customHeight="1" x14ac:dyDescent="0.2">
      <c r="A17" s="455" t="str">
        <f>'IB_3.sz.mell.'!A17</f>
        <v>Humán kapacitás</v>
      </c>
      <c r="B17" s="25">
        <f>'IB_3.sz.mell.'!B17</f>
        <v>4998969</v>
      </c>
      <c r="C17" s="1282">
        <f>'IB_3.sz.mell.'!C17</f>
        <v>0</v>
      </c>
      <c r="D17" s="25">
        <f>'IB_3.sz.mell.'!D17</f>
        <v>0</v>
      </c>
      <c r="E17" s="25">
        <f>'IB_3.sz.mell.'!E17</f>
        <v>4998969</v>
      </c>
      <c r="F17" s="25"/>
      <c r="G17" s="56">
        <f t="shared" si="0"/>
        <v>0</v>
      </c>
    </row>
    <row r="18" spans="1:7" ht="15.95" customHeight="1" x14ac:dyDescent="0.2">
      <c r="A18" s="455" t="str">
        <f>'IB_3.sz.mell.'!A18</f>
        <v>Felújítások</v>
      </c>
      <c r="B18" s="25">
        <f>'IB_3.sz.mell.'!B18</f>
        <v>117613706</v>
      </c>
      <c r="C18" s="1282">
        <f>'IB_3.sz.mell.'!C18</f>
        <v>0</v>
      </c>
      <c r="D18" s="25">
        <f>'IB_3.sz.mell.'!D18</f>
        <v>0</v>
      </c>
      <c r="E18" s="25">
        <f>'IB_3.sz.mell.'!E18</f>
        <v>117613706</v>
      </c>
      <c r="F18" s="25"/>
      <c r="G18" s="56">
        <f t="shared" si="0"/>
        <v>0</v>
      </c>
    </row>
    <row r="19" spans="1:7" ht="15.95" customHeight="1" x14ac:dyDescent="0.2">
      <c r="A19" s="455">
        <f>'IB_3.sz.mell.'!A19</f>
        <v>0</v>
      </c>
      <c r="B19" s="25">
        <f>'IB_3.sz.mell.'!B19</f>
        <v>0</v>
      </c>
      <c r="C19" s="1282">
        <f>'IB_3.sz.mell.'!C19</f>
        <v>0</v>
      </c>
      <c r="D19" s="25">
        <f>'IB_3.sz.mell.'!D19</f>
        <v>0</v>
      </c>
      <c r="E19" s="25">
        <f>'IB_3.sz.mell.'!E19</f>
        <v>0</v>
      </c>
      <c r="F19" s="25"/>
      <c r="G19" s="56">
        <f t="shared" si="0"/>
        <v>0</v>
      </c>
    </row>
    <row r="20" spans="1:7" ht="15.95" customHeight="1" x14ac:dyDescent="0.2">
      <c r="A20" s="455">
        <f>'IB_3.sz.mell.'!A20</f>
        <v>0</v>
      </c>
      <c r="B20" s="25">
        <f>'IB_3.sz.mell.'!B20</f>
        <v>0</v>
      </c>
      <c r="C20" s="1282">
        <f>'IB_3.sz.mell.'!C20</f>
        <v>0</v>
      </c>
      <c r="D20" s="25">
        <f>'IB_3.sz.mell.'!D20</f>
        <v>0</v>
      </c>
      <c r="E20" s="25">
        <f>'IB_3.sz.mell.'!E20</f>
        <v>0</v>
      </c>
      <c r="F20" s="25"/>
      <c r="G20" s="56">
        <f t="shared" si="0"/>
        <v>0</v>
      </c>
    </row>
    <row r="21" spans="1:7" ht="15.95" customHeight="1" x14ac:dyDescent="0.2">
      <c r="A21" s="455">
        <f>'IB_3.sz.mell.'!A21</f>
        <v>0</v>
      </c>
      <c r="B21" s="25">
        <f>'IB_3.sz.mell.'!B21</f>
        <v>0</v>
      </c>
      <c r="C21" s="1282">
        <f>'IB_3.sz.mell.'!C21</f>
        <v>0</v>
      </c>
      <c r="D21" s="25">
        <f>'IB_3.sz.mell.'!D21</f>
        <v>0</v>
      </c>
      <c r="E21" s="25">
        <f>'IB_3.sz.mell.'!E21</f>
        <v>0</v>
      </c>
      <c r="F21" s="25"/>
      <c r="G21" s="56">
        <f t="shared" si="0"/>
        <v>0</v>
      </c>
    </row>
    <row r="22" spans="1:7" ht="15.95" customHeight="1" x14ac:dyDescent="0.2">
      <c r="A22" s="455">
        <f>'IB_3.sz.mell.'!A22</f>
        <v>0</v>
      </c>
      <c r="B22" s="25">
        <f>'IB_3.sz.mell.'!B22</f>
        <v>0</v>
      </c>
      <c r="C22" s="1282">
        <f>'IB_3.sz.mell.'!C22</f>
        <v>0</v>
      </c>
      <c r="D22" s="25">
        <f>'IB_3.sz.mell.'!D22</f>
        <v>0</v>
      </c>
      <c r="E22" s="25">
        <f>'IB_3.sz.mell.'!E22</f>
        <v>0</v>
      </c>
      <c r="F22" s="25"/>
      <c r="G22" s="56">
        <f t="shared" si="0"/>
        <v>0</v>
      </c>
    </row>
    <row r="23" spans="1:7" ht="15.95" customHeight="1" x14ac:dyDescent="0.2">
      <c r="A23" s="455">
        <f>'IB_3.sz.mell.'!A23</f>
        <v>0</v>
      </c>
      <c r="B23" s="25">
        <f>'IB_3.sz.mell.'!B23</f>
        <v>0</v>
      </c>
      <c r="C23" s="1282">
        <f>'IB_3.sz.mell.'!C23</f>
        <v>0</v>
      </c>
      <c r="D23" s="25">
        <f>'IB_3.sz.mell.'!D23</f>
        <v>0</v>
      </c>
      <c r="E23" s="25">
        <f>'IB_3.sz.mell.'!E23</f>
        <v>0</v>
      </c>
      <c r="F23" s="25"/>
      <c r="G23" s="56">
        <f t="shared" si="0"/>
        <v>0</v>
      </c>
    </row>
    <row r="24" spans="1:7" ht="15.95" customHeight="1" thickBot="1" x14ac:dyDescent="0.25">
      <c r="A24" s="57">
        <f>'IB_3.sz.mell.'!A24</f>
        <v>0</v>
      </c>
      <c r="B24" s="26">
        <f>'IB_3.sz.mell.'!B24</f>
        <v>0</v>
      </c>
      <c r="C24" s="1283">
        <f>'IB_3.sz.mell.'!C24</f>
        <v>0</v>
      </c>
      <c r="D24" s="26">
        <f>'IB_3.sz.mell.'!D24</f>
        <v>0</v>
      </c>
      <c r="E24" s="26">
        <f>'IB_3.sz.mell.'!E24</f>
        <v>0</v>
      </c>
      <c r="F24" s="26"/>
      <c r="G24" s="58">
        <f t="shared" si="0"/>
        <v>0</v>
      </c>
    </row>
    <row r="25" spans="1:7" s="61" customFormat="1" ht="18" customHeight="1" thickBot="1" x14ac:dyDescent="0.25">
      <c r="A25" s="184" t="str">
        <f>'IB_3.sz.mell.'!A25</f>
        <v>ÖSSZESEN:</v>
      </c>
      <c r="B25" s="59">
        <f>'IB_3.sz.mell.'!B25</f>
        <v>552685378</v>
      </c>
      <c r="C25" s="117">
        <f>'IB_3.sz.mell.'!C25</f>
        <v>0</v>
      </c>
      <c r="D25" s="59">
        <f>'IB_3.sz.mell.'!D25</f>
        <v>5424825</v>
      </c>
      <c r="E25" s="59">
        <f>'IB_3.sz.mell.'!E25</f>
        <v>547260553</v>
      </c>
      <c r="F25" s="59">
        <f>SUM(F7:F24)</f>
        <v>0</v>
      </c>
      <c r="G25" s="60">
        <f>SUM(G7:G24)</f>
        <v>5424825</v>
      </c>
    </row>
  </sheetData>
  <sheetProtection sheet="1"/>
  <customSheetViews>
    <customSheetView guid="{9A8A2574-4E4C-4A0E-A4B4-611EAAF4A38D}" scale="120">
      <pageMargins left="0.61" right="0.52" top="1.02" bottom="0.98425196850393704" header="0.78740157480314965" footer="0.78740157480314965"/>
      <printOptions horizontalCentered="1"/>
      <pageSetup paperSize="9" scale="96" orientation="landscape" horizontalDpi="300" verticalDpi="300" r:id="rId1"/>
      <headerFooter alignWithMargins="0"/>
    </customSheetView>
  </customSheetViews>
  <mergeCells count="2">
    <mergeCell ref="B1:G1"/>
    <mergeCell ref="A3:G3"/>
  </mergeCells>
  <printOptions horizontalCentered="1"/>
  <pageMargins left="0.61" right="0.52" top="1.02" bottom="0.98425196850393704" header="0.78740157480314965" footer="0.78740157480314965"/>
  <pageSetup paperSize="9" scale="96" orientation="landscape" horizontalDpi="300" verticalDpi="300" r:id="rId2"/>
  <headerFooter alignWithMargins="0"/>
</worksheet>
</file>

<file path=xl/worksheets/sheet3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25"/>
  <sheetViews>
    <sheetView zoomScale="120" zoomScaleNormal="120" workbookViewId="0">
      <selection activeCell="I11" sqref="I11"/>
    </sheetView>
  </sheetViews>
  <sheetFormatPr defaultRowHeight="12.75" x14ac:dyDescent="0.2"/>
  <cols>
    <col min="1" max="1" width="54.1640625" style="43" customWidth="1"/>
    <col min="2" max="2" width="15.6640625" style="42" customWidth="1"/>
    <col min="3" max="3" width="16.33203125" style="42" customWidth="1"/>
    <col min="4" max="5" width="18" style="42" customWidth="1"/>
    <col min="6" max="6" width="16.6640625" style="42" customWidth="1"/>
    <col min="7" max="7" width="18.83203125" style="42" customWidth="1"/>
    <col min="8" max="9" width="12.83203125" style="42" customWidth="1"/>
    <col min="10" max="10" width="13.83203125" style="42" customWidth="1"/>
    <col min="11" max="16384" width="9.33203125" style="42"/>
  </cols>
  <sheetData>
    <row r="1" spans="1:7" ht="15" x14ac:dyDescent="0.2">
      <c r="A1" s="629"/>
      <c r="B1" s="2134" t="str">
        <f>CONCATENATE("4. melléklet ",Z_ALAPADATOK!A7," ",Z_ALAPADATOK!B7," ",Z_ALAPADATOK!C7," ",Z_ALAPADATOK!D7," ",Z_ALAPADATOK!E7," ",Z_ALAPADATOK!F7," ",Z_ALAPADATOK!G7," ",Z_ALAPADATOK!H7)</f>
        <v>4. melléklet a …. / 2022. ( … ) önkormányzati rendelethez</v>
      </c>
      <c r="C1" s="2134"/>
      <c r="D1" s="2134"/>
      <c r="E1" s="2134"/>
      <c r="F1" s="2134"/>
      <c r="G1" s="2134"/>
    </row>
    <row r="2" spans="1:7" x14ac:dyDescent="0.2">
      <c r="A2" s="629"/>
      <c r="B2" s="614"/>
      <c r="C2" s="614"/>
      <c r="D2" s="614"/>
      <c r="E2" s="614"/>
      <c r="F2" s="614"/>
      <c r="G2" s="614"/>
    </row>
    <row r="3" spans="1:7" ht="24.75" customHeight="1" x14ac:dyDescent="0.2">
      <c r="A3" s="2133" t="s">
        <v>823</v>
      </c>
      <c r="B3" s="2133"/>
      <c r="C3" s="2133"/>
      <c r="D3" s="2133"/>
      <c r="E3" s="2133"/>
      <c r="F3" s="2133"/>
      <c r="G3" s="2133"/>
    </row>
    <row r="4" spans="1:7" ht="23.25" customHeight="1" thickBot="1" x14ac:dyDescent="0.3">
      <c r="A4" s="629"/>
      <c r="B4" s="614"/>
      <c r="C4" s="614"/>
      <c r="D4" s="614"/>
      <c r="E4" s="614"/>
      <c r="F4" s="614"/>
      <c r="G4" s="630" t="str">
        <f>'Z_3.sz.mell.'!G4</f>
        <v xml:space="preserve"> Forintban!</v>
      </c>
    </row>
    <row r="5" spans="1:7" s="45" customFormat="1" ht="48.75" customHeight="1" thickBot="1" x14ac:dyDescent="0.25">
      <c r="A5" s="631" t="s">
        <v>66</v>
      </c>
      <c r="B5" s="632" t="s">
        <v>64</v>
      </c>
      <c r="C5" s="632" t="s">
        <v>65</v>
      </c>
      <c r="D5" s="183" t="str">
        <f>+'Z_3.sz.mell.'!D5</f>
        <v>Felhasználás   2020. XII. 31-ig</v>
      </c>
      <c r="E5" s="183" t="str">
        <f>+CONCATENATE(LEFT(Z_ÖSSZEFÜGGÉSEK!A6,4),". évi",CHAR(10),"módosított előirányzat")</f>
        <v>2021. évi
módosított előirányzat</v>
      </c>
      <c r="F5" s="183" t="str">
        <f>+CONCATENATE("Teljesítés",CHAR(10),LEFT(Z_ÖSSZEFÜGGÉSEK!A6,4),". XII. 31-ig")</f>
        <v>Teljesítés
2021. XII. 31-ig</v>
      </c>
      <c r="G5" s="52" t="str">
        <f>+CONCATENATE("Összes teljesítés",CHAR(10),LEFT(Z_ÖSSZEFÜGGÉSEK!A6,4),". XII. 31-ig")</f>
        <v>Összes teljesítés
2021. XII. 31-ig</v>
      </c>
    </row>
    <row r="6" spans="1:7" s="55" customFormat="1" ht="15.2" customHeight="1" thickBot="1" x14ac:dyDescent="0.25">
      <c r="A6" s="852" t="s">
        <v>488</v>
      </c>
      <c r="B6" s="853" t="s">
        <v>489</v>
      </c>
      <c r="C6" s="853" t="s">
        <v>490</v>
      </c>
      <c r="D6" s="853" t="s">
        <v>492</v>
      </c>
      <c r="E6" s="853" t="s">
        <v>491</v>
      </c>
      <c r="F6" s="853" t="s">
        <v>493</v>
      </c>
      <c r="G6" s="854" t="s">
        <v>795</v>
      </c>
    </row>
    <row r="7" spans="1:7" ht="15.95" customHeight="1" x14ac:dyDescent="0.2">
      <c r="A7" s="62">
        <f>'IB_4.sz.mell.'!A7</f>
        <v>0</v>
      </c>
      <c r="B7" s="63">
        <f>'IB_4.sz.mell.'!B7</f>
        <v>0</v>
      </c>
      <c r="C7" s="1284">
        <f>'IB_4.sz.mell.'!C7</f>
        <v>0</v>
      </c>
      <c r="D7" s="63">
        <f>'IB_4.sz.mell.'!D7</f>
        <v>0</v>
      </c>
      <c r="E7" s="63">
        <f>'IB_4.sz.mell.'!E7</f>
        <v>0</v>
      </c>
      <c r="F7" s="63"/>
      <c r="G7" s="64">
        <f>D7+F7</f>
        <v>0</v>
      </c>
    </row>
    <row r="8" spans="1:7" ht="15.95" customHeight="1" x14ac:dyDescent="0.2">
      <c r="A8" s="62">
        <f>'IB_4.sz.mell.'!A8</f>
        <v>0</v>
      </c>
      <c r="B8" s="63">
        <f>'IB_4.sz.mell.'!B8</f>
        <v>0</v>
      </c>
      <c r="C8" s="1284">
        <f>'IB_4.sz.mell.'!C8</f>
        <v>0</v>
      </c>
      <c r="D8" s="63">
        <f>'IB_4.sz.mell.'!D8</f>
        <v>0</v>
      </c>
      <c r="E8" s="63">
        <f>'IB_4.sz.mell.'!E8</f>
        <v>0</v>
      </c>
      <c r="F8" s="63"/>
      <c r="G8" s="64">
        <f t="shared" ref="G8:G24" si="0">D8+F8</f>
        <v>0</v>
      </c>
    </row>
    <row r="9" spans="1:7" ht="15.95" customHeight="1" x14ac:dyDescent="0.2">
      <c r="A9" s="62">
        <f>'IB_4.sz.mell.'!A9</f>
        <v>0</v>
      </c>
      <c r="B9" s="63">
        <f>'IB_4.sz.mell.'!B9</f>
        <v>0</v>
      </c>
      <c r="C9" s="1284">
        <f>'IB_4.sz.mell.'!C9</f>
        <v>0</v>
      </c>
      <c r="D9" s="63">
        <f>'IB_4.sz.mell.'!D9</f>
        <v>0</v>
      </c>
      <c r="E9" s="63">
        <f>'IB_4.sz.mell.'!E9</f>
        <v>0</v>
      </c>
      <c r="F9" s="63"/>
      <c r="G9" s="64">
        <f t="shared" si="0"/>
        <v>0</v>
      </c>
    </row>
    <row r="10" spans="1:7" ht="15.95" customHeight="1" x14ac:dyDescent="0.2">
      <c r="A10" s="62">
        <f>'IB_4.sz.mell.'!A10</f>
        <v>0</v>
      </c>
      <c r="B10" s="63">
        <f>'IB_4.sz.mell.'!B10</f>
        <v>0</v>
      </c>
      <c r="C10" s="1284">
        <f>'IB_4.sz.mell.'!C10</f>
        <v>0</v>
      </c>
      <c r="D10" s="63">
        <f>'IB_4.sz.mell.'!D10</f>
        <v>0</v>
      </c>
      <c r="E10" s="63">
        <f>'IB_4.sz.mell.'!E10</f>
        <v>0</v>
      </c>
      <c r="F10" s="63"/>
      <c r="G10" s="64">
        <f t="shared" si="0"/>
        <v>0</v>
      </c>
    </row>
    <row r="11" spans="1:7" ht="15.95" customHeight="1" x14ac:dyDescent="0.2">
      <c r="A11" s="62">
        <f>'IB_4.sz.mell.'!A11</f>
        <v>0</v>
      </c>
      <c r="B11" s="63">
        <f>'IB_4.sz.mell.'!B11</f>
        <v>0</v>
      </c>
      <c r="C11" s="1284">
        <f>'IB_4.sz.mell.'!C11</f>
        <v>0</v>
      </c>
      <c r="D11" s="63">
        <f>'IB_4.sz.mell.'!D11</f>
        <v>0</v>
      </c>
      <c r="E11" s="63">
        <f>'IB_4.sz.mell.'!E11</f>
        <v>0</v>
      </c>
      <c r="F11" s="63"/>
      <c r="G11" s="64">
        <f t="shared" si="0"/>
        <v>0</v>
      </c>
    </row>
    <row r="12" spans="1:7" ht="15.95" customHeight="1" x14ac:dyDescent="0.2">
      <c r="A12" s="62">
        <f>'IB_4.sz.mell.'!A12</f>
        <v>0</v>
      </c>
      <c r="B12" s="63">
        <f>'IB_4.sz.mell.'!B12</f>
        <v>0</v>
      </c>
      <c r="C12" s="1284">
        <f>'IB_4.sz.mell.'!C12</f>
        <v>0</v>
      </c>
      <c r="D12" s="63">
        <f>'IB_4.sz.mell.'!D12</f>
        <v>0</v>
      </c>
      <c r="E12" s="63">
        <f>'IB_4.sz.mell.'!E12</f>
        <v>0</v>
      </c>
      <c r="F12" s="63"/>
      <c r="G12" s="64">
        <f t="shared" si="0"/>
        <v>0</v>
      </c>
    </row>
    <row r="13" spans="1:7" ht="15.95" customHeight="1" x14ac:dyDescent="0.2">
      <c r="A13" s="62">
        <f>'IB_4.sz.mell.'!A13</f>
        <v>0</v>
      </c>
      <c r="B13" s="63">
        <f>'IB_4.sz.mell.'!B13</f>
        <v>0</v>
      </c>
      <c r="C13" s="1284">
        <f>'IB_4.sz.mell.'!C13</f>
        <v>0</v>
      </c>
      <c r="D13" s="63">
        <f>'IB_4.sz.mell.'!D13</f>
        <v>0</v>
      </c>
      <c r="E13" s="63">
        <f>'IB_4.sz.mell.'!E13</f>
        <v>0</v>
      </c>
      <c r="F13" s="63"/>
      <c r="G13" s="64">
        <f t="shared" si="0"/>
        <v>0</v>
      </c>
    </row>
    <row r="14" spans="1:7" ht="15.95" customHeight="1" x14ac:dyDescent="0.2">
      <c r="A14" s="62">
        <f>'IB_4.sz.mell.'!A14</f>
        <v>0</v>
      </c>
      <c r="B14" s="63">
        <f>'IB_4.sz.mell.'!B14</f>
        <v>0</v>
      </c>
      <c r="C14" s="1284">
        <f>'IB_4.sz.mell.'!C14</f>
        <v>0</v>
      </c>
      <c r="D14" s="63">
        <f>'IB_4.sz.mell.'!D14</f>
        <v>0</v>
      </c>
      <c r="E14" s="63">
        <f>'IB_4.sz.mell.'!E14</f>
        <v>0</v>
      </c>
      <c r="F14" s="63"/>
      <c r="G14" s="64">
        <f t="shared" si="0"/>
        <v>0</v>
      </c>
    </row>
    <row r="15" spans="1:7" ht="15.95" customHeight="1" x14ac:dyDescent="0.2">
      <c r="A15" s="62">
        <f>'IB_4.sz.mell.'!A15</f>
        <v>0</v>
      </c>
      <c r="B15" s="63">
        <f>'IB_4.sz.mell.'!B15</f>
        <v>0</v>
      </c>
      <c r="C15" s="1284"/>
      <c r="D15" s="63"/>
      <c r="E15" s="63"/>
      <c r="F15" s="63"/>
      <c r="G15" s="64">
        <f t="shared" si="0"/>
        <v>0</v>
      </c>
    </row>
    <row r="16" spans="1:7" ht="15.95" customHeight="1" x14ac:dyDescent="0.2">
      <c r="A16" s="62">
        <f>'IB_4.sz.mell.'!A16</f>
        <v>0</v>
      </c>
      <c r="B16" s="63">
        <f>'IB_4.sz.mell.'!B16</f>
        <v>0</v>
      </c>
      <c r="C16" s="1284"/>
      <c r="D16" s="63"/>
      <c r="E16" s="63"/>
      <c r="F16" s="63"/>
      <c r="G16" s="64">
        <f t="shared" si="0"/>
        <v>0</v>
      </c>
    </row>
    <row r="17" spans="1:7" ht="15.95" customHeight="1" x14ac:dyDescent="0.2">
      <c r="A17" s="62">
        <f>'IB_4.sz.mell.'!A17</f>
        <v>0</v>
      </c>
      <c r="B17" s="63">
        <f>'IB_4.sz.mell.'!B17</f>
        <v>0</v>
      </c>
      <c r="C17" s="1284">
        <f>'IB_4.sz.mell.'!C17</f>
        <v>0</v>
      </c>
      <c r="D17" s="63">
        <f>'IB_4.sz.mell.'!D17</f>
        <v>0</v>
      </c>
      <c r="E17" s="63">
        <f>'IB_4.sz.mell.'!E17</f>
        <v>0</v>
      </c>
      <c r="F17" s="63"/>
      <c r="G17" s="64">
        <f t="shared" si="0"/>
        <v>0</v>
      </c>
    </row>
    <row r="18" spans="1:7" ht="15.95" customHeight="1" x14ac:dyDescent="0.2">
      <c r="A18" s="62">
        <f>'IB_4.sz.mell.'!A18</f>
        <v>0</v>
      </c>
      <c r="B18" s="63">
        <f>'IB_4.sz.mell.'!B18</f>
        <v>0</v>
      </c>
      <c r="C18" s="1284">
        <f>'IB_4.sz.mell.'!C18</f>
        <v>0</v>
      </c>
      <c r="D18" s="63">
        <f>'IB_4.sz.mell.'!D18</f>
        <v>0</v>
      </c>
      <c r="E18" s="63">
        <f>'IB_4.sz.mell.'!E18</f>
        <v>0</v>
      </c>
      <c r="F18" s="63"/>
      <c r="G18" s="64">
        <f t="shared" si="0"/>
        <v>0</v>
      </c>
    </row>
    <row r="19" spans="1:7" ht="15.95" customHeight="1" x14ac:dyDescent="0.2">
      <c r="A19" s="62">
        <f>'IB_4.sz.mell.'!A19</f>
        <v>0</v>
      </c>
      <c r="B19" s="63">
        <f>'IB_4.sz.mell.'!B19</f>
        <v>0</v>
      </c>
      <c r="C19" s="1284">
        <f>'IB_4.sz.mell.'!C19</f>
        <v>0</v>
      </c>
      <c r="D19" s="63">
        <f>'IB_4.sz.mell.'!D19</f>
        <v>0</v>
      </c>
      <c r="E19" s="63">
        <f>'IB_4.sz.mell.'!E19</f>
        <v>0</v>
      </c>
      <c r="F19" s="63"/>
      <c r="G19" s="64">
        <f t="shared" si="0"/>
        <v>0</v>
      </c>
    </row>
    <row r="20" spans="1:7" ht="15.95" customHeight="1" x14ac:dyDescent="0.2">
      <c r="A20" s="62">
        <f>'IB_4.sz.mell.'!A20</f>
        <v>0</v>
      </c>
      <c r="B20" s="63">
        <f>'IB_4.sz.mell.'!B20</f>
        <v>0</v>
      </c>
      <c r="C20" s="1284">
        <f>'IB_4.sz.mell.'!C20</f>
        <v>0</v>
      </c>
      <c r="D20" s="63">
        <f>'IB_4.sz.mell.'!D20</f>
        <v>0</v>
      </c>
      <c r="E20" s="63">
        <f>'IB_4.sz.mell.'!E20</f>
        <v>0</v>
      </c>
      <c r="F20" s="63"/>
      <c r="G20" s="64">
        <f t="shared" si="0"/>
        <v>0</v>
      </c>
    </row>
    <row r="21" spans="1:7" ht="15.95" customHeight="1" x14ac:dyDescent="0.2">
      <c r="A21" s="62">
        <f>'IB_4.sz.mell.'!A21</f>
        <v>0</v>
      </c>
      <c r="B21" s="63">
        <f>'IB_4.sz.mell.'!B21</f>
        <v>0</v>
      </c>
      <c r="C21" s="1284">
        <f>'IB_4.sz.mell.'!C21</f>
        <v>0</v>
      </c>
      <c r="D21" s="63">
        <f>'IB_4.sz.mell.'!D21</f>
        <v>0</v>
      </c>
      <c r="E21" s="63">
        <f>'IB_4.sz.mell.'!E21</f>
        <v>0</v>
      </c>
      <c r="F21" s="63"/>
      <c r="G21" s="64">
        <f t="shared" si="0"/>
        <v>0</v>
      </c>
    </row>
    <row r="22" spans="1:7" ht="15.95" customHeight="1" x14ac:dyDescent="0.2">
      <c r="A22" s="62">
        <f>'IB_4.sz.mell.'!A22</f>
        <v>0</v>
      </c>
      <c r="B22" s="63">
        <f>'IB_4.sz.mell.'!B22</f>
        <v>0</v>
      </c>
      <c r="C22" s="1284">
        <f>'IB_4.sz.mell.'!C22</f>
        <v>0</v>
      </c>
      <c r="D22" s="63">
        <f>'IB_4.sz.mell.'!D22</f>
        <v>0</v>
      </c>
      <c r="E22" s="63">
        <f>'IB_4.sz.mell.'!E22</f>
        <v>0</v>
      </c>
      <c r="F22" s="63"/>
      <c r="G22" s="64">
        <f t="shared" si="0"/>
        <v>0</v>
      </c>
    </row>
    <row r="23" spans="1:7" ht="15.95" customHeight="1" x14ac:dyDescent="0.2">
      <c r="A23" s="62">
        <f>'IB_4.sz.mell.'!A23</f>
        <v>0</v>
      </c>
      <c r="B23" s="63">
        <f>'IB_4.sz.mell.'!B23</f>
        <v>0</v>
      </c>
      <c r="C23" s="1284">
        <f>'IB_4.sz.mell.'!C23</f>
        <v>0</v>
      </c>
      <c r="D23" s="63">
        <f>'IB_4.sz.mell.'!D23</f>
        <v>0</v>
      </c>
      <c r="E23" s="63">
        <f>'IB_4.sz.mell.'!E23</f>
        <v>0</v>
      </c>
      <c r="F23" s="63"/>
      <c r="G23" s="64">
        <f t="shared" si="0"/>
        <v>0</v>
      </c>
    </row>
    <row r="24" spans="1:7" ht="15.95" customHeight="1" thickBot="1" x14ac:dyDescent="0.25">
      <c r="A24" s="62">
        <f>'IB_4.sz.mell.'!A24</f>
        <v>0</v>
      </c>
      <c r="B24" s="63">
        <f>'IB_4.sz.mell.'!B24</f>
        <v>0</v>
      </c>
      <c r="C24" s="1284">
        <f>'IB_4.sz.mell.'!C24</f>
        <v>0</v>
      </c>
      <c r="D24" s="63">
        <f>'IB_4.sz.mell.'!D24</f>
        <v>0</v>
      </c>
      <c r="E24" s="63">
        <f>'IB_4.sz.mell.'!E24</f>
        <v>0</v>
      </c>
      <c r="F24" s="63"/>
      <c r="G24" s="64">
        <f t="shared" si="0"/>
        <v>0</v>
      </c>
    </row>
    <row r="25" spans="1:7" s="61" customFormat="1" ht="18" customHeight="1" thickBot="1" x14ac:dyDescent="0.25">
      <c r="A25" s="184" t="str">
        <f>'IB_4.sz.mell.'!A25</f>
        <v>ÖSSZESEN:</v>
      </c>
      <c r="B25" s="185">
        <f>'IB_4.sz.mell.'!B25</f>
        <v>0</v>
      </c>
      <c r="C25" s="118">
        <f>'IB_4.sz.mell.'!C25</f>
        <v>0</v>
      </c>
      <c r="D25" s="185">
        <f>'IB_4.sz.mell.'!D25</f>
        <v>0</v>
      </c>
      <c r="E25" s="185">
        <f>'IB_4.sz.mell.'!E25</f>
        <v>0</v>
      </c>
      <c r="F25" s="185">
        <f>SUM(F7:F24)</f>
        <v>0</v>
      </c>
      <c r="G25" s="68">
        <f>SUM(G7:G24)</f>
        <v>0</v>
      </c>
    </row>
  </sheetData>
  <sheetProtection sheet="1"/>
  <customSheetViews>
    <customSheetView guid="{9A8A2574-4E4C-4A0E-A4B4-611EAAF4A38D}" scale="120">
      <selection activeCell="I11" sqref="I11"/>
      <pageMargins left="0.65" right="0.78740157480314965" top="1.2369791666666667" bottom="0.98425196850393704" header="0.78740157480314965" footer="0.78740157480314965"/>
      <printOptions horizontalCentered="1"/>
      <pageSetup paperSize="9" scale="91" orientation="landscape" horizontalDpi="300" verticalDpi="300" r:id="rId1"/>
      <headerFooter alignWithMargins="0">
        <oddHeader xml:space="preserve">&amp;R
   </oddHeader>
      </headerFooter>
    </customSheetView>
  </customSheetViews>
  <mergeCells count="2">
    <mergeCell ref="B1:G1"/>
    <mergeCell ref="A3:G3"/>
  </mergeCells>
  <printOptions horizontalCentered="1"/>
  <pageMargins left="0.65" right="0.78740157480314965" top="1.2369791666666667" bottom="0.98425196850393704" header="0.78740157480314965" footer="0.78740157480314965"/>
  <pageSetup paperSize="9" scale="91" orientation="landscape" horizontalDpi="300" verticalDpi="300" r:id="rId2"/>
  <headerFooter alignWithMargins="0">
    <oddHeader xml:space="preserve">&amp;R
   </oddHeader>
  </headerFooter>
</worksheet>
</file>

<file path=xl/worksheets/sheet3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342"/>
  <sheetViews>
    <sheetView topLeftCell="A319" zoomScale="120" zoomScaleNormal="120" zoomScaleSheetLayoutView="100" workbookViewId="0">
      <selection sqref="A1:I1"/>
    </sheetView>
  </sheetViews>
  <sheetFormatPr defaultRowHeight="12.75" x14ac:dyDescent="0.2"/>
  <cols>
    <col min="1" max="1" width="28.5" customWidth="1"/>
    <col min="2" max="4" width="13.83203125" customWidth="1"/>
    <col min="5" max="5" width="12.83203125" customWidth="1"/>
    <col min="6" max="7" width="13.83203125" customWidth="1"/>
    <col min="8" max="8" width="12.83203125" customWidth="1"/>
    <col min="9" max="9" width="13.83203125" customWidth="1"/>
    <col min="10" max="10" width="7.33203125" customWidth="1"/>
    <col min="11" max="11" width="11.33203125" customWidth="1"/>
    <col min="12" max="12" width="4" customWidth="1"/>
  </cols>
  <sheetData>
    <row r="1" spans="1:10" ht="15" customHeight="1" x14ac:dyDescent="0.2">
      <c r="A1" s="2408"/>
      <c r="B1" s="2408"/>
      <c r="C1" s="2408"/>
      <c r="D1" s="2408"/>
      <c r="E1" s="2408"/>
      <c r="F1" s="2408"/>
      <c r="G1" s="2408"/>
      <c r="H1" s="2408"/>
      <c r="I1" s="2408"/>
      <c r="J1" s="2395" t="str">
        <f>CONCATENATE("5. melléklet ",Z_ALAPADATOK!A7," ",Z_ALAPADATOK!B7," ",Z_ALAPADATOK!C7," ",Z_ALAPADATOK!D7," ",Z_ALAPADATOK!E7," ",Z_ALAPADATOK!F7," ",Z_ALAPADATOK!G7," ",Z_ALAPADATOK!H7)</f>
        <v>5. melléklet a …. / 2022. ( … ) önkormányzati rendelethez</v>
      </c>
    </row>
    <row r="2" spans="1:10" ht="15.75" x14ac:dyDescent="0.2">
      <c r="A2" s="2152" t="s">
        <v>1083</v>
      </c>
      <c r="B2" s="2152"/>
      <c r="C2" s="2152"/>
      <c r="D2" s="2152"/>
      <c r="E2" s="2152"/>
      <c r="F2" s="2152"/>
      <c r="G2" s="2152"/>
      <c r="H2" s="2152"/>
      <c r="I2" s="2152"/>
      <c r="J2" s="2395"/>
    </row>
    <row r="3" spans="1:10" ht="14.25" thickBot="1" x14ac:dyDescent="0.25">
      <c r="A3" s="1623"/>
      <c r="B3" s="1623"/>
      <c r="C3" s="1623"/>
      <c r="D3" s="1623"/>
      <c r="E3" s="1623"/>
      <c r="F3" s="1623"/>
      <c r="G3" s="1623"/>
      <c r="H3" s="2409" t="str">
        <f>H14</f>
        <v>Forintban!</v>
      </c>
      <c r="I3" s="2409"/>
      <c r="J3" s="2395"/>
    </row>
    <row r="4" spans="1:10" ht="42.75" thickBot="1" x14ac:dyDescent="0.25">
      <c r="A4" s="2153" t="s">
        <v>137</v>
      </c>
      <c r="B4" s="2154"/>
      <c r="C4" s="2154"/>
      <c r="D4" s="2154"/>
      <c r="E4" s="2154"/>
      <c r="F4" s="2271"/>
      <c r="G4" s="1624" t="s">
        <v>801</v>
      </c>
      <c r="H4" s="1624" t="s">
        <v>799</v>
      </c>
      <c r="I4" s="1624" t="str">
        <f>CONCATENATE("Összes teljesítés ",Z_TARTALOMJEGYZÉK!A1,". XII.31 -ig")</f>
        <v>Összes teljesítés 2021. XII.31 -ig</v>
      </c>
      <c r="J4" s="2395"/>
    </row>
    <row r="5" spans="1:10" x14ac:dyDescent="0.2">
      <c r="A5" s="2410">
        <f>KVI_MOD_8.sz.mell.!A5</f>
        <v>0</v>
      </c>
      <c r="B5" s="2411"/>
      <c r="C5" s="2411"/>
      <c r="D5" s="2411"/>
      <c r="E5" s="2411"/>
      <c r="F5" s="2412"/>
      <c r="G5" s="1743">
        <f>KVI_MOD_8.sz.mell.!G5</f>
        <v>0</v>
      </c>
      <c r="H5" s="1743">
        <f>KVI_MOD_8.sz.mell.!I5</f>
        <v>0</v>
      </c>
      <c r="I5" s="1744"/>
      <c r="J5" s="2395"/>
    </row>
    <row r="6" spans="1:10" ht="13.5" thickBot="1" x14ac:dyDescent="0.25">
      <c r="A6" s="2413">
        <f>KVI_MOD_8.sz.mell.!A6</f>
        <v>0</v>
      </c>
      <c r="B6" s="2414"/>
      <c r="C6" s="2414"/>
      <c r="D6" s="2414"/>
      <c r="E6" s="2414"/>
      <c r="F6" s="2415"/>
      <c r="G6" s="1745">
        <f>KVI_MOD_8.sz.mell.!G6</f>
        <v>0</v>
      </c>
      <c r="H6" s="1746">
        <f>KVI_MOD_8.sz.mell.!I6</f>
        <v>0</v>
      </c>
      <c r="I6" s="1747"/>
      <c r="J6" s="2395"/>
    </row>
    <row r="7" spans="1:10" ht="13.5" thickBot="1" x14ac:dyDescent="0.25">
      <c r="A7" s="2468" t="s">
        <v>802</v>
      </c>
      <c r="B7" s="2469"/>
      <c r="C7" s="2469"/>
      <c r="D7" s="2469"/>
      <c r="E7" s="2469"/>
      <c r="F7" s="2470"/>
      <c r="G7" s="1741">
        <f>SUM(G5:G6)</f>
        <v>0</v>
      </c>
      <c r="H7" s="1741">
        <f>SUM(H5:H6)</f>
        <v>0</v>
      </c>
      <c r="I7" s="1741">
        <f>SUM(I5:I6)</f>
        <v>0</v>
      </c>
      <c r="J7" s="2395"/>
    </row>
    <row r="8" spans="1:10" x14ac:dyDescent="0.2">
      <c r="A8" s="1713"/>
      <c r="B8" s="1713"/>
      <c r="C8" s="1713"/>
      <c r="D8" s="1713"/>
      <c r="E8" s="1713"/>
      <c r="F8" s="1713"/>
      <c r="G8" s="1714"/>
      <c r="H8" s="1714"/>
      <c r="I8" s="1714"/>
      <c r="J8" s="2395"/>
    </row>
    <row r="9" spans="1:10" x14ac:dyDescent="0.2">
      <c r="A9" s="1686"/>
      <c r="B9" s="1686"/>
      <c r="C9" s="1686"/>
      <c r="D9" s="1686"/>
      <c r="E9" s="1686"/>
      <c r="F9" s="1686"/>
      <c r="G9" s="1702"/>
      <c r="H9" s="1702"/>
      <c r="I9" s="1702"/>
      <c r="J9" s="2395"/>
    </row>
    <row r="10" spans="1:10" ht="15.75" x14ac:dyDescent="0.2">
      <c r="A10" s="2161" t="s">
        <v>679</v>
      </c>
      <c r="B10" s="2161"/>
      <c r="C10" s="2161"/>
      <c r="D10" s="2161"/>
      <c r="E10" s="2161"/>
      <c r="F10" s="2161"/>
      <c r="G10" s="2161"/>
      <c r="H10" s="2161"/>
      <c r="I10" s="2161"/>
      <c r="J10" s="2395"/>
    </row>
    <row r="11" spans="1:10" ht="15.75" x14ac:dyDescent="0.2">
      <c r="A11" s="2162" t="s">
        <v>1082</v>
      </c>
      <c r="B11" s="2161"/>
      <c r="C11" s="2161"/>
      <c r="D11" s="2161"/>
      <c r="E11" s="2161"/>
      <c r="F11" s="2161"/>
      <c r="G11" s="2161"/>
      <c r="H11" s="2161"/>
      <c r="I11" s="2161"/>
      <c r="J11" s="2395"/>
    </row>
    <row r="12" spans="1:10" ht="15.75" x14ac:dyDescent="0.2">
      <c r="A12" s="1622"/>
      <c r="B12" s="1621"/>
      <c r="C12" s="1621"/>
      <c r="D12" s="1621"/>
      <c r="E12" s="1621"/>
      <c r="F12" s="1621"/>
      <c r="G12" s="1621"/>
      <c r="H12" s="1621"/>
      <c r="I12" s="1621"/>
      <c r="J12" s="2395"/>
    </row>
    <row r="13" spans="1:10" ht="14.25" x14ac:dyDescent="0.2">
      <c r="A13" s="2136" t="s">
        <v>1085</v>
      </c>
      <c r="B13" s="2136"/>
      <c r="C13" s="2137"/>
      <c r="D13" s="2137"/>
      <c r="E13" s="2137"/>
      <c r="F13" s="2137"/>
      <c r="G13" s="2137"/>
      <c r="H13" s="2137"/>
      <c r="I13" s="2137"/>
      <c r="J13" s="2395"/>
    </row>
    <row r="14" spans="1:10" ht="15.75" thickBot="1" x14ac:dyDescent="0.25">
      <c r="A14" s="1626"/>
      <c r="B14" s="1626"/>
      <c r="C14" s="1626"/>
      <c r="D14" s="1626"/>
      <c r="E14" s="1626"/>
      <c r="F14" s="1626"/>
      <c r="G14" s="1626"/>
      <c r="H14" s="2396" t="s">
        <v>559</v>
      </c>
      <c r="I14" s="2396"/>
      <c r="J14" s="2395"/>
    </row>
    <row r="15" spans="1:10" ht="13.5" thickBot="1" x14ac:dyDescent="0.25">
      <c r="A15" s="2397" t="s">
        <v>130</v>
      </c>
      <c r="B15" s="2252" t="s">
        <v>796</v>
      </c>
      <c r="C15" s="2253"/>
      <c r="D15" s="2253"/>
      <c r="E15" s="2253"/>
      <c r="F15" s="2400"/>
      <c r="G15" s="2400"/>
      <c r="H15" s="2400"/>
      <c r="I15" s="2143"/>
      <c r="J15" s="2395"/>
    </row>
    <row r="16" spans="1:10" ht="13.5" thickBot="1" x14ac:dyDescent="0.25">
      <c r="A16" s="2398"/>
      <c r="B16" s="2144" t="s">
        <v>1086</v>
      </c>
      <c r="C16" s="2401" t="s">
        <v>1087</v>
      </c>
      <c r="D16" s="2148"/>
      <c r="E16" s="2148"/>
      <c r="F16" s="2148"/>
      <c r="G16" s="2148"/>
      <c r="H16" s="2148"/>
      <c r="I16" s="2149"/>
      <c r="J16" s="2395"/>
    </row>
    <row r="17" spans="1:10" ht="48.75" thickBot="1" x14ac:dyDescent="0.25">
      <c r="A17" s="2398"/>
      <c r="B17" s="2145"/>
      <c r="C17" s="2402" t="str">
        <f>CONCATENATE(Z_TARTALOMJEGYZÉK!A1,". előtti forrás, kiadás")</f>
        <v>2021. előtti forrás, kiadás</v>
      </c>
      <c r="D17" s="1627" t="s">
        <v>798</v>
      </c>
      <c r="E17" s="1627" t="s">
        <v>799</v>
      </c>
      <c r="F17" s="1628" t="str">
        <f>CONCATENATE("Összes teljesítés ",Z_TARTALOMJEGYZÉK!A1,". XII.31 -ig")</f>
        <v>Összes teljesítés 2021. XII.31 -ig</v>
      </c>
      <c r="G17" s="1628" t="s">
        <v>798</v>
      </c>
      <c r="H17" s="1628" t="s">
        <v>799</v>
      </c>
      <c r="I17" s="1628" t="str">
        <f>CONCATENATE("Összes teljesítés ",Z_TARTALOMJEGYZÉK!A1,". XII.31 -ig")</f>
        <v>Összes teljesítés 2021. XII.31 -ig</v>
      </c>
      <c r="J17" s="2395"/>
    </row>
    <row r="18" spans="1:10" ht="11.25" customHeight="1" thickBot="1" x14ac:dyDescent="0.25">
      <c r="A18" s="2399"/>
      <c r="B18" s="2146"/>
      <c r="C18" s="2403"/>
      <c r="D18" s="2404" t="str">
        <f>CONCATENATE(Z_TARTALOMJEGYZÉK!$A$1,". évi")</f>
        <v>2021. évi</v>
      </c>
      <c r="E18" s="2405"/>
      <c r="F18" s="2406"/>
      <c r="G18" s="2404" t="str">
        <f>CONCATENATE(Z_TARTALOMJEGYZÉK!$A$1,". után")</f>
        <v>2021. után</v>
      </c>
      <c r="H18" s="2407"/>
      <c r="I18" s="2406"/>
      <c r="J18" s="2395"/>
    </row>
    <row r="19" spans="1:10" ht="13.5" thickBot="1" x14ac:dyDescent="0.25">
      <c r="A19" s="1629" t="s">
        <v>488</v>
      </c>
      <c r="B19" s="1742" t="s">
        <v>1110</v>
      </c>
      <c r="C19" s="1631" t="s">
        <v>490</v>
      </c>
      <c r="D19" s="1632" t="s">
        <v>492</v>
      </c>
      <c r="E19" s="1632" t="s">
        <v>491</v>
      </c>
      <c r="F19" s="1631" t="s">
        <v>493</v>
      </c>
      <c r="G19" s="1631" t="s">
        <v>494</v>
      </c>
      <c r="H19" s="1631" t="s">
        <v>495</v>
      </c>
      <c r="I19" s="1633" t="s">
        <v>1108</v>
      </c>
      <c r="J19" s="2395"/>
    </row>
    <row r="20" spans="1:10" x14ac:dyDescent="0.2">
      <c r="A20" s="1634" t="s">
        <v>131</v>
      </c>
      <c r="B20" s="1763">
        <f>'IB_5.sz.mell.'!B20</f>
        <v>0</v>
      </c>
      <c r="C20" s="1763">
        <f>'IB_5.sz.mell.'!C20</f>
        <v>0</v>
      </c>
      <c r="D20" s="1764">
        <f>'IB_5.sz.mell.'!D20</f>
        <v>0</v>
      </c>
      <c r="E20" s="1764">
        <f>'IB_5.sz.mell.'!E20</f>
        <v>0</v>
      </c>
      <c r="F20" s="1800"/>
      <c r="G20" s="1764">
        <f>'IB_5.sz.mell.'!G20</f>
        <v>0</v>
      </c>
      <c r="H20" s="1766">
        <f>'IB_5.sz.mell.'!H20</f>
        <v>0</v>
      </c>
      <c r="I20" s="1767">
        <f t="shared" ref="I20:I25" si="0">C20+F20</f>
        <v>0</v>
      </c>
      <c r="J20" s="2395"/>
    </row>
    <row r="21" spans="1:10" x14ac:dyDescent="0.2">
      <c r="A21" s="1636" t="s">
        <v>143</v>
      </c>
      <c r="B21" s="1768">
        <f>'IB_5.sz.mell.'!B21</f>
        <v>0</v>
      </c>
      <c r="C21" s="1769">
        <f>'IB_5.sz.mell.'!C21</f>
        <v>0</v>
      </c>
      <c r="D21" s="1769">
        <f>'IB_5.sz.mell.'!D21</f>
        <v>0</v>
      </c>
      <c r="E21" s="1769">
        <f>'IB_5.sz.mell.'!E21</f>
        <v>0</v>
      </c>
      <c r="F21" s="1801"/>
      <c r="G21" s="1769">
        <f>'IB_5.sz.mell.'!G21</f>
        <v>0</v>
      </c>
      <c r="H21" s="1771">
        <f>'IB_5.sz.mell.'!H21</f>
        <v>0</v>
      </c>
      <c r="I21" s="1772">
        <f t="shared" si="0"/>
        <v>0</v>
      </c>
      <c r="J21" s="2395"/>
    </row>
    <row r="22" spans="1:10" x14ac:dyDescent="0.2">
      <c r="A22" s="1638" t="s">
        <v>132</v>
      </c>
      <c r="B22" s="1773">
        <f>'IB_5.sz.mell.'!B22</f>
        <v>46539392</v>
      </c>
      <c r="C22" s="1771">
        <f>'IB_5.sz.mell.'!C22</f>
        <v>23269696</v>
      </c>
      <c r="D22" s="1771">
        <f>'IB_5.sz.mell.'!D22</f>
        <v>23269696</v>
      </c>
      <c r="E22" s="1769">
        <f>'IB_5.sz.mell.'!E22</f>
        <v>23269696</v>
      </c>
      <c r="F22" s="1802"/>
      <c r="G22" s="1771">
        <f>'IB_5.sz.mell.'!G22</f>
        <v>0</v>
      </c>
      <c r="H22" s="1771">
        <f>'IB_5.sz.mell.'!H22</f>
        <v>0</v>
      </c>
      <c r="I22" s="1772">
        <f t="shared" si="0"/>
        <v>23269696</v>
      </c>
      <c r="J22" s="2395"/>
    </row>
    <row r="23" spans="1:10" x14ac:dyDescent="0.2">
      <c r="A23" s="1638" t="s">
        <v>145</v>
      </c>
      <c r="B23" s="1773">
        <f>'IB_5.sz.mell.'!B23</f>
        <v>0</v>
      </c>
      <c r="C23" s="1771">
        <f>'IB_5.sz.mell.'!C23</f>
        <v>0</v>
      </c>
      <c r="D23" s="1771">
        <f>'IB_5.sz.mell.'!D23</f>
        <v>0</v>
      </c>
      <c r="E23" s="1769">
        <f>'IB_5.sz.mell.'!E23</f>
        <v>0</v>
      </c>
      <c r="F23" s="1802"/>
      <c r="G23" s="1771">
        <f>'IB_5.sz.mell.'!G23</f>
        <v>0</v>
      </c>
      <c r="H23" s="1771">
        <f>'IB_5.sz.mell.'!H23</f>
        <v>0</v>
      </c>
      <c r="I23" s="1772">
        <f t="shared" si="0"/>
        <v>0</v>
      </c>
      <c r="J23" s="2395"/>
    </row>
    <row r="24" spans="1:10" x14ac:dyDescent="0.2">
      <c r="A24" s="1638" t="s">
        <v>133</v>
      </c>
      <c r="B24" s="1773">
        <f>'IB_5.sz.mell.'!B24</f>
        <v>0</v>
      </c>
      <c r="C24" s="1771">
        <f>'IB_5.sz.mell.'!C24</f>
        <v>0</v>
      </c>
      <c r="D24" s="1771">
        <f>'IB_5.sz.mell.'!D24</f>
        <v>0</v>
      </c>
      <c r="E24" s="1769">
        <f>'IB_5.sz.mell.'!E24</f>
        <v>0</v>
      </c>
      <c r="F24" s="1802"/>
      <c r="G24" s="1771">
        <f>'IB_5.sz.mell.'!G24</f>
        <v>0</v>
      </c>
      <c r="H24" s="1771">
        <f>'IB_5.sz.mell.'!H24</f>
        <v>0</v>
      </c>
      <c r="I24" s="1772">
        <f t="shared" si="0"/>
        <v>0</v>
      </c>
      <c r="J24" s="2395"/>
    </row>
    <row r="25" spans="1:10" ht="13.5" thickBot="1" x14ac:dyDescent="0.25">
      <c r="A25" s="1638" t="s">
        <v>134</v>
      </c>
      <c r="B25" s="1773">
        <f>'IB_5.sz.mell.'!B25</f>
        <v>0</v>
      </c>
      <c r="C25" s="1771">
        <f>'IB_5.sz.mell.'!C25</f>
        <v>0</v>
      </c>
      <c r="D25" s="1771">
        <f>'IB_5.sz.mell.'!D25</f>
        <v>0</v>
      </c>
      <c r="E25" s="1769">
        <f>'IB_5.sz.mell.'!E25</f>
        <v>0</v>
      </c>
      <c r="F25" s="1802"/>
      <c r="G25" s="1771">
        <f>'IB_5.sz.mell.'!G25</f>
        <v>0</v>
      </c>
      <c r="H25" s="1771">
        <f>'IB_5.sz.mell.'!H25</f>
        <v>0</v>
      </c>
      <c r="I25" s="1772">
        <f t="shared" si="0"/>
        <v>0</v>
      </c>
      <c r="J25" s="2395"/>
    </row>
    <row r="26" spans="1:10" ht="13.5" thickBot="1" x14ac:dyDescent="0.25">
      <c r="A26" s="1640" t="s">
        <v>135</v>
      </c>
      <c r="B26" s="1740">
        <f t="shared" ref="B26:H26" si="1">B20+SUM(B22:B25)</f>
        <v>46539392</v>
      </c>
      <c r="C26" s="1740">
        <f t="shared" si="1"/>
        <v>23269696</v>
      </c>
      <c r="D26" s="1740">
        <f t="shared" si="1"/>
        <v>23269696</v>
      </c>
      <c r="E26" s="1740">
        <f t="shared" si="1"/>
        <v>23269696</v>
      </c>
      <c r="F26" s="1708">
        <f>F20+SUM(F22:F25)</f>
        <v>0</v>
      </c>
      <c r="G26" s="1740">
        <f t="shared" si="1"/>
        <v>0</v>
      </c>
      <c r="H26" s="1740">
        <f t="shared" si="1"/>
        <v>0</v>
      </c>
      <c r="I26" s="1774">
        <f>I20+SUM(I22:I25)</f>
        <v>23269696</v>
      </c>
      <c r="J26" s="2395"/>
    </row>
    <row r="27" spans="1:10" x14ac:dyDescent="0.2">
      <c r="A27" s="1641" t="s">
        <v>139</v>
      </c>
      <c r="B27" s="1763">
        <f>'IB_5.sz.mell.'!B27</f>
        <v>40000000</v>
      </c>
      <c r="C27" s="1764">
        <f>'IB_5.sz.mell.'!C27</f>
        <v>20000000</v>
      </c>
      <c r="D27" s="1764">
        <f>'IB_5.sz.mell.'!D27</f>
        <v>20000000</v>
      </c>
      <c r="E27" s="1764">
        <f>'IB_5.sz.mell.'!E27</f>
        <v>20000000</v>
      </c>
      <c r="F27" s="1748"/>
      <c r="G27" s="1764">
        <f>'IB_5.sz.mell.'!G27</f>
        <v>0</v>
      </c>
      <c r="H27" s="1764">
        <f>'IB_5.sz.mell.'!H27</f>
        <v>0</v>
      </c>
      <c r="I27" s="1767">
        <f>C27+F27</f>
        <v>20000000</v>
      </c>
      <c r="J27" s="2395"/>
    </row>
    <row r="28" spans="1:10" x14ac:dyDescent="0.2">
      <c r="A28" s="1642" t="s">
        <v>140</v>
      </c>
      <c r="B28" s="1773">
        <f>'IB_5.sz.mell.'!B28</f>
        <v>0</v>
      </c>
      <c r="C28" s="1771">
        <f>'IB_5.sz.mell.'!C28</f>
        <v>0</v>
      </c>
      <c r="D28" s="1771">
        <f>'IB_5.sz.mell.'!D28</f>
        <v>0</v>
      </c>
      <c r="E28" s="1771">
        <f>'IB_5.sz.mell.'!E28</f>
        <v>0</v>
      </c>
      <c r="F28" s="1749"/>
      <c r="G28" s="1771">
        <f>'IB_5.sz.mell.'!G28</f>
        <v>0</v>
      </c>
      <c r="H28" s="1771">
        <f>'IB_5.sz.mell.'!H28</f>
        <v>0</v>
      </c>
      <c r="I28" s="1772">
        <f>C28+F28</f>
        <v>0</v>
      </c>
      <c r="J28" s="2395"/>
    </row>
    <row r="29" spans="1:10" x14ac:dyDescent="0.2">
      <c r="A29" s="1642" t="s">
        <v>141</v>
      </c>
      <c r="B29" s="1773">
        <f>'IB_5.sz.mell.'!B29</f>
        <v>6539392</v>
      </c>
      <c r="C29" s="1771">
        <f>'IB_5.sz.mell.'!C29</f>
        <v>3269696</v>
      </c>
      <c r="D29" s="1771">
        <f>'IB_5.sz.mell.'!D29</f>
        <v>3269696</v>
      </c>
      <c r="E29" s="1771">
        <f>'IB_5.sz.mell.'!E29</f>
        <v>3269696</v>
      </c>
      <c r="F29" s="1749"/>
      <c r="G29" s="1771">
        <f>'IB_5.sz.mell.'!G29</f>
        <v>0</v>
      </c>
      <c r="H29" s="1771">
        <f>'IB_5.sz.mell.'!H29</f>
        <v>0</v>
      </c>
      <c r="I29" s="1772">
        <f>C29+F29</f>
        <v>3269696</v>
      </c>
      <c r="J29" s="2395"/>
    </row>
    <row r="30" spans="1:10" x14ac:dyDescent="0.2">
      <c r="A30" s="1642" t="s">
        <v>142</v>
      </c>
      <c r="B30" s="1773">
        <f>'IB_5.sz.mell.'!B30</f>
        <v>0</v>
      </c>
      <c r="C30" s="1771">
        <f>'IB_5.sz.mell.'!C30</f>
        <v>0</v>
      </c>
      <c r="D30" s="1771">
        <f>'IB_5.sz.mell.'!D30</f>
        <v>0</v>
      </c>
      <c r="E30" s="1771">
        <f>'IB_5.sz.mell.'!E30</f>
        <v>0</v>
      </c>
      <c r="F30" s="1749"/>
      <c r="G30" s="1771">
        <f>'IB_5.sz.mell.'!G30</f>
        <v>0</v>
      </c>
      <c r="H30" s="1771">
        <f>'IB_5.sz.mell.'!H30</f>
        <v>0</v>
      </c>
      <c r="I30" s="1772">
        <f>C30+F30</f>
        <v>0</v>
      </c>
      <c r="J30" s="2395"/>
    </row>
    <row r="31" spans="1:10" ht="13.5" thickBot="1" x14ac:dyDescent="0.25">
      <c r="A31" s="1643"/>
      <c r="B31" s="1775">
        <f>'IB_5.sz.mell.'!B31</f>
        <v>0</v>
      </c>
      <c r="C31" s="1776">
        <f>'IB_5.sz.mell.'!C31</f>
        <v>0</v>
      </c>
      <c r="D31" s="1776">
        <f>'IB_5.sz.mell.'!D31</f>
        <v>0</v>
      </c>
      <c r="E31" s="1771">
        <f>'IB_5.sz.mell.'!E31</f>
        <v>0</v>
      </c>
      <c r="F31" s="1750"/>
      <c r="G31" s="1776">
        <f>'IB_5.sz.mell.'!G31</f>
        <v>0</v>
      </c>
      <c r="H31" s="1771">
        <f>'IB_5.sz.mell.'!H31</f>
        <v>0</v>
      </c>
      <c r="I31" s="1777">
        <f>C31+F31</f>
        <v>0</v>
      </c>
      <c r="J31" s="2395"/>
    </row>
    <row r="32" spans="1:10" ht="13.5" thickBot="1" x14ac:dyDescent="0.25">
      <c r="A32" s="1645" t="s">
        <v>109</v>
      </c>
      <c r="B32" s="1740">
        <f t="shared" ref="B32:I32" si="2">SUM(B27:B31)</f>
        <v>46539392</v>
      </c>
      <c r="C32" s="1740">
        <f t="shared" si="2"/>
        <v>23269696</v>
      </c>
      <c r="D32" s="1740">
        <f t="shared" si="2"/>
        <v>23269696</v>
      </c>
      <c r="E32" s="1740">
        <f t="shared" si="2"/>
        <v>23269696</v>
      </c>
      <c r="F32" s="1708">
        <f t="shared" si="2"/>
        <v>0</v>
      </c>
      <c r="G32" s="1740">
        <f t="shared" si="2"/>
        <v>0</v>
      </c>
      <c r="H32" s="1740">
        <f t="shared" si="2"/>
        <v>0</v>
      </c>
      <c r="I32" s="1774">
        <f t="shared" si="2"/>
        <v>23269696</v>
      </c>
      <c r="J32" s="2395"/>
    </row>
    <row r="33" spans="1:10" x14ac:dyDescent="0.2">
      <c r="A33" s="2163" t="s">
        <v>800</v>
      </c>
      <c r="B33" s="2163"/>
      <c r="C33" s="2163"/>
      <c r="D33" s="2163"/>
      <c r="E33" s="2163"/>
      <c r="F33" s="2163"/>
      <c r="G33" s="2163"/>
      <c r="H33" s="2163"/>
      <c r="I33" s="2163"/>
      <c r="J33" s="1718"/>
    </row>
    <row r="34" spans="1:10" x14ac:dyDescent="0.2">
      <c r="A34" s="1646"/>
      <c r="B34" s="1646"/>
      <c r="C34" s="1646"/>
      <c r="D34" s="1646"/>
      <c r="E34" s="1646"/>
      <c r="F34" s="1646"/>
      <c r="G34" s="1646"/>
      <c r="H34" s="1646"/>
      <c r="I34" s="1646"/>
      <c r="J34" s="1718"/>
    </row>
    <row r="35" spans="1:10" ht="14.25" customHeight="1" x14ac:dyDescent="0.2">
      <c r="A35" s="2136" t="s">
        <v>136</v>
      </c>
      <c r="B35" s="2136"/>
      <c r="C35" s="2137"/>
      <c r="D35" s="2137"/>
      <c r="E35" s="2137"/>
      <c r="F35" s="2137"/>
      <c r="G35" s="2137"/>
      <c r="H35" s="2137"/>
      <c r="I35" s="2137"/>
      <c r="J35" s="2395"/>
    </row>
    <row r="36" spans="1:10" ht="15.75" thickBot="1" x14ac:dyDescent="0.25">
      <c r="A36" s="1626"/>
      <c r="B36" s="1626"/>
      <c r="C36" s="1626"/>
      <c r="D36" s="1626"/>
      <c r="E36" s="1626"/>
      <c r="F36" s="1626"/>
      <c r="G36" s="1626"/>
      <c r="H36" s="2396" t="s">
        <v>559</v>
      </c>
      <c r="I36" s="2396"/>
      <c r="J36" s="2395"/>
    </row>
    <row r="37" spans="1:10" ht="13.5" customHeight="1" thickBot="1" x14ac:dyDescent="0.25">
      <c r="A37" s="2397" t="s">
        <v>130</v>
      </c>
      <c r="B37" s="2252" t="s">
        <v>796</v>
      </c>
      <c r="C37" s="2253"/>
      <c r="D37" s="2253"/>
      <c r="E37" s="2253"/>
      <c r="F37" s="2400"/>
      <c r="G37" s="2400"/>
      <c r="H37" s="2400"/>
      <c r="I37" s="2143"/>
      <c r="J37" s="2395"/>
    </row>
    <row r="38" spans="1:10" ht="13.5" customHeight="1" thickBot="1" x14ac:dyDescent="0.25">
      <c r="A38" s="2398"/>
      <c r="B38" s="2144" t="str">
        <f>B16</f>
        <v>Módosítás utáni összes forrás, kiadás</v>
      </c>
      <c r="C38" s="2401" t="s">
        <v>1087</v>
      </c>
      <c r="D38" s="2148"/>
      <c r="E38" s="2148"/>
      <c r="F38" s="2148"/>
      <c r="G38" s="2148"/>
      <c r="H38" s="2148"/>
      <c r="I38" s="2149"/>
      <c r="J38" s="2395"/>
    </row>
    <row r="39" spans="1:10" ht="48.75" thickBot="1" x14ac:dyDescent="0.25">
      <c r="A39" s="2398"/>
      <c r="B39" s="2145"/>
      <c r="C39" s="2402" t="str">
        <f>CONCATENATE(Z_TARTALOMJEGYZÉK!A1,". előtti forrás, kiadás")</f>
        <v>2021. előtti forrás, kiadás</v>
      </c>
      <c r="D39" s="1627" t="s">
        <v>798</v>
      </c>
      <c r="E39" s="1627" t="s">
        <v>799</v>
      </c>
      <c r="F39" s="1628" t="str">
        <f>CONCATENATE("Összes teljesítés ",Z_TARTALOMJEGYZÉK!A1,". XII.31 -ig")</f>
        <v>Összes teljesítés 2021. XII.31 -ig</v>
      </c>
      <c r="G39" s="1628" t="s">
        <v>798</v>
      </c>
      <c r="H39" s="1628" t="s">
        <v>799</v>
      </c>
      <c r="I39" s="1628" t="str">
        <f>CONCATENATE("Összes teljesítés ",Z_TARTALOMJEGYZÉK!A1,". XII.31 -ig")</f>
        <v>Összes teljesítés 2021. XII.31 -ig</v>
      </c>
      <c r="J39" s="2395"/>
    </row>
    <row r="40" spans="1:10" ht="13.5" thickBot="1" x14ac:dyDescent="0.25">
      <c r="A40" s="2399"/>
      <c r="B40" s="2146"/>
      <c r="C40" s="2403"/>
      <c r="D40" s="2404" t="str">
        <f>CONCATENATE(Z_TARTALOMJEGYZÉK!$A$1,". évi")</f>
        <v>2021. évi</v>
      </c>
      <c r="E40" s="2405"/>
      <c r="F40" s="2406"/>
      <c r="G40" s="2404" t="str">
        <f>CONCATENATE(Z_TARTALOMJEGYZÉK!$A$1,". után")</f>
        <v>2021. után</v>
      </c>
      <c r="H40" s="2407"/>
      <c r="I40" s="2406"/>
      <c r="J40" s="2395"/>
    </row>
    <row r="41" spans="1:10" ht="13.5" thickBot="1" x14ac:dyDescent="0.25">
      <c r="A41" s="1629" t="s">
        <v>488</v>
      </c>
      <c r="B41" s="1742" t="s">
        <v>1110</v>
      </c>
      <c r="C41" s="1631" t="s">
        <v>490</v>
      </c>
      <c r="D41" s="1632" t="s">
        <v>492</v>
      </c>
      <c r="E41" s="1632" t="s">
        <v>491</v>
      </c>
      <c r="F41" s="1631" t="s">
        <v>493</v>
      </c>
      <c r="G41" s="1631" t="s">
        <v>494</v>
      </c>
      <c r="H41" s="1631" t="s">
        <v>495</v>
      </c>
      <c r="I41" s="1633" t="s">
        <v>1108</v>
      </c>
      <c r="J41" s="2395"/>
    </row>
    <row r="42" spans="1:10" x14ac:dyDescent="0.2">
      <c r="A42" s="1634" t="s">
        <v>131</v>
      </c>
      <c r="B42" s="1763">
        <f>'IB_5.sz.mell.'!B42</f>
        <v>0</v>
      </c>
      <c r="C42" s="1763">
        <f>'IB_5.sz.mell.'!C42</f>
        <v>0</v>
      </c>
      <c r="D42" s="1764">
        <f>'IB_5.sz.mell.'!D42</f>
        <v>0</v>
      </c>
      <c r="E42" s="1764">
        <f>'IB_5.sz.mell.'!E42</f>
        <v>0</v>
      </c>
      <c r="F42" s="1800"/>
      <c r="G42" s="1764">
        <f>'IB_5.sz.mell.'!G42</f>
        <v>0</v>
      </c>
      <c r="H42" s="1766">
        <f>'IB_5.sz.mell.'!H42</f>
        <v>0</v>
      </c>
      <c r="I42" s="1767">
        <f t="shared" ref="I42:I47" si="3">C42+F42</f>
        <v>0</v>
      </c>
      <c r="J42" s="2395"/>
    </row>
    <row r="43" spans="1:10" x14ac:dyDescent="0.2">
      <c r="A43" s="1636" t="s">
        <v>143</v>
      </c>
      <c r="B43" s="1768">
        <f>'IB_5.sz.mell.'!B43</f>
        <v>0</v>
      </c>
      <c r="C43" s="1769">
        <f>'IB_5.sz.mell.'!C43</f>
        <v>0</v>
      </c>
      <c r="D43" s="1769">
        <f>'IB_5.sz.mell.'!D43</f>
        <v>0</v>
      </c>
      <c r="E43" s="1769">
        <f>'IB_5.sz.mell.'!E43</f>
        <v>0</v>
      </c>
      <c r="F43" s="1801"/>
      <c r="G43" s="1769">
        <f>'IB_5.sz.mell.'!G43</f>
        <v>0</v>
      </c>
      <c r="H43" s="1771">
        <f>'IB_5.sz.mell.'!H43</f>
        <v>0</v>
      </c>
      <c r="I43" s="1772">
        <f t="shared" si="3"/>
        <v>0</v>
      </c>
      <c r="J43" s="2395"/>
    </row>
    <row r="44" spans="1:10" x14ac:dyDescent="0.2">
      <c r="A44" s="1638" t="s">
        <v>132</v>
      </c>
      <c r="B44" s="1773">
        <f>'IB_5.sz.mell.'!B44</f>
        <v>99151520</v>
      </c>
      <c r="C44" s="1771">
        <f>'IB_5.sz.mell.'!C44</f>
        <v>49575760</v>
      </c>
      <c r="D44" s="1771">
        <f>'IB_5.sz.mell.'!D44</f>
        <v>49575760</v>
      </c>
      <c r="E44" s="1769">
        <f>'IB_5.sz.mell.'!E44</f>
        <v>49575760</v>
      </c>
      <c r="F44" s="1802"/>
      <c r="G44" s="1771">
        <f>'IB_5.sz.mell.'!G44</f>
        <v>0</v>
      </c>
      <c r="H44" s="1771">
        <f>'IB_5.sz.mell.'!H44</f>
        <v>0</v>
      </c>
      <c r="I44" s="1772">
        <f t="shared" si="3"/>
        <v>49575760</v>
      </c>
      <c r="J44" s="2395"/>
    </row>
    <row r="45" spans="1:10" x14ac:dyDescent="0.2">
      <c r="A45" s="1638" t="s">
        <v>145</v>
      </c>
      <c r="B45" s="1773">
        <f>'IB_5.sz.mell.'!B45</f>
        <v>0</v>
      </c>
      <c r="C45" s="1771">
        <f>'IB_5.sz.mell.'!C45</f>
        <v>0</v>
      </c>
      <c r="D45" s="1771">
        <f>'IB_5.sz.mell.'!D45</f>
        <v>0</v>
      </c>
      <c r="E45" s="1769">
        <f>'IB_5.sz.mell.'!E45</f>
        <v>0</v>
      </c>
      <c r="F45" s="1802"/>
      <c r="G45" s="1771">
        <f>'IB_5.sz.mell.'!G45</f>
        <v>0</v>
      </c>
      <c r="H45" s="1771">
        <f>'IB_5.sz.mell.'!H45</f>
        <v>0</v>
      </c>
      <c r="I45" s="1772">
        <f t="shared" si="3"/>
        <v>0</v>
      </c>
      <c r="J45" s="2395"/>
    </row>
    <row r="46" spans="1:10" x14ac:dyDescent="0.2">
      <c r="A46" s="1638" t="s">
        <v>133</v>
      </c>
      <c r="B46" s="1773">
        <f>'IB_5.sz.mell.'!B46</f>
        <v>0</v>
      </c>
      <c r="C46" s="1771">
        <f>'IB_5.sz.mell.'!C46</f>
        <v>0</v>
      </c>
      <c r="D46" s="1771">
        <f>'IB_5.sz.mell.'!D46</f>
        <v>0</v>
      </c>
      <c r="E46" s="1769">
        <f>'IB_5.sz.mell.'!E46</f>
        <v>0</v>
      </c>
      <c r="F46" s="1802"/>
      <c r="G46" s="1771">
        <f>'IB_5.sz.mell.'!G46</f>
        <v>0</v>
      </c>
      <c r="H46" s="1771">
        <f>'IB_5.sz.mell.'!H46</f>
        <v>0</v>
      </c>
      <c r="I46" s="1772">
        <f t="shared" si="3"/>
        <v>0</v>
      </c>
      <c r="J46" s="2395"/>
    </row>
    <row r="47" spans="1:10" ht="13.5" thickBot="1" x14ac:dyDescent="0.25">
      <c r="A47" s="1638" t="s">
        <v>134</v>
      </c>
      <c r="B47" s="1773">
        <f>'IB_5.sz.mell.'!B47</f>
        <v>0</v>
      </c>
      <c r="C47" s="1771">
        <f>'IB_5.sz.mell.'!C47</f>
        <v>0</v>
      </c>
      <c r="D47" s="1771">
        <f>'IB_5.sz.mell.'!D47</f>
        <v>0</v>
      </c>
      <c r="E47" s="1769">
        <f>'IB_5.sz.mell.'!E47</f>
        <v>0</v>
      </c>
      <c r="F47" s="1802"/>
      <c r="G47" s="1771">
        <f>'IB_5.sz.mell.'!G47</f>
        <v>0</v>
      </c>
      <c r="H47" s="1771">
        <f>'IB_5.sz.mell.'!H47</f>
        <v>0</v>
      </c>
      <c r="I47" s="1772">
        <f t="shared" si="3"/>
        <v>0</v>
      </c>
      <c r="J47" s="2395"/>
    </row>
    <row r="48" spans="1:10" ht="13.5" thickBot="1" x14ac:dyDescent="0.25">
      <c r="A48" s="1640" t="s">
        <v>135</v>
      </c>
      <c r="B48" s="1740">
        <f>B42+SUM(B44:B47)</f>
        <v>99151520</v>
      </c>
      <c r="C48" s="1740">
        <f t="shared" ref="C48:I48" si="4">C42+SUM(C44:C47)</f>
        <v>49575760</v>
      </c>
      <c r="D48" s="1740">
        <f t="shared" si="4"/>
        <v>49575760</v>
      </c>
      <c r="E48" s="1740">
        <f t="shared" si="4"/>
        <v>49575760</v>
      </c>
      <c r="F48" s="1708">
        <f t="shared" si="4"/>
        <v>0</v>
      </c>
      <c r="G48" s="1740">
        <f t="shared" si="4"/>
        <v>0</v>
      </c>
      <c r="H48" s="1740">
        <f t="shared" si="4"/>
        <v>0</v>
      </c>
      <c r="I48" s="1774">
        <f t="shared" si="4"/>
        <v>49575760</v>
      </c>
      <c r="J48" s="2395"/>
    </row>
    <row r="49" spans="1:10" x14ac:dyDescent="0.2">
      <c r="A49" s="1641" t="s">
        <v>139</v>
      </c>
      <c r="B49" s="1763">
        <f>'IB_5.sz.mell.'!B49</f>
        <v>0</v>
      </c>
      <c r="C49" s="1764">
        <f>'IB_5.sz.mell.'!C49</f>
        <v>0</v>
      </c>
      <c r="D49" s="1764">
        <f>'IB_5.sz.mell.'!D49</f>
        <v>0</v>
      </c>
      <c r="E49" s="1764">
        <f>'IB_5.sz.mell.'!E49</f>
        <v>0</v>
      </c>
      <c r="F49" s="1748"/>
      <c r="G49" s="1764">
        <f>'IB_5.sz.mell.'!G49</f>
        <v>0</v>
      </c>
      <c r="H49" s="1764">
        <f>'IB_5.sz.mell.'!H49</f>
        <v>0</v>
      </c>
      <c r="I49" s="1767">
        <f>C49+F49</f>
        <v>0</v>
      </c>
      <c r="J49" s="2395"/>
    </row>
    <row r="50" spans="1:10" x14ac:dyDescent="0.2">
      <c r="A50" s="1642" t="s">
        <v>140</v>
      </c>
      <c r="B50" s="1773">
        <f>'IB_5.sz.mell.'!B50</f>
        <v>92000000</v>
      </c>
      <c r="C50" s="1771">
        <f>'IB_5.sz.mell.'!C50</f>
        <v>46000000</v>
      </c>
      <c r="D50" s="1771">
        <f>'IB_5.sz.mell.'!D50</f>
        <v>46000000</v>
      </c>
      <c r="E50" s="1771">
        <f>'IB_5.sz.mell.'!E50</f>
        <v>46000000</v>
      </c>
      <c r="F50" s="1749"/>
      <c r="G50" s="1771">
        <f>'IB_5.sz.mell.'!G50</f>
        <v>0</v>
      </c>
      <c r="H50" s="1771">
        <f>'IB_5.sz.mell.'!H50</f>
        <v>0</v>
      </c>
      <c r="I50" s="1772">
        <f>C50+F50</f>
        <v>46000000</v>
      </c>
      <c r="J50" s="2395"/>
    </row>
    <row r="51" spans="1:10" x14ac:dyDescent="0.2">
      <c r="A51" s="1642" t="s">
        <v>141</v>
      </c>
      <c r="B51" s="1773">
        <f>'IB_5.sz.mell.'!B51</f>
        <v>7151520</v>
      </c>
      <c r="C51" s="1771">
        <f>'IB_5.sz.mell.'!C51</f>
        <v>3575760</v>
      </c>
      <c r="D51" s="1771">
        <f>'IB_5.sz.mell.'!D51</f>
        <v>3575760</v>
      </c>
      <c r="E51" s="1771">
        <f>'IB_5.sz.mell.'!E51</f>
        <v>3575760</v>
      </c>
      <c r="F51" s="1749"/>
      <c r="G51" s="1771">
        <f>'IB_5.sz.mell.'!G51</f>
        <v>0</v>
      </c>
      <c r="H51" s="1771">
        <f>'IB_5.sz.mell.'!H51</f>
        <v>0</v>
      </c>
      <c r="I51" s="1772">
        <f>C51+F51</f>
        <v>3575760</v>
      </c>
      <c r="J51" s="2395"/>
    </row>
    <row r="52" spans="1:10" x14ac:dyDescent="0.2">
      <c r="A52" s="1642" t="s">
        <v>142</v>
      </c>
      <c r="B52" s="1773">
        <f>'IB_5.sz.mell.'!B52</f>
        <v>0</v>
      </c>
      <c r="C52" s="1771">
        <f>'IB_5.sz.mell.'!C52</f>
        <v>0</v>
      </c>
      <c r="D52" s="1771">
        <f>'IB_5.sz.mell.'!D52</f>
        <v>0</v>
      </c>
      <c r="E52" s="1771">
        <f>'IB_5.sz.mell.'!E52</f>
        <v>0</v>
      </c>
      <c r="F52" s="1749"/>
      <c r="G52" s="1771">
        <f>'IB_5.sz.mell.'!G52</f>
        <v>0</v>
      </c>
      <c r="H52" s="1771">
        <f>'IB_5.sz.mell.'!H52</f>
        <v>0</v>
      </c>
      <c r="I52" s="1772">
        <f>C52+F52</f>
        <v>0</v>
      </c>
      <c r="J52" s="2395"/>
    </row>
    <row r="53" spans="1:10" ht="13.5" thickBot="1" x14ac:dyDescent="0.25">
      <c r="A53" s="1643"/>
      <c r="B53" s="1775">
        <f>'IB_5.sz.mell.'!B53</f>
        <v>0</v>
      </c>
      <c r="C53" s="1776">
        <f>'IB_5.sz.mell.'!C53</f>
        <v>0</v>
      </c>
      <c r="D53" s="1776">
        <f>'IB_5.sz.mell.'!D53</f>
        <v>0</v>
      </c>
      <c r="E53" s="1771">
        <f>'IB_5.sz.mell.'!E53</f>
        <v>0</v>
      </c>
      <c r="F53" s="1750"/>
      <c r="G53" s="1776">
        <f>'IB_5.sz.mell.'!G53</f>
        <v>0</v>
      </c>
      <c r="H53" s="1771">
        <f>'IB_5.sz.mell.'!H53</f>
        <v>0</v>
      </c>
      <c r="I53" s="1777">
        <f>C53+F53</f>
        <v>0</v>
      </c>
      <c r="J53" s="2395"/>
    </row>
    <row r="54" spans="1:10" ht="13.5" thickBot="1" x14ac:dyDescent="0.25">
      <c r="A54" s="1645" t="s">
        <v>109</v>
      </c>
      <c r="B54" s="1740">
        <f>SUM(B49:B53)</f>
        <v>99151520</v>
      </c>
      <c r="C54" s="1740">
        <f t="shared" ref="C54:I54" si="5">SUM(C49:C53)</f>
        <v>49575760</v>
      </c>
      <c r="D54" s="1740">
        <f t="shared" si="5"/>
        <v>49575760</v>
      </c>
      <c r="E54" s="1740">
        <f t="shared" si="5"/>
        <v>49575760</v>
      </c>
      <c r="F54" s="1708">
        <f t="shared" si="5"/>
        <v>0</v>
      </c>
      <c r="G54" s="1740">
        <f t="shared" si="5"/>
        <v>0</v>
      </c>
      <c r="H54" s="1740">
        <f t="shared" si="5"/>
        <v>0</v>
      </c>
      <c r="I54" s="1774">
        <f t="shared" si="5"/>
        <v>49575760</v>
      </c>
      <c r="J54" s="2395"/>
    </row>
    <row r="55" spans="1:10" x14ac:dyDescent="0.2">
      <c r="J55" s="2395"/>
    </row>
    <row r="56" spans="1:10" x14ac:dyDescent="0.2">
      <c r="J56" s="2395"/>
    </row>
    <row r="57" spans="1:10" ht="14.25" x14ac:dyDescent="0.2">
      <c r="A57" s="2136" t="s">
        <v>136</v>
      </c>
      <c r="B57" s="2136"/>
      <c r="C57" s="2137"/>
      <c r="D57" s="2137"/>
      <c r="E57" s="2137"/>
      <c r="F57" s="2137"/>
      <c r="G57" s="2137"/>
      <c r="H57" s="2137"/>
      <c r="I57" s="2137"/>
      <c r="J57" s="2395"/>
    </row>
    <row r="58" spans="1:10" ht="15.75" thickBot="1" x14ac:dyDescent="0.25">
      <c r="A58" s="1626"/>
      <c r="B58" s="1626"/>
      <c r="C58" s="1626"/>
      <c r="D58" s="1626"/>
      <c r="E58" s="1626"/>
      <c r="F58" s="1626"/>
      <c r="G58" s="1626"/>
      <c r="H58" s="2396" t="s">
        <v>559</v>
      </c>
      <c r="I58" s="2396"/>
      <c r="J58" s="2395"/>
    </row>
    <row r="59" spans="1:10" ht="13.5" thickBot="1" x14ac:dyDescent="0.25">
      <c r="A59" s="2397" t="s">
        <v>130</v>
      </c>
      <c r="B59" s="2252" t="s">
        <v>796</v>
      </c>
      <c r="C59" s="2253"/>
      <c r="D59" s="2253"/>
      <c r="E59" s="2253"/>
      <c r="F59" s="2400"/>
      <c r="G59" s="2400"/>
      <c r="H59" s="2400"/>
      <c r="I59" s="2143"/>
      <c r="J59" s="2395"/>
    </row>
    <row r="60" spans="1:10" ht="13.5" thickBot="1" x14ac:dyDescent="0.25">
      <c r="A60" s="2398"/>
      <c r="B60" s="2144" t="s">
        <v>1086</v>
      </c>
      <c r="C60" s="2401" t="s">
        <v>1087</v>
      </c>
      <c r="D60" s="2148"/>
      <c r="E60" s="2148"/>
      <c r="F60" s="2148"/>
      <c r="G60" s="2148"/>
      <c r="H60" s="2148"/>
      <c r="I60" s="2149"/>
      <c r="J60" s="2395"/>
    </row>
    <row r="61" spans="1:10" ht="48.75" thickBot="1" x14ac:dyDescent="0.25">
      <c r="A61" s="2398"/>
      <c r="B61" s="2145"/>
      <c r="C61" s="2402" t="str">
        <f>CONCATENATE(Z_TARTALOMJEGYZÉK!A1,". előtti forrás, kiadás")</f>
        <v>2021. előtti forrás, kiadás</v>
      </c>
      <c r="D61" s="1627" t="s">
        <v>798</v>
      </c>
      <c r="E61" s="1627" t="s">
        <v>799</v>
      </c>
      <c r="F61" s="1628" t="str">
        <f>CONCATENATE("Összes teljesítés ",Z_TARTALOMJEGYZÉK!A1,". XII.31 -ig")</f>
        <v>Összes teljesítés 2021. XII.31 -ig</v>
      </c>
      <c r="G61" s="1628" t="s">
        <v>798</v>
      </c>
      <c r="H61" s="1628" t="s">
        <v>799</v>
      </c>
      <c r="I61" s="1628" t="str">
        <f>CONCATENATE("Összes teljesítés ",Z_TARTALOMJEGYZÉK!A1,". XII.31 -ig")</f>
        <v>Összes teljesítés 2021. XII.31 -ig</v>
      </c>
      <c r="J61" s="2395"/>
    </row>
    <row r="62" spans="1:10" ht="13.5" thickBot="1" x14ac:dyDescent="0.25">
      <c r="A62" s="2399"/>
      <c r="B62" s="2146"/>
      <c r="C62" s="2403"/>
      <c r="D62" s="2404" t="str">
        <f>CONCATENATE(Z_TARTALOMJEGYZÉK!$A$1,". évi")</f>
        <v>2021. évi</v>
      </c>
      <c r="E62" s="2405"/>
      <c r="F62" s="2406"/>
      <c r="G62" s="2404" t="str">
        <f>CONCATENATE(Z_TARTALOMJEGYZÉK!$A$1,". után")</f>
        <v>2021. után</v>
      </c>
      <c r="H62" s="2407"/>
      <c r="I62" s="2406"/>
      <c r="J62" s="2395"/>
    </row>
    <row r="63" spans="1:10" ht="13.5" thickBot="1" x14ac:dyDescent="0.25">
      <c r="A63" s="1629" t="s">
        <v>488</v>
      </c>
      <c r="B63" s="1742" t="s">
        <v>1110</v>
      </c>
      <c r="C63" s="1631" t="s">
        <v>490</v>
      </c>
      <c r="D63" s="1632" t="s">
        <v>492</v>
      </c>
      <c r="E63" s="1632" t="s">
        <v>491</v>
      </c>
      <c r="F63" s="1631" t="s">
        <v>493</v>
      </c>
      <c r="G63" s="1631" t="s">
        <v>494</v>
      </c>
      <c r="H63" s="1631" t="s">
        <v>495</v>
      </c>
      <c r="I63" s="1633" t="s">
        <v>1108</v>
      </c>
      <c r="J63" s="2395"/>
    </row>
    <row r="64" spans="1:10" x14ac:dyDescent="0.2">
      <c r="A64" s="1634" t="s">
        <v>131</v>
      </c>
      <c r="B64" s="1763">
        <f>'IB_5.sz.mell.'!B64</f>
        <v>0</v>
      </c>
      <c r="C64" s="1763">
        <f>'IB_5.sz.mell.'!C64</f>
        <v>0</v>
      </c>
      <c r="D64" s="1764">
        <f>'IB_5.sz.mell.'!D64</f>
        <v>0</v>
      </c>
      <c r="E64" s="1764">
        <f>'IB_5.sz.mell.'!E64</f>
        <v>0</v>
      </c>
      <c r="F64" s="1800"/>
      <c r="G64" s="1764">
        <f>'IB_5.sz.mell.'!G64</f>
        <v>0</v>
      </c>
      <c r="H64" s="1766">
        <f>'IB_5.sz.mell.'!H64</f>
        <v>0</v>
      </c>
      <c r="I64" s="1767">
        <f t="shared" ref="I64:I69" si="6">C64+F64</f>
        <v>0</v>
      </c>
      <c r="J64" s="2395"/>
    </row>
    <row r="65" spans="1:10" x14ac:dyDescent="0.2">
      <c r="A65" s="1636" t="s">
        <v>143</v>
      </c>
      <c r="B65" s="1768">
        <f>'IB_5.sz.mell.'!B65</f>
        <v>0</v>
      </c>
      <c r="C65" s="1769">
        <f>'IB_5.sz.mell.'!C65</f>
        <v>0</v>
      </c>
      <c r="D65" s="1769">
        <f>'IB_5.sz.mell.'!D65</f>
        <v>0</v>
      </c>
      <c r="E65" s="1769">
        <f>'IB_5.sz.mell.'!E65</f>
        <v>0</v>
      </c>
      <c r="F65" s="1801"/>
      <c r="G65" s="1769">
        <f>'IB_5.sz.mell.'!G65</f>
        <v>0</v>
      </c>
      <c r="H65" s="1771">
        <f>'IB_5.sz.mell.'!H65</f>
        <v>0</v>
      </c>
      <c r="I65" s="1772">
        <f t="shared" si="6"/>
        <v>0</v>
      </c>
      <c r="J65" s="2395"/>
    </row>
    <row r="66" spans="1:10" x14ac:dyDescent="0.2">
      <c r="A66" s="1638" t="s">
        <v>132</v>
      </c>
      <c r="B66" s="1773">
        <f>'IB_5.sz.mell.'!B66</f>
        <v>537000000</v>
      </c>
      <c r="C66" s="1771">
        <f>'IB_5.sz.mell.'!C66</f>
        <v>270000000</v>
      </c>
      <c r="D66" s="1771">
        <f>'IB_5.sz.mell.'!D66</f>
        <v>267000000</v>
      </c>
      <c r="E66" s="1769">
        <f>'IB_5.sz.mell.'!E66</f>
        <v>267000000</v>
      </c>
      <c r="F66" s="1802"/>
      <c r="G66" s="1771">
        <f>'IB_5.sz.mell.'!G66</f>
        <v>0</v>
      </c>
      <c r="H66" s="1771">
        <f>'IB_5.sz.mell.'!H66</f>
        <v>0</v>
      </c>
      <c r="I66" s="1772">
        <f t="shared" si="6"/>
        <v>270000000</v>
      </c>
      <c r="J66" s="2395"/>
    </row>
    <row r="67" spans="1:10" x14ac:dyDescent="0.2">
      <c r="A67" s="1638" t="s">
        <v>145</v>
      </c>
      <c r="B67" s="1773">
        <f>'IB_5.sz.mell.'!B67</f>
        <v>0</v>
      </c>
      <c r="C67" s="1771">
        <f>'IB_5.sz.mell.'!C67</f>
        <v>0</v>
      </c>
      <c r="D67" s="1771">
        <f>'IB_5.sz.mell.'!D67</f>
        <v>0</v>
      </c>
      <c r="E67" s="1769">
        <f>'IB_5.sz.mell.'!E67</f>
        <v>0</v>
      </c>
      <c r="F67" s="1802"/>
      <c r="G67" s="1771">
        <f>'IB_5.sz.mell.'!G67</f>
        <v>0</v>
      </c>
      <c r="H67" s="1771">
        <f>'IB_5.sz.mell.'!H67</f>
        <v>0</v>
      </c>
      <c r="I67" s="1772">
        <f t="shared" si="6"/>
        <v>0</v>
      </c>
      <c r="J67" s="2395"/>
    </row>
    <row r="68" spans="1:10" x14ac:dyDescent="0.2">
      <c r="A68" s="1638" t="s">
        <v>133</v>
      </c>
      <c r="B68" s="1773">
        <f>'IB_5.sz.mell.'!B68</f>
        <v>0</v>
      </c>
      <c r="C68" s="1771">
        <f>'IB_5.sz.mell.'!C68</f>
        <v>0</v>
      </c>
      <c r="D68" s="1771">
        <f>'IB_5.sz.mell.'!D68</f>
        <v>0</v>
      </c>
      <c r="E68" s="1769">
        <f>'IB_5.sz.mell.'!E68</f>
        <v>0</v>
      </c>
      <c r="F68" s="1802"/>
      <c r="G68" s="1771">
        <f>'IB_5.sz.mell.'!G68</f>
        <v>0</v>
      </c>
      <c r="H68" s="1771">
        <f>'IB_5.sz.mell.'!H68</f>
        <v>0</v>
      </c>
      <c r="I68" s="1772">
        <f t="shared" si="6"/>
        <v>0</v>
      </c>
      <c r="J68" s="2395"/>
    </row>
    <row r="69" spans="1:10" ht="13.5" thickBot="1" x14ac:dyDescent="0.25">
      <c r="A69" s="1638" t="s">
        <v>134</v>
      </c>
      <c r="B69" s="1773">
        <f>'IB_5.sz.mell.'!B69</f>
        <v>0</v>
      </c>
      <c r="C69" s="1771">
        <f>'IB_5.sz.mell.'!C69</f>
        <v>0</v>
      </c>
      <c r="D69" s="1771">
        <f>'IB_5.sz.mell.'!D69</f>
        <v>0</v>
      </c>
      <c r="E69" s="1769">
        <f>'IB_5.sz.mell.'!E69</f>
        <v>0</v>
      </c>
      <c r="F69" s="1802"/>
      <c r="G69" s="1771">
        <f>'IB_5.sz.mell.'!G69</f>
        <v>0</v>
      </c>
      <c r="H69" s="1771">
        <f>'IB_5.sz.mell.'!H69</f>
        <v>0</v>
      </c>
      <c r="I69" s="1772">
        <f t="shared" si="6"/>
        <v>0</v>
      </c>
      <c r="J69" s="2395"/>
    </row>
    <row r="70" spans="1:10" ht="13.5" thickBot="1" x14ac:dyDescent="0.25">
      <c r="A70" s="1640" t="s">
        <v>135</v>
      </c>
      <c r="B70" s="1740">
        <f>B64+SUM(B66:B69)</f>
        <v>537000000</v>
      </c>
      <c r="C70" s="1740">
        <f t="shared" ref="C70:I70" si="7">C64+SUM(C66:C69)</f>
        <v>270000000</v>
      </c>
      <c r="D70" s="1740">
        <f t="shared" si="7"/>
        <v>267000000</v>
      </c>
      <c r="E70" s="1740">
        <f t="shared" si="7"/>
        <v>267000000</v>
      </c>
      <c r="F70" s="1708">
        <f t="shared" si="7"/>
        <v>0</v>
      </c>
      <c r="G70" s="1740">
        <f t="shared" si="7"/>
        <v>0</v>
      </c>
      <c r="H70" s="1740">
        <f t="shared" si="7"/>
        <v>0</v>
      </c>
      <c r="I70" s="1774">
        <f t="shared" si="7"/>
        <v>270000000</v>
      </c>
      <c r="J70" s="2395"/>
    </row>
    <row r="71" spans="1:10" x14ac:dyDescent="0.2">
      <c r="A71" s="1641" t="s">
        <v>139</v>
      </c>
      <c r="B71" s="1763">
        <f>'IB_5.sz.mell.'!B71</f>
        <v>0</v>
      </c>
      <c r="C71" s="1764">
        <f>'IB_5.sz.mell.'!C71</f>
        <v>0</v>
      </c>
      <c r="D71" s="1764">
        <f>'IB_5.sz.mell.'!D71</f>
        <v>0</v>
      </c>
      <c r="E71" s="1764">
        <f>'IB_5.sz.mell.'!E71</f>
        <v>0</v>
      </c>
      <c r="F71" s="1748"/>
      <c r="G71" s="1764">
        <f>'IB_5.sz.mell.'!G71</f>
        <v>0</v>
      </c>
      <c r="H71" s="1764">
        <f>'IB_5.sz.mell.'!H71</f>
        <v>0</v>
      </c>
      <c r="I71" s="1767">
        <f>C71+F71</f>
        <v>0</v>
      </c>
      <c r="J71" s="2395"/>
    </row>
    <row r="72" spans="1:10" x14ac:dyDescent="0.2">
      <c r="A72" s="1642" t="s">
        <v>140</v>
      </c>
      <c r="B72" s="1773">
        <f>'IB_5.sz.mell.'!B72</f>
        <v>520000000</v>
      </c>
      <c r="C72" s="1771">
        <f>'IB_5.sz.mell.'!C72</f>
        <v>260000000</v>
      </c>
      <c r="D72" s="1771">
        <f>'IB_5.sz.mell.'!D72</f>
        <v>260000000</v>
      </c>
      <c r="E72" s="1771">
        <f>'IB_5.sz.mell.'!E72</f>
        <v>260000000</v>
      </c>
      <c r="F72" s="1749"/>
      <c r="G72" s="1771">
        <f>'IB_5.sz.mell.'!G72</f>
        <v>0</v>
      </c>
      <c r="H72" s="1771">
        <f>'IB_5.sz.mell.'!H72</f>
        <v>0</v>
      </c>
      <c r="I72" s="1772">
        <f>C72+F72</f>
        <v>260000000</v>
      </c>
      <c r="J72" s="2395"/>
    </row>
    <row r="73" spans="1:10" x14ac:dyDescent="0.2">
      <c r="A73" s="1642" t="s">
        <v>141</v>
      </c>
      <c r="B73" s="1773">
        <f>'IB_5.sz.mell.'!B73</f>
        <v>14000000</v>
      </c>
      <c r="C73" s="1771">
        <f>'IB_5.sz.mell.'!C73</f>
        <v>7000000</v>
      </c>
      <c r="D73" s="1771">
        <f>'IB_5.sz.mell.'!D73</f>
        <v>7000000</v>
      </c>
      <c r="E73" s="1771">
        <f>'IB_5.sz.mell.'!E73</f>
        <v>7000000</v>
      </c>
      <c r="F73" s="1749"/>
      <c r="G73" s="1771">
        <f>'IB_5.sz.mell.'!G73</f>
        <v>0</v>
      </c>
      <c r="H73" s="1771">
        <f>'IB_5.sz.mell.'!H73</f>
        <v>0</v>
      </c>
      <c r="I73" s="1772">
        <f>C73+F73</f>
        <v>7000000</v>
      </c>
      <c r="J73" s="2395"/>
    </row>
    <row r="74" spans="1:10" x14ac:dyDescent="0.2">
      <c r="A74" s="1642" t="s">
        <v>142</v>
      </c>
      <c r="B74" s="1773">
        <f>'IB_5.sz.mell.'!B74</f>
        <v>0</v>
      </c>
      <c r="C74" s="1771">
        <f>'IB_5.sz.mell.'!C74</f>
        <v>0</v>
      </c>
      <c r="D74" s="1771">
        <f>'IB_5.sz.mell.'!D74</f>
        <v>0</v>
      </c>
      <c r="E74" s="1771">
        <f>'IB_5.sz.mell.'!E74</f>
        <v>0</v>
      </c>
      <c r="F74" s="1749"/>
      <c r="G74" s="1771">
        <f>'IB_5.sz.mell.'!G74</f>
        <v>0</v>
      </c>
      <c r="H74" s="1771">
        <f>'IB_5.sz.mell.'!H74</f>
        <v>0</v>
      </c>
      <c r="I74" s="1772">
        <f>C74+F74</f>
        <v>0</v>
      </c>
      <c r="J74" s="2395"/>
    </row>
    <row r="75" spans="1:10" ht="13.5" thickBot="1" x14ac:dyDescent="0.25">
      <c r="A75" s="1643"/>
      <c r="B75" s="1775">
        <f>'IB_5.sz.mell.'!B75</f>
        <v>0</v>
      </c>
      <c r="C75" s="1776">
        <f>'IB_5.sz.mell.'!C75</f>
        <v>0</v>
      </c>
      <c r="D75" s="1776">
        <f>'IB_5.sz.mell.'!D75</f>
        <v>0</v>
      </c>
      <c r="E75" s="1771">
        <f>'IB_5.sz.mell.'!E75</f>
        <v>0</v>
      </c>
      <c r="F75" s="1750"/>
      <c r="G75" s="1776">
        <f>'IB_5.sz.mell.'!G75</f>
        <v>0</v>
      </c>
      <c r="H75" s="1771">
        <f>'IB_5.sz.mell.'!H75</f>
        <v>0</v>
      </c>
      <c r="I75" s="1777">
        <f>C75+F75</f>
        <v>0</v>
      </c>
      <c r="J75" s="2395"/>
    </row>
    <row r="76" spans="1:10" ht="13.5" thickBot="1" x14ac:dyDescent="0.25">
      <c r="A76" s="1645" t="s">
        <v>109</v>
      </c>
      <c r="B76" s="1740">
        <f>SUM(B71:B75)</f>
        <v>534000000</v>
      </c>
      <c r="C76" s="1740">
        <f t="shared" ref="C76:I76" si="8">SUM(C71:C75)</f>
        <v>267000000</v>
      </c>
      <c r="D76" s="1740">
        <f t="shared" si="8"/>
        <v>267000000</v>
      </c>
      <c r="E76" s="1740">
        <f t="shared" si="8"/>
        <v>267000000</v>
      </c>
      <c r="F76" s="1708">
        <f t="shared" si="8"/>
        <v>0</v>
      </c>
      <c r="G76" s="1740">
        <f t="shared" si="8"/>
        <v>0</v>
      </c>
      <c r="H76" s="1740">
        <f t="shared" si="8"/>
        <v>0</v>
      </c>
      <c r="I76" s="1774">
        <f t="shared" si="8"/>
        <v>267000000</v>
      </c>
      <c r="J76" s="2395"/>
    </row>
    <row r="77" spans="1:10" x14ac:dyDescent="0.2">
      <c r="J77" s="2395"/>
    </row>
    <row r="78" spans="1:10" x14ac:dyDescent="0.2">
      <c r="J78" s="2395"/>
    </row>
    <row r="79" spans="1:10" ht="14.25" x14ac:dyDescent="0.2">
      <c r="A79" s="2136" t="s">
        <v>136</v>
      </c>
      <c r="B79" s="2136"/>
      <c r="C79" s="2137"/>
      <c r="D79" s="2137"/>
      <c r="E79" s="2137"/>
      <c r="F79" s="2137"/>
      <c r="G79" s="2137"/>
      <c r="H79" s="2137"/>
      <c r="I79" s="2137"/>
      <c r="J79" s="2395"/>
    </row>
    <row r="80" spans="1:10" ht="15.75" thickBot="1" x14ac:dyDescent="0.25">
      <c r="A80" s="1626"/>
      <c r="B80" s="1626"/>
      <c r="C80" s="1626"/>
      <c r="D80" s="1626"/>
      <c r="E80" s="1626"/>
      <c r="F80" s="1626"/>
      <c r="G80" s="1626"/>
      <c r="H80" s="2396" t="s">
        <v>559</v>
      </c>
      <c r="I80" s="2396"/>
      <c r="J80" s="2395"/>
    </row>
    <row r="81" spans="1:10" ht="13.5" thickBot="1" x14ac:dyDescent="0.25">
      <c r="A81" s="2397" t="s">
        <v>130</v>
      </c>
      <c r="B81" s="2252" t="s">
        <v>796</v>
      </c>
      <c r="C81" s="2253"/>
      <c r="D81" s="2253"/>
      <c r="E81" s="2253"/>
      <c r="F81" s="2400"/>
      <c r="G81" s="2400"/>
      <c r="H81" s="2400"/>
      <c r="I81" s="2143"/>
      <c r="J81" s="2395"/>
    </row>
    <row r="82" spans="1:10" ht="13.5" thickBot="1" x14ac:dyDescent="0.25">
      <c r="A82" s="2398"/>
      <c r="B82" s="2144" t="s">
        <v>1086</v>
      </c>
      <c r="C82" s="2401" t="s">
        <v>1087</v>
      </c>
      <c r="D82" s="2148"/>
      <c r="E82" s="2148"/>
      <c r="F82" s="2148"/>
      <c r="G82" s="2148"/>
      <c r="H82" s="2148"/>
      <c r="I82" s="2149"/>
      <c r="J82" s="2395"/>
    </row>
    <row r="83" spans="1:10" ht="48.75" thickBot="1" x14ac:dyDescent="0.25">
      <c r="A83" s="2398"/>
      <c r="B83" s="2145"/>
      <c r="C83" s="2402" t="str">
        <f>CONCATENATE(Z_TARTALOMJEGYZÉK!A1,". előtti forrás, kiadás")</f>
        <v>2021. előtti forrás, kiadás</v>
      </c>
      <c r="D83" s="1627" t="s">
        <v>798</v>
      </c>
      <c r="E83" s="1627" t="s">
        <v>799</v>
      </c>
      <c r="F83" s="1628" t="str">
        <f>CONCATENATE("Összes teljesítés ",Z_TARTALOMJEGYZÉK!A1,". XII.31 -ig")</f>
        <v>Összes teljesítés 2021. XII.31 -ig</v>
      </c>
      <c r="G83" s="1628" t="s">
        <v>798</v>
      </c>
      <c r="H83" s="1628" t="s">
        <v>799</v>
      </c>
      <c r="I83" s="1628" t="str">
        <f>CONCATENATE("Összes teljesítés ",Z_TARTALOMJEGYZÉK!A1,". XII.31 -ig")</f>
        <v>Összes teljesítés 2021. XII.31 -ig</v>
      </c>
      <c r="J83" s="2395"/>
    </row>
    <row r="84" spans="1:10" ht="13.5" thickBot="1" x14ac:dyDescent="0.25">
      <c r="A84" s="2399"/>
      <c r="B84" s="2146"/>
      <c r="C84" s="2403"/>
      <c r="D84" s="2404" t="str">
        <f>CONCATENATE(Z_TARTALOMJEGYZÉK!$A$1,". évi")</f>
        <v>2021. évi</v>
      </c>
      <c r="E84" s="2405"/>
      <c r="F84" s="2406"/>
      <c r="G84" s="2404" t="str">
        <f>CONCATENATE(Z_TARTALOMJEGYZÉK!$A$1,". után")</f>
        <v>2021. után</v>
      </c>
      <c r="H84" s="2407"/>
      <c r="I84" s="2406"/>
      <c r="J84" s="2395"/>
    </row>
    <row r="85" spans="1:10" ht="13.5" thickBot="1" x14ac:dyDescent="0.25">
      <c r="A85" s="1629" t="s">
        <v>488</v>
      </c>
      <c r="B85" s="1742" t="s">
        <v>1110</v>
      </c>
      <c r="C85" s="1631" t="s">
        <v>490</v>
      </c>
      <c r="D85" s="1632" t="s">
        <v>492</v>
      </c>
      <c r="E85" s="1632" t="s">
        <v>491</v>
      </c>
      <c r="F85" s="1631" t="s">
        <v>493</v>
      </c>
      <c r="G85" s="1631" t="s">
        <v>494</v>
      </c>
      <c r="H85" s="1631" t="s">
        <v>495</v>
      </c>
      <c r="I85" s="1633" t="s">
        <v>1108</v>
      </c>
      <c r="J85" s="2395"/>
    </row>
    <row r="86" spans="1:10" x14ac:dyDescent="0.2">
      <c r="A86" s="1634" t="s">
        <v>131</v>
      </c>
      <c r="B86" s="1763">
        <f>'IB_5.sz.mell.'!B86</f>
        <v>0</v>
      </c>
      <c r="C86" s="1763">
        <f>'IB_5.sz.mell.'!C86</f>
        <v>0</v>
      </c>
      <c r="D86" s="1764">
        <f>'IB_5.sz.mell.'!D86</f>
        <v>0</v>
      </c>
      <c r="E86" s="1764">
        <f>'IB_5.sz.mell.'!E86</f>
        <v>0</v>
      </c>
      <c r="F86" s="1800"/>
      <c r="G86" s="1764">
        <f>'IB_5.sz.mell.'!G86</f>
        <v>0</v>
      </c>
      <c r="H86" s="1766">
        <f>'IB_5.sz.mell.'!H86</f>
        <v>0</v>
      </c>
      <c r="I86" s="1767">
        <f t="shared" ref="I86:I91" si="9">C86+F86</f>
        <v>0</v>
      </c>
      <c r="J86" s="2395"/>
    </row>
    <row r="87" spans="1:10" x14ac:dyDescent="0.2">
      <c r="A87" s="1636" t="s">
        <v>143</v>
      </c>
      <c r="B87" s="1768">
        <f>'IB_5.sz.mell.'!B87</f>
        <v>0</v>
      </c>
      <c r="C87" s="1769">
        <f>'IB_5.sz.mell.'!C87</f>
        <v>0</v>
      </c>
      <c r="D87" s="1769">
        <f>'IB_5.sz.mell.'!D87</f>
        <v>0</v>
      </c>
      <c r="E87" s="1769">
        <f>'IB_5.sz.mell.'!E87</f>
        <v>0</v>
      </c>
      <c r="F87" s="1801"/>
      <c r="G87" s="1769">
        <f>'IB_5.sz.mell.'!G87</f>
        <v>0</v>
      </c>
      <c r="H87" s="1771">
        <f>'IB_5.sz.mell.'!H87</f>
        <v>0</v>
      </c>
      <c r="I87" s="1772">
        <f t="shared" si="9"/>
        <v>0</v>
      </c>
      <c r="J87" s="2395"/>
    </row>
    <row r="88" spans="1:10" x14ac:dyDescent="0.2">
      <c r="A88" s="1638" t="s">
        <v>132</v>
      </c>
      <c r="B88" s="1773">
        <f>'IB_5.sz.mell.'!B88</f>
        <v>0</v>
      </c>
      <c r="C88" s="1771">
        <f>'IB_5.sz.mell.'!C88</f>
        <v>0</v>
      </c>
      <c r="D88" s="1771">
        <f>'IB_5.sz.mell.'!D88</f>
        <v>0</v>
      </c>
      <c r="E88" s="1769">
        <f>'IB_5.sz.mell.'!E88</f>
        <v>0</v>
      </c>
      <c r="F88" s="1802"/>
      <c r="G88" s="1771">
        <f>'IB_5.sz.mell.'!G88</f>
        <v>0</v>
      </c>
      <c r="H88" s="1771">
        <f>'IB_5.sz.mell.'!H88</f>
        <v>0</v>
      </c>
      <c r="I88" s="1772">
        <f t="shared" si="9"/>
        <v>0</v>
      </c>
      <c r="J88" s="2395"/>
    </row>
    <row r="89" spans="1:10" x14ac:dyDescent="0.2">
      <c r="A89" s="1638" t="s">
        <v>145</v>
      </c>
      <c r="B89" s="1773">
        <f>'IB_5.sz.mell.'!B89</f>
        <v>0</v>
      </c>
      <c r="C89" s="1771">
        <f>'IB_5.sz.mell.'!C89</f>
        <v>0</v>
      </c>
      <c r="D89" s="1771">
        <f>'IB_5.sz.mell.'!D89</f>
        <v>0</v>
      </c>
      <c r="E89" s="1769">
        <f>'IB_5.sz.mell.'!E89</f>
        <v>0</v>
      </c>
      <c r="F89" s="1802"/>
      <c r="G89" s="1771">
        <f>'IB_5.sz.mell.'!G89</f>
        <v>0</v>
      </c>
      <c r="H89" s="1771">
        <f>'IB_5.sz.mell.'!H89</f>
        <v>0</v>
      </c>
      <c r="I89" s="1772">
        <f t="shared" si="9"/>
        <v>0</v>
      </c>
      <c r="J89" s="2395"/>
    </row>
    <row r="90" spans="1:10" x14ac:dyDescent="0.2">
      <c r="A90" s="1638" t="s">
        <v>133</v>
      </c>
      <c r="B90" s="1773">
        <f>'IB_5.sz.mell.'!B90</f>
        <v>0</v>
      </c>
      <c r="C90" s="1771">
        <f>'IB_5.sz.mell.'!C90</f>
        <v>0</v>
      </c>
      <c r="D90" s="1771">
        <f>'IB_5.sz.mell.'!D90</f>
        <v>0</v>
      </c>
      <c r="E90" s="1769">
        <f>'IB_5.sz.mell.'!E90</f>
        <v>0</v>
      </c>
      <c r="F90" s="1802"/>
      <c r="G90" s="1771">
        <f>'IB_5.sz.mell.'!G90</f>
        <v>0</v>
      </c>
      <c r="H90" s="1771">
        <f>'IB_5.sz.mell.'!H90</f>
        <v>0</v>
      </c>
      <c r="I90" s="1772">
        <f t="shared" si="9"/>
        <v>0</v>
      </c>
      <c r="J90" s="2395"/>
    </row>
    <row r="91" spans="1:10" ht="13.5" thickBot="1" x14ac:dyDescent="0.25">
      <c r="A91" s="1638" t="s">
        <v>134</v>
      </c>
      <c r="B91" s="1773">
        <f>'IB_5.sz.mell.'!B91</f>
        <v>0</v>
      </c>
      <c r="C91" s="1771">
        <f>'IB_5.sz.mell.'!C91</f>
        <v>0</v>
      </c>
      <c r="D91" s="1771">
        <f>'IB_5.sz.mell.'!D91</f>
        <v>0</v>
      </c>
      <c r="E91" s="1769">
        <f>'IB_5.sz.mell.'!E91</f>
        <v>0</v>
      </c>
      <c r="F91" s="1802"/>
      <c r="G91" s="1771">
        <f>'IB_5.sz.mell.'!G91</f>
        <v>0</v>
      </c>
      <c r="H91" s="1771">
        <f>'IB_5.sz.mell.'!H91</f>
        <v>0</v>
      </c>
      <c r="I91" s="1772">
        <f t="shared" si="9"/>
        <v>0</v>
      </c>
      <c r="J91" s="2395"/>
    </row>
    <row r="92" spans="1:10" ht="13.5" thickBot="1" x14ac:dyDescent="0.25">
      <c r="A92" s="1640" t="s">
        <v>135</v>
      </c>
      <c r="B92" s="1740">
        <f>B86+SUM(B88:B91)</f>
        <v>0</v>
      </c>
      <c r="C92" s="1740">
        <f t="shared" ref="C92:I92" si="10">C86+SUM(C88:C91)</f>
        <v>0</v>
      </c>
      <c r="D92" s="1740">
        <f t="shared" si="10"/>
        <v>0</v>
      </c>
      <c r="E92" s="1740">
        <f t="shared" si="10"/>
        <v>0</v>
      </c>
      <c r="F92" s="1708">
        <f t="shared" si="10"/>
        <v>0</v>
      </c>
      <c r="G92" s="1740">
        <f t="shared" si="10"/>
        <v>0</v>
      </c>
      <c r="H92" s="1740">
        <f t="shared" si="10"/>
        <v>0</v>
      </c>
      <c r="I92" s="1774">
        <f t="shared" si="10"/>
        <v>0</v>
      </c>
      <c r="J92" s="2395"/>
    </row>
    <row r="93" spans="1:10" x14ac:dyDescent="0.2">
      <c r="A93" s="1641" t="s">
        <v>139</v>
      </c>
      <c r="B93" s="1763">
        <f>'IB_5.sz.mell.'!B93</f>
        <v>0</v>
      </c>
      <c r="C93" s="1764">
        <f>'IB_5.sz.mell.'!C93</f>
        <v>0</v>
      </c>
      <c r="D93" s="1764">
        <f>'IB_5.sz.mell.'!D93</f>
        <v>0</v>
      </c>
      <c r="E93" s="1764">
        <f>'IB_5.sz.mell.'!E93</f>
        <v>0</v>
      </c>
      <c r="F93" s="1748"/>
      <c r="G93" s="1764">
        <f>'IB_5.sz.mell.'!G93</f>
        <v>0</v>
      </c>
      <c r="H93" s="1764">
        <f>'IB_5.sz.mell.'!H93</f>
        <v>0</v>
      </c>
      <c r="I93" s="1767">
        <f>C93+F93</f>
        <v>0</v>
      </c>
      <c r="J93" s="2395"/>
    </row>
    <row r="94" spans="1:10" x14ac:dyDescent="0.2">
      <c r="A94" s="1642" t="s">
        <v>140</v>
      </c>
      <c r="B94" s="1773">
        <f>'IB_5.sz.mell.'!B94</f>
        <v>0</v>
      </c>
      <c r="C94" s="1771">
        <f>'IB_5.sz.mell.'!C94</f>
        <v>0</v>
      </c>
      <c r="D94" s="1771">
        <f>'IB_5.sz.mell.'!D94</f>
        <v>0</v>
      </c>
      <c r="E94" s="1771">
        <f>'IB_5.sz.mell.'!E94</f>
        <v>0</v>
      </c>
      <c r="F94" s="1749"/>
      <c r="G94" s="1771">
        <f>'IB_5.sz.mell.'!G94</f>
        <v>0</v>
      </c>
      <c r="H94" s="1771">
        <f>'IB_5.sz.mell.'!H94</f>
        <v>0</v>
      </c>
      <c r="I94" s="1772">
        <f>C94+F94</f>
        <v>0</v>
      </c>
      <c r="J94" s="2395"/>
    </row>
    <row r="95" spans="1:10" x14ac:dyDescent="0.2">
      <c r="A95" s="1642" t="s">
        <v>141</v>
      </c>
      <c r="B95" s="1773">
        <f>'IB_5.sz.mell.'!B95</f>
        <v>0</v>
      </c>
      <c r="C95" s="1771">
        <f>'IB_5.sz.mell.'!C95</f>
        <v>0</v>
      </c>
      <c r="D95" s="1771">
        <f>'IB_5.sz.mell.'!D95</f>
        <v>0</v>
      </c>
      <c r="E95" s="1771">
        <f>'IB_5.sz.mell.'!E95</f>
        <v>0</v>
      </c>
      <c r="F95" s="1749"/>
      <c r="G95" s="1771">
        <f>'IB_5.sz.mell.'!G95</f>
        <v>0</v>
      </c>
      <c r="H95" s="1771">
        <f>'IB_5.sz.mell.'!H95</f>
        <v>0</v>
      </c>
      <c r="I95" s="1772">
        <f>C95+F95</f>
        <v>0</v>
      </c>
      <c r="J95" s="2395"/>
    </row>
    <row r="96" spans="1:10" x14ac:dyDescent="0.2">
      <c r="A96" s="1642" t="s">
        <v>142</v>
      </c>
      <c r="B96" s="1773">
        <f>'IB_5.sz.mell.'!B96</f>
        <v>0</v>
      </c>
      <c r="C96" s="1771">
        <f>'IB_5.sz.mell.'!C96</f>
        <v>0</v>
      </c>
      <c r="D96" s="1771">
        <f>'IB_5.sz.mell.'!D96</f>
        <v>0</v>
      </c>
      <c r="E96" s="1771">
        <f>'IB_5.sz.mell.'!E96</f>
        <v>0</v>
      </c>
      <c r="F96" s="1749"/>
      <c r="G96" s="1771">
        <f>'IB_5.sz.mell.'!G96</f>
        <v>0</v>
      </c>
      <c r="H96" s="1771">
        <f>'IB_5.sz.mell.'!H96</f>
        <v>0</v>
      </c>
      <c r="I96" s="1772">
        <f>C96+F96</f>
        <v>0</v>
      </c>
      <c r="J96" s="2395"/>
    </row>
    <row r="97" spans="1:10" ht="13.5" thickBot="1" x14ac:dyDescent="0.25">
      <c r="A97" s="1643"/>
      <c r="B97" s="1775">
        <f>'IB_5.sz.mell.'!B97</f>
        <v>0</v>
      </c>
      <c r="C97" s="1776">
        <f>'IB_5.sz.mell.'!C97</f>
        <v>0</v>
      </c>
      <c r="D97" s="1776">
        <f>'IB_5.sz.mell.'!D97</f>
        <v>0</v>
      </c>
      <c r="E97" s="1771">
        <f>'IB_5.sz.mell.'!E97</f>
        <v>0</v>
      </c>
      <c r="F97" s="1750"/>
      <c r="G97" s="1776">
        <f>'IB_5.sz.mell.'!G97</f>
        <v>0</v>
      </c>
      <c r="H97" s="1771">
        <f>'IB_5.sz.mell.'!H97</f>
        <v>0</v>
      </c>
      <c r="I97" s="1777">
        <f>C97+F97</f>
        <v>0</v>
      </c>
      <c r="J97" s="2395"/>
    </row>
    <row r="98" spans="1:10" ht="13.5" thickBot="1" x14ac:dyDescent="0.25">
      <c r="A98" s="1645" t="s">
        <v>109</v>
      </c>
      <c r="B98" s="1740">
        <f>SUM(B93:B97)</f>
        <v>0</v>
      </c>
      <c r="C98" s="1740">
        <f t="shared" ref="C98:I98" si="11">SUM(C93:C97)</f>
        <v>0</v>
      </c>
      <c r="D98" s="1740">
        <f t="shared" si="11"/>
        <v>0</v>
      </c>
      <c r="E98" s="1740">
        <f t="shared" si="11"/>
        <v>0</v>
      </c>
      <c r="F98" s="1708">
        <f t="shared" si="11"/>
        <v>0</v>
      </c>
      <c r="G98" s="1740">
        <f t="shared" si="11"/>
        <v>0</v>
      </c>
      <c r="H98" s="1740">
        <f t="shared" si="11"/>
        <v>0</v>
      </c>
      <c r="I98" s="1774">
        <f t="shared" si="11"/>
        <v>0</v>
      </c>
      <c r="J98" s="2395"/>
    </row>
    <row r="99" spans="1:10" x14ac:dyDescent="0.2">
      <c r="J99" s="2395"/>
    </row>
    <row r="100" spans="1:10" x14ac:dyDescent="0.2">
      <c r="J100" s="2395"/>
    </row>
    <row r="101" spans="1:10" ht="14.25" x14ac:dyDescent="0.2">
      <c r="A101" s="2136" t="s">
        <v>136</v>
      </c>
      <c r="B101" s="2136"/>
      <c r="C101" s="2137"/>
      <c r="D101" s="2137"/>
      <c r="E101" s="2137"/>
      <c r="F101" s="2137"/>
      <c r="G101" s="2137"/>
      <c r="H101" s="2137"/>
      <c r="I101" s="2137"/>
      <c r="J101" s="2395"/>
    </row>
    <row r="102" spans="1:10" ht="15.75" thickBot="1" x14ac:dyDescent="0.25">
      <c r="A102" s="1626"/>
      <c r="B102" s="1626"/>
      <c r="C102" s="1626"/>
      <c r="D102" s="1626"/>
      <c r="E102" s="1626"/>
      <c r="F102" s="1626"/>
      <c r="G102" s="1626"/>
      <c r="H102" s="2396" t="s">
        <v>559</v>
      </c>
      <c r="I102" s="2396"/>
      <c r="J102" s="2395"/>
    </row>
    <row r="103" spans="1:10" ht="13.5" thickBot="1" x14ac:dyDescent="0.25">
      <c r="A103" s="2397" t="s">
        <v>130</v>
      </c>
      <c r="B103" s="2252" t="s">
        <v>796</v>
      </c>
      <c r="C103" s="2253"/>
      <c r="D103" s="2253"/>
      <c r="E103" s="2253"/>
      <c r="F103" s="2400"/>
      <c r="G103" s="2400"/>
      <c r="H103" s="2400"/>
      <c r="I103" s="2143"/>
      <c r="J103" s="2395"/>
    </row>
    <row r="104" spans="1:10" ht="13.5" thickBot="1" x14ac:dyDescent="0.25">
      <c r="A104" s="2398"/>
      <c r="B104" s="2144" t="s">
        <v>1086</v>
      </c>
      <c r="C104" s="2401" t="s">
        <v>1087</v>
      </c>
      <c r="D104" s="2148"/>
      <c r="E104" s="2148"/>
      <c r="F104" s="2148"/>
      <c r="G104" s="2148"/>
      <c r="H104" s="2148"/>
      <c r="I104" s="2149"/>
      <c r="J104" s="2395"/>
    </row>
    <row r="105" spans="1:10" ht="48.75" thickBot="1" x14ac:dyDescent="0.25">
      <c r="A105" s="2398"/>
      <c r="B105" s="2145"/>
      <c r="C105" s="2402" t="str">
        <f>CONCATENATE(Z_TARTALOMJEGYZÉK!A1,". előtti forrás, kiadás")</f>
        <v>2021. előtti forrás, kiadás</v>
      </c>
      <c r="D105" s="1627" t="s">
        <v>798</v>
      </c>
      <c r="E105" s="1627" t="s">
        <v>799</v>
      </c>
      <c r="F105" s="1628" t="str">
        <f>CONCATENATE("Összes teljesítés ",Z_TARTALOMJEGYZÉK!A1,". XII.31 -ig")</f>
        <v>Összes teljesítés 2021. XII.31 -ig</v>
      </c>
      <c r="G105" s="1628" t="s">
        <v>798</v>
      </c>
      <c r="H105" s="1628" t="s">
        <v>799</v>
      </c>
      <c r="I105" s="1628" t="str">
        <f>CONCATENATE("Összes teljesítés ",Z_TARTALOMJEGYZÉK!A1,". XII.31 -ig")</f>
        <v>Összes teljesítés 2021. XII.31 -ig</v>
      </c>
      <c r="J105" s="2395"/>
    </row>
    <row r="106" spans="1:10" ht="13.5" thickBot="1" x14ac:dyDescent="0.25">
      <c r="A106" s="2399"/>
      <c r="B106" s="2146"/>
      <c r="C106" s="2403"/>
      <c r="D106" s="2404" t="str">
        <f>CONCATENATE(Z_TARTALOMJEGYZÉK!$A$1,". évi")</f>
        <v>2021. évi</v>
      </c>
      <c r="E106" s="2405"/>
      <c r="F106" s="2406"/>
      <c r="G106" s="2404" t="str">
        <f>CONCATENATE(Z_TARTALOMJEGYZÉK!$A$1,". után")</f>
        <v>2021. után</v>
      </c>
      <c r="H106" s="2407"/>
      <c r="I106" s="2406"/>
      <c r="J106" s="2395"/>
    </row>
    <row r="107" spans="1:10" ht="13.5" thickBot="1" x14ac:dyDescent="0.25">
      <c r="A107" s="1629" t="s">
        <v>488</v>
      </c>
      <c r="B107" s="1742" t="s">
        <v>1110</v>
      </c>
      <c r="C107" s="1631" t="s">
        <v>490</v>
      </c>
      <c r="D107" s="1632" t="s">
        <v>492</v>
      </c>
      <c r="E107" s="1632" t="s">
        <v>491</v>
      </c>
      <c r="F107" s="1631" t="s">
        <v>493</v>
      </c>
      <c r="G107" s="1631" t="s">
        <v>494</v>
      </c>
      <c r="H107" s="1631" t="s">
        <v>495</v>
      </c>
      <c r="I107" s="1633" t="s">
        <v>1108</v>
      </c>
      <c r="J107" s="2395"/>
    </row>
    <row r="108" spans="1:10" x14ac:dyDescent="0.2">
      <c r="A108" s="1634" t="s">
        <v>131</v>
      </c>
      <c r="B108" s="1763">
        <f>'IB_5.sz.mell.'!B108</f>
        <v>0</v>
      </c>
      <c r="C108" s="1763">
        <f>'IB_5.sz.mell.'!C108</f>
        <v>0</v>
      </c>
      <c r="D108" s="1764">
        <f>'IB_5.sz.mell.'!D108</f>
        <v>0</v>
      </c>
      <c r="E108" s="1764">
        <f>'IB_5.sz.mell.'!E108</f>
        <v>0</v>
      </c>
      <c r="F108" s="1800"/>
      <c r="G108" s="1764">
        <f>'IB_5.sz.mell.'!G108</f>
        <v>0</v>
      </c>
      <c r="H108" s="1766">
        <f>'IB_5.sz.mell.'!H108</f>
        <v>0</v>
      </c>
      <c r="I108" s="1767">
        <f t="shared" ref="I108:I113" si="12">C108+F108</f>
        <v>0</v>
      </c>
      <c r="J108" s="2395"/>
    </row>
    <row r="109" spans="1:10" x14ac:dyDescent="0.2">
      <c r="A109" s="1636" t="s">
        <v>143</v>
      </c>
      <c r="B109" s="1768">
        <f>'IB_5.sz.mell.'!B109</f>
        <v>0</v>
      </c>
      <c r="C109" s="1769">
        <f>'IB_5.sz.mell.'!C109</f>
        <v>0</v>
      </c>
      <c r="D109" s="1769">
        <f>'IB_5.sz.mell.'!D109</f>
        <v>0</v>
      </c>
      <c r="E109" s="1769">
        <f>'IB_5.sz.mell.'!E109</f>
        <v>0</v>
      </c>
      <c r="F109" s="1801"/>
      <c r="G109" s="1769">
        <f>'IB_5.sz.mell.'!G109</f>
        <v>0</v>
      </c>
      <c r="H109" s="1771">
        <f>'IB_5.sz.mell.'!H109</f>
        <v>0</v>
      </c>
      <c r="I109" s="1772">
        <f t="shared" si="12"/>
        <v>0</v>
      </c>
      <c r="J109" s="2395"/>
    </row>
    <row r="110" spans="1:10" x14ac:dyDescent="0.2">
      <c r="A110" s="1638" t="s">
        <v>132</v>
      </c>
      <c r="B110" s="1773">
        <f>'IB_5.sz.mell.'!B110</f>
        <v>0</v>
      </c>
      <c r="C110" s="1771">
        <f>'IB_5.sz.mell.'!C110</f>
        <v>0</v>
      </c>
      <c r="D110" s="1771">
        <f>'IB_5.sz.mell.'!D110</f>
        <v>0</v>
      </c>
      <c r="E110" s="1769">
        <f>'IB_5.sz.mell.'!E110</f>
        <v>0</v>
      </c>
      <c r="F110" s="1802"/>
      <c r="G110" s="1771">
        <f>'IB_5.sz.mell.'!G110</f>
        <v>0</v>
      </c>
      <c r="H110" s="1771">
        <f>'IB_5.sz.mell.'!H110</f>
        <v>0</v>
      </c>
      <c r="I110" s="1772">
        <f t="shared" si="12"/>
        <v>0</v>
      </c>
      <c r="J110" s="2395"/>
    </row>
    <row r="111" spans="1:10" x14ac:dyDescent="0.2">
      <c r="A111" s="1638" t="s">
        <v>145</v>
      </c>
      <c r="B111" s="1773">
        <f>'IB_5.sz.mell.'!B111</f>
        <v>0</v>
      </c>
      <c r="C111" s="1771">
        <f>'IB_5.sz.mell.'!C111</f>
        <v>0</v>
      </c>
      <c r="D111" s="1771">
        <f>'IB_5.sz.mell.'!D111</f>
        <v>0</v>
      </c>
      <c r="E111" s="1769">
        <f>'IB_5.sz.mell.'!E111</f>
        <v>0</v>
      </c>
      <c r="F111" s="1802"/>
      <c r="G111" s="1771">
        <f>'IB_5.sz.mell.'!G111</f>
        <v>0</v>
      </c>
      <c r="H111" s="1771">
        <f>'IB_5.sz.mell.'!H111</f>
        <v>0</v>
      </c>
      <c r="I111" s="1772">
        <f t="shared" si="12"/>
        <v>0</v>
      </c>
      <c r="J111" s="2395"/>
    </row>
    <row r="112" spans="1:10" x14ac:dyDescent="0.2">
      <c r="A112" s="1638" t="s">
        <v>133</v>
      </c>
      <c r="B112" s="1773">
        <f>'IB_5.sz.mell.'!B112</f>
        <v>0</v>
      </c>
      <c r="C112" s="1771">
        <f>'IB_5.sz.mell.'!C112</f>
        <v>0</v>
      </c>
      <c r="D112" s="1771">
        <f>'IB_5.sz.mell.'!D112</f>
        <v>0</v>
      </c>
      <c r="E112" s="1769">
        <f>'IB_5.sz.mell.'!E112</f>
        <v>0</v>
      </c>
      <c r="F112" s="1802"/>
      <c r="G112" s="1771">
        <f>'IB_5.sz.mell.'!G112</f>
        <v>0</v>
      </c>
      <c r="H112" s="1771">
        <f>'IB_5.sz.mell.'!H112</f>
        <v>0</v>
      </c>
      <c r="I112" s="1772">
        <f t="shared" si="12"/>
        <v>0</v>
      </c>
      <c r="J112" s="2395"/>
    </row>
    <row r="113" spans="1:10" ht="13.5" thickBot="1" x14ac:dyDescent="0.25">
      <c r="A113" s="1638" t="s">
        <v>134</v>
      </c>
      <c r="B113" s="1773">
        <f>'IB_5.sz.mell.'!B113</f>
        <v>0</v>
      </c>
      <c r="C113" s="1771">
        <f>'IB_5.sz.mell.'!C113</f>
        <v>0</v>
      </c>
      <c r="D113" s="1771">
        <f>'IB_5.sz.mell.'!D113</f>
        <v>0</v>
      </c>
      <c r="E113" s="1769">
        <f>'IB_5.sz.mell.'!E113</f>
        <v>0</v>
      </c>
      <c r="F113" s="1802"/>
      <c r="G113" s="1771">
        <f>'IB_5.sz.mell.'!G113</f>
        <v>0</v>
      </c>
      <c r="H113" s="1771">
        <f>'IB_5.sz.mell.'!H113</f>
        <v>0</v>
      </c>
      <c r="I113" s="1772">
        <f t="shared" si="12"/>
        <v>0</v>
      </c>
      <c r="J113" s="2395"/>
    </row>
    <row r="114" spans="1:10" ht="13.5" thickBot="1" x14ac:dyDescent="0.25">
      <c r="A114" s="1640" t="s">
        <v>135</v>
      </c>
      <c r="B114" s="1740">
        <f>B108+SUM(B110:B113)</f>
        <v>0</v>
      </c>
      <c r="C114" s="1740">
        <f t="shared" ref="C114:I114" si="13">C108+SUM(C110:C113)</f>
        <v>0</v>
      </c>
      <c r="D114" s="1740">
        <f t="shared" si="13"/>
        <v>0</v>
      </c>
      <c r="E114" s="1740">
        <f t="shared" si="13"/>
        <v>0</v>
      </c>
      <c r="F114" s="1708">
        <f t="shared" si="13"/>
        <v>0</v>
      </c>
      <c r="G114" s="1740">
        <f t="shared" si="13"/>
        <v>0</v>
      </c>
      <c r="H114" s="1740">
        <f t="shared" si="13"/>
        <v>0</v>
      </c>
      <c r="I114" s="1774">
        <f t="shared" si="13"/>
        <v>0</v>
      </c>
      <c r="J114" s="2395"/>
    </row>
    <row r="115" spans="1:10" x14ac:dyDescent="0.2">
      <c r="A115" s="1641" t="s">
        <v>139</v>
      </c>
      <c r="B115" s="1763">
        <f>'IB_5.sz.mell.'!B115</f>
        <v>0</v>
      </c>
      <c r="C115" s="1764">
        <f>'IB_5.sz.mell.'!C115</f>
        <v>0</v>
      </c>
      <c r="D115" s="1764">
        <f>'IB_5.sz.mell.'!D115</f>
        <v>0</v>
      </c>
      <c r="E115" s="1764">
        <f>'IB_5.sz.mell.'!E115</f>
        <v>0</v>
      </c>
      <c r="F115" s="1748"/>
      <c r="G115" s="1764">
        <f>'IB_5.sz.mell.'!G115</f>
        <v>0</v>
      </c>
      <c r="H115" s="1764">
        <f>'IB_5.sz.mell.'!H115</f>
        <v>0</v>
      </c>
      <c r="I115" s="1767">
        <f>C115+F115</f>
        <v>0</v>
      </c>
      <c r="J115" s="2395"/>
    </row>
    <row r="116" spans="1:10" x14ac:dyDescent="0.2">
      <c r="A116" s="1642" t="s">
        <v>140</v>
      </c>
      <c r="B116" s="1773">
        <f>'IB_5.sz.mell.'!B116</f>
        <v>0</v>
      </c>
      <c r="C116" s="1771">
        <f>'IB_5.sz.mell.'!C116</f>
        <v>0</v>
      </c>
      <c r="D116" s="1771">
        <f>'IB_5.sz.mell.'!D116</f>
        <v>0</v>
      </c>
      <c r="E116" s="1771">
        <f>'IB_5.sz.mell.'!E116</f>
        <v>0</v>
      </c>
      <c r="F116" s="1749"/>
      <c r="G116" s="1771">
        <f>'IB_5.sz.mell.'!G116</f>
        <v>0</v>
      </c>
      <c r="H116" s="1771">
        <f>'IB_5.sz.mell.'!H116</f>
        <v>0</v>
      </c>
      <c r="I116" s="1772">
        <f>C116+F116</f>
        <v>0</v>
      </c>
      <c r="J116" s="2395"/>
    </row>
    <row r="117" spans="1:10" x14ac:dyDescent="0.2">
      <c r="A117" s="1642" t="s">
        <v>141</v>
      </c>
      <c r="B117" s="1773">
        <f>'IB_5.sz.mell.'!B117</f>
        <v>0</v>
      </c>
      <c r="C117" s="1771">
        <f>'IB_5.sz.mell.'!C117</f>
        <v>0</v>
      </c>
      <c r="D117" s="1771">
        <f>'IB_5.sz.mell.'!D117</f>
        <v>0</v>
      </c>
      <c r="E117" s="1771">
        <f>'IB_5.sz.mell.'!E117</f>
        <v>0</v>
      </c>
      <c r="F117" s="1749"/>
      <c r="G117" s="1771">
        <f>'IB_5.sz.mell.'!G117</f>
        <v>0</v>
      </c>
      <c r="H117" s="1771">
        <f>'IB_5.sz.mell.'!H117</f>
        <v>0</v>
      </c>
      <c r="I117" s="1772">
        <f>C117+F117</f>
        <v>0</v>
      </c>
      <c r="J117" s="2395"/>
    </row>
    <row r="118" spans="1:10" x14ac:dyDescent="0.2">
      <c r="A118" s="1642" t="s">
        <v>142</v>
      </c>
      <c r="B118" s="1773">
        <f>'IB_5.sz.mell.'!B118</f>
        <v>0</v>
      </c>
      <c r="C118" s="1771">
        <f>'IB_5.sz.mell.'!C118</f>
        <v>0</v>
      </c>
      <c r="D118" s="1771">
        <f>'IB_5.sz.mell.'!D118</f>
        <v>0</v>
      </c>
      <c r="E118" s="1771">
        <f>'IB_5.sz.mell.'!E118</f>
        <v>0</v>
      </c>
      <c r="F118" s="1749"/>
      <c r="G118" s="1771">
        <f>'IB_5.sz.mell.'!G118</f>
        <v>0</v>
      </c>
      <c r="H118" s="1771">
        <f>'IB_5.sz.mell.'!H118</f>
        <v>0</v>
      </c>
      <c r="I118" s="1772">
        <f>C118+F118</f>
        <v>0</v>
      </c>
      <c r="J118" s="2395"/>
    </row>
    <row r="119" spans="1:10" ht="13.5" thickBot="1" x14ac:dyDescent="0.25">
      <c r="A119" s="1643"/>
      <c r="B119" s="1775">
        <f>'IB_5.sz.mell.'!B119</f>
        <v>0</v>
      </c>
      <c r="C119" s="1776">
        <f>'IB_5.sz.mell.'!C119</f>
        <v>0</v>
      </c>
      <c r="D119" s="1776">
        <f>'IB_5.sz.mell.'!D119</f>
        <v>0</v>
      </c>
      <c r="E119" s="1771">
        <f>'IB_5.sz.mell.'!E119</f>
        <v>0</v>
      </c>
      <c r="F119" s="1750"/>
      <c r="G119" s="1776">
        <f>'IB_5.sz.mell.'!G119</f>
        <v>0</v>
      </c>
      <c r="H119" s="1771">
        <f>'IB_5.sz.mell.'!H119</f>
        <v>0</v>
      </c>
      <c r="I119" s="1777">
        <f>C119+F119</f>
        <v>0</v>
      </c>
      <c r="J119" s="2395"/>
    </row>
    <row r="120" spans="1:10" ht="13.5" thickBot="1" x14ac:dyDescent="0.25">
      <c r="A120" s="1645" t="s">
        <v>109</v>
      </c>
      <c r="B120" s="1740">
        <f>SUM(B115:B119)</f>
        <v>0</v>
      </c>
      <c r="C120" s="1740">
        <f t="shared" ref="C120:I120" si="14">SUM(C115:C119)</f>
        <v>0</v>
      </c>
      <c r="D120" s="1740">
        <f t="shared" si="14"/>
        <v>0</v>
      </c>
      <c r="E120" s="1740">
        <f t="shared" si="14"/>
        <v>0</v>
      </c>
      <c r="F120" s="1708">
        <f t="shared" si="14"/>
        <v>0</v>
      </c>
      <c r="G120" s="1740">
        <f t="shared" si="14"/>
        <v>0</v>
      </c>
      <c r="H120" s="1740">
        <f t="shared" si="14"/>
        <v>0</v>
      </c>
      <c r="I120" s="1774">
        <f t="shared" si="14"/>
        <v>0</v>
      </c>
      <c r="J120" s="2395"/>
    </row>
    <row r="121" spans="1:10" x14ac:dyDescent="0.2">
      <c r="J121" s="2395"/>
    </row>
    <row r="122" spans="1:10" x14ac:dyDescent="0.2">
      <c r="J122" s="2395"/>
    </row>
    <row r="123" spans="1:10" ht="14.25" x14ac:dyDescent="0.2">
      <c r="A123" s="2136" t="s">
        <v>136</v>
      </c>
      <c r="B123" s="2136"/>
      <c r="C123" s="2137"/>
      <c r="D123" s="2137"/>
      <c r="E123" s="2137"/>
      <c r="F123" s="2137"/>
      <c r="G123" s="2137"/>
      <c r="H123" s="2137"/>
      <c r="I123" s="2137"/>
      <c r="J123" s="2395"/>
    </row>
    <row r="124" spans="1:10" ht="15.75" thickBot="1" x14ac:dyDescent="0.25">
      <c r="A124" s="1626"/>
      <c r="B124" s="1626"/>
      <c r="C124" s="1626"/>
      <c r="D124" s="1626"/>
      <c r="E124" s="1626"/>
      <c r="F124" s="1626"/>
      <c r="G124" s="1626"/>
      <c r="H124" s="2396" t="s">
        <v>559</v>
      </c>
      <c r="I124" s="2396"/>
      <c r="J124" s="2395"/>
    </row>
    <row r="125" spans="1:10" ht="13.5" thickBot="1" x14ac:dyDescent="0.25">
      <c r="A125" s="2397" t="s">
        <v>130</v>
      </c>
      <c r="B125" s="2252" t="s">
        <v>796</v>
      </c>
      <c r="C125" s="2253"/>
      <c r="D125" s="2253"/>
      <c r="E125" s="2253"/>
      <c r="F125" s="2400"/>
      <c r="G125" s="2400"/>
      <c r="H125" s="2400"/>
      <c r="I125" s="2143"/>
      <c r="J125" s="2395"/>
    </row>
    <row r="126" spans="1:10" ht="13.5" thickBot="1" x14ac:dyDescent="0.25">
      <c r="A126" s="2398"/>
      <c r="B126" s="2144" t="s">
        <v>1086</v>
      </c>
      <c r="C126" s="2401" t="s">
        <v>1087</v>
      </c>
      <c r="D126" s="2148"/>
      <c r="E126" s="2148"/>
      <c r="F126" s="2148"/>
      <c r="G126" s="2148"/>
      <c r="H126" s="2148"/>
      <c r="I126" s="2149"/>
      <c r="J126" s="2395"/>
    </row>
    <row r="127" spans="1:10" ht="48.75" thickBot="1" x14ac:dyDescent="0.25">
      <c r="A127" s="2398"/>
      <c r="B127" s="2145"/>
      <c r="C127" s="2402" t="str">
        <f>CONCATENATE(Z_TARTALOMJEGYZÉK!A1,". előtti forrás, kiadás")</f>
        <v>2021. előtti forrás, kiadás</v>
      </c>
      <c r="D127" s="1627" t="s">
        <v>798</v>
      </c>
      <c r="E127" s="1627" t="s">
        <v>799</v>
      </c>
      <c r="F127" s="1628" t="str">
        <f>CONCATENATE("Összes teljesítés ",Z_TARTALOMJEGYZÉK!A1,". XII.31 -ig")</f>
        <v>Összes teljesítés 2021. XII.31 -ig</v>
      </c>
      <c r="G127" s="1628" t="s">
        <v>798</v>
      </c>
      <c r="H127" s="1628" t="s">
        <v>799</v>
      </c>
      <c r="I127" s="1628" t="str">
        <f>CONCATENATE("Összes teljesítés ",Z_TARTALOMJEGYZÉK!A1,". XII.31 -ig")</f>
        <v>Összes teljesítés 2021. XII.31 -ig</v>
      </c>
      <c r="J127" s="2395"/>
    </row>
    <row r="128" spans="1:10" ht="13.5" thickBot="1" x14ac:dyDescent="0.25">
      <c r="A128" s="2399"/>
      <c r="B128" s="2146"/>
      <c r="C128" s="2403"/>
      <c r="D128" s="2404" t="str">
        <f>CONCATENATE(Z_TARTALOMJEGYZÉK!$A$1,". évi")</f>
        <v>2021. évi</v>
      </c>
      <c r="E128" s="2405"/>
      <c r="F128" s="2406"/>
      <c r="G128" s="2404" t="str">
        <f>CONCATENATE(Z_TARTALOMJEGYZÉK!$A$1,". után")</f>
        <v>2021. után</v>
      </c>
      <c r="H128" s="2407"/>
      <c r="I128" s="2406"/>
      <c r="J128" s="2395"/>
    </row>
    <row r="129" spans="1:10" ht="13.5" thickBot="1" x14ac:dyDescent="0.25">
      <c r="A129" s="1629" t="s">
        <v>488</v>
      </c>
      <c r="B129" s="1742" t="s">
        <v>1110</v>
      </c>
      <c r="C129" s="1631" t="s">
        <v>490</v>
      </c>
      <c r="D129" s="1632" t="s">
        <v>492</v>
      </c>
      <c r="E129" s="1632" t="s">
        <v>491</v>
      </c>
      <c r="F129" s="1631" t="s">
        <v>493</v>
      </c>
      <c r="G129" s="1631" t="s">
        <v>494</v>
      </c>
      <c r="H129" s="1631" t="s">
        <v>495</v>
      </c>
      <c r="I129" s="1633" t="s">
        <v>1108</v>
      </c>
      <c r="J129" s="2395"/>
    </row>
    <row r="130" spans="1:10" x14ac:dyDescent="0.2">
      <c r="A130" s="1634" t="s">
        <v>131</v>
      </c>
      <c r="B130" s="1763">
        <f>'IB_5.sz.mell.'!B130</f>
        <v>0</v>
      </c>
      <c r="C130" s="1763">
        <f>'IB_5.sz.mell.'!C130</f>
        <v>0</v>
      </c>
      <c r="D130" s="1764">
        <f>'IB_5.sz.mell.'!D130</f>
        <v>0</v>
      </c>
      <c r="E130" s="1764">
        <f>'IB_5.sz.mell.'!E130</f>
        <v>0</v>
      </c>
      <c r="F130" s="1800"/>
      <c r="G130" s="1764">
        <f>'IB_5.sz.mell.'!G130</f>
        <v>0</v>
      </c>
      <c r="H130" s="1766">
        <f>'IB_5.sz.mell.'!H130</f>
        <v>0</v>
      </c>
      <c r="I130" s="1767">
        <f t="shared" ref="I130:I135" si="15">C130+F130</f>
        <v>0</v>
      </c>
      <c r="J130" s="2395"/>
    </row>
    <row r="131" spans="1:10" x14ac:dyDescent="0.2">
      <c r="A131" s="1636" t="s">
        <v>143</v>
      </c>
      <c r="B131" s="1768">
        <f>'IB_5.sz.mell.'!B131</f>
        <v>0</v>
      </c>
      <c r="C131" s="1769">
        <f>'IB_5.sz.mell.'!C131</f>
        <v>0</v>
      </c>
      <c r="D131" s="1769">
        <f>'IB_5.sz.mell.'!D131</f>
        <v>0</v>
      </c>
      <c r="E131" s="1769">
        <f>'IB_5.sz.mell.'!E131</f>
        <v>0</v>
      </c>
      <c r="F131" s="1801"/>
      <c r="G131" s="1769">
        <f>'IB_5.sz.mell.'!G131</f>
        <v>0</v>
      </c>
      <c r="H131" s="1771">
        <f>'IB_5.sz.mell.'!H131</f>
        <v>0</v>
      </c>
      <c r="I131" s="1772">
        <f t="shared" si="15"/>
        <v>0</v>
      </c>
      <c r="J131" s="2395"/>
    </row>
    <row r="132" spans="1:10" x14ac:dyDescent="0.2">
      <c r="A132" s="1638" t="s">
        <v>132</v>
      </c>
      <c r="B132" s="1773">
        <f>'IB_5.sz.mell.'!B132</f>
        <v>0</v>
      </c>
      <c r="C132" s="1771">
        <f>'IB_5.sz.mell.'!C132</f>
        <v>0</v>
      </c>
      <c r="D132" s="1771">
        <f>'IB_5.sz.mell.'!D132</f>
        <v>0</v>
      </c>
      <c r="E132" s="1769">
        <f>'IB_5.sz.mell.'!E132</f>
        <v>0</v>
      </c>
      <c r="F132" s="1802"/>
      <c r="G132" s="1771">
        <f>'IB_5.sz.mell.'!G132</f>
        <v>0</v>
      </c>
      <c r="H132" s="1771">
        <f>'IB_5.sz.mell.'!H132</f>
        <v>0</v>
      </c>
      <c r="I132" s="1772">
        <f t="shared" si="15"/>
        <v>0</v>
      </c>
      <c r="J132" s="2395"/>
    </row>
    <row r="133" spans="1:10" x14ac:dyDescent="0.2">
      <c r="A133" s="1638" t="s">
        <v>145</v>
      </c>
      <c r="B133" s="1773">
        <f>'IB_5.sz.mell.'!B133</f>
        <v>0</v>
      </c>
      <c r="C133" s="1771">
        <f>'IB_5.sz.mell.'!C133</f>
        <v>0</v>
      </c>
      <c r="D133" s="1771">
        <f>'IB_5.sz.mell.'!D133</f>
        <v>0</v>
      </c>
      <c r="E133" s="1769">
        <f>'IB_5.sz.mell.'!E133</f>
        <v>0</v>
      </c>
      <c r="F133" s="1802"/>
      <c r="G133" s="1771">
        <f>'IB_5.sz.mell.'!G133</f>
        <v>0</v>
      </c>
      <c r="H133" s="1771">
        <f>'IB_5.sz.mell.'!H133</f>
        <v>0</v>
      </c>
      <c r="I133" s="1772">
        <f t="shared" si="15"/>
        <v>0</v>
      </c>
      <c r="J133" s="2395"/>
    </row>
    <row r="134" spans="1:10" x14ac:dyDescent="0.2">
      <c r="A134" s="1638" t="s">
        <v>133</v>
      </c>
      <c r="B134" s="1773">
        <f>'IB_5.sz.mell.'!B134</f>
        <v>0</v>
      </c>
      <c r="C134" s="1771">
        <f>'IB_5.sz.mell.'!C134</f>
        <v>0</v>
      </c>
      <c r="D134" s="1771">
        <f>'IB_5.sz.mell.'!D134</f>
        <v>0</v>
      </c>
      <c r="E134" s="1769">
        <f>'IB_5.sz.mell.'!E134</f>
        <v>0</v>
      </c>
      <c r="F134" s="1802"/>
      <c r="G134" s="1771">
        <f>'IB_5.sz.mell.'!G134</f>
        <v>0</v>
      </c>
      <c r="H134" s="1771">
        <f>'IB_5.sz.mell.'!H134</f>
        <v>0</v>
      </c>
      <c r="I134" s="1772">
        <f t="shared" si="15"/>
        <v>0</v>
      </c>
      <c r="J134" s="2395"/>
    </row>
    <row r="135" spans="1:10" ht="13.5" thickBot="1" x14ac:dyDescent="0.25">
      <c r="A135" s="1638" t="s">
        <v>134</v>
      </c>
      <c r="B135" s="1773">
        <f>'IB_5.sz.mell.'!B135</f>
        <v>0</v>
      </c>
      <c r="C135" s="1771">
        <f>'IB_5.sz.mell.'!C135</f>
        <v>0</v>
      </c>
      <c r="D135" s="1771">
        <f>'IB_5.sz.mell.'!D135</f>
        <v>0</v>
      </c>
      <c r="E135" s="1769">
        <f>'IB_5.sz.mell.'!E135</f>
        <v>0</v>
      </c>
      <c r="F135" s="1802"/>
      <c r="G135" s="1771">
        <f>'IB_5.sz.mell.'!G135</f>
        <v>0</v>
      </c>
      <c r="H135" s="1771">
        <f>'IB_5.sz.mell.'!H135</f>
        <v>0</v>
      </c>
      <c r="I135" s="1772">
        <f t="shared" si="15"/>
        <v>0</v>
      </c>
      <c r="J135" s="2395"/>
    </row>
    <row r="136" spans="1:10" ht="13.5" thickBot="1" x14ac:dyDescent="0.25">
      <c r="A136" s="1640" t="s">
        <v>135</v>
      </c>
      <c r="B136" s="1740">
        <f>B130+SUM(B132:B135)</f>
        <v>0</v>
      </c>
      <c r="C136" s="1740">
        <f t="shared" ref="C136:I136" si="16">C130+SUM(C132:C135)</f>
        <v>0</v>
      </c>
      <c r="D136" s="1740">
        <f t="shared" si="16"/>
        <v>0</v>
      </c>
      <c r="E136" s="1740">
        <f t="shared" si="16"/>
        <v>0</v>
      </c>
      <c r="F136" s="1708">
        <f t="shared" si="16"/>
        <v>0</v>
      </c>
      <c r="G136" s="1740">
        <f t="shared" si="16"/>
        <v>0</v>
      </c>
      <c r="H136" s="1740">
        <f t="shared" si="16"/>
        <v>0</v>
      </c>
      <c r="I136" s="1774">
        <f t="shared" si="16"/>
        <v>0</v>
      </c>
      <c r="J136" s="2395"/>
    </row>
    <row r="137" spans="1:10" x14ac:dyDescent="0.2">
      <c r="A137" s="1641" t="s">
        <v>139</v>
      </c>
      <c r="B137" s="1763">
        <f>'IB_5.sz.mell.'!B137</f>
        <v>0</v>
      </c>
      <c r="C137" s="1764">
        <f>'IB_5.sz.mell.'!C137</f>
        <v>0</v>
      </c>
      <c r="D137" s="1764">
        <f>'IB_5.sz.mell.'!D137</f>
        <v>0</v>
      </c>
      <c r="E137" s="1764">
        <f>'IB_5.sz.mell.'!E137</f>
        <v>0</v>
      </c>
      <c r="F137" s="1748"/>
      <c r="G137" s="1764">
        <f>'IB_5.sz.mell.'!G137</f>
        <v>0</v>
      </c>
      <c r="H137" s="1764">
        <f>'IB_5.sz.mell.'!H137</f>
        <v>0</v>
      </c>
      <c r="I137" s="1767">
        <f>C137+F137</f>
        <v>0</v>
      </c>
      <c r="J137" s="2395"/>
    </row>
    <row r="138" spans="1:10" x14ac:dyDescent="0.2">
      <c r="A138" s="1642" t="s">
        <v>140</v>
      </c>
      <c r="B138" s="1773">
        <f>'IB_5.sz.mell.'!B138</f>
        <v>0</v>
      </c>
      <c r="C138" s="1771">
        <f>'IB_5.sz.mell.'!C138</f>
        <v>0</v>
      </c>
      <c r="D138" s="1771">
        <f>'IB_5.sz.mell.'!D138</f>
        <v>0</v>
      </c>
      <c r="E138" s="1771">
        <f>'IB_5.sz.mell.'!E138</f>
        <v>0</v>
      </c>
      <c r="F138" s="1749"/>
      <c r="G138" s="1771">
        <f>'IB_5.sz.mell.'!G138</f>
        <v>0</v>
      </c>
      <c r="H138" s="1771">
        <f>'IB_5.sz.mell.'!H138</f>
        <v>0</v>
      </c>
      <c r="I138" s="1772">
        <f>C138+F138</f>
        <v>0</v>
      </c>
      <c r="J138" s="2395"/>
    </row>
    <row r="139" spans="1:10" x14ac:dyDescent="0.2">
      <c r="A139" s="1642" t="s">
        <v>141</v>
      </c>
      <c r="B139" s="1773">
        <f>'IB_5.sz.mell.'!B139</f>
        <v>0</v>
      </c>
      <c r="C139" s="1771">
        <f>'IB_5.sz.mell.'!C139</f>
        <v>0</v>
      </c>
      <c r="D139" s="1771">
        <f>'IB_5.sz.mell.'!D139</f>
        <v>0</v>
      </c>
      <c r="E139" s="1771">
        <f>'IB_5.sz.mell.'!E139</f>
        <v>0</v>
      </c>
      <c r="F139" s="1749"/>
      <c r="G139" s="1771">
        <f>'IB_5.sz.mell.'!G139</f>
        <v>0</v>
      </c>
      <c r="H139" s="1771">
        <f>'IB_5.sz.mell.'!H139</f>
        <v>0</v>
      </c>
      <c r="I139" s="1772">
        <f>C139+F139</f>
        <v>0</v>
      </c>
      <c r="J139" s="2395"/>
    </row>
    <row r="140" spans="1:10" x14ac:dyDescent="0.2">
      <c r="A140" s="1642" t="s">
        <v>142</v>
      </c>
      <c r="B140" s="1773">
        <f>'IB_5.sz.mell.'!B140</f>
        <v>0</v>
      </c>
      <c r="C140" s="1771">
        <f>'IB_5.sz.mell.'!C140</f>
        <v>0</v>
      </c>
      <c r="D140" s="1771">
        <f>'IB_5.sz.mell.'!D140</f>
        <v>0</v>
      </c>
      <c r="E140" s="1771">
        <f>'IB_5.sz.mell.'!E140</f>
        <v>0</v>
      </c>
      <c r="F140" s="1749"/>
      <c r="G140" s="1771">
        <f>'IB_5.sz.mell.'!G140</f>
        <v>0</v>
      </c>
      <c r="H140" s="1771">
        <f>'IB_5.sz.mell.'!H140</f>
        <v>0</v>
      </c>
      <c r="I140" s="1772">
        <f>C140+F140</f>
        <v>0</v>
      </c>
      <c r="J140" s="2395"/>
    </row>
    <row r="141" spans="1:10" ht="13.5" thickBot="1" x14ac:dyDescent="0.25">
      <c r="A141" s="1643"/>
      <c r="B141" s="1775">
        <f>'IB_5.sz.mell.'!B141</f>
        <v>0</v>
      </c>
      <c r="C141" s="1776">
        <f>'IB_5.sz.mell.'!C141</f>
        <v>0</v>
      </c>
      <c r="D141" s="1776">
        <f>'IB_5.sz.mell.'!D141</f>
        <v>0</v>
      </c>
      <c r="E141" s="1771">
        <f>'IB_5.sz.mell.'!E141</f>
        <v>0</v>
      </c>
      <c r="F141" s="1750"/>
      <c r="G141" s="1776">
        <f>'IB_5.sz.mell.'!G141</f>
        <v>0</v>
      </c>
      <c r="H141" s="1771">
        <f>'IB_5.sz.mell.'!H141</f>
        <v>0</v>
      </c>
      <c r="I141" s="1777">
        <f>C141+F141</f>
        <v>0</v>
      </c>
      <c r="J141" s="2395"/>
    </row>
    <row r="142" spans="1:10" ht="13.5" thickBot="1" x14ac:dyDescent="0.25">
      <c r="A142" s="1645" t="s">
        <v>109</v>
      </c>
      <c r="B142" s="1740">
        <f>SUM(B137:B141)</f>
        <v>0</v>
      </c>
      <c r="C142" s="1740">
        <f t="shared" ref="C142:I142" si="17">SUM(C137:C141)</f>
        <v>0</v>
      </c>
      <c r="D142" s="1740">
        <f t="shared" si="17"/>
        <v>0</v>
      </c>
      <c r="E142" s="1740">
        <f t="shared" si="17"/>
        <v>0</v>
      </c>
      <c r="F142" s="1708">
        <f t="shared" si="17"/>
        <v>0</v>
      </c>
      <c r="G142" s="1740">
        <f t="shared" si="17"/>
        <v>0</v>
      </c>
      <c r="H142" s="1740">
        <f t="shared" si="17"/>
        <v>0</v>
      </c>
      <c r="I142" s="1774">
        <f t="shared" si="17"/>
        <v>0</v>
      </c>
      <c r="J142" s="2395"/>
    </row>
    <row r="143" spans="1:10" x14ac:dyDescent="0.2">
      <c r="J143" s="2395"/>
    </row>
    <row r="144" spans="1:10" x14ac:dyDescent="0.2">
      <c r="J144" s="2395"/>
    </row>
    <row r="145" spans="1:10" ht="14.25" x14ac:dyDescent="0.2">
      <c r="A145" s="2136" t="s">
        <v>136</v>
      </c>
      <c r="B145" s="2136"/>
      <c r="C145" s="2137"/>
      <c r="D145" s="2137"/>
      <c r="E145" s="2137"/>
      <c r="F145" s="2137"/>
      <c r="G145" s="2137"/>
      <c r="H145" s="2137"/>
      <c r="I145" s="2137"/>
      <c r="J145" s="2395"/>
    </row>
    <row r="146" spans="1:10" ht="15.75" thickBot="1" x14ac:dyDescent="0.25">
      <c r="A146" s="1626"/>
      <c r="B146" s="1626"/>
      <c r="C146" s="1626"/>
      <c r="D146" s="1626"/>
      <c r="E146" s="1626"/>
      <c r="F146" s="1626"/>
      <c r="G146" s="1626"/>
      <c r="H146" s="2396" t="s">
        <v>559</v>
      </c>
      <c r="I146" s="2396"/>
      <c r="J146" s="2395"/>
    </row>
    <row r="147" spans="1:10" ht="13.5" thickBot="1" x14ac:dyDescent="0.25">
      <c r="A147" s="2397" t="s">
        <v>130</v>
      </c>
      <c r="B147" s="2252" t="s">
        <v>796</v>
      </c>
      <c r="C147" s="2253"/>
      <c r="D147" s="2253"/>
      <c r="E147" s="2253"/>
      <c r="F147" s="2400"/>
      <c r="G147" s="2400"/>
      <c r="H147" s="2400"/>
      <c r="I147" s="2143"/>
      <c r="J147" s="2395"/>
    </row>
    <row r="148" spans="1:10" ht="13.5" thickBot="1" x14ac:dyDescent="0.25">
      <c r="A148" s="2398"/>
      <c r="B148" s="2144" t="s">
        <v>1086</v>
      </c>
      <c r="C148" s="2401" t="s">
        <v>1087</v>
      </c>
      <c r="D148" s="2148"/>
      <c r="E148" s="2148"/>
      <c r="F148" s="2148"/>
      <c r="G148" s="2148"/>
      <c r="H148" s="2148"/>
      <c r="I148" s="2149"/>
      <c r="J148" s="2395"/>
    </row>
    <row r="149" spans="1:10" ht="48.75" thickBot="1" x14ac:dyDescent="0.25">
      <c r="A149" s="2398"/>
      <c r="B149" s="2145"/>
      <c r="C149" s="2402" t="str">
        <f>CONCATENATE(Z_TARTALOMJEGYZÉK!A1,". előtti forrás, kiadás")</f>
        <v>2021. előtti forrás, kiadás</v>
      </c>
      <c r="D149" s="1627" t="s">
        <v>798</v>
      </c>
      <c r="E149" s="1627" t="s">
        <v>799</v>
      </c>
      <c r="F149" s="1628" t="str">
        <f>CONCATENATE("Összes teljesítés ",Z_TARTALOMJEGYZÉK!A1,". XII.31 -ig")</f>
        <v>Összes teljesítés 2021. XII.31 -ig</v>
      </c>
      <c r="G149" s="1628" t="s">
        <v>798</v>
      </c>
      <c r="H149" s="1628" t="s">
        <v>799</v>
      </c>
      <c r="I149" s="1628" t="str">
        <f>CONCATENATE("Összes teljesítés ",Z_TARTALOMJEGYZÉK!A1,". XII.31 -ig")</f>
        <v>Összes teljesítés 2021. XII.31 -ig</v>
      </c>
      <c r="J149" s="2395"/>
    </row>
    <row r="150" spans="1:10" ht="13.5" thickBot="1" x14ac:dyDescent="0.25">
      <c r="A150" s="2399"/>
      <c r="B150" s="2146"/>
      <c r="C150" s="2403"/>
      <c r="D150" s="2404" t="str">
        <f>CONCATENATE(Z_TARTALOMJEGYZÉK!$A$1,". évi")</f>
        <v>2021. évi</v>
      </c>
      <c r="E150" s="2405"/>
      <c r="F150" s="2406"/>
      <c r="G150" s="2404" t="str">
        <f>CONCATENATE(Z_TARTALOMJEGYZÉK!$A$1,". után")</f>
        <v>2021. után</v>
      </c>
      <c r="H150" s="2407"/>
      <c r="I150" s="2406"/>
      <c r="J150" s="2395"/>
    </row>
    <row r="151" spans="1:10" ht="13.5" thickBot="1" x14ac:dyDescent="0.25">
      <c r="A151" s="1629" t="s">
        <v>488</v>
      </c>
      <c r="B151" s="1742" t="s">
        <v>1110</v>
      </c>
      <c r="C151" s="1631" t="s">
        <v>490</v>
      </c>
      <c r="D151" s="1632" t="s">
        <v>492</v>
      </c>
      <c r="E151" s="1632" t="s">
        <v>491</v>
      </c>
      <c r="F151" s="1631" t="s">
        <v>493</v>
      </c>
      <c r="G151" s="1631" t="s">
        <v>494</v>
      </c>
      <c r="H151" s="1631" t="s">
        <v>495</v>
      </c>
      <c r="I151" s="1633" t="s">
        <v>1108</v>
      </c>
      <c r="J151" s="2395"/>
    </row>
    <row r="152" spans="1:10" x14ac:dyDescent="0.2">
      <c r="A152" s="1634" t="s">
        <v>131</v>
      </c>
      <c r="B152" s="1763">
        <f>'IB_5.sz.mell.'!B152</f>
        <v>0</v>
      </c>
      <c r="C152" s="1763">
        <f>'IB_5.sz.mell.'!C152</f>
        <v>0</v>
      </c>
      <c r="D152" s="1764">
        <f>'IB_5.sz.mell.'!D152</f>
        <v>0</v>
      </c>
      <c r="E152" s="1764">
        <f>'IB_5.sz.mell.'!E152</f>
        <v>0</v>
      </c>
      <c r="F152" s="1800"/>
      <c r="G152" s="1764">
        <f>'IB_5.sz.mell.'!G152</f>
        <v>0</v>
      </c>
      <c r="H152" s="1766">
        <f>'IB_5.sz.mell.'!H152</f>
        <v>0</v>
      </c>
      <c r="I152" s="1767">
        <f t="shared" ref="I152:I157" si="18">C152+F152</f>
        <v>0</v>
      </c>
      <c r="J152" s="2395"/>
    </row>
    <row r="153" spans="1:10" x14ac:dyDescent="0.2">
      <c r="A153" s="1636" t="s">
        <v>143</v>
      </c>
      <c r="B153" s="1768">
        <f>'IB_5.sz.mell.'!B153</f>
        <v>0</v>
      </c>
      <c r="C153" s="1769">
        <f>'IB_5.sz.mell.'!C153</f>
        <v>0</v>
      </c>
      <c r="D153" s="1769">
        <f>'IB_5.sz.mell.'!D153</f>
        <v>0</v>
      </c>
      <c r="E153" s="1769">
        <f>'IB_5.sz.mell.'!E153</f>
        <v>0</v>
      </c>
      <c r="F153" s="1801"/>
      <c r="G153" s="1769">
        <f>'IB_5.sz.mell.'!G153</f>
        <v>0</v>
      </c>
      <c r="H153" s="1771">
        <f>'IB_5.sz.mell.'!H153</f>
        <v>0</v>
      </c>
      <c r="I153" s="1772">
        <f t="shared" si="18"/>
        <v>0</v>
      </c>
      <c r="J153" s="2395"/>
    </row>
    <row r="154" spans="1:10" x14ac:dyDescent="0.2">
      <c r="A154" s="1638" t="s">
        <v>132</v>
      </c>
      <c r="B154" s="1773">
        <f>'IB_5.sz.mell.'!B154</f>
        <v>0</v>
      </c>
      <c r="C154" s="1771">
        <f>'IB_5.sz.mell.'!C154</f>
        <v>0</v>
      </c>
      <c r="D154" s="1771">
        <f>'IB_5.sz.mell.'!D154</f>
        <v>0</v>
      </c>
      <c r="E154" s="1769">
        <f>'IB_5.sz.mell.'!E154</f>
        <v>0</v>
      </c>
      <c r="F154" s="1802"/>
      <c r="G154" s="1771">
        <f>'IB_5.sz.mell.'!G154</f>
        <v>0</v>
      </c>
      <c r="H154" s="1771">
        <f>'IB_5.sz.mell.'!H154</f>
        <v>0</v>
      </c>
      <c r="I154" s="1772">
        <f t="shared" si="18"/>
        <v>0</v>
      </c>
      <c r="J154" s="2395"/>
    </row>
    <row r="155" spans="1:10" x14ac:dyDescent="0.2">
      <c r="A155" s="1638" t="s">
        <v>145</v>
      </c>
      <c r="B155" s="1773">
        <f>'IB_5.sz.mell.'!B155</f>
        <v>0</v>
      </c>
      <c r="C155" s="1771">
        <f>'IB_5.sz.mell.'!C155</f>
        <v>0</v>
      </c>
      <c r="D155" s="1771">
        <f>'IB_5.sz.mell.'!D155</f>
        <v>0</v>
      </c>
      <c r="E155" s="1769">
        <f>'IB_5.sz.mell.'!E155</f>
        <v>0</v>
      </c>
      <c r="F155" s="1802"/>
      <c r="G155" s="1771">
        <f>'IB_5.sz.mell.'!G155</f>
        <v>0</v>
      </c>
      <c r="H155" s="1771">
        <f>'IB_5.sz.mell.'!H155</f>
        <v>0</v>
      </c>
      <c r="I155" s="1772">
        <f t="shared" si="18"/>
        <v>0</v>
      </c>
      <c r="J155" s="2395"/>
    </row>
    <row r="156" spans="1:10" x14ac:dyDescent="0.2">
      <c r="A156" s="1638" t="s">
        <v>133</v>
      </c>
      <c r="B156" s="1773">
        <f>'IB_5.sz.mell.'!B156</f>
        <v>0</v>
      </c>
      <c r="C156" s="1771">
        <f>'IB_5.sz.mell.'!C156</f>
        <v>0</v>
      </c>
      <c r="D156" s="1771">
        <f>'IB_5.sz.mell.'!D156</f>
        <v>0</v>
      </c>
      <c r="E156" s="1769">
        <f>'IB_5.sz.mell.'!E156</f>
        <v>0</v>
      </c>
      <c r="F156" s="1802"/>
      <c r="G156" s="1771">
        <f>'IB_5.sz.mell.'!G156</f>
        <v>0</v>
      </c>
      <c r="H156" s="1771">
        <f>'IB_5.sz.mell.'!H156</f>
        <v>0</v>
      </c>
      <c r="I156" s="1772">
        <f t="shared" si="18"/>
        <v>0</v>
      </c>
      <c r="J156" s="2395"/>
    </row>
    <row r="157" spans="1:10" ht="13.5" thickBot="1" x14ac:dyDescent="0.25">
      <c r="A157" s="1638" t="s">
        <v>134</v>
      </c>
      <c r="B157" s="1773">
        <f>'IB_5.sz.mell.'!B157</f>
        <v>0</v>
      </c>
      <c r="C157" s="1771">
        <f>'IB_5.sz.mell.'!C157</f>
        <v>0</v>
      </c>
      <c r="D157" s="1771">
        <f>'IB_5.sz.mell.'!D157</f>
        <v>0</v>
      </c>
      <c r="E157" s="1769">
        <f>'IB_5.sz.mell.'!E157</f>
        <v>0</v>
      </c>
      <c r="F157" s="1802"/>
      <c r="G157" s="1771">
        <f>'IB_5.sz.mell.'!G157</f>
        <v>0</v>
      </c>
      <c r="H157" s="1771">
        <f>'IB_5.sz.mell.'!H157</f>
        <v>0</v>
      </c>
      <c r="I157" s="1772">
        <f t="shared" si="18"/>
        <v>0</v>
      </c>
      <c r="J157" s="2395"/>
    </row>
    <row r="158" spans="1:10" ht="13.5" thickBot="1" x14ac:dyDescent="0.25">
      <c r="A158" s="1640" t="s">
        <v>135</v>
      </c>
      <c r="B158" s="1740">
        <f>B152+SUM(B154:B157)</f>
        <v>0</v>
      </c>
      <c r="C158" s="1740">
        <f t="shared" ref="C158:I158" si="19">C152+SUM(C154:C157)</f>
        <v>0</v>
      </c>
      <c r="D158" s="1740">
        <f t="shared" si="19"/>
        <v>0</v>
      </c>
      <c r="E158" s="1740">
        <f t="shared" si="19"/>
        <v>0</v>
      </c>
      <c r="F158" s="1708">
        <f t="shared" si="19"/>
        <v>0</v>
      </c>
      <c r="G158" s="1740">
        <f t="shared" si="19"/>
        <v>0</v>
      </c>
      <c r="H158" s="1740">
        <f t="shared" si="19"/>
        <v>0</v>
      </c>
      <c r="I158" s="1774">
        <f t="shared" si="19"/>
        <v>0</v>
      </c>
      <c r="J158" s="2395"/>
    </row>
    <row r="159" spans="1:10" x14ac:dyDescent="0.2">
      <c r="A159" s="1641" t="s">
        <v>139</v>
      </c>
      <c r="B159" s="1763">
        <f>'IB_5.sz.mell.'!B159</f>
        <v>0</v>
      </c>
      <c r="C159" s="1764">
        <f>'IB_5.sz.mell.'!C159</f>
        <v>0</v>
      </c>
      <c r="D159" s="1764">
        <f>'IB_5.sz.mell.'!D159</f>
        <v>0</v>
      </c>
      <c r="E159" s="1764">
        <f>'IB_5.sz.mell.'!E159</f>
        <v>0</v>
      </c>
      <c r="F159" s="1748"/>
      <c r="G159" s="1764">
        <f>'IB_5.sz.mell.'!G159</f>
        <v>0</v>
      </c>
      <c r="H159" s="1764">
        <f>'IB_5.sz.mell.'!H159</f>
        <v>0</v>
      </c>
      <c r="I159" s="1767">
        <f>C159+F159</f>
        <v>0</v>
      </c>
      <c r="J159" s="2395"/>
    </row>
    <row r="160" spans="1:10" x14ac:dyDescent="0.2">
      <c r="A160" s="1642" t="s">
        <v>140</v>
      </c>
      <c r="B160" s="1773">
        <f>'IB_5.sz.mell.'!B160</f>
        <v>0</v>
      </c>
      <c r="C160" s="1771">
        <f>'IB_5.sz.mell.'!C160</f>
        <v>0</v>
      </c>
      <c r="D160" s="1771">
        <f>'IB_5.sz.mell.'!D160</f>
        <v>0</v>
      </c>
      <c r="E160" s="1771">
        <f>'IB_5.sz.mell.'!E160</f>
        <v>0</v>
      </c>
      <c r="F160" s="1749"/>
      <c r="G160" s="1771">
        <f>'IB_5.sz.mell.'!G160</f>
        <v>0</v>
      </c>
      <c r="H160" s="1771">
        <f>'IB_5.sz.mell.'!H160</f>
        <v>0</v>
      </c>
      <c r="I160" s="1772">
        <f>C160+F160</f>
        <v>0</v>
      </c>
      <c r="J160" s="2395"/>
    </row>
    <row r="161" spans="1:10" x14ac:dyDescent="0.2">
      <c r="A161" s="1642" t="s">
        <v>141</v>
      </c>
      <c r="B161" s="1773">
        <f>'IB_5.sz.mell.'!B161</f>
        <v>0</v>
      </c>
      <c r="C161" s="1771">
        <f>'IB_5.sz.mell.'!C161</f>
        <v>0</v>
      </c>
      <c r="D161" s="1771">
        <f>'IB_5.sz.mell.'!D161</f>
        <v>0</v>
      </c>
      <c r="E161" s="1771">
        <f>'IB_5.sz.mell.'!E161</f>
        <v>0</v>
      </c>
      <c r="F161" s="1749"/>
      <c r="G161" s="1771">
        <f>'IB_5.sz.mell.'!G161</f>
        <v>0</v>
      </c>
      <c r="H161" s="1771">
        <f>'IB_5.sz.mell.'!H161</f>
        <v>0</v>
      </c>
      <c r="I161" s="1772">
        <f>C161+F161</f>
        <v>0</v>
      </c>
      <c r="J161" s="2395"/>
    </row>
    <row r="162" spans="1:10" x14ac:dyDescent="0.2">
      <c r="A162" s="1642" t="s">
        <v>142</v>
      </c>
      <c r="B162" s="1773">
        <f>'IB_5.sz.mell.'!B162</f>
        <v>0</v>
      </c>
      <c r="C162" s="1771">
        <f>'IB_5.sz.mell.'!C162</f>
        <v>0</v>
      </c>
      <c r="D162" s="1771">
        <f>'IB_5.sz.mell.'!D162</f>
        <v>0</v>
      </c>
      <c r="E162" s="1771">
        <f>'IB_5.sz.mell.'!E162</f>
        <v>0</v>
      </c>
      <c r="F162" s="1749"/>
      <c r="G162" s="1771">
        <f>'IB_5.sz.mell.'!G162</f>
        <v>0</v>
      </c>
      <c r="H162" s="1771">
        <f>'IB_5.sz.mell.'!H162</f>
        <v>0</v>
      </c>
      <c r="I162" s="1772">
        <f>C162+F162</f>
        <v>0</v>
      </c>
      <c r="J162" s="2395"/>
    </row>
    <row r="163" spans="1:10" ht="13.5" thickBot="1" x14ac:dyDescent="0.25">
      <c r="A163" s="1643"/>
      <c r="B163" s="1775">
        <f>'IB_5.sz.mell.'!B163</f>
        <v>0</v>
      </c>
      <c r="C163" s="1776">
        <f>'IB_5.sz.mell.'!C163</f>
        <v>0</v>
      </c>
      <c r="D163" s="1776">
        <f>'IB_5.sz.mell.'!D163</f>
        <v>0</v>
      </c>
      <c r="E163" s="1771">
        <f>'IB_5.sz.mell.'!E163</f>
        <v>0</v>
      </c>
      <c r="F163" s="1750"/>
      <c r="G163" s="1776">
        <f>'IB_5.sz.mell.'!G163</f>
        <v>0</v>
      </c>
      <c r="H163" s="1771">
        <f>'IB_5.sz.mell.'!H163</f>
        <v>0</v>
      </c>
      <c r="I163" s="1777">
        <f>C163+F163</f>
        <v>0</v>
      </c>
      <c r="J163" s="2395"/>
    </row>
    <row r="164" spans="1:10" ht="13.5" thickBot="1" x14ac:dyDescent="0.25">
      <c r="A164" s="1645" t="s">
        <v>109</v>
      </c>
      <c r="B164" s="1740">
        <f>SUM(B159:B163)</f>
        <v>0</v>
      </c>
      <c r="C164" s="1740">
        <f t="shared" ref="C164:I164" si="20">SUM(C159:C163)</f>
        <v>0</v>
      </c>
      <c r="D164" s="1740">
        <f t="shared" si="20"/>
        <v>0</v>
      </c>
      <c r="E164" s="1740">
        <f t="shared" si="20"/>
        <v>0</v>
      </c>
      <c r="F164" s="1708">
        <f t="shared" si="20"/>
        <v>0</v>
      </c>
      <c r="G164" s="1740">
        <f t="shared" si="20"/>
        <v>0</v>
      </c>
      <c r="H164" s="1740">
        <f t="shared" si="20"/>
        <v>0</v>
      </c>
      <c r="I164" s="1774">
        <f t="shared" si="20"/>
        <v>0</v>
      </c>
      <c r="J164" s="2395"/>
    </row>
    <row r="165" spans="1:10" x14ac:dyDescent="0.2">
      <c r="J165" s="2395"/>
    </row>
    <row r="166" spans="1:10" x14ac:dyDescent="0.2">
      <c r="J166" s="2395"/>
    </row>
    <row r="167" spans="1:10" ht="14.25" x14ac:dyDescent="0.2">
      <c r="A167" s="2136" t="s">
        <v>136</v>
      </c>
      <c r="B167" s="2136"/>
      <c r="C167" s="2137"/>
      <c r="D167" s="2137"/>
      <c r="E167" s="2137"/>
      <c r="F167" s="2137"/>
      <c r="G167" s="2137"/>
      <c r="H167" s="2137"/>
      <c r="I167" s="2137"/>
      <c r="J167" s="2395"/>
    </row>
    <row r="168" spans="1:10" ht="15.75" thickBot="1" x14ac:dyDescent="0.25">
      <c r="A168" s="1626"/>
      <c r="B168" s="1626"/>
      <c r="C168" s="1626"/>
      <c r="D168" s="1626"/>
      <c r="E168" s="1626"/>
      <c r="F168" s="1626"/>
      <c r="G168" s="1626"/>
      <c r="H168" s="2396" t="s">
        <v>559</v>
      </c>
      <c r="I168" s="2396"/>
      <c r="J168" s="2395"/>
    </row>
    <row r="169" spans="1:10" ht="13.5" thickBot="1" x14ac:dyDescent="0.25">
      <c r="A169" s="2397" t="s">
        <v>130</v>
      </c>
      <c r="B169" s="2252" t="s">
        <v>796</v>
      </c>
      <c r="C169" s="2253"/>
      <c r="D169" s="2253"/>
      <c r="E169" s="2253"/>
      <c r="F169" s="2400"/>
      <c r="G169" s="2400"/>
      <c r="H169" s="2400"/>
      <c r="I169" s="2143"/>
      <c r="J169" s="2395"/>
    </row>
    <row r="170" spans="1:10" ht="13.5" thickBot="1" x14ac:dyDescent="0.25">
      <c r="A170" s="2398"/>
      <c r="B170" s="2144" t="s">
        <v>1086</v>
      </c>
      <c r="C170" s="2401" t="s">
        <v>1087</v>
      </c>
      <c r="D170" s="2148"/>
      <c r="E170" s="2148"/>
      <c r="F170" s="2148"/>
      <c r="G170" s="2148"/>
      <c r="H170" s="2148"/>
      <c r="I170" s="2149"/>
      <c r="J170" s="2395"/>
    </row>
    <row r="171" spans="1:10" ht="48.75" thickBot="1" x14ac:dyDescent="0.25">
      <c r="A171" s="2398"/>
      <c r="B171" s="2145"/>
      <c r="C171" s="2402" t="str">
        <f>CONCATENATE(Z_TARTALOMJEGYZÉK!A1,". előtti forrás, kiadás")</f>
        <v>2021. előtti forrás, kiadás</v>
      </c>
      <c r="D171" s="1627" t="s">
        <v>798</v>
      </c>
      <c r="E171" s="1627" t="s">
        <v>799</v>
      </c>
      <c r="F171" s="1628" t="str">
        <f>CONCATENATE("Összes teljesítés ",Z_TARTALOMJEGYZÉK!A1,". XII.31 -ig")</f>
        <v>Összes teljesítés 2021. XII.31 -ig</v>
      </c>
      <c r="G171" s="1628" t="s">
        <v>798</v>
      </c>
      <c r="H171" s="1628" t="s">
        <v>799</v>
      </c>
      <c r="I171" s="1628" t="str">
        <f>CONCATENATE("Összes teljesítés ",Z_TARTALOMJEGYZÉK!A1,". XII.31 -ig")</f>
        <v>Összes teljesítés 2021. XII.31 -ig</v>
      </c>
      <c r="J171" s="2395"/>
    </row>
    <row r="172" spans="1:10" ht="13.5" thickBot="1" x14ac:dyDescent="0.25">
      <c r="A172" s="2399"/>
      <c r="B172" s="2146"/>
      <c r="C172" s="2403"/>
      <c r="D172" s="2404" t="str">
        <f>CONCATENATE(Z_TARTALOMJEGYZÉK!$A$1,". évi")</f>
        <v>2021. évi</v>
      </c>
      <c r="E172" s="2405"/>
      <c r="F172" s="2406"/>
      <c r="G172" s="2404" t="str">
        <f>CONCATENATE(Z_TARTALOMJEGYZÉK!$A$1,". után")</f>
        <v>2021. után</v>
      </c>
      <c r="H172" s="2407"/>
      <c r="I172" s="2406"/>
      <c r="J172" s="2395"/>
    </row>
    <row r="173" spans="1:10" ht="13.5" thickBot="1" x14ac:dyDescent="0.25">
      <c r="A173" s="1629" t="s">
        <v>488</v>
      </c>
      <c r="B173" s="1742" t="s">
        <v>1110</v>
      </c>
      <c r="C173" s="1631" t="s">
        <v>490</v>
      </c>
      <c r="D173" s="1632" t="s">
        <v>492</v>
      </c>
      <c r="E173" s="1632" t="s">
        <v>491</v>
      </c>
      <c r="F173" s="1631" t="s">
        <v>493</v>
      </c>
      <c r="G173" s="1631" t="s">
        <v>494</v>
      </c>
      <c r="H173" s="1631" t="s">
        <v>495</v>
      </c>
      <c r="I173" s="1633" t="s">
        <v>1108</v>
      </c>
      <c r="J173" s="2395"/>
    </row>
    <row r="174" spans="1:10" x14ac:dyDescent="0.2">
      <c r="A174" s="1634" t="s">
        <v>131</v>
      </c>
      <c r="B174" s="1763">
        <f>'IB_5.sz.mell.'!B174</f>
        <v>0</v>
      </c>
      <c r="C174" s="1763">
        <f>'IB_5.sz.mell.'!C174</f>
        <v>0</v>
      </c>
      <c r="D174" s="1764">
        <f>'IB_5.sz.mell.'!D174</f>
        <v>0</v>
      </c>
      <c r="E174" s="1764">
        <f>'IB_5.sz.mell.'!E174</f>
        <v>0</v>
      </c>
      <c r="F174" s="1800"/>
      <c r="G174" s="1764">
        <f>'IB_5.sz.mell.'!G174</f>
        <v>0</v>
      </c>
      <c r="H174" s="1766">
        <f>'IB_5.sz.mell.'!H174</f>
        <v>0</v>
      </c>
      <c r="I174" s="1767">
        <f t="shared" ref="I174:I179" si="21">C174+F174</f>
        <v>0</v>
      </c>
      <c r="J174" s="2395"/>
    </row>
    <row r="175" spans="1:10" x14ac:dyDescent="0.2">
      <c r="A175" s="1636" t="s">
        <v>143</v>
      </c>
      <c r="B175" s="1768">
        <f>'IB_5.sz.mell.'!B175</f>
        <v>0</v>
      </c>
      <c r="C175" s="1769">
        <f>'IB_5.sz.mell.'!C175</f>
        <v>0</v>
      </c>
      <c r="D175" s="1769">
        <f>'IB_5.sz.mell.'!D175</f>
        <v>0</v>
      </c>
      <c r="E175" s="1769">
        <f>'IB_5.sz.mell.'!E175</f>
        <v>0</v>
      </c>
      <c r="F175" s="1801"/>
      <c r="G175" s="1769">
        <f>'IB_5.sz.mell.'!G175</f>
        <v>0</v>
      </c>
      <c r="H175" s="1771">
        <f>'IB_5.sz.mell.'!H175</f>
        <v>0</v>
      </c>
      <c r="I175" s="1772">
        <f t="shared" si="21"/>
        <v>0</v>
      </c>
      <c r="J175" s="2395"/>
    </row>
    <row r="176" spans="1:10" x14ac:dyDescent="0.2">
      <c r="A176" s="1638" t="s">
        <v>132</v>
      </c>
      <c r="B176" s="1773">
        <f>'IB_5.sz.mell.'!B176</f>
        <v>0</v>
      </c>
      <c r="C176" s="1771">
        <f>'IB_5.sz.mell.'!C176</f>
        <v>0</v>
      </c>
      <c r="D176" s="1771">
        <f>'IB_5.sz.mell.'!D176</f>
        <v>0</v>
      </c>
      <c r="E176" s="1769">
        <f>'IB_5.sz.mell.'!E176</f>
        <v>0</v>
      </c>
      <c r="F176" s="1802"/>
      <c r="G176" s="1771">
        <f>'IB_5.sz.mell.'!G176</f>
        <v>0</v>
      </c>
      <c r="H176" s="1771">
        <f>'IB_5.sz.mell.'!H176</f>
        <v>0</v>
      </c>
      <c r="I176" s="1772">
        <f t="shared" si="21"/>
        <v>0</v>
      </c>
      <c r="J176" s="2395"/>
    </row>
    <row r="177" spans="1:10" x14ac:dyDescent="0.2">
      <c r="A177" s="1638" t="s">
        <v>145</v>
      </c>
      <c r="B177" s="1773">
        <f>'IB_5.sz.mell.'!B177</f>
        <v>0</v>
      </c>
      <c r="C177" s="1771">
        <f>'IB_5.sz.mell.'!C177</f>
        <v>0</v>
      </c>
      <c r="D177" s="1771">
        <f>'IB_5.sz.mell.'!D177</f>
        <v>0</v>
      </c>
      <c r="E177" s="1769">
        <f>'IB_5.sz.mell.'!E177</f>
        <v>0</v>
      </c>
      <c r="F177" s="1802"/>
      <c r="G177" s="1771">
        <f>'IB_5.sz.mell.'!G177</f>
        <v>0</v>
      </c>
      <c r="H177" s="1771">
        <f>'IB_5.sz.mell.'!H177</f>
        <v>0</v>
      </c>
      <c r="I177" s="1772">
        <f t="shared" si="21"/>
        <v>0</v>
      </c>
      <c r="J177" s="2395"/>
    </row>
    <row r="178" spans="1:10" x14ac:dyDescent="0.2">
      <c r="A178" s="1638" t="s">
        <v>133</v>
      </c>
      <c r="B178" s="1773">
        <f>'IB_5.sz.mell.'!B178</f>
        <v>0</v>
      </c>
      <c r="C178" s="1771">
        <f>'IB_5.sz.mell.'!C178</f>
        <v>0</v>
      </c>
      <c r="D178" s="1771">
        <f>'IB_5.sz.mell.'!D178</f>
        <v>0</v>
      </c>
      <c r="E178" s="1769">
        <f>'IB_5.sz.mell.'!E178</f>
        <v>0</v>
      </c>
      <c r="F178" s="1802"/>
      <c r="G178" s="1771">
        <f>'IB_5.sz.mell.'!G178</f>
        <v>0</v>
      </c>
      <c r="H178" s="1771">
        <f>'IB_5.sz.mell.'!H178</f>
        <v>0</v>
      </c>
      <c r="I178" s="1772">
        <f t="shared" si="21"/>
        <v>0</v>
      </c>
      <c r="J178" s="2395"/>
    </row>
    <row r="179" spans="1:10" ht="13.5" thickBot="1" x14ac:dyDescent="0.25">
      <c r="A179" s="1638" t="s">
        <v>134</v>
      </c>
      <c r="B179" s="1773">
        <f>'IB_5.sz.mell.'!B179</f>
        <v>0</v>
      </c>
      <c r="C179" s="1771">
        <f>'IB_5.sz.mell.'!C179</f>
        <v>0</v>
      </c>
      <c r="D179" s="1771">
        <f>'IB_5.sz.mell.'!D179</f>
        <v>0</v>
      </c>
      <c r="E179" s="1769">
        <f>'IB_5.sz.mell.'!E179</f>
        <v>0</v>
      </c>
      <c r="F179" s="1802"/>
      <c r="G179" s="1771">
        <f>'IB_5.sz.mell.'!G179</f>
        <v>0</v>
      </c>
      <c r="H179" s="1771">
        <f>'IB_5.sz.mell.'!H179</f>
        <v>0</v>
      </c>
      <c r="I179" s="1772">
        <f t="shared" si="21"/>
        <v>0</v>
      </c>
      <c r="J179" s="2395"/>
    </row>
    <row r="180" spans="1:10" ht="13.5" thickBot="1" x14ac:dyDescent="0.25">
      <c r="A180" s="1640" t="s">
        <v>135</v>
      </c>
      <c r="B180" s="1740">
        <f>B174+SUM(B176:B179)</f>
        <v>0</v>
      </c>
      <c r="C180" s="1740">
        <f t="shared" ref="C180:I180" si="22">C174+SUM(C176:C179)</f>
        <v>0</v>
      </c>
      <c r="D180" s="1740">
        <f t="shared" si="22"/>
        <v>0</v>
      </c>
      <c r="E180" s="1740">
        <f t="shared" si="22"/>
        <v>0</v>
      </c>
      <c r="F180" s="1708">
        <f t="shared" si="22"/>
        <v>0</v>
      </c>
      <c r="G180" s="1740">
        <f t="shared" si="22"/>
        <v>0</v>
      </c>
      <c r="H180" s="1740">
        <f t="shared" si="22"/>
        <v>0</v>
      </c>
      <c r="I180" s="1774">
        <f t="shared" si="22"/>
        <v>0</v>
      </c>
      <c r="J180" s="2395"/>
    </row>
    <row r="181" spans="1:10" x14ac:dyDescent="0.2">
      <c r="A181" s="1641" t="s">
        <v>139</v>
      </c>
      <c r="B181" s="1763">
        <f>'IB_5.sz.mell.'!B181</f>
        <v>0</v>
      </c>
      <c r="C181" s="1764">
        <f>'IB_5.sz.mell.'!C181</f>
        <v>0</v>
      </c>
      <c r="D181" s="1764">
        <f>'IB_5.sz.mell.'!D181</f>
        <v>0</v>
      </c>
      <c r="E181" s="1764">
        <f>'IB_5.sz.mell.'!E181</f>
        <v>0</v>
      </c>
      <c r="F181" s="1748"/>
      <c r="G181" s="1764">
        <f>'IB_5.sz.mell.'!G181</f>
        <v>0</v>
      </c>
      <c r="H181" s="1764">
        <f>'IB_5.sz.mell.'!H181</f>
        <v>0</v>
      </c>
      <c r="I181" s="1767">
        <f>C181+F181</f>
        <v>0</v>
      </c>
      <c r="J181" s="2395"/>
    </row>
    <row r="182" spans="1:10" x14ac:dyDescent="0.2">
      <c r="A182" s="1642" t="s">
        <v>140</v>
      </c>
      <c r="B182" s="1773">
        <f>'IB_5.sz.mell.'!B182</f>
        <v>0</v>
      </c>
      <c r="C182" s="1771">
        <f>'IB_5.sz.mell.'!C182</f>
        <v>0</v>
      </c>
      <c r="D182" s="1771">
        <f>'IB_5.sz.mell.'!D182</f>
        <v>0</v>
      </c>
      <c r="E182" s="1771">
        <f>'IB_5.sz.mell.'!E182</f>
        <v>0</v>
      </c>
      <c r="F182" s="1749"/>
      <c r="G182" s="1771">
        <f>'IB_5.sz.mell.'!G182</f>
        <v>0</v>
      </c>
      <c r="H182" s="1771">
        <f>'IB_5.sz.mell.'!H182</f>
        <v>0</v>
      </c>
      <c r="I182" s="1772">
        <f>C182+F182</f>
        <v>0</v>
      </c>
      <c r="J182" s="2395"/>
    </row>
    <row r="183" spans="1:10" x14ac:dyDescent="0.2">
      <c r="A183" s="1642" t="s">
        <v>141</v>
      </c>
      <c r="B183" s="1773">
        <f>'IB_5.sz.mell.'!B183</f>
        <v>0</v>
      </c>
      <c r="C183" s="1771">
        <f>'IB_5.sz.mell.'!C183</f>
        <v>0</v>
      </c>
      <c r="D183" s="1771">
        <f>'IB_5.sz.mell.'!D183</f>
        <v>0</v>
      </c>
      <c r="E183" s="1771">
        <f>'IB_5.sz.mell.'!E183</f>
        <v>0</v>
      </c>
      <c r="F183" s="1749"/>
      <c r="G183" s="1771">
        <f>'IB_5.sz.mell.'!G183</f>
        <v>0</v>
      </c>
      <c r="H183" s="1771">
        <f>'IB_5.sz.mell.'!H183</f>
        <v>0</v>
      </c>
      <c r="I183" s="1772">
        <f>C183+F183</f>
        <v>0</v>
      </c>
      <c r="J183" s="2395"/>
    </row>
    <row r="184" spans="1:10" x14ac:dyDescent="0.2">
      <c r="A184" s="1642" t="s">
        <v>142</v>
      </c>
      <c r="B184" s="1773">
        <f>'IB_5.sz.mell.'!B184</f>
        <v>0</v>
      </c>
      <c r="C184" s="1771">
        <f>'IB_5.sz.mell.'!C184</f>
        <v>0</v>
      </c>
      <c r="D184" s="1771">
        <f>'IB_5.sz.mell.'!D184</f>
        <v>0</v>
      </c>
      <c r="E184" s="1771">
        <f>'IB_5.sz.mell.'!E184</f>
        <v>0</v>
      </c>
      <c r="F184" s="1749"/>
      <c r="G184" s="1771">
        <f>'IB_5.sz.mell.'!G184</f>
        <v>0</v>
      </c>
      <c r="H184" s="1771">
        <f>'IB_5.sz.mell.'!H184</f>
        <v>0</v>
      </c>
      <c r="I184" s="1772">
        <f>C184+F184</f>
        <v>0</v>
      </c>
      <c r="J184" s="2395"/>
    </row>
    <row r="185" spans="1:10" ht="13.5" thickBot="1" x14ac:dyDescent="0.25">
      <c r="A185" s="1643"/>
      <c r="B185" s="1775">
        <f>'IB_5.sz.mell.'!B185</f>
        <v>0</v>
      </c>
      <c r="C185" s="1776">
        <f>'IB_5.sz.mell.'!C185</f>
        <v>0</v>
      </c>
      <c r="D185" s="1776">
        <f>'IB_5.sz.mell.'!D185</f>
        <v>0</v>
      </c>
      <c r="E185" s="1771">
        <f>'IB_5.sz.mell.'!E185</f>
        <v>0</v>
      </c>
      <c r="F185" s="1750"/>
      <c r="G185" s="1776">
        <f>'IB_5.sz.mell.'!G185</f>
        <v>0</v>
      </c>
      <c r="H185" s="1771">
        <f>'IB_5.sz.mell.'!H185</f>
        <v>0</v>
      </c>
      <c r="I185" s="1777">
        <f>C185+F185</f>
        <v>0</v>
      </c>
      <c r="J185" s="2395"/>
    </row>
    <row r="186" spans="1:10" ht="13.5" thickBot="1" x14ac:dyDescent="0.25">
      <c r="A186" s="1645" t="s">
        <v>109</v>
      </c>
      <c r="B186" s="1740">
        <f>SUM(B181:B185)</f>
        <v>0</v>
      </c>
      <c r="C186" s="1740">
        <f t="shared" ref="C186:I186" si="23">SUM(C181:C185)</f>
        <v>0</v>
      </c>
      <c r="D186" s="1740">
        <f t="shared" si="23"/>
        <v>0</v>
      </c>
      <c r="E186" s="1740">
        <f t="shared" si="23"/>
        <v>0</v>
      </c>
      <c r="F186" s="1708">
        <f t="shared" si="23"/>
        <v>0</v>
      </c>
      <c r="G186" s="1740">
        <f t="shared" si="23"/>
        <v>0</v>
      </c>
      <c r="H186" s="1740">
        <f t="shared" si="23"/>
        <v>0</v>
      </c>
      <c r="I186" s="1774">
        <f t="shared" si="23"/>
        <v>0</v>
      </c>
      <c r="J186" s="2395"/>
    </row>
    <row r="187" spans="1:10" x14ac:dyDescent="0.2">
      <c r="J187" s="2395"/>
    </row>
    <row r="188" spans="1:10" x14ac:dyDescent="0.2">
      <c r="J188" s="2395"/>
    </row>
    <row r="189" spans="1:10" ht="14.25" x14ac:dyDescent="0.2">
      <c r="A189" s="2136" t="s">
        <v>136</v>
      </c>
      <c r="B189" s="2136"/>
      <c r="C189" s="2137"/>
      <c r="D189" s="2137"/>
      <c r="E189" s="2137"/>
      <c r="F189" s="2137"/>
      <c r="G189" s="2137"/>
      <c r="H189" s="2137"/>
      <c r="I189" s="2137"/>
      <c r="J189" s="2395"/>
    </row>
    <row r="190" spans="1:10" ht="15.75" thickBot="1" x14ac:dyDescent="0.25">
      <c r="A190" s="1626"/>
      <c r="B190" s="1626"/>
      <c r="C190" s="1626"/>
      <c r="D190" s="1626"/>
      <c r="E190" s="1626"/>
      <c r="F190" s="1626"/>
      <c r="G190" s="1626"/>
      <c r="H190" s="2396" t="s">
        <v>559</v>
      </c>
      <c r="I190" s="2396"/>
      <c r="J190" s="2395"/>
    </row>
    <row r="191" spans="1:10" ht="13.5" thickBot="1" x14ac:dyDescent="0.25">
      <c r="A191" s="2397" t="s">
        <v>130</v>
      </c>
      <c r="B191" s="2252" t="s">
        <v>796</v>
      </c>
      <c r="C191" s="2253"/>
      <c r="D191" s="2253"/>
      <c r="E191" s="2253"/>
      <c r="F191" s="2400"/>
      <c r="G191" s="2400"/>
      <c r="H191" s="2400"/>
      <c r="I191" s="2143"/>
      <c r="J191" s="2395"/>
    </row>
    <row r="192" spans="1:10" ht="13.5" thickBot="1" x14ac:dyDescent="0.25">
      <c r="A192" s="2398"/>
      <c r="B192" s="2144" t="s">
        <v>1086</v>
      </c>
      <c r="C192" s="2401" t="s">
        <v>1087</v>
      </c>
      <c r="D192" s="2148"/>
      <c r="E192" s="2148"/>
      <c r="F192" s="2148"/>
      <c r="G192" s="2148"/>
      <c r="H192" s="2148"/>
      <c r="I192" s="2149"/>
      <c r="J192" s="2395"/>
    </row>
    <row r="193" spans="1:10" ht="48.75" thickBot="1" x14ac:dyDescent="0.25">
      <c r="A193" s="2398"/>
      <c r="B193" s="2145"/>
      <c r="C193" s="2402" t="str">
        <f>CONCATENATE(Z_TARTALOMJEGYZÉK!A1,". előtti forrás, kiadás")</f>
        <v>2021. előtti forrás, kiadás</v>
      </c>
      <c r="D193" s="1627" t="s">
        <v>798</v>
      </c>
      <c r="E193" s="1627" t="s">
        <v>799</v>
      </c>
      <c r="F193" s="1628" t="str">
        <f>CONCATENATE("Összes teljesítés ",Z_TARTALOMJEGYZÉK!A1,". XII.31 -ig")</f>
        <v>Összes teljesítés 2021. XII.31 -ig</v>
      </c>
      <c r="G193" s="1628" t="s">
        <v>798</v>
      </c>
      <c r="H193" s="1628" t="s">
        <v>799</v>
      </c>
      <c r="I193" s="1628" t="str">
        <f>CONCATENATE("Összes teljesítés ",Z_TARTALOMJEGYZÉK!A1,". XII.31 -ig")</f>
        <v>Összes teljesítés 2021. XII.31 -ig</v>
      </c>
      <c r="J193" s="2395"/>
    </row>
    <row r="194" spans="1:10" ht="13.5" thickBot="1" x14ac:dyDescent="0.25">
      <c r="A194" s="2399"/>
      <c r="B194" s="2146"/>
      <c r="C194" s="2403"/>
      <c r="D194" s="2404" t="str">
        <f>CONCATENATE(Z_TARTALOMJEGYZÉK!$A$1,". évi")</f>
        <v>2021. évi</v>
      </c>
      <c r="E194" s="2405"/>
      <c r="F194" s="2406"/>
      <c r="G194" s="2404" t="str">
        <f>CONCATENATE(Z_TARTALOMJEGYZÉK!$A$1,". után")</f>
        <v>2021. után</v>
      </c>
      <c r="H194" s="2407"/>
      <c r="I194" s="2406"/>
      <c r="J194" s="2395"/>
    </row>
    <row r="195" spans="1:10" ht="13.5" thickBot="1" x14ac:dyDescent="0.25">
      <c r="A195" s="1629" t="s">
        <v>488</v>
      </c>
      <c r="B195" s="1742" t="s">
        <v>1110</v>
      </c>
      <c r="C195" s="1631" t="s">
        <v>490</v>
      </c>
      <c r="D195" s="1632" t="s">
        <v>492</v>
      </c>
      <c r="E195" s="1632" t="s">
        <v>491</v>
      </c>
      <c r="F195" s="1631" t="s">
        <v>493</v>
      </c>
      <c r="G195" s="1631" t="s">
        <v>494</v>
      </c>
      <c r="H195" s="1631" t="s">
        <v>495</v>
      </c>
      <c r="I195" s="1633" t="s">
        <v>1108</v>
      </c>
      <c r="J195" s="2395"/>
    </row>
    <row r="196" spans="1:10" x14ac:dyDescent="0.2">
      <c r="A196" s="1634" t="s">
        <v>131</v>
      </c>
      <c r="B196" s="1763">
        <f>'IB_5.sz.mell.'!B196</f>
        <v>0</v>
      </c>
      <c r="C196" s="1763">
        <f>'IB_5.sz.mell.'!C196</f>
        <v>0</v>
      </c>
      <c r="D196" s="1764">
        <f>'IB_5.sz.mell.'!D196</f>
        <v>0</v>
      </c>
      <c r="E196" s="1764">
        <f>'IB_5.sz.mell.'!E196</f>
        <v>0</v>
      </c>
      <c r="F196" s="1800"/>
      <c r="G196" s="1764">
        <f>'IB_5.sz.mell.'!G196</f>
        <v>0</v>
      </c>
      <c r="H196" s="1766">
        <f>'IB_5.sz.mell.'!H196</f>
        <v>0</v>
      </c>
      <c r="I196" s="1767">
        <f t="shared" ref="I196:I201" si="24">C196+F196</f>
        <v>0</v>
      </c>
      <c r="J196" s="2395"/>
    </row>
    <row r="197" spans="1:10" x14ac:dyDescent="0.2">
      <c r="A197" s="1636" t="s">
        <v>143</v>
      </c>
      <c r="B197" s="1768">
        <f>'IB_5.sz.mell.'!B197</f>
        <v>0</v>
      </c>
      <c r="C197" s="1769">
        <f>'IB_5.sz.mell.'!C197</f>
        <v>0</v>
      </c>
      <c r="D197" s="1769">
        <f>'IB_5.sz.mell.'!D197</f>
        <v>0</v>
      </c>
      <c r="E197" s="1769">
        <f>'IB_5.sz.mell.'!E197</f>
        <v>0</v>
      </c>
      <c r="F197" s="1801"/>
      <c r="G197" s="1769">
        <f>'IB_5.sz.mell.'!G197</f>
        <v>0</v>
      </c>
      <c r="H197" s="1771">
        <f>'IB_5.sz.mell.'!H197</f>
        <v>0</v>
      </c>
      <c r="I197" s="1772">
        <f t="shared" si="24"/>
        <v>0</v>
      </c>
      <c r="J197" s="2395"/>
    </row>
    <row r="198" spans="1:10" x14ac:dyDescent="0.2">
      <c r="A198" s="1638" t="s">
        <v>132</v>
      </c>
      <c r="B198" s="1773">
        <f>'IB_5.sz.mell.'!B198</f>
        <v>0</v>
      </c>
      <c r="C198" s="1771">
        <f>'IB_5.sz.mell.'!C198</f>
        <v>0</v>
      </c>
      <c r="D198" s="1771">
        <f>'IB_5.sz.mell.'!D198</f>
        <v>0</v>
      </c>
      <c r="E198" s="1769">
        <f>'IB_5.sz.mell.'!E198</f>
        <v>0</v>
      </c>
      <c r="F198" s="1802"/>
      <c r="G198" s="1771">
        <f>'IB_5.sz.mell.'!G198</f>
        <v>0</v>
      </c>
      <c r="H198" s="1771">
        <f>'IB_5.sz.mell.'!H198</f>
        <v>0</v>
      </c>
      <c r="I198" s="1772">
        <f t="shared" si="24"/>
        <v>0</v>
      </c>
      <c r="J198" s="2395"/>
    </row>
    <row r="199" spans="1:10" x14ac:dyDescent="0.2">
      <c r="A199" s="1638" t="s">
        <v>145</v>
      </c>
      <c r="B199" s="1773">
        <f>'IB_5.sz.mell.'!B199</f>
        <v>0</v>
      </c>
      <c r="C199" s="1771">
        <f>'IB_5.sz.mell.'!C199</f>
        <v>0</v>
      </c>
      <c r="D199" s="1771">
        <f>'IB_5.sz.mell.'!D199</f>
        <v>0</v>
      </c>
      <c r="E199" s="1769">
        <f>'IB_5.sz.mell.'!E199</f>
        <v>0</v>
      </c>
      <c r="F199" s="1802"/>
      <c r="G199" s="1771">
        <f>'IB_5.sz.mell.'!G199</f>
        <v>0</v>
      </c>
      <c r="H199" s="1771">
        <f>'IB_5.sz.mell.'!H199</f>
        <v>0</v>
      </c>
      <c r="I199" s="1772">
        <f t="shared" si="24"/>
        <v>0</v>
      </c>
      <c r="J199" s="2395"/>
    </row>
    <row r="200" spans="1:10" x14ac:dyDescent="0.2">
      <c r="A200" s="1638" t="s">
        <v>133</v>
      </c>
      <c r="B200" s="1773">
        <f>'IB_5.sz.mell.'!B200</f>
        <v>0</v>
      </c>
      <c r="C200" s="1771">
        <f>'IB_5.sz.mell.'!C200</f>
        <v>0</v>
      </c>
      <c r="D200" s="1771">
        <f>'IB_5.sz.mell.'!D200</f>
        <v>0</v>
      </c>
      <c r="E200" s="1769">
        <f>'IB_5.sz.mell.'!E200</f>
        <v>0</v>
      </c>
      <c r="F200" s="1802"/>
      <c r="G200" s="1771">
        <f>'IB_5.sz.mell.'!G200</f>
        <v>0</v>
      </c>
      <c r="H200" s="1771">
        <f>'IB_5.sz.mell.'!H200</f>
        <v>0</v>
      </c>
      <c r="I200" s="1772">
        <f t="shared" si="24"/>
        <v>0</v>
      </c>
      <c r="J200" s="2395"/>
    </row>
    <row r="201" spans="1:10" ht="13.5" thickBot="1" x14ac:dyDescent="0.25">
      <c r="A201" s="1638" t="s">
        <v>134</v>
      </c>
      <c r="B201" s="1773">
        <f>'IB_5.sz.mell.'!B201</f>
        <v>0</v>
      </c>
      <c r="C201" s="1771">
        <f>'IB_5.sz.mell.'!C201</f>
        <v>0</v>
      </c>
      <c r="D201" s="1771">
        <f>'IB_5.sz.mell.'!D201</f>
        <v>0</v>
      </c>
      <c r="E201" s="1769">
        <f>'IB_5.sz.mell.'!E201</f>
        <v>0</v>
      </c>
      <c r="F201" s="1802"/>
      <c r="G201" s="1771">
        <f>'IB_5.sz.mell.'!G201</f>
        <v>0</v>
      </c>
      <c r="H201" s="1771">
        <f>'IB_5.sz.mell.'!H201</f>
        <v>0</v>
      </c>
      <c r="I201" s="1772">
        <f t="shared" si="24"/>
        <v>0</v>
      </c>
      <c r="J201" s="2395"/>
    </row>
    <row r="202" spans="1:10" ht="13.5" thickBot="1" x14ac:dyDescent="0.25">
      <c r="A202" s="1640" t="s">
        <v>135</v>
      </c>
      <c r="B202" s="1740">
        <f>B196+SUM(B198:B201)</f>
        <v>0</v>
      </c>
      <c r="C202" s="1740">
        <f t="shared" ref="C202:I202" si="25">C196+SUM(C198:C201)</f>
        <v>0</v>
      </c>
      <c r="D202" s="1740">
        <f t="shared" si="25"/>
        <v>0</v>
      </c>
      <c r="E202" s="1740">
        <f t="shared" si="25"/>
        <v>0</v>
      </c>
      <c r="F202" s="1708">
        <f t="shared" si="25"/>
        <v>0</v>
      </c>
      <c r="G202" s="1740">
        <f t="shared" si="25"/>
        <v>0</v>
      </c>
      <c r="H202" s="1740">
        <f t="shared" si="25"/>
        <v>0</v>
      </c>
      <c r="I202" s="1774">
        <f t="shared" si="25"/>
        <v>0</v>
      </c>
      <c r="J202" s="2395"/>
    </row>
    <row r="203" spans="1:10" x14ac:dyDescent="0.2">
      <c r="A203" s="1641" t="s">
        <v>139</v>
      </c>
      <c r="B203" s="1763">
        <f>'IB_5.sz.mell.'!B203</f>
        <v>0</v>
      </c>
      <c r="C203" s="1764">
        <f>'IB_5.sz.mell.'!C203</f>
        <v>0</v>
      </c>
      <c r="D203" s="1764">
        <f>'IB_5.sz.mell.'!D203</f>
        <v>0</v>
      </c>
      <c r="E203" s="1764">
        <f>'IB_5.sz.mell.'!E203</f>
        <v>0</v>
      </c>
      <c r="F203" s="1748"/>
      <c r="G203" s="1764">
        <f>'IB_5.sz.mell.'!G203</f>
        <v>0</v>
      </c>
      <c r="H203" s="1764">
        <f>'IB_5.sz.mell.'!H203</f>
        <v>0</v>
      </c>
      <c r="I203" s="1767">
        <f>C203+F203</f>
        <v>0</v>
      </c>
      <c r="J203" s="2395"/>
    </row>
    <row r="204" spans="1:10" x14ac:dyDescent="0.2">
      <c r="A204" s="1642" t="s">
        <v>140</v>
      </c>
      <c r="B204" s="1773">
        <f>'IB_5.sz.mell.'!B204</f>
        <v>0</v>
      </c>
      <c r="C204" s="1771">
        <f>'IB_5.sz.mell.'!C204</f>
        <v>0</v>
      </c>
      <c r="D204" s="1771">
        <f>'IB_5.sz.mell.'!D204</f>
        <v>0</v>
      </c>
      <c r="E204" s="1771">
        <f>'IB_5.sz.mell.'!E204</f>
        <v>0</v>
      </c>
      <c r="F204" s="1749"/>
      <c r="G204" s="1771">
        <f>'IB_5.sz.mell.'!G204</f>
        <v>0</v>
      </c>
      <c r="H204" s="1771">
        <f>'IB_5.sz.mell.'!H204</f>
        <v>0</v>
      </c>
      <c r="I204" s="1772">
        <f>C204+F204</f>
        <v>0</v>
      </c>
      <c r="J204" s="2395"/>
    </row>
    <row r="205" spans="1:10" x14ac:dyDescent="0.2">
      <c r="A205" s="1642" t="s">
        <v>141</v>
      </c>
      <c r="B205" s="1773">
        <f>'IB_5.sz.mell.'!B205</f>
        <v>0</v>
      </c>
      <c r="C205" s="1771">
        <f>'IB_5.sz.mell.'!C205</f>
        <v>0</v>
      </c>
      <c r="D205" s="1771">
        <f>'IB_5.sz.mell.'!D205</f>
        <v>0</v>
      </c>
      <c r="E205" s="1771">
        <f>'IB_5.sz.mell.'!E205</f>
        <v>0</v>
      </c>
      <c r="F205" s="1749"/>
      <c r="G205" s="1771">
        <f>'IB_5.sz.mell.'!G205</f>
        <v>0</v>
      </c>
      <c r="H205" s="1771">
        <f>'IB_5.sz.mell.'!H205</f>
        <v>0</v>
      </c>
      <c r="I205" s="1772">
        <f>C205+F205</f>
        <v>0</v>
      </c>
      <c r="J205" s="2395"/>
    </row>
    <row r="206" spans="1:10" x14ac:dyDescent="0.2">
      <c r="A206" s="1642" t="s">
        <v>142</v>
      </c>
      <c r="B206" s="1773">
        <f>'IB_5.sz.mell.'!B206</f>
        <v>0</v>
      </c>
      <c r="C206" s="1771">
        <f>'IB_5.sz.mell.'!C206</f>
        <v>0</v>
      </c>
      <c r="D206" s="1771">
        <f>'IB_5.sz.mell.'!D206</f>
        <v>0</v>
      </c>
      <c r="E206" s="1771">
        <f>'IB_5.sz.mell.'!E206</f>
        <v>0</v>
      </c>
      <c r="F206" s="1749"/>
      <c r="G206" s="1771">
        <f>'IB_5.sz.mell.'!G206</f>
        <v>0</v>
      </c>
      <c r="H206" s="1771">
        <f>'IB_5.sz.mell.'!H206</f>
        <v>0</v>
      </c>
      <c r="I206" s="1772">
        <f>C206+F206</f>
        <v>0</v>
      </c>
      <c r="J206" s="2395"/>
    </row>
    <row r="207" spans="1:10" ht="13.5" thickBot="1" x14ac:dyDescent="0.25">
      <c r="A207" s="1643"/>
      <c r="B207" s="1775">
        <f>'IB_5.sz.mell.'!B207</f>
        <v>0</v>
      </c>
      <c r="C207" s="1776">
        <f>'IB_5.sz.mell.'!C207</f>
        <v>0</v>
      </c>
      <c r="D207" s="1776">
        <f>'IB_5.sz.mell.'!D207</f>
        <v>0</v>
      </c>
      <c r="E207" s="1771">
        <f>'IB_5.sz.mell.'!E207</f>
        <v>0</v>
      </c>
      <c r="F207" s="1750"/>
      <c r="G207" s="1776">
        <f>'IB_5.sz.mell.'!G207</f>
        <v>0</v>
      </c>
      <c r="H207" s="1771">
        <f>'IB_5.sz.mell.'!H207</f>
        <v>0</v>
      </c>
      <c r="I207" s="1777">
        <f>C207+F207</f>
        <v>0</v>
      </c>
      <c r="J207" s="2395"/>
    </row>
    <row r="208" spans="1:10" ht="13.5" thickBot="1" x14ac:dyDescent="0.25">
      <c r="A208" s="1645" t="s">
        <v>109</v>
      </c>
      <c r="B208" s="1740">
        <f>SUM(B203:B207)</f>
        <v>0</v>
      </c>
      <c r="C208" s="1740">
        <f t="shared" ref="C208:I208" si="26">SUM(C203:C207)</f>
        <v>0</v>
      </c>
      <c r="D208" s="1740">
        <f t="shared" si="26"/>
        <v>0</v>
      </c>
      <c r="E208" s="1740">
        <f t="shared" si="26"/>
        <v>0</v>
      </c>
      <c r="F208" s="1708">
        <f t="shared" si="26"/>
        <v>0</v>
      </c>
      <c r="G208" s="1740">
        <f t="shared" si="26"/>
        <v>0</v>
      </c>
      <c r="H208" s="1740">
        <f t="shared" si="26"/>
        <v>0</v>
      </c>
      <c r="I208" s="1774">
        <f t="shared" si="26"/>
        <v>0</v>
      </c>
      <c r="J208" s="2395"/>
    </row>
    <row r="209" spans="1:10" x14ac:dyDescent="0.2">
      <c r="J209" s="2395"/>
    </row>
    <row r="210" spans="1:10" x14ac:dyDescent="0.2">
      <c r="J210" s="2395"/>
    </row>
    <row r="211" spans="1:10" ht="14.25" x14ac:dyDescent="0.2">
      <c r="A211" s="2136" t="s">
        <v>136</v>
      </c>
      <c r="B211" s="2136"/>
      <c r="C211" s="2137"/>
      <c r="D211" s="2137"/>
      <c r="E211" s="2137"/>
      <c r="F211" s="2137"/>
      <c r="G211" s="2137"/>
      <c r="H211" s="2137"/>
      <c r="I211" s="2137"/>
      <c r="J211" s="2395"/>
    </row>
    <row r="212" spans="1:10" ht="15.75" thickBot="1" x14ac:dyDescent="0.25">
      <c r="A212" s="1626"/>
      <c r="B212" s="1626"/>
      <c r="C212" s="1626"/>
      <c r="D212" s="1626"/>
      <c r="E212" s="1626"/>
      <c r="F212" s="1626"/>
      <c r="G212" s="1626"/>
      <c r="H212" s="2396" t="s">
        <v>559</v>
      </c>
      <c r="I212" s="2396"/>
      <c r="J212" s="2395"/>
    </row>
    <row r="213" spans="1:10" ht="13.5" thickBot="1" x14ac:dyDescent="0.25">
      <c r="A213" s="2397" t="s">
        <v>130</v>
      </c>
      <c r="B213" s="2252" t="s">
        <v>796</v>
      </c>
      <c r="C213" s="2253"/>
      <c r="D213" s="2253"/>
      <c r="E213" s="2253"/>
      <c r="F213" s="2400"/>
      <c r="G213" s="2400"/>
      <c r="H213" s="2400"/>
      <c r="I213" s="2143"/>
      <c r="J213" s="2395"/>
    </row>
    <row r="214" spans="1:10" ht="13.5" thickBot="1" x14ac:dyDescent="0.25">
      <c r="A214" s="2398"/>
      <c r="B214" s="2144" t="s">
        <v>1086</v>
      </c>
      <c r="C214" s="2401" t="s">
        <v>1087</v>
      </c>
      <c r="D214" s="2148"/>
      <c r="E214" s="2148"/>
      <c r="F214" s="2148"/>
      <c r="G214" s="2148"/>
      <c r="H214" s="2148"/>
      <c r="I214" s="2149"/>
      <c r="J214" s="2395"/>
    </row>
    <row r="215" spans="1:10" ht="48.75" thickBot="1" x14ac:dyDescent="0.25">
      <c r="A215" s="2398"/>
      <c r="B215" s="2145"/>
      <c r="C215" s="2402" t="str">
        <f>CONCATENATE(Z_TARTALOMJEGYZÉK!$A$1,". előtti forrás, kiadás")</f>
        <v>2021. előtti forrás, kiadás</v>
      </c>
      <c r="D215" s="1627" t="s">
        <v>798</v>
      </c>
      <c r="E215" s="1627" t="s">
        <v>799</v>
      </c>
      <c r="F215" s="1628" t="str">
        <f>CONCATENATE("Összes teljesítés ",Z_TARTALOMJEGYZÉK!$A$1,". XII.31 -ig")</f>
        <v>Összes teljesítés 2021. XII.31 -ig</v>
      </c>
      <c r="G215" s="1628" t="s">
        <v>798</v>
      </c>
      <c r="H215" s="1628" t="s">
        <v>799</v>
      </c>
      <c r="I215" s="1628" t="str">
        <f>CONCATENATE("Összes teljesítés ",Z_TARTALOMJEGYZÉK!$A$1,". XII.31 -ig")</f>
        <v>Összes teljesítés 2021. XII.31 -ig</v>
      </c>
      <c r="J215" s="2395"/>
    </row>
    <row r="216" spans="1:10" ht="13.5" thickBot="1" x14ac:dyDescent="0.25">
      <c r="A216" s="2399"/>
      <c r="B216" s="2146"/>
      <c r="C216" s="2403"/>
      <c r="D216" s="2404" t="str">
        <f>CONCATENATE(Z_TARTALOMJEGYZÉK!$A$1,". évi")</f>
        <v>2021. évi</v>
      </c>
      <c r="E216" s="2405"/>
      <c r="F216" s="2406"/>
      <c r="G216" s="2404" t="str">
        <f>CONCATENATE(Z_TARTALOMJEGYZÉK!$A$1,". után")</f>
        <v>2021. után</v>
      </c>
      <c r="H216" s="2407"/>
      <c r="I216" s="2406"/>
      <c r="J216" s="2395"/>
    </row>
    <row r="217" spans="1:10" ht="13.5" thickBot="1" x14ac:dyDescent="0.25">
      <c r="A217" s="1629" t="s">
        <v>488</v>
      </c>
      <c r="B217" s="1742" t="s">
        <v>1110</v>
      </c>
      <c r="C217" s="1631" t="s">
        <v>490</v>
      </c>
      <c r="D217" s="1632" t="s">
        <v>492</v>
      </c>
      <c r="E217" s="1632" t="s">
        <v>491</v>
      </c>
      <c r="F217" s="1631" t="s">
        <v>493</v>
      </c>
      <c r="G217" s="1631" t="s">
        <v>494</v>
      </c>
      <c r="H217" s="1631" t="s">
        <v>495</v>
      </c>
      <c r="I217" s="1633" t="s">
        <v>1108</v>
      </c>
      <c r="J217" s="2395"/>
    </row>
    <row r="218" spans="1:10" x14ac:dyDescent="0.2">
      <c r="A218" s="1634" t="s">
        <v>131</v>
      </c>
      <c r="B218" s="1763">
        <f>'IB_5.sz.mell.'!B218</f>
        <v>0</v>
      </c>
      <c r="C218" s="1763">
        <f>'IB_5.sz.mell.'!C218</f>
        <v>0</v>
      </c>
      <c r="D218" s="1764">
        <f>'IB_5.sz.mell.'!D218</f>
        <v>0</v>
      </c>
      <c r="E218" s="1764">
        <f>'IB_5.sz.mell.'!E218</f>
        <v>0</v>
      </c>
      <c r="F218" s="1800"/>
      <c r="G218" s="1764">
        <f>'IB_5.sz.mell.'!G218</f>
        <v>0</v>
      </c>
      <c r="H218" s="1766">
        <f>'IB_5.sz.mell.'!H218</f>
        <v>0</v>
      </c>
      <c r="I218" s="1767">
        <f t="shared" ref="I218:I223" si="27">C218+F218</f>
        <v>0</v>
      </c>
      <c r="J218" s="2395"/>
    </row>
    <row r="219" spans="1:10" x14ac:dyDescent="0.2">
      <c r="A219" s="1636" t="s">
        <v>143</v>
      </c>
      <c r="B219" s="1768">
        <f>'IB_5.sz.mell.'!B219</f>
        <v>0</v>
      </c>
      <c r="C219" s="1769">
        <f>'IB_5.sz.mell.'!C219</f>
        <v>0</v>
      </c>
      <c r="D219" s="1769">
        <f>'IB_5.sz.mell.'!D219</f>
        <v>0</v>
      </c>
      <c r="E219" s="1769">
        <f>'IB_5.sz.mell.'!E219</f>
        <v>0</v>
      </c>
      <c r="F219" s="1801"/>
      <c r="G219" s="1769">
        <f>'IB_5.sz.mell.'!G219</f>
        <v>0</v>
      </c>
      <c r="H219" s="1771">
        <f>'IB_5.sz.mell.'!H219</f>
        <v>0</v>
      </c>
      <c r="I219" s="1772">
        <f t="shared" si="27"/>
        <v>0</v>
      </c>
      <c r="J219" s="2395"/>
    </row>
    <row r="220" spans="1:10" x14ac:dyDescent="0.2">
      <c r="A220" s="1638" t="s">
        <v>132</v>
      </c>
      <c r="B220" s="1773">
        <f>'IB_5.sz.mell.'!B220</f>
        <v>0</v>
      </c>
      <c r="C220" s="1771">
        <f>'IB_5.sz.mell.'!C220</f>
        <v>0</v>
      </c>
      <c r="D220" s="1771">
        <f>'IB_5.sz.mell.'!D220</f>
        <v>0</v>
      </c>
      <c r="E220" s="1769">
        <f>'IB_5.sz.mell.'!E220</f>
        <v>0</v>
      </c>
      <c r="F220" s="1802"/>
      <c r="G220" s="1771">
        <f>'IB_5.sz.mell.'!G220</f>
        <v>0</v>
      </c>
      <c r="H220" s="1771">
        <f>'IB_5.sz.mell.'!H220</f>
        <v>0</v>
      </c>
      <c r="I220" s="1772">
        <f t="shared" si="27"/>
        <v>0</v>
      </c>
      <c r="J220" s="2395"/>
    </row>
    <row r="221" spans="1:10" x14ac:dyDescent="0.2">
      <c r="A221" s="1638" t="s">
        <v>145</v>
      </c>
      <c r="B221" s="1773">
        <f>'IB_5.sz.mell.'!B221</f>
        <v>0</v>
      </c>
      <c r="C221" s="1771">
        <f>'IB_5.sz.mell.'!C221</f>
        <v>0</v>
      </c>
      <c r="D221" s="1771">
        <f>'IB_5.sz.mell.'!D221</f>
        <v>0</v>
      </c>
      <c r="E221" s="1769">
        <f>'IB_5.sz.mell.'!E221</f>
        <v>0</v>
      </c>
      <c r="F221" s="1802"/>
      <c r="G221" s="1771">
        <f>'IB_5.sz.mell.'!G221</f>
        <v>0</v>
      </c>
      <c r="H221" s="1771">
        <f>'IB_5.sz.mell.'!H221</f>
        <v>0</v>
      </c>
      <c r="I221" s="1772">
        <f t="shared" si="27"/>
        <v>0</v>
      </c>
      <c r="J221" s="2395"/>
    </row>
    <row r="222" spans="1:10" x14ac:dyDescent="0.2">
      <c r="A222" s="1638" t="s">
        <v>133</v>
      </c>
      <c r="B222" s="1773">
        <f>'IB_5.sz.mell.'!B222</f>
        <v>0</v>
      </c>
      <c r="C222" s="1771">
        <f>'IB_5.sz.mell.'!C222</f>
        <v>0</v>
      </c>
      <c r="D222" s="1771">
        <f>'IB_5.sz.mell.'!D222</f>
        <v>0</v>
      </c>
      <c r="E222" s="1769">
        <f>'IB_5.sz.mell.'!E222</f>
        <v>0</v>
      </c>
      <c r="F222" s="1802"/>
      <c r="G222" s="1771">
        <f>'IB_5.sz.mell.'!G222</f>
        <v>0</v>
      </c>
      <c r="H222" s="1771">
        <f>'IB_5.sz.mell.'!H222</f>
        <v>0</v>
      </c>
      <c r="I222" s="1772">
        <f t="shared" si="27"/>
        <v>0</v>
      </c>
      <c r="J222" s="2395"/>
    </row>
    <row r="223" spans="1:10" ht="13.5" thickBot="1" x14ac:dyDescent="0.25">
      <c r="A223" s="1638" t="s">
        <v>134</v>
      </c>
      <c r="B223" s="1773">
        <f>'IB_5.sz.mell.'!B223</f>
        <v>0</v>
      </c>
      <c r="C223" s="1771">
        <f>'IB_5.sz.mell.'!C223</f>
        <v>0</v>
      </c>
      <c r="D223" s="1771">
        <f>'IB_5.sz.mell.'!D223</f>
        <v>0</v>
      </c>
      <c r="E223" s="1769">
        <f>'IB_5.sz.mell.'!E223</f>
        <v>0</v>
      </c>
      <c r="F223" s="1802"/>
      <c r="G223" s="1771">
        <f>'IB_5.sz.mell.'!G223</f>
        <v>0</v>
      </c>
      <c r="H223" s="1771">
        <f>'IB_5.sz.mell.'!H223</f>
        <v>0</v>
      </c>
      <c r="I223" s="1772">
        <f t="shared" si="27"/>
        <v>0</v>
      </c>
      <c r="J223" s="2395"/>
    </row>
    <row r="224" spans="1:10" ht="13.5" thickBot="1" x14ac:dyDescent="0.25">
      <c r="A224" s="1640" t="s">
        <v>135</v>
      </c>
      <c r="B224" s="1740">
        <f>B218+SUM(B220:B223)</f>
        <v>0</v>
      </c>
      <c r="C224" s="1740">
        <f t="shared" ref="C224:I224" si="28">C218+SUM(C220:C223)</f>
        <v>0</v>
      </c>
      <c r="D224" s="1740">
        <f t="shared" si="28"/>
        <v>0</v>
      </c>
      <c r="E224" s="1740">
        <f t="shared" si="28"/>
        <v>0</v>
      </c>
      <c r="F224" s="1708">
        <f t="shared" si="28"/>
        <v>0</v>
      </c>
      <c r="G224" s="1740">
        <f t="shared" si="28"/>
        <v>0</v>
      </c>
      <c r="H224" s="1740">
        <f t="shared" si="28"/>
        <v>0</v>
      </c>
      <c r="I224" s="1774">
        <f t="shared" si="28"/>
        <v>0</v>
      </c>
      <c r="J224" s="2395"/>
    </row>
    <row r="225" spans="1:10" x14ac:dyDescent="0.2">
      <c r="A225" s="1641" t="s">
        <v>139</v>
      </c>
      <c r="B225" s="1763">
        <f>'IB_5.sz.mell.'!B225</f>
        <v>0</v>
      </c>
      <c r="C225" s="1764">
        <f>'IB_5.sz.mell.'!C225</f>
        <v>0</v>
      </c>
      <c r="D225" s="1764">
        <f>'IB_5.sz.mell.'!D225</f>
        <v>0</v>
      </c>
      <c r="E225" s="1764">
        <f>'IB_5.sz.mell.'!E225</f>
        <v>0</v>
      </c>
      <c r="F225" s="1748"/>
      <c r="G225" s="1764">
        <f>'IB_5.sz.mell.'!G225</f>
        <v>0</v>
      </c>
      <c r="H225" s="1764">
        <f>'IB_5.sz.mell.'!H225</f>
        <v>0</v>
      </c>
      <c r="I225" s="1767">
        <f>C225+F225</f>
        <v>0</v>
      </c>
      <c r="J225" s="2395"/>
    </row>
    <row r="226" spans="1:10" x14ac:dyDescent="0.2">
      <c r="A226" s="1642" t="s">
        <v>140</v>
      </c>
      <c r="B226" s="1773">
        <f>'IB_5.sz.mell.'!B226</f>
        <v>0</v>
      </c>
      <c r="C226" s="1771">
        <f>'IB_5.sz.mell.'!C226</f>
        <v>0</v>
      </c>
      <c r="D226" s="1771">
        <f>'IB_5.sz.mell.'!D226</f>
        <v>0</v>
      </c>
      <c r="E226" s="1771">
        <f>'IB_5.sz.mell.'!E226</f>
        <v>0</v>
      </c>
      <c r="F226" s="1749"/>
      <c r="G226" s="1771">
        <f>'IB_5.sz.mell.'!G226</f>
        <v>0</v>
      </c>
      <c r="H226" s="1771">
        <f>'IB_5.sz.mell.'!H226</f>
        <v>0</v>
      </c>
      <c r="I226" s="1772">
        <f>C226+F226</f>
        <v>0</v>
      </c>
      <c r="J226" s="2395"/>
    </row>
    <row r="227" spans="1:10" x14ac:dyDescent="0.2">
      <c r="A227" s="1642" t="s">
        <v>141</v>
      </c>
      <c r="B227" s="1773">
        <f>'IB_5.sz.mell.'!B227</f>
        <v>0</v>
      </c>
      <c r="C227" s="1771">
        <f>'IB_5.sz.mell.'!C227</f>
        <v>0</v>
      </c>
      <c r="D227" s="1771">
        <f>'IB_5.sz.mell.'!D227</f>
        <v>0</v>
      </c>
      <c r="E227" s="1771">
        <f>'IB_5.sz.mell.'!E227</f>
        <v>0</v>
      </c>
      <c r="F227" s="1749"/>
      <c r="G227" s="1771">
        <f>'IB_5.sz.mell.'!G227</f>
        <v>0</v>
      </c>
      <c r="H227" s="1771">
        <f>'IB_5.sz.mell.'!H227</f>
        <v>0</v>
      </c>
      <c r="I227" s="1772">
        <f>C227+F227</f>
        <v>0</v>
      </c>
      <c r="J227" s="2395"/>
    </row>
    <row r="228" spans="1:10" x14ac:dyDescent="0.2">
      <c r="A228" s="1642" t="s">
        <v>142</v>
      </c>
      <c r="B228" s="1773">
        <f>'IB_5.sz.mell.'!B228</f>
        <v>0</v>
      </c>
      <c r="C228" s="1771">
        <f>'IB_5.sz.mell.'!C228</f>
        <v>0</v>
      </c>
      <c r="D228" s="1771">
        <f>'IB_5.sz.mell.'!D228</f>
        <v>0</v>
      </c>
      <c r="E228" s="1771">
        <f>'IB_5.sz.mell.'!E228</f>
        <v>0</v>
      </c>
      <c r="F228" s="1749"/>
      <c r="G228" s="1771">
        <f>'IB_5.sz.mell.'!G228</f>
        <v>0</v>
      </c>
      <c r="H228" s="1771">
        <f>'IB_5.sz.mell.'!H228</f>
        <v>0</v>
      </c>
      <c r="I228" s="1772">
        <f>C228+F228</f>
        <v>0</v>
      </c>
      <c r="J228" s="2395"/>
    </row>
    <row r="229" spans="1:10" ht="13.5" thickBot="1" x14ac:dyDescent="0.25">
      <c r="A229" s="1643"/>
      <c r="B229" s="1775">
        <f>'IB_5.sz.mell.'!B229</f>
        <v>0</v>
      </c>
      <c r="C229" s="1776">
        <f>'IB_5.sz.mell.'!C229</f>
        <v>0</v>
      </c>
      <c r="D229" s="1776">
        <f>'IB_5.sz.mell.'!D229</f>
        <v>0</v>
      </c>
      <c r="E229" s="1771">
        <f>'IB_5.sz.mell.'!E229</f>
        <v>0</v>
      </c>
      <c r="F229" s="1750"/>
      <c r="G229" s="1776">
        <f>'IB_5.sz.mell.'!G229</f>
        <v>0</v>
      </c>
      <c r="H229" s="1771">
        <f>'IB_5.sz.mell.'!H229</f>
        <v>0</v>
      </c>
      <c r="I229" s="1777">
        <f>C229+F229</f>
        <v>0</v>
      </c>
      <c r="J229" s="2395"/>
    </row>
    <row r="230" spans="1:10" ht="13.5" thickBot="1" x14ac:dyDescent="0.25">
      <c r="A230" s="1645" t="s">
        <v>109</v>
      </c>
      <c r="B230" s="1740">
        <f>SUM(B225:B229)</f>
        <v>0</v>
      </c>
      <c r="C230" s="1740">
        <f t="shared" ref="C230:I230" si="29">SUM(C225:C229)</f>
        <v>0</v>
      </c>
      <c r="D230" s="1740">
        <f t="shared" si="29"/>
        <v>0</v>
      </c>
      <c r="E230" s="1740">
        <f t="shared" si="29"/>
        <v>0</v>
      </c>
      <c r="F230" s="1708">
        <f t="shared" si="29"/>
        <v>0</v>
      </c>
      <c r="G230" s="1740">
        <f t="shared" si="29"/>
        <v>0</v>
      </c>
      <c r="H230" s="1740">
        <f t="shared" si="29"/>
        <v>0</v>
      </c>
      <c r="I230" s="1774">
        <f t="shared" si="29"/>
        <v>0</v>
      </c>
      <c r="J230" s="2395"/>
    </row>
    <row r="231" spans="1:10" x14ac:dyDescent="0.2">
      <c r="J231" s="2395"/>
    </row>
    <row r="232" spans="1:10" x14ac:dyDescent="0.2">
      <c r="J232" s="2395"/>
    </row>
    <row r="233" spans="1:10" ht="14.25" x14ac:dyDescent="0.2">
      <c r="A233" s="2136" t="s">
        <v>136</v>
      </c>
      <c r="B233" s="2136"/>
      <c r="C233" s="2137"/>
      <c r="D233" s="2137"/>
      <c r="E233" s="2137"/>
      <c r="F233" s="2137"/>
      <c r="G233" s="2137"/>
      <c r="H233" s="2137"/>
      <c r="I233" s="2137"/>
      <c r="J233" s="2395"/>
    </row>
    <row r="234" spans="1:10" ht="15.75" thickBot="1" x14ac:dyDescent="0.25">
      <c r="A234" s="1626"/>
      <c r="B234" s="1626"/>
      <c r="C234" s="1626"/>
      <c r="D234" s="1626"/>
      <c r="E234" s="1626"/>
      <c r="F234" s="1626"/>
      <c r="G234" s="1626"/>
      <c r="H234" s="2396" t="s">
        <v>559</v>
      </c>
      <c r="I234" s="2396"/>
      <c r="J234" s="2395"/>
    </row>
    <row r="235" spans="1:10" ht="13.5" thickBot="1" x14ac:dyDescent="0.25">
      <c r="A235" s="2397" t="s">
        <v>130</v>
      </c>
      <c r="B235" s="2252" t="s">
        <v>796</v>
      </c>
      <c r="C235" s="2253"/>
      <c r="D235" s="2253"/>
      <c r="E235" s="2253"/>
      <c r="F235" s="2400"/>
      <c r="G235" s="2400"/>
      <c r="H235" s="2400"/>
      <c r="I235" s="2143"/>
      <c r="J235" s="2395"/>
    </row>
    <row r="236" spans="1:10" ht="13.5" thickBot="1" x14ac:dyDescent="0.25">
      <c r="A236" s="2398"/>
      <c r="B236" s="2144" t="s">
        <v>1086</v>
      </c>
      <c r="C236" s="2401" t="s">
        <v>1087</v>
      </c>
      <c r="D236" s="2148"/>
      <c r="E236" s="2148"/>
      <c r="F236" s="2148"/>
      <c r="G236" s="2148"/>
      <c r="H236" s="2148"/>
      <c r="I236" s="2149"/>
      <c r="J236" s="2395"/>
    </row>
    <row r="237" spans="1:10" ht="48.75" thickBot="1" x14ac:dyDescent="0.25">
      <c r="A237" s="2398"/>
      <c r="B237" s="2145"/>
      <c r="C237" s="2402" t="str">
        <f>CONCATENATE(Z_TARTALOMJEGYZÉK!$A$1,". előtti forrás, kiadás")</f>
        <v>2021. előtti forrás, kiadás</v>
      </c>
      <c r="D237" s="1627" t="s">
        <v>798</v>
      </c>
      <c r="E237" s="1627" t="s">
        <v>799</v>
      </c>
      <c r="F237" s="1628" t="str">
        <f>CONCATENATE("Összes teljesítés ",Z_TARTALOMJEGYZÉK!$A$1,". XII.31 -ig")</f>
        <v>Összes teljesítés 2021. XII.31 -ig</v>
      </c>
      <c r="G237" s="1628" t="s">
        <v>798</v>
      </c>
      <c r="H237" s="1628" t="s">
        <v>799</v>
      </c>
      <c r="I237" s="1628" t="str">
        <f>CONCATENATE("Összes teljesítés ",Z_TARTALOMJEGYZÉK!$A$1,". XII.31 -ig")</f>
        <v>Összes teljesítés 2021. XII.31 -ig</v>
      </c>
      <c r="J237" s="2395"/>
    </row>
    <row r="238" spans="1:10" ht="13.5" thickBot="1" x14ac:dyDescent="0.25">
      <c r="A238" s="2399"/>
      <c r="B238" s="2146"/>
      <c r="C238" s="2403"/>
      <c r="D238" s="2404" t="str">
        <f>CONCATENATE(Z_TARTALOMJEGYZÉK!$A$1,". évi")</f>
        <v>2021. évi</v>
      </c>
      <c r="E238" s="2405"/>
      <c r="F238" s="2406"/>
      <c r="G238" s="2404" t="str">
        <f>CONCATENATE(Z_TARTALOMJEGYZÉK!$A$1,". után")</f>
        <v>2021. után</v>
      </c>
      <c r="H238" s="2407"/>
      <c r="I238" s="2406"/>
      <c r="J238" s="2395"/>
    </row>
    <row r="239" spans="1:10" ht="13.5" thickBot="1" x14ac:dyDescent="0.25">
      <c r="A239" s="1629" t="s">
        <v>488</v>
      </c>
      <c r="B239" s="1742" t="s">
        <v>1110</v>
      </c>
      <c r="C239" s="1631" t="s">
        <v>490</v>
      </c>
      <c r="D239" s="1632" t="s">
        <v>492</v>
      </c>
      <c r="E239" s="1632" t="s">
        <v>491</v>
      </c>
      <c r="F239" s="1631" t="s">
        <v>493</v>
      </c>
      <c r="G239" s="1631" t="s">
        <v>494</v>
      </c>
      <c r="H239" s="1631" t="s">
        <v>495</v>
      </c>
      <c r="I239" s="1633" t="s">
        <v>1108</v>
      </c>
      <c r="J239" s="2395"/>
    </row>
    <row r="240" spans="1:10" x14ac:dyDescent="0.2">
      <c r="A240" s="1634" t="s">
        <v>131</v>
      </c>
      <c r="B240" s="1763">
        <f>'IB_5.sz.mell.'!B240</f>
        <v>0</v>
      </c>
      <c r="C240" s="1763">
        <f>'IB_5.sz.mell.'!C240</f>
        <v>0</v>
      </c>
      <c r="D240" s="1764">
        <f>'IB_5.sz.mell.'!D240</f>
        <v>0</v>
      </c>
      <c r="E240" s="1764">
        <f>'IB_5.sz.mell.'!E240</f>
        <v>0</v>
      </c>
      <c r="F240" s="1800"/>
      <c r="G240" s="1764">
        <f>'IB_5.sz.mell.'!G240</f>
        <v>0</v>
      </c>
      <c r="H240" s="1766">
        <f>'IB_5.sz.mell.'!H240</f>
        <v>0</v>
      </c>
      <c r="I240" s="1767">
        <f t="shared" ref="I240:I245" si="30">C240+F240</f>
        <v>0</v>
      </c>
      <c r="J240" s="2395"/>
    </row>
    <row r="241" spans="1:10" x14ac:dyDescent="0.2">
      <c r="A241" s="1636" t="s">
        <v>143</v>
      </c>
      <c r="B241" s="1768">
        <f>'IB_5.sz.mell.'!B241</f>
        <v>0</v>
      </c>
      <c r="C241" s="1769">
        <f>'IB_5.sz.mell.'!C241</f>
        <v>0</v>
      </c>
      <c r="D241" s="1769">
        <f>'IB_5.sz.mell.'!D241</f>
        <v>0</v>
      </c>
      <c r="E241" s="1769">
        <f>'IB_5.sz.mell.'!E241</f>
        <v>0</v>
      </c>
      <c r="F241" s="1801"/>
      <c r="G241" s="1769">
        <f>'IB_5.sz.mell.'!G241</f>
        <v>0</v>
      </c>
      <c r="H241" s="1771">
        <f>'IB_5.sz.mell.'!H241</f>
        <v>0</v>
      </c>
      <c r="I241" s="1772">
        <f t="shared" si="30"/>
        <v>0</v>
      </c>
      <c r="J241" s="2395"/>
    </row>
    <row r="242" spans="1:10" x14ac:dyDescent="0.2">
      <c r="A242" s="1638" t="s">
        <v>132</v>
      </c>
      <c r="B242" s="1773">
        <f>'IB_5.sz.mell.'!B242</f>
        <v>0</v>
      </c>
      <c r="C242" s="1771">
        <f>'IB_5.sz.mell.'!C242</f>
        <v>0</v>
      </c>
      <c r="D242" s="1771">
        <f>'IB_5.sz.mell.'!D242</f>
        <v>0</v>
      </c>
      <c r="E242" s="1769">
        <f>'IB_5.sz.mell.'!E242</f>
        <v>0</v>
      </c>
      <c r="F242" s="1802"/>
      <c r="G242" s="1771">
        <f>'IB_5.sz.mell.'!G242</f>
        <v>0</v>
      </c>
      <c r="H242" s="1771">
        <f>'IB_5.sz.mell.'!H242</f>
        <v>0</v>
      </c>
      <c r="I242" s="1772">
        <f t="shared" si="30"/>
        <v>0</v>
      </c>
      <c r="J242" s="2395"/>
    </row>
    <row r="243" spans="1:10" x14ac:dyDescent="0.2">
      <c r="A243" s="1638" t="s">
        <v>145</v>
      </c>
      <c r="B243" s="1773">
        <f>'IB_5.sz.mell.'!B243</f>
        <v>0</v>
      </c>
      <c r="C243" s="1771">
        <f>'IB_5.sz.mell.'!C243</f>
        <v>0</v>
      </c>
      <c r="D243" s="1771">
        <f>'IB_5.sz.mell.'!D243</f>
        <v>0</v>
      </c>
      <c r="E243" s="1769">
        <f>'IB_5.sz.mell.'!E243</f>
        <v>0</v>
      </c>
      <c r="F243" s="1802"/>
      <c r="G243" s="1771">
        <f>'IB_5.sz.mell.'!G243</f>
        <v>0</v>
      </c>
      <c r="H243" s="1771">
        <f>'IB_5.sz.mell.'!H243</f>
        <v>0</v>
      </c>
      <c r="I243" s="1772">
        <f t="shared" si="30"/>
        <v>0</v>
      </c>
      <c r="J243" s="2395"/>
    </row>
    <row r="244" spans="1:10" x14ac:dyDescent="0.2">
      <c r="A244" s="1638" t="s">
        <v>133</v>
      </c>
      <c r="B244" s="1773">
        <f>'IB_5.sz.mell.'!B244</f>
        <v>0</v>
      </c>
      <c r="C244" s="1771">
        <f>'IB_5.sz.mell.'!C244</f>
        <v>0</v>
      </c>
      <c r="D244" s="1771">
        <f>'IB_5.sz.mell.'!D244</f>
        <v>0</v>
      </c>
      <c r="E244" s="1769">
        <f>'IB_5.sz.mell.'!E244</f>
        <v>0</v>
      </c>
      <c r="F244" s="1802"/>
      <c r="G244" s="1771">
        <f>'IB_5.sz.mell.'!G244</f>
        <v>0</v>
      </c>
      <c r="H244" s="1771">
        <f>'IB_5.sz.mell.'!H244</f>
        <v>0</v>
      </c>
      <c r="I244" s="1772">
        <f t="shared" si="30"/>
        <v>0</v>
      </c>
      <c r="J244" s="2395"/>
    </row>
    <row r="245" spans="1:10" ht="13.5" thickBot="1" x14ac:dyDescent="0.25">
      <c r="A245" s="1638" t="s">
        <v>134</v>
      </c>
      <c r="B245" s="1773">
        <f>'IB_5.sz.mell.'!B245</f>
        <v>0</v>
      </c>
      <c r="C245" s="1771">
        <f>'IB_5.sz.mell.'!C245</f>
        <v>0</v>
      </c>
      <c r="D245" s="1771">
        <f>'IB_5.sz.mell.'!D245</f>
        <v>0</v>
      </c>
      <c r="E245" s="1769">
        <f>'IB_5.sz.mell.'!E245</f>
        <v>0</v>
      </c>
      <c r="F245" s="1802"/>
      <c r="G245" s="1771">
        <f>'IB_5.sz.mell.'!G245</f>
        <v>0</v>
      </c>
      <c r="H245" s="1771">
        <f>'IB_5.sz.mell.'!H245</f>
        <v>0</v>
      </c>
      <c r="I245" s="1772">
        <f t="shared" si="30"/>
        <v>0</v>
      </c>
      <c r="J245" s="2395"/>
    </row>
    <row r="246" spans="1:10" ht="13.5" thickBot="1" x14ac:dyDescent="0.25">
      <c r="A246" s="1640" t="s">
        <v>135</v>
      </c>
      <c r="B246" s="1740">
        <f>B240+SUM(B242:B245)</f>
        <v>0</v>
      </c>
      <c r="C246" s="1740">
        <f t="shared" ref="C246:I246" si="31">C240+SUM(C242:C245)</f>
        <v>0</v>
      </c>
      <c r="D246" s="1740">
        <f t="shared" si="31"/>
        <v>0</v>
      </c>
      <c r="E246" s="1740">
        <f t="shared" si="31"/>
        <v>0</v>
      </c>
      <c r="F246" s="1708">
        <f t="shared" si="31"/>
        <v>0</v>
      </c>
      <c r="G246" s="1740">
        <f t="shared" si="31"/>
        <v>0</v>
      </c>
      <c r="H246" s="1740">
        <f t="shared" si="31"/>
        <v>0</v>
      </c>
      <c r="I246" s="1774">
        <f t="shared" si="31"/>
        <v>0</v>
      </c>
      <c r="J246" s="2395"/>
    </row>
    <row r="247" spans="1:10" x14ac:dyDescent="0.2">
      <c r="A247" s="1641" t="s">
        <v>139</v>
      </c>
      <c r="B247" s="1763">
        <f>'IB_5.sz.mell.'!B247</f>
        <v>0</v>
      </c>
      <c r="C247" s="1764">
        <f>'IB_5.sz.mell.'!C247</f>
        <v>0</v>
      </c>
      <c r="D247" s="1764">
        <f>'IB_5.sz.mell.'!D247</f>
        <v>0</v>
      </c>
      <c r="E247" s="1764">
        <f>'IB_5.sz.mell.'!E247</f>
        <v>0</v>
      </c>
      <c r="F247" s="1748"/>
      <c r="G247" s="1764">
        <f>'IB_5.sz.mell.'!G247</f>
        <v>0</v>
      </c>
      <c r="H247" s="1764">
        <f>'IB_5.sz.mell.'!H247</f>
        <v>0</v>
      </c>
      <c r="I247" s="1767">
        <f>C247+F247</f>
        <v>0</v>
      </c>
      <c r="J247" s="2395"/>
    </row>
    <row r="248" spans="1:10" x14ac:dyDescent="0.2">
      <c r="A248" s="1642" t="s">
        <v>140</v>
      </c>
      <c r="B248" s="1773">
        <f>'IB_5.sz.mell.'!B248</f>
        <v>0</v>
      </c>
      <c r="C248" s="1771">
        <f>'IB_5.sz.mell.'!C248</f>
        <v>0</v>
      </c>
      <c r="D248" s="1771">
        <f>'IB_5.sz.mell.'!D248</f>
        <v>0</v>
      </c>
      <c r="E248" s="1771">
        <f>'IB_5.sz.mell.'!E248</f>
        <v>0</v>
      </c>
      <c r="F248" s="1749"/>
      <c r="G248" s="1771">
        <f>'IB_5.sz.mell.'!G248</f>
        <v>0</v>
      </c>
      <c r="H248" s="1771">
        <f>'IB_5.sz.mell.'!H248</f>
        <v>0</v>
      </c>
      <c r="I248" s="1772">
        <f>C248+F248</f>
        <v>0</v>
      </c>
      <c r="J248" s="2395"/>
    </row>
    <row r="249" spans="1:10" x14ac:dyDescent="0.2">
      <c r="A249" s="1642" t="s">
        <v>141</v>
      </c>
      <c r="B249" s="1773">
        <f>'IB_5.sz.mell.'!B249</f>
        <v>0</v>
      </c>
      <c r="C249" s="1771">
        <f>'IB_5.sz.mell.'!C249</f>
        <v>0</v>
      </c>
      <c r="D249" s="1771">
        <f>'IB_5.sz.mell.'!D249</f>
        <v>0</v>
      </c>
      <c r="E249" s="1771">
        <f>'IB_5.sz.mell.'!E249</f>
        <v>0</v>
      </c>
      <c r="F249" s="1749"/>
      <c r="G249" s="1771">
        <f>'IB_5.sz.mell.'!G249</f>
        <v>0</v>
      </c>
      <c r="H249" s="1771">
        <f>'IB_5.sz.mell.'!H249</f>
        <v>0</v>
      </c>
      <c r="I249" s="1772">
        <f>C249+F249</f>
        <v>0</v>
      </c>
      <c r="J249" s="2395"/>
    </row>
    <row r="250" spans="1:10" x14ac:dyDescent="0.2">
      <c r="A250" s="1642" t="s">
        <v>142</v>
      </c>
      <c r="B250" s="1773">
        <f>'IB_5.sz.mell.'!B250</f>
        <v>0</v>
      </c>
      <c r="C250" s="1771">
        <f>'IB_5.sz.mell.'!C250</f>
        <v>0</v>
      </c>
      <c r="D250" s="1771">
        <f>'IB_5.sz.mell.'!D250</f>
        <v>0</v>
      </c>
      <c r="E250" s="1771">
        <f>'IB_5.sz.mell.'!E250</f>
        <v>0</v>
      </c>
      <c r="F250" s="1749"/>
      <c r="G250" s="1771">
        <f>'IB_5.sz.mell.'!G250</f>
        <v>0</v>
      </c>
      <c r="H250" s="1771">
        <f>'IB_5.sz.mell.'!H250</f>
        <v>0</v>
      </c>
      <c r="I250" s="1772">
        <f>C250+F250</f>
        <v>0</v>
      </c>
      <c r="J250" s="2395"/>
    </row>
    <row r="251" spans="1:10" ht="13.5" thickBot="1" x14ac:dyDescent="0.25">
      <c r="A251" s="1643"/>
      <c r="B251" s="1775">
        <f>'IB_5.sz.mell.'!B251</f>
        <v>0</v>
      </c>
      <c r="C251" s="1776">
        <f>'IB_5.sz.mell.'!C251</f>
        <v>0</v>
      </c>
      <c r="D251" s="1776">
        <f>'IB_5.sz.mell.'!D251</f>
        <v>0</v>
      </c>
      <c r="E251" s="1771">
        <f>'IB_5.sz.mell.'!E251</f>
        <v>0</v>
      </c>
      <c r="F251" s="1750"/>
      <c r="G251" s="1776">
        <f>'IB_5.sz.mell.'!G251</f>
        <v>0</v>
      </c>
      <c r="H251" s="1771">
        <f>'IB_5.sz.mell.'!H251</f>
        <v>0</v>
      </c>
      <c r="I251" s="1777">
        <f>C251+F251</f>
        <v>0</v>
      </c>
      <c r="J251" s="2395"/>
    </row>
    <row r="252" spans="1:10" ht="13.5" thickBot="1" x14ac:dyDescent="0.25">
      <c r="A252" s="1645" t="s">
        <v>109</v>
      </c>
      <c r="B252" s="1740">
        <f>SUM(B247:B251)</f>
        <v>0</v>
      </c>
      <c r="C252" s="1740">
        <f t="shared" ref="C252:I252" si="32">SUM(C247:C251)</f>
        <v>0</v>
      </c>
      <c r="D252" s="1740">
        <f t="shared" si="32"/>
        <v>0</v>
      </c>
      <c r="E252" s="1740">
        <f t="shared" si="32"/>
        <v>0</v>
      </c>
      <c r="F252" s="1708">
        <f t="shared" si="32"/>
        <v>0</v>
      </c>
      <c r="G252" s="1740">
        <f t="shared" si="32"/>
        <v>0</v>
      </c>
      <c r="H252" s="1740">
        <f t="shared" si="32"/>
        <v>0</v>
      </c>
      <c r="I252" s="1774">
        <f t="shared" si="32"/>
        <v>0</v>
      </c>
      <c r="J252" s="2395"/>
    </row>
    <row r="253" spans="1:10" x14ac:dyDescent="0.2">
      <c r="J253" s="2395"/>
    </row>
    <row r="254" spans="1:10" x14ac:dyDescent="0.2">
      <c r="J254" s="2395"/>
    </row>
    <row r="255" spans="1:10" ht="14.25" x14ac:dyDescent="0.2">
      <c r="A255" s="2136" t="s">
        <v>136</v>
      </c>
      <c r="B255" s="2136"/>
      <c r="C255" s="2137"/>
      <c r="D255" s="2137"/>
      <c r="E255" s="2137"/>
      <c r="F255" s="2137"/>
      <c r="G255" s="2137"/>
      <c r="H255" s="2137"/>
      <c r="I255" s="2137"/>
      <c r="J255" s="2395"/>
    </row>
    <row r="256" spans="1:10" ht="15.75" thickBot="1" x14ac:dyDescent="0.25">
      <c r="A256" s="1626"/>
      <c r="B256" s="1626"/>
      <c r="C256" s="1626"/>
      <c r="D256" s="1626"/>
      <c r="E256" s="1626"/>
      <c r="F256" s="1626"/>
      <c r="G256" s="1626"/>
      <c r="H256" s="2396" t="s">
        <v>559</v>
      </c>
      <c r="I256" s="2396"/>
      <c r="J256" s="2395"/>
    </row>
    <row r="257" spans="1:10" ht="13.5" thickBot="1" x14ac:dyDescent="0.25">
      <c r="A257" s="2397" t="s">
        <v>130</v>
      </c>
      <c r="B257" s="2252" t="s">
        <v>796</v>
      </c>
      <c r="C257" s="2253"/>
      <c r="D257" s="2253"/>
      <c r="E257" s="2253"/>
      <c r="F257" s="2400"/>
      <c r="G257" s="2400"/>
      <c r="H257" s="2400"/>
      <c r="I257" s="2143"/>
      <c r="J257" s="2395"/>
    </row>
    <row r="258" spans="1:10" ht="13.5" thickBot="1" x14ac:dyDescent="0.25">
      <c r="A258" s="2398"/>
      <c r="B258" s="2144" t="s">
        <v>1086</v>
      </c>
      <c r="C258" s="2401" t="s">
        <v>1087</v>
      </c>
      <c r="D258" s="2148"/>
      <c r="E258" s="2148"/>
      <c r="F258" s="2148"/>
      <c r="G258" s="2148"/>
      <c r="H258" s="2148"/>
      <c r="I258" s="2149"/>
      <c r="J258" s="2395"/>
    </row>
    <row r="259" spans="1:10" ht="48.75" thickBot="1" x14ac:dyDescent="0.25">
      <c r="A259" s="2398"/>
      <c r="B259" s="2145"/>
      <c r="C259" s="2402" t="str">
        <f>CONCATENATE(Z_TARTALOMJEGYZÉK!$A$1,". előtti forrás, kiadás")</f>
        <v>2021. előtti forrás, kiadás</v>
      </c>
      <c r="D259" s="1627" t="s">
        <v>798</v>
      </c>
      <c r="E259" s="1627" t="s">
        <v>799</v>
      </c>
      <c r="F259" s="1628" t="str">
        <f>CONCATENATE("Összes teljesítés ",Z_TARTALOMJEGYZÉK!$A$1,". XII.31 -ig")</f>
        <v>Összes teljesítés 2021. XII.31 -ig</v>
      </c>
      <c r="G259" s="1628" t="s">
        <v>798</v>
      </c>
      <c r="H259" s="1628" t="s">
        <v>799</v>
      </c>
      <c r="I259" s="1628" t="str">
        <f>CONCATENATE("Összes teljesítés ",Z_TARTALOMJEGYZÉK!$A$1,". XII.31 -ig")</f>
        <v>Összes teljesítés 2021. XII.31 -ig</v>
      </c>
      <c r="J259" s="2395"/>
    </row>
    <row r="260" spans="1:10" ht="13.5" thickBot="1" x14ac:dyDescent="0.25">
      <c r="A260" s="2399"/>
      <c r="B260" s="2146"/>
      <c r="C260" s="2403"/>
      <c r="D260" s="2404" t="str">
        <f>CONCATENATE(Z_TARTALOMJEGYZÉK!$A$1,". évi")</f>
        <v>2021. évi</v>
      </c>
      <c r="E260" s="2405"/>
      <c r="F260" s="2406"/>
      <c r="G260" s="2404" t="str">
        <f>CONCATENATE(Z_TARTALOMJEGYZÉK!$A$1,". után")</f>
        <v>2021. után</v>
      </c>
      <c r="H260" s="2407"/>
      <c r="I260" s="2406"/>
      <c r="J260" s="2395"/>
    </row>
    <row r="261" spans="1:10" ht="13.5" thickBot="1" x14ac:dyDescent="0.25">
      <c r="A261" s="1629" t="s">
        <v>488</v>
      </c>
      <c r="B261" s="1742" t="s">
        <v>1110</v>
      </c>
      <c r="C261" s="1631" t="s">
        <v>490</v>
      </c>
      <c r="D261" s="1632" t="s">
        <v>492</v>
      </c>
      <c r="E261" s="1632" t="s">
        <v>491</v>
      </c>
      <c r="F261" s="1631" t="s">
        <v>493</v>
      </c>
      <c r="G261" s="1631" t="s">
        <v>494</v>
      </c>
      <c r="H261" s="1631" t="s">
        <v>495</v>
      </c>
      <c r="I261" s="1633" t="s">
        <v>1108</v>
      </c>
      <c r="J261" s="2395"/>
    </row>
    <row r="262" spans="1:10" x14ac:dyDescent="0.2">
      <c r="A262" s="1634" t="s">
        <v>131</v>
      </c>
      <c r="B262" s="1763">
        <f>'IB_5.sz.mell.'!B262</f>
        <v>0</v>
      </c>
      <c r="C262" s="1763">
        <f>'IB_5.sz.mell.'!C262</f>
        <v>0</v>
      </c>
      <c r="D262" s="1764">
        <f>'IB_5.sz.mell.'!D262</f>
        <v>0</v>
      </c>
      <c r="E262" s="1764">
        <f>'IB_5.sz.mell.'!E262</f>
        <v>0</v>
      </c>
      <c r="F262" s="1800"/>
      <c r="G262" s="1764">
        <f>'IB_5.sz.mell.'!G262</f>
        <v>0</v>
      </c>
      <c r="H262" s="1766">
        <f>'IB_5.sz.mell.'!H262</f>
        <v>0</v>
      </c>
      <c r="I262" s="1767">
        <f t="shared" ref="I262:I267" si="33">C262+F262</f>
        <v>0</v>
      </c>
      <c r="J262" s="2395"/>
    </row>
    <row r="263" spans="1:10" x14ac:dyDescent="0.2">
      <c r="A263" s="1636" t="s">
        <v>143</v>
      </c>
      <c r="B263" s="1768">
        <f>'IB_5.sz.mell.'!B263</f>
        <v>0</v>
      </c>
      <c r="C263" s="1769">
        <f>'IB_5.sz.mell.'!C263</f>
        <v>0</v>
      </c>
      <c r="D263" s="1769">
        <f>'IB_5.sz.mell.'!D263</f>
        <v>0</v>
      </c>
      <c r="E263" s="1769">
        <f>'IB_5.sz.mell.'!E263</f>
        <v>0</v>
      </c>
      <c r="F263" s="1801"/>
      <c r="G263" s="1769">
        <f>'IB_5.sz.mell.'!G263</f>
        <v>0</v>
      </c>
      <c r="H263" s="1771">
        <f>'IB_5.sz.mell.'!H263</f>
        <v>0</v>
      </c>
      <c r="I263" s="1772">
        <f t="shared" si="33"/>
        <v>0</v>
      </c>
      <c r="J263" s="2395"/>
    </row>
    <row r="264" spans="1:10" x14ac:dyDescent="0.2">
      <c r="A264" s="1638" t="s">
        <v>132</v>
      </c>
      <c r="B264" s="1773">
        <f>'IB_5.sz.mell.'!B264</f>
        <v>0</v>
      </c>
      <c r="C264" s="1771">
        <f>'IB_5.sz.mell.'!C264</f>
        <v>0</v>
      </c>
      <c r="D264" s="1771">
        <f>'IB_5.sz.mell.'!D264</f>
        <v>0</v>
      </c>
      <c r="E264" s="1769">
        <f>'IB_5.sz.mell.'!E264</f>
        <v>0</v>
      </c>
      <c r="F264" s="1802"/>
      <c r="G264" s="1771">
        <f>'IB_5.sz.mell.'!G264</f>
        <v>0</v>
      </c>
      <c r="H264" s="1771">
        <f>'IB_5.sz.mell.'!H264</f>
        <v>0</v>
      </c>
      <c r="I264" s="1772">
        <f t="shared" si="33"/>
        <v>0</v>
      </c>
      <c r="J264" s="2395"/>
    </row>
    <row r="265" spans="1:10" x14ac:dyDescent="0.2">
      <c r="A265" s="1638" t="s">
        <v>145</v>
      </c>
      <c r="B265" s="1773">
        <f>'IB_5.sz.mell.'!B265</f>
        <v>0</v>
      </c>
      <c r="C265" s="1771">
        <f>'IB_5.sz.mell.'!C265</f>
        <v>0</v>
      </c>
      <c r="D265" s="1771">
        <f>'IB_5.sz.mell.'!D265</f>
        <v>0</v>
      </c>
      <c r="E265" s="1769">
        <f>'IB_5.sz.mell.'!E265</f>
        <v>0</v>
      </c>
      <c r="F265" s="1802"/>
      <c r="G265" s="1771">
        <f>'IB_5.sz.mell.'!G265</f>
        <v>0</v>
      </c>
      <c r="H265" s="1771">
        <f>'IB_5.sz.mell.'!H265</f>
        <v>0</v>
      </c>
      <c r="I265" s="1772">
        <f t="shared" si="33"/>
        <v>0</v>
      </c>
      <c r="J265" s="2395"/>
    </row>
    <row r="266" spans="1:10" x14ac:dyDescent="0.2">
      <c r="A266" s="1638" t="s">
        <v>133</v>
      </c>
      <c r="B266" s="1773">
        <f>'IB_5.sz.mell.'!B266</f>
        <v>0</v>
      </c>
      <c r="C266" s="1771">
        <f>'IB_5.sz.mell.'!C266</f>
        <v>0</v>
      </c>
      <c r="D266" s="1771">
        <f>'IB_5.sz.mell.'!D266</f>
        <v>0</v>
      </c>
      <c r="E266" s="1769">
        <f>'IB_5.sz.mell.'!E266</f>
        <v>0</v>
      </c>
      <c r="F266" s="1802"/>
      <c r="G266" s="1771">
        <f>'IB_5.sz.mell.'!G266</f>
        <v>0</v>
      </c>
      <c r="H266" s="1771">
        <f>'IB_5.sz.mell.'!H266</f>
        <v>0</v>
      </c>
      <c r="I266" s="1772">
        <f t="shared" si="33"/>
        <v>0</v>
      </c>
      <c r="J266" s="2395"/>
    </row>
    <row r="267" spans="1:10" ht="13.5" thickBot="1" x14ac:dyDescent="0.25">
      <c r="A267" s="1638" t="s">
        <v>134</v>
      </c>
      <c r="B267" s="1773">
        <f>'IB_5.sz.mell.'!B267</f>
        <v>0</v>
      </c>
      <c r="C267" s="1771">
        <f>'IB_5.sz.mell.'!C267</f>
        <v>0</v>
      </c>
      <c r="D267" s="1771">
        <f>'IB_5.sz.mell.'!D267</f>
        <v>0</v>
      </c>
      <c r="E267" s="1769">
        <f>'IB_5.sz.mell.'!E267</f>
        <v>0</v>
      </c>
      <c r="F267" s="1802"/>
      <c r="G267" s="1771">
        <f>'IB_5.sz.mell.'!G267</f>
        <v>0</v>
      </c>
      <c r="H267" s="1771">
        <f>'IB_5.sz.mell.'!H267</f>
        <v>0</v>
      </c>
      <c r="I267" s="1772">
        <f t="shared" si="33"/>
        <v>0</v>
      </c>
      <c r="J267" s="2395"/>
    </row>
    <row r="268" spans="1:10" ht="13.5" thickBot="1" x14ac:dyDescent="0.25">
      <c r="A268" s="1640" t="s">
        <v>135</v>
      </c>
      <c r="B268" s="1740">
        <f>B262+SUM(B264:B267)</f>
        <v>0</v>
      </c>
      <c r="C268" s="1740">
        <f t="shared" ref="C268:I268" si="34">C262+SUM(C264:C267)</f>
        <v>0</v>
      </c>
      <c r="D268" s="1740">
        <f t="shared" si="34"/>
        <v>0</v>
      </c>
      <c r="E268" s="1740">
        <f t="shared" si="34"/>
        <v>0</v>
      </c>
      <c r="F268" s="1708">
        <f t="shared" si="34"/>
        <v>0</v>
      </c>
      <c r="G268" s="1740">
        <f t="shared" si="34"/>
        <v>0</v>
      </c>
      <c r="H268" s="1740">
        <f t="shared" si="34"/>
        <v>0</v>
      </c>
      <c r="I268" s="1774">
        <f t="shared" si="34"/>
        <v>0</v>
      </c>
      <c r="J268" s="2395"/>
    </row>
    <row r="269" spans="1:10" x14ac:dyDescent="0.2">
      <c r="A269" s="1641" t="s">
        <v>139</v>
      </c>
      <c r="B269" s="1763">
        <f>'IB_5.sz.mell.'!B269</f>
        <v>0</v>
      </c>
      <c r="C269" s="1764">
        <f>'IB_5.sz.mell.'!C269</f>
        <v>0</v>
      </c>
      <c r="D269" s="1764">
        <f>'IB_5.sz.mell.'!D269</f>
        <v>0</v>
      </c>
      <c r="E269" s="1764">
        <f>'IB_5.sz.mell.'!E269</f>
        <v>0</v>
      </c>
      <c r="F269" s="1748"/>
      <c r="G269" s="1764">
        <f>'IB_5.sz.mell.'!G269</f>
        <v>0</v>
      </c>
      <c r="H269" s="1764">
        <f>'IB_5.sz.mell.'!H269</f>
        <v>0</v>
      </c>
      <c r="I269" s="1767">
        <f>C269+F269</f>
        <v>0</v>
      </c>
      <c r="J269" s="2395"/>
    </row>
    <row r="270" spans="1:10" x14ac:dyDescent="0.2">
      <c r="A270" s="1642" t="s">
        <v>140</v>
      </c>
      <c r="B270" s="1773">
        <f>'IB_5.sz.mell.'!B270</f>
        <v>0</v>
      </c>
      <c r="C270" s="1771">
        <f>'IB_5.sz.mell.'!C270</f>
        <v>0</v>
      </c>
      <c r="D270" s="1771">
        <f>'IB_5.sz.mell.'!D270</f>
        <v>0</v>
      </c>
      <c r="E270" s="1771">
        <f>'IB_5.sz.mell.'!E270</f>
        <v>0</v>
      </c>
      <c r="F270" s="1749"/>
      <c r="G270" s="1771">
        <f>'IB_5.sz.mell.'!G270</f>
        <v>0</v>
      </c>
      <c r="H270" s="1771">
        <f>'IB_5.sz.mell.'!H270</f>
        <v>0</v>
      </c>
      <c r="I270" s="1772">
        <f>C270+F270</f>
        <v>0</v>
      </c>
      <c r="J270" s="2395"/>
    </row>
    <row r="271" spans="1:10" x14ac:dyDescent="0.2">
      <c r="A271" s="1642" t="s">
        <v>141</v>
      </c>
      <c r="B271" s="1773">
        <f>'IB_5.sz.mell.'!B271</f>
        <v>0</v>
      </c>
      <c r="C271" s="1771">
        <f>'IB_5.sz.mell.'!C271</f>
        <v>0</v>
      </c>
      <c r="D271" s="1771">
        <f>'IB_5.sz.mell.'!D271</f>
        <v>0</v>
      </c>
      <c r="E271" s="1771">
        <f>'IB_5.sz.mell.'!E271</f>
        <v>0</v>
      </c>
      <c r="F271" s="1749"/>
      <c r="G271" s="1771">
        <f>'IB_5.sz.mell.'!G271</f>
        <v>0</v>
      </c>
      <c r="H271" s="1771">
        <f>'IB_5.sz.mell.'!H271</f>
        <v>0</v>
      </c>
      <c r="I271" s="1772">
        <f>C271+F271</f>
        <v>0</v>
      </c>
      <c r="J271" s="2395"/>
    </row>
    <row r="272" spans="1:10" x14ac:dyDescent="0.2">
      <c r="A272" s="1642" t="s">
        <v>142</v>
      </c>
      <c r="B272" s="1773">
        <f>'IB_5.sz.mell.'!B272</f>
        <v>0</v>
      </c>
      <c r="C272" s="1771">
        <f>'IB_5.sz.mell.'!C272</f>
        <v>0</v>
      </c>
      <c r="D272" s="1771">
        <f>'IB_5.sz.mell.'!D272</f>
        <v>0</v>
      </c>
      <c r="E272" s="1771">
        <f>'IB_5.sz.mell.'!E272</f>
        <v>0</v>
      </c>
      <c r="F272" s="1749"/>
      <c r="G272" s="1771">
        <f>'IB_5.sz.mell.'!G272</f>
        <v>0</v>
      </c>
      <c r="H272" s="1771">
        <f>'IB_5.sz.mell.'!H272</f>
        <v>0</v>
      </c>
      <c r="I272" s="1772">
        <f>C272+F272</f>
        <v>0</v>
      </c>
      <c r="J272" s="2395"/>
    </row>
    <row r="273" spans="1:10" ht="13.5" thickBot="1" x14ac:dyDescent="0.25">
      <c r="A273" s="1643"/>
      <c r="B273" s="1775">
        <f>'IB_5.sz.mell.'!B273</f>
        <v>0</v>
      </c>
      <c r="C273" s="1776">
        <f>'IB_5.sz.mell.'!C273</f>
        <v>0</v>
      </c>
      <c r="D273" s="1776">
        <f>'IB_5.sz.mell.'!D273</f>
        <v>0</v>
      </c>
      <c r="E273" s="1771">
        <f>'IB_5.sz.mell.'!E273</f>
        <v>0</v>
      </c>
      <c r="F273" s="1750"/>
      <c r="G273" s="1776">
        <f>'IB_5.sz.mell.'!G273</f>
        <v>0</v>
      </c>
      <c r="H273" s="1771">
        <f>'IB_5.sz.mell.'!H273</f>
        <v>0</v>
      </c>
      <c r="I273" s="1777">
        <f>C273+F273</f>
        <v>0</v>
      </c>
      <c r="J273" s="2395"/>
    </row>
    <row r="274" spans="1:10" ht="13.5" thickBot="1" x14ac:dyDescent="0.25">
      <c r="A274" s="1645" t="s">
        <v>109</v>
      </c>
      <c r="B274" s="1740">
        <f>SUM(B269:B273)</f>
        <v>0</v>
      </c>
      <c r="C274" s="1740">
        <f t="shared" ref="C274:I274" si="35">SUM(C269:C273)</f>
        <v>0</v>
      </c>
      <c r="D274" s="1740">
        <f t="shared" si="35"/>
        <v>0</v>
      </c>
      <c r="E274" s="1740">
        <f t="shared" si="35"/>
        <v>0</v>
      </c>
      <c r="F274" s="1708">
        <f t="shared" si="35"/>
        <v>0</v>
      </c>
      <c r="G274" s="1740">
        <f t="shared" si="35"/>
        <v>0</v>
      </c>
      <c r="H274" s="1740">
        <f t="shared" si="35"/>
        <v>0</v>
      </c>
      <c r="I274" s="1774">
        <f t="shared" si="35"/>
        <v>0</v>
      </c>
      <c r="J274" s="2395"/>
    </row>
    <row r="275" spans="1:10" x14ac:dyDescent="0.2">
      <c r="J275" s="2395"/>
    </row>
    <row r="276" spans="1:10" x14ac:dyDescent="0.2">
      <c r="J276" s="2395"/>
    </row>
    <row r="277" spans="1:10" ht="14.25" x14ac:dyDescent="0.2">
      <c r="A277" s="2136" t="s">
        <v>136</v>
      </c>
      <c r="B277" s="2136"/>
      <c r="C277" s="2137"/>
      <c r="D277" s="2137"/>
      <c r="E277" s="2137"/>
      <c r="F277" s="2137"/>
      <c r="G277" s="2137"/>
      <c r="H277" s="2137"/>
      <c r="I277" s="2137"/>
      <c r="J277" s="2395"/>
    </row>
    <row r="278" spans="1:10" ht="15.75" thickBot="1" x14ac:dyDescent="0.25">
      <c r="A278" s="1626"/>
      <c r="B278" s="1626"/>
      <c r="C278" s="1626"/>
      <c r="D278" s="1626"/>
      <c r="E278" s="1626"/>
      <c r="F278" s="1626"/>
      <c r="G278" s="1626"/>
      <c r="H278" s="2396" t="s">
        <v>559</v>
      </c>
      <c r="I278" s="2396"/>
      <c r="J278" s="2395"/>
    </row>
    <row r="279" spans="1:10" ht="13.5" thickBot="1" x14ac:dyDescent="0.25">
      <c r="A279" s="2397" t="s">
        <v>130</v>
      </c>
      <c r="B279" s="2252" t="s">
        <v>796</v>
      </c>
      <c r="C279" s="2253"/>
      <c r="D279" s="2253"/>
      <c r="E279" s="2253"/>
      <c r="F279" s="2400"/>
      <c r="G279" s="2400"/>
      <c r="H279" s="2400"/>
      <c r="I279" s="2143"/>
      <c r="J279" s="2395"/>
    </row>
    <row r="280" spans="1:10" ht="13.5" thickBot="1" x14ac:dyDescent="0.25">
      <c r="A280" s="2398"/>
      <c r="B280" s="2144" t="s">
        <v>1086</v>
      </c>
      <c r="C280" s="2401" t="s">
        <v>1087</v>
      </c>
      <c r="D280" s="2148"/>
      <c r="E280" s="2148"/>
      <c r="F280" s="2148"/>
      <c r="G280" s="2148"/>
      <c r="H280" s="2148"/>
      <c r="I280" s="2149"/>
      <c r="J280" s="2395"/>
    </row>
    <row r="281" spans="1:10" ht="48.75" thickBot="1" x14ac:dyDescent="0.25">
      <c r="A281" s="2398"/>
      <c r="B281" s="2145"/>
      <c r="C281" s="2402" t="str">
        <f>CONCATENATE(Z_TARTALOMJEGYZÉK!$A$1,". előtti forrás, kiadás")</f>
        <v>2021. előtti forrás, kiadás</v>
      </c>
      <c r="D281" s="1627" t="s">
        <v>798</v>
      </c>
      <c r="E281" s="1627" t="s">
        <v>799</v>
      </c>
      <c r="F281" s="1628" t="str">
        <f>CONCATENATE("Összes teljesítés ",Z_TARTALOMJEGYZÉK!$A$1,". XII.31 -ig")</f>
        <v>Összes teljesítés 2021. XII.31 -ig</v>
      </c>
      <c r="G281" s="1628" t="s">
        <v>798</v>
      </c>
      <c r="H281" s="1628" t="s">
        <v>799</v>
      </c>
      <c r="I281" s="1628" t="str">
        <f>CONCATENATE("Összes teljesítés ",Z_TARTALOMJEGYZÉK!$A$1,". XII.31 -ig")</f>
        <v>Összes teljesítés 2021. XII.31 -ig</v>
      </c>
      <c r="J281" s="2395"/>
    </row>
    <row r="282" spans="1:10" ht="13.5" thickBot="1" x14ac:dyDescent="0.25">
      <c r="A282" s="2399"/>
      <c r="B282" s="2146"/>
      <c r="C282" s="2403"/>
      <c r="D282" s="2404" t="str">
        <f>CONCATENATE(Z_TARTALOMJEGYZÉK!$A$1,". évi")</f>
        <v>2021. évi</v>
      </c>
      <c r="E282" s="2405"/>
      <c r="F282" s="2406"/>
      <c r="G282" s="2404" t="str">
        <f>CONCATENATE(Z_TARTALOMJEGYZÉK!$A$1,". után")</f>
        <v>2021. után</v>
      </c>
      <c r="H282" s="2407"/>
      <c r="I282" s="2406"/>
      <c r="J282" s="2395"/>
    </row>
    <row r="283" spans="1:10" ht="13.5" thickBot="1" x14ac:dyDescent="0.25">
      <c r="A283" s="1629" t="s">
        <v>488</v>
      </c>
      <c r="B283" s="1742" t="s">
        <v>1110</v>
      </c>
      <c r="C283" s="1631" t="s">
        <v>490</v>
      </c>
      <c r="D283" s="1632" t="s">
        <v>492</v>
      </c>
      <c r="E283" s="1632" t="s">
        <v>491</v>
      </c>
      <c r="F283" s="1631" t="s">
        <v>493</v>
      </c>
      <c r="G283" s="1631" t="s">
        <v>494</v>
      </c>
      <c r="H283" s="1631" t="s">
        <v>495</v>
      </c>
      <c r="I283" s="1633" t="s">
        <v>1108</v>
      </c>
      <c r="J283" s="2395"/>
    </row>
    <row r="284" spans="1:10" x14ac:dyDescent="0.2">
      <c r="A284" s="1634" t="s">
        <v>131</v>
      </c>
      <c r="B284" s="1763">
        <f>'IB_5.sz.mell.'!B284</f>
        <v>0</v>
      </c>
      <c r="C284" s="1763">
        <f>'IB_5.sz.mell.'!C284</f>
        <v>0</v>
      </c>
      <c r="D284" s="1764">
        <f>'IB_5.sz.mell.'!D284</f>
        <v>0</v>
      </c>
      <c r="E284" s="1764">
        <f>'IB_5.sz.mell.'!E284</f>
        <v>0</v>
      </c>
      <c r="F284" s="1800"/>
      <c r="G284" s="1764">
        <f>'IB_5.sz.mell.'!G284</f>
        <v>0</v>
      </c>
      <c r="H284" s="1766">
        <f>'IB_5.sz.mell.'!H284</f>
        <v>0</v>
      </c>
      <c r="I284" s="1767">
        <f t="shared" ref="I284:I289" si="36">C284+F284</f>
        <v>0</v>
      </c>
      <c r="J284" s="2395"/>
    </row>
    <row r="285" spans="1:10" x14ac:dyDescent="0.2">
      <c r="A285" s="1636" t="s">
        <v>143</v>
      </c>
      <c r="B285" s="1768">
        <f>'IB_5.sz.mell.'!B285</f>
        <v>0</v>
      </c>
      <c r="C285" s="1769">
        <f>'IB_5.sz.mell.'!C285</f>
        <v>0</v>
      </c>
      <c r="D285" s="1769">
        <f>'IB_5.sz.mell.'!D285</f>
        <v>0</v>
      </c>
      <c r="E285" s="1769">
        <f>'IB_5.sz.mell.'!E285</f>
        <v>0</v>
      </c>
      <c r="F285" s="1801"/>
      <c r="G285" s="1769">
        <f>'IB_5.sz.mell.'!G285</f>
        <v>0</v>
      </c>
      <c r="H285" s="1771">
        <f>'IB_5.sz.mell.'!H285</f>
        <v>0</v>
      </c>
      <c r="I285" s="1772">
        <f t="shared" si="36"/>
        <v>0</v>
      </c>
      <c r="J285" s="2395"/>
    </row>
    <row r="286" spans="1:10" x14ac:dyDescent="0.2">
      <c r="A286" s="1638" t="s">
        <v>132</v>
      </c>
      <c r="B286" s="1773">
        <f>'IB_5.sz.mell.'!B286</f>
        <v>0</v>
      </c>
      <c r="C286" s="1771">
        <f>'IB_5.sz.mell.'!C286</f>
        <v>0</v>
      </c>
      <c r="D286" s="1771">
        <f>'IB_5.sz.mell.'!D286</f>
        <v>0</v>
      </c>
      <c r="E286" s="1769">
        <f>'IB_5.sz.mell.'!E286</f>
        <v>0</v>
      </c>
      <c r="F286" s="1802"/>
      <c r="G286" s="1771">
        <f>'IB_5.sz.mell.'!G286</f>
        <v>0</v>
      </c>
      <c r="H286" s="1771">
        <f>'IB_5.sz.mell.'!H286</f>
        <v>0</v>
      </c>
      <c r="I286" s="1772">
        <f t="shared" si="36"/>
        <v>0</v>
      </c>
      <c r="J286" s="2395"/>
    </row>
    <row r="287" spans="1:10" x14ac:dyDescent="0.2">
      <c r="A287" s="1638" t="s">
        <v>145</v>
      </c>
      <c r="B287" s="1773">
        <f>'IB_5.sz.mell.'!B287</f>
        <v>0</v>
      </c>
      <c r="C287" s="1771">
        <f>'IB_5.sz.mell.'!C287</f>
        <v>0</v>
      </c>
      <c r="D287" s="1771">
        <f>'IB_5.sz.mell.'!D287</f>
        <v>0</v>
      </c>
      <c r="E287" s="1769">
        <f>'IB_5.sz.mell.'!E287</f>
        <v>0</v>
      </c>
      <c r="F287" s="1802"/>
      <c r="G287" s="1771">
        <f>'IB_5.sz.mell.'!G287</f>
        <v>0</v>
      </c>
      <c r="H287" s="1771">
        <f>'IB_5.sz.mell.'!H287</f>
        <v>0</v>
      </c>
      <c r="I287" s="1772">
        <f t="shared" si="36"/>
        <v>0</v>
      </c>
      <c r="J287" s="2395"/>
    </row>
    <row r="288" spans="1:10" x14ac:dyDescent="0.2">
      <c r="A288" s="1638" t="s">
        <v>133</v>
      </c>
      <c r="B288" s="1773">
        <f>'IB_5.sz.mell.'!B288</f>
        <v>0</v>
      </c>
      <c r="C288" s="1771">
        <f>'IB_5.sz.mell.'!C288</f>
        <v>0</v>
      </c>
      <c r="D288" s="1771">
        <f>'IB_5.sz.mell.'!D288</f>
        <v>0</v>
      </c>
      <c r="E288" s="1769">
        <f>'IB_5.sz.mell.'!E288</f>
        <v>0</v>
      </c>
      <c r="F288" s="1802"/>
      <c r="G288" s="1771">
        <f>'IB_5.sz.mell.'!G288</f>
        <v>0</v>
      </c>
      <c r="H288" s="1771">
        <f>'IB_5.sz.mell.'!H288</f>
        <v>0</v>
      </c>
      <c r="I288" s="1772">
        <f t="shared" si="36"/>
        <v>0</v>
      </c>
      <c r="J288" s="2395"/>
    </row>
    <row r="289" spans="1:10" ht="13.5" thickBot="1" x14ac:dyDescent="0.25">
      <c r="A289" s="1638" t="s">
        <v>134</v>
      </c>
      <c r="B289" s="1773">
        <f>'IB_5.sz.mell.'!B289</f>
        <v>0</v>
      </c>
      <c r="C289" s="1771">
        <f>'IB_5.sz.mell.'!C289</f>
        <v>0</v>
      </c>
      <c r="D289" s="1771">
        <f>'IB_5.sz.mell.'!D289</f>
        <v>0</v>
      </c>
      <c r="E289" s="1769">
        <f>'IB_5.sz.mell.'!E289</f>
        <v>0</v>
      </c>
      <c r="F289" s="1802"/>
      <c r="G289" s="1771">
        <f>'IB_5.sz.mell.'!G289</f>
        <v>0</v>
      </c>
      <c r="H289" s="1771">
        <f>'IB_5.sz.mell.'!H289</f>
        <v>0</v>
      </c>
      <c r="I289" s="1772">
        <f t="shared" si="36"/>
        <v>0</v>
      </c>
      <c r="J289" s="2395"/>
    </row>
    <row r="290" spans="1:10" ht="13.5" thickBot="1" x14ac:dyDescent="0.25">
      <c r="A290" s="1640" t="s">
        <v>135</v>
      </c>
      <c r="B290" s="1740">
        <f>B284+SUM(B286:B289)</f>
        <v>0</v>
      </c>
      <c r="C290" s="1740">
        <f t="shared" ref="C290:I290" si="37">C284+SUM(C286:C289)</f>
        <v>0</v>
      </c>
      <c r="D290" s="1740">
        <f t="shared" si="37"/>
        <v>0</v>
      </c>
      <c r="E290" s="1740">
        <f t="shared" si="37"/>
        <v>0</v>
      </c>
      <c r="F290" s="1708">
        <f t="shared" si="37"/>
        <v>0</v>
      </c>
      <c r="G290" s="1740">
        <f t="shared" si="37"/>
        <v>0</v>
      </c>
      <c r="H290" s="1740">
        <f t="shared" si="37"/>
        <v>0</v>
      </c>
      <c r="I290" s="1774">
        <f t="shared" si="37"/>
        <v>0</v>
      </c>
      <c r="J290" s="2395"/>
    </row>
    <row r="291" spans="1:10" x14ac:dyDescent="0.2">
      <c r="A291" s="1641" t="s">
        <v>139</v>
      </c>
      <c r="B291" s="1763">
        <f>'IB_5.sz.mell.'!B291</f>
        <v>0</v>
      </c>
      <c r="C291" s="1764">
        <f>'IB_5.sz.mell.'!C291</f>
        <v>0</v>
      </c>
      <c r="D291" s="1764">
        <f>'IB_5.sz.mell.'!D291</f>
        <v>0</v>
      </c>
      <c r="E291" s="1764">
        <f>'IB_5.sz.mell.'!E291</f>
        <v>0</v>
      </c>
      <c r="F291" s="1748"/>
      <c r="G291" s="1764">
        <f>'IB_5.sz.mell.'!G291</f>
        <v>0</v>
      </c>
      <c r="H291" s="1764">
        <f>'IB_5.sz.mell.'!H291</f>
        <v>0</v>
      </c>
      <c r="I291" s="1767">
        <f>C291+F291</f>
        <v>0</v>
      </c>
      <c r="J291" s="2395"/>
    </row>
    <row r="292" spans="1:10" x14ac:dyDescent="0.2">
      <c r="A292" s="1642" t="s">
        <v>140</v>
      </c>
      <c r="B292" s="1773">
        <f>'IB_5.sz.mell.'!B292</f>
        <v>0</v>
      </c>
      <c r="C292" s="1771">
        <f>'IB_5.sz.mell.'!C292</f>
        <v>0</v>
      </c>
      <c r="D292" s="1771">
        <f>'IB_5.sz.mell.'!D292</f>
        <v>0</v>
      </c>
      <c r="E292" s="1771">
        <f>'IB_5.sz.mell.'!E292</f>
        <v>0</v>
      </c>
      <c r="F292" s="1749"/>
      <c r="G292" s="1771">
        <f>'IB_5.sz.mell.'!G292</f>
        <v>0</v>
      </c>
      <c r="H292" s="1771">
        <f>'IB_5.sz.mell.'!H292</f>
        <v>0</v>
      </c>
      <c r="I292" s="1772">
        <f>C292+F292</f>
        <v>0</v>
      </c>
      <c r="J292" s="2395"/>
    </row>
    <row r="293" spans="1:10" x14ac:dyDescent="0.2">
      <c r="A293" s="1642" t="s">
        <v>141</v>
      </c>
      <c r="B293" s="1773">
        <f>'IB_5.sz.mell.'!B293</f>
        <v>0</v>
      </c>
      <c r="C293" s="1771">
        <f>'IB_5.sz.mell.'!C293</f>
        <v>0</v>
      </c>
      <c r="D293" s="1771">
        <f>'IB_5.sz.mell.'!D293</f>
        <v>0</v>
      </c>
      <c r="E293" s="1771">
        <f>'IB_5.sz.mell.'!E293</f>
        <v>0</v>
      </c>
      <c r="F293" s="1749"/>
      <c r="G293" s="1771">
        <f>'IB_5.sz.mell.'!G293</f>
        <v>0</v>
      </c>
      <c r="H293" s="1771">
        <f>'IB_5.sz.mell.'!H293</f>
        <v>0</v>
      </c>
      <c r="I293" s="1772">
        <f>C293+F293</f>
        <v>0</v>
      </c>
      <c r="J293" s="2395"/>
    </row>
    <row r="294" spans="1:10" x14ac:dyDescent="0.2">
      <c r="A294" s="1642" t="s">
        <v>142</v>
      </c>
      <c r="B294" s="1773">
        <f>'IB_5.sz.mell.'!B294</f>
        <v>0</v>
      </c>
      <c r="C294" s="1771">
        <f>'IB_5.sz.mell.'!C294</f>
        <v>0</v>
      </c>
      <c r="D294" s="1771">
        <f>'IB_5.sz.mell.'!D294</f>
        <v>0</v>
      </c>
      <c r="E294" s="1771">
        <f>'IB_5.sz.mell.'!E294</f>
        <v>0</v>
      </c>
      <c r="F294" s="1749"/>
      <c r="G294" s="1771">
        <f>'IB_5.sz.mell.'!G294</f>
        <v>0</v>
      </c>
      <c r="H294" s="1771">
        <f>'IB_5.sz.mell.'!H294</f>
        <v>0</v>
      </c>
      <c r="I294" s="1772">
        <f>C294+F294</f>
        <v>0</v>
      </c>
      <c r="J294" s="2395"/>
    </row>
    <row r="295" spans="1:10" ht="13.5" thickBot="1" x14ac:dyDescent="0.25">
      <c r="A295" s="1643"/>
      <c r="B295" s="1775">
        <f>'IB_5.sz.mell.'!B295</f>
        <v>0</v>
      </c>
      <c r="C295" s="1776">
        <f>'IB_5.sz.mell.'!C295</f>
        <v>0</v>
      </c>
      <c r="D295" s="1776">
        <f>'IB_5.sz.mell.'!D295</f>
        <v>0</v>
      </c>
      <c r="E295" s="1771">
        <f>'IB_5.sz.mell.'!E295</f>
        <v>0</v>
      </c>
      <c r="F295" s="1750"/>
      <c r="G295" s="1776">
        <f>'IB_5.sz.mell.'!G295</f>
        <v>0</v>
      </c>
      <c r="H295" s="1771">
        <f>'IB_5.sz.mell.'!H295</f>
        <v>0</v>
      </c>
      <c r="I295" s="1777">
        <f>C295+F295</f>
        <v>0</v>
      </c>
      <c r="J295" s="2395"/>
    </row>
    <row r="296" spans="1:10" ht="13.5" thickBot="1" x14ac:dyDescent="0.25">
      <c r="A296" s="1645" t="s">
        <v>109</v>
      </c>
      <c r="B296" s="1740">
        <f>SUM(B291:B295)</f>
        <v>0</v>
      </c>
      <c r="C296" s="1740">
        <f t="shared" ref="C296:I296" si="38">SUM(C291:C295)</f>
        <v>0</v>
      </c>
      <c r="D296" s="1740">
        <f t="shared" si="38"/>
        <v>0</v>
      </c>
      <c r="E296" s="1740">
        <f t="shared" si="38"/>
        <v>0</v>
      </c>
      <c r="F296" s="1708">
        <f t="shared" si="38"/>
        <v>0</v>
      </c>
      <c r="G296" s="1740">
        <f t="shared" si="38"/>
        <v>0</v>
      </c>
      <c r="H296" s="1740">
        <f t="shared" si="38"/>
        <v>0</v>
      </c>
      <c r="I296" s="1774">
        <f t="shared" si="38"/>
        <v>0</v>
      </c>
      <c r="J296" s="2395"/>
    </row>
    <row r="297" spans="1:10" x14ac:dyDescent="0.2">
      <c r="J297" s="2395"/>
    </row>
    <row r="298" spans="1:10" x14ac:dyDescent="0.2">
      <c r="J298" s="2395"/>
    </row>
    <row r="299" spans="1:10" ht="14.25" x14ac:dyDescent="0.2">
      <c r="A299" s="2136" t="s">
        <v>136</v>
      </c>
      <c r="B299" s="2136"/>
      <c r="C299" s="2137"/>
      <c r="D299" s="2137"/>
      <c r="E299" s="2137"/>
      <c r="F299" s="2137"/>
      <c r="G299" s="2137"/>
      <c r="H299" s="2137"/>
      <c r="I299" s="2137"/>
      <c r="J299" s="2395"/>
    </row>
    <row r="300" spans="1:10" ht="15.75" thickBot="1" x14ac:dyDescent="0.25">
      <c r="A300" s="1626"/>
      <c r="B300" s="1626"/>
      <c r="C300" s="1626"/>
      <c r="D300" s="1626"/>
      <c r="E300" s="1626"/>
      <c r="F300" s="1626"/>
      <c r="G300" s="1626"/>
      <c r="H300" s="2396" t="s">
        <v>559</v>
      </c>
      <c r="I300" s="2396"/>
      <c r="J300" s="2395"/>
    </row>
    <row r="301" spans="1:10" ht="13.5" thickBot="1" x14ac:dyDescent="0.25">
      <c r="A301" s="2397" t="s">
        <v>130</v>
      </c>
      <c r="B301" s="2252" t="s">
        <v>796</v>
      </c>
      <c r="C301" s="2253"/>
      <c r="D301" s="2253"/>
      <c r="E301" s="2253"/>
      <c r="F301" s="2400"/>
      <c r="G301" s="2400"/>
      <c r="H301" s="2400"/>
      <c r="I301" s="2143"/>
      <c r="J301" s="2395"/>
    </row>
    <row r="302" spans="1:10" ht="13.5" thickBot="1" x14ac:dyDescent="0.25">
      <c r="A302" s="2398"/>
      <c r="B302" s="2144" t="s">
        <v>1086</v>
      </c>
      <c r="C302" s="2401" t="s">
        <v>1087</v>
      </c>
      <c r="D302" s="2148"/>
      <c r="E302" s="2148"/>
      <c r="F302" s="2148"/>
      <c r="G302" s="2148"/>
      <c r="H302" s="2148"/>
      <c r="I302" s="2149"/>
      <c r="J302" s="2395"/>
    </row>
    <row r="303" spans="1:10" ht="48.75" thickBot="1" x14ac:dyDescent="0.25">
      <c r="A303" s="2398"/>
      <c r="B303" s="2145"/>
      <c r="C303" s="2402" t="str">
        <f>CONCATENATE(Z_TARTALOMJEGYZÉK!$A$1,". előtti forrás, kiadás")</f>
        <v>2021. előtti forrás, kiadás</v>
      </c>
      <c r="D303" s="1627" t="s">
        <v>798</v>
      </c>
      <c r="E303" s="1627" t="s">
        <v>799</v>
      </c>
      <c r="F303" s="1628" t="str">
        <f>CONCATENATE("Összes teljesítés ",Z_TARTALOMJEGYZÉK!$A$1,". XII.31 -ig")</f>
        <v>Összes teljesítés 2021. XII.31 -ig</v>
      </c>
      <c r="G303" s="1628" t="s">
        <v>798</v>
      </c>
      <c r="H303" s="1628" t="s">
        <v>799</v>
      </c>
      <c r="I303" s="1628" t="str">
        <f>CONCATENATE("Összes teljesítés ",Z_TARTALOMJEGYZÉK!$A$1,". XII.31 -ig")</f>
        <v>Összes teljesítés 2021. XII.31 -ig</v>
      </c>
      <c r="J303" s="2395"/>
    </row>
    <row r="304" spans="1:10" ht="13.5" thickBot="1" x14ac:dyDescent="0.25">
      <c r="A304" s="2399"/>
      <c r="B304" s="2146"/>
      <c r="C304" s="2403"/>
      <c r="D304" s="2404" t="str">
        <f>CONCATENATE(Z_TARTALOMJEGYZÉK!$A$1,". évi")</f>
        <v>2021. évi</v>
      </c>
      <c r="E304" s="2405"/>
      <c r="F304" s="2406"/>
      <c r="G304" s="2404" t="str">
        <f>CONCATENATE(Z_TARTALOMJEGYZÉK!$A$1,". után")</f>
        <v>2021. után</v>
      </c>
      <c r="H304" s="2407"/>
      <c r="I304" s="2406"/>
      <c r="J304" s="2395"/>
    </row>
    <row r="305" spans="1:10" ht="13.5" thickBot="1" x14ac:dyDescent="0.25">
      <c r="A305" s="1629" t="s">
        <v>488</v>
      </c>
      <c r="B305" s="1742" t="s">
        <v>1110</v>
      </c>
      <c r="C305" s="1631" t="s">
        <v>490</v>
      </c>
      <c r="D305" s="1632" t="s">
        <v>492</v>
      </c>
      <c r="E305" s="1632" t="s">
        <v>491</v>
      </c>
      <c r="F305" s="1631" t="s">
        <v>493</v>
      </c>
      <c r="G305" s="1631" t="s">
        <v>494</v>
      </c>
      <c r="H305" s="1631" t="s">
        <v>495</v>
      </c>
      <c r="I305" s="1633" t="s">
        <v>1108</v>
      </c>
      <c r="J305" s="2395"/>
    </row>
    <row r="306" spans="1:10" x14ac:dyDescent="0.2">
      <c r="A306" s="1634" t="s">
        <v>131</v>
      </c>
      <c r="B306" s="1763">
        <f>'IB_5.sz.mell.'!B306</f>
        <v>0</v>
      </c>
      <c r="C306" s="1763">
        <f>'IB_5.sz.mell.'!C306</f>
        <v>0</v>
      </c>
      <c r="D306" s="1764">
        <f>'IB_5.sz.mell.'!D306</f>
        <v>0</v>
      </c>
      <c r="E306" s="1764">
        <f>'IB_5.sz.mell.'!E306</f>
        <v>0</v>
      </c>
      <c r="F306" s="1800"/>
      <c r="G306" s="1764">
        <f>'IB_5.sz.mell.'!G306</f>
        <v>0</v>
      </c>
      <c r="H306" s="1766">
        <f>'IB_5.sz.mell.'!H306</f>
        <v>0</v>
      </c>
      <c r="I306" s="1767">
        <f t="shared" ref="I306:I311" si="39">C306+F306</f>
        <v>0</v>
      </c>
      <c r="J306" s="2395"/>
    </row>
    <row r="307" spans="1:10" x14ac:dyDescent="0.2">
      <c r="A307" s="1636" t="s">
        <v>143</v>
      </c>
      <c r="B307" s="1768">
        <f>'IB_5.sz.mell.'!B307</f>
        <v>0</v>
      </c>
      <c r="C307" s="1769">
        <f>'IB_5.sz.mell.'!C307</f>
        <v>0</v>
      </c>
      <c r="D307" s="1769">
        <f>'IB_5.sz.mell.'!D307</f>
        <v>0</v>
      </c>
      <c r="E307" s="1769">
        <f>'IB_5.sz.mell.'!E307</f>
        <v>0</v>
      </c>
      <c r="F307" s="1801"/>
      <c r="G307" s="1769">
        <f>'IB_5.sz.mell.'!G307</f>
        <v>0</v>
      </c>
      <c r="H307" s="1771">
        <f>'IB_5.sz.mell.'!H307</f>
        <v>0</v>
      </c>
      <c r="I307" s="1772">
        <f t="shared" si="39"/>
        <v>0</v>
      </c>
      <c r="J307" s="2395"/>
    </row>
    <row r="308" spans="1:10" x14ac:dyDescent="0.2">
      <c r="A308" s="1638" t="s">
        <v>132</v>
      </c>
      <c r="B308" s="1773">
        <f>'IB_5.sz.mell.'!B308</f>
        <v>0</v>
      </c>
      <c r="C308" s="1771">
        <f>'IB_5.sz.mell.'!C308</f>
        <v>0</v>
      </c>
      <c r="D308" s="1771">
        <f>'IB_5.sz.mell.'!D308</f>
        <v>0</v>
      </c>
      <c r="E308" s="1769">
        <f>'IB_5.sz.mell.'!E308</f>
        <v>0</v>
      </c>
      <c r="F308" s="1802"/>
      <c r="G308" s="1771">
        <f>'IB_5.sz.mell.'!G308</f>
        <v>0</v>
      </c>
      <c r="H308" s="1771">
        <f>'IB_5.sz.mell.'!H308</f>
        <v>0</v>
      </c>
      <c r="I308" s="1772">
        <f t="shared" si="39"/>
        <v>0</v>
      </c>
      <c r="J308" s="2395"/>
    </row>
    <row r="309" spans="1:10" x14ac:dyDescent="0.2">
      <c r="A309" s="1638" t="s">
        <v>145</v>
      </c>
      <c r="B309" s="1773">
        <f>'IB_5.sz.mell.'!B309</f>
        <v>0</v>
      </c>
      <c r="C309" s="1771">
        <f>'IB_5.sz.mell.'!C309</f>
        <v>0</v>
      </c>
      <c r="D309" s="1771">
        <f>'IB_5.sz.mell.'!D309</f>
        <v>0</v>
      </c>
      <c r="E309" s="1769">
        <f>'IB_5.sz.mell.'!E309</f>
        <v>0</v>
      </c>
      <c r="F309" s="1802"/>
      <c r="G309" s="1771">
        <f>'IB_5.sz.mell.'!G309</f>
        <v>0</v>
      </c>
      <c r="H309" s="1771">
        <f>'IB_5.sz.mell.'!H309</f>
        <v>0</v>
      </c>
      <c r="I309" s="1772">
        <f t="shared" si="39"/>
        <v>0</v>
      </c>
      <c r="J309" s="2395"/>
    </row>
    <row r="310" spans="1:10" x14ac:dyDescent="0.2">
      <c r="A310" s="1638" t="s">
        <v>133</v>
      </c>
      <c r="B310" s="1773">
        <f>'IB_5.sz.mell.'!B310</f>
        <v>0</v>
      </c>
      <c r="C310" s="1771">
        <f>'IB_5.sz.mell.'!C310</f>
        <v>0</v>
      </c>
      <c r="D310" s="1771">
        <f>'IB_5.sz.mell.'!D310</f>
        <v>0</v>
      </c>
      <c r="E310" s="1769">
        <f>'IB_5.sz.mell.'!E310</f>
        <v>0</v>
      </c>
      <c r="F310" s="1802"/>
      <c r="G310" s="1771">
        <f>'IB_5.sz.mell.'!G310</f>
        <v>0</v>
      </c>
      <c r="H310" s="1771">
        <f>'IB_5.sz.mell.'!H310</f>
        <v>0</v>
      </c>
      <c r="I310" s="1772">
        <f t="shared" si="39"/>
        <v>0</v>
      </c>
      <c r="J310" s="2395"/>
    </row>
    <row r="311" spans="1:10" ht="13.5" thickBot="1" x14ac:dyDescent="0.25">
      <c r="A311" s="1638" t="s">
        <v>134</v>
      </c>
      <c r="B311" s="1773">
        <f>'IB_5.sz.mell.'!B311</f>
        <v>0</v>
      </c>
      <c r="C311" s="1771">
        <f>'IB_5.sz.mell.'!C311</f>
        <v>0</v>
      </c>
      <c r="D311" s="1771">
        <f>'IB_5.sz.mell.'!D311</f>
        <v>0</v>
      </c>
      <c r="E311" s="1769">
        <f>'IB_5.sz.mell.'!E311</f>
        <v>0</v>
      </c>
      <c r="F311" s="1802"/>
      <c r="G311" s="1771">
        <f>'IB_5.sz.mell.'!G311</f>
        <v>0</v>
      </c>
      <c r="H311" s="1771">
        <f>'IB_5.sz.mell.'!H311</f>
        <v>0</v>
      </c>
      <c r="I311" s="1772">
        <f t="shared" si="39"/>
        <v>0</v>
      </c>
      <c r="J311" s="2395"/>
    </row>
    <row r="312" spans="1:10" ht="13.5" thickBot="1" x14ac:dyDescent="0.25">
      <c r="A312" s="1640" t="s">
        <v>135</v>
      </c>
      <c r="B312" s="1740">
        <f>B306+SUM(B308:B311)</f>
        <v>0</v>
      </c>
      <c r="C312" s="1740">
        <f t="shared" ref="C312:I312" si="40">C306+SUM(C308:C311)</f>
        <v>0</v>
      </c>
      <c r="D312" s="1740">
        <f t="shared" si="40"/>
        <v>0</v>
      </c>
      <c r="E312" s="1740">
        <f t="shared" si="40"/>
        <v>0</v>
      </c>
      <c r="F312" s="1708">
        <f t="shared" si="40"/>
        <v>0</v>
      </c>
      <c r="G312" s="1740">
        <f t="shared" si="40"/>
        <v>0</v>
      </c>
      <c r="H312" s="1740">
        <f t="shared" si="40"/>
        <v>0</v>
      </c>
      <c r="I312" s="1774">
        <f t="shared" si="40"/>
        <v>0</v>
      </c>
      <c r="J312" s="2395"/>
    </row>
    <row r="313" spans="1:10" x14ac:dyDescent="0.2">
      <c r="A313" s="1641" t="s">
        <v>139</v>
      </c>
      <c r="B313" s="1763">
        <f>'IB_5.sz.mell.'!B313</f>
        <v>0</v>
      </c>
      <c r="C313" s="1764">
        <f>'IB_5.sz.mell.'!C313</f>
        <v>0</v>
      </c>
      <c r="D313" s="1764">
        <f>'IB_5.sz.mell.'!D313</f>
        <v>0</v>
      </c>
      <c r="E313" s="1764">
        <f>'IB_5.sz.mell.'!E313</f>
        <v>0</v>
      </c>
      <c r="F313" s="1748"/>
      <c r="G313" s="1764">
        <f>'IB_5.sz.mell.'!G313</f>
        <v>0</v>
      </c>
      <c r="H313" s="1764">
        <f>'IB_5.sz.mell.'!H313</f>
        <v>0</v>
      </c>
      <c r="I313" s="1767">
        <f>C313+F313</f>
        <v>0</v>
      </c>
      <c r="J313" s="2395"/>
    </row>
    <row r="314" spans="1:10" x14ac:dyDescent="0.2">
      <c r="A314" s="1642" t="s">
        <v>140</v>
      </c>
      <c r="B314" s="1773">
        <f>'IB_5.sz.mell.'!B314</f>
        <v>0</v>
      </c>
      <c r="C314" s="1771">
        <f>'IB_5.sz.mell.'!C314</f>
        <v>0</v>
      </c>
      <c r="D314" s="1771">
        <f>'IB_5.sz.mell.'!D314</f>
        <v>0</v>
      </c>
      <c r="E314" s="1771">
        <f>'IB_5.sz.mell.'!E314</f>
        <v>0</v>
      </c>
      <c r="F314" s="1749"/>
      <c r="G314" s="1771">
        <f>'IB_5.sz.mell.'!G314</f>
        <v>0</v>
      </c>
      <c r="H314" s="1771">
        <f>'IB_5.sz.mell.'!H314</f>
        <v>0</v>
      </c>
      <c r="I314" s="1772">
        <f>C314+F314</f>
        <v>0</v>
      </c>
      <c r="J314" s="2395"/>
    </row>
    <row r="315" spans="1:10" x14ac:dyDescent="0.2">
      <c r="A315" s="1642" t="s">
        <v>141</v>
      </c>
      <c r="B315" s="1773">
        <f>'IB_5.sz.mell.'!B315</f>
        <v>0</v>
      </c>
      <c r="C315" s="1771">
        <f>'IB_5.sz.mell.'!C315</f>
        <v>0</v>
      </c>
      <c r="D315" s="1771">
        <f>'IB_5.sz.mell.'!D315</f>
        <v>0</v>
      </c>
      <c r="E315" s="1771">
        <f>'IB_5.sz.mell.'!E315</f>
        <v>0</v>
      </c>
      <c r="F315" s="1749"/>
      <c r="G315" s="1771">
        <f>'IB_5.sz.mell.'!G315</f>
        <v>0</v>
      </c>
      <c r="H315" s="1771">
        <f>'IB_5.sz.mell.'!H315</f>
        <v>0</v>
      </c>
      <c r="I315" s="1772">
        <f>C315+F315</f>
        <v>0</v>
      </c>
      <c r="J315" s="2395"/>
    </row>
    <row r="316" spans="1:10" x14ac:dyDescent="0.2">
      <c r="A316" s="1642" t="s">
        <v>142</v>
      </c>
      <c r="B316" s="1773">
        <f>'IB_5.sz.mell.'!B316</f>
        <v>0</v>
      </c>
      <c r="C316" s="1771">
        <f>'IB_5.sz.mell.'!C316</f>
        <v>0</v>
      </c>
      <c r="D316" s="1771">
        <f>'IB_5.sz.mell.'!D316</f>
        <v>0</v>
      </c>
      <c r="E316" s="1771">
        <f>'IB_5.sz.mell.'!E316</f>
        <v>0</v>
      </c>
      <c r="F316" s="1749"/>
      <c r="G316" s="1771">
        <f>'IB_5.sz.mell.'!G316</f>
        <v>0</v>
      </c>
      <c r="H316" s="1771">
        <f>'IB_5.sz.mell.'!H316</f>
        <v>0</v>
      </c>
      <c r="I316" s="1772">
        <f>C316+F316</f>
        <v>0</v>
      </c>
      <c r="J316" s="2395"/>
    </row>
    <row r="317" spans="1:10" ht="13.5" thickBot="1" x14ac:dyDescent="0.25">
      <c r="A317" s="1643"/>
      <c r="B317" s="1775">
        <f>'IB_5.sz.mell.'!B317</f>
        <v>0</v>
      </c>
      <c r="C317" s="1776">
        <f>'IB_5.sz.mell.'!C317</f>
        <v>0</v>
      </c>
      <c r="D317" s="1776">
        <f>'IB_5.sz.mell.'!D317</f>
        <v>0</v>
      </c>
      <c r="E317" s="1771">
        <f>'IB_5.sz.mell.'!E317</f>
        <v>0</v>
      </c>
      <c r="F317" s="1750"/>
      <c r="G317" s="1776">
        <f>'IB_5.sz.mell.'!G317</f>
        <v>0</v>
      </c>
      <c r="H317" s="1771">
        <f>'IB_5.sz.mell.'!H317</f>
        <v>0</v>
      </c>
      <c r="I317" s="1777">
        <f>C317+F317</f>
        <v>0</v>
      </c>
      <c r="J317" s="2395"/>
    </row>
    <row r="318" spans="1:10" ht="13.5" thickBot="1" x14ac:dyDescent="0.25">
      <c r="A318" s="1645" t="s">
        <v>109</v>
      </c>
      <c r="B318" s="1740">
        <f>SUM(B313:B317)</f>
        <v>0</v>
      </c>
      <c r="C318" s="1740">
        <f t="shared" ref="C318:I318" si="41">SUM(C313:C317)</f>
        <v>0</v>
      </c>
      <c r="D318" s="1740">
        <f t="shared" si="41"/>
        <v>0</v>
      </c>
      <c r="E318" s="1740">
        <f t="shared" si="41"/>
        <v>0</v>
      </c>
      <c r="F318" s="1708">
        <f t="shared" si="41"/>
        <v>0</v>
      </c>
      <c r="G318" s="1740">
        <f t="shared" si="41"/>
        <v>0</v>
      </c>
      <c r="H318" s="1740">
        <f t="shared" si="41"/>
        <v>0</v>
      </c>
      <c r="I318" s="1774">
        <f t="shared" si="41"/>
        <v>0</v>
      </c>
      <c r="J318" s="2395"/>
    </row>
    <row r="319" spans="1:10" x14ac:dyDescent="0.2">
      <c r="J319" s="2395"/>
    </row>
    <row r="320" spans="1:10" x14ac:dyDescent="0.2">
      <c r="J320" s="2395"/>
    </row>
    <row r="321" spans="1:10" ht="14.25" x14ac:dyDescent="0.2">
      <c r="A321" s="2136" t="s">
        <v>136</v>
      </c>
      <c r="B321" s="2136"/>
      <c r="C321" s="2137"/>
      <c r="D321" s="2137"/>
      <c r="E321" s="2137"/>
      <c r="F321" s="2137"/>
      <c r="G321" s="2137"/>
      <c r="H321" s="2137"/>
      <c r="I321" s="2137"/>
      <c r="J321" s="2395"/>
    </row>
    <row r="322" spans="1:10" ht="15.75" thickBot="1" x14ac:dyDescent="0.25">
      <c r="A322" s="1626"/>
      <c r="B322" s="1626"/>
      <c r="C322" s="1626"/>
      <c r="D322" s="1626"/>
      <c r="E322" s="1626"/>
      <c r="F322" s="1626"/>
      <c r="G322" s="1626"/>
      <c r="H322" s="2396" t="s">
        <v>559</v>
      </c>
      <c r="I322" s="2396"/>
      <c r="J322" s="2395"/>
    </row>
    <row r="323" spans="1:10" ht="13.5" thickBot="1" x14ac:dyDescent="0.25">
      <c r="A323" s="2397" t="s">
        <v>130</v>
      </c>
      <c r="B323" s="2252" t="s">
        <v>796</v>
      </c>
      <c r="C323" s="2253"/>
      <c r="D323" s="2253"/>
      <c r="E323" s="2253"/>
      <c r="F323" s="2400"/>
      <c r="G323" s="2400"/>
      <c r="H323" s="2400"/>
      <c r="I323" s="2143"/>
      <c r="J323" s="2395"/>
    </row>
    <row r="324" spans="1:10" ht="13.5" thickBot="1" x14ac:dyDescent="0.25">
      <c r="A324" s="2398"/>
      <c r="B324" s="2144" t="s">
        <v>1086</v>
      </c>
      <c r="C324" s="2401" t="s">
        <v>1087</v>
      </c>
      <c r="D324" s="2148"/>
      <c r="E324" s="2148"/>
      <c r="F324" s="2148"/>
      <c r="G324" s="2148"/>
      <c r="H324" s="2148"/>
      <c r="I324" s="2149"/>
      <c r="J324" s="2395"/>
    </row>
    <row r="325" spans="1:10" ht="48.75" thickBot="1" x14ac:dyDescent="0.25">
      <c r="A325" s="2398"/>
      <c r="B325" s="2145"/>
      <c r="C325" s="2402" t="str">
        <f>CONCATENATE(Z_TARTALOMJEGYZÉK!$A$1,". előtti forrás, kiadás")</f>
        <v>2021. előtti forrás, kiadás</v>
      </c>
      <c r="D325" s="1627" t="s">
        <v>798</v>
      </c>
      <c r="E325" s="1627" t="s">
        <v>799</v>
      </c>
      <c r="F325" s="1628" t="str">
        <f>CONCATENATE("Összes teljesítés ",Z_TARTALOMJEGYZÉK!$A$1,". XII.31 -ig")</f>
        <v>Összes teljesítés 2021. XII.31 -ig</v>
      </c>
      <c r="G325" s="1628" t="s">
        <v>798</v>
      </c>
      <c r="H325" s="1628" t="s">
        <v>799</v>
      </c>
      <c r="I325" s="1628" t="str">
        <f>CONCATENATE("Összes teljesítés ",Z_TARTALOMJEGYZÉK!$A$1,". XII.31 -ig")</f>
        <v>Összes teljesítés 2021. XII.31 -ig</v>
      </c>
      <c r="J325" s="2395"/>
    </row>
    <row r="326" spans="1:10" ht="13.5" thickBot="1" x14ac:dyDescent="0.25">
      <c r="A326" s="2399"/>
      <c r="B326" s="2146"/>
      <c r="C326" s="2403"/>
      <c r="D326" s="2404" t="str">
        <f>CONCATENATE(Z_TARTALOMJEGYZÉK!$A$1,". évi")</f>
        <v>2021. évi</v>
      </c>
      <c r="E326" s="2405"/>
      <c r="F326" s="2406"/>
      <c r="G326" s="2404" t="str">
        <f>CONCATENATE(Z_TARTALOMJEGYZÉK!$A$1,". után")</f>
        <v>2021. után</v>
      </c>
      <c r="H326" s="2407"/>
      <c r="I326" s="2406"/>
      <c r="J326" s="2395"/>
    </row>
    <row r="327" spans="1:10" ht="13.5" thickBot="1" x14ac:dyDescent="0.25">
      <c r="A327" s="1629" t="s">
        <v>488</v>
      </c>
      <c r="B327" s="1742" t="s">
        <v>1110</v>
      </c>
      <c r="C327" s="1631" t="s">
        <v>490</v>
      </c>
      <c r="D327" s="1632" t="s">
        <v>492</v>
      </c>
      <c r="E327" s="1632" t="s">
        <v>491</v>
      </c>
      <c r="F327" s="1631" t="s">
        <v>493</v>
      </c>
      <c r="G327" s="1631" t="s">
        <v>494</v>
      </c>
      <c r="H327" s="1631" t="s">
        <v>495</v>
      </c>
      <c r="I327" s="1633" t="s">
        <v>1108</v>
      </c>
      <c r="J327" s="2395"/>
    </row>
    <row r="328" spans="1:10" x14ac:dyDescent="0.2">
      <c r="A328" s="1634" t="s">
        <v>131</v>
      </c>
      <c r="B328" s="1763">
        <f>'IB_5.sz.mell.'!B328</f>
        <v>0</v>
      </c>
      <c r="C328" s="1763">
        <f>'IB_5.sz.mell.'!C328</f>
        <v>0</v>
      </c>
      <c r="D328" s="1764">
        <f>'IB_5.sz.mell.'!D328</f>
        <v>0</v>
      </c>
      <c r="E328" s="1764">
        <f>'IB_5.sz.mell.'!E328</f>
        <v>0</v>
      </c>
      <c r="F328" s="1800"/>
      <c r="G328" s="1764">
        <f>'IB_5.sz.mell.'!G328</f>
        <v>0</v>
      </c>
      <c r="H328" s="1766">
        <f>'IB_5.sz.mell.'!H328</f>
        <v>0</v>
      </c>
      <c r="I328" s="1767">
        <f t="shared" ref="I328:I333" si="42">C328+F328</f>
        <v>0</v>
      </c>
      <c r="J328" s="2395"/>
    </row>
    <row r="329" spans="1:10" x14ac:dyDescent="0.2">
      <c r="A329" s="1636" t="s">
        <v>143</v>
      </c>
      <c r="B329" s="1768">
        <f>'IB_5.sz.mell.'!B329</f>
        <v>0</v>
      </c>
      <c r="C329" s="1769">
        <f>'IB_5.sz.mell.'!C329</f>
        <v>0</v>
      </c>
      <c r="D329" s="1769">
        <f>'IB_5.sz.mell.'!D329</f>
        <v>0</v>
      </c>
      <c r="E329" s="1769">
        <f>'IB_5.sz.mell.'!E329</f>
        <v>0</v>
      </c>
      <c r="F329" s="1801"/>
      <c r="G329" s="1769">
        <f>'IB_5.sz.mell.'!G329</f>
        <v>0</v>
      </c>
      <c r="H329" s="1771">
        <f>'IB_5.sz.mell.'!H329</f>
        <v>0</v>
      </c>
      <c r="I329" s="1772">
        <f t="shared" si="42"/>
        <v>0</v>
      </c>
      <c r="J329" s="2395"/>
    </row>
    <row r="330" spans="1:10" x14ac:dyDescent="0.2">
      <c r="A330" s="1638" t="s">
        <v>132</v>
      </c>
      <c r="B330" s="1773">
        <f>'IB_5.sz.mell.'!B330</f>
        <v>0</v>
      </c>
      <c r="C330" s="1771">
        <f>'IB_5.sz.mell.'!C330</f>
        <v>0</v>
      </c>
      <c r="D330" s="1771">
        <f>'IB_5.sz.mell.'!D330</f>
        <v>0</v>
      </c>
      <c r="E330" s="1769">
        <f>'IB_5.sz.mell.'!E330</f>
        <v>0</v>
      </c>
      <c r="F330" s="1802"/>
      <c r="G330" s="1771">
        <f>'IB_5.sz.mell.'!G330</f>
        <v>0</v>
      </c>
      <c r="H330" s="1771">
        <f>'IB_5.sz.mell.'!H330</f>
        <v>0</v>
      </c>
      <c r="I330" s="1772">
        <f t="shared" si="42"/>
        <v>0</v>
      </c>
      <c r="J330" s="2395"/>
    </row>
    <row r="331" spans="1:10" x14ac:dyDescent="0.2">
      <c r="A331" s="1638" t="s">
        <v>145</v>
      </c>
      <c r="B331" s="1773">
        <f>'IB_5.sz.mell.'!B331</f>
        <v>0</v>
      </c>
      <c r="C331" s="1771">
        <f>'IB_5.sz.mell.'!C331</f>
        <v>0</v>
      </c>
      <c r="D331" s="1771">
        <f>'IB_5.sz.mell.'!D331</f>
        <v>0</v>
      </c>
      <c r="E331" s="1769">
        <f>'IB_5.sz.mell.'!E331</f>
        <v>0</v>
      </c>
      <c r="F331" s="1802"/>
      <c r="G331" s="1771">
        <f>'IB_5.sz.mell.'!G331</f>
        <v>0</v>
      </c>
      <c r="H331" s="1771">
        <f>'IB_5.sz.mell.'!H331</f>
        <v>0</v>
      </c>
      <c r="I331" s="1772">
        <f t="shared" si="42"/>
        <v>0</v>
      </c>
      <c r="J331" s="2395"/>
    </row>
    <row r="332" spans="1:10" x14ac:dyDescent="0.2">
      <c r="A332" s="1638" t="s">
        <v>133</v>
      </c>
      <c r="B332" s="1773">
        <f>'IB_5.sz.mell.'!B332</f>
        <v>0</v>
      </c>
      <c r="C332" s="1771">
        <f>'IB_5.sz.mell.'!C332</f>
        <v>0</v>
      </c>
      <c r="D332" s="1771">
        <f>'IB_5.sz.mell.'!D332</f>
        <v>0</v>
      </c>
      <c r="E332" s="1769">
        <f>'IB_5.sz.mell.'!E332</f>
        <v>0</v>
      </c>
      <c r="F332" s="1802"/>
      <c r="G332" s="1771">
        <f>'IB_5.sz.mell.'!G332</f>
        <v>0</v>
      </c>
      <c r="H332" s="1771">
        <f>'IB_5.sz.mell.'!H332</f>
        <v>0</v>
      </c>
      <c r="I332" s="1772">
        <f t="shared" si="42"/>
        <v>0</v>
      </c>
      <c r="J332" s="2395"/>
    </row>
    <row r="333" spans="1:10" ht="13.5" thickBot="1" x14ac:dyDescent="0.25">
      <c r="A333" s="1638" t="s">
        <v>134</v>
      </c>
      <c r="B333" s="1773">
        <f>'IB_5.sz.mell.'!B333</f>
        <v>0</v>
      </c>
      <c r="C333" s="1771">
        <f>'IB_5.sz.mell.'!C333</f>
        <v>0</v>
      </c>
      <c r="D333" s="1771">
        <f>'IB_5.sz.mell.'!D333</f>
        <v>0</v>
      </c>
      <c r="E333" s="1769">
        <f>'IB_5.sz.mell.'!E333</f>
        <v>0</v>
      </c>
      <c r="F333" s="1802"/>
      <c r="G333" s="1771">
        <f>'IB_5.sz.mell.'!G333</f>
        <v>0</v>
      </c>
      <c r="H333" s="1771">
        <f>'IB_5.sz.mell.'!H333</f>
        <v>0</v>
      </c>
      <c r="I333" s="1772">
        <f t="shared" si="42"/>
        <v>0</v>
      </c>
      <c r="J333" s="2395"/>
    </row>
    <row r="334" spans="1:10" ht="13.5" thickBot="1" x14ac:dyDescent="0.25">
      <c r="A334" s="1640" t="s">
        <v>135</v>
      </c>
      <c r="B334" s="1740">
        <f>B328+SUM(B330:B333)</f>
        <v>0</v>
      </c>
      <c r="C334" s="1740">
        <f t="shared" ref="C334:I334" si="43">C328+SUM(C330:C333)</f>
        <v>0</v>
      </c>
      <c r="D334" s="1740">
        <f t="shared" si="43"/>
        <v>0</v>
      </c>
      <c r="E334" s="1740">
        <f t="shared" si="43"/>
        <v>0</v>
      </c>
      <c r="F334" s="1708">
        <f t="shared" si="43"/>
        <v>0</v>
      </c>
      <c r="G334" s="1740">
        <f t="shared" si="43"/>
        <v>0</v>
      </c>
      <c r="H334" s="1740">
        <f t="shared" si="43"/>
        <v>0</v>
      </c>
      <c r="I334" s="1774">
        <f t="shared" si="43"/>
        <v>0</v>
      </c>
      <c r="J334" s="2395"/>
    </row>
    <row r="335" spans="1:10" x14ac:dyDescent="0.2">
      <c r="A335" s="1641" t="s">
        <v>139</v>
      </c>
      <c r="B335" s="1763">
        <f>'IB_5.sz.mell.'!B335</f>
        <v>0</v>
      </c>
      <c r="C335" s="1764">
        <f>'IB_5.sz.mell.'!C335</f>
        <v>0</v>
      </c>
      <c r="D335" s="1764">
        <f>'IB_5.sz.mell.'!D335</f>
        <v>0</v>
      </c>
      <c r="E335" s="1764">
        <f>'IB_5.sz.mell.'!E335</f>
        <v>0</v>
      </c>
      <c r="F335" s="1748"/>
      <c r="G335" s="1764">
        <f>'IB_5.sz.mell.'!G335</f>
        <v>0</v>
      </c>
      <c r="H335" s="1764">
        <f>'IB_5.sz.mell.'!H335</f>
        <v>0</v>
      </c>
      <c r="I335" s="1767">
        <f>C335+F335</f>
        <v>0</v>
      </c>
      <c r="J335" s="2395"/>
    </row>
    <row r="336" spans="1:10" x14ac:dyDescent="0.2">
      <c r="A336" s="1642" t="s">
        <v>140</v>
      </c>
      <c r="B336" s="1773">
        <f>'IB_5.sz.mell.'!B336</f>
        <v>0</v>
      </c>
      <c r="C336" s="1771">
        <f>'IB_5.sz.mell.'!C336</f>
        <v>0</v>
      </c>
      <c r="D336" s="1771">
        <f>'IB_5.sz.mell.'!D336</f>
        <v>0</v>
      </c>
      <c r="E336" s="1771">
        <f>'IB_5.sz.mell.'!E336</f>
        <v>0</v>
      </c>
      <c r="F336" s="1749"/>
      <c r="G336" s="1771">
        <f>'IB_5.sz.mell.'!G336</f>
        <v>0</v>
      </c>
      <c r="H336" s="1771">
        <f>'IB_5.sz.mell.'!H336</f>
        <v>0</v>
      </c>
      <c r="I336" s="1772">
        <f>C336+F336</f>
        <v>0</v>
      </c>
      <c r="J336" s="2395"/>
    </row>
    <row r="337" spans="1:10" x14ac:dyDescent="0.2">
      <c r="A337" s="1642" t="s">
        <v>141</v>
      </c>
      <c r="B337" s="1773">
        <f>'IB_5.sz.mell.'!B337</f>
        <v>0</v>
      </c>
      <c r="C337" s="1771">
        <f>'IB_5.sz.mell.'!C337</f>
        <v>0</v>
      </c>
      <c r="D337" s="1771">
        <f>'IB_5.sz.mell.'!D337</f>
        <v>0</v>
      </c>
      <c r="E337" s="1771">
        <f>'IB_5.sz.mell.'!E337</f>
        <v>0</v>
      </c>
      <c r="F337" s="1749"/>
      <c r="G337" s="1771">
        <f>'IB_5.sz.mell.'!G337</f>
        <v>0</v>
      </c>
      <c r="H337" s="1771">
        <f>'IB_5.sz.mell.'!H337</f>
        <v>0</v>
      </c>
      <c r="I337" s="1772">
        <f>C337+F337</f>
        <v>0</v>
      </c>
      <c r="J337" s="2395"/>
    </row>
    <row r="338" spans="1:10" x14ac:dyDescent="0.2">
      <c r="A338" s="1642" t="s">
        <v>142</v>
      </c>
      <c r="B338" s="1773">
        <f>'IB_5.sz.mell.'!B338</f>
        <v>0</v>
      </c>
      <c r="C338" s="1771">
        <f>'IB_5.sz.mell.'!C338</f>
        <v>0</v>
      </c>
      <c r="D338" s="1771">
        <f>'IB_5.sz.mell.'!D338</f>
        <v>0</v>
      </c>
      <c r="E338" s="1771">
        <f>'IB_5.sz.mell.'!E338</f>
        <v>0</v>
      </c>
      <c r="F338" s="1749"/>
      <c r="G338" s="1771">
        <f>'IB_5.sz.mell.'!G338</f>
        <v>0</v>
      </c>
      <c r="H338" s="1771">
        <f>'IB_5.sz.mell.'!H338</f>
        <v>0</v>
      </c>
      <c r="I338" s="1772">
        <f>C338+F338</f>
        <v>0</v>
      </c>
      <c r="J338" s="2395"/>
    </row>
    <row r="339" spans="1:10" ht="13.5" thickBot="1" x14ac:dyDescent="0.25">
      <c r="A339" s="1643"/>
      <c r="B339" s="1775">
        <f>'IB_5.sz.mell.'!B339</f>
        <v>0</v>
      </c>
      <c r="C339" s="1776">
        <f>'IB_5.sz.mell.'!C339</f>
        <v>0</v>
      </c>
      <c r="D339" s="1776">
        <f>'IB_5.sz.mell.'!D339</f>
        <v>0</v>
      </c>
      <c r="E339" s="1771">
        <f>'IB_5.sz.mell.'!E339</f>
        <v>0</v>
      </c>
      <c r="F339" s="1750"/>
      <c r="G339" s="1776">
        <f>'IB_5.sz.mell.'!G339</f>
        <v>0</v>
      </c>
      <c r="H339" s="1771">
        <f>'IB_5.sz.mell.'!H339</f>
        <v>0</v>
      </c>
      <c r="I339" s="1777">
        <f>C339+F339</f>
        <v>0</v>
      </c>
      <c r="J339" s="2395"/>
    </row>
    <row r="340" spans="1:10" ht="13.5" thickBot="1" x14ac:dyDescent="0.25">
      <c r="A340" s="1645" t="s">
        <v>109</v>
      </c>
      <c r="B340" s="1740">
        <f>SUM(B335:B339)</f>
        <v>0</v>
      </c>
      <c r="C340" s="1740">
        <f t="shared" ref="C340:I340" si="44">SUM(C335:C339)</f>
        <v>0</v>
      </c>
      <c r="D340" s="1740">
        <f t="shared" si="44"/>
        <v>0</v>
      </c>
      <c r="E340" s="1740">
        <f t="shared" si="44"/>
        <v>0</v>
      </c>
      <c r="F340" s="1708">
        <f t="shared" si="44"/>
        <v>0</v>
      </c>
      <c r="G340" s="1740">
        <f t="shared" si="44"/>
        <v>0</v>
      </c>
      <c r="H340" s="1740">
        <f t="shared" si="44"/>
        <v>0</v>
      </c>
      <c r="I340" s="1774">
        <f t="shared" si="44"/>
        <v>0</v>
      </c>
      <c r="J340" s="2395"/>
    </row>
    <row r="341" spans="1:10" x14ac:dyDescent="0.2">
      <c r="J341" s="2395"/>
    </row>
    <row r="342" spans="1:10" x14ac:dyDescent="0.2">
      <c r="J342" s="2395"/>
    </row>
  </sheetData>
  <sheetProtection sheet="1"/>
  <customSheetViews>
    <customSheetView guid="{9A8A2574-4E4C-4A0E-A4B4-611EAAF4A38D}" scale="120" topLeftCell="A319">
      <selection sqref="A1:I1"/>
      <rowBreaks count="14" manualBreakCount="14">
        <brk id="34" max="16383" man="1"/>
        <brk id="56" max="16383" man="1"/>
        <brk id="78" max="16383" man="1"/>
        <brk id="100" max="16383" man="1"/>
        <brk id="122" max="16383" man="1"/>
        <brk id="144" max="16383" man="1"/>
        <brk id="166" max="16383" man="1"/>
        <brk id="188" max="16383" man="1"/>
        <brk id="210" max="16383" man="1"/>
        <brk id="232" max="16383" man="1"/>
        <brk id="254" max="16383" man="1"/>
        <brk id="276" max="16383" man="1"/>
        <brk id="298" max="16383" man="1"/>
        <brk id="320" max="16383" man="1"/>
      </rowBreaks>
      <pageMargins left="0.23622047244094491" right="0.23622047244094491" top="0.74803149606299213" bottom="0.74803149606299213" header="0.31496062992125984" footer="0.31496062992125984"/>
      <printOptions horizontalCentered="1"/>
      <pageSetup paperSize="9" scale="90" orientation="landscape" r:id="rId1"/>
      <headerFooter alignWithMargins="0">
        <oddHeader xml:space="preserve">&amp;C&amp;"Times New Roman CE,Félkövér"&amp;12
</oddHeader>
      </headerFooter>
    </customSheetView>
  </customSheetViews>
  <mergeCells count="175">
    <mergeCell ref="J1:J32"/>
    <mergeCell ref="J211:J232"/>
    <mergeCell ref="H212:I212"/>
    <mergeCell ref="A213:A216"/>
    <mergeCell ref="B213:I213"/>
    <mergeCell ref="B214:B216"/>
    <mergeCell ref="C214:I214"/>
    <mergeCell ref="C215:C216"/>
    <mergeCell ref="D216:F216"/>
    <mergeCell ref="G216:I216"/>
    <mergeCell ref="C192:I192"/>
    <mergeCell ref="C193:C194"/>
    <mergeCell ref="D194:F194"/>
    <mergeCell ref="G194:I194"/>
    <mergeCell ref="A211:B211"/>
    <mergeCell ref="C211:I211"/>
    <mergeCell ref="C171:C172"/>
    <mergeCell ref="D172:F172"/>
    <mergeCell ref="G172:I172"/>
    <mergeCell ref="A189:B189"/>
    <mergeCell ref="C189:I189"/>
    <mergeCell ref="J189:J210"/>
    <mergeCell ref="H190:I190"/>
    <mergeCell ref="A191:A194"/>
    <mergeCell ref="B191:I191"/>
    <mergeCell ref="B192:B194"/>
    <mergeCell ref="D150:F150"/>
    <mergeCell ref="G150:I150"/>
    <mergeCell ref="A167:B167"/>
    <mergeCell ref="C167:I167"/>
    <mergeCell ref="J167:J188"/>
    <mergeCell ref="H168:I168"/>
    <mergeCell ref="A169:A172"/>
    <mergeCell ref="B169:I169"/>
    <mergeCell ref="B170:B172"/>
    <mergeCell ref="C170:I170"/>
    <mergeCell ref="G128:I128"/>
    <mergeCell ref="A145:B145"/>
    <mergeCell ref="C145:I145"/>
    <mergeCell ref="J145:J166"/>
    <mergeCell ref="H146:I146"/>
    <mergeCell ref="A147:A150"/>
    <mergeCell ref="B147:I147"/>
    <mergeCell ref="B148:B150"/>
    <mergeCell ref="C148:I148"/>
    <mergeCell ref="C149:C150"/>
    <mergeCell ref="A123:B123"/>
    <mergeCell ref="C123:I123"/>
    <mergeCell ref="J123:J144"/>
    <mergeCell ref="H124:I124"/>
    <mergeCell ref="A125:A128"/>
    <mergeCell ref="B125:I125"/>
    <mergeCell ref="B126:B128"/>
    <mergeCell ref="C126:I126"/>
    <mergeCell ref="C127:C128"/>
    <mergeCell ref="D128:F128"/>
    <mergeCell ref="J101:J122"/>
    <mergeCell ref="H102:I102"/>
    <mergeCell ref="A103:A106"/>
    <mergeCell ref="B103:I103"/>
    <mergeCell ref="B104:B106"/>
    <mergeCell ref="C104:I104"/>
    <mergeCell ref="C105:C106"/>
    <mergeCell ref="D106:F106"/>
    <mergeCell ref="G106:I106"/>
    <mergeCell ref="C82:I82"/>
    <mergeCell ref="C83:C84"/>
    <mergeCell ref="D84:F84"/>
    <mergeCell ref="G84:I84"/>
    <mergeCell ref="A101:B101"/>
    <mergeCell ref="C101:I101"/>
    <mergeCell ref="C61:C62"/>
    <mergeCell ref="D62:F62"/>
    <mergeCell ref="G62:I62"/>
    <mergeCell ref="A79:B79"/>
    <mergeCell ref="C79:I79"/>
    <mergeCell ref="J79:J100"/>
    <mergeCell ref="H80:I80"/>
    <mergeCell ref="A81:A84"/>
    <mergeCell ref="B81:I81"/>
    <mergeCell ref="B82:B84"/>
    <mergeCell ref="D40:F40"/>
    <mergeCell ref="G40:I40"/>
    <mergeCell ref="A57:B57"/>
    <mergeCell ref="C57:I57"/>
    <mergeCell ref="J57:J78"/>
    <mergeCell ref="H58:I58"/>
    <mergeCell ref="A59:A62"/>
    <mergeCell ref="B59:I59"/>
    <mergeCell ref="B60:B62"/>
    <mergeCell ref="C60:I60"/>
    <mergeCell ref="A33:I33"/>
    <mergeCell ref="A35:B35"/>
    <mergeCell ref="C35:I35"/>
    <mergeCell ref="J35:J56"/>
    <mergeCell ref="H36:I36"/>
    <mergeCell ref="A37:A40"/>
    <mergeCell ref="B37:I37"/>
    <mergeCell ref="B38:B40"/>
    <mergeCell ref="C38:I38"/>
    <mergeCell ref="C39:C40"/>
    <mergeCell ref="A13:B13"/>
    <mergeCell ref="C13:I13"/>
    <mergeCell ref="H14:I14"/>
    <mergeCell ref="A15:A18"/>
    <mergeCell ref="B15:I15"/>
    <mergeCell ref="B16:B18"/>
    <mergeCell ref="C16:I16"/>
    <mergeCell ref="C17:C18"/>
    <mergeCell ref="D18:F18"/>
    <mergeCell ref="G18:I18"/>
    <mergeCell ref="A7:F7"/>
    <mergeCell ref="A10:I10"/>
    <mergeCell ref="A11:I11"/>
    <mergeCell ref="A1:I1"/>
    <mergeCell ref="A2:I2"/>
    <mergeCell ref="H3:I3"/>
    <mergeCell ref="A4:F4"/>
    <mergeCell ref="A5:F5"/>
    <mergeCell ref="A6:F6"/>
    <mergeCell ref="A233:B233"/>
    <mergeCell ref="C233:I233"/>
    <mergeCell ref="J233:J254"/>
    <mergeCell ref="H234:I234"/>
    <mergeCell ref="A235:A238"/>
    <mergeCell ref="B235:I235"/>
    <mergeCell ref="B236:B238"/>
    <mergeCell ref="C236:I236"/>
    <mergeCell ref="C237:C238"/>
    <mergeCell ref="D238:F238"/>
    <mergeCell ref="G238:I238"/>
    <mergeCell ref="A255:B255"/>
    <mergeCell ref="C255:I255"/>
    <mergeCell ref="J255:J276"/>
    <mergeCell ref="H256:I256"/>
    <mergeCell ref="A257:A260"/>
    <mergeCell ref="B257:I257"/>
    <mergeCell ref="B258:B260"/>
    <mergeCell ref="C258:I258"/>
    <mergeCell ref="C259:C260"/>
    <mergeCell ref="D260:F260"/>
    <mergeCell ref="G260:I260"/>
    <mergeCell ref="A277:B277"/>
    <mergeCell ref="C277:I277"/>
    <mergeCell ref="J277:J298"/>
    <mergeCell ref="H278:I278"/>
    <mergeCell ref="A279:A282"/>
    <mergeCell ref="B279:I279"/>
    <mergeCell ref="B280:B282"/>
    <mergeCell ref="C280:I280"/>
    <mergeCell ref="C281:C282"/>
    <mergeCell ref="D282:F282"/>
    <mergeCell ref="G282:I282"/>
    <mergeCell ref="A299:B299"/>
    <mergeCell ref="C299:I299"/>
    <mergeCell ref="J299:J320"/>
    <mergeCell ref="H300:I300"/>
    <mergeCell ref="A301:A304"/>
    <mergeCell ref="B301:I301"/>
    <mergeCell ref="B302:B304"/>
    <mergeCell ref="C302:I302"/>
    <mergeCell ref="C303:C304"/>
    <mergeCell ref="D304:F304"/>
    <mergeCell ref="G304:I304"/>
    <mergeCell ref="A321:B321"/>
    <mergeCell ref="C321:I321"/>
    <mergeCell ref="J321:J342"/>
    <mergeCell ref="H322:I322"/>
    <mergeCell ref="A323:A326"/>
    <mergeCell ref="B323:I323"/>
    <mergeCell ref="B324:B326"/>
    <mergeCell ref="C324:I324"/>
    <mergeCell ref="C325:C326"/>
    <mergeCell ref="D326:F326"/>
    <mergeCell ref="G326:I326"/>
  </mergeCells>
  <printOptions horizontalCentered="1"/>
  <pageMargins left="0.23622047244094491" right="0.23622047244094491" top="0.74803149606299213" bottom="0.74803149606299213" header="0.31496062992125984" footer="0.31496062992125984"/>
  <pageSetup paperSize="9" scale="90" orientation="landscape" r:id="rId2"/>
  <headerFooter alignWithMargins="0">
    <oddHeader xml:space="preserve">&amp;C&amp;"Times New Roman CE,Félkövér"&amp;12
</oddHeader>
  </headerFooter>
  <rowBreaks count="14" manualBreakCount="14">
    <brk id="34" max="16383" man="1"/>
    <brk id="56" max="16383" man="1"/>
    <brk id="78" max="16383" man="1"/>
    <brk id="100" max="16383" man="1"/>
    <brk id="122" max="16383" man="1"/>
    <brk id="144" max="16383" man="1"/>
    <brk id="166" max="16383" man="1"/>
    <brk id="188" max="16383" man="1"/>
    <brk id="210" max="16383" man="1"/>
    <brk id="232" max="16383" man="1"/>
    <brk id="254" max="16383" man="1"/>
    <brk id="276" max="16383" man="1"/>
    <brk id="298" max="16383" man="1"/>
    <brk id="320" max="16383" man="1"/>
  </rowBreaks>
</worksheet>
</file>

<file path=xl/worksheets/sheet3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E9" sqref="E9"/>
    </sheetView>
  </sheetViews>
  <sheetFormatPr defaultRowHeight="12.75" x14ac:dyDescent="0.2"/>
  <cols>
    <col min="1" max="1" width="16.1640625" style="375" customWidth="1"/>
    <col min="2" max="2" width="63.83203125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 melléklet ",Z_ALAPADATOK!A7," ",Z_ALAPADATOK!B7," ",Z_ALAPADATOK!C7," ",Z_ALAPADATOK!D7," ",Z_ALAPADATOK!E7," ",Z_ALAPADATOK!F7," ",Z_ALAPADATOK!G7," ",Z_ALAPADATOK!H7)</f>
        <v>6.1. melléklet a …. / 2022. ( … ) önkormányzati rendelethez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CONCATENATE(Z_ALAPADATOK!A3)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393</v>
      </c>
      <c r="C3" s="2472"/>
      <c r="D3" s="2472"/>
      <c r="E3" s="858" t="s">
        <v>53</v>
      </c>
    </row>
    <row r="4" spans="1:5" s="90" customFormat="1" ht="15.95" customHeight="1" thickBot="1" x14ac:dyDescent="0.3">
      <c r="A4" s="593"/>
      <c r="B4" s="593"/>
      <c r="C4" s="594"/>
      <c r="D4" s="859"/>
      <c r="E4" s="860" t="str">
        <f>'Z_4.sz.mell.'!G4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+CONCATENATE("Teljesítés",CHAR(10),LEFT(Z_ÖSSZEFÜGGÉSEK!A6,4),". XII. 31.")</f>
        <v>Teljesítés
2021.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'IB_6.1.sz.mell'!C8</f>
        <v>280570453</v>
      </c>
      <c r="D8" s="694">
        <f>'IB_6.1.sz.mell'!D8</f>
        <v>280570453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'IB_6.1.sz.mell'!C9</f>
        <v>90402931</v>
      </c>
      <c r="D9" s="1377">
        <f>'IB_6.1.sz.mell'!D9</f>
        <v>90402931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'IB_6.1.sz.mell'!C10</f>
        <v>68183100</v>
      </c>
      <c r="D10" s="1378">
        <f>'IB_6.1.sz.mell'!D10</f>
        <v>68183100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'IB_6.1.sz.mell'!C11</f>
        <v>106735192</v>
      </c>
      <c r="D11" s="1378">
        <f>'IB_6.1.sz.mell'!D11</f>
        <v>106735192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'IB_6.1.sz.mell'!C12</f>
        <v>5249230</v>
      </c>
      <c r="D12" s="1378">
        <f>'IB_6.1.sz.mell'!D12</f>
        <v>5249230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'IB_6.1.sz.mell'!C13</f>
        <v>10000000</v>
      </c>
      <c r="D13" s="1378">
        <f>'IB_6.1.sz.mell'!D13</f>
        <v>10000000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'IB_6.1.sz.mell'!C14</f>
        <v>0</v>
      </c>
      <c r="D14" s="1378">
        <f>'IB_6.1.sz.mell'!D14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'IB_6.1.sz.mell'!C15</f>
        <v>437996710</v>
      </c>
      <c r="D15" s="694">
        <f>'IB_6.1.sz.mell'!D15</f>
        <v>437996710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'IB_6.1.sz.mell'!C16</f>
        <v>0</v>
      </c>
      <c r="D16" s="1377">
        <f>'IB_6.1.sz.mell'!D16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'IB_6.1.sz.mell'!C17</f>
        <v>0</v>
      </c>
      <c r="D17" s="1378">
        <f>'IB_6.1.sz.mell'!D17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'IB_6.1.sz.mell'!C18</f>
        <v>0</v>
      </c>
      <c r="D18" s="1378">
        <f>'IB_6.1.sz.mell'!D18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'IB_6.1.sz.mell'!C19</f>
        <v>0</v>
      </c>
      <c r="D19" s="1378">
        <f>'IB_6.1.sz.mell'!D19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'IB_6.1.sz.mell'!C20</f>
        <v>437996710</v>
      </c>
      <c r="D20" s="1378">
        <f>'IB_6.1.sz.mell'!D20</f>
        <v>437996710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'IB_6.1.sz.mell'!C21</f>
        <v>0</v>
      </c>
      <c r="D21" s="1379">
        <f>'IB_6.1.sz.mell'!D21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'IB_6.1.sz.mell'!C22</f>
        <v>0</v>
      </c>
      <c r="D22" s="694">
        <f>'IB_6.1.sz.mell'!D22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'IB_6.1.sz.mell'!C23</f>
        <v>0</v>
      </c>
      <c r="D23" s="1377">
        <f>'IB_6.1.sz.mell'!D23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'IB_6.1.sz.mell'!C24</f>
        <v>0</v>
      </c>
      <c r="D24" s="1378">
        <f>'IB_6.1.sz.mell'!D24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'IB_6.1.sz.mell'!C25</f>
        <v>0</v>
      </c>
      <c r="D25" s="1378">
        <f>'IB_6.1.sz.mell'!D25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'IB_6.1.sz.mell'!C26</f>
        <v>0</v>
      </c>
      <c r="D26" s="1378">
        <f>'IB_6.1.sz.mell'!D26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'IB_6.1.sz.mell'!C27</f>
        <v>0</v>
      </c>
      <c r="D27" s="1378">
        <f>'IB_6.1.sz.mell'!D27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'IB_6.1.sz.mell'!C28</f>
        <v>0</v>
      </c>
      <c r="D28" s="1379">
        <f>'IB_6.1.sz.mell'!D28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'IB_6.1.sz.mell'!C29</f>
        <v>28950000</v>
      </c>
      <c r="D29" s="389">
        <f>'IB_6.1.sz.mell'!D29</f>
        <v>28950000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'Z_1.1.sz.mell.'!B33</f>
        <v>Építményadó</v>
      </c>
      <c r="C30" s="668">
        <f>'IB_6.1.sz.mell'!C30</f>
        <v>4100000</v>
      </c>
      <c r="D30" s="668">
        <f>'IB_6.1.sz.mell'!D30</f>
        <v>4100000</v>
      </c>
      <c r="E30" s="250"/>
    </row>
    <row r="31" spans="1:5" s="92" customFormat="1" ht="12" customHeight="1" x14ac:dyDescent="0.2">
      <c r="A31" s="421" t="s">
        <v>266</v>
      </c>
      <c r="B31" s="401" t="str">
        <f>'Z_1.1.sz.mell.'!B34</f>
        <v>Idegenforgalmi adó</v>
      </c>
      <c r="C31" s="686">
        <f>'IB_6.1.sz.mell'!C31</f>
        <v>0</v>
      </c>
      <c r="D31" s="686">
        <f>'IB_6.1.sz.mell'!D31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'Z_1.1.sz.mell.'!B35</f>
        <v>Iparűzési adó</v>
      </c>
      <c r="C32" s="686">
        <f>'IB_6.1.sz.mell'!C32</f>
        <v>20000000</v>
      </c>
      <c r="D32" s="686">
        <f>'IB_6.1.sz.mell'!D32</f>
        <v>20000000</v>
      </c>
      <c r="E32" s="249"/>
    </row>
    <row r="33" spans="1:5" s="92" customFormat="1" ht="12" customHeight="1" x14ac:dyDescent="0.2">
      <c r="A33" s="421" t="s">
        <v>268</v>
      </c>
      <c r="B33" s="401" t="str">
        <f>'Z_1.1.sz.mell.'!B36</f>
        <v xml:space="preserve">Talajterhelési díj </v>
      </c>
      <c r="C33" s="686">
        <f>'IB_6.1.sz.mell'!C33</f>
        <v>500000</v>
      </c>
      <c r="D33" s="686">
        <f>'IB_6.1.sz.mell'!D33</f>
        <v>500000</v>
      </c>
      <c r="E33" s="249"/>
    </row>
    <row r="34" spans="1:5" s="92" customFormat="1" ht="12" customHeight="1" x14ac:dyDescent="0.2">
      <c r="A34" s="421" t="s">
        <v>547</v>
      </c>
      <c r="B34" s="401" t="str">
        <f>'Z_1.1.sz.mell.'!B37</f>
        <v>Gépjárműadó</v>
      </c>
      <c r="C34" s="686">
        <f>'IB_6.1.sz.mell'!C34</f>
        <v>0</v>
      </c>
      <c r="D34" s="686">
        <f>'IB_6.1.sz.mell'!D34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'Z_1.1.sz.mell.'!B38</f>
        <v>Telekadó</v>
      </c>
      <c r="C35" s="686">
        <f>'IB_6.1.sz.mell'!C35</f>
        <v>4200000</v>
      </c>
      <c r="D35" s="686">
        <f>'IB_6.1.sz.mell'!D35</f>
        <v>4200000</v>
      </c>
      <c r="E35" s="249"/>
    </row>
    <row r="36" spans="1:5" s="92" customFormat="1" ht="12" customHeight="1" thickBot="1" x14ac:dyDescent="0.25">
      <c r="A36" s="422" t="s">
        <v>549</v>
      </c>
      <c r="B36" s="401" t="str">
        <f>'Z_1.1.sz.mell.'!B39</f>
        <v>Egyéb bírság bevételei</v>
      </c>
      <c r="C36" s="688">
        <f>'IB_6.1.sz.mell'!C36</f>
        <v>150000</v>
      </c>
      <c r="D36" s="688">
        <f>'IB_6.1.sz.mell'!D36</f>
        <v>150000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'IB_6.1.sz.mell'!C37</f>
        <v>6400000</v>
      </c>
      <c r="D37" s="694">
        <f>'IB_6.1.sz.mell'!D37</f>
        <v>6400000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'IB_6.1.sz.mell'!C38</f>
        <v>0</v>
      </c>
      <c r="D38" s="1377">
        <f>'IB_6.1.sz.mell'!D38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'IB_6.1.sz.mell'!C39</f>
        <v>0</v>
      </c>
      <c r="D39" s="1378">
        <f>'IB_6.1.sz.mell'!D39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'IB_6.1.sz.mell'!C40</f>
        <v>1000000</v>
      </c>
      <c r="D40" s="1378">
        <f>'IB_6.1.sz.mell'!D40</f>
        <v>1000000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'IB_6.1.sz.mell'!C41</f>
        <v>0</v>
      </c>
      <c r="D41" s="1378">
        <f>'IB_6.1.sz.mell'!D41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'IB_6.1.sz.mell'!C42</f>
        <v>4000000</v>
      </c>
      <c r="D42" s="1378">
        <f>'IB_6.1.sz.mell'!D42</f>
        <v>4000000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'IB_6.1.sz.mell'!C43</f>
        <v>1400000</v>
      </c>
      <c r="D43" s="1378">
        <f>'IB_6.1.sz.mell'!D43</f>
        <v>1400000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'IB_6.1.sz.mell'!C44</f>
        <v>0</v>
      </c>
      <c r="D44" s="1378">
        <f>'IB_6.1.sz.mell'!D44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'IB_6.1.sz.mell'!C45</f>
        <v>0</v>
      </c>
      <c r="D45" s="1378">
        <f>'IB_6.1.sz.mell'!D45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'IB_6.1.sz.mell'!C46</f>
        <v>0</v>
      </c>
      <c r="D46" s="1386">
        <f>'IB_6.1.sz.mell'!D46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'IB_6.1.sz.mell'!C47</f>
        <v>0</v>
      </c>
      <c r="D47" s="1387">
        <f>'IB_6.1.sz.mell'!D47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'IB_6.1.sz.mell'!C48</f>
        <v>0</v>
      </c>
      <c r="D48" s="1387">
        <f>'IB_6.1.sz.mell'!D48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'IB_6.1.sz.mell'!C49</f>
        <v>1000000</v>
      </c>
      <c r="D49" s="694">
        <f>'IB_6.1.sz.mell'!D49</f>
        <v>1000000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'IB_6.1.sz.mell'!C50</f>
        <v>0</v>
      </c>
      <c r="D50" s="1388">
        <f>'IB_6.1.sz.mell'!D50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'IB_6.1.sz.mell'!C51</f>
        <v>0</v>
      </c>
      <c r="D51" s="1386">
        <f>'IB_6.1.sz.mell'!D51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'IB_6.1.sz.mell'!C52</f>
        <v>1000000</v>
      </c>
      <c r="D52" s="1386">
        <f>'IB_6.1.sz.mell'!D52</f>
        <v>1000000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'IB_6.1.sz.mell'!C53</f>
        <v>0</v>
      </c>
      <c r="D53" s="1386">
        <f>'IB_6.1.sz.mell'!D53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'IB_6.1.sz.mell'!C54</f>
        <v>0</v>
      </c>
      <c r="D54" s="1387">
        <f>'IB_6.1.sz.mell'!D54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'IB_6.1.sz.mell'!C55</f>
        <v>0</v>
      </c>
      <c r="D55" s="694">
        <f>'IB_6.1.sz.mell'!D55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'IB_6.1.sz.mell'!C56</f>
        <v>0</v>
      </c>
      <c r="D56" s="1377">
        <f>'IB_6.1.sz.mell'!D56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'IB_6.1.sz.mell'!C57</f>
        <v>0</v>
      </c>
      <c r="D57" s="1378">
        <f>'IB_6.1.sz.mell'!D57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'IB_6.1.sz.mell'!C58</f>
        <v>0</v>
      </c>
      <c r="D58" s="1378">
        <f>'IB_6.1.sz.mell'!D58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'IB_6.1.sz.mell'!C59</f>
        <v>0</v>
      </c>
      <c r="D59" s="1379">
        <f>'IB_6.1.sz.mell'!D59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'IB_6.1.sz.mell'!C60</f>
        <v>0</v>
      </c>
      <c r="D60" s="694">
        <f>'IB_6.1.sz.mell'!D60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'IB_6.1.sz.mell'!C61</f>
        <v>0</v>
      </c>
      <c r="D61" s="1386">
        <f>'IB_6.1.sz.mell'!D61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'IB_6.1.sz.mell'!C62</f>
        <v>0</v>
      </c>
      <c r="D62" s="1386">
        <f>'IB_6.1.sz.mell'!D62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'IB_6.1.sz.mell'!C63</f>
        <v>0</v>
      </c>
      <c r="D63" s="1386">
        <f>'IB_6.1.sz.mell'!D63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'IB_6.1.sz.mell'!C64</f>
        <v>0</v>
      </c>
      <c r="D64" s="1386">
        <f>'IB_6.1.sz.mell'!D64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'IB_6.1.sz.mell'!C65</f>
        <v>754917163</v>
      </c>
      <c r="D65" s="695">
        <f>'IB_6.1.sz.mell'!D65</f>
        <v>754917163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'IB_6.1.sz.mell'!C66</f>
        <v>17000000</v>
      </c>
      <c r="D66" s="694">
        <f>'IB_6.1.sz.mell'!D66</f>
        <v>17000000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'IB_6.1.sz.mell'!C67</f>
        <v>0</v>
      </c>
      <c r="D67" s="1386">
        <f>'IB_6.1.sz.mell'!D67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'IB_6.1.sz.mell'!C68</f>
        <v>17000000</v>
      </c>
      <c r="D68" s="1386">
        <f>'IB_6.1.sz.mell'!D68</f>
        <v>17000000</v>
      </c>
      <c r="E68" s="252"/>
    </row>
    <row r="69" spans="1:5" s="92" customFormat="1" ht="12" customHeight="1" thickBot="1" x14ac:dyDescent="0.25">
      <c r="A69" s="430" t="s">
        <v>342</v>
      </c>
      <c r="B69" s="763" t="s">
        <v>456</v>
      </c>
      <c r="C69" s="676">
        <f>'IB_6.1.sz.mell'!C69</f>
        <v>0</v>
      </c>
      <c r="D69" s="1389">
        <f>'IB_6.1.sz.mell'!D69</f>
        <v>0</v>
      </c>
      <c r="E69" s="864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'IB_6.1.sz.mell'!C70</f>
        <v>0</v>
      </c>
      <c r="D70" s="382">
        <f>'IB_6.1.sz.mell'!D70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'IB_6.1.sz.mell'!C71</f>
        <v>0</v>
      </c>
      <c r="D71" s="679">
        <f>'IB_6.1.sz.mell'!D71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'IB_6.1.sz.mell'!C72</f>
        <v>0</v>
      </c>
      <c r="D72" s="679">
        <f>'IB_6.1.sz.mell'!D72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'IB_6.1.sz.mell'!C73</f>
        <v>0</v>
      </c>
      <c r="D73" s="679">
        <f>'IB_6.1.sz.mell'!D73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'IB_6.1.sz.mell'!C74</f>
        <v>0</v>
      </c>
      <c r="D74" s="679">
        <f>'IB_6.1.sz.mell'!D74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'IB_6.1.sz.mell'!C75</f>
        <v>351089932</v>
      </c>
      <c r="D75" s="382">
        <f>'IB_6.1.sz.mell'!D75</f>
        <v>351089932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'IB_6.1.sz.mell'!C76</f>
        <v>351089932</v>
      </c>
      <c r="D76" s="679">
        <f>'IB_6.1.sz.mell'!D76</f>
        <v>351089932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'IB_6.1.sz.mell'!C77</f>
        <v>0</v>
      </c>
      <c r="D77" s="679">
        <f>'IB_6.1.sz.mell'!D77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'IB_6.1.sz.mell'!C78</f>
        <v>0</v>
      </c>
      <c r="D78" s="382">
        <f>'IB_6.1.sz.mell'!D78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'IB_6.1.sz.mell'!C79</f>
        <v>0</v>
      </c>
      <c r="D79" s="679">
        <f>'IB_6.1.sz.mell'!D79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'IB_6.1.sz.mell'!C80</f>
        <v>0</v>
      </c>
      <c r="D80" s="679">
        <f>'IB_6.1.sz.mell'!D80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'IB_6.1.sz.mell'!C81</f>
        <v>0</v>
      </c>
      <c r="D81" s="679">
        <f>'IB_6.1.sz.mell'!D81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'IB_6.1.sz.mell'!C82</f>
        <v>0</v>
      </c>
      <c r="D82" s="382">
        <f>'IB_6.1.sz.mell'!D82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'IB_6.1.sz.mell'!C83</f>
        <v>0</v>
      </c>
      <c r="D83" s="679">
        <f>'IB_6.1.sz.mell'!D83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'IB_6.1.sz.mell'!C84</f>
        <v>0</v>
      </c>
      <c r="D84" s="679">
        <f>'IB_6.1.sz.mell'!D84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'IB_6.1.sz.mell'!C85</f>
        <v>0</v>
      </c>
      <c r="D85" s="679">
        <f>'IB_6.1.sz.mell'!D85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'IB_6.1.sz.mell'!C86</f>
        <v>0</v>
      </c>
      <c r="D86" s="679">
        <f>'IB_6.1.sz.mell'!D86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'IB_6.1.sz.mell'!C87</f>
        <v>0</v>
      </c>
      <c r="D87" s="382">
        <f>'IB_6.1.sz.mell'!D87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'IB_6.1.sz.mell'!C88</f>
        <v>0</v>
      </c>
      <c r="D88" s="382">
        <f>'IB_6.1.sz.mell'!D88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'IB_6.1.sz.mell'!C89</f>
        <v>368089932</v>
      </c>
      <c r="D89" s="389">
        <f>'IB_6.1.sz.mell'!D89</f>
        <v>368089932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'IB_6.1.sz.mell'!C90</f>
        <v>1123007095</v>
      </c>
      <c r="D90" s="389">
        <f>'IB_6.1.sz.mell'!D90</f>
        <v>1123007095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'IB_6.1.sz.mell'!C93</f>
        <v>429785053</v>
      </c>
      <c r="D93" s="381">
        <f>'IB_6.1.sz.mell'!D93</f>
        <v>429785053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'IB_6.1.sz.mell'!C94</f>
        <v>219295210</v>
      </c>
      <c r="D94" s="684">
        <f>'IB_6.1.sz.mell'!D94</f>
        <v>219295210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'IB_6.1.sz.mell'!C95</f>
        <v>33990758</v>
      </c>
      <c r="D95" s="686">
        <f>'IB_6.1.sz.mell'!D95</f>
        <v>33990758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'IB_6.1.sz.mell'!C96</f>
        <v>154999085</v>
      </c>
      <c r="D96" s="686">
        <f>'IB_6.1.sz.mell'!D96</f>
        <v>154999085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'IB_6.1.sz.mell'!C97</f>
        <v>17000000</v>
      </c>
      <c r="D97" s="1379">
        <f>'IB_6.1.sz.mell'!D97</f>
        <v>17000000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'IB_6.1.sz.mell'!C98</f>
        <v>4500000</v>
      </c>
      <c r="D98" s="1379">
        <f>'IB_6.1.sz.mell'!D98</f>
        <v>4500000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'IB_6.1.sz.mell'!C99</f>
        <v>0</v>
      </c>
      <c r="D99" s="1379">
        <f>'IB_6.1.sz.mell'!D99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'IB_6.1.sz.mell'!C100</f>
        <v>0</v>
      </c>
      <c r="D100" s="1379">
        <f>'IB_6.1.sz.mell'!D100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'IB_6.1.sz.mell'!C101</f>
        <v>0</v>
      </c>
      <c r="D101" s="1379">
        <f>'IB_6.1.sz.mell'!D101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'IB_6.1.sz.mell'!C102</f>
        <v>0</v>
      </c>
      <c r="D102" s="1379">
        <f>'IB_6.1.sz.mell'!D102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'IB_6.1.sz.mell'!C103</f>
        <v>0</v>
      </c>
      <c r="D103" s="1379">
        <f>'IB_6.1.sz.mell'!D103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'IB_6.1.sz.mell'!C104</f>
        <v>0</v>
      </c>
      <c r="D104" s="1379">
        <f>'IB_6.1.sz.mell'!D104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'IB_6.1.sz.mell'!C105</f>
        <v>0</v>
      </c>
      <c r="D105" s="1379">
        <f>'IB_6.1.sz.mell'!D105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'IB_6.1.sz.mell'!C106</f>
        <v>0</v>
      </c>
      <c r="D106" s="1379">
        <f>'IB_6.1.sz.mell'!D106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'IB_6.1.sz.mell'!C107</f>
        <v>0</v>
      </c>
      <c r="D107" s="1379">
        <f>'IB_6.1.sz.mell'!D107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'IB_6.1.sz.mell'!C108</f>
        <v>0</v>
      </c>
      <c r="D108" s="1379">
        <f>'IB_6.1.sz.mell'!D108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'IB_6.1.sz.mell'!C109</f>
        <v>0</v>
      </c>
      <c r="D109" s="1379">
        <f>'IB_6.1.sz.mell'!D109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'IB_6.1.sz.mell'!C110</f>
        <v>0</v>
      </c>
      <c r="D110" s="1378">
        <f>'IB_6.1.sz.mell'!D110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'IB_6.1.sz.mell'!C111</f>
        <v>0</v>
      </c>
      <c r="D111" s="1378">
        <f>'IB_6.1.sz.mell'!D111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'IB_6.1.sz.mell'!C112</f>
        <v>0</v>
      </c>
      <c r="D112" s="1379">
        <f>'IB_6.1.sz.mell'!D112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'IB_6.1.sz.mell'!C113</f>
        <v>0</v>
      </c>
      <c r="D113" s="1417">
        <f>'IB_6.1.sz.mell'!D113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'IB_6.1.sz.mell'!C114</f>
        <v>547260553</v>
      </c>
      <c r="D114" s="694">
        <f>'IB_6.1.sz.mell'!D114</f>
        <v>547260553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'IB_6.1.sz.mell'!C115</f>
        <v>429646847</v>
      </c>
      <c r="D115" s="1377">
        <f>'IB_6.1.sz.mell'!D115</f>
        <v>429646847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'IB_6.1.sz.mell'!C116</f>
        <v>0</v>
      </c>
      <c r="D116" s="1377">
        <f>'IB_6.1.sz.mell'!D116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'IB_6.1.sz.mell'!C117</f>
        <v>117613706</v>
      </c>
      <c r="D117" s="1378">
        <f>'IB_6.1.sz.mell'!D117</f>
        <v>117613706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'IB_6.1.sz.mell'!C118</f>
        <v>0</v>
      </c>
      <c r="D118" s="1378">
        <f>'IB_6.1.sz.mell'!D118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'IB_6.1.sz.mell'!C119</f>
        <v>0</v>
      </c>
      <c r="D119" s="1378">
        <f>'IB_6.1.sz.mell'!D119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'IB_6.1.sz.mell'!C120</f>
        <v>0</v>
      </c>
      <c r="D120" s="1378">
        <f>'IB_6.1.sz.mell'!D120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'IB_6.1.sz.mell'!C121</f>
        <v>0</v>
      </c>
      <c r="D121" s="1378">
        <f>'IB_6.1.sz.mell'!D121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'IB_6.1.sz.mell'!C122</f>
        <v>0</v>
      </c>
      <c r="D122" s="1378">
        <f>'IB_6.1.sz.mell'!D122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'IB_6.1.sz.mell'!C123</f>
        <v>0</v>
      </c>
      <c r="D123" s="1378">
        <f>'IB_6.1.sz.mell'!D123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'IB_6.1.sz.mell'!C124</f>
        <v>0</v>
      </c>
      <c r="D124" s="1378">
        <f>'IB_6.1.sz.mell'!D124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'IB_6.1.sz.mell'!C125</f>
        <v>0</v>
      </c>
      <c r="D125" s="1378">
        <f>'IB_6.1.sz.mell'!D125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'IB_6.1.sz.mell'!C126</f>
        <v>0</v>
      </c>
      <c r="D126" s="1378">
        <f>'IB_6.1.sz.mell'!D126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'IB_6.1.sz.mell'!C127</f>
        <v>0</v>
      </c>
      <c r="D127" s="1379">
        <f>'IB_6.1.sz.mell'!D127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'IB_6.1.sz.mell'!C128</f>
        <v>977045606</v>
      </c>
      <c r="D128" s="694">
        <f>'IB_6.1.sz.mell'!D128</f>
        <v>977045606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'IB_6.1.sz.mell'!C129</f>
        <v>17000000</v>
      </c>
      <c r="D129" s="694">
        <f>'IB_6.1.sz.mell'!D129</f>
        <v>17000000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'IB_6.1.sz.mell'!C130</f>
        <v>0</v>
      </c>
      <c r="D130" s="1378">
        <f>'IB_6.1.sz.mell'!D130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'IB_6.1.sz.mell'!C131</f>
        <v>17000000</v>
      </c>
      <c r="D131" s="1378">
        <f>'IB_6.1.sz.mell'!D131</f>
        <v>17000000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'IB_6.1.sz.mell'!C132</f>
        <v>0</v>
      </c>
      <c r="D132" s="1378">
        <f>'IB_6.1.sz.mell'!D132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'IB_6.1.sz.mell'!C133</f>
        <v>0</v>
      </c>
      <c r="D133" s="694">
        <f>'IB_6.1.sz.mell'!D133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'IB_6.1.sz.mell'!C134</f>
        <v>0</v>
      </c>
      <c r="D134" s="1378">
        <f>'IB_6.1.sz.mell'!D134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'IB_6.1.sz.mell'!C135</f>
        <v>0</v>
      </c>
      <c r="D135" s="1378">
        <f>'IB_6.1.sz.mell'!D135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'IB_6.1.sz.mell'!C136</f>
        <v>0</v>
      </c>
      <c r="D136" s="1378">
        <f>'IB_6.1.sz.mell'!D136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'IB_6.1.sz.mell'!C137</f>
        <v>0</v>
      </c>
      <c r="D137" s="1378">
        <f>'IB_6.1.sz.mell'!D137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'IB_6.1.sz.mell'!C138</f>
        <v>0</v>
      </c>
      <c r="D138" s="1378">
        <f>'IB_6.1.sz.mell'!D138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'IB_6.1.sz.mell'!C139</f>
        <v>0</v>
      </c>
      <c r="D139" s="1378">
        <f>'IB_6.1.sz.mell'!D139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'IB_6.1.sz.mell'!C140</f>
        <v>128961489</v>
      </c>
      <c r="D140" s="695">
        <f>'IB_6.1.sz.mell'!D140</f>
        <v>128961489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'IB_6.1.sz.mell'!C141</f>
        <v>0</v>
      </c>
      <c r="D141" s="1378">
        <f>'IB_6.1.sz.mell'!D141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'IB_6.1.sz.mell'!C142</f>
        <v>0</v>
      </c>
      <c r="D142" s="1378">
        <f>'IB_6.1.sz.mell'!D142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'IB_6.1.sz.mell'!C143</f>
        <v>128961489</v>
      </c>
      <c r="D143" s="1378">
        <f>'IB_6.1.sz.mell'!D143</f>
        <v>128961489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'IB_6.1.sz.mell'!C144</f>
        <v>0</v>
      </c>
      <c r="D144" s="1378">
        <f>'IB_6.1.sz.mell'!D144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'IB_6.1.sz.mell'!C145</f>
        <v>0</v>
      </c>
      <c r="D145" s="1378">
        <f>'IB_6.1.sz.mell'!D145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'IB_6.1.sz.mell'!C146</f>
        <v>0</v>
      </c>
      <c r="D146" s="696">
        <f>'IB_6.1.sz.mell'!D146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'IB_6.1.sz.mell'!C147</f>
        <v>0</v>
      </c>
      <c r="D147" s="1378">
        <f>'IB_6.1.sz.mell'!D147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'IB_6.1.sz.mell'!C148</f>
        <v>0</v>
      </c>
      <c r="D148" s="1378">
        <f>'IB_6.1.sz.mell'!D148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'IB_6.1.sz.mell'!C149</f>
        <v>0</v>
      </c>
      <c r="D149" s="1378">
        <f>'IB_6.1.sz.mell'!D149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'IB_6.1.sz.mell'!C150</f>
        <v>0</v>
      </c>
      <c r="D150" s="1378">
        <f>'IB_6.1.sz.mell'!D150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'IB_6.1.sz.mell'!C151</f>
        <v>0</v>
      </c>
      <c r="D151" s="1379">
        <f>'IB_6.1.sz.mell'!D151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'IB_6.1.sz.mell'!C152</f>
        <v>0</v>
      </c>
      <c r="D152" s="696">
        <f>'IB_6.1.sz.mell'!D152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'IB_6.1.sz.mell'!C153</f>
        <v>0</v>
      </c>
      <c r="D153" s="696">
        <f>'IB_6.1.sz.mell'!D153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'IB_6.1.sz.mell'!C154</f>
        <v>145961489</v>
      </c>
      <c r="D154" s="702">
        <f>'IB_6.1.sz.mell'!D154</f>
        <v>145961489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'IB_6.1.sz.mell'!C155</f>
        <v>1123007095</v>
      </c>
      <c r="D155" s="702">
        <f>'IB_6.1.sz.mell'!D155</f>
        <v>1123007095</v>
      </c>
      <c r="E155" s="482">
        <f>+E128+E154</f>
        <v>0</v>
      </c>
    </row>
    <row r="156" spans="1:5" ht="13.5" thickBot="1" x14ac:dyDescent="0.25">
      <c r="C156" s="607">
        <f>'IB_6.1.sz.mell'!C156</f>
        <v>0</v>
      </c>
      <c r="D156" s="607">
        <f>'IB_6.1.sz.mell'!D156</f>
        <v>0</v>
      </c>
      <c r="E156" s="377"/>
    </row>
    <row r="157" spans="1:5" ht="15.2" customHeight="1" thickBot="1" x14ac:dyDescent="0.25">
      <c r="A157" s="229" t="s">
        <v>805</v>
      </c>
      <c r="B157" s="230"/>
      <c r="C157" s="1410">
        <f>'IB_6.1.sz.mell'!C157</f>
        <v>0</v>
      </c>
      <c r="D157" s="1410">
        <f>'IB_6.1.sz.mell'!D157</f>
        <v>0</v>
      </c>
      <c r="E157" s="865"/>
    </row>
    <row r="158" spans="1:5" ht="14.45" customHeight="1" thickBot="1" x14ac:dyDescent="0.25">
      <c r="A158" s="229" t="s">
        <v>806</v>
      </c>
      <c r="B158" s="230"/>
      <c r="C158" s="1410">
        <f>'IB_6.1.sz.mell'!C158</f>
        <v>0</v>
      </c>
      <c r="D158" s="1410">
        <f>'IB_6.1.sz.mell'!D158</f>
        <v>0</v>
      </c>
      <c r="E158" s="865"/>
    </row>
  </sheetData>
  <sheetProtection sheet="1" formatCells="0"/>
  <customSheetViews>
    <customSheetView guid="{9A8A2574-4E4C-4A0E-A4B4-611EAAF4A38D}" scale="120">
      <selection activeCell="E9" sqref="E9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3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J31" sqref="J31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CONCATENATE("6.1.1. melléklet ",Z_ALAPADATOK!A7," ",Z_ALAPADATOK!B7," ",Z_ALAPADATOK!C7," ",Z_ALAPADATOK!D7," ",Z_ALAPADATOK!E7," ",Z_ALAPADATOK!F7," ",Z_ALAPADATOK!G7," ",Z_ALAPADATOK!H7)</f>
        <v>6.1.1. melléklet a …. / 2022. ( … ) önkormányzati rendelethez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CONCATENATE(Z_ALAPADATOK!A3)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412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'Z_6.1.sz.mell'!E4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CONCATENATE('Z_6.1.sz.mell'!E5)</f>
        <v>Teljesítés
2021.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'IB_6.1.1.sz.mell'!C8</f>
        <v>314031582</v>
      </c>
      <c r="D8" s="694">
        <f>'IB_6.1.1.sz.mell'!D8</f>
        <v>314031582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'IB_6.1.1.sz.mell'!C9</f>
        <v>314031582</v>
      </c>
      <c r="D9" s="1377">
        <f>'IB_6.1.1.sz.mell'!D9</f>
        <v>314031582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'IB_6.1.1.sz.mell'!C10</f>
        <v>0</v>
      </c>
      <c r="D10" s="1378">
        <f>'IB_6.1.1.sz.mell'!D10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'IB_6.1.1.sz.mell'!C11</f>
        <v>0</v>
      </c>
      <c r="D11" s="1378">
        <f>'IB_6.1.1.sz.mell'!D11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'IB_6.1.1.sz.mell'!C12</f>
        <v>0</v>
      </c>
      <c r="D12" s="1378">
        <f>'IB_6.1.1.sz.mell'!D12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'IB_6.1.1.sz.mell'!C13</f>
        <v>0</v>
      </c>
      <c r="D13" s="1378">
        <f>'IB_6.1.1.sz.mell'!D13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'IB_6.1.1.sz.mell'!C14</f>
        <v>0</v>
      </c>
      <c r="D14" s="1378">
        <f>'IB_6.1.1.sz.mell'!D14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'IB_6.1.1.sz.mell'!C15</f>
        <v>0</v>
      </c>
      <c r="D15" s="694">
        <f>'IB_6.1.1.sz.mell'!D15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'IB_6.1.1.sz.mell'!C16</f>
        <v>0</v>
      </c>
      <c r="D16" s="1377">
        <f>'IB_6.1.1.sz.mell'!D16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'IB_6.1.1.sz.mell'!C17</f>
        <v>0</v>
      </c>
      <c r="D17" s="1378">
        <f>'IB_6.1.1.sz.mell'!D17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'IB_6.1.1.sz.mell'!C18</f>
        <v>0</v>
      </c>
      <c r="D18" s="1378">
        <f>'IB_6.1.1.sz.mell'!D18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'IB_6.1.1.sz.mell'!C19</f>
        <v>0</v>
      </c>
      <c r="D19" s="1378">
        <f>'IB_6.1.1.sz.mell'!D19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'IB_6.1.1.sz.mell'!C20</f>
        <v>0</v>
      </c>
      <c r="D20" s="1378">
        <f>'IB_6.1.1.sz.mell'!D20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'IB_6.1.1.sz.mell'!C21</f>
        <v>0</v>
      </c>
      <c r="D21" s="1379">
        <f>'IB_6.1.1.sz.mell'!D21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'IB_6.1.1.sz.mell'!C22</f>
        <v>0</v>
      </c>
      <c r="D22" s="694">
        <f>'IB_6.1.1.sz.mell'!D22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'IB_6.1.1.sz.mell'!C23</f>
        <v>0</v>
      </c>
      <c r="D23" s="1377">
        <f>'IB_6.1.1.sz.mell'!D23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'IB_6.1.1.sz.mell'!C24</f>
        <v>0</v>
      </c>
      <c r="D24" s="1378">
        <f>'IB_6.1.1.sz.mell'!D24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'IB_6.1.1.sz.mell'!C25</f>
        <v>0</v>
      </c>
      <c r="D25" s="1378">
        <f>'IB_6.1.1.sz.mell'!D25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'IB_6.1.1.sz.mell'!C26</f>
        <v>0</v>
      </c>
      <c r="D26" s="1378">
        <f>'IB_6.1.1.sz.mell'!D26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'IB_6.1.1.sz.mell'!C27</f>
        <v>0</v>
      </c>
      <c r="D27" s="1378">
        <f>'IB_6.1.1.sz.mell'!D27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'IB_6.1.1.sz.mell'!C28</f>
        <v>0</v>
      </c>
      <c r="D28" s="1379">
        <f>'IB_6.1.1.sz.mell'!D28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'IB_6.1.1.sz.mell'!C29</f>
        <v>0</v>
      </c>
      <c r="D29" s="389">
        <f>'IB_6.1.1.sz.mell'!D29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'Z_1.1.sz.mell.'!B33</f>
        <v>Építményadó</v>
      </c>
      <c r="C30" s="668">
        <f>'IB_6.1.1.sz.mell'!C30</f>
        <v>0</v>
      </c>
      <c r="D30" s="668">
        <f>'IB_6.1.1.sz.mell'!D30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'Z_1.1.sz.mell.'!B34</f>
        <v>Idegenforgalmi adó</v>
      </c>
      <c r="C31" s="686">
        <f>'IB_6.1.1.sz.mell'!C31</f>
        <v>0</v>
      </c>
      <c r="D31" s="686">
        <f>'IB_6.1.1.sz.mell'!D31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'Z_1.1.sz.mell.'!B35</f>
        <v>Iparűzési adó</v>
      </c>
      <c r="C32" s="686">
        <f>'IB_6.1.1.sz.mell'!C32</f>
        <v>0</v>
      </c>
      <c r="D32" s="686">
        <f>'IB_6.1.1.sz.mell'!D32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'Z_1.1.sz.mell.'!B36</f>
        <v xml:space="preserve">Talajterhelési díj </v>
      </c>
      <c r="C33" s="686">
        <f>'IB_6.1.1.sz.mell'!C33</f>
        <v>0</v>
      </c>
      <c r="D33" s="686">
        <f>'IB_6.1.1.sz.mell'!D33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'Z_1.1.sz.mell.'!B37</f>
        <v>Gépjárműadó</v>
      </c>
      <c r="C34" s="686">
        <f>'IB_6.1.1.sz.mell'!C34</f>
        <v>0</v>
      </c>
      <c r="D34" s="686">
        <f>'IB_6.1.1.sz.mell'!D34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'Z_1.1.sz.mell.'!B38</f>
        <v>Telekadó</v>
      </c>
      <c r="C35" s="686">
        <f>'IB_6.1.1.sz.mell'!C35</f>
        <v>0</v>
      </c>
      <c r="D35" s="686">
        <f>'IB_6.1.1.sz.mell'!D35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'Z_1.1.sz.mell.'!B39</f>
        <v>Egyéb bírság bevételei</v>
      </c>
      <c r="C36" s="688">
        <f>'IB_6.1.1.sz.mell'!C36</f>
        <v>0</v>
      </c>
      <c r="D36" s="688">
        <f>'IB_6.1.1.sz.mell'!D36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'IB_6.1.1.sz.mell'!C37</f>
        <v>0</v>
      </c>
      <c r="D37" s="694">
        <f>'IB_6.1.1.sz.mell'!D37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'IB_6.1.1.sz.mell'!C38</f>
        <v>0</v>
      </c>
      <c r="D38" s="1377">
        <f>'IB_6.1.1.sz.mell'!D38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'IB_6.1.1.sz.mell'!C39</f>
        <v>0</v>
      </c>
      <c r="D39" s="1378">
        <f>'IB_6.1.1.sz.mell'!D39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'IB_6.1.1.sz.mell'!C40</f>
        <v>0</v>
      </c>
      <c r="D40" s="1378">
        <f>'IB_6.1.1.sz.mell'!D40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'IB_6.1.1.sz.mell'!C41</f>
        <v>0</v>
      </c>
      <c r="D41" s="1378">
        <f>'IB_6.1.1.sz.mell'!D41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'IB_6.1.1.sz.mell'!C42</f>
        <v>0</v>
      </c>
      <c r="D42" s="1378">
        <f>'IB_6.1.1.sz.mell'!D42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'IB_6.1.1.sz.mell'!C43</f>
        <v>0</v>
      </c>
      <c r="D43" s="1378">
        <f>'IB_6.1.1.sz.mell'!D43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'IB_6.1.1.sz.mell'!C44</f>
        <v>0</v>
      </c>
      <c r="D44" s="1378">
        <f>'IB_6.1.1.sz.mell'!D44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'IB_6.1.1.sz.mell'!C45</f>
        <v>0</v>
      </c>
      <c r="D45" s="1378">
        <f>'IB_6.1.1.sz.mell'!D45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'IB_6.1.1.sz.mell'!C46</f>
        <v>0</v>
      </c>
      <c r="D46" s="1386">
        <f>'IB_6.1.1.sz.mell'!D46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'IB_6.1.1.sz.mell'!C47</f>
        <v>0</v>
      </c>
      <c r="D47" s="1387">
        <f>'IB_6.1.1.sz.mell'!D47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'IB_6.1.1.sz.mell'!C48</f>
        <v>0</v>
      </c>
      <c r="D48" s="1387">
        <f>'IB_6.1.1.sz.mell'!D48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'IB_6.1.1.sz.mell'!C49</f>
        <v>0</v>
      </c>
      <c r="D49" s="694">
        <f>'IB_6.1.1.sz.mell'!D49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'IB_6.1.1.sz.mell'!C50</f>
        <v>0</v>
      </c>
      <c r="D50" s="1388">
        <f>'IB_6.1.1.sz.mell'!D50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'IB_6.1.1.sz.mell'!C51</f>
        <v>0</v>
      </c>
      <c r="D51" s="1386">
        <f>'IB_6.1.1.sz.mell'!D51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'IB_6.1.1.sz.mell'!C52</f>
        <v>0</v>
      </c>
      <c r="D52" s="1386">
        <f>'IB_6.1.1.sz.mell'!D52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'IB_6.1.1.sz.mell'!C53</f>
        <v>0</v>
      </c>
      <c r="D53" s="1386">
        <f>'IB_6.1.1.sz.mell'!D53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'IB_6.1.1.sz.mell'!C54</f>
        <v>0</v>
      </c>
      <c r="D54" s="1387">
        <f>'IB_6.1.1.sz.mell'!D54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'IB_6.1.1.sz.mell'!C55</f>
        <v>0</v>
      </c>
      <c r="D55" s="694">
        <f>'IB_6.1.1.sz.mell'!D55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'IB_6.1.1.sz.mell'!C56</f>
        <v>0</v>
      </c>
      <c r="D56" s="1377">
        <f>'IB_6.1.1.sz.mell'!D56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'IB_6.1.1.sz.mell'!C57</f>
        <v>0</v>
      </c>
      <c r="D57" s="1378">
        <f>'IB_6.1.1.sz.mell'!D57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'IB_6.1.1.sz.mell'!C58</f>
        <v>0</v>
      </c>
      <c r="D58" s="1378">
        <f>'IB_6.1.1.sz.mell'!D58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'IB_6.1.1.sz.mell'!C59</f>
        <v>0</v>
      </c>
      <c r="D59" s="1379">
        <f>'IB_6.1.1.sz.mell'!D59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'IB_6.1.1.sz.mell'!C60</f>
        <v>0</v>
      </c>
      <c r="D60" s="694">
        <f>'IB_6.1.1.sz.mell'!D60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'IB_6.1.1.sz.mell'!C61</f>
        <v>0</v>
      </c>
      <c r="D61" s="1386">
        <f>'IB_6.1.1.sz.mell'!D61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'IB_6.1.1.sz.mell'!C62</f>
        <v>0</v>
      </c>
      <c r="D62" s="1386">
        <f>'IB_6.1.1.sz.mell'!D62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'IB_6.1.1.sz.mell'!C63</f>
        <v>0</v>
      </c>
      <c r="D63" s="1386">
        <f>'IB_6.1.1.sz.mell'!D63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'IB_6.1.1.sz.mell'!C64</f>
        <v>0</v>
      </c>
      <c r="D64" s="1386">
        <f>'IB_6.1.1.sz.mell'!D64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'IB_6.1.1.sz.mell'!C65</f>
        <v>314031582</v>
      </c>
      <c r="D65" s="695">
        <f>'IB_6.1.1.sz.mell'!D65</f>
        <v>314031582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'IB_6.1.1.sz.mell'!C66</f>
        <v>0</v>
      </c>
      <c r="D66" s="694">
        <f>'IB_6.1.1.sz.mell'!D66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'IB_6.1.1.sz.mell'!C67</f>
        <v>0</v>
      </c>
      <c r="D67" s="1386">
        <f>'IB_6.1.1.sz.mell'!D67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'IB_6.1.1.sz.mell'!C68</f>
        <v>0</v>
      </c>
      <c r="D68" s="1386">
        <f>'IB_6.1.1.sz.mell'!D68</f>
        <v>0</v>
      </c>
      <c r="E68" s="252"/>
    </row>
    <row r="69" spans="1:5" s="92" customFormat="1" ht="12" customHeight="1" thickBot="1" x14ac:dyDescent="0.25">
      <c r="A69" s="430" t="s">
        <v>342</v>
      </c>
      <c r="B69" s="763" t="s">
        <v>307</v>
      </c>
      <c r="C69" s="676">
        <f>'IB_6.1.1.sz.mell'!C69</f>
        <v>0</v>
      </c>
      <c r="D69" s="1389">
        <f>'IB_6.1.1.sz.mell'!D69</f>
        <v>0</v>
      </c>
      <c r="E69" s="864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'IB_6.1.1.sz.mell'!C70</f>
        <v>0</v>
      </c>
      <c r="D70" s="382">
        <f>'IB_6.1.1.sz.mell'!D70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'IB_6.1.1.sz.mell'!C71</f>
        <v>0</v>
      </c>
      <c r="D71" s="679">
        <f>'IB_6.1.1.sz.mell'!D71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'IB_6.1.1.sz.mell'!C72</f>
        <v>0</v>
      </c>
      <c r="D72" s="679">
        <f>'IB_6.1.1.sz.mell'!D72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'IB_6.1.1.sz.mell'!C73</f>
        <v>0</v>
      </c>
      <c r="D73" s="679">
        <f>'IB_6.1.1.sz.mell'!D73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'IB_6.1.1.sz.mell'!C74</f>
        <v>0</v>
      </c>
      <c r="D74" s="679">
        <f>'IB_6.1.1.sz.mell'!D74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'IB_6.1.1.sz.mell'!C75</f>
        <v>0</v>
      </c>
      <c r="D75" s="382">
        <f>'IB_6.1.1.sz.mell'!D75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'IB_6.1.1.sz.mell'!C76</f>
        <v>0</v>
      </c>
      <c r="D76" s="679">
        <f>'IB_6.1.1.sz.mell'!D76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'IB_6.1.1.sz.mell'!C77</f>
        <v>0</v>
      </c>
      <c r="D77" s="679">
        <f>'IB_6.1.1.sz.mell'!D77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'IB_6.1.1.sz.mell'!C78</f>
        <v>0</v>
      </c>
      <c r="D78" s="382">
        <f>'IB_6.1.1.sz.mell'!D78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'IB_6.1.1.sz.mell'!C79</f>
        <v>0</v>
      </c>
      <c r="D79" s="679">
        <f>'IB_6.1.1.sz.mell'!D79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'IB_6.1.1.sz.mell'!C80</f>
        <v>0</v>
      </c>
      <c r="D80" s="679">
        <f>'IB_6.1.1.sz.mell'!D80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'IB_6.1.1.sz.mell'!C81</f>
        <v>0</v>
      </c>
      <c r="D81" s="679">
        <f>'IB_6.1.1.sz.mell'!D81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'IB_6.1.1.sz.mell'!C82</f>
        <v>0</v>
      </c>
      <c r="D82" s="382">
        <f>'IB_6.1.1.sz.mell'!D82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'IB_6.1.1.sz.mell'!C83</f>
        <v>0</v>
      </c>
      <c r="D83" s="679">
        <f>'IB_6.1.1.sz.mell'!D83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'IB_6.1.1.sz.mell'!C84</f>
        <v>0</v>
      </c>
      <c r="D84" s="679">
        <f>'IB_6.1.1.sz.mell'!D84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'IB_6.1.1.sz.mell'!C85</f>
        <v>0</v>
      </c>
      <c r="D85" s="679">
        <f>'IB_6.1.1.sz.mell'!D85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'IB_6.1.1.sz.mell'!C86</f>
        <v>0</v>
      </c>
      <c r="D86" s="679">
        <f>'IB_6.1.1.sz.mell'!D86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'IB_6.1.1.sz.mell'!C87</f>
        <v>0</v>
      </c>
      <c r="D87" s="382">
        <f>'IB_6.1.1.sz.mell'!D87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'IB_6.1.1.sz.mell'!C88</f>
        <v>0</v>
      </c>
      <c r="D88" s="382">
        <f>'IB_6.1.1.sz.mell'!D88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'IB_6.1.1.sz.mell'!C89</f>
        <v>0</v>
      </c>
      <c r="D89" s="389">
        <f>'IB_6.1.1.sz.mell'!D89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'IB_6.1.1.sz.mell'!C90</f>
        <v>314031582</v>
      </c>
      <c r="D90" s="389">
        <f>'IB_6.1.1.sz.mell'!D90</f>
        <v>314031582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'IB_6.1.1.sz.mell'!C93</f>
        <v>314031582</v>
      </c>
      <c r="D93" s="381">
        <f>'IB_6.1.1.sz.mell'!D93</f>
        <v>314031582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'IB_6.1.1.sz.mell'!C94</f>
        <v>209337759</v>
      </c>
      <c r="D94" s="684">
        <f>'IB_6.1.1.sz.mell'!D94</f>
        <v>209337759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'IB_6.1.1.sz.mell'!C95</f>
        <v>32447353</v>
      </c>
      <c r="D95" s="686">
        <f>'IB_6.1.1.sz.mell'!D95</f>
        <v>32447353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'IB_6.1.1.sz.mell'!C96</f>
        <v>72246470</v>
      </c>
      <c r="D96" s="686">
        <f>'IB_6.1.1.sz.mell'!D96</f>
        <v>72246470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'IB_6.1.1.sz.mell'!C97</f>
        <v>0</v>
      </c>
      <c r="D97" s="1379">
        <f>'IB_6.1.1.sz.mell'!D97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'IB_6.1.1.sz.mell'!C98</f>
        <v>0</v>
      </c>
      <c r="D98" s="1379">
        <f>'IB_6.1.1.sz.mell'!D98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'IB_6.1.1.sz.mell'!C99</f>
        <v>0</v>
      </c>
      <c r="D99" s="1379">
        <f>'IB_6.1.1.sz.mell'!D99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'IB_6.1.1.sz.mell'!C100</f>
        <v>0</v>
      </c>
      <c r="D100" s="1379">
        <f>'IB_6.1.1.sz.mell'!D100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'IB_6.1.1.sz.mell'!C101</f>
        <v>0</v>
      </c>
      <c r="D101" s="1379">
        <f>'IB_6.1.1.sz.mell'!D101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'IB_6.1.1.sz.mell'!C102</f>
        <v>0</v>
      </c>
      <c r="D102" s="1379">
        <f>'IB_6.1.1.sz.mell'!D102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'IB_6.1.1.sz.mell'!C103</f>
        <v>0</v>
      </c>
      <c r="D103" s="1379">
        <f>'IB_6.1.1.sz.mell'!D103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'IB_6.1.1.sz.mell'!C104</f>
        <v>0</v>
      </c>
      <c r="D104" s="1379">
        <f>'IB_6.1.1.sz.mell'!D104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'IB_6.1.1.sz.mell'!C105</f>
        <v>0</v>
      </c>
      <c r="D105" s="1379">
        <f>'IB_6.1.1.sz.mell'!D105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'IB_6.1.1.sz.mell'!C106</f>
        <v>0</v>
      </c>
      <c r="D106" s="1379">
        <f>'IB_6.1.1.sz.mell'!D106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'IB_6.1.1.sz.mell'!C107</f>
        <v>0</v>
      </c>
      <c r="D107" s="1379">
        <f>'IB_6.1.1.sz.mell'!D107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'IB_6.1.1.sz.mell'!C108</f>
        <v>0</v>
      </c>
      <c r="D108" s="1379">
        <f>'IB_6.1.1.sz.mell'!D108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'IB_6.1.1.sz.mell'!C109</f>
        <v>0</v>
      </c>
      <c r="D109" s="1379">
        <f>'IB_6.1.1.sz.mell'!D109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'IB_6.1.1.sz.mell'!C110</f>
        <v>0</v>
      </c>
      <c r="D110" s="1378">
        <f>'IB_6.1.1.sz.mell'!D110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'IB_6.1.1.sz.mell'!C111</f>
        <v>0</v>
      </c>
      <c r="D111" s="1378">
        <f>'IB_6.1.1.sz.mell'!D111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'IB_6.1.1.sz.mell'!C112</f>
        <v>0</v>
      </c>
      <c r="D112" s="1379">
        <f>'IB_6.1.1.sz.mell'!D112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'IB_6.1.1.sz.mell'!C113</f>
        <v>0</v>
      </c>
      <c r="D113" s="1417">
        <f>'IB_6.1.1.sz.mell'!D113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'IB_6.1.1.sz.mell'!C114</f>
        <v>0</v>
      </c>
      <c r="D114" s="694">
        <f>'IB_6.1.1.sz.mell'!D114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'IB_6.1.1.sz.mell'!C115</f>
        <v>0</v>
      </c>
      <c r="D115" s="1377">
        <f>'IB_6.1.1.sz.mell'!D115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'IB_6.1.1.sz.mell'!C116</f>
        <v>0</v>
      </c>
      <c r="D116" s="1377">
        <f>'IB_6.1.1.sz.mell'!D116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'IB_6.1.1.sz.mell'!C117</f>
        <v>0</v>
      </c>
      <c r="D117" s="1378">
        <f>'IB_6.1.1.sz.mell'!D117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'IB_6.1.1.sz.mell'!C118</f>
        <v>0</v>
      </c>
      <c r="D118" s="1378">
        <f>'IB_6.1.1.sz.mell'!D118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'IB_6.1.1.sz.mell'!C119</f>
        <v>0</v>
      </c>
      <c r="D119" s="1378">
        <f>'IB_6.1.1.sz.mell'!D119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'IB_6.1.1.sz.mell'!C120</f>
        <v>0</v>
      </c>
      <c r="D120" s="1378">
        <f>'IB_6.1.1.sz.mell'!D120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'IB_6.1.1.sz.mell'!C121</f>
        <v>0</v>
      </c>
      <c r="D121" s="1378">
        <f>'IB_6.1.1.sz.mell'!D121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'IB_6.1.1.sz.mell'!C122</f>
        <v>0</v>
      </c>
      <c r="D122" s="1378">
        <f>'IB_6.1.1.sz.mell'!D122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'IB_6.1.1.sz.mell'!C123</f>
        <v>0</v>
      </c>
      <c r="D123" s="1378">
        <f>'IB_6.1.1.sz.mell'!D123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'IB_6.1.1.sz.mell'!C124</f>
        <v>0</v>
      </c>
      <c r="D124" s="1378">
        <f>'IB_6.1.1.sz.mell'!D124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'IB_6.1.1.sz.mell'!C125</f>
        <v>0</v>
      </c>
      <c r="D125" s="1378">
        <f>'IB_6.1.1.sz.mell'!D125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'IB_6.1.1.sz.mell'!C126</f>
        <v>0</v>
      </c>
      <c r="D126" s="1378">
        <f>'IB_6.1.1.sz.mell'!D126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'IB_6.1.1.sz.mell'!C127</f>
        <v>0</v>
      </c>
      <c r="D127" s="1379">
        <f>'IB_6.1.1.sz.mell'!D127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'IB_6.1.1.sz.mell'!C128</f>
        <v>314031582</v>
      </c>
      <c r="D128" s="694">
        <f>'IB_6.1.1.sz.mell'!D128</f>
        <v>314031582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'IB_6.1.1.sz.mell'!C129</f>
        <v>0</v>
      </c>
      <c r="D129" s="694">
        <f>'IB_6.1.1.sz.mell'!D129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'IB_6.1.1.sz.mell'!C130</f>
        <v>0</v>
      </c>
      <c r="D130" s="1378">
        <f>'IB_6.1.1.sz.mell'!D130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'IB_6.1.1.sz.mell'!C131</f>
        <v>0</v>
      </c>
      <c r="D131" s="1378">
        <f>'IB_6.1.1.sz.mell'!D131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'IB_6.1.1.sz.mell'!C132</f>
        <v>0</v>
      </c>
      <c r="D132" s="1378">
        <f>'IB_6.1.1.sz.mell'!D132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'IB_6.1.1.sz.mell'!C133</f>
        <v>0</v>
      </c>
      <c r="D133" s="694">
        <f>'IB_6.1.1.sz.mell'!D133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'IB_6.1.1.sz.mell'!C134</f>
        <v>0</v>
      </c>
      <c r="D134" s="1378">
        <f>'IB_6.1.1.sz.mell'!D134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'IB_6.1.1.sz.mell'!C135</f>
        <v>0</v>
      </c>
      <c r="D135" s="1378">
        <f>'IB_6.1.1.sz.mell'!D135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'IB_6.1.1.sz.mell'!C136</f>
        <v>0</v>
      </c>
      <c r="D136" s="1378">
        <f>'IB_6.1.1.sz.mell'!D136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'IB_6.1.1.sz.mell'!C137</f>
        <v>0</v>
      </c>
      <c r="D137" s="1378">
        <f>'IB_6.1.1.sz.mell'!D137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'IB_6.1.1.sz.mell'!C138</f>
        <v>0</v>
      </c>
      <c r="D138" s="1378">
        <f>'IB_6.1.1.sz.mell'!D138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'IB_6.1.1.sz.mell'!C139</f>
        <v>0</v>
      </c>
      <c r="D139" s="1378">
        <f>'IB_6.1.1.sz.mell'!D139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'IB_6.1.1.sz.mell'!C140</f>
        <v>0</v>
      </c>
      <c r="D140" s="695">
        <f>'IB_6.1.1.sz.mell'!D140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'IB_6.1.1.sz.mell'!C141</f>
        <v>0</v>
      </c>
      <c r="D141" s="1378">
        <f>'IB_6.1.1.sz.mell'!D141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'IB_6.1.1.sz.mell'!C142</f>
        <v>0</v>
      </c>
      <c r="D142" s="1378">
        <f>'IB_6.1.1.sz.mell'!D142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'IB_6.1.1.sz.mell'!C143</f>
        <v>0</v>
      </c>
      <c r="D143" s="1378">
        <f>'IB_6.1.1.sz.mell'!D143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'IB_6.1.1.sz.mell'!C144</f>
        <v>0</v>
      </c>
      <c r="D144" s="1378">
        <f>'IB_6.1.1.sz.mell'!D144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'IB_6.1.1.sz.mell'!C145</f>
        <v>0</v>
      </c>
      <c r="D145" s="1378">
        <f>'IB_6.1.1.sz.mell'!D145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'IB_6.1.1.sz.mell'!C146</f>
        <v>0</v>
      </c>
      <c r="D146" s="696">
        <f>'IB_6.1.1.sz.mell'!D146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'IB_6.1.1.sz.mell'!C147</f>
        <v>0</v>
      </c>
      <c r="D147" s="1378">
        <f>'IB_6.1.1.sz.mell'!D147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'IB_6.1.1.sz.mell'!C148</f>
        <v>0</v>
      </c>
      <c r="D148" s="1378">
        <f>'IB_6.1.1.sz.mell'!D148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'IB_6.1.1.sz.mell'!C149</f>
        <v>0</v>
      </c>
      <c r="D149" s="1378">
        <f>'IB_6.1.1.sz.mell'!D149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'IB_6.1.1.sz.mell'!C150</f>
        <v>0</v>
      </c>
      <c r="D150" s="1378">
        <f>'IB_6.1.1.sz.mell'!D150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'IB_6.1.1.sz.mell'!C151</f>
        <v>0</v>
      </c>
      <c r="D151" s="1379">
        <f>'IB_6.1.1.sz.mell'!D151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'IB_6.1.1.sz.mell'!C152</f>
        <v>0</v>
      </c>
      <c r="D152" s="696">
        <f>'IB_6.1.1.sz.mell'!D152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'IB_6.1.1.sz.mell'!C153</f>
        <v>0</v>
      </c>
      <c r="D153" s="696">
        <f>'IB_6.1.1.sz.mell'!D153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'IB_6.1.1.sz.mell'!C154</f>
        <v>0</v>
      </c>
      <c r="D154" s="702">
        <f>'IB_6.1.1.sz.mell'!D154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'IB_6.1.1.sz.mell'!C155</f>
        <v>314031582</v>
      </c>
      <c r="D155" s="702">
        <f>'IB_6.1.1.sz.mell'!D155</f>
        <v>314031582</v>
      </c>
      <c r="E155" s="482">
        <f>+E128+E154</f>
        <v>0</v>
      </c>
    </row>
    <row r="156" spans="1:5" ht="13.5" thickBot="1" x14ac:dyDescent="0.25">
      <c r="C156" s="607">
        <f>'IB_6.1.1.sz.mell'!C156</f>
        <v>0</v>
      </c>
      <c r="D156" s="607">
        <f>'IB_6.1.1.sz.mell'!D156</f>
        <v>0</v>
      </c>
      <c r="E156" s="377"/>
    </row>
    <row r="157" spans="1:5" ht="15.2" customHeight="1" thickBot="1" x14ac:dyDescent="0.25">
      <c r="A157" s="866" t="s">
        <v>805</v>
      </c>
      <c r="B157" s="867"/>
      <c r="C157" s="1410">
        <f>'IB_6.1.1.sz.mell'!C157</f>
        <v>0</v>
      </c>
      <c r="D157" s="1410">
        <f>'IB_6.1.1.sz.mell'!D157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'IB_6.1.1.sz.mell'!C158</f>
        <v>0</v>
      </c>
      <c r="D158" s="1410">
        <f>'IB_6.1.1.sz.mell'!D158</f>
        <v>0</v>
      </c>
      <c r="E158" s="865"/>
    </row>
  </sheetData>
  <sheetProtection sheet="1" formatCells="0"/>
  <customSheetViews>
    <customSheetView guid="{9A8A2574-4E4C-4A0E-A4B4-611EAAF4A38D}" scale="120">
      <selection activeCell="J31" sqref="J31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3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25">
      <c r="A1" s="585"/>
      <c r="B1" s="586"/>
      <c r="C1" s="870"/>
      <c r="D1" s="870"/>
      <c r="E1" s="580" t="str">
        <f>CONCATENATE("6.1.2. melléklet ",Z_ALAPADATOK!A7," ",Z_ALAPADATOK!B7," ",Z_ALAPADATOK!C7," ",Z_ALAPADATOK!D7," ",Z_ALAPADATOK!E7," ",Z_ALAPADATOK!F7," ",Z_ALAPADATOK!G7," ",Z_ALAPADATOK!H7)</f>
        <v>6.1.2. melléklet a …. / 2022. ( … ) önkormányzati rendelethez</v>
      </c>
    </row>
    <row r="2" spans="1:5" s="89" customFormat="1" ht="21.2" customHeight="1" thickBot="1" x14ac:dyDescent="0.25">
      <c r="A2" s="856" t="s">
        <v>60</v>
      </c>
      <c r="B2" s="2472" t="str">
        <f>CONCATENATE(Z_ALAPADATOK!A3)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413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'Z_6.1.1.sz.mell'!E4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CONCATENATE('Z_6.1.1.sz.mell'!E5)</f>
        <v>Teljesítés
2021.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'IB_6.1.2.sz.mell'!C8</f>
        <v>9099230</v>
      </c>
      <c r="D8" s="694">
        <f>'IB_6.1.2.sz.mell'!D8</f>
        <v>9099230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'IB_6.1.2.sz.mell'!C9</f>
        <v>0</v>
      </c>
      <c r="D9" s="1377">
        <f>'IB_6.1.2.sz.mell'!D9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'IB_6.1.2.sz.mell'!C10</f>
        <v>0</v>
      </c>
      <c r="D10" s="1378">
        <f>'IB_6.1.2.sz.mell'!D10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'IB_6.1.2.sz.mell'!C11</f>
        <v>0</v>
      </c>
      <c r="D11" s="1378">
        <f>'IB_6.1.2.sz.mell'!D11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'IB_6.1.2.sz.mell'!C12</f>
        <v>9099230</v>
      </c>
      <c r="D12" s="1378">
        <f>'IB_6.1.2.sz.mell'!D12</f>
        <v>9099230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'IB_6.1.2.sz.mell'!C13</f>
        <v>0</v>
      </c>
      <c r="D13" s="1378">
        <f>'IB_6.1.2.sz.mell'!D13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'IB_6.1.2.sz.mell'!C14</f>
        <v>0</v>
      </c>
      <c r="D14" s="1378">
        <f>'IB_6.1.2.sz.mell'!D14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'IB_6.1.2.sz.mell'!C15</f>
        <v>0</v>
      </c>
      <c r="D15" s="694">
        <f>'IB_6.1.2.sz.mell'!D15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'IB_6.1.2.sz.mell'!C16</f>
        <v>0</v>
      </c>
      <c r="D16" s="1377">
        <f>'IB_6.1.2.sz.mell'!D16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'IB_6.1.2.sz.mell'!C17</f>
        <v>0</v>
      </c>
      <c r="D17" s="1378">
        <f>'IB_6.1.2.sz.mell'!D17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'IB_6.1.2.sz.mell'!C18</f>
        <v>0</v>
      </c>
      <c r="D18" s="1378">
        <f>'IB_6.1.2.sz.mell'!D18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'IB_6.1.2.sz.mell'!C19</f>
        <v>0</v>
      </c>
      <c r="D19" s="1378">
        <f>'IB_6.1.2.sz.mell'!D19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'IB_6.1.2.sz.mell'!C20</f>
        <v>0</v>
      </c>
      <c r="D20" s="1378">
        <f>'IB_6.1.2.sz.mell'!D20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'IB_6.1.2.sz.mell'!C21</f>
        <v>0</v>
      </c>
      <c r="D21" s="1379">
        <f>'IB_6.1.2.sz.mell'!D21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'IB_6.1.2.sz.mell'!C22</f>
        <v>0</v>
      </c>
      <c r="D22" s="694">
        <f>'IB_6.1.2.sz.mell'!D22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'IB_6.1.2.sz.mell'!C23</f>
        <v>0</v>
      </c>
      <c r="D23" s="1377">
        <f>'IB_6.1.2.sz.mell'!D23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'IB_6.1.2.sz.mell'!C24</f>
        <v>0</v>
      </c>
      <c r="D24" s="1378">
        <f>'IB_6.1.2.sz.mell'!D24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'IB_6.1.2.sz.mell'!C25</f>
        <v>0</v>
      </c>
      <c r="D25" s="1378">
        <f>'IB_6.1.2.sz.mell'!D25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'IB_6.1.2.sz.mell'!C26</f>
        <v>0</v>
      </c>
      <c r="D26" s="1378">
        <f>'IB_6.1.2.sz.mell'!D26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'IB_6.1.2.sz.mell'!C27</f>
        <v>0</v>
      </c>
      <c r="D27" s="1378">
        <f>'IB_6.1.2.sz.mell'!D27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'IB_6.1.2.sz.mell'!C28</f>
        <v>0</v>
      </c>
      <c r="D28" s="1379">
        <f>'IB_6.1.2.sz.mell'!D28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'IB_6.1.2.sz.mell'!C29</f>
        <v>0</v>
      </c>
      <c r="D29" s="389">
        <f>'IB_6.1.2.sz.mell'!D29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'Z_1.1.sz.mell.'!B33</f>
        <v>Építményadó</v>
      </c>
      <c r="C30" s="668">
        <f>'IB_6.1.2.sz.mell'!C30</f>
        <v>0</v>
      </c>
      <c r="D30" s="668">
        <f>'IB_6.1.2.sz.mell'!D30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'Z_1.1.sz.mell.'!B34</f>
        <v>Idegenforgalmi adó</v>
      </c>
      <c r="C31" s="686">
        <f>'IB_6.1.2.sz.mell'!C31</f>
        <v>0</v>
      </c>
      <c r="D31" s="686">
        <f>'IB_6.1.2.sz.mell'!D31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'Z_1.1.sz.mell.'!B35</f>
        <v>Iparűzési adó</v>
      </c>
      <c r="C32" s="686">
        <f>'IB_6.1.2.sz.mell'!C32</f>
        <v>0</v>
      </c>
      <c r="D32" s="686">
        <f>'IB_6.1.2.sz.mell'!D32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'Z_1.1.sz.mell.'!B36</f>
        <v xml:space="preserve">Talajterhelési díj </v>
      </c>
      <c r="C33" s="686">
        <f>'IB_6.1.2.sz.mell'!C33</f>
        <v>0</v>
      </c>
      <c r="D33" s="686">
        <f>'IB_6.1.2.sz.mell'!D33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'Z_1.1.sz.mell.'!B37</f>
        <v>Gépjárműadó</v>
      </c>
      <c r="C34" s="686">
        <f>'IB_6.1.2.sz.mell'!C34</f>
        <v>0</v>
      </c>
      <c r="D34" s="686">
        <f>'IB_6.1.2.sz.mell'!D34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'Z_1.1.sz.mell.'!B38</f>
        <v>Telekadó</v>
      </c>
      <c r="C35" s="686">
        <f>'IB_6.1.2.sz.mell'!C35</f>
        <v>0</v>
      </c>
      <c r="D35" s="686">
        <f>'IB_6.1.2.sz.mell'!D35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'Z_1.1.sz.mell.'!B39</f>
        <v>Egyéb bírság bevételei</v>
      </c>
      <c r="C36" s="688">
        <f>'IB_6.1.2.sz.mell'!C36</f>
        <v>0</v>
      </c>
      <c r="D36" s="688">
        <f>'IB_6.1.2.sz.mell'!D36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'IB_6.1.2.sz.mell'!C37</f>
        <v>0</v>
      </c>
      <c r="D37" s="694">
        <f>'IB_6.1.2.sz.mell'!D37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'IB_6.1.2.sz.mell'!C38</f>
        <v>0</v>
      </c>
      <c r="D38" s="1377">
        <f>'IB_6.1.2.sz.mell'!D38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'IB_6.1.2.sz.mell'!C39</f>
        <v>0</v>
      </c>
      <c r="D39" s="1378">
        <f>'IB_6.1.2.sz.mell'!D39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'IB_6.1.2.sz.mell'!C40</f>
        <v>0</v>
      </c>
      <c r="D40" s="1378">
        <f>'IB_6.1.2.sz.mell'!D40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'IB_6.1.2.sz.mell'!C41</f>
        <v>0</v>
      </c>
      <c r="D41" s="1378">
        <f>'IB_6.1.2.sz.mell'!D41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'IB_6.1.2.sz.mell'!C42</f>
        <v>0</v>
      </c>
      <c r="D42" s="1378">
        <f>'IB_6.1.2.sz.mell'!D42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'IB_6.1.2.sz.mell'!C43</f>
        <v>0</v>
      </c>
      <c r="D43" s="1378">
        <f>'IB_6.1.2.sz.mell'!D43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'IB_6.1.2.sz.mell'!C44</f>
        <v>0</v>
      </c>
      <c r="D44" s="1378">
        <f>'IB_6.1.2.sz.mell'!D44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'IB_6.1.2.sz.mell'!C45</f>
        <v>0</v>
      </c>
      <c r="D45" s="1378">
        <f>'IB_6.1.2.sz.mell'!D45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'IB_6.1.2.sz.mell'!C46</f>
        <v>0</v>
      </c>
      <c r="D46" s="1386">
        <f>'IB_6.1.2.sz.mell'!D46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'IB_6.1.2.sz.mell'!C47</f>
        <v>0</v>
      </c>
      <c r="D47" s="1387">
        <f>'IB_6.1.2.sz.mell'!D47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'IB_6.1.2.sz.mell'!C48</f>
        <v>0</v>
      </c>
      <c r="D48" s="1387">
        <f>'IB_6.1.2.sz.mell'!D48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'IB_6.1.2.sz.mell'!C49</f>
        <v>0</v>
      </c>
      <c r="D49" s="694">
        <f>'IB_6.1.2.sz.mell'!D49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'IB_6.1.2.sz.mell'!C50</f>
        <v>0</v>
      </c>
      <c r="D50" s="1388">
        <f>'IB_6.1.2.sz.mell'!D50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'IB_6.1.2.sz.mell'!C51</f>
        <v>0</v>
      </c>
      <c r="D51" s="1386">
        <f>'IB_6.1.2.sz.mell'!D51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'IB_6.1.2.sz.mell'!C52</f>
        <v>0</v>
      </c>
      <c r="D52" s="1386">
        <f>'IB_6.1.2.sz.mell'!D52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'IB_6.1.2.sz.mell'!C53</f>
        <v>0</v>
      </c>
      <c r="D53" s="1386">
        <f>'IB_6.1.2.sz.mell'!D53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'IB_6.1.2.sz.mell'!C54</f>
        <v>0</v>
      </c>
      <c r="D54" s="1387">
        <f>'IB_6.1.2.sz.mell'!D54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'IB_6.1.2.sz.mell'!C55</f>
        <v>0</v>
      </c>
      <c r="D55" s="694">
        <f>'IB_6.1.2.sz.mell'!D55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'IB_6.1.2.sz.mell'!C56</f>
        <v>0</v>
      </c>
      <c r="D56" s="1377">
        <f>'IB_6.1.2.sz.mell'!D56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'IB_6.1.2.sz.mell'!C57</f>
        <v>0</v>
      </c>
      <c r="D57" s="1378">
        <f>'IB_6.1.2.sz.mell'!D57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'IB_6.1.2.sz.mell'!C58</f>
        <v>0</v>
      </c>
      <c r="D58" s="1378">
        <f>'IB_6.1.2.sz.mell'!D58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'IB_6.1.2.sz.mell'!C59</f>
        <v>0</v>
      </c>
      <c r="D59" s="1379">
        <f>'IB_6.1.2.sz.mell'!D59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'IB_6.1.2.sz.mell'!C60</f>
        <v>0</v>
      </c>
      <c r="D60" s="694">
        <f>'IB_6.1.2.sz.mell'!D60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'IB_6.1.2.sz.mell'!C61</f>
        <v>0</v>
      </c>
      <c r="D61" s="1386">
        <f>'IB_6.1.2.sz.mell'!D61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'IB_6.1.2.sz.mell'!C62</f>
        <v>0</v>
      </c>
      <c r="D62" s="1386">
        <f>'IB_6.1.2.sz.mell'!D62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'IB_6.1.2.sz.mell'!C63</f>
        <v>0</v>
      </c>
      <c r="D63" s="1386">
        <f>'IB_6.1.2.sz.mell'!D63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'IB_6.1.2.sz.mell'!C64</f>
        <v>0</v>
      </c>
      <c r="D64" s="1386">
        <f>'IB_6.1.2.sz.mell'!D64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'IB_6.1.2.sz.mell'!C65</f>
        <v>9099230</v>
      </c>
      <c r="D65" s="695">
        <f>'IB_6.1.2.sz.mell'!D65</f>
        <v>9099230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'IB_6.1.2.sz.mell'!C66</f>
        <v>0</v>
      </c>
      <c r="D66" s="694">
        <f>'IB_6.1.2.sz.mell'!D66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'IB_6.1.2.sz.mell'!C67</f>
        <v>0</v>
      </c>
      <c r="D67" s="1386">
        <f>'IB_6.1.2.sz.mell'!D67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'IB_6.1.2.sz.mell'!C68</f>
        <v>0</v>
      </c>
      <c r="D68" s="1386">
        <f>'IB_6.1.2.sz.mell'!D68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9">
        <f>'IB_6.1.2.sz.mell'!C69</f>
        <v>0</v>
      </c>
      <c r="D69" s="1389">
        <f>'IB_6.1.2.sz.mell'!D69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'IB_6.1.2.sz.mell'!C70</f>
        <v>0</v>
      </c>
      <c r="D70" s="382">
        <f>'IB_6.1.2.sz.mell'!D70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'IB_6.1.2.sz.mell'!C71</f>
        <v>0</v>
      </c>
      <c r="D71" s="679">
        <f>'IB_6.1.2.sz.mell'!D71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'IB_6.1.2.sz.mell'!C72</f>
        <v>0</v>
      </c>
      <c r="D72" s="679">
        <f>'IB_6.1.2.sz.mell'!D72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'IB_6.1.2.sz.mell'!C73</f>
        <v>0</v>
      </c>
      <c r="D73" s="679">
        <f>'IB_6.1.2.sz.mell'!D73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'IB_6.1.2.sz.mell'!C74</f>
        <v>0</v>
      </c>
      <c r="D74" s="679">
        <f>'IB_6.1.2.sz.mell'!D74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'IB_6.1.2.sz.mell'!C75</f>
        <v>0</v>
      </c>
      <c r="D75" s="382">
        <f>'IB_6.1.2.sz.mell'!D75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'IB_6.1.2.sz.mell'!C76</f>
        <v>0</v>
      </c>
      <c r="D76" s="679">
        <f>'IB_6.1.2.sz.mell'!D76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'IB_6.1.2.sz.mell'!C77</f>
        <v>0</v>
      </c>
      <c r="D77" s="679">
        <f>'IB_6.1.2.sz.mell'!D77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'IB_6.1.2.sz.mell'!C78</f>
        <v>0</v>
      </c>
      <c r="D78" s="382">
        <f>'IB_6.1.2.sz.mell'!D78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'IB_6.1.2.sz.mell'!C79</f>
        <v>0</v>
      </c>
      <c r="D79" s="679">
        <f>'IB_6.1.2.sz.mell'!D79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'IB_6.1.2.sz.mell'!C80</f>
        <v>0</v>
      </c>
      <c r="D80" s="679">
        <f>'IB_6.1.2.sz.mell'!D80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'IB_6.1.2.sz.mell'!C81</f>
        <v>0</v>
      </c>
      <c r="D81" s="679">
        <f>'IB_6.1.2.sz.mell'!D81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'IB_6.1.2.sz.mell'!C82</f>
        <v>0</v>
      </c>
      <c r="D82" s="382">
        <f>'IB_6.1.2.sz.mell'!D82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'IB_6.1.2.sz.mell'!C83</f>
        <v>0</v>
      </c>
      <c r="D83" s="679">
        <f>'IB_6.1.2.sz.mell'!D83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'IB_6.1.2.sz.mell'!C84</f>
        <v>0</v>
      </c>
      <c r="D84" s="679">
        <f>'IB_6.1.2.sz.mell'!D84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'IB_6.1.2.sz.mell'!C85</f>
        <v>0</v>
      </c>
      <c r="D85" s="679">
        <f>'IB_6.1.2.sz.mell'!D85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'IB_6.1.2.sz.mell'!C86</f>
        <v>0</v>
      </c>
      <c r="D86" s="679">
        <f>'IB_6.1.2.sz.mell'!D86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'IB_6.1.2.sz.mell'!C87</f>
        <v>0</v>
      </c>
      <c r="D87" s="382">
        <f>'IB_6.1.2.sz.mell'!D87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'IB_6.1.2.sz.mell'!C88</f>
        <v>0</v>
      </c>
      <c r="D88" s="382">
        <f>'IB_6.1.2.sz.mell'!D88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'IB_6.1.2.sz.mell'!C89</f>
        <v>0</v>
      </c>
      <c r="D89" s="389">
        <f>'IB_6.1.2.sz.mell'!D89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'IB_6.1.2.sz.mell'!C90</f>
        <v>9099230</v>
      </c>
      <c r="D90" s="389">
        <f>'IB_6.1.2.sz.mell'!D90</f>
        <v>9099230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'IB_6.1.2.sz.mell'!C93</f>
        <v>9099230</v>
      </c>
      <c r="D93" s="381">
        <f>'IB_6.1.2.sz.mell'!D93</f>
        <v>9099230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'IB_6.1.2.sz.mell'!C94</f>
        <v>5735200</v>
      </c>
      <c r="D94" s="684">
        <f>'IB_6.1.2.sz.mell'!D94</f>
        <v>5735200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'IB_6.1.2.sz.mell'!C95</f>
        <v>895656</v>
      </c>
      <c r="D95" s="686">
        <f>'IB_6.1.2.sz.mell'!D95</f>
        <v>895656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'IB_6.1.2.sz.mell'!C96</f>
        <v>2468374</v>
      </c>
      <c r="D96" s="686">
        <f>'IB_6.1.2.sz.mell'!D96</f>
        <v>2468374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'IB_6.1.2.sz.mell'!C97</f>
        <v>0</v>
      </c>
      <c r="D97" s="1379">
        <f>'IB_6.1.2.sz.mell'!D97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'IB_6.1.2.sz.mell'!C98</f>
        <v>0</v>
      </c>
      <c r="D98" s="1379">
        <f>'IB_6.1.2.sz.mell'!D98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'IB_6.1.2.sz.mell'!C99</f>
        <v>0</v>
      </c>
      <c r="D99" s="1379">
        <f>'IB_6.1.2.sz.mell'!D99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'IB_6.1.2.sz.mell'!C100</f>
        <v>0</v>
      </c>
      <c r="D100" s="1379">
        <f>'IB_6.1.2.sz.mell'!D100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'IB_6.1.2.sz.mell'!C101</f>
        <v>0</v>
      </c>
      <c r="D101" s="1379">
        <f>'IB_6.1.2.sz.mell'!D101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'IB_6.1.2.sz.mell'!C102</f>
        <v>0</v>
      </c>
      <c r="D102" s="1379">
        <f>'IB_6.1.2.sz.mell'!D102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'IB_6.1.2.sz.mell'!C103</f>
        <v>0</v>
      </c>
      <c r="D103" s="1379">
        <f>'IB_6.1.2.sz.mell'!D103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'IB_6.1.2.sz.mell'!C104</f>
        <v>0</v>
      </c>
      <c r="D104" s="1379">
        <f>'IB_6.1.2.sz.mell'!D104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'IB_6.1.2.sz.mell'!C105</f>
        <v>0</v>
      </c>
      <c r="D105" s="1379">
        <f>'IB_6.1.2.sz.mell'!D105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'IB_6.1.2.sz.mell'!C106</f>
        <v>0</v>
      </c>
      <c r="D106" s="1379">
        <f>'IB_6.1.2.sz.mell'!D106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'IB_6.1.2.sz.mell'!C107</f>
        <v>0</v>
      </c>
      <c r="D107" s="1379">
        <f>'IB_6.1.2.sz.mell'!D107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'IB_6.1.2.sz.mell'!C108</f>
        <v>0</v>
      </c>
      <c r="D108" s="1379">
        <f>'IB_6.1.2.sz.mell'!D108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'IB_6.1.2.sz.mell'!C109</f>
        <v>0</v>
      </c>
      <c r="D109" s="1379">
        <f>'IB_6.1.2.sz.mell'!D109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'IB_6.1.2.sz.mell'!C110</f>
        <v>0</v>
      </c>
      <c r="D110" s="1378">
        <f>'IB_6.1.2.sz.mell'!D110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'IB_6.1.2.sz.mell'!C111</f>
        <v>0</v>
      </c>
      <c r="D111" s="1378">
        <f>'IB_6.1.2.sz.mell'!D111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'IB_6.1.2.sz.mell'!C112</f>
        <v>0</v>
      </c>
      <c r="D112" s="1379">
        <f>'IB_6.1.2.sz.mell'!D112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'IB_6.1.2.sz.mell'!C113</f>
        <v>0</v>
      </c>
      <c r="D113" s="1417">
        <f>'IB_6.1.2.sz.mell'!D113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'IB_6.1.2.sz.mell'!C114</f>
        <v>0</v>
      </c>
      <c r="D114" s="694">
        <f>'IB_6.1.2.sz.mell'!D114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'IB_6.1.2.sz.mell'!C115</f>
        <v>0</v>
      </c>
      <c r="D115" s="1377">
        <f>'IB_6.1.2.sz.mell'!D115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'IB_6.1.2.sz.mell'!C116</f>
        <v>0</v>
      </c>
      <c r="D116" s="1377">
        <f>'IB_6.1.2.sz.mell'!D116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'IB_6.1.2.sz.mell'!C117</f>
        <v>0</v>
      </c>
      <c r="D117" s="1378">
        <f>'IB_6.1.2.sz.mell'!D117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'IB_6.1.2.sz.mell'!C118</f>
        <v>0</v>
      </c>
      <c r="D118" s="1378">
        <f>'IB_6.1.2.sz.mell'!D118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'IB_6.1.2.sz.mell'!C119</f>
        <v>0</v>
      </c>
      <c r="D119" s="1378">
        <f>'IB_6.1.2.sz.mell'!D119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'IB_6.1.2.sz.mell'!C120</f>
        <v>0</v>
      </c>
      <c r="D120" s="1378">
        <f>'IB_6.1.2.sz.mell'!D120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'IB_6.1.2.sz.mell'!C121</f>
        <v>0</v>
      </c>
      <c r="D121" s="1378">
        <f>'IB_6.1.2.sz.mell'!D121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'IB_6.1.2.sz.mell'!C122</f>
        <v>0</v>
      </c>
      <c r="D122" s="1378">
        <f>'IB_6.1.2.sz.mell'!D122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'IB_6.1.2.sz.mell'!C123</f>
        <v>0</v>
      </c>
      <c r="D123" s="1378">
        <f>'IB_6.1.2.sz.mell'!D123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'IB_6.1.2.sz.mell'!C124</f>
        <v>0</v>
      </c>
      <c r="D124" s="1378">
        <f>'IB_6.1.2.sz.mell'!D124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'IB_6.1.2.sz.mell'!C125</f>
        <v>0</v>
      </c>
      <c r="D125" s="1378">
        <f>'IB_6.1.2.sz.mell'!D125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'IB_6.1.2.sz.mell'!C126</f>
        <v>0</v>
      </c>
      <c r="D126" s="1378">
        <f>'IB_6.1.2.sz.mell'!D126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'IB_6.1.2.sz.mell'!C127</f>
        <v>0</v>
      </c>
      <c r="D127" s="1379">
        <f>'IB_6.1.2.sz.mell'!D127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'IB_6.1.2.sz.mell'!C128</f>
        <v>9099230</v>
      </c>
      <c r="D128" s="694">
        <f>'IB_6.1.2.sz.mell'!D128</f>
        <v>9099230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'IB_6.1.2.sz.mell'!C129</f>
        <v>0</v>
      </c>
      <c r="D129" s="694">
        <f>'IB_6.1.2.sz.mell'!D129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'IB_6.1.2.sz.mell'!C130</f>
        <v>0</v>
      </c>
      <c r="D130" s="1378">
        <f>'IB_6.1.2.sz.mell'!D130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'IB_6.1.2.sz.mell'!C131</f>
        <v>0</v>
      </c>
      <c r="D131" s="1378">
        <f>'IB_6.1.2.sz.mell'!D131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'IB_6.1.2.sz.mell'!C132</f>
        <v>0</v>
      </c>
      <c r="D132" s="1378">
        <f>'IB_6.1.2.sz.mell'!D132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'IB_6.1.2.sz.mell'!C133</f>
        <v>0</v>
      </c>
      <c r="D133" s="694">
        <f>'IB_6.1.2.sz.mell'!D133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'IB_6.1.2.sz.mell'!C134</f>
        <v>0</v>
      </c>
      <c r="D134" s="1378">
        <f>'IB_6.1.2.sz.mell'!D134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'IB_6.1.2.sz.mell'!C135</f>
        <v>0</v>
      </c>
      <c r="D135" s="1378">
        <f>'IB_6.1.2.sz.mell'!D135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'IB_6.1.2.sz.mell'!C136</f>
        <v>0</v>
      </c>
      <c r="D136" s="1378">
        <f>'IB_6.1.2.sz.mell'!D136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'IB_6.1.2.sz.mell'!C137</f>
        <v>0</v>
      </c>
      <c r="D137" s="1378">
        <f>'IB_6.1.2.sz.mell'!D137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'IB_6.1.2.sz.mell'!C138</f>
        <v>0</v>
      </c>
      <c r="D138" s="1378">
        <f>'IB_6.1.2.sz.mell'!D138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'IB_6.1.2.sz.mell'!C139</f>
        <v>0</v>
      </c>
      <c r="D139" s="1378">
        <f>'IB_6.1.2.sz.mell'!D139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'IB_6.1.2.sz.mell'!C140</f>
        <v>0</v>
      </c>
      <c r="D140" s="695">
        <f>'IB_6.1.2.sz.mell'!D140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'IB_6.1.2.sz.mell'!C141</f>
        <v>0</v>
      </c>
      <c r="D141" s="1378">
        <f>'IB_6.1.2.sz.mell'!D141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'IB_6.1.2.sz.mell'!C142</f>
        <v>0</v>
      </c>
      <c r="D142" s="1378">
        <f>'IB_6.1.2.sz.mell'!D142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'IB_6.1.2.sz.mell'!C143</f>
        <v>0</v>
      </c>
      <c r="D143" s="1378">
        <f>'IB_6.1.2.sz.mell'!D143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'IB_6.1.2.sz.mell'!C144</f>
        <v>0</v>
      </c>
      <c r="D144" s="1378">
        <f>'IB_6.1.2.sz.mell'!D144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'IB_6.1.2.sz.mell'!C145</f>
        <v>0</v>
      </c>
      <c r="D145" s="1378">
        <f>'IB_6.1.2.sz.mell'!D145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'IB_6.1.2.sz.mell'!C146</f>
        <v>0</v>
      </c>
      <c r="D146" s="696">
        <f>'IB_6.1.2.sz.mell'!D146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'IB_6.1.2.sz.mell'!C147</f>
        <v>0</v>
      </c>
      <c r="D147" s="1378">
        <f>'IB_6.1.2.sz.mell'!D147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'IB_6.1.2.sz.mell'!C148</f>
        <v>0</v>
      </c>
      <c r="D148" s="1378">
        <f>'IB_6.1.2.sz.mell'!D148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'IB_6.1.2.sz.mell'!C149</f>
        <v>0</v>
      </c>
      <c r="D149" s="1378">
        <f>'IB_6.1.2.sz.mell'!D149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'IB_6.1.2.sz.mell'!C150</f>
        <v>0</v>
      </c>
      <c r="D150" s="1378">
        <f>'IB_6.1.2.sz.mell'!D150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'IB_6.1.2.sz.mell'!C151</f>
        <v>0</v>
      </c>
      <c r="D151" s="1379">
        <f>'IB_6.1.2.sz.mell'!D151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'IB_6.1.2.sz.mell'!C152</f>
        <v>0</v>
      </c>
      <c r="D152" s="696">
        <f>'IB_6.1.2.sz.mell'!D152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'IB_6.1.2.sz.mell'!C153</f>
        <v>0</v>
      </c>
      <c r="D153" s="696">
        <f>'IB_6.1.2.sz.mell'!D153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'IB_6.1.2.sz.mell'!C154</f>
        <v>0</v>
      </c>
      <c r="D154" s="702">
        <f>'IB_6.1.2.sz.mell'!D154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'IB_6.1.2.sz.mell'!C155</f>
        <v>9099230</v>
      </c>
      <c r="D155" s="702">
        <f>'IB_6.1.2.sz.mell'!D155</f>
        <v>9099230</v>
      </c>
      <c r="E155" s="482">
        <f>+E128+E154</f>
        <v>0</v>
      </c>
    </row>
    <row r="156" spans="1:5" s="1339" customFormat="1" ht="13.5" thickBot="1" x14ac:dyDescent="0.25">
      <c r="A156" s="1335"/>
      <c r="B156" s="1336"/>
      <c r="C156" s="1332">
        <f>'IB_6.1.2.sz.mell'!C156</f>
        <v>0</v>
      </c>
      <c r="D156" s="1332">
        <f>'IB_6.1.2.sz.mell'!D156</f>
        <v>0</v>
      </c>
      <c r="E156" s="1338"/>
    </row>
    <row r="157" spans="1:5" ht="15.2" customHeight="1" thickBot="1" x14ac:dyDescent="0.25">
      <c r="A157" s="866" t="s">
        <v>805</v>
      </c>
      <c r="B157" s="867"/>
      <c r="C157" s="1410">
        <f>'IB_6.1.2.sz.mell'!C157</f>
        <v>0</v>
      </c>
      <c r="D157" s="1410">
        <f>'IB_6.1.2.sz.mell'!D157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'IB_6.1.2.sz.mell'!C158</f>
        <v>0</v>
      </c>
      <c r="D158" s="1410">
        <f>'IB_6.1.2.sz.mell'!D158</f>
        <v>0</v>
      </c>
      <c r="E158" s="865"/>
    </row>
  </sheetData>
  <sheetProtection sheet="1" formatCells="0"/>
  <customSheetViews>
    <customSheetView guid="{9A8A2574-4E4C-4A0E-A4B4-611EAAF4A38D}" scale="120">
      <selection activeCell="B30" sqref="B30:B36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4"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3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158"/>
  <sheetViews>
    <sheetView zoomScale="120" zoomScaleNormal="120" zoomScaleSheetLayoutView="100" workbookViewId="0">
      <selection activeCell="B30" sqref="B30:B36"/>
    </sheetView>
  </sheetViews>
  <sheetFormatPr defaultRowHeight="12.75" x14ac:dyDescent="0.2"/>
  <cols>
    <col min="1" max="1" width="16.1640625" style="375" customWidth="1"/>
    <col min="2" max="2" width="62" style="376" customWidth="1"/>
    <col min="3" max="3" width="14.1640625" style="377" customWidth="1"/>
    <col min="4" max="5" width="14.1640625" style="3" customWidth="1"/>
    <col min="6" max="16384" width="9.33203125" style="3"/>
  </cols>
  <sheetData>
    <row r="1" spans="1:5" s="2" customFormat="1" ht="16.5" customHeight="1" thickBot="1" x14ac:dyDescent="0.3">
      <c r="A1" s="585"/>
      <c r="B1" s="2416" t="str">
        <f>CONCATENATE("6.1.3. melléklet ",Z_ALAPADATOK!A7," ",Z_ALAPADATOK!B7," ",Z_ALAPADATOK!C7," ",Z_ALAPADATOK!D7," ",Z_ALAPADATOK!E7," ",Z_ALAPADATOK!F7," ",Z_ALAPADATOK!G7," ",Z_ALAPADATOK!H7)</f>
        <v>6.1.3. melléklet a …. / 2022. ( … ) önkormányzati rendelethez</v>
      </c>
      <c r="C1" s="2471"/>
      <c r="D1" s="2471"/>
      <c r="E1" s="2471"/>
    </row>
    <row r="2" spans="1:5" s="89" customFormat="1" ht="21.2" customHeight="1" thickBot="1" x14ac:dyDescent="0.25">
      <c r="A2" s="856" t="s">
        <v>60</v>
      </c>
      <c r="B2" s="2472" t="str">
        <f>CONCATENATE(Z_ALAPADATOK!A3)</f>
        <v>Mezőzombor Község Önkormányzata</v>
      </c>
      <c r="C2" s="2472"/>
      <c r="D2" s="2472"/>
      <c r="E2" s="857" t="s">
        <v>53</v>
      </c>
    </row>
    <row r="3" spans="1:5" s="89" customFormat="1" ht="24.75" thickBot="1" x14ac:dyDescent="0.25">
      <c r="A3" s="856" t="s">
        <v>200</v>
      </c>
      <c r="B3" s="2472" t="s">
        <v>525</v>
      </c>
      <c r="C3" s="2472"/>
      <c r="D3" s="2472"/>
      <c r="E3" s="858" t="s">
        <v>58</v>
      </c>
    </row>
    <row r="4" spans="1:5" s="90" customFormat="1" ht="15.95" customHeight="1" thickBot="1" x14ac:dyDescent="0.3">
      <c r="A4" s="593"/>
      <c r="B4" s="593"/>
      <c r="C4" s="594"/>
      <c r="D4" s="859"/>
      <c r="E4" s="594" t="str">
        <f>'Z_6.1.2.sz.mell'!E4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CONCATENATE('Z_6.1.2.sz.mell'!E5)</f>
        <v>Teljesítés
2021. XII. 31.</v>
      </c>
    </row>
    <row r="6" spans="1:5" s="69" customFormat="1" ht="12.95" customHeight="1" thickBot="1" x14ac:dyDescent="0.25">
      <c r="A6" s="189" t="s">
        <v>488</v>
      </c>
      <c r="B6" s="190" t="s">
        <v>489</v>
      </c>
      <c r="C6" s="190" t="s">
        <v>490</v>
      </c>
      <c r="D6" s="863" t="s">
        <v>492</v>
      </c>
      <c r="E6" s="191" t="s">
        <v>491</v>
      </c>
    </row>
    <row r="7" spans="1:5" s="69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69" customFormat="1" ht="12" customHeight="1" thickBot="1" x14ac:dyDescent="0.25">
      <c r="A8" s="32" t="s">
        <v>17</v>
      </c>
      <c r="B8" s="21" t="s">
        <v>249</v>
      </c>
      <c r="C8" s="382">
        <f>'IB_6.1.3.sz.mell'!C8</f>
        <v>0</v>
      </c>
      <c r="D8" s="694">
        <f>'IB_6.1.3.sz.mell'!D8</f>
        <v>0</v>
      </c>
      <c r="E8" s="248">
        <f>+E9+E10+E11+E12+E13+E14</f>
        <v>0</v>
      </c>
    </row>
    <row r="9" spans="1:5" s="91" customFormat="1" ht="12" customHeight="1" x14ac:dyDescent="0.2">
      <c r="A9" s="420" t="s">
        <v>97</v>
      </c>
      <c r="B9" s="401" t="s">
        <v>250</v>
      </c>
      <c r="C9" s="668">
        <f>'IB_6.1.3.sz.mell'!C9</f>
        <v>0</v>
      </c>
      <c r="D9" s="1377">
        <f>'IB_6.1.3.sz.mell'!D9</f>
        <v>0</v>
      </c>
      <c r="E9" s="250"/>
    </row>
    <row r="10" spans="1:5" s="92" customFormat="1" ht="12" customHeight="1" x14ac:dyDescent="0.2">
      <c r="A10" s="421" t="s">
        <v>98</v>
      </c>
      <c r="B10" s="402" t="s">
        <v>251</v>
      </c>
      <c r="C10" s="686">
        <f>'IB_6.1.3.sz.mell'!C10</f>
        <v>0</v>
      </c>
      <c r="D10" s="1378">
        <f>'IB_6.1.3.sz.mell'!D10</f>
        <v>0</v>
      </c>
      <c r="E10" s="249"/>
    </row>
    <row r="11" spans="1:5" s="92" customFormat="1" ht="12" customHeight="1" x14ac:dyDescent="0.2">
      <c r="A11" s="421" t="s">
        <v>99</v>
      </c>
      <c r="B11" s="402" t="s">
        <v>252</v>
      </c>
      <c r="C11" s="686">
        <f>'IB_6.1.3.sz.mell'!C11</f>
        <v>0</v>
      </c>
      <c r="D11" s="1378">
        <f>'IB_6.1.3.sz.mell'!D11</f>
        <v>0</v>
      </c>
      <c r="E11" s="249"/>
    </row>
    <row r="12" spans="1:5" s="92" customFormat="1" ht="12" customHeight="1" x14ac:dyDescent="0.2">
      <c r="A12" s="421" t="s">
        <v>100</v>
      </c>
      <c r="B12" s="402" t="s">
        <v>253</v>
      </c>
      <c r="C12" s="686">
        <f>'IB_6.1.3.sz.mell'!C12</f>
        <v>0</v>
      </c>
      <c r="D12" s="1378">
        <f>'IB_6.1.3.sz.mell'!D12</f>
        <v>0</v>
      </c>
      <c r="E12" s="249"/>
    </row>
    <row r="13" spans="1:5" s="92" customFormat="1" ht="12" customHeight="1" x14ac:dyDescent="0.2">
      <c r="A13" s="421" t="s">
        <v>146</v>
      </c>
      <c r="B13" s="402" t="s">
        <v>501</v>
      </c>
      <c r="C13" s="686">
        <f>'IB_6.1.3.sz.mell'!C13</f>
        <v>0</v>
      </c>
      <c r="D13" s="1378">
        <f>'IB_6.1.3.sz.mell'!D13</f>
        <v>0</v>
      </c>
      <c r="E13" s="249"/>
    </row>
    <row r="14" spans="1:5" s="91" customFormat="1" ht="12" customHeight="1" thickBot="1" x14ac:dyDescent="0.25">
      <c r="A14" s="422" t="s">
        <v>101</v>
      </c>
      <c r="B14" s="403" t="s">
        <v>428</v>
      </c>
      <c r="C14" s="686">
        <f>'IB_6.1.3.sz.mell'!C14</f>
        <v>0</v>
      </c>
      <c r="D14" s="1378">
        <f>'IB_6.1.3.sz.mell'!D14</f>
        <v>0</v>
      </c>
      <c r="E14" s="249"/>
    </row>
    <row r="15" spans="1:5" s="91" customFormat="1" ht="12" customHeight="1" thickBot="1" x14ac:dyDescent="0.25">
      <c r="A15" s="32" t="s">
        <v>18</v>
      </c>
      <c r="B15" s="277" t="s">
        <v>254</v>
      </c>
      <c r="C15" s="382">
        <f>'IB_6.1.3.sz.mell'!C15</f>
        <v>0</v>
      </c>
      <c r="D15" s="694">
        <f>'IB_6.1.3.sz.mell'!D15</f>
        <v>0</v>
      </c>
      <c r="E15" s="248">
        <f>+E16+E17+E18+E19+E20</f>
        <v>0</v>
      </c>
    </row>
    <row r="16" spans="1:5" s="91" customFormat="1" ht="12" customHeight="1" x14ac:dyDescent="0.2">
      <c r="A16" s="420" t="s">
        <v>103</v>
      </c>
      <c r="B16" s="401" t="s">
        <v>255</v>
      </c>
      <c r="C16" s="668">
        <f>'IB_6.1.3.sz.mell'!C16</f>
        <v>0</v>
      </c>
      <c r="D16" s="1377">
        <f>'IB_6.1.3.sz.mell'!D16</f>
        <v>0</v>
      </c>
      <c r="E16" s="250"/>
    </row>
    <row r="17" spans="1:5" s="91" customFormat="1" ht="12" customHeight="1" x14ac:dyDescent="0.2">
      <c r="A17" s="421" t="s">
        <v>104</v>
      </c>
      <c r="B17" s="402" t="s">
        <v>256</v>
      </c>
      <c r="C17" s="686">
        <f>'IB_6.1.3.sz.mell'!C17</f>
        <v>0</v>
      </c>
      <c r="D17" s="1378">
        <f>'IB_6.1.3.sz.mell'!D17</f>
        <v>0</v>
      </c>
      <c r="E17" s="249"/>
    </row>
    <row r="18" spans="1:5" s="91" customFormat="1" ht="12" customHeight="1" x14ac:dyDescent="0.2">
      <c r="A18" s="421" t="s">
        <v>105</v>
      </c>
      <c r="B18" s="402" t="s">
        <v>417</v>
      </c>
      <c r="C18" s="686">
        <f>'IB_6.1.3.sz.mell'!C18</f>
        <v>0</v>
      </c>
      <c r="D18" s="1378">
        <f>'IB_6.1.3.sz.mell'!D18</f>
        <v>0</v>
      </c>
      <c r="E18" s="249"/>
    </row>
    <row r="19" spans="1:5" s="91" customFormat="1" ht="12" customHeight="1" x14ac:dyDescent="0.2">
      <c r="A19" s="421" t="s">
        <v>106</v>
      </c>
      <c r="B19" s="402" t="s">
        <v>418</v>
      </c>
      <c r="C19" s="686">
        <f>'IB_6.1.3.sz.mell'!C19</f>
        <v>0</v>
      </c>
      <c r="D19" s="1378">
        <f>'IB_6.1.3.sz.mell'!D19</f>
        <v>0</v>
      </c>
      <c r="E19" s="249"/>
    </row>
    <row r="20" spans="1:5" s="91" customFormat="1" ht="12" customHeight="1" x14ac:dyDescent="0.2">
      <c r="A20" s="421" t="s">
        <v>107</v>
      </c>
      <c r="B20" s="402" t="s">
        <v>257</v>
      </c>
      <c r="C20" s="686">
        <f>'IB_6.1.3.sz.mell'!C20</f>
        <v>0</v>
      </c>
      <c r="D20" s="1378">
        <f>'IB_6.1.3.sz.mell'!D20</f>
        <v>0</v>
      </c>
      <c r="E20" s="249"/>
    </row>
    <row r="21" spans="1:5" s="92" customFormat="1" ht="12" customHeight="1" thickBot="1" x14ac:dyDescent="0.25">
      <c r="A21" s="422" t="s">
        <v>116</v>
      </c>
      <c r="B21" s="403" t="s">
        <v>258</v>
      </c>
      <c r="C21" s="688">
        <f>'IB_6.1.3.sz.mell'!C21</f>
        <v>0</v>
      </c>
      <c r="D21" s="1379">
        <f>'IB_6.1.3.sz.mell'!D21</f>
        <v>0</v>
      </c>
      <c r="E21" s="251"/>
    </row>
    <row r="22" spans="1:5" s="92" customFormat="1" ht="12" customHeight="1" thickBot="1" x14ac:dyDescent="0.25">
      <c r="A22" s="32" t="s">
        <v>19</v>
      </c>
      <c r="B22" s="21" t="s">
        <v>259</v>
      </c>
      <c r="C22" s="382">
        <f>'IB_6.1.3.sz.mell'!C22</f>
        <v>0</v>
      </c>
      <c r="D22" s="694">
        <f>'IB_6.1.3.sz.mell'!D22</f>
        <v>0</v>
      </c>
      <c r="E22" s="248">
        <f>+E23+E24+E25+E26+E27</f>
        <v>0</v>
      </c>
    </row>
    <row r="23" spans="1:5" s="92" customFormat="1" ht="12" customHeight="1" x14ac:dyDescent="0.2">
      <c r="A23" s="420" t="s">
        <v>86</v>
      </c>
      <c r="B23" s="401" t="s">
        <v>260</v>
      </c>
      <c r="C23" s="668">
        <f>'IB_6.1.3.sz.mell'!C23</f>
        <v>0</v>
      </c>
      <c r="D23" s="1377">
        <f>'IB_6.1.3.sz.mell'!D23</f>
        <v>0</v>
      </c>
      <c r="E23" s="250"/>
    </row>
    <row r="24" spans="1:5" s="91" customFormat="1" ht="12" customHeight="1" x14ac:dyDescent="0.2">
      <c r="A24" s="421" t="s">
        <v>87</v>
      </c>
      <c r="B24" s="402" t="s">
        <v>261</v>
      </c>
      <c r="C24" s="686">
        <f>'IB_6.1.3.sz.mell'!C24</f>
        <v>0</v>
      </c>
      <c r="D24" s="1378">
        <f>'IB_6.1.3.sz.mell'!D24</f>
        <v>0</v>
      </c>
      <c r="E24" s="249"/>
    </row>
    <row r="25" spans="1:5" s="92" customFormat="1" ht="12" customHeight="1" x14ac:dyDescent="0.2">
      <c r="A25" s="421" t="s">
        <v>88</v>
      </c>
      <c r="B25" s="402" t="s">
        <v>419</v>
      </c>
      <c r="C25" s="686">
        <f>'IB_6.1.3.sz.mell'!C25</f>
        <v>0</v>
      </c>
      <c r="D25" s="1378">
        <f>'IB_6.1.3.sz.mell'!D25</f>
        <v>0</v>
      </c>
      <c r="E25" s="249"/>
    </row>
    <row r="26" spans="1:5" s="92" customFormat="1" ht="12" customHeight="1" x14ac:dyDescent="0.2">
      <c r="A26" s="421" t="s">
        <v>89</v>
      </c>
      <c r="B26" s="402" t="s">
        <v>420</v>
      </c>
      <c r="C26" s="686">
        <f>'IB_6.1.3.sz.mell'!C26</f>
        <v>0</v>
      </c>
      <c r="D26" s="1378">
        <f>'IB_6.1.3.sz.mell'!D26</f>
        <v>0</v>
      </c>
      <c r="E26" s="249"/>
    </row>
    <row r="27" spans="1:5" s="92" customFormat="1" ht="12" customHeight="1" x14ac:dyDescent="0.2">
      <c r="A27" s="421" t="s">
        <v>169</v>
      </c>
      <c r="B27" s="402" t="s">
        <v>262</v>
      </c>
      <c r="C27" s="686">
        <f>'IB_6.1.3.sz.mell'!C27</f>
        <v>0</v>
      </c>
      <c r="D27" s="1378">
        <f>'IB_6.1.3.sz.mell'!D27</f>
        <v>0</v>
      </c>
      <c r="E27" s="249"/>
    </row>
    <row r="28" spans="1:5" s="92" customFormat="1" ht="12" customHeight="1" thickBot="1" x14ac:dyDescent="0.25">
      <c r="A28" s="422" t="s">
        <v>170</v>
      </c>
      <c r="B28" s="403" t="s">
        <v>263</v>
      </c>
      <c r="C28" s="688">
        <f>'IB_6.1.3.sz.mell'!C28</f>
        <v>0</v>
      </c>
      <c r="D28" s="1379">
        <f>'IB_6.1.3.sz.mell'!D28</f>
        <v>0</v>
      </c>
      <c r="E28" s="251"/>
    </row>
    <row r="29" spans="1:5" s="92" customFormat="1" ht="12" customHeight="1" thickBot="1" x14ac:dyDescent="0.25">
      <c r="A29" s="32" t="s">
        <v>171</v>
      </c>
      <c r="B29" s="21" t="s">
        <v>546</v>
      </c>
      <c r="C29" s="389">
        <f>'IB_6.1.3.sz.mell'!C29</f>
        <v>0</v>
      </c>
      <c r="D29" s="389">
        <f>'IB_6.1.3.sz.mell'!D29</f>
        <v>0</v>
      </c>
      <c r="E29" s="432">
        <f>SUM(E30:E36)</f>
        <v>0</v>
      </c>
    </row>
    <row r="30" spans="1:5" s="92" customFormat="1" ht="12" customHeight="1" x14ac:dyDescent="0.2">
      <c r="A30" s="420" t="s">
        <v>265</v>
      </c>
      <c r="B30" s="401" t="str">
        <f>'Z_1.1.sz.mell.'!B33</f>
        <v>Építményadó</v>
      </c>
      <c r="C30" s="668">
        <f>'IB_6.1.3.sz.mell'!C30</f>
        <v>0</v>
      </c>
      <c r="D30" s="668">
        <f>'IB_6.1.3.sz.mell'!D30</f>
        <v>0</v>
      </c>
      <c r="E30" s="250"/>
    </row>
    <row r="31" spans="1:5" s="92" customFormat="1" ht="12" customHeight="1" x14ac:dyDescent="0.2">
      <c r="A31" s="421" t="s">
        <v>266</v>
      </c>
      <c r="B31" s="401" t="str">
        <f>'Z_1.1.sz.mell.'!B34</f>
        <v>Idegenforgalmi adó</v>
      </c>
      <c r="C31" s="686">
        <f>'IB_6.1.3.sz.mell'!C31</f>
        <v>0</v>
      </c>
      <c r="D31" s="686">
        <f>'IB_6.1.3.sz.mell'!D31</f>
        <v>0</v>
      </c>
      <c r="E31" s="249"/>
    </row>
    <row r="32" spans="1:5" s="92" customFormat="1" ht="12" customHeight="1" x14ac:dyDescent="0.2">
      <c r="A32" s="421" t="s">
        <v>267</v>
      </c>
      <c r="B32" s="401" t="str">
        <f>'Z_1.1.sz.mell.'!B35</f>
        <v>Iparűzési adó</v>
      </c>
      <c r="C32" s="686">
        <f>'IB_6.1.3.sz.mell'!C32</f>
        <v>0</v>
      </c>
      <c r="D32" s="686">
        <f>'IB_6.1.3.sz.mell'!D32</f>
        <v>0</v>
      </c>
      <c r="E32" s="249"/>
    </row>
    <row r="33" spans="1:5" s="92" customFormat="1" ht="12" customHeight="1" x14ac:dyDescent="0.2">
      <c r="A33" s="421" t="s">
        <v>268</v>
      </c>
      <c r="B33" s="401" t="str">
        <f>'Z_1.1.sz.mell.'!B36</f>
        <v xml:space="preserve">Talajterhelési díj </v>
      </c>
      <c r="C33" s="686">
        <f>'IB_6.1.3.sz.mell'!C33</f>
        <v>0</v>
      </c>
      <c r="D33" s="686">
        <f>'IB_6.1.3.sz.mell'!D33</f>
        <v>0</v>
      </c>
      <c r="E33" s="249"/>
    </row>
    <row r="34" spans="1:5" s="92" customFormat="1" ht="12" customHeight="1" x14ac:dyDescent="0.2">
      <c r="A34" s="421" t="s">
        <v>547</v>
      </c>
      <c r="B34" s="401" t="str">
        <f>'Z_1.1.sz.mell.'!B37</f>
        <v>Gépjárműadó</v>
      </c>
      <c r="C34" s="686">
        <f>'IB_6.1.3.sz.mell'!C34</f>
        <v>0</v>
      </c>
      <c r="D34" s="686">
        <f>'IB_6.1.3.sz.mell'!D34</f>
        <v>0</v>
      </c>
      <c r="E34" s="249"/>
    </row>
    <row r="35" spans="1:5" s="92" customFormat="1" ht="12" customHeight="1" x14ac:dyDescent="0.2">
      <c r="A35" s="421" t="s">
        <v>548</v>
      </c>
      <c r="B35" s="401" t="str">
        <f>'Z_1.1.sz.mell.'!B38</f>
        <v>Telekadó</v>
      </c>
      <c r="C35" s="686">
        <f>'IB_6.1.3.sz.mell'!C35</f>
        <v>0</v>
      </c>
      <c r="D35" s="686">
        <f>'IB_6.1.3.sz.mell'!D35</f>
        <v>0</v>
      </c>
      <c r="E35" s="249"/>
    </row>
    <row r="36" spans="1:5" s="92" customFormat="1" ht="12" customHeight="1" thickBot="1" x14ac:dyDescent="0.25">
      <c r="A36" s="422" t="s">
        <v>549</v>
      </c>
      <c r="B36" s="401" t="str">
        <f>'Z_1.1.sz.mell.'!B39</f>
        <v>Egyéb bírság bevételei</v>
      </c>
      <c r="C36" s="688">
        <f>'IB_6.1.3.sz.mell'!C36</f>
        <v>0</v>
      </c>
      <c r="D36" s="688">
        <f>'IB_6.1.3.sz.mell'!D36</f>
        <v>0</v>
      </c>
      <c r="E36" s="251"/>
    </row>
    <row r="37" spans="1:5" s="92" customFormat="1" ht="12" customHeight="1" thickBot="1" x14ac:dyDescent="0.25">
      <c r="A37" s="32" t="s">
        <v>21</v>
      </c>
      <c r="B37" s="21" t="s">
        <v>429</v>
      </c>
      <c r="C37" s="382">
        <f>'IB_6.1.3.sz.mell'!C37</f>
        <v>0</v>
      </c>
      <c r="D37" s="694">
        <f>'IB_6.1.3.sz.mell'!D37</f>
        <v>0</v>
      </c>
      <c r="E37" s="248">
        <f>SUM(E38:E48)</f>
        <v>0</v>
      </c>
    </row>
    <row r="38" spans="1:5" s="92" customFormat="1" ht="12" customHeight="1" x14ac:dyDescent="0.2">
      <c r="A38" s="420" t="s">
        <v>90</v>
      </c>
      <c r="B38" s="401" t="s">
        <v>272</v>
      </c>
      <c r="C38" s="668">
        <f>'IB_6.1.3.sz.mell'!C38</f>
        <v>0</v>
      </c>
      <c r="D38" s="1377">
        <f>'IB_6.1.3.sz.mell'!D38</f>
        <v>0</v>
      </c>
      <c r="E38" s="250"/>
    </row>
    <row r="39" spans="1:5" s="92" customFormat="1" ht="12" customHeight="1" x14ac:dyDescent="0.2">
      <c r="A39" s="421" t="s">
        <v>91</v>
      </c>
      <c r="B39" s="402" t="s">
        <v>273</v>
      </c>
      <c r="C39" s="686">
        <f>'IB_6.1.3.sz.mell'!C39</f>
        <v>0</v>
      </c>
      <c r="D39" s="1378">
        <f>'IB_6.1.3.sz.mell'!D39</f>
        <v>0</v>
      </c>
      <c r="E39" s="249"/>
    </row>
    <row r="40" spans="1:5" s="92" customFormat="1" ht="12" customHeight="1" x14ac:dyDescent="0.2">
      <c r="A40" s="421" t="s">
        <v>92</v>
      </c>
      <c r="B40" s="402" t="s">
        <v>274</v>
      </c>
      <c r="C40" s="686">
        <f>'IB_6.1.3.sz.mell'!C40</f>
        <v>0</v>
      </c>
      <c r="D40" s="1378">
        <f>'IB_6.1.3.sz.mell'!D40</f>
        <v>0</v>
      </c>
      <c r="E40" s="249"/>
    </row>
    <row r="41" spans="1:5" s="92" customFormat="1" ht="12" customHeight="1" x14ac:dyDescent="0.2">
      <c r="A41" s="421" t="s">
        <v>173</v>
      </c>
      <c r="B41" s="402" t="s">
        <v>275</v>
      </c>
      <c r="C41" s="686">
        <f>'IB_6.1.3.sz.mell'!C41</f>
        <v>0</v>
      </c>
      <c r="D41" s="1378">
        <f>'IB_6.1.3.sz.mell'!D41</f>
        <v>0</v>
      </c>
      <c r="E41" s="249"/>
    </row>
    <row r="42" spans="1:5" s="92" customFormat="1" ht="12" customHeight="1" x14ac:dyDescent="0.2">
      <c r="A42" s="421" t="s">
        <v>174</v>
      </c>
      <c r="B42" s="402" t="s">
        <v>276</v>
      </c>
      <c r="C42" s="686">
        <f>'IB_6.1.3.sz.mell'!C42</f>
        <v>0</v>
      </c>
      <c r="D42" s="1378">
        <f>'IB_6.1.3.sz.mell'!D42</f>
        <v>0</v>
      </c>
      <c r="E42" s="249"/>
    </row>
    <row r="43" spans="1:5" s="92" customFormat="1" ht="12" customHeight="1" x14ac:dyDescent="0.2">
      <c r="A43" s="421" t="s">
        <v>175</v>
      </c>
      <c r="B43" s="402" t="s">
        <v>277</v>
      </c>
      <c r="C43" s="686">
        <f>'IB_6.1.3.sz.mell'!C43</f>
        <v>0</v>
      </c>
      <c r="D43" s="1378">
        <f>'IB_6.1.3.sz.mell'!D43</f>
        <v>0</v>
      </c>
      <c r="E43" s="249"/>
    </row>
    <row r="44" spans="1:5" s="92" customFormat="1" ht="12" customHeight="1" x14ac:dyDescent="0.2">
      <c r="A44" s="421" t="s">
        <v>176</v>
      </c>
      <c r="B44" s="402" t="s">
        <v>278</v>
      </c>
      <c r="C44" s="686">
        <f>'IB_6.1.3.sz.mell'!C44</f>
        <v>0</v>
      </c>
      <c r="D44" s="1378">
        <f>'IB_6.1.3.sz.mell'!D44</f>
        <v>0</v>
      </c>
      <c r="E44" s="249"/>
    </row>
    <row r="45" spans="1:5" s="92" customFormat="1" ht="12" customHeight="1" x14ac:dyDescent="0.2">
      <c r="A45" s="421" t="s">
        <v>177</v>
      </c>
      <c r="B45" s="402" t="s">
        <v>554</v>
      </c>
      <c r="C45" s="686">
        <f>'IB_6.1.3.sz.mell'!C45</f>
        <v>0</v>
      </c>
      <c r="D45" s="1378">
        <f>'IB_6.1.3.sz.mell'!D45</f>
        <v>0</v>
      </c>
      <c r="E45" s="249"/>
    </row>
    <row r="46" spans="1:5" s="92" customFormat="1" ht="12" customHeight="1" x14ac:dyDescent="0.2">
      <c r="A46" s="421" t="s">
        <v>270</v>
      </c>
      <c r="B46" s="402" t="s">
        <v>280</v>
      </c>
      <c r="C46" s="679">
        <f>'IB_6.1.3.sz.mell'!C46</f>
        <v>0</v>
      </c>
      <c r="D46" s="1386">
        <f>'IB_6.1.3.sz.mell'!D46</f>
        <v>0</v>
      </c>
      <c r="E46" s="252"/>
    </row>
    <row r="47" spans="1:5" s="92" customFormat="1" ht="12" customHeight="1" x14ac:dyDescent="0.2">
      <c r="A47" s="422" t="s">
        <v>271</v>
      </c>
      <c r="B47" s="403" t="s">
        <v>431</v>
      </c>
      <c r="C47" s="757">
        <f>'IB_6.1.3.sz.mell'!C47</f>
        <v>0</v>
      </c>
      <c r="D47" s="1387">
        <f>'IB_6.1.3.sz.mell'!D47</f>
        <v>0</v>
      </c>
      <c r="E47" s="253"/>
    </row>
    <row r="48" spans="1:5" s="92" customFormat="1" ht="12" customHeight="1" thickBot="1" x14ac:dyDescent="0.25">
      <c r="A48" s="422" t="s">
        <v>430</v>
      </c>
      <c r="B48" s="403" t="s">
        <v>281</v>
      </c>
      <c r="C48" s="757">
        <f>'IB_6.1.3.sz.mell'!C48</f>
        <v>0</v>
      </c>
      <c r="D48" s="1387">
        <f>'IB_6.1.3.sz.mell'!D48</f>
        <v>0</v>
      </c>
      <c r="E48" s="253"/>
    </row>
    <row r="49" spans="1:5" s="92" customFormat="1" ht="12" customHeight="1" thickBot="1" x14ac:dyDescent="0.25">
      <c r="A49" s="32" t="s">
        <v>22</v>
      </c>
      <c r="B49" s="21" t="s">
        <v>282</v>
      </c>
      <c r="C49" s="382">
        <f>'IB_6.1.3.sz.mell'!C49</f>
        <v>0</v>
      </c>
      <c r="D49" s="694">
        <f>'IB_6.1.3.sz.mell'!D49</f>
        <v>0</v>
      </c>
      <c r="E49" s="248">
        <f>SUM(E50:E54)</f>
        <v>0</v>
      </c>
    </row>
    <row r="50" spans="1:5" s="92" customFormat="1" ht="12" customHeight="1" x14ac:dyDescent="0.2">
      <c r="A50" s="420" t="s">
        <v>93</v>
      </c>
      <c r="B50" s="401" t="s">
        <v>286</v>
      </c>
      <c r="C50" s="672">
        <f>'IB_6.1.3.sz.mell'!C50</f>
        <v>0</v>
      </c>
      <c r="D50" s="1388">
        <f>'IB_6.1.3.sz.mell'!D50</f>
        <v>0</v>
      </c>
      <c r="E50" s="275"/>
    </row>
    <row r="51" spans="1:5" s="92" customFormat="1" ht="12" customHeight="1" x14ac:dyDescent="0.2">
      <c r="A51" s="421" t="s">
        <v>94</v>
      </c>
      <c r="B51" s="402" t="s">
        <v>287</v>
      </c>
      <c r="C51" s="679">
        <f>'IB_6.1.3.sz.mell'!C51</f>
        <v>0</v>
      </c>
      <c r="D51" s="1386">
        <f>'IB_6.1.3.sz.mell'!D51</f>
        <v>0</v>
      </c>
      <c r="E51" s="252"/>
    </row>
    <row r="52" spans="1:5" s="92" customFormat="1" ht="12" customHeight="1" x14ac:dyDescent="0.2">
      <c r="A52" s="421" t="s">
        <v>283</v>
      </c>
      <c r="B52" s="402" t="s">
        <v>288</v>
      </c>
      <c r="C52" s="679">
        <f>'IB_6.1.3.sz.mell'!C52</f>
        <v>0</v>
      </c>
      <c r="D52" s="1386">
        <f>'IB_6.1.3.sz.mell'!D52</f>
        <v>0</v>
      </c>
      <c r="E52" s="252"/>
    </row>
    <row r="53" spans="1:5" s="92" customFormat="1" ht="12" customHeight="1" x14ac:dyDescent="0.2">
      <c r="A53" s="421" t="s">
        <v>284</v>
      </c>
      <c r="B53" s="402" t="s">
        <v>289</v>
      </c>
      <c r="C53" s="679">
        <f>'IB_6.1.3.sz.mell'!C53</f>
        <v>0</v>
      </c>
      <c r="D53" s="1386">
        <f>'IB_6.1.3.sz.mell'!D53</f>
        <v>0</v>
      </c>
      <c r="E53" s="252"/>
    </row>
    <row r="54" spans="1:5" s="92" customFormat="1" ht="12" customHeight="1" thickBot="1" x14ac:dyDescent="0.25">
      <c r="A54" s="422" t="s">
        <v>285</v>
      </c>
      <c r="B54" s="403" t="s">
        <v>290</v>
      </c>
      <c r="C54" s="757">
        <f>'IB_6.1.3.sz.mell'!C54</f>
        <v>0</v>
      </c>
      <c r="D54" s="1387">
        <f>'IB_6.1.3.sz.mell'!D54</f>
        <v>0</v>
      </c>
      <c r="E54" s="253"/>
    </row>
    <row r="55" spans="1:5" s="92" customFormat="1" ht="12" customHeight="1" thickBot="1" x14ac:dyDescent="0.25">
      <c r="A55" s="32" t="s">
        <v>178</v>
      </c>
      <c r="B55" s="21" t="s">
        <v>291</v>
      </c>
      <c r="C55" s="382">
        <f>'IB_6.1.3.sz.mell'!C55</f>
        <v>0</v>
      </c>
      <c r="D55" s="694">
        <f>'IB_6.1.3.sz.mell'!D55</f>
        <v>0</v>
      </c>
      <c r="E55" s="248">
        <f>SUM(E56:E58)</f>
        <v>0</v>
      </c>
    </row>
    <row r="56" spans="1:5" s="92" customFormat="1" ht="12" customHeight="1" x14ac:dyDescent="0.2">
      <c r="A56" s="420" t="s">
        <v>95</v>
      </c>
      <c r="B56" s="401" t="s">
        <v>292</v>
      </c>
      <c r="C56" s="668">
        <f>'IB_6.1.3.sz.mell'!C56</f>
        <v>0</v>
      </c>
      <c r="D56" s="1377">
        <f>'IB_6.1.3.sz.mell'!D56</f>
        <v>0</v>
      </c>
      <c r="E56" s="250"/>
    </row>
    <row r="57" spans="1:5" s="92" customFormat="1" ht="12" customHeight="1" x14ac:dyDescent="0.2">
      <c r="A57" s="421" t="s">
        <v>96</v>
      </c>
      <c r="B57" s="402" t="s">
        <v>421</v>
      </c>
      <c r="C57" s="686">
        <f>'IB_6.1.3.sz.mell'!C57</f>
        <v>0</v>
      </c>
      <c r="D57" s="1378">
        <f>'IB_6.1.3.sz.mell'!D57</f>
        <v>0</v>
      </c>
      <c r="E57" s="249"/>
    </row>
    <row r="58" spans="1:5" s="92" customFormat="1" ht="12" customHeight="1" x14ac:dyDescent="0.2">
      <c r="A58" s="421" t="s">
        <v>295</v>
      </c>
      <c r="B58" s="402" t="s">
        <v>293</v>
      </c>
      <c r="C58" s="686">
        <f>'IB_6.1.3.sz.mell'!C58</f>
        <v>0</v>
      </c>
      <c r="D58" s="1378">
        <f>'IB_6.1.3.sz.mell'!D58</f>
        <v>0</v>
      </c>
      <c r="E58" s="249"/>
    </row>
    <row r="59" spans="1:5" s="92" customFormat="1" ht="12" customHeight="1" thickBot="1" x14ac:dyDescent="0.25">
      <c r="A59" s="422" t="s">
        <v>296</v>
      </c>
      <c r="B59" s="403" t="s">
        <v>294</v>
      </c>
      <c r="C59" s="688">
        <f>'IB_6.1.3.sz.mell'!C59</f>
        <v>0</v>
      </c>
      <c r="D59" s="1379">
        <f>'IB_6.1.3.sz.mell'!D59</f>
        <v>0</v>
      </c>
      <c r="E59" s="251"/>
    </row>
    <row r="60" spans="1:5" s="92" customFormat="1" ht="12" customHeight="1" thickBot="1" x14ac:dyDescent="0.25">
      <c r="A60" s="32" t="s">
        <v>24</v>
      </c>
      <c r="B60" s="277" t="s">
        <v>297</v>
      </c>
      <c r="C60" s="382">
        <f>'IB_6.1.3.sz.mell'!C60</f>
        <v>0</v>
      </c>
      <c r="D60" s="694">
        <f>'IB_6.1.3.sz.mell'!D60</f>
        <v>0</v>
      </c>
      <c r="E60" s="248">
        <f>SUM(E61:E63)</f>
        <v>0</v>
      </c>
    </row>
    <row r="61" spans="1:5" s="92" customFormat="1" ht="12" customHeight="1" x14ac:dyDescent="0.2">
      <c r="A61" s="420" t="s">
        <v>179</v>
      </c>
      <c r="B61" s="401" t="s">
        <v>299</v>
      </c>
      <c r="C61" s="679">
        <f>'IB_6.1.3.sz.mell'!C61</f>
        <v>0</v>
      </c>
      <c r="D61" s="1386">
        <f>'IB_6.1.3.sz.mell'!D61</f>
        <v>0</v>
      </c>
      <c r="E61" s="252"/>
    </row>
    <row r="62" spans="1:5" s="92" customFormat="1" ht="12" customHeight="1" x14ac:dyDescent="0.2">
      <c r="A62" s="421" t="s">
        <v>180</v>
      </c>
      <c r="B62" s="402" t="s">
        <v>422</v>
      </c>
      <c r="C62" s="679">
        <f>'IB_6.1.3.sz.mell'!C62</f>
        <v>0</v>
      </c>
      <c r="D62" s="1386">
        <f>'IB_6.1.3.sz.mell'!D62</f>
        <v>0</v>
      </c>
      <c r="E62" s="252"/>
    </row>
    <row r="63" spans="1:5" s="92" customFormat="1" ht="12" customHeight="1" x14ac:dyDescent="0.2">
      <c r="A63" s="421" t="s">
        <v>228</v>
      </c>
      <c r="B63" s="402" t="s">
        <v>300</v>
      </c>
      <c r="C63" s="679">
        <f>'IB_6.1.3.sz.mell'!C63</f>
        <v>0</v>
      </c>
      <c r="D63" s="1386">
        <f>'IB_6.1.3.sz.mell'!D63</f>
        <v>0</v>
      </c>
      <c r="E63" s="252"/>
    </row>
    <row r="64" spans="1:5" s="92" customFormat="1" ht="12" customHeight="1" thickBot="1" x14ac:dyDescent="0.25">
      <c r="A64" s="422" t="s">
        <v>298</v>
      </c>
      <c r="B64" s="403" t="s">
        <v>301</v>
      </c>
      <c r="C64" s="679">
        <f>'IB_6.1.3.sz.mell'!C64</f>
        <v>0</v>
      </c>
      <c r="D64" s="1386">
        <f>'IB_6.1.3.sz.mell'!D64</f>
        <v>0</v>
      </c>
      <c r="E64" s="252"/>
    </row>
    <row r="65" spans="1:5" s="92" customFormat="1" ht="12" customHeight="1" thickBot="1" x14ac:dyDescent="0.25">
      <c r="A65" s="32" t="s">
        <v>25</v>
      </c>
      <c r="B65" s="21" t="s">
        <v>302</v>
      </c>
      <c r="C65" s="389">
        <f>'IB_6.1.3.sz.mell'!C65</f>
        <v>0</v>
      </c>
      <c r="D65" s="695">
        <f>'IB_6.1.3.sz.mell'!D65</f>
        <v>0</v>
      </c>
      <c r="E65" s="432">
        <f>+E8+E15+E22+E29+E37+E49+E55+E60</f>
        <v>0</v>
      </c>
    </row>
    <row r="66" spans="1:5" s="92" customFormat="1" ht="12" customHeight="1" thickBot="1" x14ac:dyDescent="0.2">
      <c r="A66" s="423" t="s">
        <v>389</v>
      </c>
      <c r="B66" s="277" t="s">
        <v>304</v>
      </c>
      <c r="C66" s="382">
        <f>'IB_6.1.3.sz.mell'!C66</f>
        <v>0</v>
      </c>
      <c r="D66" s="694">
        <f>'IB_6.1.3.sz.mell'!D66</f>
        <v>0</v>
      </c>
      <c r="E66" s="248">
        <f>SUM(E67:E69)</f>
        <v>0</v>
      </c>
    </row>
    <row r="67" spans="1:5" s="92" customFormat="1" ht="12" customHeight="1" x14ac:dyDescent="0.2">
      <c r="A67" s="420" t="s">
        <v>332</v>
      </c>
      <c r="B67" s="401" t="s">
        <v>305</v>
      </c>
      <c r="C67" s="679">
        <f>'IB_6.1.3.sz.mell'!C67</f>
        <v>0</v>
      </c>
      <c r="D67" s="1386">
        <f>'IB_6.1.3.sz.mell'!D67</f>
        <v>0</v>
      </c>
      <c r="E67" s="252"/>
    </row>
    <row r="68" spans="1:5" s="92" customFormat="1" ht="12" customHeight="1" x14ac:dyDescent="0.2">
      <c r="A68" s="421" t="s">
        <v>341</v>
      </c>
      <c r="B68" s="402" t="s">
        <v>306</v>
      </c>
      <c r="C68" s="679">
        <f>'IB_6.1.3.sz.mell'!C68</f>
        <v>0</v>
      </c>
      <c r="D68" s="1386">
        <f>'IB_6.1.3.sz.mell'!D68</f>
        <v>0</v>
      </c>
      <c r="E68" s="252"/>
    </row>
    <row r="69" spans="1:5" s="92" customFormat="1" ht="12" customHeight="1" thickBot="1" x14ac:dyDescent="0.25">
      <c r="A69" s="422" t="s">
        <v>342</v>
      </c>
      <c r="B69" s="404" t="s">
        <v>307</v>
      </c>
      <c r="C69" s="679">
        <f>'IB_6.1.3.sz.mell'!C69</f>
        <v>0</v>
      </c>
      <c r="D69" s="1389">
        <f>'IB_6.1.3.sz.mell'!D69</f>
        <v>0</v>
      </c>
      <c r="E69" s="252"/>
    </row>
    <row r="70" spans="1:5" s="92" customFormat="1" ht="12" customHeight="1" thickBot="1" x14ac:dyDescent="0.2">
      <c r="A70" s="423" t="s">
        <v>308</v>
      </c>
      <c r="B70" s="277" t="s">
        <v>309</v>
      </c>
      <c r="C70" s="382">
        <f>'IB_6.1.3.sz.mell'!C70</f>
        <v>0</v>
      </c>
      <c r="D70" s="382">
        <f>'IB_6.1.3.sz.mell'!D70</f>
        <v>0</v>
      </c>
      <c r="E70" s="248">
        <f>SUM(E71:E74)</f>
        <v>0</v>
      </c>
    </row>
    <row r="71" spans="1:5" s="92" customFormat="1" ht="12" customHeight="1" x14ac:dyDescent="0.2">
      <c r="A71" s="420" t="s">
        <v>147</v>
      </c>
      <c r="B71" s="549" t="s">
        <v>310</v>
      </c>
      <c r="C71" s="679">
        <f>'IB_6.1.3.sz.mell'!C71</f>
        <v>0</v>
      </c>
      <c r="D71" s="679">
        <f>'IB_6.1.3.sz.mell'!D71</f>
        <v>0</v>
      </c>
      <c r="E71" s="252"/>
    </row>
    <row r="72" spans="1:5" s="92" customFormat="1" ht="12" customHeight="1" x14ac:dyDescent="0.2">
      <c r="A72" s="421" t="s">
        <v>148</v>
      </c>
      <c r="B72" s="549" t="s">
        <v>565</v>
      </c>
      <c r="C72" s="679">
        <f>'IB_6.1.3.sz.mell'!C72</f>
        <v>0</v>
      </c>
      <c r="D72" s="679">
        <f>'IB_6.1.3.sz.mell'!D72</f>
        <v>0</v>
      </c>
      <c r="E72" s="252"/>
    </row>
    <row r="73" spans="1:5" s="92" customFormat="1" ht="12" customHeight="1" x14ac:dyDescent="0.2">
      <c r="A73" s="421" t="s">
        <v>333</v>
      </c>
      <c r="B73" s="549" t="s">
        <v>311</v>
      </c>
      <c r="C73" s="679">
        <f>'IB_6.1.3.sz.mell'!C73</f>
        <v>0</v>
      </c>
      <c r="D73" s="679">
        <f>'IB_6.1.3.sz.mell'!D73</f>
        <v>0</v>
      </c>
      <c r="E73" s="252"/>
    </row>
    <row r="74" spans="1:5" s="92" customFormat="1" ht="12" customHeight="1" thickBot="1" x14ac:dyDescent="0.25">
      <c r="A74" s="422" t="s">
        <v>334</v>
      </c>
      <c r="B74" s="550" t="s">
        <v>566</v>
      </c>
      <c r="C74" s="679">
        <f>'IB_6.1.3.sz.mell'!C74</f>
        <v>0</v>
      </c>
      <c r="D74" s="679">
        <f>'IB_6.1.3.sz.mell'!D74</f>
        <v>0</v>
      </c>
      <c r="E74" s="252"/>
    </row>
    <row r="75" spans="1:5" s="92" customFormat="1" ht="12" customHeight="1" thickBot="1" x14ac:dyDescent="0.2">
      <c r="A75" s="423" t="s">
        <v>312</v>
      </c>
      <c r="B75" s="277" t="s">
        <v>313</v>
      </c>
      <c r="C75" s="382">
        <f>'IB_6.1.3.sz.mell'!C75</f>
        <v>0</v>
      </c>
      <c r="D75" s="382">
        <f>'IB_6.1.3.sz.mell'!D75</f>
        <v>0</v>
      </c>
      <c r="E75" s="248">
        <f>SUM(E76:E77)</f>
        <v>0</v>
      </c>
    </row>
    <row r="76" spans="1:5" s="92" customFormat="1" ht="12" customHeight="1" x14ac:dyDescent="0.2">
      <c r="A76" s="420" t="s">
        <v>335</v>
      </c>
      <c r="B76" s="401" t="s">
        <v>314</v>
      </c>
      <c r="C76" s="679">
        <f>'IB_6.1.3.sz.mell'!C76</f>
        <v>0</v>
      </c>
      <c r="D76" s="679">
        <f>'IB_6.1.3.sz.mell'!D76</f>
        <v>0</v>
      </c>
      <c r="E76" s="252"/>
    </row>
    <row r="77" spans="1:5" s="92" customFormat="1" ht="12" customHeight="1" thickBot="1" x14ac:dyDescent="0.25">
      <c r="A77" s="422" t="s">
        <v>336</v>
      </c>
      <c r="B77" s="403" t="s">
        <v>315</v>
      </c>
      <c r="C77" s="679">
        <f>'IB_6.1.3.sz.mell'!C77</f>
        <v>0</v>
      </c>
      <c r="D77" s="679">
        <f>'IB_6.1.3.sz.mell'!D77</f>
        <v>0</v>
      </c>
      <c r="E77" s="252"/>
    </row>
    <row r="78" spans="1:5" s="91" customFormat="1" ht="12" customHeight="1" thickBot="1" x14ac:dyDescent="0.2">
      <c r="A78" s="423" t="s">
        <v>316</v>
      </c>
      <c r="B78" s="277" t="s">
        <v>317</v>
      </c>
      <c r="C78" s="382">
        <f>'IB_6.1.3.sz.mell'!C78</f>
        <v>0</v>
      </c>
      <c r="D78" s="382">
        <f>'IB_6.1.3.sz.mell'!D78</f>
        <v>0</v>
      </c>
      <c r="E78" s="248">
        <f>SUM(E79:E81)</f>
        <v>0</v>
      </c>
    </row>
    <row r="79" spans="1:5" s="92" customFormat="1" ht="12" customHeight="1" x14ac:dyDescent="0.2">
      <c r="A79" s="420" t="s">
        <v>337</v>
      </c>
      <c r="B79" s="401" t="s">
        <v>318</v>
      </c>
      <c r="C79" s="679">
        <f>'IB_6.1.3.sz.mell'!C79</f>
        <v>0</v>
      </c>
      <c r="D79" s="679">
        <f>'IB_6.1.3.sz.mell'!D79</f>
        <v>0</v>
      </c>
      <c r="E79" s="252"/>
    </row>
    <row r="80" spans="1:5" s="92" customFormat="1" ht="12" customHeight="1" x14ac:dyDescent="0.2">
      <c r="A80" s="421" t="s">
        <v>338</v>
      </c>
      <c r="B80" s="402" t="s">
        <v>319</v>
      </c>
      <c r="C80" s="679">
        <f>'IB_6.1.3.sz.mell'!C80</f>
        <v>0</v>
      </c>
      <c r="D80" s="679">
        <f>'IB_6.1.3.sz.mell'!D80</f>
        <v>0</v>
      </c>
      <c r="E80" s="252"/>
    </row>
    <row r="81" spans="1:5" s="92" customFormat="1" ht="12" customHeight="1" thickBot="1" x14ac:dyDescent="0.25">
      <c r="A81" s="422" t="s">
        <v>339</v>
      </c>
      <c r="B81" s="403" t="s">
        <v>567</v>
      </c>
      <c r="C81" s="679">
        <f>'IB_6.1.3.sz.mell'!C81</f>
        <v>0</v>
      </c>
      <c r="D81" s="679">
        <f>'IB_6.1.3.sz.mell'!D81</f>
        <v>0</v>
      </c>
      <c r="E81" s="252"/>
    </row>
    <row r="82" spans="1:5" s="92" customFormat="1" ht="12" customHeight="1" thickBot="1" x14ac:dyDescent="0.2">
      <c r="A82" s="423" t="s">
        <v>320</v>
      </c>
      <c r="B82" s="277" t="s">
        <v>340</v>
      </c>
      <c r="C82" s="382">
        <f>'IB_6.1.3.sz.mell'!C82</f>
        <v>0</v>
      </c>
      <c r="D82" s="382">
        <f>'IB_6.1.3.sz.mell'!D82</f>
        <v>0</v>
      </c>
      <c r="E82" s="248">
        <f>SUM(E83:E86)</f>
        <v>0</v>
      </c>
    </row>
    <row r="83" spans="1:5" s="92" customFormat="1" ht="12" customHeight="1" x14ac:dyDescent="0.2">
      <c r="A83" s="424" t="s">
        <v>321</v>
      </c>
      <c r="B83" s="401" t="s">
        <v>322</v>
      </c>
      <c r="C83" s="679">
        <f>'IB_6.1.3.sz.mell'!C83</f>
        <v>0</v>
      </c>
      <c r="D83" s="679">
        <f>'IB_6.1.3.sz.mell'!D83</f>
        <v>0</v>
      </c>
      <c r="E83" s="252"/>
    </row>
    <row r="84" spans="1:5" s="92" customFormat="1" ht="12" customHeight="1" x14ac:dyDescent="0.2">
      <c r="A84" s="425" t="s">
        <v>323</v>
      </c>
      <c r="B84" s="402" t="s">
        <v>324</v>
      </c>
      <c r="C84" s="679">
        <f>'IB_6.1.3.sz.mell'!C84</f>
        <v>0</v>
      </c>
      <c r="D84" s="679">
        <f>'IB_6.1.3.sz.mell'!D84</f>
        <v>0</v>
      </c>
      <c r="E84" s="252"/>
    </row>
    <row r="85" spans="1:5" s="92" customFormat="1" ht="12" customHeight="1" x14ac:dyDescent="0.2">
      <c r="A85" s="425" t="s">
        <v>325</v>
      </c>
      <c r="B85" s="402" t="s">
        <v>326</v>
      </c>
      <c r="C85" s="679">
        <f>'IB_6.1.3.sz.mell'!C85</f>
        <v>0</v>
      </c>
      <c r="D85" s="679">
        <f>'IB_6.1.3.sz.mell'!D85</f>
        <v>0</v>
      </c>
      <c r="E85" s="252"/>
    </row>
    <row r="86" spans="1:5" s="91" customFormat="1" ht="12" customHeight="1" thickBot="1" x14ac:dyDescent="0.25">
      <c r="A86" s="426" t="s">
        <v>327</v>
      </c>
      <c r="B86" s="403" t="s">
        <v>328</v>
      </c>
      <c r="C86" s="679">
        <f>'IB_6.1.3.sz.mell'!C86</f>
        <v>0</v>
      </c>
      <c r="D86" s="679">
        <f>'IB_6.1.3.sz.mell'!D86</f>
        <v>0</v>
      </c>
      <c r="E86" s="252"/>
    </row>
    <row r="87" spans="1:5" s="91" customFormat="1" ht="12" customHeight="1" thickBot="1" x14ac:dyDescent="0.2">
      <c r="A87" s="423" t="s">
        <v>329</v>
      </c>
      <c r="B87" s="277" t="s">
        <v>470</v>
      </c>
      <c r="C87" s="382">
        <f>'IB_6.1.3.sz.mell'!C87</f>
        <v>0</v>
      </c>
      <c r="D87" s="382">
        <f>'IB_6.1.3.sz.mell'!D87</f>
        <v>0</v>
      </c>
      <c r="E87" s="451"/>
    </row>
    <row r="88" spans="1:5" s="91" customFormat="1" ht="12" customHeight="1" thickBot="1" x14ac:dyDescent="0.2">
      <c r="A88" s="423" t="s">
        <v>502</v>
      </c>
      <c r="B88" s="277" t="s">
        <v>330</v>
      </c>
      <c r="C88" s="382">
        <f>'IB_6.1.3.sz.mell'!C88</f>
        <v>0</v>
      </c>
      <c r="D88" s="382">
        <f>'IB_6.1.3.sz.mell'!D88</f>
        <v>0</v>
      </c>
      <c r="E88" s="451"/>
    </row>
    <row r="89" spans="1:5" s="91" customFormat="1" ht="12" customHeight="1" thickBot="1" x14ac:dyDescent="0.2">
      <c r="A89" s="423" t="s">
        <v>503</v>
      </c>
      <c r="B89" s="408" t="s">
        <v>473</v>
      </c>
      <c r="C89" s="389">
        <f>'IB_6.1.3.sz.mell'!C89</f>
        <v>0</v>
      </c>
      <c r="D89" s="389">
        <f>'IB_6.1.3.sz.mell'!D89</f>
        <v>0</v>
      </c>
      <c r="E89" s="432">
        <f>+E66+E70+E75+E78+E82+E88+E87</f>
        <v>0</v>
      </c>
    </row>
    <row r="90" spans="1:5" s="91" customFormat="1" ht="12" customHeight="1" thickBot="1" x14ac:dyDescent="0.2">
      <c r="A90" s="427" t="s">
        <v>504</v>
      </c>
      <c r="B90" s="409" t="s">
        <v>505</v>
      </c>
      <c r="C90" s="389">
        <f>'IB_6.1.3.sz.mell'!C90</f>
        <v>0</v>
      </c>
      <c r="D90" s="389">
        <f>'IB_6.1.3.sz.mell'!D90</f>
        <v>0</v>
      </c>
      <c r="E90" s="432">
        <f>+E65+E89</f>
        <v>0</v>
      </c>
    </row>
    <row r="91" spans="1:5" s="92" customFormat="1" ht="15.2" customHeight="1" thickBot="1" x14ac:dyDescent="0.25">
      <c r="A91" s="220"/>
      <c r="B91" s="221"/>
      <c r="C91" s="347"/>
    </row>
    <row r="92" spans="1:5" s="69" customFormat="1" ht="16.5" customHeight="1" thickBot="1" x14ac:dyDescent="0.25">
      <c r="A92" s="2342" t="s">
        <v>56</v>
      </c>
      <c r="B92" s="2473"/>
      <c r="C92" s="2473"/>
      <c r="D92" s="2473"/>
      <c r="E92" s="2474"/>
    </row>
    <row r="93" spans="1:5" s="93" customFormat="1" ht="12" customHeight="1" thickBot="1" x14ac:dyDescent="0.25">
      <c r="A93" s="394" t="s">
        <v>17</v>
      </c>
      <c r="B93" s="28" t="s">
        <v>509</v>
      </c>
      <c r="C93" s="381">
        <f>'IB_6.1.3.sz.mell'!C93</f>
        <v>0</v>
      </c>
      <c r="D93" s="381">
        <f>'IB_6.1.3.sz.mell'!D93</f>
        <v>0</v>
      </c>
      <c r="E93" s="476">
        <f>+E94+E95+E96+E97+E98+E111</f>
        <v>0</v>
      </c>
    </row>
    <row r="94" spans="1:5" ht="12" customHeight="1" x14ac:dyDescent="0.2">
      <c r="A94" s="428" t="s">
        <v>97</v>
      </c>
      <c r="B94" s="10" t="s">
        <v>48</v>
      </c>
      <c r="C94" s="684">
        <f>'IB_6.1.3.sz.mell'!C94</f>
        <v>0</v>
      </c>
      <c r="D94" s="684">
        <f>'IB_6.1.3.sz.mell'!D94</f>
        <v>0</v>
      </c>
      <c r="E94" s="477"/>
    </row>
    <row r="95" spans="1:5" ht="12" customHeight="1" x14ac:dyDescent="0.2">
      <c r="A95" s="421" t="s">
        <v>98</v>
      </c>
      <c r="B95" s="8" t="s">
        <v>181</v>
      </c>
      <c r="C95" s="686">
        <f>'IB_6.1.3.sz.mell'!C95</f>
        <v>0</v>
      </c>
      <c r="D95" s="686">
        <f>'IB_6.1.3.sz.mell'!D95</f>
        <v>0</v>
      </c>
      <c r="E95" s="249"/>
    </row>
    <row r="96" spans="1:5" ht="12" customHeight="1" x14ac:dyDescent="0.2">
      <c r="A96" s="421" t="s">
        <v>99</v>
      </c>
      <c r="B96" s="8" t="s">
        <v>138</v>
      </c>
      <c r="C96" s="688">
        <f>'IB_6.1.3.sz.mell'!C96</f>
        <v>0</v>
      </c>
      <c r="D96" s="686">
        <f>'IB_6.1.3.sz.mell'!D96</f>
        <v>0</v>
      </c>
      <c r="E96" s="251"/>
    </row>
    <row r="97" spans="1:5" ht="12" customHeight="1" x14ac:dyDescent="0.2">
      <c r="A97" s="421" t="s">
        <v>100</v>
      </c>
      <c r="B97" s="11" t="s">
        <v>182</v>
      </c>
      <c r="C97" s="688">
        <f>'IB_6.1.3.sz.mell'!C97</f>
        <v>0</v>
      </c>
      <c r="D97" s="1379">
        <f>'IB_6.1.3.sz.mell'!D97</f>
        <v>0</v>
      </c>
      <c r="E97" s="251"/>
    </row>
    <row r="98" spans="1:5" ht="12" customHeight="1" x14ac:dyDescent="0.2">
      <c r="A98" s="421" t="s">
        <v>111</v>
      </c>
      <c r="B98" s="19" t="s">
        <v>183</v>
      </c>
      <c r="C98" s="688">
        <f>'IB_6.1.3.sz.mell'!C98</f>
        <v>0</v>
      </c>
      <c r="D98" s="1379">
        <f>'IB_6.1.3.sz.mell'!D98</f>
        <v>0</v>
      </c>
      <c r="E98" s="251"/>
    </row>
    <row r="99" spans="1:5" ht="12" customHeight="1" x14ac:dyDescent="0.2">
      <c r="A99" s="421" t="s">
        <v>101</v>
      </c>
      <c r="B99" s="8" t="s">
        <v>506</v>
      </c>
      <c r="C99" s="688">
        <f>'IB_6.1.3.sz.mell'!C99</f>
        <v>0</v>
      </c>
      <c r="D99" s="1379">
        <f>'IB_6.1.3.sz.mell'!D99</f>
        <v>0</v>
      </c>
      <c r="E99" s="251"/>
    </row>
    <row r="100" spans="1:5" ht="12" customHeight="1" x14ac:dyDescent="0.2">
      <c r="A100" s="421" t="s">
        <v>102</v>
      </c>
      <c r="B100" s="140" t="s">
        <v>436</v>
      </c>
      <c r="C100" s="688">
        <f>'IB_6.1.3.sz.mell'!C100</f>
        <v>0</v>
      </c>
      <c r="D100" s="1379">
        <f>'IB_6.1.3.sz.mell'!D100</f>
        <v>0</v>
      </c>
      <c r="E100" s="251"/>
    </row>
    <row r="101" spans="1:5" ht="12" customHeight="1" x14ac:dyDescent="0.2">
      <c r="A101" s="421" t="s">
        <v>112</v>
      </c>
      <c r="B101" s="140" t="s">
        <v>435</v>
      </c>
      <c r="C101" s="688">
        <f>'IB_6.1.3.sz.mell'!C101</f>
        <v>0</v>
      </c>
      <c r="D101" s="1379">
        <f>'IB_6.1.3.sz.mell'!D101</f>
        <v>0</v>
      </c>
      <c r="E101" s="251"/>
    </row>
    <row r="102" spans="1:5" ht="12" customHeight="1" x14ac:dyDescent="0.2">
      <c r="A102" s="421" t="s">
        <v>113</v>
      </c>
      <c r="B102" s="140" t="s">
        <v>346</v>
      </c>
      <c r="C102" s="688">
        <f>'IB_6.1.3.sz.mell'!C102</f>
        <v>0</v>
      </c>
      <c r="D102" s="1379">
        <f>'IB_6.1.3.sz.mell'!D102</f>
        <v>0</v>
      </c>
      <c r="E102" s="251"/>
    </row>
    <row r="103" spans="1:5" ht="12" customHeight="1" x14ac:dyDescent="0.2">
      <c r="A103" s="421" t="s">
        <v>114</v>
      </c>
      <c r="B103" s="141" t="s">
        <v>347</v>
      </c>
      <c r="C103" s="688">
        <f>'IB_6.1.3.sz.mell'!C103</f>
        <v>0</v>
      </c>
      <c r="D103" s="1379">
        <f>'IB_6.1.3.sz.mell'!D103</f>
        <v>0</v>
      </c>
      <c r="E103" s="251"/>
    </row>
    <row r="104" spans="1:5" ht="12" customHeight="1" x14ac:dyDescent="0.2">
      <c r="A104" s="421" t="s">
        <v>115</v>
      </c>
      <c r="B104" s="141" t="s">
        <v>348</v>
      </c>
      <c r="C104" s="688">
        <f>'IB_6.1.3.sz.mell'!C104</f>
        <v>0</v>
      </c>
      <c r="D104" s="1379">
        <f>'IB_6.1.3.sz.mell'!D104</f>
        <v>0</v>
      </c>
      <c r="E104" s="251"/>
    </row>
    <row r="105" spans="1:5" ht="12" customHeight="1" x14ac:dyDescent="0.2">
      <c r="A105" s="421" t="s">
        <v>117</v>
      </c>
      <c r="B105" s="140" t="s">
        <v>349</v>
      </c>
      <c r="C105" s="688">
        <f>'IB_6.1.3.sz.mell'!C105</f>
        <v>0</v>
      </c>
      <c r="D105" s="1379">
        <f>'IB_6.1.3.sz.mell'!D105</f>
        <v>0</v>
      </c>
      <c r="E105" s="251"/>
    </row>
    <row r="106" spans="1:5" ht="12" customHeight="1" x14ac:dyDescent="0.2">
      <c r="A106" s="421" t="s">
        <v>184</v>
      </c>
      <c r="B106" s="140" t="s">
        <v>350</v>
      </c>
      <c r="C106" s="688">
        <f>'IB_6.1.3.sz.mell'!C106</f>
        <v>0</v>
      </c>
      <c r="D106" s="1379">
        <f>'IB_6.1.3.sz.mell'!D106</f>
        <v>0</v>
      </c>
      <c r="E106" s="251"/>
    </row>
    <row r="107" spans="1:5" ht="12" customHeight="1" x14ac:dyDescent="0.2">
      <c r="A107" s="421" t="s">
        <v>344</v>
      </c>
      <c r="B107" s="141" t="s">
        <v>351</v>
      </c>
      <c r="C107" s="686">
        <f>'IB_6.1.3.sz.mell'!C107</f>
        <v>0</v>
      </c>
      <c r="D107" s="1379">
        <f>'IB_6.1.3.sz.mell'!D107</f>
        <v>0</v>
      </c>
      <c r="E107" s="251"/>
    </row>
    <row r="108" spans="1:5" ht="12" customHeight="1" x14ac:dyDescent="0.2">
      <c r="A108" s="429" t="s">
        <v>345</v>
      </c>
      <c r="B108" s="142" t="s">
        <v>352</v>
      </c>
      <c r="C108" s="688">
        <f>'IB_6.1.3.sz.mell'!C108</f>
        <v>0</v>
      </c>
      <c r="D108" s="1379">
        <f>'IB_6.1.3.sz.mell'!D108</f>
        <v>0</v>
      </c>
      <c r="E108" s="251"/>
    </row>
    <row r="109" spans="1:5" ht="12" customHeight="1" x14ac:dyDescent="0.2">
      <c r="A109" s="421" t="s">
        <v>433</v>
      </c>
      <c r="B109" s="142" t="s">
        <v>353</v>
      </c>
      <c r="C109" s="688">
        <f>'IB_6.1.3.sz.mell'!C109</f>
        <v>0</v>
      </c>
      <c r="D109" s="1379">
        <f>'IB_6.1.3.sz.mell'!D109</f>
        <v>0</v>
      </c>
      <c r="E109" s="251"/>
    </row>
    <row r="110" spans="1:5" ht="12" customHeight="1" x14ac:dyDescent="0.2">
      <c r="A110" s="421" t="s">
        <v>434</v>
      </c>
      <c r="B110" s="141" t="s">
        <v>354</v>
      </c>
      <c r="C110" s="686">
        <f>'IB_6.1.3.sz.mell'!C110</f>
        <v>0</v>
      </c>
      <c r="D110" s="1378">
        <f>'IB_6.1.3.sz.mell'!D110</f>
        <v>0</v>
      </c>
      <c r="E110" s="249"/>
    </row>
    <row r="111" spans="1:5" ht="12" customHeight="1" x14ac:dyDescent="0.2">
      <c r="A111" s="421" t="s">
        <v>438</v>
      </c>
      <c r="B111" s="11" t="s">
        <v>49</v>
      </c>
      <c r="C111" s="686">
        <f>'IB_6.1.3.sz.mell'!C111</f>
        <v>0</v>
      </c>
      <c r="D111" s="1378">
        <f>'IB_6.1.3.sz.mell'!D111</f>
        <v>0</v>
      </c>
      <c r="E111" s="249"/>
    </row>
    <row r="112" spans="1:5" ht="12" customHeight="1" x14ac:dyDescent="0.2">
      <c r="A112" s="422" t="s">
        <v>439</v>
      </c>
      <c r="B112" s="8" t="s">
        <v>507</v>
      </c>
      <c r="C112" s="688">
        <f>'IB_6.1.3.sz.mell'!C112</f>
        <v>0</v>
      </c>
      <c r="D112" s="1379">
        <f>'IB_6.1.3.sz.mell'!D112</f>
        <v>0</v>
      </c>
      <c r="E112" s="251"/>
    </row>
    <row r="113" spans="1:5" ht="12" customHeight="1" thickBot="1" x14ac:dyDescent="0.25">
      <c r="A113" s="430" t="s">
        <v>440</v>
      </c>
      <c r="B113" s="143" t="s">
        <v>508</v>
      </c>
      <c r="C113" s="690">
        <f>'IB_6.1.3.sz.mell'!C113</f>
        <v>0</v>
      </c>
      <c r="D113" s="1417">
        <f>'IB_6.1.3.sz.mell'!D113</f>
        <v>0</v>
      </c>
      <c r="E113" s="478"/>
    </row>
    <row r="114" spans="1:5" ht="12" customHeight="1" thickBot="1" x14ac:dyDescent="0.25">
      <c r="A114" s="32" t="s">
        <v>18</v>
      </c>
      <c r="B114" s="27" t="s">
        <v>355</v>
      </c>
      <c r="C114" s="382">
        <f>'IB_6.1.3.sz.mell'!C114</f>
        <v>0</v>
      </c>
      <c r="D114" s="694">
        <f>'IB_6.1.3.sz.mell'!D114</f>
        <v>0</v>
      </c>
      <c r="E114" s="248">
        <f>+E115+E117+E119</f>
        <v>0</v>
      </c>
    </row>
    <row r="115" spans="1:5" ht="12" customHeight="1" x14ac:dyDescent="0.2">
      <c r="A115" s="420" t="s">
        <v>103</v>
      </c>
      <c r="B115" s="8" t="s">
        <v>227</v>
      </c>
      <c r="C115" s="668">
        <f>'IB_6.1.3.sz.mell'!C115</f>
        <v>0</v>
      </c>
      <c r="D115" s="1377">
        <f>'IB_6.1.3.sz.mell'!D115</f>
        <v>0</v>
      </c>
      <c r="E115" s="250"/>
    </row>
    <row r="116" spans="1:5" ht="12" customHeight="1" x14ac:dyDescent="0.2">
      <c r="A116" s="420" t="s">
        <v>104</v>
      </c>
      <c r="B116" s="12" t="s">
        <v>359</v>
      </c>
      <c r="C116" s="668">
        <f>'IB_6.1.3.sz.mell'!C116</f>
        <v>0</v>
      </c>
      <c r="D116" s="1377">
        <f>'IB_6.1.3.sz.mell'!D116</f>
        <v>0</v>
      </c>
      <c r="E116" s="250"/>
    </row>
    <row r="117" spans="1:5" ht="12" customHeight="1" x14ac:dyDescent="0.2">
      <c r="A117" s="420" t="s">
        <v>105</v>
      </c>
      <c r="B117" s="12" t="s">
        <v>185</v>
      </c>
      <c r="C117" s="686">
        <f>'IB_6.1.3.sz.mell'!C117</f>
        <v>0</v>
      </c>
      <c r="D117" s="1378">
        <f>'IB_6.1.3.sz.mell'!D117</f>
        <v>0</v>
      </c>
      <c r="E117" s="249"/>
    </row>
    <row r="118" spans="1:5" ht="12" customHeight="1" x14ac:dyDescent="0.2">
      <c r="A118" s="420" t="s">
        <v>106</v>
      </c>
      <c r="B118" s="12" t="s">
        <v>360</v>
      </c>
      <c r="C118" s="686">
        <f>'IB_6.1.3.sz.mell'!C118</f>
        <v>0</v>
      </c>
      <c r="D118" s="1378">
        <f>'IB_6.1.3.sz.mell'!D118</f>
        <v>0</v>
      </c>
      <c r="E118" s="249"/>
    </row>
    <row r="119" spans="1:5" ht="12" customHeight="1" x14ac:dyDescent="0.2">
      <c r="A119" s="420" t="s">
        <v>107</v>
      </c>
      <c r="B119" s="279" t="s">
        <v>229</v>
      </c>
      <c r="C119" s="686">
        <f>'IB_6.1.3.sz.mell'!C119</f>
        <v>0</v>
      </c>
      <c r="D119" s="1378">
        <f>'IB_6.1.3.sz.mell'!D119</f>
        <v>0</v>
      </c>
      <c r="E119" s="249"/>
    </row>
    <row r="120" spans="1:5" ht="12" customHeight="1" x14ac:dyDescent="0.2">
      <c r="A120" s="420" t="s">
        <v>116</v>
      </c>
      <c r="B120" s="278" t="s">
        <v>423</v>
      </c>
      <c r="C120" s="686">
        <f>'IB_6.1.3.sz.mell'!C120</f>
        <v>0</v>
      </c>
      <c r="D120" s="1378">
        <f>'IB_6.1.3.sz.mell'!D120</f>
        <v>0</v>
      </c>
      <c r="E120" s="249"/>
    </row>
    <row r="121" spans="1:5" ht="12" customHeight="1" x14ac:dyDescent="0.2">
      <c r="A121" s="420" t="s">
        <v>118</v>
      </c>
      <c r="B121" s="397" t="s">
        <v>365</v>
      </c>
      <c r="C121" s="686">
        <f>'IB_6.1.3.sz.mell'!C121</f>
        <v>0</v>
      </c>
      <c r="D121" s="1378">
        <f>'IB_6.1.3.sz.mell'!D121</f>
        <v>0</v>
      </c>
      <c r="E121" s="249"/>
    </row>
    <row r="122" spans="1:5" ht="12" customHeight="1" x14ac:dyDescent="0.2">
      <c r="A122" s="420" t="s">
        <v>186</v>
      </c>
      <c r="B122" s="141" t="s">
        <v>348</v>
      </c>
      <c r="C122" s="686">
        <f>'IB_6.1.3.sz.mell'!C122</f>
        <v>0</v>
      </c>
      <c r="D122" s="1378">
        <f>'IB_6.1.3.sz.mell'!D122</f>
        <v>0</v>
      </c>
      <c r="E122" s="249"/>
    </row>
    <row r="123" spans="1:5" ht="12" customHeight="1" x14ac:dyDescent="0.2">
      <c r="A123" s="420" t="s">
        <v>187</v>
      </c>
      <c r="B123" s="141" t="s">
        <v>364</v>
      </c>
      <c r="C123" s="686">
        <f>'IB_6.1.3.sz.mell'!C123</f>
        <v>0</v>
      </c>
      <c r="D123" s="1378">
        <f>'IB_6.1.3.sz.mell'!D123</f>
        <v>0</v>
      </c>
      <c r="E123" s="249"/>
    </row>
    <row r="124" spans="1:5" ht="12" customHeight="1" x14ac:dyDescent="0.2">
      <c r="A124" s="420" t="s">
        <v>188</v>
      </c>
      <c r="B124" s="141" t="s">
        <v>363</v>
      </c>
      <c r="C124" s="686">
        <f>'IB_6.1.3.sz.mell'!C124</f>
        <v>0</v>
      </c>
      <c r="D124" s="1378">
        <f>'IB_6.1.3.sz.mell'!D124</f>
        <v>0</v>
      </c>
      <c r="E124" s="249"/>
    </row>
    <row r="125" spans="1:5" ht="12" customHeight="1" x14ac:dyDescent="0.2">
      <c r="A125" s="420" t="s">
        <v>356</v>
      </c>
      <c r="B125" s="141" t="s">
        <v>351</v>
      </c>
      <c r="C125" s="686">
        <f>'IB_6.1.3.sz.mell'!C125</f>
        <v>0</v>
      </c>
      <c r="D125" s="1378">
        <f>'IB_6.1.3.sz.mell'!D125</f>
        <v>0</v>
      </c>
      <c r="E125" s="249"/>
    </row>
    <row r="126" spans="1:5" ht="12" customHeight="1" x14ac:dyDescent="0.2">
      <c r="A126" s="420" t="s">
        <v>357</v>
      </c>
      <c r="B126" s="141" t="s">
        <v>362</v>
      </c>
      <c r="C126" s="686">
        <f>'IB_6.1.3.sz.mell'!C126</f>
        <v>0</v>
      </c>
      <c r="D126" s="1378">
        <f>'IB_6.1.3.sz.mell'!D126</f>
        <v>0</v>
      </c>
      <c r="E126" s="249"/>
    </row>
    <row r="127" spans="1:5" ht="12" customHeight="1" thickBot="1" x14ac:dyDescent="0.25">
      <c r="A127" s="429" t="s">
        <v>358</v>
      </c>
      <c r="B127" s="141" t="s">
        <v>361</v>
      </c>
      <c r="C127" s="688">
        <f>'IB_6.1.3.sz.mell'!C127</f>
        <v>0</v>
      </c>
      <c r="D127" s="1379">
        <f>'IB_6.1.3.sz.mell'!D127</f>
        <v>0</v>
      </c>
      <c r="E127" s="251"/>
    </row>
    <row r="128" spans="1:5" ht="12" customHeight="1" thickBot="1" x14ac:dyDescent="0.25">
      <c r="A128" s="32" t="s">
        <v>19</v>
      </c>
      <c r="B128" s="122" t="s">
        <v>443</v>
      </c>
      <c r="C128" s="382">
        <f>'IB_6.1.3.sz.mell'!C128</f>
        <v>0</v>
      </c>
      <c r="D128" s="694">
        <f>'IB_6.1.3.sz.mell'!D128</f>
        <v>0</v>
      </c>
      <c r="E128" s="248">
        <f>+E93+E114</f>
        <v>0</v>
      </c>
    </row>
    <row r="129" spans="1:11" ht="12" customHeight="1" thickBot="1" x14ac:dyDescent="0.25">
      <c r="A129" s="32" t="s">
        <v>20</v>
      </c>
      <c r="B129" s="122" t="s">
        <v>444</v>
      </c>
      <c r="C129" s="382">
        <f>'IB_6.1.3.sz.mell'!C129</f>
        <v>0</v>
      </c>
      <c r="D129" s="694">
        <f>'IB_6.1.3.sz.mell'!D129</f>
        <v>0</v>
      </c>
      <c r="E129" s="248">
        <f>+E130+E131+E132</f>
        <v>0</v>
      </c>
    </row>
    <row r="130" spans="1:11" s="93" customFormat="1" ht="12" customHeight="1" x14ac:dyDescent="0.2">
      <c r="A130" s="420" t="s">
        <v>265</v>
      </c>
      <c r="B130" s="9" t="s">
        <v>512</v>
      </c>
      <c r="C130" s="686">
        <f>'IB_6.1.3.sz.mell'!C130</f>
        <v>0</v>
      </c>
      <c r="D130" s="1378">
        <f>'IB_6.1.3.sz.mell'!D130</f>
        <v>0</v>
      </c>
      <c r="E130" s="249"/>
    </row>
    <row r="131" spans="1:11" ht="12" customHeight="1" x14ac:dyDescent="0.2">
      <c r="A131" s="420" t="s">
        <v>266</v>
      </c>
      <c r="B131" s="9" t="s">
        <v>452</v>
      </c>
      <c r="C131" s="686">
        <f>'IB_6.1.3.sz.mell'!C131</f>
        <v>0</v>
      </c>
      <c r="D131" s="1378">
        <f>'IB_6.1.3.sz.mell'!D131</f>
        <v>0</v>
      </c>
      <c r="E131" s="249"/>
    </row>
    <row r="132" spans="1:11" ht="12" customHeight="1" thickBot="1" x14ac:dyDescent="0.25">
      <c r="A132" s="429" t="s">
        <v>267</v>
      </c>
      <c r="B132" s="7" t="s">
        <v>511</v>
      </c>
      <c r="C132" s="686">
        <f>'IB_6.1.3.sz.mell'!C132</f>
        <v>0</v>
      </c>
      <c r="D132" s="1378">
        <f>'IB_6.1.3.sz.mell'!D132</f>
        <v>0</v>
      </c>
      <c r="E132" s="249"/>
    </row>
    <row r="133" spans="1:11" ht="12" customHeight="1" thickBot="1" x14ac:dyDescent="0.25">
      <c r="A133" s="32" t="s">
        <v>21</v>
      </c>
      <c r="B133" s="122" t="s">
        <v>445</v>
      </c>
      <c r="C133" s="382">
        <f>'IB_6.1.3.sz.mell'!C133</f>
        <v>0</v>
      </c>
      <c r="D133" s="694">
        <f>'IB_6.1.3.sz.mell'!D133</f>
        <v>0</v>
      </c>
      <c r="E133" s="248">
        <f>+E134+E135+E136+E137+E138+E139</f>
        <v>0</v>
      </c>
    </row>
    <row r="134" spans="1:11" ht="12" customHeight="1" x14ac:dyDescent="0.2">
      <c r="A134" s="420" t="s">
        <v>90</v>
      </c>
      <c r="B134" s="9" t="s">
        <v>454</v>
      </c>
      <c r="C134" s="686">
        <f>'IB_6.1.3.sz.mell'!C134</f>
        <v>0</v>
      </c>
      <c r="D134" s="1378">
        <f>'IB_6.1.3.sz.mell'!D134</f>
        <v>0</v>
      </c>
      <c r="E134" s="249"/>
    </row>
    <row r="135" spans="1:11" ht="12" customHeight="1" x14ac:dyDescent="0.2">
      <c r="A135" s="420" t="s">
        <v>91</v>
      </c>
      <c r="B135" s="9" t="s">
        <v>446</v>
      </c>
      <c r="C135" s="686">
        <f>'IB_6.1.3.sz.mell'!C135</f>
        <v>0</v>
      </c>
      <c r="D135" s="1378">
        <f>'IB_6.1.3.sz.mell'!D135</f>
        <v>0</v>
      </c>
      <c r="E135" s="249"/>
    </row>
    <row r="136" spans="1:11" ht="12" customHeight="1" x14ac:dyDescent="0.2">
      <c r="A136" s="420" t="s">
        <v>92</v>
      </c>
      <c r="B136" s="9" t="s">
        <v>447</v>
      </c>
      <c r="C136" s="686">
        <f>'IB_6.1.3.sz.mell'!C136</f>
        <v>0</v>
      </c>
      <c r="D136" s="1378">
        <f>'IB_6.1.3.sz.mell'!D136</f>
        <v>0</v>
      </c>
      <c r="E136" s="249"/>
    </row>
    <row r="137" spans="1:11" ht="12" customHeight="1" x14ac:dyDescent="0.2">
      <c r="A137" s="420" t="s">
        <v>173</v>
      </c>
      <c r="B137" s="9" t="s">
        <v>510</v>
      </c>
      <c r="C137" s="686">
        <f>'IB_6.1.3.sz.mell'!C137</f>
        <v>0</v>
      </c>
      <c r="D137" s="1378">
        <f>'IB_6.1.3.sz.mell'!D137</f>
        <v>0</v>
      </c>
      <c r="E137" s="249"/>
    </row>
    <row r="138" spans="1:11" ht="12" customHeight="1" x14ac:dyDescent="0.2">
      <c r="A138" s="420" t="s">
        <v>174</v>
      </c>
      <c r="B138" s="9" t="s">
        <v>449</v>
      </c>
      <c r="C138" s="686">
        <f>'IB_6.1.3.sz.mell'!C138</f>
        <v>0</v>
      </c>
      <c r="D138" s="1378">
        <f>'IB_6.1.3.sz.mell'!D138</f>
        <v>0</v>
      </c>
      <c r="E138" s="249"/>
    </row>
    <row r="139" spans="1:11" s="93" customFormat="1" ht="12" customHeight="1" thickBot="1" x14ac:dyDescent="0.25">
      <c r="A139" s="429" t="s">
        <v>175</v>
      </c>
      <c r="B139" s="7" t="s">
        <v>450</v>
      </c>
      <c r="C139" s="686">
        <f>'IB_6.1.3.sz.mell'!C139</f>
        <v>0</v>
      </c>
      <c r="D139" s="1378">
        <f>'IB_6.1.3.sz.mell'!D139</f>
        <v>0</v>
      </c>
      <c r="E139" s="249"/>
    </row>
    <row r="140" spans="1:11" ht="12" customHeight="1" thickBot="1" x14ac:dyDescent="0.25">
      <c r="A140" s="32" t="s">
        <v>22</v>
      </c>
      <c r="B140" s="122" t="s">
        <v>536</v>
      </c>
      <c r="C140" s="389">
        <f>'IB_6.1.3.sz.mell'!C140</f>
        <v>0</v>
      </c>
      <c r="D140" s="695">
        <f>'IB_6.1.3.sz.mell'!D140</f>
        <v>0</v>
      </c>
      <c r="E140" s="432">
        <f>+E141+E142+E144+E145+E143</f>
        <v>0</v>
      </c>
      <c r="K140" s="231"/>
    </row>
    <row r="141" spans="1:11" x14ac:dyDescent="0.2">
      <c r="A141" s="420" t="s">
        <v>93</v>
      </c>
      <c r="B141" s="9" t="s">
        <v>366</v>
      </c>
      <c r="C141" s="686">
        <f>'IB_6.1.3.sz.mell'!C141</f>
        <v>0</v>
      </c>
      <c r="D141" s="1378">
        <f>'IB_6.1.3.sz.mell'!D141</f>
        <v>0</v>
      </c>
      <c r="E141" s="249"/>
    </row>
    <row r="142" spans="1:11" ht="12" customHeight="1" x14ac:dyDescent="0.2">
      <c r="A142" s="420" t="s">
        <v>94</v>
      </c>
      <c r="B142" s="9" t="s">
        <v>367</v>
      </c>
      <c r="C142" s="686">
        <f>'IB_6.1.3.sz.mell'!C142</f>
        <v>0</v>
      </c>
      <c r="D142" s="1378">
        <f>'IB_6.1.3.sz.mell'!D142</f>
        <v>0</v>
      </c>
      <c r="E142" s="249"/>
    </row>
    <row r="143" spans="1:11" ht="12" customHeight="1" x14ac:dyDescent="0.2">
      <c r="A143" s="420" t="s">
        <v>283</v>
      </c>
      <c r="B143" s="9" t="s">
        <v>535</v>
      </c>
      <c r="C143" s="686">
        <f>'IB_6.1.3.sz.mell'!C143</f>
        <v>0</v>
      </c>
      <c r="D143" s="1378">
        <f>'IB_6.1.3.sz.mell'!D143</f>
        <v>0</v>
      </c>
      <c r="E143" s="249"/>
    </row>
    <row r="144" spans="1:11" s="93" customFormat="1" ht="12" customHeight="1" x14ac:dyDescent="0.2">
      <c r="A144" s="420" t="s">
        <v>284</v>
      </c>
      <c r="B144" s="9" t="s">
        <v>459</v>
      </c>
      <c r="C144" s="686">
        <f>'IB_6.1.3.sz.mell'!C144</f>
        <v>0</v>
      </c>
      <c r="D144" s="1378">
        <f>'IB_6.1.3.sz.mell'!D144</f>
        <v>0</v>
      </c>
      <c r="E144" s="249"/>
    </row>
    <row r="145" spans="1:5" s="93" customFormat="1" ht="12" customHeight="1" thickBot="1" x14ac:dyDescent="0.25">
      <c r="A145" s="429" t="s">
        <v>285</v>
      </c>
      <c r="B145" s="7" t="s">
        <v>385</v>
      </c>
      <c r="C145" s="686">
        <f>'IB_6.1.3.sz.mell'!C145</f>
        <v>0</v>
      </c>
      <c r="D145" s="1378">
        <f>'IB_6.1.3.sz.mell'!D145</f>
        <v>0</v>
      </c>
      <c r="E145" s="249"/>
    </row>
    <row r="146" spans="1:5" s="93" customFormat="1" ht="12" customHeight="1" thickBot="1" x14ac:dyDescent="0.25">
      <c r="A146" s="32" t="s">
        <v>23</v>
      </c>
      <c r="B146" s="122" t="s">
        <v>460</v>
      </c>
      <c r="C146" s="486">
        <f>'IB_6.1.3.sz.mell'!C146</f>
        <v>0</v>
      </c>
      <c r="D146" s="696">
        <f>'IB_6.1.3.sz.mell'!D146</f>
        <v>0</v>
      </c>
      <c r="E146" s="480">
        <f>+E147+E148+E149+E150+E151</f>
        <v>0</v>
      </c>
    </row>
    <row r="147" spans="1:5" s="93" customFormat="1" ht="12" customHeight="1" x14ac:dyDescent="0.2">
      <c r="A147" s="420" t="s">
        <v>95</v>
      </c>
      <c r="B147" s="9" t="s">
        <v>455</v>
      </c>
      <c r="C147" s="686">
        <f>'IB_6.1.3.sz.mell'!C147</f>
        <v>0</v>
      </c>
      <c r="D147" s="1378">
        <f>'IB_6.1.3.sz.mell'!D147</f>
        <v>0</v>
      </c>
      <c r="E147" s="249"/>
    </row>
    <row r="148" spans="1:5" s="93" customFormat="1" ht="12" customHeight="1" x14ac:dyDescent="0.2">
      <c r="A148" s="420" t="s">
        <v>96</v>
      </c>
      <c r="B148" s="9" t="s">
        <v>462</v>
      </c>
      <c r="C148" s="686">
        <f>'IB_6.1.3.sz.mell'!C148</f>
        <v>0</v>
      </c>
      <c r="D148" s="1378">
        <f>'IB_6.1.3.sz.mell'!D148</f>
        <v>0</v>
      </c>
      <c r="E148" s="249"/>
    </row>
    <row r="149" spans="1:5" s="93" customFormat="1" ht="12" customHeight="1" x14ac:dyDescent="0.2">
      <c r="A149" s="420" t="s">
        <v>295</v>
      </c>
      <c r="B149" s="9" t="s">
        <v>457</v>
      </c>
      <c r="C149" s="686">
        <f>'IB_6.1.3.sz.mell'!C149</f>
        <v>0</v>
      </c>
      <c r="D149" s="1378">
        <f>'IB_6.1.3.sz.mell'!D149</f>
        <v>0</v>
      </c>
      <c r="E149" s="249"/>
    </row>
    <row r="150" spans="1:5" s="93" customFormat="1" ht="12" customHeight="1" x14ac:dyDescent="0.2">
      <c r="A150" s="420" t="s">
        <v>296</v>
      </c>
      <c r="B150" s="9" t="s">
        <v>513</v>
      </c>
      <c r="C150" s="686">
        <f>'IB_6.1.3.sz.mell'!C150</f>
        <v>0</v>
      </c>
      <c r="D150" s="1378">
        <f>'IB_6.1.3.sz.mell'!D150</f>
        <v>0</v>
      </c>
      <c r="E150" s="249"/>
    </row>
    <row r="151" spans="1:5" ht="12.75" customHeight="1" thickBot="1" x14ac:dyDescent="0.25">
      <c r="A151" s="429" t="s">
        <v>461</v>
      </c>
      <c r="B151" s="7" t="s">
        <v>464</v>
      </c>
      <c r="C151" s="688">
        <f>'IB_6.1.3.sz.mell'!C151</f>
        <v>0</v>
      </c>
      <c r="D151" s="1379">
        <f>'IB_6.1.3.sz.mell'!D151</f>
        <v>0</v>
      </c>
      <c r="E151" s="251"/>
    </row>
    <row r="152" spans="1:5" ht="12.75" customHeight="1" thickBot="1" x14ac:dyDescent="0.25">
      <c r="A152" s="475" t="s">
        <v>24</v>
      </c>
      <c r="B152" s="122" t="s">
        <v>465</v>
      </c>
      <c r="C152" s="486">
        <f>'IB_6.1.3.sz.mell'!C152</f>
        <v>0</v>
      </c>
      <c r="D152" s="696">
        <f>'IB_6.1.3.sz.mell'!D152</f>
        <v>0</v>
      </c>
      <c r="E152" s="480"/>
    </row>
    <row r="153" spans="1:5" ht="12.75" customHeight="1" thickBot="1" x14ac:dyDescent="0.25">
      <c r="A153" s="475" t="s">
        <v>25</v>
      </c>
      <c r="B153" s="122" t="s">
        <v>466</v>
      </c>
      <c r="C153" s="486">
        <f>'IB_6.1.3.sz.mell'!C153</f>
        <v>0</v>
      </c>
      <c r="D153" s="696">
        <f>'IB_6.1.3.sz.mell'!D153</f>
        <v>0</v>
      </c>
      <c r="E153" s="480"/>
    </row>
    <row r="154" spans="1:5" ht="12" customHeight="1" thickBot="1" x14ac:dyDescent="0.25">
      <c r="A154" s="32" t="s">
        <v>26</v>
      </c>
      <c r="B154" s="122" t="s">
        <v>468</v>
      </c>
      <c r="C154" s="488">
        <f>'IB_6.1.3.sz.mell'!C154</f>
        <v>0</v>
      </c>
      <c r="D154" s="702">
        <f>'IB_6.1.3.sz.mell'!D154</f>
        <v>0</v>
      </c>
      <c r="E154" s="482">
        <f>+E129+E133+E140+E146+E152+E153</f>
        <v>0</v>
      </c>
    </row>
    <row r="155" spans="1:5" ht="15.2" customHeight="1" thickBot="1" x14ac:dyDescent="0.25">
      <c r="A155" s="431" t="s">
        <v>27</v>
      </c>
      <c r="B155" s="365" t="s">
        <v>467</v>
      </c>
      <c r="C155" s="488">
        <f>'IB_6.1.3.sz.mell'!C155</f>
        <v>0</v>
      </c>
      <c r="D155" s="702">
        <f>'IB_6.1.3.sz.mell'!D155</f>
        <v>0</v>
      </c>
      <c r="E155" s="482">
        <f>+E128+E154</f>
        <v>0</v>
      </c>
    </row>
    <row r="156" spans="1:5" s="1339" customFormat="1" ht="13.5" thickBot="1" x14ac:dyDescent="0.25">
      <c r="A156" s="1335"/>
      <c r="B156" s="1336"/>
      <c r="C156" s="1332">
        <f>'IB_6.1.3.sz.mell'!C156</f>
        <v>0</v>
      </c>
      <c r="D156" s="1332">
        <f>'IB_6.1.3.sz.mell'!D156</f>
        <v>0</v>
      </c>
      <c r="E156" s="1338"/>
    </row>
    <row r="157" spans="1:5" ht="15.2" customHeight="1" thickBot="1" x14ac:dyDescent="0.25">
      <c r="A157" s="866" t="s">
        <v>805</v>
      </c>
      <c r="B157" s="867"/>
      <c r="C157" s="1410">
        <f>'IB_6.1.3.sz.mell'!C157</f>
        <v>0</v>
      </c>
      <c r="D157" s="1410">
        <f>'IB_6.1.3.sz.mell'!D157</f>
        <v>0</v>
      </c>
      <c r="E157" s="865"/>
    </row>
    <row r="158" spans="1:5" ht="14.45" customHeight="1" thickBot="1" x14ac:dyDescent="0.25">
      <c r="A158" s="868" t="s">
        <v>806</v>
      </c>
      <c r="B158" s="869"/>
      <c r="C158" s="1410">
        <f>'IB_6.1.3.sz.mell'!C158</f>
        <v>0</v>
      </c>
      <c r="D158" s="1410">
        <f>'IB_6.1.3.sz.mell'!D158</f>
        <v>0</v>
      </c>
      <c r="E158" s="865"/>
    </row>
  </sheetData>
  <sheetProtection sheet="1" formatCells="0"/>
  <customSheetViews>
    <customSheetView guid="{9A8A2574-4E4C-4A0E-A4B4-611EAAF4A38D}" scale="120">
      <selection activeCell="B30" sqref="B30:B36"/>
      <rowBreaks count="2" manualBreakCount="2">
        <brk id="69" max="16383" man="1"/>
        <brk id="90" max="16383" man="1"/>
      </rowBreaks>
      <pageMargins left="0.78740157480314965" right="0.78740157480314965" top="0.98425196850393704" bottom="0.98425196850393704" header="0.78740157480314965" footer="0.78740157480314965"/>
      <printOptions horizontalCentered="1"/>
      <pageSetup paperSize="9" scale="73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92:E92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3" orientation="portrait" verticalDpi="300" r:id="rId2"/>
  <headerFooter alignWithMargins="0"/>
  <rowBreaks count="2" manualBreakCount="2">
    <brk id="69" max="16383" man="1"/>
    <brk id="90" max="16383" man="1"/>
  </rowBreaks>
</worksheet>
</file>

<file path=xl/worksheets/sheet3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27" sqref="H27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CONCATENATE("6.2. melléklet ",Z_ALAPADATOK!A7," ",Z_ALAPADATOK!B7," ",Z_ALAPADATOK!C7," ",Z_ALAPADATOK!D7," ",Z_ALAPADATOK!E7," ",Z_ALAPADATOK!F7," ",Z_ALAPADATOK!G7," ",Z_ALAPADATOK!H7)</f>
        <v>6.2. melléklet a …. / 2022. ( … ) önkormányzati rendelethez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">
        <v>824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'IB_6.2.sz.mell'!C8</f>
        <v>0</v>
      </c>
      <c r="D8" s="297">
        <f>'IB_6.2.sz.mell'!D8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'IB_6.2.sz.mell'!C9</f>
        <v>0</v>
      </c>
      <c r="D9" s="1383">
        <f>'IB_6.2.sz.mell'!D9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'IB_6.2.sz.mell'!C10</f>
        <v>0</v>
      </c>
      <c r="D10" s="1380">
        <f>'IB_6.2.sz.mell'!D10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'IB_6.2.sz.mell'!C11</f>
        <v>0</v>
      </c>
      <c r="D11" s="1380">
        <f>'IB_6.2.sz.mell'!D11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'IB_6.2.sz.mell'!C12</f>
        <v>0</v>
      </c>
      <c r="D12" s="1380">
        <f>'IB_6.2.sz.mell'!D12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'IB_6.2.sz.mell'!C13</f>
        <v>0</v>
      </c>
      <c r="D13" s="1380">
        <f>'IB_6.2.sz.mell'!D13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'IB_6.2.sz.mell'!C14</f>
        <v>0</v>
      </c>
      <c r="D14" s="1380">
        <f>'IB_6.2.sz.mell'!D14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'IB_6.2.sz.mell'!C15</f>
        <v>0</v>
      </c>
      <c r="D15" s="1380">
        <f>'IB_6.2.sz.mell'!D15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'IB_6.2.sz.mell'!C16</f>
        <v>0</v>
      </c>
      <c r="D16" s="1384">
        <f>'IB_6.2.sz.mell'!D16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'IB_6.2.sz.mell'!C17</f>
        <v>0</v>
      </c>
      <c r="D17" s="1380">
        <f>'IB_6.2.sz.mell'!D17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'IB_6.2.sz.mell'!C18</f>
        <v>0</v>
      </c>
      <c r="D18" s="720">
        <f>'IB_6.2.sz.mell'!D18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'IB_6.2.sz.mell'!C19</f>
        <v>0</v>
      </c>
      <c r="D19" s="720">
        <f>'IB_6.2.sz.mell'!D19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'IB_6.2.sz.mell'!C20</f>
        <v>0</v>
      </c>
      <c r="D20" s="297">
        <f>'IB_6.2.sz.mell'!D20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'IB_6.2.sz.mell'!C21</f>
        <v>0</v>
      </c>
      <c r="D21" s="1380">
        <f>'IB_6.2.sz.mell'!D21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'IB_6.2.sz.mell'!C22</f>
        <v>0</v>
      </c>
      <c r="D22" s="1380">
        <f>'IB_6.2.sz.mell'!D22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'IB_6.2.sz.mell'!C23</f>
        <v>0</v>
      </c>
      <c r="D23" s="1380">
        <f>'IB_6.2.sz.mell'!D23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'IB_6.2.sz.mell'!C24</f>
        <v>0</v>
      </c>
      <c r="D24" s="1380">
        <f>'IB_6.2.sz.mell'!D24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'IB_6.2.sz.mell'!C25</f>
        <v>0</v>
      </c>
      <c r="D25" s="297">
        <f>'IB_6.2.sz.mell'!D25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'IB_6.2.sz.mell'!C26</f>
        <v>0</v>
      </c>
      <c r="D26" s="297">
        <f>'IB_6.2.sz.mell'!D26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'IB_6.2.sz.mell'!C27</f>
        <v>0</v>
      </c>
      <c r="D27" s="1385">
        <f>'IB_6.2.sz.mell'!D27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'IB_6.2.sz.mell'!C28</f>
        <v>0</v>
      </c>
      <c r="D28" s="1380">
        <f>'IB_6.2.sz.mell'!D28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'IB_6.2.sz.mell'!C29</f>
        <v>0</v>
      </c>
      <c r="D29" s="1380">
        <f>'IB_6.2.sz.mell'!D29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'IB_6.2.sz.mell'!C30</f>
        <v>0</v>
      </c>
      <c r="D30" s="1420">
        <f>'IB_6.2.sz.mell'!D30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'IB_6.2.sz.mell'!C31</f>
        <v>0</v>
      </c>
      <c r="D31" s="297">
        <f>'IB_6.2.sz.mell'!D31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'IB_6.2.sz.mell'!C32</f>
        <v>0</v>
      </c>
      <c r="D32" s="1385">
        <f>'IB_6.2.sz.mell'!D32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'IB_6.2.sz.mell'!C33</f>
        <v>0</v>
      </c>
      <c r="D33" s="726">
        <f>'IB_6.2.sz.mell'!D33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'IB_6.2.sz.mell'!C34</f>
        <v>0</v>
      </c>
      <c r="D34" s="1420">
        <f>'IB_6.2.sz.mell'!D34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'IB_6.2.sz.mell'!C35</f>
        <v>0</v>
      </c>
      <c r="D35" s="297">
        <f>'IB_6.2.sz.mell'!D35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'IB_6.2.sz.mell'!C36</f>
        <v>0</v>
      </c>
      <c r="D36" s="297">
        <f>'IB_6.2.sz.mell'!D36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'IB_6.2.sz.mell'!C37</f>
        <v>0</v>
      </c>
      <c r="D37" s="297">
        <f>'IB_6.2.sz.mell'!D37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'IB_6.2.sz.mell'!C38</f>
        <v>0</v>
      </c>
      <c r="D38" s="297">
        <f>'IB_6.2.sz.mell'!D38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'IB_6.2.sz.mell'!C39</f>
        <v>0</v>
      </c>
      <c r="D39" s="1385">
        <f>'IB_6.2.sz.mell'!D39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'IB_6.2.sz.mell'!C40</f>
        <v>0</v>
      </c>
      <c r="D40" s="726">
        <f>'IB_6.2.sz.mell'!D40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'IB_6.2.sz.mell'!C41</f>
        <v>0</v>
      </c>
      <c r="D41" s="1420">
        <f>'IB_6.2.sz.mell'!D41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'IB_6.2.sz.mell'!C42</f>
        <v>0</v>
      </c>
      <c r="D42" s="876">
        <f>'IB_6.2.sz.mell'!D42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'IB_6.2.sz.mell'!C46</f>
        <v>0</v>
      </c>
      <c r="D46" s="297">
        <f>'IB_6.2.sz.mell'!D46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'IB_6.2.sz.mell'!C47</f>
        <v>0</v>
      </c>
      <c r="D47" s="1385">
        <f>'IB_6.2.sz.mell'!D47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'IB_6.2.sz.mell'!C48</f>
        <v>0</v>
      </c>
      <c r="D48" s="724">
        <f>'IB_6.2.sz.mell'!D48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'IB_6.2.sz.mell'!C49</f>
        <v>0</v>
      </c>
      <c r="D49" s="724">
        <f>'IB_6.2.sz.mell'!D49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'IB_6.2.sz.mell'!C50</f>
        <v>0</v>
      </c>
      <c r="D50" s="724">
        <f>'IB_6.2.sz.mell'!D50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'IB_6.2.sz.mell'!C51</f>
        <v>0</v>
      </c>
      <c r="D51" s="724">
        <f>'IB_6.2.sz.mell'!D51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'IB_6.2.sz.mell'!C52</f>
        <v>0</v>
      </c>
      <c r="D52" s="297">
        <f>'IB_6.2.sz.mell'!D52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'IB_6.2.sz.mell'!C53</f>
        <v>0</v>
      </c>
      <c r="D53" s="1385">
        <f>'IB_6.2.sz.mell'!D53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'IB_6.2.sz.mell'!C54</f>
        <v>0</v>
      </c>
      <c r="D54" s="724">
        <f>'IB_6.2.sz.mell'!D54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'IB_6.2.sz.mell'!C55</f>
        <v>0</v>
      </c>
      <c r="D55" s="724">
        <f>'IB_6.2.sz.mell'!D55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'IB_6.2.sz.mell'!C56</f>
        <v>0</v>
      </c>
      <c r="D56" s="724">
        <f>'IB_6.2.sz.mell'!D56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'IB_6.2.sz.mell'!C57</f>
        <v>0</v>
      </c>
      <c r="D57" s="297">
        <f>'IB_6.2.sz.mell'!D57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'IB_6.2.sz.mell'!C58</f>
        <v>0</v>
      </c>
      <c r="D58" s="876">
        <f>'IB_6.2.sz.mell'!D58</f>
        <v>0</v>
      </c>
      <c r="E58" s="349">
        <f>+E46+E52+E57</f>
        <v>0</v>
      </c>
    </row>
    <row r="59" spans="1:5" s="1336" customFormat="1" ht="13.5" thickBot="1" x14ac:dyDescent="0.25">
      <c r="A59" s="1335"/>
      <c r="C59" s="1332">
        <f>'IB_6.2.sz.mell'!C59</f>
        <v>0</v>
      </c>
      <c r="D59" s="1332">
        <f>'IB_6.2.sz.mell'!D59</f>
        <v>0</v>
      </c>
      <c r="E59" s="1338"/>
    </row>
    <row r="60" spans="1:5" ht="15.2" customHeight="1" thickBot="1" x14ac:dyDescent="0.25">
      <c r="A60" s="866" t="s">
        <v>805</v>
      </c>
      <c r="B60" s="867"/>
      <c r="C60" s="1410">
        <f>'IB_6.2.sz.mell'!C60</f>
        <v>0</v>
      </c>
      <c r="D60" s="1410">
        <f>'IB_6.2.sz.mell'!D60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'IB_6.2.sz.mell'!C61</f>
        <v>0</v>
      </c>
      <c r="D61" s="1410">
        <f>'IB_6.2.sz.mell'!D61</f>
        <v>0</v>
      </c>
      <c r="E61" s="865"/>
    </row>
  </sheetData>
  <sheetProtection sheet="1" formatCells="0"/>
  <customSheetViews>
    <customSheetView guid="{9A8A2574-4E4C-4A0E-A4B4-611EAAF4A38D}" scale="120">
      <selection activeCell="H27" sqref="H2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CONCATENATE(ALAPADATOK!P17,"1. melléklet ",ALAPADATOK!A7," ",ALAPADATOK!B7," ",ALAPADATOK!C7," ",ALAPADATOK!D7," ",ALAPADATOK!E7," ",ALAPADATOK!F7," ",ALAPADATOK!G7," ",ALAPADATOK!H7)</f>
        <v>9.4.1.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'KV_9.5.sz.mell'!B2</f>
        <v>Kapocs Családsegítő és Gyermekjóléti Szolgálat</v>
      </c>
      <c r="C2" s="351" t="s">
        <v>602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'KV_9.5.sz.mell'!C4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H14" sqref="H1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CONCATENATE("6.2.1. melléklet ",Z_ALAPADATOK!A7," ",Z_ALAPADATOK!B7," ",Z_ALAPADATOK!C7," ",Z_ALAPADATOK!D7," ",Z_ALAPADATOK!E7," ",Z_ALAPADATOK!F7," ",Z_ALAPADATOK!G7," ",Z_ALAPADATOK!H7)</f>
        <v>6.2.1. melléklet a …. / 2022. ( … ) önkormányzati rendelethez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tr">
        <f>CONCATENATE('Z_6.2.sz.mell'!B2:D2)</f>
        <v>Polgármesteri /közös/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'IB_6.2.1.sz.mell'!C8</f>
        <v>0</v>
      </c>
      <c r="D8" s="297">
        <f>'IB_6.2.1.sz.mell'!D8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'IB_6.2.1.sz.mell'!C9</f>
        <v>0</v>
      </c>
      <c r="D9" s="1383">
        <f>'IB_6.2.1.sz.mell'!D9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'IB_6.2.1.sz.mell'!C10</f>
        <v>0</v>
      </c>
      <c r="D10" s="1380">
        <f>'IB_6.2.1.sz.mell'!D10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'IB_6.2.1.sz.mell'!C11</f>
        <v>0</v>
      </c>
      <c r="D11" s="1380">
        <f>'IB_6.2.1.sz.mell'!D11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'IB_6.2.1.sz.mell'!C12</f>
        <v>0</v>
      </c>
      <c r="D12" s="1380">
        <f>'IB_6.2.1.sz.mell'!D12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'IB_6.2.1.sz.mell'!C13</f>
        <v>0</v>
      </c>
      <c r="D13" s="1380">
        <f>'IB_6.2.1.sz.mell'!D13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'IB_6.2.1.sz.mell'!C14</f>
        <v>0</v>
      </c>
      <c r="D14" s="1380">
        <f>'IB_6.2.1.sz.mell'!D14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'IB_6.2.1.sz.mell'!C15</f>
        <v>0</v>
      </c>
      <c r="D15" s="1380">
        <f>'IB_6.2.1.sz.mell'!D15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'IB_6.2.1.sz.mell'!C16</f>
        <v>0</v>
      </c>
      <c r="D16" s="1384">
        <f>'IB_6.2.1.sz.mell'!D16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'IB_6.2.1.sz.mell'!C17</f>
        <v>0</v>
      </c>
      <c r="D17" s="1380">
        <f>'IB_6.2.1.sz.mell'!D17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'IB_6.2.1.sz.mell'!C18</f>
        <v>0</v>
      </c>
      <c r="D18" s="720">
        <f>'IB_6.2.1.sz.mell'!D18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'IB_6.2.1.sz.mell'!C19</f>
        <v>0</v>
      </c>
      <c r="D19" s="720">
        <f>'IB_6.2.1.sz.mell'!D19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'IB_6.2.1.sz.mell'!C20</f>
        <v>0</v>
      </c>
      <c r="D20" s="297">
        <f>'IB_6.2.1.sz.mell'!D20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'IB_6.2.1.sz.mell'!C21</f>
        <v>0</v>
      </c>
      <c r="D21" s="1380">
        <f>'IB_6.2.1.sz.mell'!D21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'IB_6.2.1.sz.mell'!C22</f>
        <v>0</v>
      </c>
      <c r="D22" s="1380">
        <f>'IB_6.2.1.sz.mell'!D22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'IB_6.2.1.sz.mell'!C23</f>
        <v>0</v>
      </c>
      <c r="D23" s="1380">
        <f>'IB_6.2.1.sz.mell'!D23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'IB_6.2.1.sz.mell'!C24</f>
        <v>0</v>
      </c>
      <c r="D24" s="1380">
        <f>'IB_6.2.1.sz.mell'!D24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'IB_6.2.1.sz.mell'!C25</f>
        <v>0</v>
      </c>
      <c r="D25" s="297">
        <f>'IB_6.2.1.sz.mell'!D25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'IB_6.2.1.sz.mell'!C26</f>
        <v>0</v>
      </c>
      <c r="D26" s="297">
        <f>'IB_6.2.1.sz.mell'!D26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'IB_6.2.1.sz.mell'!C27</f>
        <v>0</v>
      </c>
      <c r="D27" s="1385">
        <f>'IB_6.2.1.sz.mell'!D27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'IB_6.2.1.sz.mell'!C28</f>
        <v>0</v>
      </c>
      <c r="D28" s="1380">
        <f>'IB_6.2.1.sz.mell'!D28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'IB_6.2.1.sz.mell'!C29</f>
        <v>0</v>
      </c>
      <c r="D29" s="1380">
        <f>'IB_6.2.1.sz.mell'!D29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'IB_6.2.1.sz.mell'!C30</f>
        <v>0</v>
      </c>
      <c r="D30" s="1420">
        <f>'IB_6.2.1.sz.mell'!D30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'IB_6.2.1.sz.mell'!C31</f>
        <v>0</v>
      </c>
      <c r="D31" s="297">
        <f>'IB_6.2.1.sz.mell'!D31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'IB_6.2.1.sz.mell'!C32</f>
        <v>0</v>
      </c>
      <c r="D32" s="1385">
        <f>'IB_6.2.1.sz.mell'!D32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'IB_6.2.1.sz.mell'!C33</f>
        <v>0</v>
      </c>
      <c r="D33" s="726">
        <f>'IB_6.2.1.sz.mell'!D33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'IB_6.2.1.sz.mell'!C34</f>
        <v>0</v>
      </c>
      <c r="D34" s="1420">
        <f>'IB_6.2.1.sz.mell'!D34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'IB_6.2.1.sz.mell'!C35</f>
        <v>0</v>
      </c>
      <c r="D35" s="297">
        <f>'IB_6.2.1.sz.mell'!D35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'IB_6.2.1.sz.mell'!C36</f>
        <v>0</v>
      </c>
      <c r="D36" s="297">
        <f>'IB_6.2.1.sz.mell'!D36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'IB_6.2.1.sz.mell'!C37</f>
        <v>0</v>
      </c>
      <c r="D37" s="297">
        <f>'IB_6.2.1.sz.mell'!D37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'IB_6.2.1.sz.mell'!C38</f>
        <v>0</v>
      </c>
      <c r="D38" s="297">
        <f>'IB_6.2.1.sz.mell'!D38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'IB_6.2.1.sz.mell'!C39</f>
        <v>0</v>
      </c>
      <c r="D39" s="1385">
        <f>'IB_6.2.1.sz.mell'!D39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'IB_6.2.1.sz.mell'!C40</f>
        <v>0</v>
      </c>
      <c r="D40" s="726">
        <f>'IB_6.2.1.sz.mell'!D40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'IB_6.2.1.sz.mell'!C41</f>
        <v>0</v>
      </c>
      <c r="D41" s="1420">
        <f>'IB_6.2.1.sz.mell'!D41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'IB_6.2.1.sz.mell'!C42</f>
        <v>0</v>
      </c>
      <c r="D42" s="876">
        <f>'IB_6.2.1.sz.mell'!D42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'IB_6.2.1.sz.mell'!C46</f>
        <v>0</v>
      </c>
      <c r="D46" s="297">
        <f>'IB_6.2.1.sz.mell'!D46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'IB_6.2.1.sz.mell'!C47</f>
        <v>0</v>
      </c>
      <c r="D47" s="1385">
        <f>'IB_6.2.1.sz.mell'!D47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'IB_6.2.1.sz.mell'!C48</f>
        <v>0</v>
      </c>
      <c r="D48" s="724">
        <f>'IB_6.2.1.sz.mell'!D48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'IB_6.2.1.sz.mell'!C49</f>
        <v>0</v>
      </c>
      <c r="D49" s="724">
        <f>'IB_6.2.1.sz.mell'!D49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'IB_6.2.1.sz.mell'!C50</f>
        <v>0</v>
      </c>
      <c r="D50" s="724">
        <f>'IB_6.2.1.sz.mell'!D50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'IB_6.2.1.sz.mell'!C51</f>
        <v>0</v>
      </c>
      <c r="D51" s="724">
        <f>'IB_6.2.1.sz.mell'!D51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'IB_6.2.1.sz.mell'!C52</f>
        <v>0</v>
      </c>
      <c r="D52" s="297">
        <f>'IB_6.2.1.sz.mell'!D52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'IB_6.2.1.sz.mell'!C53</f>
        <v>0</v>
      </c>
      <c r="D53" s="1385">
        <f>'IB_6.2.1.sz.mell'!D53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'IB_6.2.1.sz.mell'!C54</f>
        <v>0</v>
      </c>
      <c r="D54" s="724">
        <f>'IB_6.2.1.sz.mell'!D54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'IB_6.2.1.sz.mell'!C55</f>
        <v>0</v>
      </c>
      <c r="D55" s="724">
        <f>'IB_6.2.1.sz.mell'!D55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'IB_6.2.1.sz.mell'!C56</f>
        <v>0</v>
      </c>
      <c r="D56" s="724">
        <f>'IB_6.2.1.sz.mell'!D56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'IB_6.2.1.sz.mell'!C57</f>
        <v>0</v>
      </c>
      <c r="D57" s="297">
        <f>'IB_6.2.1.sz.mell'!D57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'IB_6.2.1.sz.mell'!C58</f>
        <v>0</v>
      </c>
      <c r="D58" s="876">
        <f>'IB_6.2.1.sz.mell'!D58</f>
        <v>0</v>
      </c>
      <c r="E58" s="349">
        <f>+E46+E52+E57</f>
        <v>0</v>
      </c>
    </row>
    <row r="59" spans="1:5" ht="13.5" thickBot="1" x14ac:dyDescent="0.25">
      <c r="C59" s="607">
        <f>'IB_6.2.1.sz.mell'!C59</f>
        <v>0</v>
      </c>
      <c r="D59" s="607">
        <f>'IB_6.2.1.sz.mell'!D59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'IB_6.2.1.sz.mell'!C60</f>
        <v>0</v>
      </c>
      <c r="D60" s="1410">
        <f>'IB_6.2.1.sz.mell'!D60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'IB_6.2.1.sz.mell'!C61</f>
        <v>0</v>
      </c>
      <c r="D61" s="1410">
        <f>'IB_6.2.1.sz.mell'!D61</f>
        <v>0</v>
      </c>
      <c r="E61" s="865"/>
    </row>
  </sheetData>
  <sheetProtection sheet="1" formatCells="0"/>
  <customSheetViews>
    <customSheetView guid="{9A8A2574-4E4C-4A0E-A4B4-611EAAF4A38D}" scale="120">
      <selection activeCell="H14" sqref="H1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topLeftCell="A43" zoomScale="120" zoomScaleNormal="120" workbookViewId="0">
      <selection activeCell="C46" sqref="C46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CONCATENATE("6.2.2. melléklet ",Z_ALAPADATOK!A7," ",Z_ALAPADATOK!B7," ",Z_ALAPADATOK!C7," ",Z_ALAPADATOK!D7," ",Z_ALAPADATOK!E7," ",Z_ALAPADATOK!F7," ",Z_ALAPADATOK!G7," ",Z_ALAPADATOK!H7)</f>
        <v>6.2.2. melléklet a …. / 2022. ( … ) önkormányzati rendelethez</v>
      </c>
      <c r="C1" s="2471"/>
      <c r="D1" s="2471"/>
      <c r="E1" s="2471"/>
    </row>
    <row r="2" spans="1:5" s="440" customFormat="1" ht="24.75" thickBot="1" x14ac:dyDescent="0.25">
      <c r="A2" s="871" t="s">
        <v>807</v>
      </c>
      <c r="B2" s="2475" t="str">
        <f>CONCATENATE('Z_6.2.1.sz.mell'!B2:D2)</f>
        <v>Polgármesteri /közös/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CONCATENATE('Z_6.2.1.sz.mell'!E5)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'IB_6.2.2.sz.mell'!C8</f>
        <v>0</v>
      </c>
      <c r="D8" s="297">
        <f>'IB_6.2.2.sz.mell'!D8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'IB_6.2.2.sz.mell'!C9</f>
        <v>0</v>
      </c>
      <c r="D9" s="1383">
        <f>'IB_6.2.2.sz.mell'!D9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'IB_6.2.2.sz.mell'!C10</f>
        <v>0</v>
      </c>
      <c r="D10" s="1380">
        <f>'IB_6.2.2.sz.mell'!D10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'IB_6.2.2.sz.mell'!C11</f>
        <v>0</v>
      </c>
      <c r="D11" s="1380">
        <f>'IB_6.2.2.sz.mell'!D11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'IB_6.2.2.sz.mell'!C12</f>
        <v>0</v>
      </c>
      <c r="D12" s="1380">
        <f>'IB_6.2.2.sz.mell'!D12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'IB_6.2.2.sz.mell'!C13</f>
        <v>0</v>
      </c>
      <c r="D13" s="1380">
        <f>'IB_6.2.2.sz.mell'!D13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'IB_6.2.2.sz.mell'!C14</f>
        <v>0</v>
      </c>
      <c r="D14" s="1380">
        <f>'IB_6.2.2.sz.mell'!D14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'IB_6.2.2.sz.mell'!C15</f>
        <v>0</v>
      </c>
      <c r="D15" s="1380">
        <f>'IB_6.2.2.sz.mell'!D15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'IB_6.2.2.sz.mell'!C16</f>
        <v>0</v>
      </c>
      <c r="D16" s="1384">
        <f>'IB_6.2.2.sz.mell'!D16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'IB_6.2.2.sz.mell'!C17</f>
        <v>0</v>
      </c>
      <c r="D17" s="1380">
        <f>'IB_6.2.2.sz.mell'!D17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'IB_6.2.2.sz.mell'!C18</f>
        <v>0</v>
      </c>
      <c r="D18" s="720">
        <f>'IB_6.2.2.sz.mell'!D18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'IB_6.2.2.sz.mell'!C19</f>
        <v>0</v>
      </c>
      <c r="D19" s="720">
        <f>'IB_6.2.2.sz.mell'!D19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'IB_6.2.2.sz.mell'!C20</f>
        <v>0</v>
      </c>
      <c r="D20" s="297">
        <f>'IB_6.2.2.sz.mell'!D20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'IB_6.2.2.sz.mell'!C21</f>
        <v>0</v>
      </c>
      <c r="D21" s="1380">
        <f>'IB_6.2.2.sz.mell'!D21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'IB_6.2.2.sz.mell'!C22</f>
        <v>0</v>
      </c>
      <c r="D22" s="1380">
        <f>'IB_6.2.2.sz.mell'!D22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'IB_6.2.2.sz.mell'!C23</f>
        <v>0</v>
      </c>
      <c r="D23" s="1380">
        <f>'IB_6.2.2.sz.mell'!D23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'IB_6.2.2.sz.mell'!C24</f>
        <v>0</v>
      </c>
      <c r="D24" s="1380">
        <f>'IB_6.2.2.sz.mell'!D24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'IB_6.2.2.sz.mell'!C25</f>
        <v>0</v>
      </c>
      <c r="D25" s="297">
        <f>'IB_6.2.2.sz.mell'!D25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'IB_6.2.2.sz.mell'!C26</f>
        <v>0</v>
      </c>
      <c r="D26" s="297">
        <f>'IB_6.2.2.sz.mell'!D26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'IB_6.2.2.sz.mell'!C27</f>
        <v>0</v>
      </c>
      <c r="D27" s="1385">
        <f>'IB_6.2.2.sz.mell'!D27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'IB_6.2.2.sz.mell'!C28</f>
        <v>0</v>
      </c>
      <c r="D28" s="1380">
        <f>'IB_6.2.2.sz.mell'!D28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'IB_6.2.2.sz.mell'!C29</f>
        <v>0</v>
      </c>
      <c r="D29" s="1380">
        <f>'IB_6.2.2.sz.mell'!D29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'IB_6.2.2.sz.mell'!C30</f>
        <v>0</v>
      </c>
      <c r="D30" s="1420">
        <f>'IB_6.2.2.sz.mell'!D30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'IB_6.2.2.sz.mell'!C31</f>
        <v>0</v>
      </c>
      <c r="D31" s="297">
        <f>'IB_6.2.2.sz.mell'!D31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'IB_6.2.2.sz.mell'!C32</f>
        <v>0</v>
      </c>
      <c r="D32" s="1385">
        <f>'IB_6.2.2.sz.mell'!D32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'IB_6.2.2.sz.mell'!C33</f>
        <v>0</v>
      </c>
      <c r="D33" s="726">
        <f>'IB_6.2.2.sz.mell'!D33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'IB_6.2.2.sz.mell'!C34</f>
        <v>0</v>
      </c>
      <c r="D34" s="1420">
        <f>'IB_6.2.2.sz.mell'!D34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'IB_6.2.2.sz.mell'!C35</f>
        <v>0</v>
      </c>
      <c r="D35" s="297">
        <f>'IB_6.2.2.sz.mell'!D35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'IB_6.2.2.sz.mell'!C36</f>
        <v>0</v>
      </c>
      <c r="D36" s="297">
        <f>'IB_6.2.2.sz.mell'!D36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'IB_6.2.2.sz.mell'!C37</f>
        <v>0</v>
      </c>
      <c r="D37" s="297">
        <f>'IB_6.2.2.sz.mell'!D37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'IB_6.2.2.sz.mell'!C38</f>
        <v>0</v>
      </c>
      <c r="D38" s="297">
        <f>'IB_6.2.2.sz.mell'!D38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'IB_6.2.2.sz.mell'!C39</f>
        <v>0</v>
      </c>
      <c r="D39" s="1385">
        <f>'IB_6.2.2.sz.mell'!D39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'IB_6.2.2.sz.mell'!C40</f>
        <v>0</v>
      </c>
      <c r="D40" s="726">
        <f>'IB_6.2.2.sz.mell'!D40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'IB_6.2.2.sz.mell'!C41</f>
        <v>0</v>
      </c>
      <c r="D41" s="1420">
        <f>'IB_6.2.2.sz.mell'!D41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'IB_6.2.2.sz.mell'!C42</f>
        <v>0</v>
      </c>
      <c r="D42" s="876">
        <f>'IB_6.2.2.sz.mell'!D42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'IB_6.2.2.sz.mell'!C46</f>
        <v>0</v>
      </c>
      <c r="D46" s="297">
        <f>'IB_6.2.2.sz.mell'!D46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'IB_6.2.2.sz.mell'!C47</f>
        <v>0</v>
      </c>
      <c r="D47" s="1385">
        <f>'IB_6.2.2.sz.mell'!D47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'IB_6.2.2.sz.mell'!C48</f>
        <v>0</v>
      </c>
      <c r="D48" s="724">
        <f>'IB_6.2.2.sz.mell'!D48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'IB_6.2.2.sz.mell'!C49</f>
        <v>0</v>
      </c>
      <c r="D49" s="724">
        <f>'IB_6.2.2.sz.mell'!D49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'IB_6.2.2.sz.mell'!C50</f>
        <v>0</v>
      </c>
      <c r="D50" s="724">
        <f>'IB_6.2.2.sz.mell'!D50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'IB_6.2.2.sz.mell'!C51</f>
        <v>0</v>
      </c>
      <c r="D51" s="724">
        <f>'IB_6.2.2.sz.mell'!D51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'IB_6.2.2.sz.mell'!C52</f>
        <v>0</v>
      </c>
      <c r="D52" s="297">
        <f>'IB_6.2.2.sz.mell'!D52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'IB_6.2.2.sz.mell'!C53</f>
        <v>0</v>
      </c>
      <c r="D53" s="1385">
        <f>'IB_6.2.2.sz.mell'!D53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'IB_6.2.2.sz.mell'!C54</f>
        <v>0</v>
      </c>
      <c r="D54" s="724">
        <f>'IB_6.2.2.sz.mell'!D54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'IB_6.2.2.sz.mell'!C55</f>
        <v>0</v>
      </c>
      <c r="D55" s="724">
        <f>'IB_6.2.2.sz.mell'!D55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'IB_6.2.2.sz.mell'!C56</f>
        <v>0</v>
      </c>
      <c r="D56" s="724">
        <f>'IB_6.2.2.sz.mell'!D56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'IB_6.2.2.sz.mell'!C57</f>
        <v>0</v>
      </c>
      <c r="D57" s="297">
        <f>'IB_6.2.2.sz.mell'!D57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'IB_6.2.2.sz.mell'!C58</f>
        <v>0</v>
      </c>
      <c r="D58" s="876">
        <f>'IB_6.2.2.sz.mell'!D58</f>
        <v>0</v>
      </c>
      <c r="E58" s="349">
        <f>+E46+E52+E57</f>
        <v>0</v>
      </c>
    </row>
    <row r="59" spans="1:5" ht="13.5" thickBot="1" x14ac:dyDescent="0.25">
      <c r="C59" s="607">
        <f>'IB_6.2.2.sz.mell'!C59</f>
        <v>0</v>
      </c>
      <c r="D59" s="607">
        <f>'IB_6.2.2.sz.mell'!D59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'IB_6.2.2.sz.mell'!C60</f>
        <v>0</v>
      </c>
      <c r="D60" s="1410">
        <f>'IB_6.2.2.sz.mell'!D60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'IB_6.2.2.sz.mell'!C61</f>
        <v>0</v>
      </c>
      <c r="D61" s="1410">
        <f>'IB_6.2.2.sz.mell'!D61</f>
        <v>0</v>
      </c>
      <c r="E61" s="865"/>
    </row>
  </sheetData>
  <sheetProtection sheet="1" formatCells="0"/>
  <customSheetViews>
    <customSheetView guid="{9A8A2574-4E4C-4A0E-A4B4-611EAAF4A38D}" scale="120" topLeftCell="A43">
      <selection activeCell="C46" sqref="C4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1"/>
  <sheetViews>
    <sheetView zoomScale="120" zoomScaleNormal="120" workbookViewId="0">
      <selection activeCell="K44" sqref="K44"/>
    </sheetView>
  </sheetViews>
  <sheetFormatPr defaultRowHeight="12.75" x14ac:dyDescent="0.2"/>
  <cols>
    <col min="1" max="1" width="13" style="227" customWidth="1"/>
    <col min="2" max="2" width="59" style="228" customWidth="1"/>
    <col min="3" max="5" width="15.83203125" style="228" customWidth="1"/>
    <col min="6" max="16384" width="9.33203125" style="228"/>
  </cols>
  <sheetData>
    <row r="1" spans="1:5" s="208" customFormat="1" ht="21.2" customHeight="1" thickBot="1" x14ac:dyDescent="0.3">
      <c r="A1" s="585"/>
      <c r="B1" s="2300" t="str">
        <f>CONCATENATE("6.2.3. melléklet ",Z_ALAPADATOK!A7," ",Z_ALAPADATOK!B7," ",Z_ALAPADATOK!C7," ",Z_ALAPADATOK!D7," ",Z_ALAPADATOK!E7," ",Z_ALAPADATOK!F7," ",Z_ALAPADATOK!G7," ",Z_ALAPADATOK!H7)</f>
        <v>6.2.3. melléklet a …. / 2022. ( … ) önkormányzati rendelethez</v>
      </c>
      <c r="C1" s="2428"/>
      <c r="D1" s="2428"/>
      <c r="E1" s="2428"/>
    </row>
    <row r="2" spans="1:5" s="440" customFormat="1" ht="24.75" thickBot="1" x14ac:dyDescent="0.25">
      <c r="A2" s="871" t="s">
        <v>807</v>
      </c>
      <c r="B2" s="2475" t="str">
        <f>CONCATENATE('Z_6.2.2.sz.mell'!B2:D2)</f>
        <v>Polgármesteri /közös/ hivatal</v>
      </c>
      <c r="C2" s="2476"/>
      <c r="D2" s="2477"/>
      <c r="E2" s="872" t="s">
        <v>58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CONCATENATE('Z_6.2.2.sz.mell'!E5)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'IB_6.2.3.sz.mell'!C8</f>
        <v>0</v>
      </c>
      <c r="D8" s="297">
        <f>'IB_6.2.3.sz.mell'!D8</f>
        <v>0</v>
      </c>
      <c r="E8" s="346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'IB_6.2.3.sz.mell'!C9</f>
        <v>0</v>
      </c>
      <c r="D9" s="1383">
        <f>'IB_6.2.3.sz.mell'!D9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'IB_6.2.3.sz.mell'!C10</f>
        <v>0</v>
      </c>
      <c r="D10" s="1380">
        <f>'IB_6.2.3.sz.mell'!D10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'IB_6.2.3.sz.mell'!C11</f>
        <v>0</v>
      </c>
      <c r="D11" s="1380">
        <f>'IB_6.2.3.sz.mell'!D11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'IB_6.2.3.sz.mell'!C12</f>
        <v>0</v>
      </c>
      <c r="D12" s="1380">
        <f>'IB_6.2.3.sz.mell'!D12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'IB_6.2.3.sz.mell'!C13</f>
        <v>0</v>
      </c>
      <c r="D13" s="1380">
        <f>'IB_6.2.3.sz.mell'!D13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'IB_6.2.3.sz.mell'!C14</f>
        <v>0</v>
      </c>
      <c r="D14" s="1380">
        <f>'IB_6.2.3.sz.mell'!D14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'IB_6.2.3.sz.mell'!C15</f>
        <v>0</v>
      </c>
      <c r="D15" s="1380">
        <f>'IB_6.2.3.sz.mell'!D15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'IB_6.2.3.sz.mell'!C16</f>
        <v>0</v>
      </c>
      <c r="D16" s="1384">
        <f>'IB_6.2.3.sz.mell'!D16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'IB_6.2.3.sz.mell'!C17</f>
        <v>0</v>
      </c>
      <c r="D17" s="1380">
        <f>'IB_6.2.3.sz.mell'!D17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'IB_6.2.3.sz.mell'!C18</f>
        <v>0</v>
      </c>
      <c r="D18" s="720">
        <f>'IB_6.2.3.sz.mell'!D18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'IB_6.2.3.sz.mell'!C19</f>
        <v>0</v>
      </c>
      <c r="D19" s="720">
        <f>'IB_6.2.3.sz.mell'!D19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'IB_6.2.3.sz.mell'!C20</f>
        <v>0</v>
      </c>
      <c r="D20" s="297">
        <f>'IB_6.2.3.sz.mell'!D20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'IB_6.2.3.sz.mell'!C21</f>
        <v>0</v>
      </c>
      <c r="D21" s="1380">
        <f>'IB_6.2.3.sz.mell'!D21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'IB_6.2.3.sz.mell'!C22</f>
        <v>0</v>
      </c>
      <c r="D22" s="1380">
        <f>'IB_6.2.3.sz.mell'!D22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'IB_6.2.3.sz.mell'!C23</f>
        <v>0</v>
      </c>
      <c r="D23" s="1380">
        <f>'IB_6.2.3.sz.mell'!D23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516</v>
      </c>
      <c r="C24" s="1380">
        <f>'IB_6.2.3.sz.mell'!C24</f>
        <v>0</v>
      </c>
      <c r="D24" s="1380">
        <f>'IB_6.2.3.sz.mell'!D24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'IB_6.2.3.sz.mell'!C25</f>
        <v>0</v>
      </c>
      <c r="D25" s="297">
        <f>'IB_6.2.3.sz.mell'!D25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517</v>
      </c>
      <c r="C26" s="297">
        <f>'IB_6.2.3.sz.mell'!C26</f>
        <v>0</v>
      </c>
      <c r="D26" s="297">
        <f>'IB_6.2.3.sz.mell'!D26</f>
        <v>0</v>
      </c>
      <c r="E26" s="346">
        <f>+E27+E28+E29</f>
        <v>0</v>
      </c>
    </row>
    <row r="27" spans="1:5" s="443" customFormat="1" ht="12" customHeight="1" x14ac:dyDescent="0.2">
      <c r="A27" s="437" t="s">
        <v>265</v>
      </c>
      <c r="B27" s="438" t="s">
        <v>260</v>
      </c>
      <c r="C27" s="1385">
        <f>'IB_6.2.3.sz.mell'!C27</f>
        <v>0</v>
      </c>
      <c r="D27" s="1385">
        <f>'IB_6.2.3.sz.mell'!D27</f>
        <v>0</v>
      </c>
      <c r="E27" s="851"/>
    </row>
    <row r="28" spans="1:5" s="443" customFormat="1" ht="12" customHeight="1" x14ac:dyDescent="0.2">
      <c r="A28" s="437" t="s">
        <v>266</v>
      </c>
      <c r="B28" s="438" t="s">
        <v>397</v>
      </c>
      <c r="C28" s="1380">
        <f>'IB_6.2.3.sz.mell'!C28</f>
        <v>0</v>
      </c>
      <c r="D28" s="1380">
        <f>'IB_6.2.3.sz.mell'!D28</f>
        <v>0</v>
      </c>
      <c r="E28" s="844"/>
    </row>
    <row r="29" spans="1:5" s="443" customFormat="1" ht="12" customHeight="1" x14ac:dyDescent="0.2">
      <c r="A29" s="437" t="s">
        <v>267</v>
      </c>
      <c r="B29" s="439" t="s">
        <v>400</v>
      </c>
      <c r="C29" s="1380">
        <f>'IB_6.2.3.sz.mell'!C29</f>
        <v>0</v>
      </c>
      <c r="D29" s="1380">
        <f>'IB_6.2.3.sz.mell'!D29</f>
        <v>0</v>
      </c>
      <c r="E29" s="844"/>
    </row>
    <row r="30" spans="1:5" s="443" customFormat="1" ht="12" customHeight="1" thickBot="1" x14ac:dyDescent="0.25">
      <c r="A30" s="436" t="s">
        <v>268</v>
      </c>
      <c r="B30" s="139" t="s">
        <v>518</v>
      </c>
      <c r="C30" s="1420">
        <f>'IB_6.2.3.sz.mell'!C30</f>
        <v>0</v>
      </c>
      <c r="D30" s="1420">
        <f>'IB_6.2.3.sz.mell'!D30</f>
        <v>0</v>
      </c>
      <c r="E30" s="875"/>
    </row>
    <row r="31" spans="1:5" s="443" customFormat="1" ht="12" customHeight="1" thickBot="1" x14ac:dyDescent="0.25">
      <c r="A31" s="197" t="s">
        <v>21</v>
      </c>
      <c r="B31" s="122" t="s">
        <v>401</v>
      </c>
      <c r="C31" s="297">
        <f>'IB_6.2.3.sz.mell'!C31</f>
        <v>0</v>
      </c>
      <c r="D31" s="297">
        <f>'IB_6.2.3.sz.mell'!D31</f>
        <v>0</v>
      </c>
      <c r="E31" s="346">
        <f>+E32+E33+E34</f>
        <v>0</v>
      </c>
    </row>
    <row r="32" spans="1:5" s="443" customFormat="1" ht="12" customHeight="1" x14ac:dyDescent="0.2">
      <c r="A32" s="437" t="s">
        <v>90</v>
      </c>
      <c r="B32" s="438" t="s">
        <v>286</v>
      </c>
      <c r="C32" s="1385">
        <f>'IB_6.2.3.sz.mell'!C32</f>
        <v>0</v>
      </c>
      <c r="D32" s="1385">
        <f>'IB_6.2.3.sz.mell'!D32</f>
        <v>0</v>
      </c>
      <c r="E32" s="851"/>
    </row>
    <row r="33" spans="1:5" s="443" customFormat="1" ht="12" customHeight="1" x14ac:dyDescent="0.2">
      <c r="A33" s="437" t="s">
        <v>91</v>
      </c>
      <c r="B33" s="439" t="s">
        <v>287</v>
      </c>
      <c r="C33" s="726">
        <f>'IB_6.2.3.sz.mell'!C33</f>
        <v>0</v>
      </c>
      <c r="D33" s="726">
        <f>'IB_6.2.3.sz.mell'!D33</f>
        <v>0</v>
      </c>
      <c r="E33" s="846"/>
    </row>
    <row r="34" spans="1:5" s="443" customFormat="1" ht="12" customHeight="1" thickBot="1" x14ac:dyDescent="0.25">
      <c r="A34" s="436" t="s">
        <v>92</v>
      </c>
      <c r="B34" s="139" t="s">
        <v>288</v>
      </c>
      <c r="C34" s="1420">
        <f>'IB_6.2.3.sz.mell'!C34</f>
        <v>0</v>
      </c>
      <c r="D34" s="1420">
        <f>'IB_6.2.3.sz.mell'!D34</f>
        <v>0</v>
      </c>
      <c r="E34" s="875"/>
    </row>
    <row r="35" spans="1:5" s="353" customFormat="1" ht="12" customHeight="1" thickBot="1" x14ac:dyDescent="0.25">
      <c r="A35" s="197" t="s">
        <v>22</v>
      </c>
      <c r="B35" s="122" t="s">
        <v>371</v>
      </c>
      <c r="C35" s="297">
        <f>'IB_6.2.3.sz.mell'!C35</f>
        <v>0</v>
      </c>
      <c r="D35" s="297">
        <f>'IB_6.2.3.sz.mell'!D35</f>
        <v>0</v>
      </c>
      <c r="E35" s="345"/>
    </row>
    <row r="36" spans="1:5" s="353" customFormat="1" ht="12" customHeight="1" thickBot="1" x14ac:dyDescent="0.25">
      <c r="A36" s="197" t="s">
        <v>23</v>
      </c>
      <c r="B36" s="122" t="s">
        <v>402</v>
      </c>
      <c r="C36" s="297">
        <f>'IB_6.2.3.sz.mell'!C36</f>
        <v>0</v>
      </c>
      <c r="D36" s="297">
        <f>'IB_6.2.3.sz.mell'!D36</f>
        <v>0</v>
      </c>
      <c r="E36" s="345"/>
    </row>
    <row r="37" spans="1:5" s="353" customFormat="1" ht="12" customHeight="1" thickBot="1" x14ac:dyDescent="0.25">
      <c r="A37" s="189" t="s">
        <v>24</v>
      </c>
      <c r="B37" s="122" t="s">
        <v>403</v>
      </c>
      <c r="C37" s="297">
        <f>'IB_6.2.3.sz.mell'!C37</f>
        <v>0</v>
      </c>
      <c r="D37" s="297">
        <f>'IB_6.2.3.sz.mell'!D37</f>
        <v>0</v>
      </c>
      <c r="E37" s="346">
        <f>+E8+E20+E25+E26+E31+E35+E36</f>
        <v>0</v>
      </c>
    </row>
    <row r="38" spans="1:5" s="353" customFormat="1" ht="12" customHeight="1" thickBot="1" x14ac:dyDescent="0.25">
      <c r="A38" s="218" t="s">
        <v>25</v>
      </c>
      <c r="B38" s="122" t="s">
        <v>404</v>
      </c>
      <c r="C38" s="297">
        <f>'IB_6.2.3.sz.mell'!C38</f>
        <v>0</v>
      </c>
      <c r="D38" s="297">
        <f>'IB_6.2.3.sz.mell'!D38</f>
        <v>0</v>
      </c>
      <c r="E38" s="346">
        <f>+E39+E40+E41</f>
        <v>0</v>
      </c>
    </row>
    <row r="39" spans="1:5" s="353" customFormat="1" ht="12" customHeight="1" x14ac:dyDescent="0.2">
      <c r="A39" s="437" t="s">
        <v>405</v>
      </c>
      <c r="B39" s="438" t="s">
        <v>233</v>
      </c>
      <c r="C39" s="1385">
        <f>'IB_6.2.3.sz.mell'!C39</f>
        <v>0</v>
      </c>
      <c r="D39" s="1385">
        <f>'IB_6.2.3.sz.mell'!D39</f>
        <v>0</v>
      </c>
      <c r="E39" s="851"/>
    </row>
    <row r="40" spans="1:5" s="353" customFormat="1" ht="12" customHeight="1" x14ac:dyDescent="0.2">
      <c r="A40" s="437" t="s">
        <v>406</v>
      </c>
      <c r="B40" s="439" t="s">
        <v>2</v>
      </c>
      <c r="C40" s="726">
        <f>'IB_6.2.3.sz.mell'!C40</f>
        <v>0</v>
      </c>
      <c r="D40" s="726">
        <f>'IB_6.2.3.sz.mell'!D40</f>
        <v>0</v>
      </c>
      <c r="E40" s="846"/>
    </row>
    <row r="41" spans="1:5" s="443" customFormat="1" ht="12" customHeight="1" thickBot="1" x14ac:dyDescent="0.25">
      <c r="A41" s="436" t="s">
        <v>407</v>
      </c>
      <c r="B41" s="139" t="s">
        <v>408</v>
      </c>
      <c r="C41" s="1420">
        <f>'IB_6.2.3.sz.mell'!C41</f>
        <v>0</v>
      </c>
      <c r="D41" s="1420">
        <f>'IB_6.2.3.sz.mell'!D41</f>
        <v>0</v>
      </c>
      <c r="E41" s="875"/>
    </row>
    <row r="42" spans="1:5" s="443" customFormat="1" ht="15.2" customHeight="1" thickBot="1" x14ac:dyDescent="0.25">
      <c r="A42" s="218" t="s">
        <v>26</v>
      </c>
      <c r="B42" s="219" t="s">
        <v>409</v>
      </c>
      <c r="C42" s="876">
        <f>'IB_6.2.3.sz.mell'!C42</f>
        <v>0</v>
      </c>
      <c r="D42" s="876">
        <f>'IB_6.2.3.sz.mell'!D42</f>
        <v>0</v>
      </c>
      <c r="E42" s="349">
        <f>+E37+E38</f>
        <v>0</v>
      </c>
    </row>
    <row r="43" spans="1:5" s="443" customFormat="1" ht="15.2" customHeight="1" x14ac:dyDescent="0.2">
      <c r="A43" s="220"/>
      <c r="B43" s="221"/>
      <c r="C43" s="347"/>
    </row>
    <row r="44" spans="1:5" ht="13.5" thickBot="1" x14ac:dyDescent="0.25">
      <c r="A44" s="222"/>
      <c r="B44" s="223"/>
      <c r="C44" s="348"/>
    </row>
    <row r="45" spans="1:5" s="442" customFormat="1" ht="16.5" customHeight="1" thickBot="1" x14ac:dyDescent="0.25">
      <c r="A45" s="2342" t="s">
        <v>56</v>
      </c>
      <c r="B45" s="2473"/>
      <c r="C45" s="2473"/>
      <c r="D45" s="2473"/>
      <c r="E45" s="2474"/>
    </row>
    <row r="46" spans="1:5" s="444" customFormat="1" ht="12" customHeight="1" thickBot="1" x14ac:dyDescent="0.25">
      <c r="A46" s="197" t="s">
        <v>17</v>
      </c>
      <c r="B46" s="122" t="s">
        <v>410</v>
      </c>
      <c r="C46" s="297">
        <f>'IB_6.2.3.sz.mell'!C46</f>
        <v>0</v>
      </c>
      <c r="D46" s="297">
        <f>'IB_6.2.3.sz.mell'!D46</f>
        <v>0</v>
      </c>
      <c r="E46" s="346">
        <f>SUM(E47:E51)</f>
        <v>0</v>
      </c>
    </row>
    <row r="47" spans="1:5" ht="12" customHeight="1" x14ac:dyDescent="0.2">
      <c r="A47" s="436" t="s">
        <v>97</v>
      </c>
      <c r="B47" s="9" t="s">
        <v>48</v>
      </c>
      <c r="C47" s="1385">
        <f>'IB_6.2.3.sz.mell'!C47</f>
        <v>0</v>
      </c>
      <c r="D47" s="1385">
        <f>'IB_6.2.3.sz.mell'!D47</f>
        <v>0</v>
      </c>
      <c r="E47" s="851"/>
    </row>
    <row r="48" spans="1:5" ht="12" customHeight="1" x14ac:dyDescent="0.2">
      <c r="A48" s="436" t="s">
        <v>98</v>
      </c>
      <c r="B48" s="8" t="s">
        <v>181</v>
      </c>
      <c r="C48" s="724">
        <f>'IB_6.2.3.sz.mell'!C48</f>
        <v>0</v>
      </c>
      <c r="D48" s="724">
        <f>'IB_6.2.3.sz.mell'!D48</f>
        <v>0</v>
      </c>
      <c r="E48" s="847"/>
    </row>
    <row r="49" spans="1:5" ht="12" customHeight="1" x14ac:dyDescent="0.2">
      <c r="A49" s="436" t="s">
        <v>99</v>
      </c>
      <c r="B49" s="8" t="s">
        <v>138</v>
      </c>
      <c r="C49" s="724">
        <f>'IB_6.2.3.sz.mell'!C49</f>
        <v>0</v>
      </c>
      <c r="D49" s="724">
        <f>'IB_6.2.3.sz.mell'!D49</f>
        <v>0</v>
      </c>
      <c r="E49" s="847"/>
    </row>
    <row r="50" spans="1:5" ht="12" customHeight="1" x14ac:dyDescent="0.2">
      <c r="A50" s="436" t="s">
        <v>100</v>
      </c>
      <c r="B50" s="8" t="s">
        <v>182</v>
      </c>
      <c r="C50" s="724">
        <f>'IB_6.2.3.sz.mell'!C50</f>
        <v>0</v>
      </c>
      <c r="D50" s="724">
        <f>'IB_6.2.3.sz.mell'!D50</f>
        <v>0</v>
      </c>
      <c r="E50" s="847"/>
    </row>
    <row r="51" spans="1:5" ht="12" customHeight="1" thickBot="1" x14ac:dyDescent="0.25">
      <c r="A51" s="436" t="s">
        <v>146</v>
      </c>
      <c r="B51" s="8" t="s">
        <v>183</v>
      </c>
      <c r="C51" s="724">
        <f>'IB_6.2.3.sz.mell'!C51</f>
        <v>0</v>
      </c>
      <c r="D51" s="724">
        <f>'IB_6.2.3.sz.mell'!D51</f>
        <v>0</v>
      </c>
      <c r="E51" s="847"/>
    </row>
    <row r="52" spans="1:5" ht="12" customHeight="1" thickBot="1" x14ac:dyDescent="0.25">
      <c r="A52" s="197" t="s">
        <v>18</v>
      </c>
      <c r="B52" s="122" t="s">
        <v>411</v>
      </c>
      <c r="C52" s="297">
        <f>'IB_6.2.3.sz.mell'!C52</f>
        <v>0</v>
      </c>
      <c r="D52" s="297">
        <f>'IB_6.2.3.sz.mell'!D52</f>
        <v>0</v>
      </c>
      <c r="E52" s="346">
        <f>SUM(E53:E55)</f>
        <v>0</v>
      </c>
    </row>
    <row r="53" spans="1:5" s="444" customFormat="1" ht="12" customHeight="1" x14ac:dyDescent="0.2">
      <c r="A53" s="436" t="s">
        <v>103</v>
      </c>
      <c r="B53" s="9" t="s">
        <v>227</v>
      </c>
      <c r="C53" s="1385">
        <f>'IB_6.2.3.sz.mell'!C53</f>
        <v>0</v>
      </c>
      <c r="D53" s="1385">
        <f>'IB_6.2.3.sz.mell'!D53</f>
        <v>0</v>
      </c>
      <c r="E53" s="851"/>
    </row>
    <row r="54" spans="1:5" ht="12" customHeight="1" x14ac:dyDescent="0.2">
      <c r="A54" s="436" t="s">
        <v>104</v>
      </c>
      <c r="B54" s="8" t="s">
        <v>185</v>
      </c>
      <c r="C54" s="724">
        <f>'IB_6.2.3.sz.mell'!C54</f>
        <v>0</v>
      </c>
      <c r="D54" s="724">
        <f>'IB_6.2.3.sz.mell'!D54</f>
        <v>0</v>
      </c>
      <c r="E54" s="847"/>
    </row>
    <row r="55" spans="1:5" ht="12" customHeight="1" x14ac:dyDescent="0.2">
      <c r="A55" s="436" t="s">
        <v>105</v>
      </c>
      <c r="B55" s="8" t="s">
        <v>57</v>
      </c>
      <c r="C55" s="724">
        <f>'IB_6.2.3.sz.mell'!C55</f>
        <v>0</v>
      </c>
      <c r="D55" s="724">
        <f>'IB_6.2.3.sz.mell'!D55</f>
        <v>0</v>
      </c>
      <c r="E55" s="847"/>
    </row>
    <row r="56" spans="1:5" ht="12" customHeight="1" thickBot="1" x14ac:dyDescent="0.25">
      <c r="A56" s="436" t="s">
        <v>106</v>
      </c>
      <c r="B56" s="8" t="s">
        <v>519</v>
      </c>
      <c r="C56" s="724">
        <f>'IB_6.2.3.sz.mell'!C56</f>
        <v>0</v>
      </c>
      <c r="D56" s="724">
        <f>'IB_6.2.3.sz.mell'!D56</f>
        <v>0</v>
      </c>
      <c r="E56" s="847"/>
    </row>
    <row r="57" spans="1:5" ht="12" customHeight="1" thickBot="1" x14ac:dyDescent="0.25">
      <c r="A57" s="197" t="s">
        <v>19</v>
      </c>
      <c r="B57" s="122" t="s">
        <v>13</v>
      </c>
      <c r="C57" s="297">
        <f>'IB_6.2.3.sz.mell'!C57</f>
        <v>0</v>
      </c>
      <c r="D57" s="297">
        <f>'IB_6.2.3.sz.mell'!D57</f>
        <v>0</v>
      </c>
      <c r="E57" s="345"/>
    </row>
    <row r="58" spans="1:5" ht="15.2" customHeight="1" thickBot="1" x14ac:dyDescent="0.25">
      <c r="A58" s="197" t="s">
        <v>20</v>
      </c>
      <c r="B58" s="226" t="s">
        <v>524</v>
      </c>
      <c r="C58" s="876">
        <f>'IB_6.2.3.sz.mell'!C58</f>
        <v>0</v>
      </c>
      <c r="D58" s="876">
        <f>'IB_6.2.3.sz.mell'!D58</f>
        <v>0</v>
      </c>
      <c r="E58" s="349">
        <f>+E46+E52+E57</f>
        <v>0</v>
      </c>
    </row>
    <row r="59" spans="1:5" ht="13.5" thickBot="1" x14ac:dyDescent="0.25">
      <c r="C59" s="607">
        <f>'IB_6.2.3.sz.mell'!C59</f>
        <v>0</v>
      </c>
      <c r="D59" s="607">
        <f>'IB_6.2.3.sz.mell'!D59</f>
        <v>0</v>
      </c>
      <c r="E59" s="819"/>
    </row>
    <row r="60" spans="1:5" ht="15.2" customHeight="1" thickBot="1" x14ac:dyDescent="0.25">
      <c r="A60" s="866" t="s">
        <v>805</v>
      </c>
      <c r="B60" s="867"/>
      <c r="C60" s="1410">
        <f>'IB_6.2.3.sz.mell'!C60</f>
        <v>0</v>
      </c>
      <c r="D60" s="1410">
        <f>'IB_6.2.3.sz.mell'!D60</f>
        <v>0</v>
      </c>
      <c r="E60" s="865"/>
    </row>
    <row r="61" spans="1:5" ht="14.45" customHeight="1" thickBot="1" x14ac:dyDescent="0.25">
      <c r="A61" s="868" t="s">
        <v>806</v>
      </c>
      <c r="B61" s="869"/>
      <c r="C61" s="1410">
        <f>'IB_6.2.3.sz.mell'!C61</f>
        <v>0</v>
      </c>
      <c r="D61" s="1410">
        <f>'IB_6.2.3.sz.mell'!D61</f>
        <v>0</v>
      </c>
      <c r="E61" s="865"/>
    </row>
  </sheetData>
  <sheetProtection sheet="1" formatCells="0"/>
  <customSheetViews>
    <customSheetView guid="{9A8A2574-4E4C-4A0E-A4B4-611EAAF4A38D}" scale="120">
      <selection activeCell="K44" sqref="K4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5:E45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J18" sqref="J1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CONCATENATE(ALAPADATOK!R13," melléklet ",Z_ALAPADATOK!A7," ",Z_ALAPADATOK!B7," ",Z_ALAPADATOK!C7," ",Z_ALAPADATOK!D7," ",Z_ALAPADATOK!E7," ",Z_ALAPADATOK!F7," ",Z_ALAPADATOK!G7," ",Z_ALAPADATOK!H7)</f>
        <v>6.2.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CONCATENATE(Z_ALAPADATOK!B13)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CONCATENATE('Z_6.2.3.sz.mell'!E5)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'IB_6.3.sz.mell'!C8</f>
        <v>0</v>
      </c>
      <c r="D8" s="297">
        <f>'IB_6.3.sz.mell'!D8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'IB_6.3.sz.mell'!C9</f>
        <v>0</v>
      </c>
      <c r="D9" s="1383">
        <f>'IB_6.3.sz.mell'!D9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'IB_6.3.sz.mell'!C10</f>
        <v>0</v>
      </c>
      <c r="D10" s="1421">
        <f>'IB_6.3.sz.mell'!D10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'IB_6.3.sz.mell'!C11</f>
        <v>0</v>
      </c>
      <c r="D11" s="1421">
        <f>'IB_6.3.sz.mell'!D11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'IB_6.3.sz.mell'!C12</f>
        <v>0</v>
      </c>
      <c r="D12" s="1421">
        <f>'IB_6.3.sz.mell'!D12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'IB_6.3.sz.mell'!C13</f>
        <v>0</v>
      </c>
      <c r="D13" s="1421">
        <f>'IB_6.3.sz.mell'!D13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'IB_6.3.sz.mell'!C14</f>
        <v>0</v>
      </c>
      <c r="D14" s="1421">
        <f>'IB_6.3.sz.mell'!D14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'IB_6.3.sz.mell'!C15</f>
        <v>0</v>
      </c>
      <c r="D15" s="1421">
        <f>'IB_6.3.sz.mell'!D15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'IB_6.3.sz.mell'!C16</f>
        <v>0</v>
      </c>
      <c r="D16" s="1422">
        <f>'IB_6.3.sz.mell'!D16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'IB_6.3.sz.mell'!C17</f>
        <v>0</v>
      </c>
      <c r="D17" s="1421">
        <f>'IB_6.3.sz.mell'!D17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'IB_6.3.sz.mell'!C18</f>
        <v>0</v>
      </c>
      <c r="D18" s="1265">
        <f>'IB_6.3.sz.mell'!D18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'IB_6.3.sz.mell'!C19</f>
        <v>0</v>
      </c>
      <c r="D19" s="1265">
        <f>'IB_6.3.sz.mell'!D19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'IB_6.3.sz.mell'!C20</f>
        <v>0</v>
      </c>
      <c r="D20" s="727">
        <f>'IB_6.3.sz.mell'!D20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'IB_6.3.sz.mell'!C21</f>
        <v>0</v>
      </c>
      <c r="D21" s="1421">
        <f>'IB_6.3.sz.mell'!D21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'IB_6.3.sz.mell'!C22</f>
        <v>0</v>
      </c>
      <c r="D22" s="1421">
        <f>'IB_6.3.sz.mell'!D22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'IB_6.3.sz.mell'!C23</f>
        <v>0</v>
      </c>
      <c r="D23" s="1421">
        <f>'IB_6.3.sz.mell'!D23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'IB_6.3.sz.mell'!C24</f>
        <v>0</v>
      </c>
      <c r="D24" s="1421">
        <f>'IB_6.3.sz.mell'!D24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'IB_6.3.sz.mell'!C25</f>
        <v>0</v>
      </c>
      <c r="D25" s="727">
        <f>'IB_6.3.sz.mell'!D25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'IB_6.3.sz.mell'!C26</f>
        <v>0</v>
      </c>
      <c r="D26" s="727">
        <f>'IB_6.3.sz.mell'!D26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'IB_6.3.sz.mell'!C27</f>
        <v>0</v>
      </c>
      <c r="D27" s="1423">
        <f>'IB_6.3.sz.mell'!D27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'IB_6.3.sz.mell'!C28</f>
        <v>0</v>
      </c>
      <c r="D28" s="1269">
        <f>'IB_6.3.sz.mell'!D28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'IB_6.3.sz.mell'!C29</f>
        <v>0</v>
      </c>
      <c r="D29" s="1424">
        <f>'IB_6.3.sz.mell'!D29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'IB_6.3.sz.mell'!C30</f>
        <v>0</v>
      </c>
      <c r="D30" s="727">
        <f>'IB_6.3.sz.mell'!D30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'IB_6.3.sz.mell'!C31</f>
        <v>0</v>
      </c>
      <c r="D31" s="1423">
        <f>'IB_6.3.sz.mell'!D31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'IB_6.3.sz.mell'!C32</f>
        <v>0</v>
      </c>
      <c r="D32" s="1269">
        <f>'IB_6.3.sz.mell'!D32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'IB_6.3.sz.mell'!C33</f>
        <v>0</v>
      </c>
      <c r="D33" s="1424">
        <f>'IB_6.3.sz.mell'!D33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'IB_6.3.sz.mell'!C34</f>
        <v>0</v>
      </c>
      <c r="D34" s="727">
        <f>'IB_6.3.sz.mell'!D34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'IB_6.3.sz.mell'!C35</f>
        <v>0</v>
      </c>
      <c r="D35" s="727">
        <f>'IB_6.3.sz.mell'!D35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'IB_6.3.sz.mell'!C36</f>
        <v>0</v>
      </c>
      <c r="D36" s="727">
        <f>'IB_6.3.sz.mell'!D36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'IB_6.3.sz.mell'!C37</f>
        <v>54478389</v>
      </c>
      <c r="D37" s="727">
        <f>'IB_6.3.sz.mell'!D37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'IB_6.3.sz.mell'!C38</f>
        <v>0</v>
      </c>
      <c r="D38" s="1423">
        <f>'IB_6.3.sz.mell'!D38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'IB_6.3.sz.mell'!C39</f>
        <v>0</v>
      </c>
      <c r="D39" s="1269">
        <f>'IB_6.3.sz.mell'!D39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'IB_6.3.sz.mell'!C40</f>
        <v>54478389</v>
      </c>
      <c r="D40" s="1424">
        <f>'IB_6.3.sz.mell'!D40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'IB_6.3.sz.mell'!C41</f>
        <v>54478389</v>
      </c>
      <c r="D41" s="877">
        <f>'IB_6.3.sz.mell'!D41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'IB_6.3.sz.mell'!C45</f>
        <v>54478389</v>
      </c>
      <c r="D45" s="727">
        <f>'IB_6.3.sz.mell'!D45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'IB_6.3.sz.mell'!C46</f>
        <v>35138598</v>
      </c>
      <c r="D46" s="1423">
        <f>'IB_6.3.sz.mell'!D46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'IB_6.3.sz.mell'!C47</f>
        <v>5200000</v>
      </c>
      <c r="D47" s="1267">
        <f>'IB_6.3.sz.mell'!D47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'IB_6.3.sz.mell'!C48</f>
        <v>14139791</v>
      </c>
      <c r="D48" s="1267">
        <f>'IB_6.3.sz.mell'!D48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'IB_6.3.sz.mell'!C49</f>
        <v>0</v>
      </c>
      <c r="D49" s="1267">
        <f>'IB_6.3.sz.mell'!D49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'IB_6.3.sz.mell'!C50</f>
        <v>0</v>
      </c>
      <c r="D50" s="1267">
        <f>'IB_6.3.sz.mell'!D50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'IB_6.3.sz.mell'!C51</f>
        <v>0</v>
      </c>
      <c r="D51" s="727">
        <f>'IB_6.3.sz.mell'!D51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'IB_6.3.sz.mell'!C52</f>
        <v>0</v>
      </c>
      <c r="D52" s="1423">
        <f>'IB_6.3.sz.mell'!D52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'IB_6.3.sz.mell'!C53</f>
        <v>0</v>
      </c>
      <c r="D53" s="1267">
        <f>'IB_6.3.sz.mell'!D53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'IB_6.3.sz.mell'!C54</f>
        <v>0</v>
      </c>
      <c r="D54" s="1267">
        <f>'IB_6.3.sz.mell'!D54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'IB_6.3.sz.mell'!C55</f>
        <v>0</v>
      </c>
      <c r="D55" s="1267">
        <f>'IB_6.3.sz.mell'!D55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'IB_6.3.sz.mell'!C56</f>
        <v>0</v>
      </c>
      <c r="D56" s="727">
        <f>'IB_6.3.sz.mell'!D56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'IB_6.3.sz.mell'!C57</f>
        <v>54478389</v>
      </c>
      <c r="D57" s="877">
        <f>'IB_6.3.sz.mell'!D57</f>
        <v>54478389</v>
      </c>
      <c r="E57" s="349">
        <f>+E45+E51+E56</f>
        <v>0</v>
      </c>
    </row>
    <row r="58" spans="1:5" s="1336" customFormat="1" ht="15.75" customHeight="1" thickBot="1" x14ac:dyDescent="0.25">
      <c r="A58" s="1335"/>
      <c r="C58" s="1332">
        <f>'IB_6.3.sz.mell'!C58</f>
        <v>0</v>
      </c>
      <c r="D58" s="1332">
        <f>'IB_6.3.sz.mell'!D58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'IB_6.3.sz.mell'!C59</f>
        <v>7</v>
      </c>
      <c r="D59" s="1410">
        <f>'IB_6.3.sz.mell'!D59</f>
        <v>7</v>
      </c>
      <c r="E59" s="865"/>
    </row>
    <row r="60" spans="1:5" ht="13.5" thickBot="1" x14ac:dyDescent="0.25">
      <c r="A60" s="868" t="s">
        <v>806</v>
      </c>
      <c r="B60" s="869"/>
      <c r="C60" s="1410">
        <f>'IB_6.3.sz.mell'!C60</f>
        <v>0</v>
      </c>
      <c r="D60" s="1410">
        <f>'IB_6.3.sz.mell'!D60</f>
        <v>0</v>
      </c>
      <c r="E60" s="865"/>
    </row>
  </sheetData>
  <sheetProtection sheet="1" formatCells="0"/>
  <customSheetViews>
    <customSheetView guid="{9A8A2574-4E4C-4A0E-A4B4-611EAAF4A38D}" scale="120">
      <selection activeCell="J18" sqref="J1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I7" sqref="I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CONCATENATE(ALAPADATOK!R13,"1. melléklet ",Z_ALAPADATOK!A7," ",Z_ALAPADATOK!B7," ",Z_ALAPADATOK!C7," ",Z_ALAPADATOK!D7," ",Z_ALAPADATOK!E7," ",Z_ALAPADATOK!F7," ",Z_ALAPADATOK!G7," ",Z_ALAPADATOK!H7)</f>
        <v>6.2.1.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CONCATENATE('Z_6.3.sz.mell'!B2:D2)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'IB_6.3.1.sz.mell'!C8</f>
        <v>0</v>
      </c>
      <c r="D8" s="297">
        <f>'IB_6.3.1.sz.mell'!D8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'IB_6.3.1.sz.mell'!C9</f>
        <v>0</v>
      </c>
      <c r="D9" s="1383">
        <f>'IB_6.3.1.sz.mell'!D9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'IB_6.3.1.sz.mell'!C10</f>
        <v>0</v>
      </c>
      <c r="D10" s="1421">
        <f>'IB_6.3.1.sz.mell'!D10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'IB_6.3.1.sz.mell'!C11</f>
        <v>0</v>
      </c>
      <c r="D11" s="1421">
        <f>'IB_6.3.1.sz.mell'!D11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'IB_6.3.1.sz.mell'!C12</f>
        <v>0</v>
      </c>
      <c r="D12" s="1421">
        <f>'IB_6.3.1.sz.mell'!D12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'IB_6.3.1.sz.mell'!C13</f>
        <v>0</v>
      </c>
      <c r="D13" s="1421">
        <f>'IB_6.3.1.sz.mell'!D13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'IB_6.3.1.sz.mell'!C14</f>
        <v>0</v>
      </c>
      <c r="D14" s="1421">
        <f>'IB_6.3.1.sz.mell'!D14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'IB_6.3.1.sz.mell'!C15</f>
        <v>0</v>
      </c>
      <c r="D15" s="1421">
        <f>'IB_6.3.1.sz.mell'!D15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'IB_6.3.1.sz.mell'!C16</f>
        <v>0</v>
      </c>
      <c r="D16" s="1422">
        <f>'IB_6.3.1.sz.mell'!D16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'IB_6.3.1.sz.mell'!C17</f>
        <v>0</v>
      </c>
      <c r="D17" s="1421">
        <f>'IB_6.3.1.sz.mell'!D17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'IB_6.3.1.sz.mell'!C18</f>
        <v>0</v>
      </c>
      <c r="D18" s="1265">
        <f>'IB_6.3.1.sz.mell'!D18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'IB_6.3.1.sz.mell'!C19</f>
        <v>0</v>
      </c>
      <c r="D19" s="1265">
        <f>'IB_6.3.1.sz.mell'!D19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'IB_6.3.1.sz.mell'!C20</f>
        <v>0</v>
      </c>
      <c r="D20" s="727">
        <f>'IB_6.3.1.sz.mell'!D20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'IB_6.3.1.sz.mell'!C21</f>
        <v>0</v>
      </c>
      <c r="D21" s="1421">
        <f>'IB_6.3.1.sz.mell'!D21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'IB_6.3.1.sz.mell'!C22</f>
        <v>0</v>
      </c>
      <c r="D22" s="1421">
        <f>'IB_6.3.1.sz.mell'!D22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'IB_6.3.1.sz.mell'!C23</f>
        <v>0</v>
      </c>
      <c r="D23" s="1421">
        <f>'IB_6.3.1.sz.mell'!D23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'IB_6.3.1.sz.mell'!C24</f>
        <v>0</v>
      </c>
      <c r="D24" s="1421">
        <f>'IB_6.3.1.sz.mell'!D24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'IB_6.3.1.sz.mell'!C25</f>
        <v>0</v>
      </c>
      <c r="D25" s="727">
        <f>'IB_6.3.1.sz.mell'!D25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'IB_6.3.1.sz.mell'!C26</f>
        <v>0</v>
      </c>
      <c r="D26" s="727">
        <f>'IB_6.3.1.sz.mell'!D26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'IB_6.3.1.sz.mell'!C27</f>
        <v>0</v>
      </c>
      <c r="D27" s="1423">
        <f>'IB_6.3.1.sz.mell'!D27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'IB_6.3.1.sz.mell'!C28</f>
        <v>0</v>
      </c>
      <c r="D28" s="1269">
        <f>'IB_6.3.1.sz.mell'!D28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'IB_6.3.1.sz.mell'!C29</f>
        <v>0</v>
      </c>
      <c r="D29" s="1424">
        <f>'IB_6.3.1.sz.mell'!D29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'IB_6.3.1.sz.mell'!C30</f>
        <v>0</v>
      </c>
      <c r="D30" s="727">
        <f>'IB_6.3.1.sz.mell'!D30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'IB_6.3.1.sz.mell'!C31</f>
        <v>0</v>
      </c>
      <c r="D31" s="1423">
        <f>'IB_6.3.1.sz.mell'!D31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'IB_6.3.1.sz.mell'!C32</f>
        <v>0</v>
      </c>
      <c r="D32" s="1269">
        <f>'IB_6.3.1.sz.mell'!D32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'IB_6.3.1.sz.mell'!C33</f>
        <v>0</v>
      </c>
      <c r="D33" s="1424">
        <f>'IB_6.3.1.sz.mell'!D33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'IB_6.3.1.sz.mell'!C34</f>
        <v>0</v>
      </c>
      <c r="D34" s="727">
        <f>'IB_6.3.1.sz.mell'!D34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'IB_6.3.1.sz.mell'!C35</f>
        <v>0</v>
      </c>
      <c r="D35" s="727">
        <f>'IB_6.3.1.sz.mell'!D35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'IB_6.3.1.sz.mell'!C36</f>
        <v>0</v>
      </c>
      <c r="D36" s="727">
        <f>'IB_6.3.1.sz.mell'!D36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'IB_6.3.1.sz.mell'!C37</f>
        <v>54478389</v>
      </c>
      <c r="D37" s="727">
        <f>'IB_6.3.1.sz.mell'!D37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'IB_6.3.1.sz.mell'!C38</f>
        <v>0</v>
      </c>
      <c r="D38" s="1423">
        <f>'IB_6.3.1.sz.mell'!D38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'IB_6.3.1.sz.mell'!C39</f>
        <v>0</v>
      </c>
      <c r="D39" s="1269">
        <f>'IB_6.3.1.sz.mell'!D39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'IB_6.3.1.sz.mell'!C40</f>
        <v>54478389</v>
      </c>
      <c r="D40" s="1424">
        <f>'IB_6.3.1.sz.mell'!D40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'IB_6.3.1.sz.mell'!C41</f>
        <v>54478389</v>
      </c>
      <c r="D41" s="877">
        <f>'IB_6.3.1.sz.mell'!D41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'IB_6.3.1.sz.mell'!C45</f>
        <v>54478389</v>
      </c>
      <c r="D45" s="727">
        <f>'IB_6.3.1.sz.mell'!D45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'IB_6.3.1.sz.mell'!C46</f>
        <v>35138598</v>
      </c>
      <c r="D46" s="1423">
        <f>'IB_6.3.1.sz.mell'!D46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'IB_6.3.1.sz.mell'!C47</f>
        <v>5200000</v>
      </c>
      <c r="D47" s="1267">
        <f>'IB_6.3.1.sz.mell'!D47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'IB_6.3.1.sz.mell'!C48</f>
        <v>14139791</v>
      </c>
      <c r="D48" s="1267">
        <f>'IB_6.3.1.sz.mell'!D48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'IB_6.3.1.sz.mell'!C49</f>
        <v>0</v>
      </c>
      <c r="D49" s="1267">
        <f>'IB_6.3.1.sz.mell'!D49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'IB_6.3.1.sz.mell'!C50</f>
        <v>0</v>
      </c>
      <c r="D50" s="1267">
        <f>'IB_6.3.1.sz.mell'!D50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'IB_6.3.1.sz.mell'!C51</f>
        <v>0</v>
      </c>
      <c r="D51" s="727">
        <f>'IB_6.3.1.sz.mell'!D51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'IB_6.3.1.sz.mell'!C52</f>
        <v>0</v>
      </c>
      <c r="D52" s="1423">
        <f>'IB_6.3.1.sz.mell'!D52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'IB_6.3.1.sz.mell'!C53</f>
        <v>0</v>
      </c>
      <c r="D53" s="1267">
        <f>'IB_6.3.1.sz.mell'!D53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'IB_6.3.1.sz.mell'!C54</f>
        <v>0</v>
      </c>
      <c r="D54" s="1267">
        <f>'IB_6.3.1.sz.mell'!D54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'IB_6.3.1.sz.mell'!C55</f>
        <v>0</v>
      </c>
      <c r="D55" s="1267">
        <f>'IB_6.3.1.sz.mell'!D55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'IB_6.3.1.sz.mell'!C56</f>
        <v>0</v>
      </c>
      <c r="D56" s="727">
        <f>'IB_6.3.1.sz.mell'!D56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'IB_6.3.1.sz.mell'!C57</f>
        <v>54478389</v>
      </c>
      <c r="D57" s="877">
        <f>'IB_6.3.1.sz.mell'!D57</f>
        <v>54478389</v>
      </c>
      <c r="E57" s="349">
        <f>+E45+E51+E56</f>
        <v>0</v>
      </c>
    </row>
    <row r="58" spans="1:5" ht="15.2" customHeight="1" thickBot="1" x14ac:dyDescent="0.25">
      <c r="C58" s="607">
        <f>'IB_6.3.1.sz.mell'!C58</f>
        <v>0</v>
      </c>
      <c r="D58" s="607">
        <f>'IB_6.3.1.sz.mell'!D58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'IB_6.3.1.sz.mell'!C59</f>
        <v>0</v>
      </c>
      <c r="D59" s="1410">
        <f>'IB_6.3.1.sz.mell'!D59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'IB_6.3.1.sz.mell'!C60</f>
        <v>0</v>
      </c>
      <c r="D60" s="1410">
        <f>'IB_6.3.1.sz.mell'!D60</f>
        <v>0</v>
      </c>
      <c r="E60" s="865"/>
    </row>
  </sheetData>
  <sheetProtection sheet="1" formatCells="0"/>
  <customSheetViews>
    <customSheetView guid="{9A8A2574-4E4C-4A0E-A4B4-611EAAF4A38D}" scale="120">
      <selection activeCell="I7" sqref="I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" sqref="H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CONCATENATE(ALAPADATOK!R13,"2. melléklet ",Z_ALAPADATOK!A7," ",Z_ALAPADATOK!B7," ",Z_ALAPADATOK!C7," ",Z_ALAPADATOK!D7," ",Z_ALAPADATOK!E7," ",Z_ALAPADATOK!F7," ",Z_ALAPADATOK!G7," ",Z_ALAPADATOK!H7)</f>
        <v>6.2.2.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CONCATENATE('Z_6.3.1.sz.mell'!B2:D2)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'Z_6.3.1.sz.mell'!E4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+CONCATENATE("Teljesítés",CHAR(10),LEFT(Z_ÖSSZEFÜGGÉSEK!A6,4),". XII. 31.")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'IB_6.3.2.sz.mell'!C8</f>
        <v>0</v>
      </c>
      <c r="D8" s="297">
        <f>'IB_6.3.2.sz.mell'!D8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'IB_6.3.2.sz.mell'!C9</f>
        <v>0</v>
      </c>
      <c r="D9" s="1383">
        <f>'IB_6.3.2.sz.mell'!D9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'IB_6.3.2.sz.mell'!C10</f>
        <v>0</v>
      </c>
      <c r="D10" s="1421">
        <f>'IB_6.3.2.sz.mell'!D10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'IB_6.3.2.sz.mell'!C11</f>
        <v>0</v>
      </c>
      <c r="D11" s="1421">
        <f>'IB_6.3.2.sz.mell'!D11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'IB_6.3.2.sz.mell'!C12</f>
        <v>0</v>
      </c>
      <c r="D12" s="1421">
        <f>'IB_6.3.2.sz.mell'!D12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'IB_6.3.2.sz.mell'!C13</f>
        <v>0</v>
      </c>
      <c r="D13" s="1421">
        <f>'IB_6.3.2.sz.mell'!D13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'IB_6.3.2.sz.mell'!C14</f>
        <v>0</v>
      </c>
      <c r="D14" s="1421">
        <f>'IB_6.3.2.sz.mell'!D14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'IB_6.3.2.sz.mell'!C15</f>
        <v>0</v>
      </c>
      <c r="D15" s="1421">
        <f>'IB_6.3.2.sz.mell'!D15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'IB_6.3.2.sz.mell'!C16</f>
        <v>0</v>
      </c>
      <c r="D16" s="1422">
        <f>'IB_6.3.2.sz.mell'!D16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'IB_6.3.2.sz.mell'!C17</f>
        <v>0</v>
      </c>
      <c r="D17" s="1421">
        <f>'IB_6.3.2.sz.mell'!D17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'IB_6.3.2.sz.mell'!C18</f>
        <v>0</v>
      </c>
      <c r="D18" s="1265">
        <f>'IB_6.3.2.sz.mell'!D18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'IB_6.3.2.sz.mell'!C19</f>
        <v>0</v>
      </c>
      <c r="D19" s="1265">
        <f>'IB_6.3.2.sz.mell'!D19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'IB_6.3.2.sz.mell'!C20</f>
        <v>0</v>
      </c>
      <c r="D20" s="727">
        <f>'IB_6.3.2.sz.mell'!D20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'IB_6.3.2.sz.mell'!C21</f>
        <v>0</v>
      </c>
      <c r="D21" s="1421">
        <f>'IB_6.3.2.sz.mell'!D21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'IB_6.3.2.sz.mell'!C22</f>
        <v>0</v>
      </c>
      <c r="D22" s="1421">
        <f>'IB_6.3.2.sz.mell'!D22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'IB_6.3.2.sz.mell'!C23</f>
        <v>0</v>
      </c>
      <c r="D23" s="1421">
        <f>'IB_6.3.2.sz.mell'!D23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'IB_6.3.2.sz.mell'!C24</f>
        <v>0</v>
      </c>
      <c r="D24" s="1421">
        <f>'IB_6.3.2.sz.mell'!D24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'IB_6.3.2.sz.mell'!C25</f>
        <v>0</v>
      </c>
      <c r="D25" s="727">
        <f>'IB_6.3.2.sz.mell'!D25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'IB_6.3.2.sz.mell'!C26</f>
        <v>0</v>
      </c>
      <c r="D26" s="727">
        <f>'IB_6.3.2.sz.mell'!D26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'IB_6.3.2.sz.mell'!C27</f>
        <v>0</v>
      </c>
      <c r="D27" s="1423">
        <f>'IB_6.3.2.sz.mell'!D27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'IB_6.3.2.sz.mell'!C28</f>
        <v>0</v>
      </c>
      <c r="D28" s="1269">
        <f>'IB_6.3.2.sz.mell'!D28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'IB_6.3.2.sz.mell'!C29</f>
        <v>0</v>
      </c>
      <c r="D29" s="1424">
        <f>'IB_6.3.2.sz.mell'!D29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'IB_6.3.2.sz.mell'!C30</f>
        <v>0</v>
      </c>
      <c r="D30" s="727">
        <f>'IB_6.3.2.sz.mell'!D30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'IB_6.3.2.sz.mell'!C31</f>
        <v>0</v>
      </c>
      <c r="D31" s="1423">
        <f>'IB_6.3.2.sz.mell'!D31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'IB_6.3.2.sz.mell'!C32</f>
        <v>0</v>
      </c>
      <c r="D32" s="1269">
        <f>'IB_6.3.2.sz.mell'!D32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'IB_6.3.2.sz.mell'!C33</f>
        <v>0</v>
      </c>
      <c r="D33" s="1424">
        <f>'IB_6.3.2.sz.mell'!D33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'IB_6.3.2.sz.mell'!C34</f>
        <v>0</v>
      </c>
      <c r="D34" s="727">
        <f>'IB_6.3.2.sz.mell'!D34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'IB_6.3.2.sz.mell'!C35</f>
        <v>0</v>
      </c>
      <c r="D35" s="727">
        <f>'IB_6.3.2.sz.mell'!D35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'IB_6.3.2.sz.mell'!C36</f>
        <v>0</v>
      </c>
      <c r="D36" s="727">
        <f>'IB_6.3.2.sz.mell'!D36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'IB_6.3.2.sz.mell'!C37</f>
        <v>0</v>
      </c>
      <c r="D37" s="727">
        <f>'IB_6.3.2.sz.mell'!D37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'IB_6.3.2.sz.mell'!C38</f>
        <v>0</v>
      </c>
      <c r="D38" s="1423">
        <f>'IB_6.3.2.sz.mell'!D38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'IB_6.3.2.sz.mell'!C39</f>
        <v>0</v>
      </c>
      <c r="D39" s="1269">
        <f>'IB_6.3.2.sz.mell'!D39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'IB_6.3.2.sz.mell'!C40</f>
        <v>0</v>
      </c>
      <c r="D40" s="1424">
        <f>'IB_6.3.2.sz.mell'!D40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'IB_6.3.2.sz.mell'!C41</f>
        <v>0</v>
      </c>
      <c r="D41" s="877">
        <f>'IB_6.3.2.sz.mell'!D41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'IB_6.3.2.sz.mell'!C45</f>
        <v>0</v>
      </c>
      <c r="D45" s="727">
        <f>'IB_6.3.2.sz.mell'!D45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'IB_6.3.2.sz.mell'!C46</f>
        <v>0</v>
      </c>
      <c r="D46" s="1423">
        <f>'IB_6.3.2.sz.mell'!D46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'IB_6.3.2.sz.mell'!C47</f>
        <v>0</v>
      </c>
      <c r="D47" s="1267">
        <f>'IB_6.3.2.sz.mell'!D47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'IB_6.3.2.sz.mell'!C48</f>
        <v>0</v>
      </c>
      <c r="D48" s="1267">
        <f>'IB_6.3.2.sz.mell'!D48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'IB_6.3.2.sz.mell'!C49</f>
        <v>0</v>
      </c>
      <c r="D49" s="1267">
        <f>'IB_6.3.2.sz.mell'!D49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'IB_6.3.2.sz.mell'!C50</f>
        <v>0</v>
      </c>
      <c r="D50" s="1267">
        <f>'IB_6.3.2.sz.mell'!D50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'IB_6.3.2.sz.mell'!C51</f>
        <v>0</v>
      </c>
      <c r="D51" s="727">
        <f>'IB_6.3.2.sz.mell'!D51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'IB_6.3.2.sz.mell'!C52</f>
        <v>0</v>
      </c>
      <c r="D52" s="1423">
        <f>'IB_6.3.2.sz.mell'!D52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'IB_6.3.2.sz.mell'!C53</f>
        <v>0</v>
      </c>
      <c r="D53" s="1267">
        <f>'IB_6.3.2.sz.mell'!D53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'IB_6.3.2.sz.mell'!C54</f>
        <v>0</v>
      </c>
      <c r="D54" s="1267">
        <f>'IB_6.3.2.sz.mell'!D54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'IB_6.3.2.sz.mell'!C55</f>
        <v>0</v>
      </c>
      <c r="D55" s="1267">
        <f>'IB_6.3.2.sz.mell'!D55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'IB_6.3.2.sz.mell'!C56</f>
        <v>0</v>
      </c>
      <c r="D56" s="727">
        <f>'IB_6.3.2.sz.mell'!D56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'IB_6.3.2.sz.mell'!C57</f>
        <v>0</v>
      </c>
      <c r="D57" s="877">
        <f>'IB_6.3.2.sz.mell'!D57</f>
        <v>0</v>
      </c>
      <c r="E57" s="349">
        <f>+E45+E51+E56</f>
        <v>0</v>
      </c>
    </row>
    <row r="58" spans="1:5" ht="15.2" customHeight="1" thickBot="1" x14ac:dyDescent="0.25">
      <c r="C58" s="607">
        <f>'IB_6.3.2.sz.mell'!C58</f>
        <v>0</v>
      </c>
      <c r="D58" s="607">
        <f>'IB_6.3.2.sz.mell'!D58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'IB_6.3.2.sz.mell'!C59</f>
        <v>0</v>
      </c>
      <c r="D59" s="1410">
        <f>'IB_6.3.2.sz.mell'!D59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'IB_6.3.2.sz.mell'!C60</f>
        <v>0</v>
      </c>
      <c r="D60" s="1410">
        <f>'IB_6.3.2.sz.mell'!D60</f>
        <v>0</v>
      </c>
      <c r="E60" s="865"/>
    </row>
  </sheetData>
  <sheetProtection sheet="1" formatCells="0"/>
  <customSheetViews>
    <customSheetView guid="{9A8A2574-4E4C-4A0E-A4B4-611EAAF4A38D}" scale="120">
      <selection activeCell="H6" sqref="H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65" sqref="H6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CONCATENATE(ALAPADATOK!R13,"3. melléklet ",Z_ALAPADATOK!A7," ",Z_ALAPADATOK!B7," ",Z_ALAPADATOK!C7," ",Z_ALAPADATOK!D7," ",Z_ALAPADATOK!E7," ",Z_ALAPADATOK!F7," ",Z_ALAPADATOK!G7," ",Z_ALAPADATOK!H7)</f>
        <v>6.2.3.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CONCATENATE('Z_6.3.2.sz.mell'!B2:D2)</f>
        <v>Mezőzombori Polgármesteri Hivatal</v>
      </c>
      <c r="C2" s="2476"/>
      <c r="D2" s="2477"/>
      <c r="E2" s="872" t="s">
        <v>59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'Z_6.3.2.sz.mell'!E4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CONCATENATE('Z_6.3.2.sz.mell'!E5)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'IB_6.3.3.sz.mell'!C8</f>
        <v>0</v>
      </c>
      <c r="D8" s="297">
        <f>'IB_6.3.3.sz.mell'!D8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'IB_6.3.3.sz.mell'!C9</f>
        <v>0</v>
      </c>
      <c r="D9" s="1383">
        <f>'IB_6.3.3.sz.mell'!D9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'IB_6.3.3.sz.mell'!C10</f>
        <v>0</v>
      </c>
      <c r="D10" s="1421">
        <f>'IB_6.3.3.sz.mell'!D10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'IB_6.3.3.sz.mell'!C11</f>
        <v>0</v>
      </c>
      <c r="D11" s="1421">
        <f>'IB_6.3.3.sz.mell'!D11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'IB_6.3.3.sz.mell'!C12</f>
        <v>0</v>
      </c>
      <c r="D12" s="1421">
        <f>'IB_6.3.3.sz.mell'!D12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'IB_6.3.3.sz.mell'!C13</f>
        <v>0</v>
      </c>
      <c r="D13" s="1421">
        <f>'IB_6.3.3.sz.mell'!D13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'IB_6.3.3.sz.mell'!C14</f>
        <v>0</v>
      </c>
      <c r="D14" s="1421">
        <f>'IB_6.3.3.sz.mell'!D14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'IB_6.3.3.sz.mell'!C15</f>
        <v>0</v>
      </c>
      <c r="D15" s="1421">
        <f>'IB_6.3.3.sz.mell'!D15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'IB_6.3.3.sz.mell'!C16</f>
        <v>0</v>
      </c>
      <c r="D16" s="1422">
        <f>'IB_6.3.3.sz.mell'!D16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'IB_6.3.3.sz.mell'!C17</f>
        <v>0</v>
      </c>
      <c r="D17" s="1421">
        <f>'IB_6.3.3.sz.mell'!D17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'IB_6.3.3.sz.mell'!C18</f>
        <v>0</v>
      </c>
      <c r="D18" s="1265">
        <f>'IB_6.3.3.sz.mell'!D18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'IB_6.3.3.sz.mell'!C19</f>
        <v>0</v>
      </c>
      <c r="D19" s="1265">
        <f>'IB_6.3.3.sz.mell'!D19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'IB_6.3.3.sz.mell'!C20</f>
        <v>0</v>
      </c>
      <c r="D20" s="727">
        <f>'IB_6.3.3.sz.mell'!D20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'IB_6.3.3.sz.mell'!C21</f>
        <v>0</v>
      </c>
      <c r="D21" s="1421">
        <f>'IB_6.3.3.sz.mell'!D21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'IB_6.3.3.sz.mell'!C22</f>
        <v>0</v>
      </c>
      <c r="D22" s="1421">
        <f>'IB_6.3.3.sz.mell'!D22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'IB_6.3.3.sz.mell'!C23</f>
        <v>0</v>
      </c>
      <c r="D23" s="1421">
        <f>'IB_6.3.3.sz.mell'!D23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'IB_6.3.3.sz.mell'!C24</f>
        <v>0</v>
      </c>
      <c r="D24" s="1421">
        <f>'IB_6.3.3.sz.mell'!D24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'IB_6.3.3.sz.mell'!C25</f>
        <v>0</v>
      </c>
      <c r="D25" s="727">
        <f>'IB_6.3.3.sz.mell'!D25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'IB_6.3.3.sz.mell'!C26</f>
        <v>0</v>
      </c>
      <c r="D26" s="727">
        <f>'IB_6.3.3.sz.mell'!D26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'IB_6.3.3.sz.mell'!C27</f>
        <v>0</v>
      </c>
      <c r="D27" s="1423">
        <f>'IB_6.3.3.sz.mell'!D27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'IB_6.3.3.sz.mell'!C28</f>
        <v>0</v>
      </c>
      <c r="D28" s="1269">
        <f>'IB_6.3.3.sz.mell'!D28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'IB_6.3.3.sz.mell'!C29</f>
        <v>0</v>
      </c>
      <c r="D29" s="1424">
        <f>'IB_6.3.3.sz.mell'!D29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'IB_6.3.3.sz.mell'!C30</f>
        <v>0</v>
      </c>
      <c r="D30" s="727">
        <f>'IB_6.3.3.sz.mell'!D30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'IB_6.3.3.sz.mell'!C31</f>
        <v>0</v>
      </c>
      <c r="D31" s="1423">
        <f>'IB_6.3.3.sz.mell'!D31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'IB_6.3.3.sz.mell'!C32</f>
        <v>0</v>
      </c>
      <c r="D32" s="1269">
        <f>'IB_6.3.3.sz.mell'!D32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'IB_6.3.3.sz.mell'!C33</f>
        <v>0</v>
      </c>
      <c r="D33" s="1424">
        <f>'IB_6.3.3.sz.mell'!D33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'IB_6.3.3.sz.mell'!C34</f>
        <v>0</v>
      </c>
      <c r="D34" s="727">
        <f>'IB_6.3.3.sz.mell'!D34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'IB_6.3.3.sz.mell'!C35</f>
        <v>0</v>
      </c>
      <c r="D35" s="727">
        <f>'IB_6.3.3.sz.mell'!D35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'IB_6.3.3.sz.mell'!C36</f>
        <v>0</v>
      </c>
      <c r="D36" s="727">
        <f>'IB_6.3.3.sz.mell'!D36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'IB_6.3.3.sz.mell'!C37</f>
        <v>54478389</v>
      </c>
      <c r="D37" s="727">
        <f>'IB_6.3.3.sz.mell'!D37</f>
        <v>54478389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'IB_6.3.3.sz.mell'!C38</f>
        <v>0</v>
      </c>
      <c r="D38" s="1423">
        <f>'IB_6.3.3.sz.mell'!D38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'IB_6.3.3.sz.mell'!C39</f>
        <v>0</v>
      </c>
      <c r="D39" s="1269">
        <f>'IB_6.3.3.sz.mell'!D39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'IB_6.3.3.sz.mell'!C40</f>
        <v>54478389</v>
      </c>
      <c r="D40" s="1424">
        <f>'IB_6.3.3.sz.mell'!D40</f>
        <v>54478389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'IB_6.3.3.sz.mell'!C41</f>
        <v>54478389</v>
      </c>
      <c r="D41" s="877">
        <f>'IB_6.3.3.sz.mell'!D41</f>
        <v>54478389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'IB_6.3.3.sz.mell'!C45</f>
        <v>54478389</v>
      </c>
      <c r="D45" s="727">
        <f>'IB_6.3.3.sz.mell'!D45</f>
        <v>54478389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'IB_6.3.3.sz.mell'!C46</f>
        <v>35138598</v>
      </c>
      <c r="D46" s="1423">
        <f>'IB_6.3.3.sz.mell'!D46</f>
        <v>35138598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'IB_6.3.3.sz.mell'!C47</f>
        <v>5200000</v>
      </c>
      <c r="D47" s="1267">
        <f>'IB_6.3.3.sz.mell'!D47</f>
        <v>5200000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'IB_6.3.3.sz.mell'!C48</f>
        <v>14139791</v>
      </c>
      <c r="D48" s="1267">
        <f>'IB_6.3.3.sz.mell'!D48</f>
        <v>14139791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'IB_6.3.3.sz.mell'!C49</f>
        <v>0</v>
      </c>
      <c r="D49" s="1267">
        <f>'IB_6.3.3.sz.mell'!D49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'IB_6.3.3.sz.mell'!C50</f>
        <v>0</v>
      </c>
      <c r="D50" s="1267">
        <f>'IB_6.3.3.sz.mell'!D50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'IB_6.3.3.sz.mell'!C51</f>
        <v>0</v>
      </c>
      <c r="D51" s="727">
        <f>'IB_6.3.3.sz.mell'!D51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'IB_6.3.3.sz.mell'!C52</f>
        <v>0</v>
      </c>
      <c r="D52" s="1423">
        <f>'IB_6.3.3.sz.mell'!D52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'IB_6.3.3.sz.mell'!C53</f>
        <v>0</v>
      </c>
      <c r="D53" s="1267">
        <f>'IB_6.3.3.sz.mell'!D53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'IB_6.3.3.sz.mell'!C54</f>
        <v>0</v>
      </c>
      <c r="D54" s="1267">
        <f>'IB_6.3.3.sz.mell'!D54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'IB_6.3.3.sz.mell'!C55</f>
        <v>0</v>
      </c>
      <c r="D55" s="1267">
        <f>'IB_6.3.3.sz.mell'!D55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'IB_6.3.3.sz.mell'!C56</f>
        <v>0</v>
      </c>
      <c r="D56" s="727">
        <f>'IB_6.3.3.sz.mell'!D56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'IB_6.3.3.sz.mell'!C57</f>
        <v>54478389</v>
      </c>
      <c r="D57" s="877">
        <f>'IB_6.3.3.sz.mell'!D57</f>
        <v>54478389</v>
      </c>
      <c r="E57" s="349">
        <f>+E45+E51+E56</f>
        <v>0</v>
      </c>
    </row>
    <row r="58" spans="1:5" ht="15.2" customHeight="1" thickBot="1" x14ac:dyDescent="0.25">
      <c r="C58" s="607">
        <f>'IB_6.3.3.sz.mell'!C58</f>
        <v>0</v>
      </c>
      <c r="D58" s="607">
        <f>'IB_6.3.3.sz.mell'!D58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'IB_6.3.3.sz.mell'!C59</f>
        <v>0</v>
      </c>
      <c r="D59" s="1410">
        <f>'IB_6.3.3.sz.mell'!D59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'IB_6.3.3.sz.mell'!C60</f>
        <v>0</v>
      </c>
      <c r="D60" s="1410">
        <f>'IB_6.3.3.sz.mell'!D60</f>
        <v>0</v>
      </c>
      <c r="E60" s="865"/>
    </row>
  </sheetData>
  <sheetProtection sheet="1" formatCells="0"/>
  <customSheetViews>
    <customSheetView guid="{9A8A2574-4E4C-4A0E-A4B4-611EAAF4A38D}" scale="120">
      <selection activeCell="H65" sqref="H6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8" sqref="H8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CONCATENATE(ALAPADATOK!R15," melléklet ",Z_ALAPADATOK!A7," ",Z_ALAPADATOK!B7," ",Z_ALAPADATOK!C7," ",Z_ALAPADATOK!D7," ",Z_ALAPADATOK!E7," ",Z_ALAPADATOK!F7," ",Z_ALAPADATOK!G7," ",Z_ALAPADATOK!H7)</f>
        <v>6.3.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CONCATENATE(Z_ALAPADATOK!B15)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CONCATENATE('Z_6.3.3.sz.mell'!E5)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'IB_6.4.sz.mell'!C8</f>
        <v>0</v>
      </c>
      <c r="D8" s="297">
        <f>'IB_6.4.sz.mell'!D8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'IB_6.4.sz.mell'!C9</f>
        <v>0</v>
      </c>
      <c r="D9" s="1383">
        <f>'IB_6.4.sz.mell'!D9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'IB_6.4.sz.mell'!C10</f>
        <v>0</v>
      </c>
      <c r="D10" s="1421">
        <f>'IB_6.4.sz.mell'!D10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'IB_6.4.sz.mell'!C11</f>
        <v>0</v>
      </c>
      <c r="D11" s="1421">
        <f>'IB_6.4.sz.mell'!D11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'IB_6.4.sz.mell'!C12</f>
        <v>0</v>
      </c>
      <c r="D12" s="1421">
        <f>'IB_6.4.sz.mell'!D12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'IB_6.4.sz.mell'!C13</f>
        <v>0</v>
      </c>
      <c r="D13" s="1421">
        <f>'IB_6.4.sz.mell'!D13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'IB_6.4.sz.mell'!C14</f>
        <v>0</v>
      </c>
      <c r="D14" s="1421">
        <f>'IB_6.4.sz.mell'!D14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'IB_6.4.sz.mell'!C15</f>
        <v>0</v>
      </c>
      <c r="D15" s="1421">
        <f>'IB_6.4.sz.mell'!D15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'IB_6.4.sz.mell'!C16</f>
        <v>0</v>
      </c>
      <c r="D16" s="1422">
        <f>'IB_6.4.sz.mell'!D16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'IB_6.4.sz.mell'!C17</f>
        <v>0</v>
      </c>
      <c r="D17" s="1421">
        <f>'IB_6.4.sz.mell'!D17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'IB_6.4.sz.mell'!C18</f>
        <v>0</v>
      </c>
      <c r="D18" s="1265">
        <f>'IB_6.4.sz.mell'!D18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'IB_6.4.sz.mell'!C19</f>
        <v>0</v>
      </c>
      <c r="D19" s="1265">
        <f>'IB_6.4.sz.mell'!D19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'IB_6.4.sz.mell'!C20</f>
        <v>0</v>
      </c>
      <c r="D20" s="727">
        <f>'IB_6.4.sz.mell'!D20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'IB_6.4.sz.mell'!C21</f>
        <v>0</v>
      </c>
      <c r="D21" s="1421">
        <f>'IB_6.4.sz.mell'!D21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'IB_6.4.sz.mell'!C22</f>
        <v>0</v>
      </c>
      <c r="D22" s="1421">
        <f>'IB_6.4.sz.mell'!D22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'IB_6.4.sz.mell'!C23</f>
        <v>0</v>
      </c>
      <c r="D23" s="1421">
        <f>'IB_6.4.sz.mell'!D23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'IB_6.4.sz.mell'!C24</f>
        <v>0</v>
      </c>
      <c r="D24" s="1421">
        <f>'IB_6.4.sz.mell'!D24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'IB_6.4.sz.mell'!C25</f>
        <v>0</v>
      </c>
      <c r="D25" s="727">
        <f>'IB_6.4.sz.mell'!D25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'IB_6.4.sz.mell'!C26</f>
        <v>0</v>
      </c>
      <c r="D26" s="727">
        <f>'IB_6.4.sz.mell'!D26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'IB_6.4.sz.mell'!C27</f>
        <v>0</v>
      </c>
      <c r="D27" s="1423">
        <f>'IB_6.4.sz.mell'!D27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'IB_6.4.sz.mell'!C28</f>
        <v>0</v>
      </c>
      <c r="D28" s="1269">
        <f>'IB_6.4.sz.mell'!D28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'IB_6.4.sz.mell'!C29</f>
        <v>0</v>
      </c>
      <c r="D29" s="1424">
        <f>'IB_6.4.sz.mell'!D29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'IB_6.4.sz.mell'!C30</f>
        <v>0</v>
      </c>
      <c r="D30" s="727">
        <f>'IB_6.4.sz.mell'!D30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'IB_6.4.sz.mell'!C31</f>
        <v>0</v>
      </c>
      <c r="D31" s="1423">
        <f>'IB_6.4.sz.mell'!D31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'IB_6.4.sz.mell'!C32</f>
        <v>0</v>
      </c>
      <c r="D32" s="1269">
        <f>'IB_6.4.sz.mell'!D32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'IB_6.4.sz.mell'!C33</f>
        <v>0</v>
      </c>
      <c r="D33" s="1424">
        <f>'IB_6.4.sz.mell'!D33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'IB_6.4.sz.mell'!C34</f>
        <v>0</v>
      </c>
      <c r="D34" s="727">
        <f>'IB_6.4.sz.mell'!D34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'IB_6.4.sz.mell'!C35</f>
        <v>0</v>
      </c>
      <c r="D35" s="727">
        <f>'IB_6.4.sz.mell'!D35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'IB_6.4.sz.mell'!C36</f>
        <v>0</v>
      </c>
      <c r="D36" s="727">
        <f>'IB_6.4.sz.mell'!D36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'IB_6.4.sz.mell'!C37</f>
        <v>68183100</v>
      </c>
      <c r="D37" s="727">
        <f>'IB_6.4.sz.mell'!D37</f>
        <v>68183100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'IB_6.4.sz.mell'!C38</f>
        <v>0</v>
      </c>
      <c r="D38" s="1423">
        <f>'IB_6.4.sz.mell'!D38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'IB_6.4.sz.mell'!C39</f>
        <v>0</v>
      </c>
      <c r="D39" s="1269">
        <f>'IB_6.4.sz.mell'!D39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'IB_6.4.sz.mell'!C40</f>
        <v>68183100</v>
      </c>
      <c r="D40" s="1424">
        <f>'IB_6.4.sz.mell'!D40</f>
        <v>68183100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'IB_6.4.sz.mell'!C41</f>
        <v>68183100</v>
      </c>
      <c r="D41" s="877">
        <f>'IB_6.4.sz.mell'!D41</f>
        <v>68183100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'IB_6.4.sz.mell'!C45</f>
        <v>68183100</v>
      </c>
      <c r="D45" s="727">
        <f>'IB_6.4.sz.mell'!D45</f>
        <v>68183100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'IB_6.4.sz.mell'!C46</f>
        <v>53158531</v>
      </c>
      <c r="D46" s="1423">
        <f>'IB_6.4.sz.mell'!D46</f>
        <v>53158531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'IB_6.4.sz.mell'!C47</f>
        <v>8353577</v>
      </c>
      <c r="D47" s="1267">
        <f>'IB_6.4.sz.mell'!D47</f>
        <v>8353577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'IB_6.4.sz.mell'!C48</f>
        <v>6670992</v>
      </c>
      <c r="D48" s="1267">
        <f>'IB_6.4.sz.mell'!D48</f>
        <v>6670992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'IB_6.4.sz.mell'!C49</f>
        <v>0</v>
      </c>
      <c r="D49" s="1267">
        <f>'IB_6.4.sz.mell'!D49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'IB_6.4.sz.mell'!C50</f>
        <v>0</v>
      </c>
      <c r="D50" s="1267">
        <f>'IB_6.4.sz.mell'!D50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'IB_6.4.sz.mell'!C51</f>
        <v>0</v>
      </c>
      <c r="D51" s="727">
        <f>'IB_6.4.sz.mell'!D51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'IB_6.4.sz.mell'!C52</f>
        <v>0</v>
      </c>
      <c r="D52" s="1423">
        <f>'IB_6.4.sz.mell'!D52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'IB_6.4.sz.mell'!C53</f>
        <v>0</v>
      </c>
      <c r="D53" s="1267">
        <f>'IB_6.4.sz.mell'!D53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'IB_6.4.sz.mell'!C54</f>
        <v>0</v>
      </c>
      <c r="D54" s="1267">
        <f>'IB_6.4.sz.mell'!D54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'IB_6.4.sz.mell'!C55</f>
        <v>0</v>
      </c>
      <c r="D55" s="1267">
        <f>'IB_6.4.sz.mell'!D55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'IB_6.4.sz.mell'!C56</f>
        <v>0</v>
      </c>
      <c r="D56" s="727">
        <f>'IB_6.4.sz.mell'!D56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'IB_6.4.sz.mell'!C57</f>
        <v>68183100</v>
      </c>
      <c r="D57" s="877">
        <f>'IB_6.4.sz.mell'!D57</f>
        <v>68183100</v>
      </c>
      <c r="E57" s="349">
        <f>+E45+E51+E56</f>
        <v>0</v>
      </c>
    </row>
    <row r="58" spans="1:5" ht="15.2" customHeight="1" thickBot="1" x14ac:dyDescent="0.25">
      <c r="C58" s="607">
        <f>'IB_6.4.sz.mell'!C58</f>
        <v>0</v>
      </c>
      <c r="D58" s="607">
        <f>'IB_6.4.sz.mell'!D58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'IB_6.4.sz.mell'!C59</f>
        <v>13</v>
      </c>
      <c r="D59" s="1410">
        <f>'IB_6.4.sz.mell'!D59</f>
        <v>13</v>
      </c>
      <c r="E59" s="865"/>
    </row>
    <row r="60" spans="1:5" ht="13.5" thickBot="1" x14ac:dyDescent="0.25">
      <c r="A60" s="868" t="s">
        <v>806</v>
      </c>
      <c r="B60" s="869"/>
      <c r="C60" s="1410">
        <f>'IB_6.4.sz.mell'!C60</f>
        <v>0</v>
      </c>
      <c r="D60" s="1410">
        <f>'IB_6.4.sz.mell'!D60</f>
        <v>0</v>
      </c>
      <c r="E60" s="865"/>
    </row>
  </sheetData>
  <sheetProtection sheet="1" formatCells="0"/>
  <customSheetViews>
    <customSheetView guid="{9A8A2574-4E4C-4A0E-A4B4-611EAAF4A38D}" scale="120">
      <selection activeCell="H8" sqref="H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CONCATENATE(ALAPADATOK!R15,"1. melléklet ",Z_ALAPADATOK!A7," ",Z_ALAPADATOK!B7," ",Z_ALAPADATOK!C7," ",Z_ALAPADATOK!D7," ",Z_ALAPADATOK!E7," ",Z_ALAPADATOK!F7," ",Z_ALAPADATOK!G7," ",Z_ALAPADATOK!H7)</f>
        <v>6.3.1.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CONCATENATE('Z_6.4.sz.mell'!B2:D2)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'Z_6.4.sz.mell'!E4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CONCATENATE('Z_6.4.sz.mell'!E5)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'IB_6.4.1.sz.mell'!C8</f>
        <v>0</v>
      </c>
      <c r="D8" s="297">
        <f>'IB_6.4.1.sz.mell'!D8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'IB_6.4.1.sz.mell'!C9</f>
        <v>0</v>
      </c>
      <c r="D9" s="1383">
        <f>'IB_6.4.1.sz.mell'!D9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'IB_6.4.1.sz.mell'!C10</f>
        <v>0</v>
      </c>
      <c r="D10" s="1421">
        <f>'IB_6.4.1.sz.mell'!D10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'IB_6.4.1.sz.mell'!C11</f>
        <v>0</v>
      </c>
      <c r="D11" s="1421">
        <f>'IB_6.4.1.sz.mell'!D11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'IB_6.4.1.sz.mell'!C12</f>
        <v>0</v>
      </c>
      <c r="D12" s="1421">
        <f>'IB_6.4.1.sz.mell'!D12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'IB_6.4.1.sz.mell'!C13</f>
        <v>0</v>
      </c>
      <c r="D13" s="1421">
        <f>'IB_6.4.1.sz.mell'!D13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'IB_6.4.1.sz.mell'!C14</f>
        <v>0</v>
      </c>
      <c r="D14" s="1421">
        <f>'IB_6.4.1.sz.mell'!D14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'IB_6.4.1.sz.mell'!C15</f>
        <v>0</v>
      </c>
      <c r="D15" s="1421">
        <f>'IB_6.4.1.sz.mell'!D15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'IB_6.4.1.sz.mell'!C16</f>
        <v>0</v>
      </c>
      <c r="D16" s="1422">
        <f>'IB_6.4.1.sz.mell'!D16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'IB_6.4.1.sz.mell'!C17</f>
        <v>0</v>
      </c>
      <c r="D17" s="1421">
        <f>'IB_6.4.1.sz.mell'!D17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'IB_6.4.1.sz.mell'!C18</f>
        <v>0</v>
      </c>
      <c r="D18" s="1265">
        <f>'IB_6.4.1.sz.mell'!D18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'IB_6.4.1.sz.mell'!C19</f>
        <v>0</v>
      </c>
      <c r="D19" s="1265">
        <f>'IB_6.4.1.sz.mell'!D19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'IB_6.4.1.sz.mell'!C20</f>
        <v>0</v>
      </c>
      <c r="D20" s="727">
        <f>'IB_6.4.1.sz.mell'!D20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'IB_6.4.1.sz.mell'!C21</f>
        <v>0</v>
      </c>
      <c r="D21" s="1421">
        <f>'IB_6.4.1.sz.mell'!D21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'IB_6.4.1.sz.mell'!C22</f>
        <v>0</v>
      </c>
      <c r="D22" s="1421">
        <f>'IB_6.4.1.sz.mell'!D22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'IB_6.4.1.sz.mell'!C23</f>
        <v>0</v>
      </c>
      <c r="D23" s="1421">
        <f>'IB_6.4.1.sz.mell'!D23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'IB_6.4.1.sz.mell'!C24</f>
        <v>0</v>
      </c>
      <c r="D24" s="1421">
        <f>'IB_6.4.1.sz.mell'!D24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'IB_6.4.1.sz.mell'!C25</f>
        <v>0</v>
      </c>
      <c r="D25" s="727">
        <f>'IB_6.4.1.sz.mell'!D25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'IB_6.4.1.sz.mell'!C26</f>
        <v>0</v>
      </c>
      <c r="D26" s="727">
        <f>'IB_6.4.1.sz.mell'!D26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'IB_6.4.1.sz.mell'!C27</f>
        <v>0</v>
      </c>
      <c r="D27" s="1423">
        <f>'IB_6.4.1.sz.mell'!D27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'IB_6.4.1.sz.mell'!C28</f>
        <v>0</v>
      </c>
      <c r="D28" s="1269">
        <f>'IB_6.4.1.sz.mell'!D28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'IB_6.4.1.sz.mell'!C29</f>
        <v>0</v>
      </c>
      <c r="D29" s="1424">
        <f>'IB_6.4.1.sz.mell'!D29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'IB_6.4.1.sz.mell'!C30</f>
        <v>0</v>
      </c>
      <c r="D30" s="727">
        <f>'IB_6.4.1.sz.mell'!D30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'IB_6.4.1.sz.mell'!C31</f>
        <v>0</v>
      </c>
      <c r="D31" s="1423">
        <f>'IB_6.4.1.sz.mell'!D31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'IB_6.4.1.sz.mell'!C32</f>
        <v>0</v>
      </c>
      <c r="D32" s="1269">
        <f>'IB_6.4.1.sz.mell'!D32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'IB_6.4.1.sz.mell'!C33</f>
        <v>0</v>
      </c>
      <c r="D33" s="1424">
        <f>'IB_6.4.1.sz.mell'!D33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'IB_6.4.1.sz.mell'!C34</f>
        <v>0</v>
      </c>
      <c r="D34" s="727">
        <f>'IB_6.4.1.sz.mell'!D34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'IB_6.4.1.sz.mell'!C35</f>
        <v>0</v>
      </c>
      <c r="D35" s="727">
        <f>'IB_6.4.1.sz.mell'!D35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'IB_6.4.1.sz.mell'!C36</f>
        <v>0</v>
      </c>
      <c r="D36" s="727">
        <f>'IB_6.4.1.sz.mell'!D36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'IB_6.4.1.sz.mell'!C37</f>
        <v>0</v>
      </c>
      <c r="D37" s="727">
        <f>'IB_6.4.1.sz.mell'!D37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'IB_6.4.1.sz.mell'!C38</f>
        <v>0</v>
      </c>
      <c r="D38" s="1423">
        <f>'IB_6.4.1.sz.mell'!D38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'IB_6.4.1.sz.mell'!C39</f>
        <v>0</v>
      </c>
      <c r="D39" s="1269">
        <f>'IB_6.4.1.sz.mell'!D39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'IB_6.4.1.sz.mell'!C40</f>
        <v>0</v>
      </c>
      <c r="D40" s="1424">
        <f>'IB_6.4.1.sz.mell'!D40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'IB_6.4.1.sz.mell'!C41</f>
        <v>0</v>
      </c>
      <c r="D41" s="877">
        <f>'IB_6.4.1.sz.mell'!D41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'IB_6.4.1.sz.mell'!C45</f>
        <v>0</v>
      </c>
      <c r="D45" s="727">
        <f>'IB_6.4.1.sz.mell'!D45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'IB_6.4.1.sz.mell'!C46</f>
        <v>0</v>
      </c>
      <c r="D46" s="1423">
        <f>'IB_6.4.1.sz.mell'!D46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'IB_6.4.1.sz.mell'!C47</f>
        <v>0</v>
      </c>
      <c r="D47" s="1267">
        <f>'IB_6.4.1.sz.mell'!D47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'IB_6.4.1.sz.mell'!C48</f>
        <v>0</v>
      </c>
      <c r="D48" s="1267">
        <f>'IB_6.4.1.sz.mell'!D48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'IB_6.4.1.sz.mell'!C49</f>
        <v>0</v>
      </c>
      <c r="D49" s="1267">
        <f>'IB_6.4.1.sz.mell'!D49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'IB_6.4.1.sz.mell'!C50</f>
        <v>0</v>
      </c>
      <c r="D50" s="1267">
        <f>'IB_6.4.1.sz.mell'!D50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'IB_6.4.1.sz.mell'!C51</f>
        <v>0</v>
      </c>
      <c r="D51" s="727">
        <f>'IB_6.4.1.sz.mell'!D51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'IB_6.4.1.sz.mell'!C52</f>
        <v>0</v>
      </c>
      <c r="D52" s="1423">
        <f>'IB_6.4.1.sz.mell'!D52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'IB_6.4.1.sz.mell'!C53</f>
        <v>0</v>
      </c>
      <c r="D53" s="1267">
        <f>'IB_6.4.1.sz.mell'!D53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'IB_6.4.1.sz.mell'!C54</f>
        <v>0</v>
      </c>
      <c r="D54" s="1267">
        <f>'IB_6.4.1.sz.mell'!D54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'IB_6.4.1.sz.mell'!C55</f>
        <v>0</v>
      </c>
      <c r="D55" s="1267">
        <f>'IB_6.4.1.sz.mell'!D55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'IB_6.4.1.sz.mell'!C56</f>
        <v>0</v>
      </c>
      <c r="D56" s="727">
        <f>'IB_6.4.1.sz.mell'!D56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'IB_6.4.1.sz.mell'!C57</f>
        <v>0</v>
      </c>
      <c r="D57" s="877">
        <f>'IB_6.4.1.sz.mell'!D57</f>
        <v>0</v>
      </c>
      <c r="E57" s="349">
        <f>+E45+E51+E56</f>
        <v>0</v>
      </c>
    </row>
    <row r="58" spans="1:5" ht="15.2" customHeight="1" thickBot="1" x14ac:dyDescent="0.25">
      <c r="C58" s="607">
        <f>'IB_6.4.1.sz.mell'!C58</f>
        <v>0</v>
      </c>
      <c r="D58" s="607">
        <f>'IB_6.4.1.sz.mell'!D58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'IB_6.4.1.sz.mell'!C59</f>
        <v>0</v>
      </c>
      <c r="D59" s="1410">
        <f>'IB_6.4.1.sz.mell'!D59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'IB_6.4.1.sz.mell'!C60</f>
        <v>0</v>
      </c>
      <c r="D60" s="1410">
        <f>'IB_6.4.1.sz.mell'!D60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CONCATENATE(ALAPADATOK!R15,"2. melléklet ",Z_ALAPADATOK!A7," ",Z_ALAPADATOK!B7," ",Z_ALAPADATOK!C7," ",Z_ALAPADATOK!D7," ",Z_ALAPADATOK!E7," ",Z_ALAPADATOK!F7," ",Z_ALAPADATOK!G7," ",Z_ALAPADATOK!H7)</f>
        <v>6.3.2.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CONCATENATE('Z_6.4.1.sz.mell'!B2:D2)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'Z_6.4.1.sz.mell'!E4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CONCATENATE('Z_6.4.1.sz.mell'!E5)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'IB_6.4.2.sz.mell'!C8</f>
        <v>0</v>
      </c>
      <c r="D8" s="297">
        <f>'IB_6.4.2.sz.mell'!D8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'IB_6.4.2.sz.mell'!C9</f>
        <v>0</v>
      </c>
      <c r="D9" s="1383">
        <f>'IB_6.4.2.sz.mell'!D9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'IB_6.4.2.sz.mell'!C10</f>
        <v>0</v>
      </c>
      <c r="D10" s="1421">
        <f>'IB_6.4.2.sz.mell'!D10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'IB_6.4.2.sz.mell'!C11</f>
        <v>0</v>
      </c>
      <c r="D11" s="1421">
        <f>'IB_6.4.2.sz.mell'!D11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'IB_6.4.2.sz.mell'!C12</f>
        <v>0</v>
      </c>
      <c r="D12" s="1421">
        <f>'IB_6.4.2.sz.mell'!D12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'IB_6.4.2.sz.mell'!C13</f>
        <v>0</v>
      </c>
      <c r="D13" s="1421">
        <f>'IB_6.4.2.sz.mell'!D13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'IB_6.4.2.sz.mell'!C14</f>
        <v>0</v>
      </c>
      <c r="D14" s="1421">
        <f>'IB_6.4.2.sz.mell'!D14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'IB_6.4.2.sz.mell'!C15</f>
        <v>0</v>
      </c>
      <c r="D15" s="1421">
        <f>'IB_6.4.2.sz.mell'!D15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'IB_6.4.2.sz.mell'!C16</f>
        <v>0</v>
      </c>
      <c r="D16" s="1422">
        <f>'IB_6.4.2.sz.mell'!D16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'IB_6.4.2.sz.mell'!C17</f>
        <v>0</v>
      </c>
      <c r="D17" s="1421">
        <f>'IB_6.4.2.sz.mell'!D17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'IB_6.4.2.sz.mell'!C18</f>
        <v>0</v>
      </c>
      <c r="D18" s="1265">
        <f>'IB_6.4.2.sz.mell'!D18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'IB_6.4.2.sz.mell'!C19</f>
        <v>0</v>
      </c>
      <c r="D19" s="1265">
        <f>'IB_6.4.2.sz.mell'!D19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'IB_6.4.2.sz.mell'!C20</f>
        <v>0</v>
      </c>
      <c r="D20" s="727">
        <f>'IB_6.4.2.sz.mell'!D20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'IB_6.4.2.sz.mell'!C21</f>
        <v>0</v>
      </c>
      <c r="D21" s="1421">
        <f>'IB_6.4.2.sz.mell'!D21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'IB_6.4.2.sz.mell'!C22</f>
        <v>0</v>
      </c>
      <c r="D22" s="1421">
        <f>'IB_6.4.2.sz.mell'!D22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'IB_6.4.2.sz.mell'!C23</f>
        <v>0</v>
      </c>
      <c r="D23" s="1421">
        <f>'IB_6.4.2.sz.mell'!D23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'IB_6.4.2.sz.mell'!C24</f>
        <v>0</v>
      </c>
      <c r="D24" s="1421">
        <f>'IB_6.4.2.sz.mell'!D24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'IB_6.4.2.sz.mell'!C25</f>
        <v>0</v>
      </c>
      <c r="D25" s="727">
        <f>'IB_6.4.2.sz.mell'!D25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'IB_6.4.2.sz.mell'!C26</f>
        <v>0</v>
      </c>
      <c r="D26" s="727">
        <f>'IB_6.4.2.sz.mell'!D26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'IB_6.4.2.sz.mell'!C27</f>
        <v>0</v>
      </c>
      <c r="D27" s="1423">
        <f>'IB_6.4.2.sz.mell'!D27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'IB_6.4.2.sz.mell'!C28</f>
        <v>0</v>
      </c>
      <c r="D28" s="1269">
        <f>'IB_6.4.2.sz.mell'!D28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'IB_6.4.2.sz.mell'!C29</f>
        <v>0</v>
      </c>
      <c r="D29" s="1424">
        <f>'IB_6.4.2.sz.mell'!D29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'IB_6.4.2.sz.mell'!C30</f>
        <v>0</v>
      </c>
      <c r="D30" s="727">
        <f>'IB_6.4.2.sz.mell'!D30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'IB_6.4.2.sz.mell'!C31</f>
        <v>0</v>
      </c>
      <c r="D31" s="1423">
        <f>'IB_6.4.2.sz.mell'!D31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'IB_6.4.2.sz.mell'!C32</f>
        <v>0</v>
      </c>
      <c r="D32" s="1269">
        <f>'IB_6.4.2.sz.mell'!D32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'IB_6.4.2.sz.mell'!C33</f>
        <v>0</v>
      </c>
      <c r="D33" s="1424">
        <f>'IB_6.4.2.sz.mell'!D33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'IB_6.4.2.sz.mell'!C34</f>
        <v>0</v>
      </c>
      <c r="D34" s="727">
        <f>'IB_6.4.2.sz.mell'!D34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'IB_6.4.2.sz.mell'!C35</f>
        <v>0</v>
      </c>
      <c r="D35" s="727">
        <f>'IB_6.4.2.sz.mell'!D35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'IB_6.4.2.sz.mell'!C36</f>
        <v>0</v>
      </c>
      <c r="D36" s="727">
        <f>'IB_6.4.2.sz.mell'!D36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'IB_6.4.2.sz.mell'!C37</f>
        <v>0</v>
      </c>
      <c r="D37" s="727">
        <f>'IB_6.4.2.sz.mell'!D37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'IB_6.4.2.sz.mell'!C38</f>
        <v>0</v>
      </c>
      <c r="D38" s="1423">
        <f>'IB_6.4.2.sz.mell'!D38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'IB_6.4.2.sz.mell'!C39</f>
        <v>0</v>
      </c>
      <c r="D39" s="1269">
        <f>'IB_6.4.2.sz.mell'!D39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'IB_6.4.2.sz.mell'!C40</f>
        <v>0</v>
      </c>
      <c r="D40" s="1424">
        <f>'IB_6.4.2.sz.mell'!D40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'IB_6.4.2.sz.mell'!C41</f>
        <v>0</v>
      </c>
      <c r="D41" s="877">
        <f>'IB_6.4.2.sz.mell'!D41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'IB_6.4.2.sz.mell'!C45</f>
        <v>0</v>
      </c>
      <c r="D45" s="727">
        <f>'IB_6.4.2.sz.mell'!D45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'IB_6.4.2.sz.mell'!C46</f>
        <v>0</v>
      </c>
      <c r="D46" s="1423">
        <f>'IB_6.4.2.sz.mell'!D46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'IB_6.4.2.sz.mell'!C47</f>
        <v>0</v>
      </c>
      <c r="D47" s="1267">
        <f>'IB_6.4.2.sz.mell'!D47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'IB_6.4.2.sz.mell'!C48</f>
        <v>0</v>
      </c>
      <c r="D48" s="1267">
        <f>'IB_6.4.2.sz.mell'!D48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'IB_6.4.2.sz.mell'!C49</f>
        <v>0</v>
      </c>
      <c r="D49" s="1267">
        <f>'IB_6.4.2.sz.mell'!D49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'IB_6.4.2.sz.mell'!C50</f>
        <v>0</v>
      </c>
      <c r="D50" s="1267">
        <f>'IB_6.4.2.sz.mell'!D50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'IB_6.4.2.sz.mell'!C51</f>
        <v>0</v>
      </c>
      <c r="D51" s="727">
        <f>'IB_6.4.2.sz.mell'!D51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'IB_6.4.2.sz.mell'!C52</f>
        <v>0</v>
      </c>
      <c r="D52" s="1423">
        <f>'IB_6.4.2.sz.mell'!D52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'IB_6.4.2.sz.mell'!C53</f>
        <v>0</v>
      </c>
      <c r="D53" s="1267">
        <f>'IB_6.4.2.sz.mell'!D53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'IB_6.4.2.sz.mell'!C54</f>
        <v>0</v>
      </c>
      <c r="D54" s="1267">
        <f>'IB_6.4.2.sz.mell'!D54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'IB_6.4.2.sz.mell'!C55</f>
        <v>0</v>
      </c>
      <c r="D55" s="1267">
        <f>'IB_6.4.2.sz.mell'!D55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'IB_6.4.2.sz.mell'!C56</f>
        <v>0</v>
      </c>
      <c r="D56" s="727">
        <f>'IB_6.4.2.sz.mell'!D56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'IB_6.4.2.sz.mell'!C57</f>
        <v>0</v>
      </c>
      <c r="D57" s="877">
        <f>'IB_6.4.2.sz.mell'!D57</f>
        <v>0</v>
      </c>
      <c r="E57" s="349">
        <f>+E45+E51+E56</f>
        <v>0</v>
      </c>
    </row>
    <row r="58" spans="1:5" s="1336" customFormat="1" ht="15.2" customHeight="1" thickBot="1" x14ac:dyDescent="0.25">
      <c r="A58" s="1335"/>
      <c r="C58" s="1332">
        <f>'IB_6.4.2.sz.mell'!C58</f>
        <v>0</v>
      </c>
      <c r="D58" s="1332">
        <f>'IB_6.4.2.sz.mell'!D58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'IB_6.4.2.sz.mell'!C59</f>
        <v>0</v>
      </c>
      <c r="D59" s="1410">
        <f>'IB_6.4.2.sz.mell'!D59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'IB_6.4.2.sz.mell'!C60</f>
        <v>0</v>
      </c>
      <c r="D60" s="1410">
        <f>'IB_6.4.2.sz.mell'!D60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CONCATENATE(ALAPADATOK!P17,"2. melléklet ",ALAPADATOK!A7," ",ALAPADATOK!B7," ",ALAPADATOK!C7," ",ALAPADATOK!D7," ",ALAPADATOK!E7," ",ALAPADATOK!F7," ",ALAPADATOK!G7," ",ALAPADATOK!H7)</f>
        <v>9.4.2.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'KV_9.5.sz.mell'!B2</f>
        <v>Kapocs Családsegítő és Gyermekjóléti Szolgálat</v>
      </c>
      <c r="C2" s="351"/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'KV_9.5.1.sz.mell'!C4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CONCATENATE(ALAPADATOK!R15,"3. melléklet ",Z_ALAPADATOK!A7," ",Z_ALAPADATOK!B7," ",Z_ALAPADATOK!C7," ",Z_ALAPADATOK!D7," ",Z_ALAPADATOK!E7," ",Z_ALAPADATOK!F7," ",Z_ALAPADATOK!G7," ",Z_ALAPADATOK!H7)</f>
        <v>6.3.3.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CONCATENATE('Z_6.4.2.sz.mell'!B2:D2)</f>
        <v>Mezőzombori Bóbita Óvoda</v>
      </c>
      <c r="C2" s="2476"/>
      <c r="D2" s="2477"/>
      <c r="E2" s="872" t="s">
        <v>426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'Z_6.4.2.sz.mell'!E4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CONCATENATE('Z_6.4.2.sz.mell'!E5)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'IB_6.4.3.sz.mell'!C8</f>
        <v>0</v>
      </c>
      <c r="D8" s="297">
        <f>'IB_6.4.3.sz.mell'!D8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'IB_6.4.3.sz.mell'!C9</f>
        <v>0</v>
      </c>
      <c r="D9" s="1383">
        <f>'IB_6.4.3.sz.mell'!D9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'IB_6.4.3.sz.mell'!C10</f>
        <v>0</v>
      </c>
      <c r="D10" s="1421">
        <f>'IB_6.4.3.sz.mell'!D10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'IB_6.4.3.sz.mell'!C11</f>
        <v>0</v>
      </c>
      <c r="D11" s="1421">
        <f>'IB_6.4.3.sz.mell'!D11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'IB_6.4.3.sz.mell'!C12</f>
        <v>0</v>
      </c>
      <c r="D12" s="1421">
        <f>'IB_6.4.3.sz.mell'!D12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'IB_6.4.3.sz.mell'!C13</f>
        <v>0</v>
      </c>
      <c r="D13" s="1421">
        <f>'IB_6.4.3.sz.mell'!D13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'IB_6.4.3.sz.mell'!C14</f>
        <v>0</v>
      </c>
      <c r="D14" s="1421">
        <f>'IB_6.4.3.sz.mell'!D14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'IB_6.4.3.sz.mell'!C15</f>
        <v>0</v>
      </c>
      <c r="D15" s="1421">
        <f>'IB_6.4.3.sz.mell'!D15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'IB_6.4.3.sz.mell'!C16</f>
        <v>0</v>
      </c>
      <c r="D16" s="1422">
        <f>'IB_6.4.3.sz.mell'!D16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'IB_6.4.3.sz.mell'!C17</f>
        <v>0</v>
      </c>
      <c r="D17" s="1421">
        <f>'IB_6.4.3.sz.mell'!D17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'IB_6.4.3.sz.mell'!C18</f>
        <v>0</v>
      </c>
      <c r="D18" s="1265">
        <f>'IB_6.4.3.sz.mell'!D18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'IB_6.4.3.sz.mell'!C19</f>
        <v>0</v>
      </c>
      <c r="D19" s="1265">
        <f>'IB_6.4.3.sz.mell'!D19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'IB_6.4.3.sz.mell'!C20</f>
        <v>0</v>
      </c>
      <c r="D20" s="727">
        <f>'IB_6.4.3.sz.mell'!D20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'IB_6.4.3.sz.mell'!C21</f>
        <v>0</v>
      </c>
      <c r="D21" s="1421">
        <f>'IB_6.4.3.sz.mell'!D21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'IB_6.4.3.sz.mell'!C22</f>
        <v>0</v>
      </c>
      <c r="D22" s="1421">
        <f>'IB_6.4.3.sz.mell'!D22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'IB_6.4.3.sz.mell'!C23</f>
        <v>0</v>
      </c>
      <c r="D23" s="1421">
        <f>'IB_6.4.3.sz.mell'!D23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'IB_6.4.3.sz.mell'!C24</f>
        <v>0</v>
      </c>
      <c r="D24" s="1421">
        <f>'IB_6.4.3.sz.mell'!D24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'IB_6.4.3.sz.mell'!C25</f>
        <v>0</v>
      </c>
      <c r="D25" s="727">
        <f>'IB_6.4.3.sz.mell'!D25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'IB_6.4.3.sz.mell'!C26</f>
        <v>0</v>
      </c>
      <c r="D26" s="727">
        <f>'IB_6.4.3.sz.mell'!D26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'IB_6.4.3.sz.mell'!C27</f>
        <v>0</v>
      </c>
      <c r="D27" s="1423">
        <f>'IB_6.4.3.sz.mell'!D27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'IB_6.4.3.sz.mell'!C28</f>
        <v>0</v>
      </c>
      <c r="D28" s="1269">
        <f>'IB_6.4.3.sz.mell'!D28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'IB_6.4.3.sz.mell'!C29</f>
        <v>0</v>
      </c>
      <c r="D29" s="1424">
        <f>'IB_6.4.3.sz.mell'!D29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'IB_6.4.3.sz.mell'!C30</f>
        <v>0</v>
      </c>
      <c r="D30" s="727">
        <f>'IB_6.4.3.sz.mell'!D30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'IB_6.4.3.sz.mell'!C31</f>
        <v>0</v>
      </c>
      <c r="D31" s="1423">
        <f>'IB_6.4.3.sz.mell'!D31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'IB_6.4.3.sz.mell'!C32</f>
        <v>0</v>
      </c>
      <c r="D32" s="1269">
        <f>'IB_6.4.3.sz.mell'!D32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'IB_6.4.3.sz.mell'!C33</f>
        <v>0</v>
      </c>
      <c r="D33" s="1424">
        <f>'IB_6.4.3.sz.mell'!D33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'IB_6.4.3.sz.mell'!C34</f>
        <v>0</v>
      </c>
      <c r="D34" s="727">
        <f>'IB_6.4.3.sz.mell'!D34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'IB_6.4.3.sz.mell'!C35</f>
        <v>0</v>
      </c>
      <c r="D35" s="727">
        <f>'IB_6.4.3.sz.mell'!D35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'IB_6.4.3.sz.mell'!C36</f>
        <v>0</v>
      </c>
      <c r="D36" s="727">
        <f>'IB_6.4.3.sz.mell'!D36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'IB_6.4.3.sz.mell'!C37</f>
        <v>0</v>
      </c>
      <c r="D37" s="727">
        <f>'IB_6.4.3.sz.mell'!D37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'IB_6.4.3.sz.mell'!C38</f>
        <v>0</v>
      </c>
      <c r="D38" s="1423">
        <f>'IB_6.4.3.sz.mell'!D38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'IB_6.4.3.sz.mell'!C39</f>
        <v>0</v>
      </c>
      <c r="D39" s="1269">
        <f>'IB_6.4.3.sz.mell'!D39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'IB_6.4.3.sz.mell'!C40</f>
        <v>0</v>
      </c>
      <c r="D40" s="1424">
        <f>'IB_6.4.3.sz.mell'!D40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'IB_6.4.3.sz.mell'!C41</f>
        <v>0</v>
      </c>
      <c r="D41" s="877">
        <f>'IB_6.4.3.sz.mell'!D41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'IB_6.4.3.sz.mell'!C45</f>
        <v>0</v>
      </c>
      <c r="D45" s="727">
        <f>'IB_6.4.3.sz.mell'!D45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'IB_6.4.3.sz.mell'!C46</f>
        <v>0</v>
      </c>
      <c r="D46" s="1423">
        <f>'IB_6.4.3.sz.mell'!D46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'IB_6.4.3.sz.mell'!C47</f>
        <v>0</v>
      </c>
      <c r="D47" s="1267">
        <f>'IB_6.4.3.sz.mell'!D47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'IB_6.4.3.sz.mell'!C48</f>
        <v>0</v>
      </c>
      <c r="D48" s="1267">
        <f>'IB_6.4.3.sz.mell'!D48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'IB_6.4.3.sz.mell'!C49</f>
        <v>0</v>
      </c>
      <c r="D49" s="1267">
        <f>'IB_6.4.3.sz.mell'!D49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'IB_6.4.3.sz.mell'!C50</f>
        <v>0</v>
      </c>
      <c r="D50" s="1267">
        <f>'IB_6.4.3.sz.mell'!D50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'IB_6.4.3.sz.mell'!C51</f>
        <v>0</v>
      </c>
      <c r="D51" s="727">
        <f>'IB_6.4.3.sz.mell'!D51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'IB_6.4.3.sz.mell'!C52</f>
        <v>0</v>
      </c>
      <c r="D52" s="1423">
        <f>'IB_6.4.3.sz.mell'!D52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'IB_6.4.3.sz.mell'!C53</f>
        <v>0</v>
      </c>
      <c r="D53" s="1267">
        <f>'IB_6.4.3.sz.mell'!D53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'IB_6.4.3.sz.mell'!C54</f>
        <v>0</v>
      </c>
      <c r="D54" s="1267">
        <f>'IB_6.4.3.sz.mell'!D54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'IB_6.4.3.sz.mell'!C55</f>
        <v>0</v>
      </c>
      <c r="D55" s="1267">
        <f>'IB_6.4.3.sz.mell'!D55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'IB_6.4.3.sz.mell'!C56</f>
        <v>0</v>
      </c>
      <c r="D56" s="727">
        <f>'IB_6.4.3.sz.mell'!D56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'IB_6.4.3.sz.mell'!C57</f>
        <v>0</v>
      </c>
      <c r="D57" s="877">
        <f>'IB_6.4.3.sz.mell'!D57</f>
        <v>0</v>
      </c>
      <c r="E57" s="349">
        <f>+E45+E51+E56</f>
        <v>0</v>
      </c>
    </row>
    <row r="58" spans="1:5" ht="15.2" customHeight="1" thickBot="1" x14ac:dyDescent="0.25">
      <c r="C58" s="607">
        <f>'IB_6.4.3.sz.mell'!C58</f>
        <v>0</v>
      </c>
      <c r="D58" s="607">
        <f>'IB_6.4.3.sz.mell'!D58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'IB_6.4.3.sz.mell'!C59</f>
        <v>0</v>
      </c>
      <c r="D59" s="1410">
        <f>'IB_6.4.3.sz.mell'!D59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'IB_6.4.3.sz.mell'!C60</f>
        <v>0</v>
      </c>
      <c r="D60" s="1410">
        <f>'IB_6.4.3.sz.mell'!D60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CONCATENATE(ALAPADATOK!R17," melléklet ",Z_ALAPADATOK!A7," ",Z_ALAPADATOK!B7," ",Z_ALAPADATOK!C7," ",Z_ALAPADATOK!D7," ",Z_ALAPADATOK!E7," ",Z_ALAPADATOK!F7," ",Z_ALAPADATOK!G7," ",Z_ALAPADATOK!H7)</f>
        <v>6.4.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CONCATENATE(Z_ALAPADATOK!B17)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CONCATENATE('Z_6.4.3.sz.mell'!E5)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'IB_6.5.sz.mell'!C8</f>
        <v>0</v>
      </c>
      <c r="D8" s="297">
        <f>'IB_6.5.sz.mell'!D8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'IB_6.5.sz.mell'!C9</f>
        <v>0</v>
      </c>
      <c r="D9" s="1383">
        <f>'IB_6.5.sz.mell'!D9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'IB_6.5.sz.mell'!C10</f>
        <v>0</v>
      </c>
      <c r="D10" s="1421">
        <f>'IB_6.5.sz.mell'!D10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'IB_6.5.sz.mell'!C11</f>
        <v>0</v>
      </c>
      <c r="D11" s="1421">
        <f>'IB_6.5.sz.mell'!D11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'IB_6.5.sz.mell'!C12</f>
        <v>0</v>
      </c>
      <c r="D12" s="1421">
        <f>'IB_6.5.sz.mell'!D12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'IB_6.5.sz.mell'!C13</f>
        <v>0</v>
      </c>
      <c r="D13" s="1421">
        <f>'IB_6.5.sz.mell'!D13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'IB_6.5.sz.mell'!C14</f>
        <v>0</v>
      </c>
      <c r="D14" s="1421">
        <f>'IB_6.5.sz.mell'!D14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'IB_6.5.sz.mell'!C15</f>
        <v>0</v>
      </c>
      <c r="D15" s="1421">
        <f>'IB_6.5.sz.mell'!D15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'IB_6.5.sz.mell'!C16</f>
        <v>0</v>
      </c>
      <c r="D16" s="1422">
        <f>'IB_6.5.sz.mell'!D16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'IB_6.5.sz.mell'!C17</f>
        <v>0</v>
      </c>
      <c r="D17" s="1421">
        <f>'IB_6.5.sz.mell'!D17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'IB_6.5.sz.mell'!C18</f>
        <v>0</v>
      </c>
      <c r="D18" s="1265">
        <f>'IB_6.5.sz.mell'!D18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'IB_6.5.sz.mell'!C19</f>
        <v>0</v>
      </c>
      <c r="D19" s="1265">
        <f>'IB_6.5.sz.mell'!D19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'IB_6.5.sz.mell'!C20</f>
        <v>0</v>
      </c>
      <c r="D20" s="727">
        <f>'IB_6.5.sz.mell'!D20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'IB_6.5.sz.mell'!C21</f>
        <v>0</v>
      </c>
      <c r="D21" s="1421">
        <f>'IB_6.5.sz.mell'!D21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'IB_6.5.sz.mell'!C22</f>
        <v>0</v>
      </c>
      <c r="D22" s="1421">
        <f>'IB_6.5.sz.mell'!D22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'IB_6.5.sz.mell'!C23</f>
        <v>0</v>
      </c>
      <c r="D23" s="1421">
        <f>'IB_6.5.sz.mell'!D23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'IB_6.5.sz.mell'!C24</f>
        <v>0</v>
      </c>
      <c r="D24" s="1421">
        <f>'IB_6.5.sz.mell'!D24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'IB_6.5.sz.mell'!C25</f>
        <v>0</v>
      </c>
      <c r="D25" s="727">
        <f>'IB_6.5.sz.mell'!D25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'IB_6.5.sz.mell'!C26</f>
        <v>0</v>
      </c>
      <c r="D26" s="727">
        <f>'IB_6.5.sz.mell'!D26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'IB_6.5.sz.mell'!C27</f>
        <v>0</v>
      </c>
      <c r="D27" s="1423">
        <f>'IB_6.5.sz.mell'!D27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'IB_6.5.sz.mell'!C28</f>
        <v>0</v>
      </c>
      <c r="D28" s="1269">
        <f>'IB_6.5.sz.mell'!D28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'IB_6.5.sz.mell'!C29</f>
        <v>0</v>
      </c>
      <c r="D29" s="1424">
        <f>'IB_6.5.sz.mell'!D29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'IB_6.5.sz.mell'!C30</f>
        <v>0</v>
      </c>
      <c r="D30" s="727">
        <f>'IB_6.5.sz.mell'!D30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'IB_6.5.sz.mell'!C31</f>
        <v>0</v>
      </c>
      <c r="D31" s="1423">
        <f>'IB_6.5.sz.mell'!D31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'IB_6.5.sz.mell'!C32</f>
        <v>0</v>
      </c>
      <c r="D32" s="1269">
        <f>'IB_6.5.sz.mell'!D32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'IB_6.5.sz.mell'!C33</f>
        <v>0</v>
      </c>
      <c r="D33" s="1424">
        <f>'IB_6.5.sz.mell'!D33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'IB_6.5.sz.mell'!C34</f>
        <v>0</v>
      </c>
      <c r="D34" s="727">
        <f>'IB_6.5.sz.mell'!D34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'IB_6.5.sz.mell'!C35</f>
        <v>0</v>
      </c>
      <c r="D35" s="727">
        <f>'IB_6.5.sz.mell'!D35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'IB_6.5.sz.mell'!C36</f>
        <v>0</v>
      </c>
      <c r="D36" s="727">
        <f>'IB_6.5.sz.mell'!D36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'IB_6.5.sz.mell'!C37</f>
        <v>6300000</v>
      </c>
      <c r="D37" s="727">
        <f>'IB_6.5.sz.mell'!D37</f>
        <v>6300000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'IB_6.5.sz.mell'!C38</f>
        <v>0</v>
      </c>
      <c r="D38" s="1423">
        <f>'IB_6.5.sz.mell'!D38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'IB_6.5.sz.mell'!C39</f>
        <v>0</v>
      </c>
      <c r="D39" s="1269">
        <f>'IB_6.5.sz.mell'!D39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'IB_6.5.sz.mell'!C40</f>
        <v>6300000</v>
      </c>
      <c r="D40" s="1424">
        <f>'IB_6.5.sz.mell'!D40</f>
        <v>6300000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'IB_6.5.sz.mell'!C41</f>
        <v>6300000</v>
      </c>
      <c r="D41" s="877">
        <f>'IB_6.5.sz.mell'!D41</f>
        <v>6300000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'IB_6.5.sz.mell'!C45</f>
        <v>6300000</v>
      </c>
      <c r="D45" s="727">
        <f>'IB_6.5.sz.mell'!D45</f>
        <v>6300000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'IB_6.5.sz.mell'!C46</f>
        <v>5200000</v>
      </c>
      <c r="D46" s="1423">
        <f>'IB_6.5.sz.mell'!D46</f>
        <v>5200000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'IB_6.5.sz.mell'!C47</f>
        <v>800000</v>
      </c>
      <c r="D47" s="1267">
        <f>'IB_6.5.sz.mell'!D47</f>
        <v>800000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'IB_6.5.sz.mell'!C48</f>
        <v>300000</v>
      </c>
      <c r="D48" s="1267">
        <f>'IB_6.5.sz.mell'!D48</f>
        <v>300000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'IB_6.5.sz.mell'!C49</f>
        <v>0</v>
      </c>
      <c r="D49" s="1267">
        <f>'IB_6.5.sz.mell'!D49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'IB_6.5.sz.mell'!C50</f>
        <v>0</v>
      </c>
      <c r="D50" s="1267">
        <f>'IB_6.5.sz.mell'!D50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'IB_6.5.sz.mell'!C51</f>
        <v>0</v>
      </c>
      <c r="D51" s="727">
        <f>'IB_6.5.sz.mell'!D51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'IB_6.5.sz.mell'!C52</f>
        <v>0</v>
      </c>
      <c r="D52" s="1423">
        <f>'IB_6.5.sz.mell'!D52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'IB_6.5.sz.mell'!C53</f>
        <v>0</v>
      </c>
      <c r="D53" s="1267">
        <f>'IB_6.5.sz.mell'!D53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'IB_6.5.sz.mell'!C54</f>
        <v>0</v>
      </c>
      <c r="D54" s="1267">
        <f>'IB_6.5.sz.mell'!D54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'IB_6.5.sz.mell'!C55</f>
        <v>0</v>
      </c>
      <c r="D55" s="1267">
        <f>'IB_6.5.sz.mell'!D55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'IB_6.5.sz.mell'!C56</f>
        <v>0</v>
      </c>
      <c r="D56" s="727">
        <f>'IB_6.5.sz.mell'!D56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'IB_6.5.sz.mell'!C57</f>
        <v>6300000</v>
      </c>
      <c r="D57" s="877">
        <f>'IB_6.5.sz.mell'!D57</f>
        <v>6300000</v>
      </c>
      <c r="E57" s="349">
        <f>+E45+E51+E56</f>
        <v>0</v>
      </c>
    </row>
    <row r="58" spans="1:5" ht="15.2" customHeight="1" thickBot="1" x14ac:dyDescent="0.25">
      <c r="C58" s="607">
        <f>'IB_6.5.sz.mell'!C58</f>
        <v>0</v>
      </c>
      <c r="D58" s="607">
        <f>'IB_6.5.sz.mell'!D58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'IB_6.5.sz.mell'!C59</f>
        <v>1</v>
      </c>
      <c r="D59" s="1410">
        <f>'IB_6.5.sz.mell'!D59</f>
        <v>1</v>
      </c>
      <c r="E59" s="865"/>
    </row>
    <row r="60" spans="1:5" ht="13.5" thickBot="1" x14ac:dyDescent="0.25">
      <c r="A60" s="868" t="s">
        <v>806</v>
      </c>
      <c r="B60" s="869"/>
      <c r="C60" s="1410">
        <f>'IB_6.5.sz.mell'!C60</f>
        <v>0</v>
      </c>
      <c r="D60" s="1410">
        <f>'IB_6.5.sz.mell'!D60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CONCATENATE(ALAPADATOK!R17,"1. melléklet ",Z_ALAPADATOK!A7," ",Z_ALAPADATOK!B7," ",Z_ALAPADATOK!C7," ",Z_ALAPADATOK!D7," ",Z_ALAPADATOK!E7," ",Z_ALAPADATOK!F7," ",Z_ALAPADATOK!G7," ",Z_ALAPADATOK!H7)</f>
        <v>6.4.1.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CONCATENATE('Z_6.5.sz.mell'!B2:D2)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'Z_6.5.sz.mell'!E4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CONCATENATE('Z_6.5.sz.mell'!E5)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'IB_6.5.1.sz.mell'!C8</f>
        <v>0</v>
      </c>
      <c r="D8" s="297">
        <f>'IB_6.5.1.sz.mell'!D8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'IB_6.5.1.sz.mell'!C9</f>
        <v>0</v>
      </c>
      <c r="D9" s="1383">
        <f>'IB_6.5.1.sz.mell'!D9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'IB_6.5.1.sz.mell'!C10</f>
        <v>0</v>
      </c>
      <c r="D10" s="1421">
        <f>'IB_6.5.1.sz.mell'!D10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'IB_6.5.1.sz.mell'!C11</f>
        <v>0</v>
      </c>
      <c r="D11" s="1421">
        <f>'IB_6.5.1.sz.mell'!D11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'IB_6.5.1.sz.mell'!C12</f>
        <v>0</v>
      </c>
      <c r="D12" s="1421">
        <f>'IB_6.5.1.sz.mell'!D12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'IB_6.5.1.sz.mell'!C13</f>
        <v>0</v>
      </c>
      <c r="D13" s="1421">
        <f>'IB_6.5.1.sz.mell'!D13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'IB_6.5.1.sz.mell'!C14</f>
        <v>0</v>
      </c>
      <c r="D14" s="1421">
        <f>'IB_6.5.1.sz.mell'!D14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'IB_6.5.1.sz.mell'!C15</f>
        <v>0</v>
      </c>
      <c r="D15" s="1421">
        <f>'IB_6.5.1.sz.mell'!D15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'IB_6.5.1.sz.mell'!C16</f>
        <v>0</v>
      </c>
      <c r="D16" s="1422">
        <f>'IB_6.5.1.sz.mell'!D16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'IB_6.5.1.sz.mell'!C17</f>
        <v>0</v>
      </c>
      <c r="D17" s="1421">
        <f>'IB_6.5.1.sz.mell'!D17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'IB_6.5.1.sz.mell'!C18</f>
        <v>0</v>
      </c>
      <c r="D18" s="1265">
        <f>'IB_6.5.1.sz.mell'!D18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'IB_6.5.1.sz.mell'!C19</f>
        <v>0</v>
      </c>
      <c r="D19" s="1265">
        <f>'IB_6.5.1.sz.mell'!D19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'IB_6.5.1.sz.mell'!C20</f>
        <v>0</v>
      </c>
      <c r="D20" s="727">
        <f>'IB_6.5.1.sz.mell'!D20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'IB_6.5.1.sz.mell'!C21</f>
        <v>0</v>
      </c>
      <c r="D21" s="1421">
        <f>'IB_6.5.1.sz.mell'!D21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'IB_6.5.1.sz.mell'!C22</f>
        <v>0</v>
      </c>
      <c r="D22" s="1421">
        <f>'IB_6.5.1.sz.mell'!D22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'IB_6.5.1.sz.mell'!C23</f>
        <v>0</v>
      </c>
      <c r="D23" s="1421">
        <f>'IB_6.5.1.sz.mell'!D23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'IB_6.5.1.sz.mell'!C24</f>
        <v>0</v>
      </c>
      <c r="D24" s="1421">
        <f>'IB_6.5.1.sz.mell'!D24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'IB_6.5.1.sz.mell'!C25</f>
        <v>0</v>
      </c>
      <c r="D25" s="727">
        <f>'IB_6.5.1.sz.mell'!D25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'IB_6.5.1.sz.mell'!C26</f>
        <v>0</v>
      </c>
      <c r="D26" s="727">
        <f>'IB_6.5.1.sz.mell'!D26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'IB_6.5.1.sz.mell'!C27</f>
        <v>0</v>
      </c>
      <c r="D27" s="1423">
        <f>'IB_6.5.1.sz.mell'!D27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'IB_6.5.1.sz.mell'!C28</f>
        <v>0</v>
      </c>
      <c r="D28" s="1269">
        <f>'IB_6.5.1.sz.mell'!D28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'IB_6.5.1.sz.mell'!C29</f>
        <v>0</v>
      </c>
      <c r="D29" s="1424">
        <f>'IB_6.5.1.sz.mell'!D29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'IB_6.5.1.sz.mell'!C30</f>
        <v>0</v>
      </c>
      <c r="D30" s="727">
        <f>'IB_6.5.1.sz.mell'!D30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'IB_6.5.1.sz.mell'!C31</f>
        <v>0</v>
      </c>
      <c r="D31" s="1423">
        <f>'IB_6.5.1.sz.mell'!D31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'IB_6.5.1.sz.mell'!C32</f>
        <v>0</v>
      </c>
      <c r="D32" s="1269">
        <f>'IB_6.5.1.sz.mell'!D32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'IB_6.5.1.sz.mell'!C33</f>
        <v>0</v>
      </c>
      <c r="D33" s="1424">
        <f>'IB_6.5.1.sz.mell'!D33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'IB_6.5.1.sz.mell'!C34</f>
        <v>0</v>
      </c>
      <c r="D34" s="727">
        <f>'IB_6.5.1.sz.mell'!D34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'IB_6.5.1.sz.mell'!C35</f>
        <v>0</v>
      </c>
      <c r="D35" s="727">
        <f>'IB_6.5.1.sz.mell'!D35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'IB_6.5.1.sz.mell'!C36</f>
        <v>0</v>
      </c>
      <c r="D36" s="727">
        <f>'IB_6.5.1.sz.mell'!D36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'IB_6.5.1.sz.mell'!C37</f>
        <v>0</v>
      </c>
      <c r="D37" s="727">
        <f>'IB_6.5.1.sz.mell'!D37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'IB_6.5.1.sz.mell'!C38</f>
        <v>0</v>
      </c>
      <c r="D38" s="1423">
        <f>'IB_6.5.1.sz.mell'!D38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'IB_6.5.1.sz.mell'!C39</f>
        <v>0</v>
      </c>
      <c r="D39" s="1269">
        <f>'IB_6.5.1.sz.mell'!D39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'IB_6.5.1.sz.mell'!C40</f>
        <v>0</v>
      </c>
      <c r="D40" s="1424">
        <f>'IB_6.5.1.sz.mell'!D40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'IB_6.5.1.sz.mell'!C41</f>
        <v>0</v>
      </c>
      <c r="D41" s="877">
        <f>'IB_6.5.1.sz.mell'!D41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'IB_6.5.1.sz.mell'!C45</f>
        <v>0</v>
      </c>
      <c r="D45" s="727">
        <f>'IB_6.5.1.sz.mell'!D45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'IB_6.5.1.sz.mell'!C46</f>
        <v>0</v>
      </c>
      <c r="D46" s="1423">
        <f>'IB_6.5.1.sz.mell'!D46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'IB_6.5.1.sz.mell'!C47</f>
        <v>0</v>
      </c>
      <c r="D47" s="1267">
        <f>'IB_6.5.1.sz.mell'!D47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'IB_6.5.1.sz.mell'!C48</f>
        <v>0</v>
      </c>
      <c r="D48" s="1267">
        <f>'IB_6.5.1.sz.mell'!D48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'IB_6.5.1.sz.mell'!C49</f>
        <v>0</v>
      </c>
      <c r="D49" s="1267">
        <f>'IB_6.5.1.sz.mell'!D49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'IB_6.5.1.sz.mell'!C50</f>
        <v>0</v>
      </c>
      <c r="D50" s="1267">
        <f>'IB_6.5.1.sz.mell'!D50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'IB_6.5.1.sz.mell'!C51</f>
        <v>0</v>
      </c>
      <c r="D51" s="727">
        <f>'IB_6.5.1.sz.mell'!D51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'IB_6.5.1.sz.mell'!C52</f>
        <v>0</v>
      </c>
      <c r="D52" s="1423">
        <f>'IB_6.5.1.sz.mell'!D52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'IB_6.5.1.sz.mell'!C53</f>
        <v>0</v>
      </c>
      <c r="D53" s="1267">
        <f>'IB_6.5.1.sz.mell'!D53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'IB_6.5.1.sz.mell'!C54</f>
        <v>0</v>
      </c>
      <c r="D54" s="1267">
        <f>'IB_6.5.1.sz.mell'!D54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'IB_6.5.1.sz.mell'!C55</f>
        <v>0</v>
      </c>
      <c r="D55" s="1267">
        <f>'IB_6.5.1.sz.mell'!D55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'IB_6.5.1.sz.mell'!C56</f>
        <v>0</v>
      </c>
      <c r="D56" s="727">
        <f>'IB_6.5.1.sz.mell'!D56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'IB_6.5.1.sz.mell'!C57</f>
        <v>0</v>
      </c>
      <c r="D57" s="877">
        <f>'IB_6.5.1.sz.mell'!D57</f>
        <v>0</v>
      </c>
      <c r="E57" s="349">
        <f>+E45+E51+E56</f>
        <v>0</v>
      </c>
    </row>
    <row r="58" spans="1:5" ht="15.2" customHeight="1" thickBot="1" x14ac:dyDescent="0.25">
      <c r="C58" s="607">
        <f>'IB_6.5.1.sz.mell'!C58</f>
        <v>0</v>
      </c>
      <c r="D58" s="607">
        <f>'IB_6.5.1.sz.mell'!D58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'IB_6.5.1.sz.mell'!C59</f>
        <v>0</v>
      </c>
      <c r="D59" s="1410">
        <f>'IB_6.5.1.sz.mell'!D59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'IB_6.5.1.sz.mell'!C60</f>
        <v>0</v>
      </c>
      <c r="D60" s="1410">
        <f>'IB_6.5.1.sz.mell'!D60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CONCATENATE(ALAPADATOK!R17,"2. melléklet ",Z_ALAPADATOK!A7," ",Z_ALAPADATOK!B7," ",Z_ALAPADATOK!C7," ",Z_ALAPADATOK!D7," ",Z_ALAPADATOK!E7," ",Z_ALAPADATOK!F7," ",Z_ALAPADATOK!G7," ",Z_ALAPADATOK!H7)</f>
        <v>6.4.2.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CONCATENATE('Z_6.5.1.sz.mell'!B2:D2)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'Z_6.5.1.sz.mell'!E4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CONCATENATE('Z_6.5.1.sz.mell'!E5)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'IB_6.5.2.sz.mell'!C8</f>
        <v>0</v>
      </c>
      <c r="D8" s="297">
        <f>'IB_6.5.2.sz.mell'!D8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'IB_6.5.2.sz.mell'!C9</f>
        <v>0</v>
      </c>
      <c r="D9" s="1383">
        <f>'IB_6.5.2.sz.mell'!D9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'IB_6.5.2.sz.mell'!C10</f>
        <v>0</v>
      </c>
      <c r="D10" s="1421">
        <f>'IB_6.5.2.sz.mell'!D10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'IB_6.5.2.sz.mell'!C11</f>
        <v>0</v>
      </c>
      <c r="D11" s="1421">
        <f>'IB_6.5.2.sz.mell'!D11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'IB_6.5.2.sz.mell'!C12</f>
        <v>0</v>
      </c>
      <c r="D12" s="1421">
        <f>'IB_6.5.2.sz.mell'!D12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'IB_6.5.2.sz.mell'!C13</f>
        <v>0</v>
      </c>
      <c r="D13" s="1421">
        <f>'IB_6.5.2.sz.mell'!D13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'IB_6.5.2.sz.mell'!C14</f>
        <v>0</v>
      </c>
      <c r="D14" s="1421">
        <f>'IB_6.5.2.sz.mell'!D14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'IB_6.5.2.sz.mell'!C15</f>
        <v>0</v>
      </c>
      <c r="D15" s="1421">
        <f>'IB_6.5.2.sz.mell'!D15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'IB_6.5.2.sz.mell'!C16</f>
        <v>0</v>
      </c>
      <c r="D16" s="1422">
        <f>'IB_6.5.2.sz.mell'!D16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'IB_6.5.2.sz.mell'!C17</f>
        <v>0</v>
      </c>
      <c r="D17" s="1421">
        <f>'IB_6.5.2.sz.mell'!D17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'IB_6.5.2.sz.mell'!C18</f>
        <v>0</v>
      </c>
      <c r="D18" s="1265">
        <f>'IB_6.5.2.sz.mell'!D18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'IB_6.5.2.sz.mell'!C19</f>
        <v>0</v>
      </c>
      <c r="D19" s="1265">
        <f>'IB_6.5.2.sz.mell'!D19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'IB_6.5.2.sz.mell'!C20</f>
        <v>0</v>
      </c>
      <c r="D20" s="727">
        <f>'IB_6.5.2.sz.mell'!D20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'IB_6.5.2.sz.mell'!C21</f>
        <v>0</v>
      </c>
      <c r="D21" s="1421">
        <f>'IB_6.5.2.sz.mell'!D21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'IB_6.5.2.sz.mell'!C22</f>
        <v>0</v>
      </c>
      <c r="D22" s="1421">
        <f>'IB_6.5.2.sz.mell'!D22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'IB_6.5.2.sz.mell'!C23</f>
        <v>0</v>
      </c>
      <c r="D23" s="1421">
        <f>'IB_6.5.2.sz.mell'!D23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'IB_6.5.2.sz.mell'!C24</f>
        <v>0</v>
      </c>
      <c r="D24" s="1421">
        <f>'IB_6.5.2.sz.mell'!D24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'IB_6.5.2.sz.mell'!C25</f>
        <v>0</v>
      </c>
      <c r="D25" s="727">
        <f>'IB_6.5.2.sz.mell'!D25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'IB_6.5.2.sz.mell'!C26</f>
        <v>0</v>
      </c>
      <c r="D26" s="727">
        <f>'IB_6.5.2.sz.mell'!D26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'IB_6.5.2.sz.mell'!C27</f>
        <v>0</v>
      </c>
      <c r="D27" s="1423">
        <f>'IB_6.5.2.sz.mell'!D27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'IB_6.5.2.sz.mell'!C28</f>
        <v>0</v>
      </c>
      <c r="D28" s="1269">
        <f>'IB_6.5.2.sz.mell'!D28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'IB_6.5.2.sz.mell'!C29</f>
        <v>0</v>
      </c>
      <c r="D29" s="1424">
        <f>'IB_6.5.2.sz.mell'!D29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'IB_6.5.2.sz.mell'!C30</f>
        <v>0</v>
      </c>
      <c r="D30" s="727">
        <f>'IB_6.5.2.sz.mell'!D30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'IB_6.5.2.sz.mell'!C31</f>
        <v>0</v>
      </c>
      <c r="D31" s="1423">
        <f>'IB_6.5.2.sz.mell'!D31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'IB_6.5.2.sz.mell'!C32</f>
        <v>0</v>
      </c>
      <c r="D32" s="1269">
        <f>'IB_6.5.2.sz.mell'!D32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'IB_6.5.2.sz.mell'!C33</f>
        <v>0</v>
      </c>
      <c r="D33" s="1424">
        <f>'IB_6.5.2.sz.mell'!D33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'IB_6.5.2.sz.mell'!C34</f>
        <v>0</v>
      </c>
      <c r="D34" s="727">
        <f>'IB_6.5.2.sz.mell'!D34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'IB_6.5.2.sz.mell'!C35</f>
        <v>0</v>
      </c>
      <c r="D35" s="727">
        <f>'IB_6.5.2.sz.mell'!D35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'IB_6.5.2.sz.mell'!C36</f>
        <v>0</v>
      </c>
      <c r="D36" s="727">
        <f>'IB_6.5.2.sz.mell'!D36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'IB_6.5.2.sz.mell'!C37</f>
        <v>0</v>
      </c>
      <c r="D37" s="727">
        <f>'IB_6.5.2.sz.mell'!D37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'IB_6.5.2.sz.mell'!C38</f>
        <v>0</v>
      </c>
      <c r="D38" s="1423">
        <f>'IB_6.5.2.sz.mell'!D38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'IB_6.5.2.sz.mell'!C39</f>
        <v>0</v>
      </c>
      <c r="D39" s="1269">
        <f>'IB_6.5.2.sz.mell'!D39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'IB_6.5.2.sz.mell'!C40</f>
        <v>0</v>
      </c>
      <c r="D40" s="1424">
        <f>'IB_6.5.2.sz.mell'!D40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'IB_6.5.2.sz.mell'!C41</f>
        <v>0</v>
      </c>
      <c r="D41" s="877">
        <f>'IB_6.5.2.sz.mell'!D41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'IB_6.5.2.sz.mell'!C45</f>
        <v>0</v>
      </c>
      <c r="D45" s="727">
        <f>'IB_6.5.2.sz.mell'!D45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'IB_6.5.2.sz.mell'!C46</f>
        <v>0</v>
      </c>
      <c r="D46" s="1423">
        <f>'IB_6.5.2.sz.mell'!D46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'IB_6.5.2.sz.mell'!C47</f>
        <v>0</v>
      </c>
      <c r="D47" s="1267">
        <f>'IB_6.5.2.sz.mell'!D47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'IB_6.5.2.sz.mell'!C48</f>
        <v>0</v>
      </c>
      <c r="D48" s="1267">
        <f>'IB_6.5.2.sz.mell'!D48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'IB_6.5.2.sz.mell'!C49</f>
        <v>0</v>
      </c>
      <c r="D49" s="1267">
        <f>'IB_6.5.2.sz.mell'!D49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'IB_6.5.2.sz.mell'!C50</f>
        <v>0</v>
      </c>
      <c r="D50" s="1267">
        <f>'IB_6.5.2.sz.mell'!D50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'IB_6.5.2.sz.mell'!C51</f>
        <v>0</v>
      </c>
      <c r="D51" s="727">
        <f>'IB_6.5.2.sz.mell'!D51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'IB_6.5.2.sz.mell'!C52</f>
        <v>0</v>
      </c>
      <c r="D52" s="1423">
        <f>'IB_6.5.2.sz.mell'!D52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'IB_6.5.2.sz.mell'!C53</f>
        <v>0</v>
      </c>
      <c r="D53" s="1267">
        <f>'IB_6.5.2.sz.mell'!D53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'IB_6.5.2.sz.mell'!C54</f>
        <v>0</v>
      </c>
      <c r="D54" s="1267">
        <f>'IB_6.5.2.sz.mell'!D54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'IB_6.5.2.sz.mell'!C55</f>
        <v>0</v>
      </c>
      <c r="D55" s="1267">
        <f>'IB_6.5.2.sz.mell'!D55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'IB_6.5.2.sz.mell'!C56</f>
        <v>0</v>
      </c>
      <c r="D56" s="727">
        <f>'IB_6.5.2.sz.mell'!D56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'IB_6.5.2.sz.mell'!C57</f>
        <v>0</v>
      </c>
      <c r="D57" s="877">
        <f>'IB_6.5.2.sz.mell'!D57</f>
        <v>0</v>
      </c>
      <c r="E57" s="349">
        <f>+E45+E51+E56</f>
        <v>0</v>
      </c>
    </row>
    <row r="58" spans="1:5" ht="15.2" customHeight="1" thickBot="1" x14ac:dyDescent="0.25">
      <c r="C58" s="607">
        <f>'IB_6.5.2.sz.mell'!C58</f>
        <v>0</v>
      </c>
      <c r="D58" s="607">
        <f>'IB_6.5.2.sz.mell'!D58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'IB_6.5.2.sz.mell'!C59</f>
        <v>0</v>
      </c>
      <c r="D59" s="1410">
        <f>'IB_6.5.2.sz.mell'!D59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'IB_6.5.2.sz.mell'!C60</f>
        <v>0</v>
      </c>
      <c r="D60" s="1410">
        <f>'IB_6.5.2.sz.mell'!D60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CONCATENATE(ALAPADATOK!R17,"3. melléklet ",Z_ALAPADATOK!A7," ",Z_ALAPADATOK!B7," ",Z_ALAPADATOK!C7," ",Z_ALAPADATOK!D7," ",Z_ALAPADATOK!E7," ",Z_ALAPADATOK!F7," ",Z_ALAPADATOK!G7," ",Z_ALAPADATOK!H7)</f>
        <v>6.4.3.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CONCATENATE('Z_6.5.2.sz.mell'!B2:D2)</f>
        <v>Kapocs Családsegítő és Gyermekjóléti Szolgálat</v>
      </c>
      <c r="C2" s="2476"/>
      <c r="D2" s="2477"/>
      <c r="E2" s="872" t="s">
        <v>602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'Z_6.5.2.sz.mell'!E4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CONCATENATE('Z_6.5.2.sz.mell'!E5)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'IB_6.5.3.sz.mell'!C8</f>
        <v>0</v>
      </c>
      <c r="D8" s="297">
        <f>'IB_6.5.3.sz.mell'!D8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'IB_6.5.3.sz.mell'!C9</f>
        <v>0</v>
      </c>
      <c r="D9" s="1383">
        <f>'IB_6.5.3.sz.mell'!D9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'IB_6.5.3.sz.mell'!C10</f>
        <v>0</v>
      </c>
      <c r="D10" s="1421">
        <f>'IB_6.5.3.sz.mell'!D10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'IB_6.5.3.sz.mell'!C11</f>
        <v>0</v>
      </c>
      <c r="D11" s="1421">
        <f>'IB_6.5.3.sz.mell'!D11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'IB_6.5.3.sz.mell'!C12</f>
        <v>0</v>
      </c>
      <c r="D12" s="1421">
        <f>'IB_6.5.3.sz.mell'!D12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'IB_6.5.3.sz.mell'!C13</f>
        <v>0</v>
      </c>
      <c r="D13" s="1421">
        <f>'IB_6.5.3.sz.mell'!D13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'IB_6.5.3.sz.mell'!C14</f>
        <v>0</v>
      </c>
      <c r="D14" s="1421">
        <f>'IB_6.5.3.sz.mell'!D14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'IB_6.5.3.sz.mell'!C15</f>
        <v>0</v>
      </c>
      <c r="D15" s="1421">
        <f>'IB_6.5.3.sz.mell'!D15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'IB_6.5.3.sz.mell'!C16</f>
        <v>0</v>
      </c>
      <c r="D16" s="1422">
        <f>'IB_6.5.3.sz.mell'!D16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'IB_6.5.3.sz.mell'!C17</f>
        <v>0</v>
      </c>
      <c r="D17" s="1421">
        <f>'IB_6.5.3.sz.mell'!D17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'IB_6.5.3.sz.mell'!C18</f>
        <v>0</v>
      </c>
      <c r="D18" s="1265">
        <f>'IB_6.5.3.sz.mell'!D18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'IB_6.5.3.sz.mell'!C19</f>
        <v>0</v>
      </c>
      <c r="D19" s="1265">
        <f>'IB_6.5.3.sz.mell'!D19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'IB_6.5.3.sz.mell'!C20</f>
        <v>0</v>
      </c>
      <c r="D20" s="727">
        <f>'IB_6.5.3.sz.mell'!D20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'IB_6.5.3.sz.mell'!C21</f>
        <v>0</v>
      </c>
      <c r="D21" s="1421">
        <f>'IB_6.5.3.sz.mell'!D21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'IB_6.5.3.sz.mell'!C22</f>
        <v>0</v>
      </c>
      <c r="D22" s="1421">
        <f>'IB_6.5.3.sz.mell'!D22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'IB_6.5.3.sz.mell'!C23</f>
        <v>0</v>
      </c>
      <c r="D23" s="1421">
        <f>'IB_6.5.3.sz.mell'!D23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'IB_6.5.3.sz.mell'!C24</f>
        <v>0</v>
      </c>
      <c r="D24" s="1421">
        <f>'IB_6.5.3.sz.mell'!D24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'IB_6.5.3.sz.mell'!C25</f>
        <v>0</v>
      </c>
      <c r="D25" s="727">
        <f>'IB_6.5.3.sz.mell'!D25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'IB_6.5.3.sz.mell'!C26</f>
        <v>0</v>
      </c>
      <c r="D26" s="727">
        <f>'IB_6.5.3.sz.mell'!D26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'IB_6.5.3.sz.mell'!C27</f>
        <v>0</v>
      </c>
      <c r="D27" s="1423">
        <f>'IB_6.5.3.sz.mell'!D27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'IB_6.5.3.sz.mell'!C28</f>
        <v>0</v>
      </c>
      <c r="D28" s="1269">
        <f>'IB_6.5.3.sz.mell'!D28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'IB_6.5.3.sz.mell'!C29</f>
        <v>0</v>
      </c>
      <c r="D29" s="1424">
        <f>'IB_6.5.3.sz.mell'!D29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'IB_6.5.3.sz.mell'!C30</f>
        <v>0</v>
      </c>
      <c r="D30" s="727">
        <f>'IB_6.5.3.sz.mell'!D30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'IB_6.5.3.sz.mell'!C31</f>
        <v>0</v>
      </c>
      <c r="D31" s="1423">
        <f>'IB_6.5.3.sz.mell'!D31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'IB_6.5.3.sz.mell'!C32</f>
        <v>0</v>
      </c>
      <c r="D32" s="1269">
        <f>'IB_6.5.3.sz.mell'!D32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'IB_6.5.3.sz.mell'!C33</f>
        <v>0</v>
      </c>
      <c r="D33" s="1424">
        <f>'IB_6.5.3.sz.mell'!D33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'IB_6.5.3.sz.mell'!C34</f>
        <v>0</v>
      </c>
      <c r="D34" s="727">
        <f>'IB_6.5.3.sz.mell'!D34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'IB_6.5.3.sz.mell'!C35</f>
        <v>0</v>
      </c>
      <c r="D35" s="727">
        <f>'IB_6.5.3.sz.mell'!D35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'IB_6.5.3.sz.mell'!C36</f>
        <v>0</v>
      </c>
      <c r="D36" s="727">
        <f>'IB_6.5.3.sz.mell'!D36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'IB_6.5.3.sz.mell'!C37</f>
        <v>0</v>
      </c>
      <c r="D37" s="727">
        <f>'IB_6.5.3.sz.mell'!D37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'IB_6.5.3.sz.mell'!C38</f>
        <v>0</v>
      </c>
      <c r="D38" s="1423">
        <f>'IB_6.5.3.sz.mell'!D38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'IB_6.5.3.sz.mell'!C39</f>
        <v>0</v>
      </c>
      <c r="D39" s="1269">
        <f>'IB_6.5.3.sz.mell'!D39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'IB_6.5.3.sz.mell'!C40</f>
        <v>0</v>
      </c>
      <c r="D40" s="1424">
        <f>'IB_6.5.3.sz.mell'!D40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'IB_6.5.3.sz.mell'!C41</f>
        <v>0</v>
      </c>
      <c r="D41" s="877">
        <f>'IB_6.5.3.sz.mell'!D41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'IB_6.5.3.sz.mell'!C45</f>
        <v>0</v>
      </c>
      <c r="D45" s="727">
        <f>'IB_6.5.3.sz.mell'!D45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'IB_6.5.3.sz.mell'!C46</f>
        <v>0</v>
      </c>
      <c r="D46" s="1423">
        <f>'IB_6.5.3.sz.mell'!D46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'IB_6.5.3.sz.mell'!C47</f>
        <v>0</v>
      </c>
      <c r="D47" s="1267">
        <f>'IB_6.5.3.sz.mell'!D47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'IB_6.5.3.sz.mell'!C48</f>
        <v>0</v>
      </c>
      <c r="D48" s="1267">
        <f>'IB_6.5.3.sz.mell'!D48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'IB_6.5.3.sz.mell'!C49</f>
        <v>0</v>
      </c>
      <c r="D49" s="1267">
        <f>'IB_6.5.3.sz.mell'!D49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'IB_6.5.3.sz.mell'!C50</f>
        <v>0</v>
      </c>
      <c r="D50" s="1267">
        <f>'IB_6.5.3.sz.mell'!D50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'IB_6.5.3.sz.mell'!C51</f>
        <v>0</v>
      </c>
      <c r="D51" s="727">
        <f>'IB_6.5.3.sz.mell'!D51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'IB_6.5.3.sz.mell'!C52</f>
        <v>0</v>
      </c>
      <c r="D52" s="1423">
        <f>'IB_6.5.3.sz.mell'!D52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'IB_6.5.3.sz.mell'!C53</f>
        <v>0</v>
      </c>
      <c r="D53" s="1267">
        <f>'IB_6.5.3.sz.mell'!D53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'IB_6.5.3.sz.mell'!C54</f>
        <v>0</v>
      </c>
      <c r="D54" s="1267">
        <f>'IB_6.5.3.sz.mell'!D54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'IB_6.5.3.sz.mell'!C55</f>
        <v>0</v>
      </c>
      <c r="D55" s="1267">
        <f>'IB_6.5.3.sz.mell'!D55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'IB_6.5.3.sz.mell'!C56</f>
        <v>0</v>
      </c>
      <c r="D56" s="727">
        <f>'IB_6.5.3.sz.mell'!D56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'IB_6.5.3.sz.mell'!C57</f>
        <v>0</v>
      </c>
      <c r="D57" s="877">
        <f>'IB_6.5.3.sz.mell'!D57</f>
        <v>0</v>
      </c>
      <c r="E57" s="349">
        <f>+E45+E51+E56</f>
        <v>0</v>
      </c>
    </row>
    <row r="58" spans="1:5" ht="15.2" customHeight="1" thickBot="1" x14ac:dyDescent="0.25">
      <c r="C58" s="607">
        <f>'IB_6.5.3.sz.mell'!C58</f>
        <v>0</v>
      </c>
      <c r="D58" s="607">
        <f>'IB_6.5.3.sz.mell'!D58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'IB_6.5.3.sz.mell'!C59</f>
        <v>0</v>
      </c>
      <c r="D59" s="1410">
        <f>'IB_6.5.3.sz.mell'!D59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'IB_6.5.3.sz.mell'!C60</f>
        <v>0</v>
      </c>
      <c r="D60" s="1410">
        <f>'IB_6.5.3.sz.mell'!D60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CONCATENATE(ALAPADATOK!R19," melléklet ",Z_ALAPADATOK!A7," ",Z_ALAPADATOK!B7," ",Z_ALAPADATOK!C7," ",Z_ALAPADATOK!D7," ",Z_ALAPADATOK!E7," ",Z_ALAPADATOK!F7," ",Z_ALAPADATOK!G7," ",Z_ALAPADATOK!H7)</f>
        <v>6.5.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CONCATENATE(Z_ALAPADATOK!B19)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CONCATENATE('Z_6.5.3.sz.mell'!E5)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'IB_6.6.sz.mell'!C8</f>
        <v>0</v>
      </c>
      <c r="D8" s="297">
        <f>'IB_6.6.sz.mell'!D8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'IB_6.6.sz.mell'!C9</f>
        <v>0</v>
      </c>
      <c r="D9" s="1383">
        <f>'IB_6.6.sz.mell'!D9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'IB_6.6.sz.mell'!C10</f>
        <v>0</v>
      </c>
      <c r="D10" s="1421">
        <f>'IB_6.6.sz.mell'!D10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'IB_6.6.sz.mell'!C11</f>
        <v>0</v>
      </c>
      <c r="D11" s="1421">
        <f>'IB_6.6.sz.mell'!D11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'IB_6.6.sz.mell'!C12</f>
        <v>0</v>
      </c>
      <c r="D12" s="1421">
        <f>'IB_6.6.sz.mell'!D12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'IB_6.6.sz.mell'!C13</f>
        <v>0</v>
      </c>
      <c r="D13" s="1421">
        <f>'IB_6.6.sz.mell'!D13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'IB_6.6.sz.mell'!C14</f>
        <v>0</v>
      </c>
      <c r="D14" s="1421">
        <f>'IB_6.6.sz.mell'!D14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'IB_6.6.sz.mell'!C15</f>
        <v>0</v>
      </c>
      <c r="D15" s="1421">
        <f>'IB_6.6.sz.mell'!D15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'IB_6.6.sz.mell'!C16</f>
        <v>0</v>
      </c>
      <c r="D16" s="1422">
        <f>'IB_6.6.sz.mell'!D16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'IB_6.6.sz.mell'!C17</f>
        <v>0</v>
      </c>
      <c r="D17" s="1421">
        <f>'IB_6.6.sz.mell'!D17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'IB_6.6.sz.mell'!C18</f>
        <v>0</v>
      </c>
      <c r="D18" s="1265">
        <f>'IB_6.6.sz.mell'!D18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'IB_6.6.sz.mell'!C19</f>
        <v>0</v>
      </c>
      <c r="D19" s="1265">
        <f>'IB_6.6.sz.mell'!D19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'IB_6.6.sz.mell'!C20</f>
        <v>0</v>
      </c>
      <c r="D20" s="727">
        <f>'IB_6.6.sz.mell'!D20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'IB_6.6.sz.mell'!C21</f>
        <v>0</v>
      </c>
      <c r="D21" s="1421">
        <f>'IB_6.6.sz.mell'!D21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'IB_6.6.sz.mell'!C22</f>
        <v>0</v>
      </c>
      <c r="D22" s="1421">
        <f>'IB_6.6.sz.mell'!D22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'IB_6.6.sz.mell'!C23</f>
        <v>0</v>
      </c>
      <c r="D23" s="1421">
        <f>'IB_6.6.sz.mell'!D23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'IB_6.6.sz.mell'!C24</f>
        <v>0</v>
      </c>
      <c r="D24" s="1421">
        <f>'IB_6.6.sz.mell'!D24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'IB_6.6.sz.mell'!C25</f>
        <v>0</v>
      </c>
      <c r="D25" s="727">
        <f>'IB_6.6.sz.mell'!D25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'IB_6.6.sz.mell'!C26</f>
        <v>0</v>
      </c>
      <c r="D26" s="727">
        <f>'IB_6.6.sz.mell'!D26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'IB_6.6.sz.mell'!C27</f>
        <v>0</v>
      </c>
      <c r="D27" s="1423">
        <f>'IB_6.6.sz.mell'!D27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'IB_6.6.sz.mell'!C28</f>
        <v>0</v>
      </c>
      <c r="D28" s="1269">
        <f>'IB_6.6.sz.mell'!D28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'IB_6.6.sz.mell'!C29</f>
        <v>0</v>
      </c>
      <c r="D29" s="1424">
        <f>'IB_6.6.sz.mell'!D29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'IB_6.6.sz.mell'!C30</f>
        <v>0</v>
      </c>
      <c r="D30" s="727">
        <f>'IB_6.6.sz.mell'!D30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'IB_6.6.sz.mell'!C31</f>
        <v>0</v>
      </c>
      <c r="D31" s="1423">
        <f>'IB_6.6.sz.mell'!D31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'IB_6.6.sz.mell'!C32</f>
        <v>0</v>
      </c>
      <c r="D32" s="1269">
        <f>'IB_6.6.sz.mell'!D32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'IB_6.6.sz.mell'!C33</f>
        <v>0</v>
      </c>
      <c r="D33" s="1424">
        <f>'IB_6.6.sz.mell'!D33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'IB_6.6.sz.mell'!C34</f>
        <v>0</v>
      </c>
      <c r="D34" s="727">
        <f>'IB_6.6.sz.mell'!D34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'IB_6.6.sz.mell'!C35</f>
        <v>0</v>
      </c>
      <c r="D35" s="727">
        <f>'IB_6.6.sz.mell'!D35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'IB_6.6.sz.mell'!C36</f>
        <v>0</v>
      </c>
      <c r="D36" s="727">
        <f>'IB_6.6.sz.mell'!D36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'IB_6.6.sz.mell'!C37</f>
        <v>0</v>
      </c>
      <c r="D37" s="727">
        <f>'IB_6.6.sz.mell'!D37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'IB_6.6.sz.mell'!C38</f>
        <v>0</v>
      </c>
      <c r="D38" s="1423">
        <f>'IB_6.6.sz.mell'!D38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'IB_6.6.sz.mell'!C39</f>
        <v>0</v>
      </c>
      <c r="D39" s="1269">
        <f>'IB_6.6.sz.mell'!D39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'IB_6.6.sz.mell'!C40</f>
        <v>0</v>
      </c>
      <c r="D40" s="1424">
        <f>'IB_6.6.sz.mell'!D40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'IB_6.6.sz.mell'!C41</f>
        <v>0</v>
      </c>
      <c r="D41" s="877">
        <f>'IB_6.6.sz.mell'!D41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'IB_6.6.sz.mell'!C45</f>
        <v>0</v>
      </c>
      <c r="D45" s="727">
        <f>'IB_6.6.sz.mell'!D45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'IB_6.6.sz.mell'!C46</f>
        <v>0</v>
      </c>
      <c r="D46" s="1423">
        <f>'IB_6.6.sz.mell'!D46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'IB_6.6.sz.mell'!C47</f>
        <v>0</v>
      </c>
      <c r="D47" s="1267">
        <f>'IB_6.6.sz.mell'!D47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'IB_6.6.sz.mell'!C48</f>
        <v>0</v>
      </c>
      <c r="D48" s="1267">
        <f>'IB_6.6.sz.mell'!D48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'IB_6.6.sz.mell'!C49</f>
        <v>0</v>
      </c>
      <c r="D49" s="1267">
        <f>'IB_6.6.sz.mell'!D49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'IB_6.6.sz.mell'!C50</f>
        <v>0</v>
      </c>
      <c r="D50" s="1267">
        <f>'IB_6.6.sz.mell'!D50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'IB_6.6.sz.mell'!C51</f>
        <v>0</v>
      </c>
      <c r="D51" s="727">
        <f>'IB_6.6.sz.mell'!D51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'IB_6.6.sz.mell'!C52</f>
        <v>0</v>
      </c>
      <c r="D52" s="1423">
        <f>'IB_6.6.sz.mell'!D52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'IB_6.6.sz.mell'!C53</f>
        <v>0</v>
      </c>
      <c r="D53" s="1267">
        <f>'IB_6.6.sz.mell'!D53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'IB_6.6.sz.mell'!C54</f>
        <v>0</v>
      </c>
      <c r="D54" s="1267">
        <f>'IB_6.6.sz.mell'!D54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'IB_6.6.sz.mell'!C55</f>
        <v>0</v>
      </c>
      <c r="D55" s="1267">
        <f>'IB_6.6.sz.mell'!D55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'IB_6.6.sz.mell'!C56</f>
        <v>0</v>
      </c>
      <c r="D56" s="727">
        <f>'IB_6.6.sz.mell'!D56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'IB_6.6.sz.mell'!C57</f>
        <v>0</v>
      </c>
      <c r="D57" s="877">
        <f>'IB_6.6.sz.mell'!D57</f>
        <v>0</v>
      </c>
      <c r="E57" s="349">
        <f>+E45+E51+E56</f>
        <v>0</v>
      </c>
    </row>
    <row r="58" spans="1:5" ht="15.2" customHeight="1" thickBot="1" x14ac:dyDescent="0.25">
      <c r="C58" s="607">
        <f>'IB_6.6.sz.mell'!C58</f>
        <v>0</v>
      </c>
      <c r="D58" s="607">
        <f>'IB_6.6.sz.mell'!D58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'IB_6.6.sz.mell'!C59</f>
        <v>0</v>
      </c>
      <c r="D59" s="1410">
        <f>'IB_6.6.sz.mell'!D59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'IB_6.6.sz.mell'!C60</f>
        <v>0</v>
      </c>
      <c r="D60" s="1410">
        <f>'IB_6.6.sz.mell'!D60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CONCATENATE(ALAPADATOK!R19,"1. melléklet ",Z_ALAPADATOK!A7," ",Z_ALAPADATOK!B7," ",Z_ALAPADATOK!C7," ",Z_ALAPADATOK!D7," ",Z_ALAPADATOK!E7," ",Z_ALAPADATOK!F7," ",Z_ALAPADATOK!G7," ",Z_ALAPADATOK!H7)</f>
        <v>6.5.1.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CONCATENATE('Z_6.6.sz.mell'!B2:D2)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'Z_6.6.sz.mell'!E4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CONCATENATE('Z_6.6.sz.mell'!E5)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'IB_6.6.1.sz.mell'!C8</f>
        <v>0</v>
      </c>
      <c r="D8" s="297">
        <f>'IB_6.6.1.sz.mell'!D8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'IB_6.6.1.sz.mell'!C9</f>
        <v>0</v>
      </c>
      <c r="D9" s="1383">
        <f>'IB_6.6.1.sz.mell'!D9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'IB_6.6.1.sz.mell'!C10</f>
        <v>0</v>
      </c>
      <c r="D10" s="1421">
        <f>'IB_6.6.1.sz.mell'!D10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'IB_6.6.1.sz.mell'!C11</f>
        <v>0</v>
      </c>
      <c r="D11" s="1421">
        <f>'IB_6.6.1.sz.mell'!D11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'IB_6.6.1.sz.mell'!C12</f>
        <v>0</v>
      </c>
      <c r="D12" s="1421">
        <f>'IB_6.6.1.sz.mell'!D12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'IB_6.6.1.sz.mell'!C13</f>
        <v>0</v>
      </c>
      <c r="D13" s="1421">
        <f>'IB_6.6.1.sz.mell'!D13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'IB_6.6.1.sz.mell'!C14</f>
        <v>0</v>
      </c>
      <c r="D14" s="1421">
        <f>'IB_6.6.1.sz.mell'!D14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'IB_6.6.1.sz.mell'!C15</f>
        <v>0</v>
      </c>
      <c r="D15" s="1421">
        <f>'IB_6.6.1.sz.mell'!D15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'IB_6.6.1.sz.mell'!C16</f>
        <v>0</v>
      </c>
      <c r="D16" s="1422">
        <f>'IB_6.6.1.sz.mell'!D16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'IB_6.6.1.sz.mell'!C17</f>
        <v>0</v>
      </c>
      <c r="D17" s="1421">
        <f>'IB_6.6.1.sz.mell'!D17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'IB_6.6.1.sz.mell'!C18</f>
        <v>0</v>
      </c>
      <c r="D18" s="1265">
        <f>'IB_6.6.1.sz.mell'!D18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'IB_6.6.1.sz.mell'!C19</f>
        <v>0</v>
      </c>
      <c r="D19" s="1265">
        <f>'IB_6.6.1.sz.mell'!D19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'IB_6.6.1.sz.mell'!C20</f>
        <v>0</v>
      </c>
      <c r="D20" s="727">
        <f>'IB_6.6.1.sz.mell'!D20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'IB_6.6.1.sz.mell'!C21</f>
        <v>0</v>
      </c>
      <c r="D21" s="1421">
        <f>'IB_6.6.1.sz.mell'!D21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'IB_6.6.1.sz.mell'!C22</f>
        <v>0</v>
      </c>
      <c r="D22" s="1421">
        <f>'IB_6.6.1.sz.mell'!D22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'IB_6.6.1.sz.mell'!C23</f>
        <v>0</v>
      </c>
      <c r="D23" s="1421">
        <f>'IB_6.6.1.sz.mell'!D23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'IB_6.6.1.sz.mell'!C24</f>
        <v>0</v>
      </c>
      <c r="D24" s="1421">
        <f>'IB_6.6.1.sz.mell'!D24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'IB_6.6.1.sz.mell'!C25</f>
        <v>0</v>
      </c>
      <c r="D25" s="727">
        <f>'IB_6.6.1.sz.mell'!D25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'IB_6.6.1.sz.mell'!C26</f>
        <v>0</v>
      </c>
      <c r="D26" s="727">
        <f>'IB_6.6.1.sz.mell'!D26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'IB_6.6.1.sz.mell'!C27</f>
        <v>0</v>
      </c>
      <c r="D27" s="1423">
        <f>'IB_6.6.1.sz.mell'!D27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'IB_6.6.1.sz.mell'!C28</f>
        <v>0</v>
      </c>
      <c r="D28" s="1269">
        <f>'IB_6.6.1.sz.mell'!D28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'IB_6.6.1.sz.mell'!C29</f>
        <v>0</v>
      </c>
      <c r="D29" s="1424">
        <f>'IB_6.6.1.sz.mell'!D29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'IB_6.6.1.sz.mell'!C30</f>
        <v>0</v>
      </c>
      <c r="D30" s="727">
        <f>'IB_6.6.1.sz.mell'!D30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'IB_6.6.1.sz.mell'!C31</f>
        <v>0</v>
      </c>
      <c r="D31" s="1423">
        <f>'IB_6.6.1.sz.mell'!D31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'IB_6.6.1.sz.mell'!C32</f>
        <v>0</v>
      </c>
      <c r="D32" s="1269">
        <f>'IB_6.6.1.sz.mell'!D32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'IB_6.6.1.sz.mell'!C33</f>
        <v>0</v>
      </c>
      <c r="D33" s="1424">
        <f>'IB_6.6.1.sz.mell'!D33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'IB_6.6.1.sz.mell'!C34</f>
        <v>0</v>
      </c>
      <c r="D34" s="727">
        <f>'IB_6.6.1.sz.mell'!D34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'IB_6.6.1.sz.mell'!C35</f>
        <v>0</v>
      </c>
      <c r="D35" s="727">
        <f>'IB_6.6.1.sz.mell'!D35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'IB_6.6.1.sz.mell'!C36</f>
        <v>0</v>
      </c>
      <c r="D36" s="727">
        <f>'IB_6.6.1.sz.mell'!D36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'IB_6.6.1.sz.mell'!C37</f>
        <v>0</v>
      </c>
      <c r="D37" s="727">
        <f>'IB_6.6.1.sz.mell'!D37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'IB_6.6.1.sz.mell'!C38</f>
        <v>0</v>
      </c>
      <c r="D38" s="1423">
        <f>'IB_6.6.1.sz.mell'!D38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'IB_6.6.1.sz.mell'!C39</f>
        <v>0</v>
      </c>
      <c r="D39" s="1269">
        <f>'IB_6.6.1.sz.mell'!D39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'IB_6.6.1.sz.mell'!C40</f>
        <v>0</v>
      </c>
      <c r="D40" s="1424">
        <f>'IB_6.6.1.sz.mell'!D40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'IB_6.6.1.sz.mell'!C41</f>
        <v>0</v>
      </c>
      <c r="D41" s="877">
        <f>'IB_6.6.1.sz.mell'!D41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'IB_6.6.1.sz.mell'!C45</f>
        <v>0</v>
      </c>
      <c r="D45" s="727">
        <f>'IB_6.6.1.sz.mell'!D45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'IB_6.6.1.sz.mell'!C46</f>
        <v>0</v>
      </c>
      <c r="D46" s="1423">
        <f>'IB_6.6.1.sz.mell'!D46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'IB_6.6.1.sz.mell'!C47</f>
        <v>0</v>
      </c>
      <c r="D47" s="1267">
        <f>'IB_6.6.1.sz.mell'!D47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'IB_6.6.1.sz.mell'!C48</f>
        <v>0</v>
      </c>
      <c r="D48" s="1267">
        <f>'IB_6.6.1.sz.mell'!D48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'IB_6.6.1.sz.mell'!C49</f>
        <v>0</v>
      </c>
      <c r="D49" s="1267">
        <f>'IB_6.6.1.sz.mell'!D49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'IB_6.6.1.sz.mell'!C50</f>
        <v>0</v>
      </c>
      <c r="D50" s="1267">
        <f>'IB_6.6.1.sz.mell'!D50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'IB_6.6.1.sz.mell'!C51</f>
        <v>0</v>
      </c>
      <c r="D51" s="727">
        <f>'IB_6.6.1.sz.mell'!D51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'IB_6.6.1.sz.mell'!C52</f>
        <v>0</v>
      </c>
      <c r="D52" s="1423">
        <f>'IB_6.6.1.sz.mell'!D52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'IB_6.6.1.sz.mell'!C53</f>
        <v>0</v>
      </c>
      <c r="D53" s="1267">
        <f>'IB_6.6.1.sz.mell'!D53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'IB_6.6.1.sz.mell'!C54</f>
        <v>0</v>
      </c>
      <c r="D54" s="1267">
        <f>'IB_6.6.1.sz.mell'!D54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'IB_6.6.1.sz.mell'!C55</f>
        <v>0</v>
      </c>
      <c r="D55" s="1267">
        <f>'IB_6.6.1.sz.mell'!D55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'IB_6.6.1.sz.mell'!C56</f>
        <v>0</v>
      </c>
      <c r="D56" s="727">
        <f>'IB_6.6.1.sz.mell'!D56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'IB_6.6.1.sz.mell'!C57</f>
        <v>0</v>
      </c>
      <c r="D57" s="877">
        <f>'IB_6.6.1.sz.mell'!D57</f>
        <v>0</v>
      </c>
      <c r="E57" s="349">
        <f>+E45+E51+E56</f>
        <v>0</v>
      </c>
    </row>
    <row r="58" spans="1:5" ht="15.2" customHeight="1" thickBot="1" x14ac:dyDescent="0.25">
      <c r="C58" s="607">
        <f>'IB_6.6.1.sz.mell'!C58</f>
        <v>0</v>
      </c>
      <c r="D58" s="607">
        <f>'IB_6.6.1.sz.mell'!D58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'IB_6.6.1.sz.mell'!C59</f>
        <v>0</v>
      </c>
      <c r="D59" s="1410">
        <f>'IB_6.6.1.sz.mell'!D59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'IB_6.6.1.sz.mell'!C60</f>
        <v>0</v>
      </c>
      <c r="D60" s="1410">
        <f>'IB_6.6.1.sz.mell'!D60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CONCATENATE(ALAPADATOK!R19,"2. melléklet ",Z_ALAPADATOK!A7," ",Z_ALAPADATOK!B7," ",Z_ALAPADATOK!C7," ",Z_ALAPADATOK!D7," ",Z_ALAPADATOK!E7," ",Z_ALAPADATOK!F7," ",Z_ALAPADATOK!G7," ",Z_ALAPADATOK!H7)</f>
        <v>6.5.2.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CONCATENATE('Z_6.6.1.sz.mell'!B2:D2)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'Z_6.6.1.sz.mell'!E4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CONCATENATE('Z_6.6.1.sz.mell'!E5)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'IB_6.6.2.sz.mell'!C8</f>
        <v>0</v>
      </c>
      <c r="D8" s="297">
        <f>'IB_6.6.2.sz.mell'!D8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'IB_6.6.2.sz.mell'!C9</f>
        <v>0</v>
      </c>
      <c r="D9" s="1383">
        <f>'IB_6.6.2.sz.mell'!D9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'IB_6.6.2.sz.mell'!C10</f>
        <v>0</v>
      </c>
      <c r="D10" s="1421">
        <f>'IB_6.6.2.sz.mell'!D10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'IB_6.6.2.sz.mell'!C11</f>
        <v>0</v>
      </c>
      <c r="D11" s="1421">
        <f>'IB_6.6.2.sz.mell'!D11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'IB_6.6.2.sz.mell'!C12</f>
        <v>0</v>
      </c>
      <c r="D12" s="1421">
        <f>'IB_6.6.2.sz.mell'!D12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'IB_6.6.2.sz.mell'!C13</f>
        <v>0</v>
      </c>
      <c r="D13" s="1421">
        <f>'IB_6.6.2.sz.mell'!D13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'IB_6.6.2.sz.mell'!C14</f>
        <v>0</v>
      </c>
      <c r="D14" s="1421">
        <f>'IB_6.6.2.sz.mell'!D14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'IB_6.6.2.sz.mell'!C15</f>
        <v>0</v>
      </c>
      <c r="D15" s="1421">
        <f>'IB_6.6.2.sz.mell'!D15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'IB_6.6.2.sz.mell'!C16</f>
        <v>0</v>
      </c>
      <c r="D16" s="1422">
        <f>'IB_6.6.2.sz.mell'!D16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'IB_6.6.2.sz.mell'!C17</f>
        <v>0</v>
      </c>
      <c r="D17" s="1421">
        <f>'IB_6.6.2.sz.mell'!D17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'IB_6.6.2.sz.mell'!C18</f>
        <v>0</v>
      </c>
      <c r="D18" s="1265">
        <f>'IB_6.6.2.sz.mell'!D18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'IB_6.6.2.sz.mell'!C19</f>
        <v>0</v>
      </c>
      <c r="D19" s="1265">
        <f>'IB_6.6.2.sz.mell'!D19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'IB_6.6.2.sz.mell'!C20</f>
        <v>0</v>
      </c>
      <c r="D20" s="727">
        <f>'IB_6.6.2.sz.mell'!D20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'IB_6.6.2.sz.mell'!C21</f>
        <v>0</v>
      </c>
      <c r="D21" s="1421">
        <f>'IB_6.6.2.sz.mell'!D21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'IB_6.6.2.sz.mell'!C22</f>
        <v>0</v>
      </c>
      <c r="D22" s="1421">
        <f>'IB_6.6.2.sz.mell'!D22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'IB_6.6.2.sz.mell'!C23</f>
        <v>0</v>
      </c>
      <c r="D23" s="1421">
        <f>'IB_6.6.2.sz.mell'!D23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'IB_6.6.2.sz.mell'!C24</f>
        <v>0</v>
      </c>
      <c r="D24" s="1421">
        <f>'IB_6.6.2.sz.mell'!D24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'IB_6.6.2.sz.mell'!C25</f>
        <v>0</v>
      </c>
      <c r="D25" s="727">
        <f>'IB_6.6.2.sz.mell'!D25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'IB_6.6.2.sz.mell'!C26</f>
        <v>0</v>
      </c>
      <c r="D26" s="727">
        <f>'IB_6.6.2.sz.mell'!D26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'IB_6.6.2.sz.mell'!C27</f>
        <v>0</v>
      </c>
      <c r="D27" s="1423">
        <f>'IB_6.6.2.sz.mell'!D27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'IB_6.6.2.sz.mell'!C28</f>
        <v>0</v>
      </c>
      <c r="D28" s="1269">
        <f>'IB_6.6.2.sz.mell'!D28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'IB_6.6.2.sz.mell'!C29</f>
        <v>0</v>
      </c>
      <c r="D29" s="1424">
        <f>'IB_6.6.2.sz.mell'!D29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'IB_6.6.2.sz.mell'!C30</f>
        <v>0</v>
      </c>
      <c r="D30" s="727">
        <f>'IB_6.6.2.sz.mell'!D30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'IB_6.6.2.sz.mell'!C31</f>
        <v>0</v>
      </c>
      <c r="D31" s="1423">
        <f>'IB_6.6.2.sz.mell'!D31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'IB_6.6.2.sz.mell'!C32</f>
        <v>0</v>
      </c>
      <c r="D32" s="1269">
        <f>'IB_6.6.2.sz.mell'!D32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'IB_6.6.2.sz.mell'!C33</f>
        <v>0</v>
      </c>
      <c r="D33" s="1424">
        <f>'IB_6.6.2.sz.mell'!D33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'IB_6.6.2.sz.mell'!C34</f>
        <v>0</v>
      </c>
      <c r="D34" s="727">
        <f>'IB_6.6.2.sz.mell'!D34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'IB_6.6.2.sz.mell'!C35</f>
        <v>0</v>
      </c>
      <c r="D35" s="727">
        <f>'IB_6.6.2.sz.mell'!D35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'IB_6.6.2.sz.mell'!C36</f>
        <v>0</v>
      </c>
      <c r="D36" s="727">
        <f>'IB_6.6.2.sz.mell'!D36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'IB_6.6.2.sz.mell'!C37</f>
        <v>0</v>
      </c>
      <c r="D37" s="727">
        <f>'IB_6.6.2.sz.mell'!D37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'IB_6.6.2.sz.mell'!C38</f>
        <v>0</v>
      </c>
      <c r="D38" s="1423">
        <f>'IB_6.6.2.sz.mell'!D38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'IB_6.6.2.sz.mell'!C39</f>
        <v>0</v>
      </c>
      <c r="D39" s="1269">
        <f>'IB_6.6.2.sz.mell'!D39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'IB_6.6.2.sz.mell'!C40</f>
        <v>0</v>
      </c>
      <c r="D40" s="1424">
        <f>'IB_6.6.2.sz.mell'!D40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'IB_6.6.2.sz.mell'!C41</f>
        <v>0</v>
      </c>
      <c r="D41" s="877">
        <f>'IB_6.6.2.sz.mell'!D41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'IB_6.6.2.sz.mell'!C45</f>
        <v>0</v>
      </c>
      <c r="D45" s="727">
        <f>'IB_6.6.2.sz.mell'!D45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'IB_6.6.2.sz.mell'!C46</f>
        <v>0</v>
      </c>
      <c r="D46" s="1423">
        <f>'IB_6.6.2.sz.mell'!D46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'IB_6.6.2.sz.mell'!C47</f>
        <v>0</v>
      </c>
      <c r="D47" s="1267">
        <f>'IB_6.6.2.sz.mell'!D47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'IB_6.6.2.sz.mell'!C48</f>
        <v>0</v>
      </c>
      <c r="D48" s="1267">
        <f>'IB_6.6.2.sz.mell'!D48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'IB_6.6.2.sz.mell'!C49</f>
        <v>0</v>
      </c>
      <c r="D49" s="1267">
        <f>'IB_6.6.2.sz.mell'!D49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'IB_6.6.2.sz.mell'!C50</f>
        <v>0</v>
      </c>
      <c r="D50" s="1267">
        <f>'IB_6.6.2.sz.mell'!D50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'IB_6.6.2.sz.mell'!C51</f>
        <v>0</v>
      </c>
      <c r="D51" s="727">
        <f>'IB_6.6.2.sz.mell'!D51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'IB_6.6.2.sz.mell'!C52</f>
        <v>0</v>
      </c>
      <c r="D52" s="1423">
        <f>'IB_6.6.2.sz.mell'!D52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'IB_6.6.2.sz.mell'!C53</f>
        <v>0</v>
      </c>
      <c r="D53" s="1267">
        <f>'IB_6.6.2.sz.mell'!D53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'IB_6.6.2.sz.mell'!C54</f>
        <v>0</v>
      </c>
      <c r="D54" s="1267">
        <f>'IB_6.6.2.sz.mell'!D54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'IB_6.6.2.sz.mell'!C55</f>
        <v>0</v>
      </c>
      <c r="D55" s="1267">
        <f>'IB_6.6.2.sz.mell'!D55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'IB_6.6.2.sz.mell'!C56</f>
        <v>0</v>
      </c>
      <c r="D56" s="727">
        <f>'IB_6.6.2.sz.mell'!D56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'IB_6.6.2.sz.mell'!C57</f>
        <v>0</v>
      </c>
      <c r="D57" s="877">
        <f>'IB_6.6.2.sz.mell'!D57</f>
        <v>0</v>
      </c>
      <c r="E57" s="349">
        <f>+E45+E51+E56</f>
        <v>0</v>
      </c>
    </row>
    <row r="58" spans="1:5" ht="15.2" customHeight="1" thickBot="1" x14ac:dyDescent="0.25">
      <c r="C58" s="607">
        <f>'IB_6.6.2.sz.mell'!C58</f>
        <v>0</v>
      </c>
      <c r="D58" s="607">
        <f>'IB_6.6.2.sz.mell'!D58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'IB_6.6.2.sz.mell'!C59</f>
        <v>0</v>
      </c>
      <c r="D59" s="1410">
        <f>'IB_6.6.2.sz.mell'!D59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'IB_6.6.2.sz.mell'!C60</f>
        <v>0</v>
      </c>
      <c r="D60" s="1410">
        <f>'IB_6.6.2.sz.mell'!D60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6" sqref="H2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CONCATENATE(ALAPADATOK!R19,"3. melléklet ",Z_ALAPADATOK!A7," ",Z_ALAPADATOK!B7," ",Z_ALAPADATOK!C7," ",Z_ALAPADATOK!D7," ",Z_ALAPADATOK!E7," ",Z_ALAPADATOK!F7," ",Z_ALAPADATOK!G7," ",Z_ALAPADATOK!H7)</f>
        <v>6.5.3.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CONCATENATE('Z_6.6.2.sz.mell'!B2:D2)</f>
        <v>4 kvi név</v>
      </c>
      <c r="C2" s="2476"/>
      <c r="D2" s="2477"/>
      <c r="E2" s="872" t="s">
        <v>603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'Z_6.6.2.sz.mell'!E4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CONCATENATE('Z_6.6.2.sz.mell'!E5)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'IB_6.6.3.sz.mell'!C8</f>
        <v>0</v>
      </c>
      <c r="D8" s="297">
        <f>'IB_6.6.3.sz.mell'!D8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'IB_6.6.3.sz.mell'!C9</f>
        <v>0</v>
      </c>
      <c r="D9" s="1383">
        <f>'IB_6.6.3.sz.mell'!D9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'IB_6.6.3.sz.mell'!C10</f>
        <v>0</v>
      </c>
      <c r="D10" s="1421">
        <f>'IB_6.6.3.sz.mell'!D10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'IB_6.6.3.sz.mell'!C11</f>
        <v>0</v>
      </c>
      <c r="D11" s="1421">
        <f>'IB_6.6.3.sz.mell'!D11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'IB_6.6.3.sz.mell'!C12</f>
        <v>0</v>
      </c>
      <c r="D12" s="1421">
        <f>'IB_6.6.3.sz.mell'!D12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'IB_6.6.3.sz.mell'!C13</f>
        <v>0</v>
      </c>
      <c r="D13" s="1421">
        <f>'IB_6.6.3.sz.mell'!D13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'IB_6.6.3.sz.mell'!C14</f>
        <v>0</v>
      </c>
      <c r="D14" s="1421">
        <f>'IB_6.6.3.sz.mell'!D14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'IB_6.6.3.sz.mell'!C15</f>
        <v>0</v>
      </c>
      <c r="D15" s="1421">
        <f>'IB_6.6.3.sz.mell'!D15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'IB_6.6.3.sz.mell'!C16</f>
        <v>0</v>
      </c>
      <c r="D16" s="1422">
        <f>'IB_6.6.3.sz.mell'!D16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'IB_6.6.3.sz.mell'!C17</f>
        <v>0</v>
      </c>
      <c r="D17" s="1421">
        <f>'IB_6.6.3.sz.mell'!D17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'IB_6.6.3.sz.mell'!C18</f>
        <v>0</v>
      </c>
      <c r="D18" s="1265">
        <f>'IB_6.6.3.sz.mell'!D18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'IB_6.6.3.sz.mell'!C19</f>
        <v>0</v>
      </c>
      <c r="D19" s="1265">
        <f>'IB_6.6.3.sz.mell'!D19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'IB_6.6.3.sz.mell'!C20</f>
        <v>0</v>
      </c>
      <c r="D20" s="727">
        <f>'IB_6.6.3.sz.mell'!D20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'IB_6.6.3.sz.mell'!C21</f>
        <v>0</v>
      </c>
      <c r="D21" s="1421">
        <f>'IB_6.6.3.sz.mell'!D21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'IB_6.6.3.sz.mell'!C22</f>
        <v>0</v>
      </c>
      <c r="D22" s="1421">
        <f>'IB_6.6.3.sz.mell'!D22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'IB_6.6.3.sz.mell'!C23</f>
        <v>0</v>
      </c>
      <c r="D23" s="1421">
        <f>'IB_6.6.3.sz.mell'!D23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'IB_6.6.3.sz.mell'!C24</f>
        <v>0</v>
      </c>
      <c r="D24" s="1421">
        <f>'IB_6.6.3.sz.mell'!D24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'IB_6.6.3.sz.mell'!C25</f>
        <v>0</v>
      </c>
      <c r="D25" s="727">
        <f>'IB_6.6.3.sz.mell'!D25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'IB_6.6.3.sz.mell'!C26</f>
        <v>0</v>
      </c>
      <c r="D26" s="727">
        <f>'IB_6.6.3.sz.mell'!D26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'IB_6.6.3.sz.mell'!C27</f>
        <v>0</v>
      </c>
      <c r="D27" s="1423">
        <f>'IB_6.6.3.sz.mell'!D27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'IB_6.6.3.sz.mell'!C28</f>
        <v>0</v>
      </c>
      <c r="D28" s="1269">
        <f>'IB_6.6.3.sz.mell'!D28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'IB_6.6.3.sz.mell'!C29</f>
        <v>0</v>
      </c>
      <c r="D29" s="1424">
        <f>'IB_6.6.3.sz.mell'!D29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'IB_6.6.3.sz.mell'!C30</f>
        <v>0</v>
      </c>
      <c r="D30" s="727">
        <f>'IB_6.6.3.sz.mell'!D30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'IB_6.6.3.sz.mell'!C31</f>
        <v>0</v>
      </c>
      <c r="D31" s="1423">
        <f>'IB_6.6.3.sz.mell'!D31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'IB_6.6.3.sz.mell'!C32</f>
        <v>0</v>
      </c>
      <c r="D32" s="1269">
        <f>'IB_6.6.3.sz.mell'!D32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'IB_6.6.3.sz.mell'!C33</f>
        <v>0</v>
      </c>
      <c r="D33" s="1424">
        <f>'IB_6.6.3.sz.mell'!D33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'IB_6.6.3.sz.mell'!C34</f>
        <v>0</v>
      </c>
      <c r="D34" s="727">
        <f>'IB_6.6.3.sz.mell'!D34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'IB_6.6.3.sz.mell'!C35</f>
        <v>0</v>
      </c>
      <c r="D35" s="727">
        <f>'IB_6.6.3.sz.mell'!D35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'IB_6.6.3.sz.mell'!C36</f>
        <v>0</v>
      </c>
      <c r="D36" s="727">
        <f>'IB_6.6.3.sz.mell'!D36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'IB_6.6.3.sz.mell'!C37</f>
        <v>0</v>
      </c>
      <c r="D37" s="727">
        <f>'IB_6.6.3.sz.mell'!D37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'IB_6.6.3.sz.mell'!C38</f>
        <v>0</v>
      </c>
      <c r="D38" s="1423">
        <f>'IB_6.6.3.sz.mell'!D38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'IB_6.6.3.sz.mell'!C39</f>
        <v>0</v>
      </c>
      <c r="D39" s="1269">
        <f>'IB_6.6.3.sz.mell'!D39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'IB_6.6.3.sz.mell'!C40</f>
        <v>0</v>
      </c>
      <c r="D40" s="1424">
        <f>'IB_6.6.3.sz.mell'!D40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'IB_6.6.3.sz.mell'!C41</f>
        <v>0</v>
      </c>
      <c r="D41" s="877">
        <f>'IB_6.6.3.sz.mell'!D41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'IB_6.6.3.sz.mell'!C45</f>
        <v>0</v>
      </c>
      <c r="D45" s="727">
        <f>'IB_6.6.3.sz.mell'!D45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'IB_6.6.3.sz.mell'!C46</f>
        <v>0</v>
      </c>
      <c r="D46" s="1423">
        <f>'IB_6.6.3.sz.mell'!D46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'IB_6.6.3.sz.mell'!C47</f>
        <v>0</v>
      </c>
      <c r="D47" s="1267">
        <f>'IB_6.6.3.sz.mell'!D47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'IB_6.6.3.sz.mell'!C48</f>
        <v>0</v>
      </c>
      <c r="D48" s="1267">
        <f>'IB_6.6.3.sz.mell'!D48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'IB_6.6.3.sz.mell'!C49</f>
        <v>0</v>
      </c>
      <c r="D49" s="1267">
        <f>'IB_6.6.3.sz.mell'!D49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'IB_6.6.3.sz.mell'!C50</f>
        <v>0</v>
      </c>
      <c r="D50" s="1267">
        <f>'IB_6.6.3.sz.mell'!D50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'IB_6.6.3.sz.mell'!C51</f>
        <v>0</v>
      </c>
      <c r="D51" s="727">
        <f>'IB_6.6.3.sz.mell'!D51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'IB_6.6.3.sz.mell'!C52</f>
        <v>0</v>
      </c>
      <c r="D52" s="1423">
        <f>'IB_6.6.3.sz.mell'!D52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'IB_6.6.3.sz.mell'!C53</f>
        <v>0</v>
      </c>
      <c r="D53" s="1267">
        <f>'IB_6.6.3.sz.mell'!D53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'IB_6.6.3.sz.mell'!C54</f>
        <v>0</v>
      </c>
      <c r="D54" s="1267">
        <f>'IB_6.6.3.sz.mell'!D54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'IB_6.6.3.sz.mell'!C55</f>
        <v>0</v>
      </c>
      <c r="D55" s="1267">
        <f>'IB_6.6.3.sz.mell'!D55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'IB_6.6.3.sz.mell'!C56</f>
        <v>0</v>
      </c>
      <c r="D56" s="727">
        <f>'IB_6.6.3.sz.mell'!D56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'IB_6.6.3.sz.mell'!C57</f>
        <v>0</v>
      </c>
      <c r="D57" s="877">
        <f>'IB_6.6.3.sz.mell'!D57</f>
        <v>0</v>
      </c>
      <c r="E57" s="349">
        <f>+E45+E51+E56</f>
        <v>0</v>
      </c>
    </row>
    <row r="58" spans="1:5" ht="15.2" customHeight="1" thickBot="1" x14ac:dyDescent="0.25">
      <c r="C58" s="607">
        <f>'IB_6.6.3.sz.mell'!C58</f>
        <v>0</v>
      </c>
      <c r="D58" s="607">
        <f>'IB_6.6.3.sz.mell'!D58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'IB_6.6.3.sz.mell'!C59</f>
        <v>0</v>
      </c>
      <c r="D59" s="1410">
        <f>'IB_6.6.3.sz.mell'!D59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'IB_6.6.3.sz.mell'!C60</f>
        <v>0</v>
      </c>
      <c r="D60" s="1410">
        <f>'IB_6.6.3.sz.mell'!D60</f>
        <v>0</v>
      </c>
      <c r="E60" s="865"/>
    </row>
  </sheetData>
  <sheetProtection sheet="1" formatCells="0"/>
  <customSheetViews>
    <customSheetView guid="{9A8A2574-4E4C-4A0E-A4B4-611EAAF4A38D}" scale="120">
      <selection activeCell="H26" sqref="H2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27" sqref="H27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CONCATENATE(ALAPADATOK!R21," melléklet ",Z_ALAPADATOK!A7," ",Z_ALAPADATOK!B7," ",Z_ALAPADATOK!C7," ",Z_ALAPADATOK!D7," ",Z_ALAPADATOK!E7," ",Z_ALAPADATOK!F7," ",Z_ALAPADATOK!G7," ",Z_ALAPADATOK!H7)</f>
        <v>6.6.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CONCATENATE(Z_ALAPADATOK!B21)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CONCATENATE('Z_6.6.3.sz.mell'!E5)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'IB_6.7.sz.mell'!C8</f>
        <v>0</v>
      </c>
      <c r="D8" s="297">
        <f>'IB_6.7.sz.mell'!D8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'IB_6.7.sz.mell'!C9</f>
        <v>0</v>
      </c>
      <c r="D9" s="1383">
        <f>'IB_6.7.sz.mell'!D9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'IB_6.7.sz.mell'!C10</f>
        <v>0</v>
      </c>
      <c r="D10" s="1421">
        <f>'IB_6.7.sz.mell'!D10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'IB_6.7.sz.mell'!C11</f>
        <v>0</v>
      </c>
      <c r="D11" s="1421">
        <f>'IB_6.7.sz.mell'!D11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'IB_6.7.sz.mell'!C12</f>
        <v>0</v>
      </c>
      <c r="D12" s="1421">
        <f>'IB_6.7.sz.mell'!D12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'IB_6.7.sz.mell'!C13</f>
        <v>0</v>
      </c>
      <c r="D13" s="1421">
        <f>'IB_6.7.sz.mell'!D13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'IB_6.7.sz.mell'!C14</f>
        <v>0</v>
      </c>
      <c r="D14" s="1421">
        <f>'IB_6.7.sz.mell'!D14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'IB_6.7.sz.mell'!C15</f>
        <v>0</v>
      </c>
      <c r="D15" s="1421">
        <f>'IB_6.7.sz.mell'!D15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'IB_6.7.sz.mell'!C16</f>
        <v>0</v>
      </c>
      <c r="D16" s="1422">
        <f>'IB_6.7.sz.mell'!D16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'IB_6.7.sz.mell'!C17</f>
        <v>0</v>
      </c>
      <c r="D17" s="1421">
        <f>'IB_6.7.sz.mell'!D17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'IB_6.7.sz.mell'!C18</f>
        <v>0</v>
      </c>
      <c r="D18" s="1265">
        <f>'IB_6.7.sz.mell'!D18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'IB_6.7.sz.mell'!C19</f>
        <v>0</v>
      </c>
      <c r="D19" s="1265">
        <f>'IB_6.7.sz.mell'!D19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'IB_6.7.sz.mell'!C20</f>
        <v>0</v>
      </c>
      <c r="D20" s="727">
        <f>'IB_6.7.sz.mell'!D20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'IB_6.7.sz.mell'!C21</f>
        <v>0</v>
      </c>
      <c r="D21" s="1421">
        <f>'IB_6.7.sz.mell'!D21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'IB_6.7.sz.mell'!C22</f>
        <v>0</v>
      </c>
      <c r="D22" s="1421">
        <f>'IB_6.7.sz.mell'!D22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'IB_6.7.sz.mell'!C23</f>
        <v>0</v>
      </c>
      <c r="D23" s="1421">
        <f>'IB_6.7.sz.mell'!D23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'IB_6.7.sz.mell'!C24</f>
        <v>0</v>
      </c>
      <c r="D24" s="1421">
        <f>'IB_6.7.sz.mell'!D24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'IB_6.7.sz.mell'!C25</f>
        <v>0</v>
      </c>
      <c r="D25" s="727">
        <f>'IB_6.7.sz.mell'!D25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'IB_6.7.sz.mell'!C26</f>
        <v>0</v>
      </c>
      <c r="D26" s="727">
        <f>'IB_6.7.sz.mell'!D26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'IB_6.7.sz.mell'!C27</f>
        <v>0</v>
      </c>
      <c r="D27" s="1423">
        <f>'IB_6.7.sz.mell'!D27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'IB_6.7.sz.mell'!C28</f>
        <v>0</v>
      </c>
      <c r="D28" s="1269">
        <f>'IB_6.7.sz.mell'!D28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'IB_6.7.sz.mell'!C29</f>
        <v>0</v>
      </c>
      <c r="D29" s="1424">
        <f>'IB_6.7.sz.mell'!D29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'IB_6.7.sz.mell'!C30</f>
        <v>0</v>
      </c>
      <c r="D30" s="727">
        <f>'IB_6.7.sz.mell'!D30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'IB_6.7.sz.mell'!C31</f>
        <v>0</v>
      </c>
      <c r="D31" s="1423">
        <f>'IB_6.7.sz.mell'!D31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'IB_6.7.sz.mell'!C32</f>
        <v>0</v>
      </c>
      <c r="D32" s="1269">
        <f>'IB_6.7.sz.mell'!D32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'IB_6.7.sz.mell'!C33</f>
        <v>0</v>
      </c>
      <c r="D33" s="1424">
        <f>'IB_6.7.sz.mell'!D33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'IB_6.7.sz.mell'!C34</f>
        <v>0</v>
      </c>
      <c r="D34" s="727">
        <f>'IB_6.7.sz.mell'!D34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'IB_6.7.sz.mell'!C35</f>
        <v>0</v>
      </c>
      <c r="D35" s="727">
        <f>'IB_6.7.sz.mell'!D35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'IB_6.7.sz.mell'!C36</f>
        <v>0</v>
      </c>
      <c r="D36" s="727">
        <f>'IB_6.7.sz.mell'!D36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'IB_6.7.sz.mell'!C37</f>
        <v>0</v>
      </c>
      <c r="D37" s="727">
        <f>'IB_6.7.sz.mell'!D37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'IB_6.7.sz.mell'!C38</f>
        <v>0</v>
      </c>
      <c r="D38" s="1423">
        <f>'IB_6.7.sz.mell'!D38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'IB_6.7.sz.mell'!C39</f>
        <v>0</v>
      </c>
      <c r="D39" s="1269">
        <f>'IB_6.7.sz.mell'!D39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'IB_6.7.sz.mell'!C40</f>
        <v>0</v>
      </c>
      <c r="D40" s="1424">
        <f>'IB_6.7.sz.mell'!D40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'IB_6.7.sz.mell'!C41</f>
        <v>0</v>
      </c>
      <c r="D41" s="877">
        <f>'IB_6.7.sz.mell'!D41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'IB_6.7.sz.mell'!C45</f>
        <v>0</v>
      </c>
      <c r="D45" s="727">
        <f>'IB_6.7.sz.mell'!D45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'IB_6.7.sz.mell'!C46</f>
        <v>0</v>
      </c>
      <c r="D46" s="1423">
        <f>'IB_6.7.sz.mell'!D46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'IB_6.7.sz.mell'!C47</f>
        <v>0</v>
      </c>
      <c r="D47" s="1267">
        <f>'IB_6.7.sz.mell'!D47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'IB_6.7.sz.mell'!C48</f>
        <v>0</v>
      </c>
      <c r="D48" s="1267">
        <f>'IB_6.7.sz.mell'!D48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'IB_6.7.sz.mell'!C49</f>
        <v>0</v>
      </c>
      <c r="D49" s="1267">
        <f>'IB_6.7.sz.mell'!D49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'IB_6.7.sz.mell'!C50</f>
        <v>0</v>
      </c>
      <c r="D50" s="1267">
        <f>'IB_6.7.sz.mell'!D50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'IB_6.7.sz.mell'!C51</f>
        <v>0</v>
      </c>
      <c r="D51" s="727">
        <f>'IB_6.7.sz.mell'!D51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'IB_6.7.sz.mell'!C52</f>
        <v>0</v>
      </c>
      <c r="D52" s="1423">
        <f>'IB_6.7.sz.mell'!D52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'IB_6.7.sz.mell'!C53</f>
        <v>0</v>
      </c>
      <c r="D53" s="1267">
        <f>'IB_6.7.sz.mell'!D53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'IB_6.7.sz.mell'!C54</f>
        <v>0</v>
      </c>
      <c r="D54" s="1267">
        <f>'IB_6.7.sz.mell'!D54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'IB_6.7.sz.mell'!C55</f>
        <v>0</v>
      </c>
      <c r="D55" s="1267">
        <f>'IB_6.7.sz.mell'!D55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'IB_6.7.sz.mell'!C56</f>
        <v>0</v>
      </c>
      <c r="D56" s="727">
        <f>'IB_6.7.sz.mell'!D56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'IB_6.7.sz.mell'!C57</f>
        <v>0</v>
      </c>
      <c r="D57" s="877">
        <f>'IB_6.7.sz.mell'!D57</f>
        <v>0</v>
      </c>
      <c r="E57" s="349">
        <f>+E45+E51+E56</f>
        <v>0</v>
      </c>
    </row>
    <row r="58" spans="1:5" ht="15.2" customHeight="1" thickBot="1" x14ac:dyDescent="0.25">
      <c r="C58" s="607">
        <f>'IB_6.7.sz.mell'!C58</f>
        <v>0</v>
      </c>
      <c r="D58" s="607">
        <f>'IB_6.7.sz.mell'!D58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'IB_6.7.sz.mell'!C59</f>
        <v>0</v>
      </c>
      <c r="D59" s="1410">
        <f>'IB_6.7.sz.mell'!D59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'IB_6.7.sz.mell'!C60</f>
        <v>0</v>
      </c>
      <c r="D60" s="1410">
        <f>'IB_6.7.sz.mell'!D60</f>
        <v>0</v>
      </c>
      <c r="E60" s="865"/>
    </row>
  </sheetData>
  <sheetProtection sheet="1" formatCells="0"/>
  <customSheetViews>
    <customSheetView guid="{9A8A2574-4E4C-4A0E-A4B4-611EAAF4A38D}" scale="120">
      <selection activeCell="H27" sqref="H2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CONCATENATE(ALAPADATOK!P17,"3. melléklet ",ALAPADATOK!A7," ",ALAPADATOK!B7," ",ALAPADATOK!C7," ",ALAPADATOK!D7," ",ALAPADATOK!E7," ",ALAPADATOK!F7," ",ALAPADATOK!G7," ",ALAPADATOK!H7)</f>
        <v>9.4.3.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'KV_9.5.sz.mell'!B2</f>
        <v>Kapocs Családsegítő és Gyermekjóléti Szolgálat</v>
      </c>
      <c r="C2" s="351" t="s">
        <v>602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'KV_9.5.2.sz.mell'!C4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CONCATENATE(ALAPADATOK!R21,"1. melléklet ",Z_ALAPADATOK!A7," ",Z_ALAPADATOK!B7," ",Z_ALAPADATOK!C7," ",Z_ALAPADATOK!D7," ",Z_ALAPADATOK!E7," ",Z_ALAPADATOK!F7," ",Z_ALAPADATOK!G7," ",Z_ALAPADATOK!H7)</f>
        <v>6.6.1.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CONCATENATE('Z_6.7.sz.mell'!B2:D2)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'Z_6.7.sz.mell'!E4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CONCATENATE('Z_6.7.sz.mell'!E5)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'IB_6.7.1.sz.mell'!C8</f>
        <v>0</v>
      </c>
      <c r="D8" s="297">
        <f>'IB_6.7.1.sz.mell'!D8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'IB_6.7.1.sz.mell'!C9</f>
        <v>0</v>
      </c>
      <c r="D9" s="1383">
        <f>'IB_6.7.1.sz.mell'!D9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'IB_6.7.1.sz.mell'!C10</f>
        <v>0</v>
      </c>
      <c r="D10" s="1421">
        <f>'IB_6.7.1.sz.mell'!D10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'IB_6.7.1.sz.mell'!C11</f>
        <v>0</v>
      </c>
      <c r="D11" s="1421">
        <f>'IB_6.7.1.sz.mell'!D11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'IB_6.7.1.sz.mell'!C12</f>
        <v>0</v>
      </c>
      <c r="D12" s="1421">
        <f>'IB_6.7.1.sz.mell'!D12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'IB_6.7.1.sz.mell'!C13</f>
        <v>0</v>
      </c>
      <c r="D13" s="1421">
        <f>'IB_6.7.1.sz.mell'!D13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'IB_6.7.1.sz.mell'!C14</f>
        <v>0</v>
      </c>
      <c r="D14" s="1421">
        <f>'IB_6.7.1.sz.mell'!D14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'IB_6.7.1.sz.mell'!C15</f>
        <v>0</v>
      </c>
      <c r="D15" s="1421">
        <f>'IB_6.7.1.sz.mell'!D15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'IB_6.7.1.sz.mell'!C16</f>
        <v>0</v>
      </c>
      <c r="D16" s="1422">
        <f>'IB_6.7.1.sz.mell'!D16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'IB_6.7.1.sz.mell'!C17</f>
        <v>0</v>
      </c>
      <c r="D17" s="1421">
        <f>'IB_6.7.1.sz.mell'!D17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'IB_6.7.1.sz.mell'!C18</f>
        <v>0</v>
      </c>
      <c r="D18" s="1265">
        <f>'IB_6.7.1.sz.mell'!D18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'IB_6.7.1.sz.mell'!C19</f>
        <v>0</v>
      </c>
      <c r="D19" s="1265">
        <f>'IB_6.7.1.sz.mell'!D19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'IB_6.7.1.sz.mell'!C20</f>
        <v>0</v>
      </c>
      <c r="D20" s="727">
        <f>'IB_6.7.1.sz.mell'!D20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'IB_6.7.1.sz.mell'!C21</f>
        <v>0</v>
      </c>
      <c r="D21" s="1421">
        <f>'IB_6.7.1.sz.mell'!D21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'IB_6.7.1.sz.mell'!C22</f>
        <v>0</v>
      </c>
      <c r="D22" s="1421">
        <f>'IB_6.7.1.sz.mell'!D22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'IB_6.7.1.sz.mell'!C23</f>
        <v>0</v>
      </c>
      <c r="D23" s="1421">
        <f>'IB_6.7.1.sz.mell'!D23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'IB_6.7.1.sz.mell'!C24</f>
        <v>0</v>
      </c>
      <c r="D24" s="1421">
        <f>'IB_6.7.1.sz.mell'!D24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'IB_6.7.1.sz.mell'!C25</f>
        <v>0</v>
      </c>
      <c r="D25" s="727">
        <f>'IB_6.7.1.sz.mell'!D25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'IB_6.7.1.sz.mell'!C26</f>
        <v>0</v>
      </c>
      <c r="D26" s="727">
        <f>'IB_6.7.1.sz.mell'!D26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'IB_6.7.1.sz.mell'!C27</f>
        <v>0</v>
      </c>
      <c r="D27" s="1423">
        <f>'IB_6.7.1.sz.mell'!D27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'IB_6.7.1.sz.mell'!C28</f>
        <v>0</v>
      </c>
      <c r="D28" s="1269">
        <f>'IB_6.7.1.sz.mell'!D28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'IB_6.7.1.sz.mell'!C29</f>
        <v>0</v>
      </c>
      <c r="D29" s="1424">
        <f>'IB_6.7.1.sz.mell'!D29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'IB_6.7.1.sz.mell'!C30</f>
        <v>0</v>
      </c>
      <c r="D30" s="727">
        <f>'IB_6.7.1.sz.mell'!D30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'IB_6.7.1.sz.mell'!C31</f>
        <v>0</v>
      </c>
      <c r="D31" s="1423">
        <f>'IB_6.7.1.sz.mell'!D31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'IB_6.7.1.sz.mell'!C32</f>
        <v>0</v>
      </c>
      <c r="D32" s="1269">
        <f>'IB_6.7.1.sz.mell'!D32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'IB_6.7.1.sz.mell'!C33</f>
        <v>0</v>
      </c>
      <c r="D33" s="1424">
        <f>'IB_6.7.1.sz.mell'!D33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'IB_6.7.1.sz.mell'!C34</f>
        <v>0</v>
      </c>
      <c r="D34" s="727">
        <f>'IB_6.7.1.sz.mell'!D34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'IB_6.7.1.sz.mell'!C35</f>
        <v>0</v>
      </c>
      <c r="D35" s="727">
        <f>'IB_6.7.1.sz.mell'!D35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'IB_6.7.1.sz.mell'!C36</f>
        <v>0</v>
      </c>
      <c r="D36" s="727">
        <f>'IB_6.7.1.sz.mell'!D36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'IB_6.7.1.sz.mell'!C37</f>
        <v>0</v>
      </c>
      <c r="D37" s="727">
        <f>'IB_6.7.1.sz.mell'!D37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'IB_6.7.1.sz.mell'!C38</f>
        <v>0</v>
      </c>
      <c r="D38" s="1423">
        <f>'IB_6.7.1.sz.mell'!D38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'IB_6.7.1.sz.mell'!C39</f>
        <v>0</v>
      </c>
      <c r="D39" s="1269">
        <f>'IB_6.7.1.sz.mell'!D39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'IB_6.7.1.sz.mell'!C40</f>
        <v>0</v>
      </c>
      <c r="D40" s="1424">
        <f>'IB_6.7.1.sz.mell'!D40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'IB_6.7.1.sz.mell'!C41</f>
        <v>0</v>
      </c>
      <c r="D41" s="877">
        <f>'IB_6.7.1.sz.mell'!D41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'IB_6.7.1.sz.mell'!C45</f>
        <v>0</v>
      </c>
      <c r="D45" s="727">
        <f>'IB_6.7.1.sz.mell'!D45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'IB_6.7.1.sz.mell'!C46</f>
        <v>0</v>
      </c>
      <c r="D46" s="1423">
        <f>'IB_6.7.1.sz.mell'!D46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'IB_6.7.1.sz.mell'!C47</f>
        <v>0</v>
      </c>
      <c r="D47" s="1267">
        <f>'IB_6.7.1.sz.mell'!D47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'IB_6.7.1.sz.mell'!C48</f>
        <v>0</v>
      </c>
      <c r="D48" s="1267">
        <f>'IB_6.7.1.sz.mell'!D48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'IB_6.7.1.sz.mell'!C49</f>
        <v>0</v>
      </c>
      <c r="D49" s="1267">
        <f>'IB_6.7.1.sz.mell'!D49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'IB_6.7.1.sz.mell'!C50</f>
        <v>0</v>
      </c>
      <c r="D50" s="1267">
        <f>'IB_6.7.1.sz.mell'!D50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'IB_6.7.1.sz.mell'!C51</f>
        <v>0</v>
      </c>
      <c r="D51" s="727">
        <f>'IB_6.7.1.sz.mell'!D51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'IB_6.7.1.sz.mell'!C52</f>
        <v>0</v>
      </c>
      <c r="D52" s="1423">
        <f>'IB_6.7.1.sz.mell'!D52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'IB_6.7.1.sz.mell'!C53</f>
        <v>0</v>
      </c>
      <c r="D53" s="1267">
        <f>'IB_6.7.1.sz.mell'!D53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'IB_6.7.1.sz.mell'!C54</f>
        <v>0</v>
      </c>
      <c r="D54" s="1267">
        <f>'IB_6.7.1.sz.mell'!D54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'IB_6.7.1.sz.mell'!C55</f>
        <v>0</v>
      </c>
      <c r="D55" s="1267">
        <f>'IB_6.7.1.sz.mell'!D55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'IB_6.7.1.sz.mell'!C56</f>
        <v>0</v>
      </c>
      <c r="D56" s="727">
        <f>'IB_6.7.1.sz.mell'!D56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'IB_6.7.1.sz.mell'!C57</f>
        <v>0</v>
      </c>
      <c r="D57" s="877">
        <f>'IB_6.7.1.sz.mell'!D57</f>
        <v>0</v>
      </c>
      <c r="E57" s="349">
        <f>+E45+E51+E56</f>
        <v>0</v>
      </c>
    </row>
    <row r="58" spans="1:5" ht="15.2" customHeight="1" thickBot="1" x14ac:dyDescent="0.25">
      <c r="C58" s="607">
        <f>'IB_6.7.1.sz.mell'!C58</f>
        <v>0</v>
      </c>
      <c r="D58" s="607">
        <f>'IB_6.7.1.sz.mell'!D58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'IB_6.7.1.sz.mell'!C59</f>
        <v>0</v>
      </c>
      <c r="D59" s="1410">
        <f>'IB_6.7.1.sz.mell'!D59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'IB_6.7.1.sz.mell'!C60</f>
        <v>0</v>
      </c>
      <c r="D60" s="1410">
        <f>'IB_6.7.1.sz.mell'!D60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CONCATENATE(ALAPADATOK!R21,"2. melléklet ",Z_ALAPADATOK!A7," ",Z_ALAPADATOK!B7," ",Z_ALAPADATOK!C7," ",Z_ALAPADATOK!D7," ",Z_ALAPADATOK!E7," ",Z_ALAPADATOK!F7," ",Z_ALAPADATOK!G7," ",Z_ALAPADATOK!H7)</f>
        <v>6.6.2.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CONCATENATE('Z_6.7.1.sz.mell'!B2:D2)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'Z_6.7.1.sz.mell'!E4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CONCATENATE('Z_6.7.1.sz.mell'!E5)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'IB_6.7.2.sz.mell'!C8</f>
        <v>0</v>
      </c>
      <c r="D8" s="297">
        <f>'IB_6.7.2.sz.mell'!D8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'IB_6.7.2.sz.mell'!C9</f>
        <v>0</v>
      </c>
      <c r="D9" s="1383">
        <f>'IB_6.7.2.sz.mell'!D9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'IB_6.7.2.sz.mell'!C10</f>
        <v>0</v>
      </c>
      <c r="D10" s="1421">
        <f>'IB_6.7.2.sz.mell'!D10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'IB_6.7.2.sz.mell'!C11</f>
        <v>0</v>
      </c>
      <c r="D11" s="1421">
        <f>'IB_6.7.2.sz.mell'!D11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'IB_6.7.2.sz.mell'!C12</f>
        <v>0</v>
      </c>
      <c r="D12" s="1421">
        <f>'IB_6.7.2.sz.mell'!D12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'IB_6.7.2.sz.mell'!C13</f>
        <v>0</v>
      </c>
      <c r="D13" s="1421">
        <f>'IB_6.7.2.sz.mell'!D13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'IB_6.7.2.sz.mell'!C14</f>
        <v>0</v>
      </c>
      <c r="D14" s="1421">
        <f>'IB_6.7.2.sz.mell'!D14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'IB_6.7.2.sz.mell'!C15</f>
        <v>0</v>
      </c>
      <c r="D15" s="1421">
        <f>'IB_6.7.2.sz.mell'!D15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'IB_6.7.2.sz.mell'!C16</f>
        <v>0</v>
      </c>
      <c r="D16" s="1422">
        <f>'IB_6.7.2.sz.mell'!D16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'IB_6.7.2.sz.mell'!C17</f>
        <v>0</v>
      </c>
      <c r="D17" s="1421">
        <f>'IB_6.7.2.sz.mell'!D17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'IB_6.7.2.sz.mell'!C18</f>
        <v>0</v>
      </c>
      <c r="D18" s="1265">
        <f>'IB_6.7.2.sz.mell'!D18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'IB_6.7.2.sz.mell'!C19</f>
        <v>0</v>
      </c>
      <c r="D19" s="1265">
        <f>'IB_6.7.2.sz.mell'!D19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'IB_6.7.2.sz.mell'!C20</f>
        <v>0</v>
      </c>
      <c r="D20" s="727">
        <f>'IB_6.7.2.sz.mell'!D20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'IB_6.7.2.sz.mell'!C21</f>
        <v>0</v>
      </c>
      <c r="D21" s="1421">
        <f>'IB_6.7.2.sz.mell'!D21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'IB_6.7.2.sz.mell'!C22</f>
        <v>0</v>
      </c>
      <c r="D22" s="1421">
        <f>'IB_6.7.2.sz.mell'!D22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'IB_6.7.2.sz.mell'!C23</f>
        <v>0</v>
      </c>
      <c r="D23" s="1421">
        <f>'IB_6.7.2.sz.mell'!D23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'IB_6.7.2.sz.mell'!C24</f>
        <v>0</v>
      </c>
      <c r="D24" s="1421">
        <f>'IB_6.7.2.sz.mell'!D24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'IB_6.7.2.sz.mell'!C25</f>
        <v>0</v>
      </c>
      <c r="D25" s="727">
        <f>'IB_6.7.2.sz.mell'!D25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'IB_6.7.2.sz.mell'!C26</f>
        <v>0</v>
      </c>
      <c r="D26" s="727">
        <f>'IB_6.7.2.sz.mell'!D26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'IB_6.7.2.sz.mell'!C27</f>
        <v>0</v>
      </c>
      <c r="D27" s="1423">
        <f>'IB_6.7.2.sz.mell'!D27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'IB_6.7.2.sz.mell'!C28</f>
        <v>0</v>
      </c>
      <c r="D28" s="1269">
        <f>'IB_6.7.2.sz.mell'!D28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'IB_6.7.2.sz.mell'!C29</f>
        <v>0</v>
      </c>
      <c r="D29" s="1424">
        <f>'IB_6.7.2.sz.mell'!D29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'IB_6.7.2.sz.mell'!C30</f>
        <v>0</v>
      </c>
      <c r="D30" s="727">
        <f>'IB_6.7.2.sz.mell'!D30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'IB_6.7.2.sz.mell'!C31</f>
        <v>0</v>
      </c>
      <c r="D31" s="1423">
        <f>'IB_6.7.2.sz.mell'!D31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'IB_6.7.2.sz.mell'!C32</f>
        <v>0</v>
      </c>
      <c r="D32" s="1269">
        <f>'IB_6.7.2.sz.mell'!D32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'IB_6.7.2.sz.mell'!C33</f>
        <v>0</v>
      </c>
      <c r="D33" s="1424">
        <f>'IB_6.7.2.sz.mell'!D33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'IB_6.7.2.sz.mell'!C34</f>
        <v>0</v>
      </c>
      <c r="D34" s="727">
        <f>'IB_6.7.2.sz.mell'!D34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'IB_6.7.2.sz.mell'!C35</f>
        <v>0</v>
      </c>
      <c r="D35" s="727">
        <f>'IB_6.7.2.sz.mell'!D35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'IB_6.7.2.sz.mell'!C36</f>
        <v>0</v>
      </c>
      <c r="D36" s="727">
        <f>'IB_6.7.2.sz.mell'!D36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'IB_6.7.2.sz.mell'!C37</f>
        <v>0</v>
      </c>
      <c r="D37" s="727">
        <f>'IB_6.7.2.sz.mell'!D37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'IB_6.7.2.sz.mell'!C38</f>
        <v>0</v>
      </c>
      <c r="D38" s="1423">
        <f>'IB_6.7.2.sz.mell'!D38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'IB_6.7.2.sz.mell'!C39</f>
        <v>0</v>
      </c>
      <c r="D39" s="1269">
        <f>'IB_6.7.2.sz.mell'!D39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'IB_6.7.2.sz.mell'!C40</f>
        <v>0</v>
      </c>
      <c r="D40" s="1424">
        <f>'IB_6.7.2.sz.mell'!D40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'IB_6.7.2.sz.mell'!C41</f>
        <v>0</v>
      </c>
      <c r="D41" s="877">
        <f>'IB_6.7.2.sz.mell'!D41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'IB_6.7.2.sz.mell'!C45</f>
        <v>0</v>
      </c>
      <c r="D45" s="727">
        <f>'IB_6.7.2.sz.mell'!D45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'IB_6.7.2.sz.mell'!C46</f>
        <v>0</v>
      </c>
      <c r="D46" s="1423">
        <f>'IB_6.7.2.sz.mell'!D46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'IB_6.7.2.sz.mell'!C47</f>
        <v>0</v>
      </c>
      <c r="D47" s="1267">
        <f>'IB_6.7.2.sz.mell'!D47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'IB_6.7.2.sz.mell'!C48</f>
        <v>0</v>
      </c>
      <c r="D48" s="1267">
        <f>'IB_6.7.2.sz.mell'!D48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'IB_6.7.2.sz.mell'!C49</f>
        <v>0</v>
      </c>
      <c r="D49" s="1267">
        <f>'IB_6.7.2.sz.mell'!D49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'IB_6.7.2.sz.mell'!C50</f>
        <v>0</v>
      </c>
      <c r="D50" s="1267">
        <f>'IB_6.7.2.sz.mell'!D50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'IB_6.7.2.sz.mell'!C51</f>
        <v>0</v>
      </c>
      <c r="D51" s="727">
        <f>'IB_6.7.2.sz.mell'!D51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'IB_6.7.2.sz.mell'!C52</f>
        <v>0</v>
      </c>
      <c r="D52" s="1423">
        <f>'IB_6.7.2.sz.mell'!D52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'IB_6.7.2.sz.mell'!C53</f>
        <v>0</v>
      </c>
      <c r="D53" s="1267">
        <f>'IB_6.7.2.sz.mell'!D53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'IB_6.7.2.sz.mell'!C54</f>
        <v>0</v>
      </c>
      <c r="D54" s="1267">
        <f>'IB_6.7.2.sz.mell'!D54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'IB_6.7.2.sz.mell'!C55</f>
        <v>0</v>
      </c>
      <c r="D55" s="1267">
        <f>'IB_6.7.2.sz.mell'!D55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'IB_6.7.2.sz.mell'!C56</f>
        <v>0</v>
      </c>
      <c r="D56" s="727">
        <f>'IB_6.7.2.sz.mell'!D56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'IB_6.7.2.sz.mell'!C57</f>
        <v>0</v>
      </c>
      <c r="D57" s="877">
        <f>'IB_6.7.2.sz.mell'!D57</f>
        <v>0</v>
      </c>
      <c r="E57" s="349">
        <f>+E45+E51+E56</f>
        <v>0</v>
      </c>
    </row>
    <row r="58" spans="1:5" ht="15.2" customHeight="1" thickBot="1" x14ac:dyDescent="0.25">
      <c r="C58" s="607">
        <f>'IB_6.7.2.sz.mell'!C58</f>
        <v>0</v>
      </c>
      <c r="D58" s="607">
        <f>'IB_6.7.2.sz.mell'!D58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'IB_6.7.2.sz.mell'!C59</f>
        <v>0</v>
      </c>
      <c r="D59" s="1410">
        <f>'IB_6.7.2.sz.mell'!D59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'IB_6.7.2.sz.mell'!C60</f>
        <v>0</v>
      </c>
      <c r="D60" s="1410">
        <f>'IB_6.7.2.sz.mell'!D60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CONCATENATE(ALAPADATOK!R21,"3. melléklet ",Z_ALAPADATOK!A7," ",Z_ALAPADATOK!B7," ",Z_ALAPADATOK!C7," ",Z_ALAPADATOK!D7," ",Z_ALAPADATOK!E7," ",Z_ALAPADATOK!F7," ",Z_ALAPADATOK!G7," ",Z_ALAPADATOK!H7)</f>
        <v>6.6.3.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CONCATENATE('Z_6.7.2.sz.mell'!B2:D2)</f>
        <v>5 kvi név</v>
      </c>
      <c r="C2" s="2476"/>
      <c r="D2" s="2477"/>
      <c r="E2" s="872" t="s">
        <v>604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'Z_6.7.2.sz.mell'!E4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CONCATENATE('Z_6.7.2.sz.mell'!E5)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'IB_6.7.3.sz.mell'!C8</f>
        <v>0</v>
      </c>
      <c r="D8" s="297">
        <f>'IB_6.7.3.sz.mell'!D8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'IB_6.7.3.sz.mell'!C9</f>
        <v>0</v>
      </c>
      <c r="D9" s="1383">
        <f>'IB_6.7.3.sz.mell'!D9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'IB_6.7.3.sz.mell'!C10</f>
        <v>0</v>
      </c>
      <c r="D10" s="1421">
        <f>'IB_6.7.3.sz.mell'!D10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'IB_6.7.3.sz.mell'!C11</f>
        <v>0</v>
      </c>
      <c r="D11" s="1421">
        <f>'IB_6.7.3.sz.mell'!D11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'IB_6.7.3.sz.mell'!C12</f>
        <v>0</v>
      </c>
      <c r="D12" s="1421">
        <f>'IB_6.7.3.sz.mell'!D12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'IB_6.7.3.sz.mell'!C13</f>
        <v>0</v>
      </c>
      <c r="D13" s="1421">
        <f>'IB_6.7.3.sz.mell'!D13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'IB_6.7.3.sz.mell'!C14</f>
        <v>0</v>
      </c>
      <c r="D14" s="1421">
        <f>'IB_6.7.3.sz.mell'!D14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'IB_6.7.3.sz.mell'!C15</f>
        <v>0</v>
      </c>
      <c r="D15" s="1421">
        <f>'IB_6.7.3.sz.mell'!D15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'IB_6.7.3.sz.mell'!C16</f>
        <v>0</v>
      </c>
      <c r="D16" s="1422">
        <f>'IB_6.7.3.sz.mell'!D16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'IB_6.7.3.sz.mell'!C17</f>
        <v>0</v>
      </c>
      <c r="D17" s="1421">
        <f>'IB_6.7.3.sz.mell'!D17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'IB_6.7.3.sz.mell'!C18</f>
        <v>0</v>
      </c>
      <c r="D18" s="1265">
        <f>'IB_6.7.3.sz.mell'!D18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'IB_6.7.3.sz.mell'!C19</f>
        <v>0</v>
      </c>
      <c r="D19" s="1265">
        <f>'IB_6.7.3.sz.mell'!D19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'IB_6.7.3.sz.mell'!C20</f>
        <v>0</v>
      </c>
      <c r="D20" s="727">
        <f>'IB_6.7.3.sz.mell'!D20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'IB_6.7.3.sz.mell'!C21</f>
        <v>0</v>
      </c>
      <c r="D21" s="1421">
        <f>'IB_6.7.3.sz.mell'!D21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'IB_6.7.3.sz.mell'!C22</f>
        <v>0</v>
      </c>
      <c r="D22" s="1421">
        <f>'IB_6.7.3.sz.mell'!D22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'IB_6.7.3.sz.mell'!C23</f>
        <v>0</v>
      </c>
      <c r="D23" s="1421">
        <f>'IB_6.7.3.sz.mell'!D23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'IB_6.7.3.sz.mell'!C24</f>
        <v>0</v>
      </c>
      <c r="D24" s="1421">
        <f>'IB_6.7.3.sz.mell'!D24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'IB_6.7.3.sz.mell'!C25</f>
        <v>0</v>
      </c>
      <c r="D25" s="727">
        <f>'IB_6.7.3.sz.mell'!D25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'IB_6.7.3.sz.mell'!C26</f>
        <v>0</v>
      </c>
      <c r="D26" s="727">
        <f>'IB_6.7.3.sz.mell'!D26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'IB_6.7.3.sz.mell'!C27</f>
        <v>0</v>
      </c>
      <c r="D27" s="1423">
        <f>'IB_6.7.3.sz.mell'!D27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'IB_6.7.3.sz.mell'!C28</f>
        <v>0</v>
      </c>
      <c r="D28" s="1269">
        <f>'IB_6.7.3.sz.mell'!D28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'IB_6.7.3.sz.mell'!C29</f>
        <v>0</v>
      </c>
      <c r="D29" s="1424">
        <f>'IB_6.7.3.sz.mell'!D29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'IB_6.7.3.sz.mell'!C30</f>
        <v>0</v>
      </c>
      <c r="D30" s="727">
        <f>'IB_6.7.3.sz.mell'!D30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'IB_6.7.3.sz.mell'!C31</f>
        <v>0</v>
      </c>
      <c r="D31" s="1423">
        <f>'IB_6.7.3.sz.mell'!D31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'IB_6.7.3.sz.mell'!C32</f>
        <v>0</v>
      </c>
      <c r="D32" s="1269">
        <f>'IB_6.7.3.sz.mell'!D32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'IB_6.7.3.sz.mell'!C33</f>
        <v>0</v>
      </c>
      <c r="D33" s="1424">
        <f>'IB_6.7.3.sz.mell'!D33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'IB_6.7.3.sz.mell'!C34</f>
        <v>0</v>
      </c>
      <c r="D34" s="727">
        <f>'IB_6.7.3.sz.mell'!D34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'IB_6.7.3.sz.mell'!C35</f>
        <v>0</v>
      </c>
      <c r="D35" s="727">
        <f>'IB_6.7.3.sz.mell'!D35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'IB_6.7.3.sz.mell'!C36</f>
        <v>0</v>
      </c>
      <c r="D36" s="727">
        <f>'IB_6.7.3.sz.mell'!D36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'IB_6.7.3.sz.mell'!C37</f>
        <v>0</v>
      </c>
      <c r="D37" s="727">
        <f>'IB_6.7.3.sz.mell'!D37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'IB_6.7.3.sz.mell'!C38</f>
        <v>0</v>
      </c>
      <c r="D38" s="1423">
        <f>'IB_6.7.3.sz.mell'!D38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'IB_6.7.3.sz.mell'!C39</f>
        <v>0</v>
      </c>
      <c r="D39" s="1269">
        <f>'IB_6.7.3.sz.mell'!D39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'IB_6.7.3.sz.mell'!C40</f>
        <v>0</v>
      </c>
      <c r="D40" s="1424">
        <f>'IB_6.7.3.sz.mell'!D40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'IB_6.7.3.sz.mell'!C41</f>
        <v>0</v>
      </c>
      <c r="D41" s="877">
        <f>'IB_6.7.3.sz.mell'!D41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'IB_6.7.3.sz.mell'!C45</f>
        <v>0</v>
      </c>
      <c r="D45" s="727">
        <f>'IB_6.7.3.sz.mell'!D45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'IB_6.7.3.sz.mell'!C46</f>
        <v>0</v>
      </c>
      <c r="D46" s="1423">
        <f>'IB_6.7.3.sz.mell'!D46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'IB_6.7.3.sz.mell'!C47</f>
        <v>0</v>
      </c>
      <c r="D47" s="1267">
        <f>'IB_6.7.3.sz.mell'!D47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'IB_6.7.3.sz.mell'!C48</f>
        <v>0</v>
      </c>
      <c r="D48" s="1267">
        <f>'IB_6.7.3.sz.mell'!D48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'IB_6.7.3.sz.mell'!C49</f>
        <v>0</v>
      </c>
      <c r="D49" s="1267">
        <f>'IB_6.7.3.sz.mell'!D49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'IB_6.7.3.sz.mell'!C50</f>
        <v>0</v>
      </c>
      <c r="D50" s="1267">
        <f>'IB_6.7.3.sz.mell'!D50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'IB_6.7.3.sz.mell'!C51</f>
        <v>0</v>
      </c>
      <c r="D51" s="727">
        <f>'IB_6.7.3.sz.mell'!D51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'IB_6.7.3.sz.mell'!C52</f>
        <v>0</v>
      </c>
      <c r="D52" s="1423">
        <f>'IB_6.7.3.sz.mell'!D52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'IB_6.7.3.sz.mell'!C53</f>
        <v>0</v>
      </c>
      <c r="D53" s="1267">
        <f>'IB_6.7.3.sz.mell'!D53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'IB_6.7.3.sz.mell'!C54</f>
        <v>0</v>
      </c>
      <c r="D54" s="1267">
        <f>'IB_6.7.3.sz.mell'!D54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'IB_6.7.3.sz.mell'!C55</f>
        <v>0</v>
      </c>
      <c r="D55" s="1267">
        <f>'IB_6.7.3.sz.mell'!D55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'IB_6.7.3.sz.mell'!C56</f>
        <v>0</v>
      </c>
      <c r="D56" s="727">
        <f>'IB_6.7.3.sz.mell'!D56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'IB_6.7.3.sz.mell'!C57</f>
        <v>0</v>
      </c>
      <c r="D57" s="877">
        <f>'IB_6.7.3.sz.mell'!D57</f>
        <v>0</v>
      </c>
      <c r="E57" s="349">
        <f>+E45+E51+E56</f>
        <v>0</v>
      </c>
    </row>
    <row r="58" spans="1:5" ht="15.2" customHeight="1" thickBot="1" x14ac:dyDescent="0.25">
      <c r="C58" s="607">
        <f>'IB_6.7.3.sz.mell'!C58</f>
        <v>0</v>
      </c>
      <c r="D58" s="607">
        <f>'IB_6.7.3.sz.mell'!D58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'IB_6.7.3.sz.mell'!C59</f>
        <v>0</v>
      </c>
      <c r="D59" s="1410">
        <f>'IB_6.7.3.sz.mell'!D59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'IB_6.7.3.sz.mell'!C60</f>
        <v>0</v>
      </c>
      <c r="D60" s="1410">
        <f>'IB_6.7.3.sz.mell'!D60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CONCATENATE(ALAPADATOK!R23," melléklet ",Z_ALAPADATOK!A7," ",Z_ALAPADATOK!B7," ",Z_ALAPADATOK!C7," ",Z_ALAPADATOK!D7," ",Z_ALAPADATOK!E7," ",Z_ALAPADATOK!F7," ",Z_ALAPADATOK!G7," ",Z_ALAPADATOK!H7)</f>
        <v>6.7.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CONCATENATE(Z_ALAPADATOK!B23)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CONCATENATE('Z_6.7.3.sz.mell'!E5)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'IB_6.8.sz.mell'!C8</f>
        <v>0</v>
      </c>
      <c r="D8" s="297">
        <f>'IB_6.8.sz.mell'!D8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'IB_6.8.sz.mell'!C9</f>
        <v>0</v>
      </c>
      <c r="D9" s="1383">
        <f>'IB_6.8.sz.mell'!D9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'IB_6.8.sz.mell'!C10</f>
        <v>0</v>
      </c>
      <c r="D10" s="1421">
        <f>'IB_6.8.sz.mell'!D10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'IB_6.8.sz.mell'!C11</f>
        <v>0</v>
      </c>
      <c r="D11" s="1421">
        <f>'IB_6.8.sz.mell'!D11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'IB_6.8.sz.mell'!C12</f>
        <v>0</v>
      </c>
      <c r="D12" s="1421">
        <f>'IB_6.8.sz.mell'!D12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'IB_6.8.sz.mell'!C13</f>
        <v>0</v>
      </c>
      <c r="D13" s="1421">
        <f>'IB_6.8.sz.mell'!D13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'IB_6.8.sz.mell'!C14</f>
        <v>0</v>
      </c>
      <c r="D14" s="1421">
        <f>'IB_6.8.sz.mell'!D14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'IB_6.8.sz.mell'!C15</f>
        <v>0</v>
      </c>
      <c r="D15" s="1421">
        <f>'IB_6.8.sz.mell'!D15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'IB_6.8.sz.mell'!C16</f>
        <v>0</v>
      </c>
      <c r="D16" s="1422">
        <f>'IB_6.8.sz.mell'!D16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'IB_6.8.sz.mell'!C17</f>
        <v>0</v>
      </c>
      <c r="D17" s="1421">
        <f>'IB_6.8.sz.mell'!D17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'IB_6.8.sz.mell'!C18</f>
        <v>0</v>
      </c>
      <c r="D18" s="1265">
        <f>'IB_6.8.sz.mell'!D18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'IB_6.8.sz.mell'!C19</f>
        <v>0</v>
      </c>
      <c r="D19" s="1265">
        <f>'IB_6.8.sz.mell'!D19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'IB_6.8.sz.mell'!C20</f>
        <v>0</v>
      </c>
      <c r="D20" s="727">
        <f>'IB_6.8.sz.mell'!D20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'IB_6.8.sz.mell'!C21</f>
        <v>0</v>
      </c>
      <c r="D21" s="1421">
        <f>'IB_6.8.sz.mell'!D21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'IB_6.8.sz.mell'!C22</f>
        <v>0</v>
      </c>
      <c r="D22" s="1421">
        <f>'IB_6.8.sz.mell'!D22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'IB_6.8.sz.mell'!C23</f>
        <v>0</v>
      </c>
      <c r="D23" s="1421">
        <f>'IB_6.8.sz.mell'!D23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'IB_6.8.sz.mell'!C24</f>
        <v>0</v>
      </c>
      <c r="D24" s="1421">
        <f>'IB_6.8.sz.mell'!D24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'IB_6.8.sz.mell'!C25</f>
        <v>0</v>
      </c>
      <c r="D25" s="727">
        <f>'IB_6.8.sz.mell'!D25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'IB_6.8.sz.mell'!C26</f>
        <v>0</v>
      </c>
      <c r="D26" s="727">
        <f>'IB_6.8.sz.mell'!D26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'IB_6.8.sz.mell'!C27</f>
        <v>0</v>
      </c>
      <c r="D27" s="1423">
        <f>'IB_6.8.sz.mell'!D27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'IB_6.8.sz.mell'!C28</f>
        <v>0</v>
      </c>
      <c r="D28" s="1269">
        <f>'IB_6.8.sz.mell'!D28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'IB_6.8.sz.mell'!C29</f>
        <v>0</v>
      </c>
      <c r="D29" s="1424">
        <f>'IB_6.8.sz.mell'!D29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'IB_6.8.sz.mell'!C30</f>
        <v>0</v>
      </c>
      <c r="D30" s="727">
        <f>'IB_6.8.sz.mell'!D30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'IB_6.8.sz.mell'!C31</f>
        <v>0</v>
      </c>
      <c r="D31" s="1423">
        <f>'IB_6.8.sz.mell'!D31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'IB_6.8.sz.mell'!C32</f>
        <v>0</v>
      </c>
      <c r="D32" s="1269">
        <f>'IB_6.8.sz.mell'!D32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'IB_6.8.sz.mell'!C33</f>
        <v>0</v>
      </c>
      <c r="D33" s="1424">
        <f>'IB_6.8.sz.mell'!D33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'IB_6.8.sz.mell'!C34</f>
        <v>0</v>
      </c>
      <c r="D34" s="727">
        <f>'IB_6.8.sz.mell'!D34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'IB_6.8.sz.mell'!C35</f>
        <v>0</v>
      </c>
      <c r="D35" s="727">
        <f>'IB_6.8.sz.mell'!D35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'IB_6.8.sz.mell'!C36</f>
        <v>0</v>
      </c>
      <c r="D36" s="727">
        <f>'IB_6.8.sz.mell'!D36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'IB_6.8.sz.mell'!C37</f>
        <v>0</v>
      </c>
      <c r="D37" s="727">
        <f>'IB_6.8.sz.mell'!D37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'IB_6.8.sz.mell'!C38</f>
        <v>0</v>
      </c>
      <c r="D38" s="1423">
        <f>'IB_6.8.sz.mell'!D38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'IB_6.8.sz.mell'!C39</f>
        <v>0</v>
      </c>
      <c r="D39" s="1269">
        <f>'IB_6.8.sz.mell'!D39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'IB_6.8.sz.mell'!C40</f>
        <v>0</v>
      </c>
      <c r="D40" s="1424">
        <f>'IB_6.8.sz.mell'!D40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'IB_6.8.sz.mell'!C41</f>
        <v>0</v>
      </c>
      <c r="D41" s="877">
        <f>'IB_6.8.sz.mell'!D41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'IB_6.8.sz.mell'!C45</f>
        <v>0</v>
      </c>
      <c r="D45" s="727">
        <f>'IB_6.8.sz.mell'!D45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'IB_6.8.sz.mell'!C46</f>
        <v>0</v>
      </c>
      <c r="D46" s="1423">
        <f>'IB_6.8.sz.mell'!D46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'IB_6.8.sz.mell'!C47</f>
        <v>0</v>
      </c>
      <c r="D47" s="1267">
        <f>'IB_6.8.sz.mell'!D47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'IB_6.8.sz.mell'!C48</f>
        <v>0</v>
      </c>
      <c r="D48" s="1267">
        <f>'IB_6.8.sz.mell'!D48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'IB_6.8.sz.mell'!C49</f>
        <v>0</v>
      </c>
      <c r="D49" s="1267">
        <f>'IB_6.8.sz.mell'!D49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'IB_6.8.sz.mell'!C50</f>
        <v>0</v>
      </c>
      <c r="D50" s="1267">
        <f>'IB_6.8.sz.mell'!D50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'IB_6.8.sz.mell'!C51</f>
        <v>0</v>
      </c>
      <c r="D51" s="727">
        <f>'IB_6.8.sz.mell'!D51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'IB_6.8.sz.mell'!C52</f>
        <v>0</v>
      </c>
      <c r="D52" s="1423">
        <f>'IB_6.8.sz.mell'!D52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'IB_6.8.sz.mell'!C53</f>
        <v>0</v>
      </c>
      <c r="D53" s="1267">
        <f>'IB_6.8.sz.mell'!D53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'IB_6.8.sz.mell'!C54</f>
        <v>0</v>
      </c>
      <c r="D54" s="1267">
        <f>'IB_6.8.sz.mell'!D54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'IB_6.8.sz.mell'!C55</f>
        <v>0</v>
      </c>
      <c r="D55" s="1267">
        <f>'IB_6.8.sz.mell'!D55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'IB_6.8.sz.mell'!C56</f>
        <v>0</v>
      </c>
      <c r="D56" s="727">
        <f>'IB_6.8.sz.mell'!D56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'IB_6.8.sz.mell'!C57</f>
        <v>0</v>
      </c>
      <c r="D57" s="877">
        <f>'IB_6.8.sz.mell'!D57</f>
        <v>0</v>
      </c>
      <c r="E57" s="349">
        <f>+E45+E51+E56</f>
        <v>0</v>
      </c>
    </row>
    <row r="58" spans="1:5" ht="15.2" customHeight="1" thickBot="1" x14ac:dyDescent="0.25">
      <c r="C58" s="607">
        <f>'IB_6.8.sz.mell'!C58</f>
        <v>0</v>
      </c>
      <c r="D58" s="607">
        <f>'IB_6.8.sz.mell'!D58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'IB_6.8.sz.mell'!C59</f>
        <v>0</v>
      </c>
      <c r="D59" s="1410">
        <f>'IB_6.8.sz.mell'!D59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'IB_6.8.sz.mell'!C60</f>
        <v>0</v>
      </c>
      <c r="D60" s="1410">
        <f>'IB_6.8.sz.mell'!D60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CONCATENATE(ALAPADATOK!R23,"1. melléklet ",Z_ALAPADATOK!A7," ",Z_ALAPADATOK!B7," ",Z_ALAPADATOK!C7," ",Z_ALAPADATOK!D7," ",Z_ALAPADATOK!E7," ",Z_ALAPADATOK!F7," ",Z_ALAPADATOK!G7," ",Z_ALAPADATOK!H7)</f>
        <v>6.7.1.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CONCATENATE('Z_6.8.sz.mell'!B2:D2)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'Z_6.8.sz.mell'!E4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CONCATENATE('Z_6.8.sz.mell'!E5)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'IB_6.8.1.sz.mell'!C8</f>
        <v>0</v>
      </c>
      <c r="D8" s="297">
        <f>'IB_6.8.1.sz.mell'!D8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'IB_6.8.1.sz.mell'!C9</f>
        <v>0</v>
      </c>
      <c r="D9" s="1383">
        <f>'IB_6.8.1.sz.mell'!D9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'IB_6.8.1.sz.mell'!C10</f>
        <v>0</v>
      </c>
      <c r="D10" s="1421">
        <f>'IB_6.8.1.sz.mell'!D10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'IB_6.8.1.sz.mell'!C11</f>
        <v>0</v>
      </c>
      <c r="D11" s="1421">
        <f>'IB_6.8.1.sz.mell'!D11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'IB_6.8.1.sz.mell'!C12</f>
        <v>0</v>
      </c>
      <c r="D12" s="1421">
        <f>'IB_6.8.1.sz.mell'!D12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'IB_6.8.1.sz.mell'!C13</f>
        <v>0</v>
      </c>
      <c r="D13" s="1421">
        <f>'IB_6.8.1.sz.mell'!D13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'IB_6.8.1.sz.mell'!C14</f>
        <v>0</v>
      </c>
      <c r="D14" s="1421">
        <f>'IB_6.8.1.sz.mell'!D14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'IB_6.8.1.sz.mell'!C15</f>
        <v>0</v>
      </c>
      <c r="D15" s="1421">
        <f>'IB_6.8.1.sz.mell'!D15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'IB_6.8.1.sz.mell'!C16</f>
        <v>0</v>
      </c>
      <c r="D16" s="1422">
        <f>'IB_6.8.1.sz.mell'!D16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'IB_6.8.1.sz.mell'!C17</f>
        <v>0</v>
      </c>
      <c r="D17" s="1421">
        <f>'IB_6.8.1.sz.mell'!D17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'IB_6.8.1.sz.mell'!C18</f>
        <v>0</v>
      </c>
      <c r="D18" s="1265">
        <f>'IB_6.8.1.sz.mell'!D18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'IB_6.8.1.sz.mell'!C19</f>
        <v>0</v>
      </c>
      <c r="D19" s="1265">
        <f>'IB_6.8.1.sz.mell'!D19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'IB_6.8.1.sz.mell'!C20</f>
        <v>0</v>
      </c>
      <c r="D20" s="727">
        <f>'IB_6.8.1.sz.mell'!D20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'IB_6.8.1.sz.mell'!C21</f>
        <v>0</v>
      </c>
      <c r="D21" s="1421">
        <f>'IB_6.8.1.sz.mell'!D21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'IB_6.8.1.sz.mell'!C22</f>
        <v>0</v>
      </c>
      <c r="D22" s="1421">
        <f>'IB_6.8.1.sz.mell'!D22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'IB_6.8.1.sz.mell'!C23</f>
        <v>0</v>
      </c>
      <c r="D23" s="1421">
        <f>'IB_6.8.1.sz.mell'!D23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'IB_6.8.1.sz.mell'!C24</f>
        <v>0</v>
      </c>
      <c r="D24" s="1421">
        <f>'IB_6.8.1.sz.mell'!D24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'IB_6.8.1.sz.mell'!C25</f>
        <v>0</v>
      </c>
      <c r="D25" s="727">
        <f>'IB_6.8.1.sz.mell'!D25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'IB_6.8.1.sz.mell'!C26</f>
        <v>0</v>
      </c>
      <c r="D26" s="727">
        <f>'IB_6.8.1.sz.mell'!D26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'IB_6.8.1.sz.mell'!C27</f>
        <v>0</v>
      </c>
      <c r="D27" s="1423">
        <f>'IB_6.8.1.sz.mell'!D27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'IB_6.8.1.sz.mell'!C28</f>
        <v>0</v>
      </c>
      <c r="D28" s="1269">
        <f>'IB_6.8.1.sz.mell'!D28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'IB_6.8.1.sz.mell'!C29</f>
        <v>0</v>
      </c>
      <c r="D29" s="1424">
        <f>'IB_6.8.1.sz.mell'!D29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'IB_6.8.1.sz.mell'!C30</f>
        <v>0</v>
      </c>
      <c r="D30" s="727">
        <f>'IB_6.8.1.sz.mell'!D30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'IB_6.8.1.sz.mell'!C31</f>
        <v>0</v>
      </c>
      <c r="D31" s="1423">
        <f>'IB_6.8.1.sz.mell'!D31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'IB_6.8.1.sz.mell'!C32</f>
        <v>0</v>
      </c>
      <c r="D32" s="1269">
        <f>'IB_6.8.1.sz.mell'!D32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'IB_6.8.1.sz.mell'!C33</f>
        <v>0</v>
      </c>
      <c r="D33" s="1424">
        <f>'IB_6.8.1.sz.mell'!D33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'IB_6.8.1.sz.mell'!C34</f>
        <v>0</v>
      </c>
      <c r="D34" s="727">
        <f>'IB_6.8.1.sz.mell'!D34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'IB_6.8.1.sz.mell'!C35</f>
        <v>0</v>
      </c>
      <c r="D35" s="727">
        <f>'IB_6.8.1.sz.mell'!D35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'IB_6.8.1.sz.mell'!C36</f>
        <v>0</v>
      </c>
      <c r="D36" s="727">
        <f>'IB_6.8.1.sz.mell'!D36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'IB_6.8.1.sz.mell'!C37</f>
        <v>0</v>
      </c>
      <c r="D37" s="727">
        <f>'IB_6.8.1.sz.mell'!D37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'IB_6.8.1.sz.mell'!C38</f>
        <v>0</v>
      </c>
      <c r="D38" s="1423">
        <f>'IB_6.8.1.sz.mell'!D38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'IB_6.8.1.sz.mell'!C39</f>
        <v>0</v>
      </c>
      <c r="D39" s="1269">
        <f>'IB_6.8.1.sz.mell'!D39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'IB_6.8.1.sz.mell'!C40</f>
        <v>0</v>
      </c>
      <c r="D40" s="1424">
        <f>'IB_6.8.1.sz.mell'!D40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'IB_6.8.1.sz.mell'!C41</f>
        <v>0</v>
      </c>
      <c r="D41" s="877">
        <f>'IB_6.8.1.sz.mell'!D41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'IB_6.8.1.sz.mell'!C45</f>
        <v>0</v>
      </c>
      <c r="D45" s="727">
        <f>'IB_6.8.1.sz.mell'!D45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'IB_6.8.1.sz.mell'!C46</f>
        <v>0</v>
      </c>
      <c r="D46" s="1423">
        <f>'IB_6.8.1.sz.mell'!D46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'IB_6.8.1.sz.mell'!C47</f>
        <v>0</v>
      </c>
      <c r="D47" s="1267">
        <f>'IB_6.8.1.sz.mell'!D47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'IB_6.8.1.sz.mell'!C48</f>
        <v>0</v>
      </c>
      <c r="D48" s="1267">
        <f>'IB_6.8.1.sz.mell'!D48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'IB_6.8.1.sz.mell'!C49</f>
        <v>0</v>
      </c>
      <c r="D49" s="1267">
        <f>'IB_6.8.1.sz.mell'!D49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'IB_6.8.1.sz.mell'!C50</f>
        <v>0</v>
      </c>
      <c r="D50" s="1267">
        <f>'IB_6.8.1.sz.mell'!D50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'IB_6.8.1.sz.mell'!C51</f>
        <v>0</v>
      </c>
      <c r="D51" s="727">
        <f>'IB_6.8.1.sz.mell'!D51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'IB_6.8.1.sz.mell'!C52</f>
        <v>0</v>
      </c>
      <c r="D52" s="1423">
        <f>'IB_6.8.1.sz.mell'!D52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'IB_6.8.1.sz.mell'!C53</f>
        <v>0</v>
      </c>
      <c r="D53" s="1267">
        <f>'IB_6.8.1.sz.mell'!D53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'IB_6.8.1.sz.mell'!C54</f>
        <v>0</v>
      </c>
      <c r="D54" s="1267">
        <f>'IB_6.8.1.sz.mell'!D54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'IB_6.8.1.sz.mell'!C55</f>
        <v>0</v>
      </c>
      <c r="D55" s="1267">
        <f>'IB_6.8.1.sz.mell'!D55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'IB_6.8.1.sz.mell'!C56</f>
        <v>0</v>
      </c>
      <c r="D56" s="727">
        <f>'IB_6.8.1.sz.mell'!D56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'IB_6.8.1.sz.mell'!C57</f>
        <v>0</v>
      </c>
      <c r="D57" s="877">
        <f>'IB_6.8.1.sz.mell'!D57</f>
        <v>0</v>
      </c>
      <c r="E57" s="349">
        <f>+E45+E51+E56</f>
        <v>0</v>
      </c>
    </row>
    <row r="58" spans="1:5" ht="15.2" customHeight="1" thickBot="1" x14ac:dyDescent="0.25">
      <c r="C58" s="607">
        <f>'IB_6.8.1.sz.mell'!C58</f>
        <v>0</v>
      </c>
      <c r="D58" s="607">
        <f>'IB_6.8.1.sz.mell'!D58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'IB_6.8.1.sz.mell'!C59</f>
        <v>0</v>
      </c>
      <c r="D59" s="1410">
        <f>'IB_6.8.1.sz.mell'!D59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'IB_6.8.1.sz.mell'!C60</f>
        <v>0</v>
      </c>
      <c r="D60" s="1410">
        <f>'IB_6.8.1.sz.mell'!D60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3" sqref="H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CONCATENATE(ALAPADATOK!R23,"2. melléklet ",Z_ALAPADATOK!A7," ",Z_ALAPADATOK!B7," ",Z_ALAPADATOK!C7," ",Z_ALAPADATOK!D7," ",Z_ALAPADATOK!E7," ",Z_ALAPADATOK!F7," ",Z_ALAPADATOK!G7," ",Z_ALAPADATOK!H7)</f>
        <v>6.7.2.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CONCATENATE('Z_6.8.1.sz.mell'!B2:D2)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'Z_6.8.1.sz.mell'!E4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CONCATENATE('Z_6.8.1.sz.mell'!E5)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'IB_6.8.2.sz.mell'!C8</f>
        <v>0</v>
      </c>
      <c r="D8" s="297">
        <f>'IB_6.8.2.sz.mell'!D8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'IB_6.8.2.sz.mell'!C9</f>
        <v>0</v>
      </c>
      <c r="D9" s="1383">
        <f>'IB_6.8.2.sz.mell'!D9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'IB_6.8.2.sz.mell'!C10</f>
        <v>0</v>
      </c>
      <c r="D10" s="1421">
        <f>'IB_6.8.2.sz.mell'!D10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'IB_6.8.2.sz.mell'!C11</f>
        <v>0</v>
      </c>
      <c r="D11" s="1421">
        <f>'IB_6.8.2.sz.mell'!D11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'IB_6.8.2.sz.mell'!C12</f>
        <v>0</v>
      </c>
      <c r="D12" s="1421">
        <f>'IB_6.8.2.sz.mell'!D12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'IB_6.8.2.sz.mell'!C13</f>
        <v>0</v>
      </c>
      <c r="D13" s="1421">
        <f>'IB_6.8.2.sz.mell'!D13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'IB_6.8.2.sz.mell'!C14</f>
        <v>0</v>
      </c>
      <c r="D14" s="1421">
        <f>'IB_6.8.2.sz.mell'!D14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'IB_6.8.2.sz.mell'!C15</f>
        <v>0</v>
      </c>
      <c r="D15" s="1421">
        <f>'IB_6.8.2.sz.mell'!D15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'IB_6.8.2.sz.mell'!C16</f>
        <v>0</v>
      </c>
      <c r="D16" s="1422">
        <f>'IB_6.8.2.sz.mell'!D16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'IB_6.8.2.sz.mell'!C17</f>
        <v>0</v>
      </c>
      <c r="D17" s="1421">
        <f>'IB_6.8.2.sz.mell'!D17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'IB_6.8.2.sz.mell'!C18</f>
        <v>0</v>
      </c>
      <c r="D18" s="1265">
        <f>'IB_6.8.2.sz.mell'!D18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'IB_6.8.2.sz.mell'!C19</f>
        <v>0</v>
      </c>
      <c r="D19" s="1265">
        <f>'IB_6.8.2.sz.mell'!D19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'IB_6.8.2.sz.mell'!C20</f>
        <v>0</v>
      </c>
      <c r="D20" s="727">
        <f>'IB_6.8.2.sz.mell'!D20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'IB_6.8.2.sz.mell'!C21</f>
        <v>0</v>
      </c>
      <c r="D21" s="1421">
        <f>'IB_6.8.2.sz.mell'!D21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'IB_6.8.2.sz.mell'!C22</f>
        <v>0</v>
      </c>
      <c r="D22" s="1421">
        <f>'IB_6.8.2.sz.mell'!D22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'IB_6.8.2.sz.mell'!C23</f>
        <v>0</v>
      </c>
      <c r="D23" s="1421">
        <f>'IB_6.8.2.sz.mell'!D23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'IB_6.8.2.sz.mell'!C24</f>
        <v>0</v>
      </c>
      <c r="D24" s="1421">
        <f>'IB_6.8.2.sz.mell'!D24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'IB_6.8.2.sz.mell'!C25</f>
        <v>0</v>
      </c>
      <c r="D25" s="727">
        <f>'IB_6.8.2.sz.mell'!D25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'IB_6.8.2.sz.mell'!C26</f>
        <v>0</v>
      </c>
      <c r="D26" s="727">
        <f>'IB_6.8.2.sz.mell'!D26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'IB_6.8.2.sz.mell'!C27</f>
        <v>0</v>
      </c>
      <c r="D27" s="1423">
        <f>'IB_6.8.2.sz.mell'!D27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'IB_6.8.2.sz.mell'!C28</f>
        <v>0</v>
      </c>
      <c r="D28" s="1269">
        <f>'IB_6.8.2.sz.mell'!D28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'IB_6.8.2.sz.mell'!C29</f>
        <v>0</v>
      </c>
      <c r="D29" s="1424">
        <f>'IB_6.8.2.sz.mell'!D29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'IB_6.8.2.sz.mell'!C30</f>
        <v>0</v>
      </c>
      <c r="D30" s="727">
        <f>'IB_6.8.2.sz.mell'!D30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'IB_6.8.2.sz.mell'!C31</f>
        <v>0</v>
      </c>
      <c r="D31" s="1423">
        <f>'IB_6.8.2.sz.mell'!D31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'IB_6.8.2.sz.mell'!C32</f>
        <v>0</v>
      </c>
      <c r="D32" s="1269">
        <f>'IB_6.8.2.sz.mell'!D32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'IB_6.8.2.sz.mell'!C33</f>
        <v>0</v>
      </c>
      <c r="D33" s="1424">
        <f>'IB_6.8.2.sz.mell'!D33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'IB_6.8.2.sz.mell'!C34</f>
        <v>0</v>
      </c>
      <c r="D34" s="727">
        <f>'IB_6.8.2.sz.mell'!D34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'IB_6.8.2.sz.mell'!C35</f>
        <v>0</v>
      </c>
      <c r="D35" s="727">
        <f>'IB_6.8.2.sz.mell'!D35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'IB_6.8.2.sz.mell'!C36</f>
        <v>0</v>
      </c>
      <c r="D36" s="727">
        <f>'IB_6.8.2.sz.mell'!D36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'IB_6.8.2.sz.mell'!C37</f>
        <v>0</v>
      </c>
      <c r="D37" s="727">
        <f>'IB_6.8.2.sz.mell'!D37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'IB_6.8.2.sz.mell'!C38</f>
        <v>0</v>
      </c>
      <c r="D38" s="1423">
        <f>'IB_6.8.2.sz.mell'!D38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'IB_6.8.2.sz.mell'!C39</f>
        <v>0</v>
      </c>
      <c r="D39" s="1269">
        <f>'IB_6.8.2.sz.mell'!D39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'IB_6.8.2.sz.mell'!C40</f>
        <v>0</v>
      </c>
      <c r="D40" s="1424">
        <f>'IB_6.8.2.sz.mell'!D40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'IB_6.8.2.sz.mell'!C41</f>
        <v>0</v>
      </c>
      <c r="D41" s="877">
        <f>'IB_6.8.2.sz.mell'!D41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'IB_6.8.2.sz.mell'!C45</f>
        <v>0</v>
      </c>
      <c r="D45" s="727">
        <f>'IB_6.8.2.sz.mell'!D45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'IB_6.8.2.sz.mell'!C46</f>
        <v>0</v>
      </c>
      <c r="D46" s="1423">
        <f>'IB_6.8.2.sz.mell'!D46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'IB_6.8.2.sz.mell'!C47</f>
        <v>0</v>
      </c>
      <c r="D47" s="1267">
        <f>'IB_6.8.2.sz.mell'!D47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'IB_6.8.2.sz.mell'!C48</f>
        <v>0</v>
      </c>
      <c r="D48" s="1267">
        <f>'IB_6.8.2.sz.mell'!D48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'IB_6.8.2.sz.mell'!C49</f>
        <v>0</v>
      </c>
      <c r="D49" s="1267">
        <f>'IB_6.8.2.sz.mell'!D49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'IB_6.8.2.sz.mell'!C50</f>
        <v>0</v>
      </c>
      <c r="D50" s="1267">
        <f>'IB_6.8.2.sz.mell'!D50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'IB_6.8.2.sz.mell'!C51</f>
        <v>0</v>
      </c>
      <c r="D51" s="727">
        <f>'IB_6.8.2.sz.mell'!D51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'IB_6.8.2.sz.mell'!C52</f>
        <v>0</v>
      </c>
      <c r="D52" s="1423">
        <f>'IB_6.8.2.sz.mell'!D52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'IB_6.8.2.sz.mell'!C53</f>
        <v>0</v>
      </c>
      <c r="D53" s="1267">
        <f>'IB_6.8.2.sz.mell'!D53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'IB_6.8.2.sz.mell'!C54</f>
        <v>0</v>
      </c>
      <c r="D54" s="1267">
        <f>'IB_6.8.2.sz.mell'!D54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'IB_6.8.2.sz.mell'!C55</f>
        <v>0</v>
      </c>
      <c r="D55" s="1267">
        <f>'IB_6.8.2.sz.mell'!D55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'IB_6.8.2.sz.mell'!C56</f>
        <v>0</v>
      </c>
      <c r="D56" s="727">
        <f>'IB_6.8.2.sz.mell'!D56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'IB_6.8.2.sz.mell'!C57</f>
        <v>0</v>
      </c>
      <c r="D57" s="877">
        <f>'IB_6.8.2.sz.mell'!D57</f>
        <v>0</v>
      </c>
      <c r="E57" s="349">
        <f>+E45+E51+E56</f>
        <v>0</v>
      </c>
    </row>
    <row r="58" spans="1:5" ht="15.2" customHeight="1" thickBot="1" x14ac:dyDescent="0.25">
      <c r="C58" s="607">
        <f>'IB_6.8.2.sz.mell'!C58</f>
        <v>0</v>
      </c>
      <c r="D58" s="607">
        <f>'IB_6.8.2.sz.mell'!D58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'IB_6.8.2.sz.mell'!C59</f>
        <v>0</v>
      </c>
      <c r="D59" s="1410">
        <f>'IB_6.8.2.sz.mell'!D59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'IB_6.8.2.sz.mell'!C60</f>
        <v>0</v>
      </c>
      <c r="D60" s="1410">
        <f>'IB_6.8.2.sz.mell'!D60</f>
        <v>0</v>
      </c>
      <c r="E60" s="865"/>
    </row>
  </sheetData>
  <sheetProtection sheet="1" formatCells="0"/>
  <customSheetViews>
    <customSheetView guid="{9A8A2574-4E4C-4A0E-A4B4-611EAAF4A38D}" scale="120">
      <selection activeCell="H3" sqref="H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CONCATENATE(ALAPADATOK!R23,"3. melléklet ",Z_ALAPADATOK!A7," ",Z_ALAPADATOK!B7," ",Z_ALAPADATOK!C7," ",Z_ALAPADATOK!D7," ",Z_ALAPADATOK!E7," ",Z_ALAPADATOK!F7," ",Z_ALAPADATOK!G7," ",Z_ALAPADATOK!H7)</f>
        <v>6.7.3.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CONCATENATE('Z_6.8.2.sz.mell'!B2:D2)</f>
        <v>6 kvi név</v>
      </c>
      <c r="C2" s="2476"/>
      <c r="D2" s="2477"/>
      <c r="E2" s="872" t="s">
        <v>605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'Z_6.8.2.sz.mell'!E4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CONCATENATE('Z_6.8.2.sz.mell'!E5)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'IB_6.8.3.sz.mell'!C8</f>
        <v>0</v>
      </c>
      <c r="D8" s="297">
        <f>'IB_6.8.3.sz.mell'!D8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'IB_6.8.3.sz.mell'!C9</f>
        <v>0</v>
      </c>
      <c r="D9" s="1383">
        <f>'IB_6.8.3.sz.mell'!D9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'IB_6.8.3.sz.mell'!C10</f>
        <v>0</v>
      </c>
      <c r="D10" s="1421">
        <f>'IB_6.8.3.sz.mell'!D10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'IB_6.8.3.sz.mell'!C11</f>
        <v>0</v>
      </c>
      <c r="D11" s="1421">
        <f>'IB_6.8.3.sz.mell'!D11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'IB_6.8.3.sz.mell'!C12</f>
        <v>0</v>
      </c>
      <c r="D12" s="1421">
        <f>'IB_6.8.3.sz.mell'!D12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'IB_6.8.3.sz.mell'!C13</f>
        <v>0</v>
      </c>
      <c r="D13" s="1421">
        <f>'IB_6.8.3.sz.mell'!D13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'IB_6.8.3.sz.mell'!C14</f>
        <v>0</v>
      </c>
      <c r="D14" s="1421">
        <f>'IB_6.8.3.sz.mell'!D14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'IB_6.8.3.sz.mell'!C15</f>
        <v>0</v>
      </c>
      <c r="D15" s="1421">
        <f>'IB_6.8.3.sz.mell'!D15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'IB_6.8.3.sz.mell'!C16</f>
        <v>0</v>
      </c>
      <c r="D16" s="1422">
        <f>'IB_6.8.3.sz.mell'!D16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'IB_6.8.3.sz.mell'!C17</f>
        <v>0</v>
      </c>
      <c r="D17" s="1421">
        <f>'IB_6.8.3.sz.mell'!D17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'IB_6.8.3.sz.mell'!C18</f>
        <v>0</v>
      </c>
      <c r="D18" s="1265">
        <f>'IB_6.8.3.sz.mell'!D18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'IB_6.8.3.sz.mell'!C19</f>
        <v>0</v>
      </c>
      <c r="D19" s="1265">
        <f>'IB_6.8.3.sz.mell'!D19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'IB_6.8.3.sz.mell'!C20</f>
        <v>0</v>
      </c>
      <c r="D20" s="727">
        <f>'IB_6.8.3.sz.mell'!D20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'IB_6.8.3.sz.mell'!C21</f>
        <v>0</v>
      </c>
      <c r="D21" s="1421">
        <f>'IB_6.8.3.sz.mell'!D21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'IB_6.8.3.sz.mell'!C22</f>
        <v>0</v>
      </c>
      <c r="D22" s="1421">
        <f>'IB_6.8.3.sz.mell'!D22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'IB_6.8.3.sz.mell'!C23</f>
        <v>0</v>
      </c>
      <c r="D23" s="1421">
        <f>'IB_6.8.3.sz.mell'!D23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'IB_6.8.3.sz.mell'!C24</f>
        <v>0</v>
      </c>
      <c r="D24" s="1421">
        <f>'IB_6.8.3.sz.mell'!D24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'IB_6.8.3.sz.mell'!C25</f>
        <v>0</v>
      </c>
      <c r="D25" s="727">
        <f>'IB_6.8.3.sz.mell'!D25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'IB_6.8.3.sz.mell'!C26</f>
        <v>0</v>
      </c>
      <c r="D26" s="727">
        <f>'IB_6.8.3.sz.mell'!D26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'IB_6.8.3.sz.mell'!C27</f>
        <v>0</v>
      </c>
      <c r="D27" s="1423">
        <f>'IB_6.8.3.sz.mell'!D27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'IB_6.8.3.sz.mell'!C28</f>
        <v>0</v>
      </c>
      <c r="D28" s="1269">
        <f>'IB_6.8.3.sz.mell'!D28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'IB_6.8.3.sz.mell'!C29</f>
        <v>0</v>
      </c>
      <c r="D29" s="1424">
        <f>'IB_6.8.3.sz.mell'!D29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'IB_6.8.3.sz.mell'!C30</f>
        <v>0</v>
      </c>
      <c r="D30" s="727">
        <f>'IB_6.8.3.sz.mell'!D30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'IB_6.8.3.sz.mell'!C31</f>
        <v>0</v>
      </c>
      <c r="D31" s="1423">
        <f>'IB_6.8.3.sz.mell'!D31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'IB_6.8.3.sz.mell'!C32</f>
        <v>0</v>
      </c>
      <c r="D32" s="1269">
        <f>'IB_6.8.3.sz.mell'!D32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'IB_6.8.3.sz.mell'!C33</f>
        <v>0</v>
      </c>
      <c r="D33" s="1424">
        <f>'IB_6.8.3.sz.mell'!D33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'IB_6.8.3.sz.mell'!C34</f>
        <v>0</v>
      </c>
      <c r="D34" s="727">
        <f>'IB_6.8.3.sz.mell'!D34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'IB_6.8.3.sz.mell'!C35</f>
        <v>0</v>
      </c>
      <c r="D35" s="727">
        <f>'IB_6.8.3.sz.mell'!D35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'IB_6.8.3.sz.mell'!C36</f>
        <v>0</v>
      </c>
      <c r="D36" s="727">
        <f>'IB_6.8.3.sz.mell'!D36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'IB_6.8.3.sz.mell'!C37</f>
        <v>0</v>
      </c>
      <c r="D37" s="727">
        <f>'IB_6.8.3.sz.mell'!D37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'IB_6.8.3.sz.mell'!C38</f>
        <v>0</v>
      </c>
      <c r="D38" s="1423">
        <f>'IB_6.8.3.sz.mell'!D38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'IB_6.8.3.sz.mell'!C39</f>
        <v>0</v>
      </c>
      <c r="D39" s="1269">
        <f>'IB_6.8.3.sz.mell'!D39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'IB_6.8.3.sz.mell'!C40</f>
        <v>0</v>
      </c>
      <c r="D40" s="1424">
        <f>'IB_6.8.3.sz.mell'!D40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'IB_6.8.3.sz.mell'!C41</f>
        <v>0</v>
      </c>
      <c r="D41" s="877">
        <f>'IB_6.8.3.sz.mell'!D41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'IB_6.8.3.sz.mell'!C45</f>
        <v>0</v>
      </c>
      <c r="D45" s="727">
        <f>'IB_6.8.3.sz.mell'!D45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'IB_6.8.3.sz.mell'!C46</f>
        <v>0</v>
      </c>
      <c r="D46" s="1423">
        <f>'IB_6.8.3.sz.mell'!D46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'IB_6.8.3.sz.mell'!C47</f>
        <v>0</v>
      </c>
      <c r="D47" s="1267">
        <f>'IB_6.8.3.sz.mell'!D47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'IB_6.8.3.sz.mell'!C48</f>
        <v>0</v>
      </c>
      <c r="D48" s="1267">
        <f>'IB_6.8.3.sz.mell'!D48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'IB_6.8.3.sz.mell'!C49</f>
        <v>0</v>
      </c>
      <c r="D49" s="1267">
        <f>'IB_6.8.3.sz.mell'!D49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'IB_6.8.3.sz.mell'!C50</f>
        <v>0</v>
      </c>
      <c r="D50" s="1267">
        <f>'IB_6.8.3.sz.mell'!D50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'IB_6.8.3.sz.mell'!C51</f>
        <v>0</v>
      </c>
      <c r="D51" s="727">
        <f>'IB_6.8.3.sz.mell'!D51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'IB_6.8.3.sz.mell'!C52</f>
        <v>0</v>
      </c>
      <c r="D52" s="1423">
        <f>'IB_6.8.3.sz.mell'!D52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'IB_6.8.3.sz.mell'!C53</f>
        <v>0</v>
      </c>
      <c r="D53" s="1267">
        <f>'IB_6.8.3.sz.mell'!D53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'IB_6.8.3.sz.mell'!C54</f>
        <v>0</v>
      </c>
      <c r="D54" s="1267">
        <f>'IB_6.8.3.sz.mell'!D54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'IB_6.8.3.sz.mell'!C55</f>
        <v>0</v>
      </c>
      <c r="D55" s="1267">
        <f>'IB_6.8.3.sz.mell'!D55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'IB_6.8.3.sz.mell'!C56</f>
        <v>0</v>
      </c>
      <c r="D56" s="727">
        <f>'IB_6.8.3.sz.mell'!D56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'IB_6.8.3.sz.mell'!C57</f>
        <v>0</v>
      </c>
      <c r="D57" s="877">
        <f>'IB_6.8.3.sz.mell'!D57</f>
        <v>0</v>
      </c>
      <c r="E57" s="349">
        <f>+E45+E51+E56</f>
        <v>0</v>
      </c>
    </row>
    <row r="58" spans="1:5" ht="15.2" customHeight="1" thickBot="1" x14ac:dyDescent="0.25">
      <c r="C58" s="607">
        <f>'IB_6.8.3.sz.mell'!C58</f>
        <v>0</v>
      </c>
      <c r="D58" s="607">
        <f>'IB_6.8.3.sz.mell'!D58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'IB_6.8.3.sz.mell'!C59</f>
        <v>0</v>
      </c>
      <c r="D59" s="1410">
        <f>'IB_6.8.3.sz.mell'!D59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'IB_6.8.3.sz.mell'!C60</f>
        <v>0</v>
      </c>
      <c r="D60" s="1410">
        <f>'IB_6.8.3.sz.mell'!D60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CONCATENATE(ALAPADATOK!R25," melléklet ",Z_ALAPADATOK!A7," ",Z_ALAPADATOK!B7," ",Z_ALAPADATOK!C7," ",Z_ALAPADATOK!D7," ",Z_ALAPADATOK!E7," ",Z_ALAPADATOK!F7," ",Z_ALAPADATOK!G7," ",Z_ALAPADATOK!H7)</f>
        <v>6.8.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CONCATENATE(Z_ALAPADATOK!B25)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CONCATENATE('Z_6.8.3.sz.mell'!E5)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'IB_6.9.sz.mell'!C8</f>
        <v>0</v>
      </c>
      <c r="D8" s="297">
        <f>'IB_6.9.sz.mell'!D8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'IB_6.9.sz.mell'!C9</f>
        <v>0</v>
      </c>
      <c r="D9" s="1383">
        <f>'IB_6.9.sz.mell'!D9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'IB_6.9.sz.mell'!C10</f>
        <v>0</v>
      </c>
      <c r="D10" s="1421">
        <f>'IB_6.9.sz.mell'!D10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'IB_6.9.sz.mell'!C11</f>
        <v>0</v>
      </c>
      <c r="D11" s="1421">
        <f>'IB_6.9.sz.mell'!D11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'IB_6.9.sz.mell'!C12</f>
        <v>0</v>
      </c>
      <c r="D12" s="1421">
        <f>'IB_6.9.sz.mell'!D12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'IB_6.9.sz.mell'!C13</f>
        <v>0</v>
      </c>
      <c r="D13" s="1421">
        <f>'IB_6.9.sz.mell'!D13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'IB_6.9.sz.mell'!C14</f>
        <v>0</v>
      </c>
      <c r="D14" s="1421">
        <f>'IB_6.9.sz.mell'!D14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'IB_6.9.sz.mell'!C15</f>
        <v>0</v>
      </c>
      <c r="D15" s="1421">
        <f>'IB_6.9.sz.mell'!D15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'IB_6.9.sz.mell'!C16</f>
        <v>0</v>
      </c>
      <c r="D16" s="1422">
        <f>'IB_6.9.sz.mell'!D16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'IB_6.9.sz.mell'!C17</f>
        <v>0</v>
      </c>
      <c r="D17" s="1421">
        <f>'IB_6.9.sz.mell'!D17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'IB_6.9.sz.mell'!C18</f>
        <v>0</v>
      </c>
      <c r="D18" s="1265">
        <f>'IB_6.9.sz.mell'!D18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'IB_6.9.sz.mell'!C19</f>
        <v>0</v>
      </c>
      <c r="D19" s="1265">
        <f>'IB_6.9.sz.mell'!D19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'IB_6.9.sz.mell'!C20</f>
        <v>0</v>
      </c>
      <c r="D20" s="727">
        <f>'IB_6.9.sz.mell'!D20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'IB_6.9.sz.mell'!C21</f>
        <v>0</v>
      </c>
      <c r="D21" s="1421">
        <f>'IB_6.9.sz.mell'!D21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'IB_6.9.sz.mell'!C22</f>
        <v>0</v>
      </c>
      <c r="D22" s="1421">
        <f>'IB_6.9.sz.mell'!D22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'IB_6.9.sz.mell'!C23</f>
        <v>0</v>
      </c>
      <c r="D23" s="1421">
        <f>'IB_6.9.sz.mell'!D23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'IB_6.9.sz.mell'!C24</f>
        <v>0</v>
      </c>
      <c r="D24" s="1421">
        <f>'IB_6.9.sz.mell'!D24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'IB_6.9.sz.mell'!C25</f>
        <v>0</v>
      </c>
      <c r="D25" s="727">
        <f>'IB_6.9.sz.mell'!D25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'IB_6.9.sz.mell'!C26</f>
        <v>0</v>
      </c>
      <c r="D26" s="727">
        <f>'IB_6.9.sz.mell'!D26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'IB_6.9.sz.mell'!C27</f>
        <v>0</v>
      </c>
      <c r="D27" s="1423">
        <f>'IB_6.9.sz.mell'!D27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'IB_6.9.sz.mell'!C28</f>
        <v>0</v>
      </c>
      <c r="D28" s="1269">
        <f>'IB_6.9.sz.mell'!D28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'IB_6.9.sz.mell'!C29</f>
        <v>0</v>
      </c>
      <c r="D29" s="1424">
        <f>'IB_6.9.sz.mell'!D29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'IB_6.9.sz.mell'!C30</f>
        <v>0</v>
      </c>
      <c r="D30" s="727">
        <f>'IB_6.9.sz.mell'!D30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'IB_6.9.sz.mell'!C31</f>
        <v>0</v>
      </c>
      <c r="D31" s="1423">
        <f>'IB_6.9.sz.mell'!D31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'IB_6.9.sz.mell'!C32</f>
        <v>0</v>
      </c>
      <c r="D32" s="1269">
        <f>'IB_6.9.sz.mell'!D32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'IB_6.9.sz.mell'!C33</f>
        <v>0</v>
      </c>
      <c r="D33" s="1424">
        <f>'IB_6.9.sz.mell'!D33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'IB_6.9.sz.mell'!C34</f>
        <v>0</v>
      </c>
      <c r="D34" s="727">
        <f>'IB_6.9.sz.mell'!D34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'IB_6.9.sz.mell'!C35</f>
        <v>0</v>
      </c>
      <c r="D35" s="727">
        <f>'IB_6.9.sz.mell'!D35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'IB_6.9.sz.mell'!C36</f>
        <v>0</v>
      </c>
      <c r="D36" s="727">
        <f>'IB_6.9.sz.mell'!D36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'IB_6.9.sz.mell'!C37</f>
        <v>0</v>
      </c>
      <c r="D37" s="727">
        <f>'IB_6.9.sz.mell'!D37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'IB_6.9.sz.mell'!C38</f>
        <v>0</v>
      </c>
      <c r="D38" s="1423">
        <f>'IB_6.9.sz.mell'!D38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'IB_6.9.sz.mell'!C39</f>
        <v>0</v>
      </c>
      <c r="D39" s="1269">
        <f>'IB_6.9.sz.mell'!D39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'IB_6.9.sz.mell'!C40</f>
        <v>0</v>
      </c>
      <c r="D40" s="1424">
        <f>'IB_6.9.sz.mell'!D40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'IB_6.9.sz.mell'!C41</f>
        <v>0</v>
      </c>
      <c r="D41" s="877">
        <f>'IB_6.9.sz.mell'!D41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'IB_6.9.sz.mell'!C45</f>
        <v>0</v>
      </c>
      <c r="D45" s="727">
        <f>'IB_6.9.sz.mell'!D45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'IB_6.9.sz.mell'!C46</f>
        <v>0</v>
      </c>
      <c r="D46" s="1423">
        <f>'IB_6.9.sz.mell'!D46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'IB_6.9.sz.mell'!C47</f>
        <v>0</v>
      </c>
      <c r="D47" s="1267">
        <f>'IB_6.9.sz.mell'!D47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'IB_6.9.sz.mell'!C48</f>
        <v>0</v>
      </c>
      <c r="D48" s="1267">
        <f>'IB_6.9.sz.mell'!D48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'IB_6.9.sz.mell'!C49</f>
        <v>0</v>
      </c>
      <c r="D49" s="1267">
        <f>'IB_6.9.sz.mell'!D49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'IB_6.9.sz.mell'!C50</f>
        <v>0</v>
      </c>
      <c r="D50" s="1267">
        <f>'IB_6.9.sz.mell'!D50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'IB_6.9.sz.mell'!C51</f>
        <v>0</v>
      </c>
      <c r="D51" s="727">
        <f>'IB_6.9.sz.mell'!D51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'IB_6.9.sz.mell'!C52</f>
        <v>0</v>
      </c>
      <c r="D52" s="1423">
        <f>'IB_6.9.sz.mell'!D52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'IB_6.9.sz.mell'!C53</f>
        <v>0</v>
      </c>
      <c r="D53" s="1267">
        <f>'IB_6.9.sz.mell'!D53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'IB_6.9.sz.mell'!C54</f>
        <v>0</v>
      </c>
      <c r="D54" s="1267">
        <f>'IB_6.9.sz.mell'!D54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'IB_6.9.sz.mell'!C55</f>
        <v>0</v>
      </c>
      <c r="D55" s="1267">
        <f>'IB_6.9.sz.mell'!D55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'IB_6.9.sz.mell'!C56</f>
        <v>0</v>
      </c>
      <c r="D56" s="727">
        <f>'IB_6.9.sz.mell'!D56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'IB_6.9.sz.mell'!C57</f>
        <v>0</v>
      </c>
      <c r="D57" s="877">
        <f>'IB_6.9.sz.mell'!D57</f>
        <v>0</v>
      </c>
      <c r="E57" s="349">
        <f>+E45+E51+E56</f>
        <v>0</v>
      </c>
    </row>
    <row r="58" spans="1:5" ht="15.2" customHeight="1" thickBot="1" x14ac:dyDescent="0.25">
      <c r="C58" s="607">
        <f>'IB_6.9.sz.mell'!C58</f>
        <v>0</v>
      </c>
      <c r="D58" s="607">
        <f>'IB_6.9.sz.mell'!D58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'IB_6.9.sz.mell'!C59</f>
        <v>0</v>
      </c>
      <c r="D59" s="1410">
        <f>'IB_6.9.sz.mell'!D59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'IB_6.9.sz.mell'!C60</f>
        <v>0</v>
      </c>
      <c r="D60" s="1410">
        <f>'IB_6.9.sz.mell'!D60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CONCATENATE(ALAPADATOK!R25,"1. melléklet ",Z_ALAPADATOK!A7," ",Z_ALAPADATOK!B7," ",Z_ALAPADATOK!C7," ",Z_ALAPADATOK!D7," ",Z_ALAPADATOK!E7," ",Z_ALAPADATOK!F7," ",Z_ALAPADATOK!G7," ",Z_ALAPADATOK!H7)</f>
        <v>6.8.1.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CONCATENATE('Z_6.9.sz.mell'!B2:D2)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'Z_6.9.sz.mell'!E4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CONCATENATE('Z_6.9.sz.mell'!E5)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'IB_6.9.1.sz.mell'!C8</f>
        <v>0</v>
      </c>
      <c r="D8" s="297">
        <f>'IB_6.9.1.sz.mell'!D8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'IB_6.9.1.sz.mell'!C9</f>
        <v>0</v>
      </c>
      <c r="D9" s="1383">
        <f>'IB_6.9.1.sz.mell'!D9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'IB_6.9.1.sz.mell'!C10</f>
        <v>0</v>
      </c>
      <c r="D10" s="1421">
        <f>'IB_6.9.1.sz.mell'!D10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'IB_6.9.1.sz.mell'!C11</f>
        <v>0</v>
      </c>
      <c r="D11" s="1421">
        <f>'IB_6.9.1.sz.mell'!D11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'IB_6.9.1.sz.mell'!C12</f>
        <v>0</v>
      </c>
      <c r="D12" s="1421">
        <f>'IB_6.9.1.sz.mell'!D12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'IB_6.9.1.sz.mell'!C13</f>
        <v>0</v>
      </c>
      <c r="D13" s="1421">
        <f>'IB_6.9.1.sz.mell'!D13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'IB_6.9.1.sz.mell'!C14</f>
        <v>0</v>
      </c>
      <c r="D14" s="1421">
        <f>'IB_6.9.1.sz.mell'!D14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'IB_6.9.1.sz.mell'!C15</f>
        <v>0</v>
      </c>
      <c r="D15" s="1421">
        <f>'IB_6.9.1.sz.mell'!D15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'IB_6.9.1.sz.mell'!C16</f>
        <v>0</v>
      </c>
      <c r="D16" s="1422">
        <f>'IB_6.9.1.sz.mell'!D16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'IB_6.9.1.sz.mell'!C17</f>
        <v>0</v>
      </c>
      <c r="D17" s="1421">
        <f>'IB_6.9.1.sz.mell'!D17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'IB_6.9.1.sz.mell'!C18</f>
        <v>0</v>
      </c>
      <c r="D18" s="1265">
        <f>'IB_6.9.1.sz.mell'!D18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'IB_6.9.1.sz.mell'!C19</f>
        <v>0</v>
      </c>
      <c r="D19" s="1265">
        <f>'IB_6.9.1.sz.mell'!D19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'IB_6.9.1.sz.mell'!C20</f>
        <v>0</v>
      </c>
      <c r="D20" s="727">
        <f>'IB_6.9.1.sz.mell'!D20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'IB_6.9.1.sz.mell'!C21</f>
        <v>0</v>
      </c>
      <c r="D21" s="1421">
        <f>'IB_6.9.1.sz.mell'!D21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'IB_6.9.1.sz.mell'!C22</f>
        <v>0</v>
      </c>
      <c r="D22" s="1421">
        <f>'IB_6.9.1.sz.mell'!D22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'IB_6.9.1.sz.mell'!C23</f>
        <v>0</v>
      </c>
      <c r="D23" s="1421">
        <f>'IB_6.9.1.sz.mell'!D23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'IB_6.9.1.sz.mell'!C24</f>
        <v>0</v>
      </c>
      <c r="D24" s="1421">
        <f>'IB_6.9.1.sz.mell'!D24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'IB_6.9.1.sz.mell'!C25</f>
        <v>0</v>
      </c>
      <c r="D25" s="727">
        <f>'IB_6.9.1.sz.mell'!D25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'IB_6.9.1.sz.mell'!C26</f>
        <v>0</v>
      </c>
      <c r="D26" s="727">
        <f>'IB_6.9.1.sz.mell'!D26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'IB_6.9.1.sz.mell'!C27</f>
        <v>0</v>
      </c>
      <c r="D27" s="1423">
        <f>'IB_6.9.1.sz.mell'!D27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'IB_6.9.1.sz.mell'!C28</f>
        <v>0</v>
      </c>
      <c r="D28" s="1269">
        <f>'IB_6.9.1.sz.mell'!D28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'IB_6.9.1.sz.mell'!C29</f>
        <v>0</v>
      </c>
      <c r="D29" s="1424">
        <f>'IB_6.9.1.sz.mell'!D29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'IB_6.9.1.sz.mell'!C30</f>
        <v>0</v>
      </c>
      <c r="D30" s="727">
        <f>'IB_6.9.1.sz.mell'!D30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'IB_6.9.1.sz.mell'!C31</f>
        <v>0</v>
      </c>
      <c r="D31" s="1423">
        <f>'IB_6.9.1.sz.mell'!D31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'IB_6.9.1.sz.mell'!C32</f>
        <v>0</v>
      </c>
      <c r="D32" s="1269">
        <f>'IB_6.9.1.sz.mell'!D32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'IB_6.9.1.sz.mell'!C33</f>
        <v>0</v>
      </c>
      <c r="D33" s="1424">
        <f>'IB_6.9.1.sz.mell'!D33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'IB_6.9.1.sz.mell'!C34</f>
        <v>0</v>
      </c>
      <c r="D34" s="727">
        <f>'IB_6.9.1.sz.mell'!D34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'IB_6.9.1.sz.mell'!C35</f>
        <v>0</v>
      </c>
      <c r="D35" s="727">
        <f>'IB_6.9.1.sz.mell'!D35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'IB_6.9.1.sz.mell'!C36</f>
        <v>0</v>
      </c>
      <c r="D36" s="727">
        <f>'IB_6.9.1.sz.mell'!D36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'IB_6.9.1.sz.mell'!C37</f>
        <v>0</v>
      </c>
      <c r="D37" s="727">
        <f>'IB_6.9.1.sz.mell'!D37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'IB_6.9.1.sz.mell'!C38</f>
        <v>0</v>
      </c>
      <c r="D38" s="1423">
        <f>'IB_6.9.1.sz.mell'!D38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'IB_6.9.1.sz.mell'!C39</f>
        <v>0</v>
      </c>
      <c r="D39" s="1269">
        <f>'IB_6.9.1.sz.mell'!D39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'IB_6.9.1.sz.mell'!C40</f>
        <v>0</v>
      </c>
      <c r="D40" s="1424">
        <f>'IB_6.9.1.sz.mell'!D40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'IB_6.9.1.sz.mell'!C41</f>
        <v>0</v>
      </c>
      <c r="D41" s="877">
        <f>'IB_6.9.1.sz.mell'!D41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'IB_6.9.1.sz.mell'!C45</f>
        <v>0</v>
      </c>
      <c r="D45" s="727">
        <f>'IB_6.9.1.sz.mell'!D45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'IB_6.9.1.sz.mell'!C46</f>
        <v>0</v>
      </c>
      <c r="D46" s="1423">
        <f>'IB_6.9.1.sz.mell'!D46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'IB_6.9.1.sz.mell'!C47</f>
        <v>0</v>
      </c>
      <c r="D47" s="1267">
        <f>'IB_6.9.1.sz.mell'!D47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'IB_6.9.1.sz.mell'!C48</f>
        <v>0</v>
      </c>
      <c r="D48" s="1267">
        <f>'IB_6.9.1.sz.mell'!D48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'IB_6.9.1.sz.mell'!C49</f>
        <v>0</v>
      </c>
      <c r="D49" s="1267">
        <f>'IB_6.9.1.sz.mell'!D49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'IB_6.9.1.sz.mell'!C50</f>
        <v>0</v>
      </c>
      <c r="D50" s="1267">
        <f>'IB_6.9.1.sz.mell'!D50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'IB_6.9.1.sz.mell'!C51</f>
        <v>0</v>
      </c>
      <c r="D51" s="727">
        <f>'IB_6.9.1.sz.mell'!D51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'IB_6.9.1.sz.mell'!C52</f>
        <v>0</v>
      </c>
      <c r="D52" s="1423">
        <f>'IB_6.9.1.sz.mell'!D52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'IB_6.9.1.sz.mell'!C53</f>
        <v>0</v>
      </c>
      <c r="D53" s="1267">
        <f>'IB_6.9.1.sz.mell'!D53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'IB_6.9.1.sz.mell'!C54</f>
        <v>0</v>
      </c>
      <c r="D54" s="1267">
        <f>'IB_6.9.1.sz.mell'!D54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'IB_6.9.1.sz.mell'!C55</f>
        <v>0</v>
      </c>
      <c r="D55" s="1267">
        <f>'IB_6.9.1.sz.mell'!D55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'IB_6.9.1.sz.mell'!C56</f>
        <v>0</v>
      </c>
      <c r="D56" s="727">
        <f>'IB_6.9.1.sz.mell'!D56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'IB_6.9.1.sz.mell'!C57</f>
        <v>0</v>
      </c>
      <c r="D57" s="877">
        <f>'IB_6.9.1.sz.mell'!D57</f>
        <v>0</v>
      </c>
      <c r="E57" s="349">
        <f>+E45+E51+E56</f>
        <v>0</v>
      </c>
    </row>
    <row r="58" spans="1:5" ht="15.2" customHeight="1" thickBot="1" x14ac:dyDescent="0.25">
      <c r="C58" s="607">
        <f>'IB_6.9.1.sz.mell'!C58</f>
        <v>0</v>
      </c>
      <c r="D58" s="607">
        <f>'IB_6.9.1.sz.mell'!D58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'IB_6.9.1.sz.mell'!C59</f>
        <v>0</v>
      </c>
      <c r="D59" s="1410">
        <f>'IB_6.9.1.sz.mell'!D59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'IB_6.9.1.sz.mell'!C60</f>
        <v>0</v>
      </c>
      <c r="D60" s="1410">
        <f>'IB_6.9.1.sz.mell'!D60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CONCATENATE(ALAPADATOK!R25,"2. melléklet ",Z_ALAPADATOK!A7," ",Z_ALAPADATOK!B7," ",Z_ALAPADATOK!C7," ",Z_ALAPADATOK!D7," ",Z_ALAPADATOK!E7," ",Z_ALAPADATOK!F7," ",Z_ALAPADATOK!G7," ",Z_ALAPADATOK!H7)</f>
        <v>6.8.2.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CONCATENATE('Z_6.9.1.sz.mell'!B2:D2)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'Z_6.9.1.sz.mell'!E4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CONCATENATE('Z_6.9.1.sz.mell'!E5)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'IB_6.9.2.sz.mell'!C8</f>
        <v>0</v>
      </c>
      <c r="D8" s="297">
        <f>'IB_6.9.2.sz.mell'!D8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'IB_6.9.2.sz.mell'!C9</f>
        <v>0</v>
      </c>
      <c r="D9" s="1383">
        <f>'IB_6.9.2.sz.mell'!D9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'IB_6.9.2.sz.mell'!C10</f>
        <v>0</v>
      </c>
      <c r="D10" s="1421">
        <f>'IB_6.9.2.sz.mell'!D10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'IB_6.9.2.sz.mell'!C11</f>
        <v>0</v>
      </c>
      <c r="D11" s="1421">
        <f>'IB_6.9.2.sz.mell'!D11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'IB_6.9.2.sz.mell'!C12</f>
        <v>0</v>
      </c>
      <c r="D12" s="1421">
        <f>'IB_6.9.2.sz.mell'!D12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'IB_6.9.2.sz.mell'!C13</f>
        <v>0</v>
      </c>
      <c r="D13" s="1421">
        <f>'IB_6.9.2.sz.mell'!D13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'IB_6.9.2.sz.mell'!C14</f>
        <v>0</v>
      </c>
      <c r="D14" s="1421">
        <f>'IB_6.9.2.sz.mell'!D14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'IB_6.9.2.sz.mell'!C15</f>
        <v>0</v>
      </c>
      <c r="D15" s="1421">
        <f>'IB_6.9.2.sz.mell'!D15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'IB_6.9.2.sz.mell'!C16</f>
        <v>0</v>
      </c>
      <c r="D16" s="1422">
        <f>'IB_6.9.2.sz.mell'!D16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'IB_6.9.2.sz.mell'!C17</f>
        <v>0</v>
      </c>
      <c r="D17" s="1421">
        <f>'IB_6.9.2.sz.mell'!D17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'IB_6.9.2.sz.mell'!C18</f>
        <v>0</v>
      </c>
      <c r="D18" s="1265">
        <f>'IB_6.9.2.sz.mell'!D18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'IB_6.9.2.sz.mell'!C19</f>
        <v>0</v>
      </c>
      <c r="D19" s="1265">
        <f>'IB_6.9.2.sz.mell'!D19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'IB_6.9.2.sz.mell'!C20</f>
        <v>0</v>
      </c>
      <c r="D20" s="727">
        <f>'IB_6.9.2.sz.mell'!D20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'IB_6.9.2.sz.mell'!C21</f>
        <v>0</v>
      </c>
      <c r="D21" s="1421">
        <f>'IB_6.9.2.sz.mell'!D21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'IB_6.9.2.sz.mell'!C22</f>
        <v>0</v>
      </c>
      <c r="D22" s="1421">
        <f>'IB_6.9.2.sz.mell'!D22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'IB_6.9.2.sz.mell'!C23</f>
        <v>0</v>
      </c>
      <c r="D23" s="1421">
        <f>'IB_6.9.2.sz.mell'!D23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'IB_6.9.2.sz.mell'!C24</f>
        <v>0</v>
      </c>
      <c r="D24" s="1421">
        <f>'IB_6.9.2.sz.mell'!D24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'IB_6.9.2.sz.mell'!C25</f>
        <v>0</v>
      </c>
      <c r="D25" s="727">
        <f>'IB_6.9.2.sz.mell'!D25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'IB_6.9.2.sz.mell'!C26</f>
        <v>0</v>
      </c>
      <c r="D26" s="727">
        <f>'IB_6.9.2.sz.mell'!D26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'IB_6.9.2.sz.mell'!C27</f>
        <v>0</v>
      </c>
      <c r="D27" s="1423">
        <f>'IB_6.9.2.sz.mell'!D27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'IB_6.9.2.sz.mell'!C28</f>
        <v>0</v>
      </c>
      <c r="D28" s="1269">
        <f>'IB_6.9.2.sz.mell'!D28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'IB_6.9.2.sz.mell'!C29</f>
        <v>0</v>
      </c>
      <c r="D29" s="1424">
        <f>'IB_6.9.2.sz.mell'!D29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'IB_6.9.2.sz.mell'!C30</f>
        <v>0</v>
      </c>
      <c r="D30" s="727">
        <f>'IB_6.9.2.sz.mell'!D30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'IB_6.9.2.sz.mell'!C31</f>
        <v>0</v>
      </c>
      <c r="D31" s="1423">
        <f>'IB_6.9.2.sz.mell'!D31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'IB_6.9.2.sz.mell'!C32</f>
        <v>0</v>
      </c>
      <c r="D32" s="1269">
        <f>'IB_6.9.2.sz.mell'!D32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'IB_6.9.2.sz.mell'!C33</f>
        <v>0</v>
      </c>
      <c r="D33" s="1424">
        <f>'IB_6.9.2.sz.mell'!D33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'IB_6.9.2.sz.mell'!C34</f>
        <v>0</v>
      </c>
      <c r="D34" s="727">
        <f>'IB_6.9.2.sz.mell'!D34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'IB_6.9.2.sz.mell'!C35</f>
        <v>0</v>
      </c>
      <c r="D35" s="727">
        <f>'IB_6.9.2.sz.mell'!D35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'IB_6.9.2.sz.mell'!C36</f>
        <v>0</v>
      </c>
      <c r="D36" s="727">
        <f>'IB_6.9.2.sz.mell'!D36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'IB_6.9.2.sz.mell'!C37</f>
        <v>0</v>
      </c>
      <c r="D37" s="727">
        <f>'IB_6.9.2.sz.mell'!D37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'IB_6.9.2.sz.mell'!C38</f>
        <v>0</v>
      </c>
      <c r="D38" s="1423">
        <f>'IB_6.9.2.sz.mell'!D38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'IB_6.9.2.sz.mell'!C39</f>
        <v>0</v>
      </c>
      <c r="D39" s="1269">
        <f>'IB_6.9.2.sz.mell'!D39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'IB_6.9.2.sz.mell'!C40</f>
        <v>0</v>
      </c>
      <c r="D40" s="1424">
        <f>'IB_6.9.2.sz.mell'!D40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'IB_6.9.2.sz.mell'!C41</f>
        <v>0</v>
      </c>
      <c r="D41" s="877">
        <f>'IB_6.9.2.sz.mell'!D41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'IB_6.9.2.sz.mell'!C45</f>
        <v>0</v>
      </c>
      <c r="D45" s="727">
        <f>'IB_6.9.2.sz.mell'!D45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'IB_6.9.2.sz.mell'!C46</f>
        <v>0</v>
      </c>
      <c r="D46" s="1423">
        <f>'IB_6.9.2.sz.mell'!D46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'IB_6.9.2.sz.mell'!C47</f>
        <v>0</v>
      </c>
      <c r="D47" s="1267">
        <f>'IB_6.9.2.sz.mell'!D47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'IB_6.9.2.sz.mell'!C48</f>
        <v>0</v>
      </c>
      <c r="D48" s="1267">
        <f>'IB_6.9.2.sz.mell'!D48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'IB_6.9.2.sz.mell'!C49</f>
        <v>0</v>
      </c>
      <c r="D49" s="1267">
        <f>'IB_6.9.2.sz.mell'!D49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'IB_6.9.2.sz.mell'!C50</f>
        <v>0</v>
      </c>
      <c r="D50" s="1267">
        <f>'IB_6.9.2.sz.mell'!D50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'IB_6.9.2.sz.mell'!C51</f>
        <v>0</v>
      </c>
      <c r="D51" s="727">
        <f>'IB_6.9.2.sz.mell'!D51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'IB_6.9.2.sz.mell'!C52</f>
        <v>0</v>
      </c>
      <c r="D52" s="1423">
        <f>'IB_6.9.2.sz.mell'!D52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'IB_6.9.2.sz.mell'!C53</f>
        <v>0</v>
      </c>
      <c r="D53" s="1267">
        <f>'IB_6.9.2.sz.mell'!D53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'IB_6.9.2.sz.mell'!C54</f>
        <v>0</v>
      </c>
      <c r="D54" s="1267">
        <f>'IB_6.9.2.sz.mell'!D54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'IB_6.9.2.sz.mell'!C55</f>
        <v>0</v>
      </c>
      <c r="D55" s="1267">
        <f>'IB_6.9.2.sz.mell'!D55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'IB_6.9.2.sz.mell'!C56</f>
        <v>0</v>
      </c>
      <c r="D56" s="727">
        <f>'IB_6.9.2.sz.mell'!D56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'IB_6.9.2.sz.mell'!C57</f>
        <v>0</v>
      </c>
      <c r="D57" s="877">
        <f>'IB_6.9.2.sz.mell'!D57</f>
        <v>0</v>
      </c>
      <c r="E57" s="349">
        <f>+E45+E51+E56</f>
        <v>0</v>
      </c>
    </row>
    <row r="58" spans="1:5" ht="15.2" customHeight="1" thickBot="1" x14ac:dyDescent="0.25">
      <c r="C58" s="607">
        <f>'IB_6.9.2.sz.mell'!C58</f>
        <v>0</v>
      </c>
      <c r="D58" s="607">
        <f>'IB_6.9.2.sz.mell'!D58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'IB_6.9.2.sz.mell'!C59</f>
        <v>0</v>
      </c>
      <c r="D59" s="1410">
        <f>'IB_6.9.2.sz.mell'!D59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'IB_6.9.2.sz.mell'!C60</f>
        <v>0</v>
      </c>
      <c r="D60" s="1410">
        <f>'IB_6.9.2.sz.mell'!D60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CONCATENATE(ALAPADATOK!P19," melléklet ",ALAPADATOK!A7," ",ALAPADATOK!B7," ",ALAPADATOK!C7," ",ALAPADATOK!D7," ",ALAPADATOK!E7," ",ALAPADATOK!F7," ",ALAPADATOK!G7," ",ALAPADATOK!H7)</f>
        <v>9.5.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CONCATENATE(ALAPADATOK!B19)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9" zoomScale="120" zoomScaleNormal="120" workbookViewId="0">
      <selection activeCell="C9" sqref="C9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CONCATENATE(ALAPADATOK!R25,"3. melléklet ",Z_ALAPADATOK!A7," ",Z_ALAPADATOK!B7," ",Z_ALAPADATOK!C7," ",Z_ALAPADATOK!D7," ",Z_ALAPADATOK!E7," ",Z_ALAPADATOK!F7," ",Z_ALAPADATOK!G7," ",Z_ALAPADATOK!H7)</f>
        <v>6.8.3.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CONCATENATE('Z_6.9.2.sz.mell'!B2:D2)</f>
        <v>7 kvi név</v>
      </c>
      <c r="C2" s="2476"/>
      <c r="D2" s="2477"/>
      <c r="E2" s="872" t="s">
        <v>606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'Z_6.9.2.sz.mell'!E4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CONCATENATE('Z_6.9.2.sz.mell'!E5)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'IB_6.9.3.sz.mell'!C8</f>
        <v>0</v>
      </c>
      <c r="D8" s="297">
        <f>'IB_6.9.3.sz.mell'!D8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'IB_6.9.3.sz.mell'!C9</f>
        <v>0</v>
      </c>
      <c r="D9" s="1383">
        <f>'IB_6.9.3.sz.mell'!D9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'IB_6.9.3.sz.mell'!C10</f>
        <v>0</v>
      </c>
      <c r="D10" s="1421">
        <f>'IB_6.9.3.sz.mell'!D10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'IB_6.9.3.sz.mell'!C11</f>
        <v>0</v>
      </c>
      <c r="D11" s="1421">
        <f>'IB_6.9.3.sz.mell'!D11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'IB_6.9.3.sz.mell'!C12</f>
        <v>0</v>
      </c>
      <c r="D12" s="1421">
        <f>'IB_6.9.3.sz.mell'!D12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'IB_6.9.3.sz.mell'!C13</f>
        <v>0</v>
      </c>
      <c r="D13" s="1421">
        <f>'IB_6.9.3.sz.mell'!D13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'IB_6.9.3.sz.mell'!C14</f>
        <v>0</v>
      </c>
      <c r="D14" s="1421">
        <f>'IB_6.9.3.sz.mell'!D14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'IB_6.9.3.sz.mell'!C15</f>
        <v>0</v>
      </c>
      <c r="D15" s="1421">
        <f>'IB_6.9.3.sz.mell'!D15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'IB_6.9.3.sz.mell'!C16</f>
        <v>0</v>
      </c>
      <c r="D16" s="1422">
        <f>'IB_6.9.3.sz.mell'!D16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'IB_6.9.3.sz.mell'!C17</f>
        <v>0</v>
      </c>
      <c r="D17" s="1421">
        <f>'IB_6.9.3.sz.mell'!D17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'IB_6.9.3.sz.mell'!C18</f>
        <v>0</v>
      </c>
      <c r="D18" s="1265">
        <f>'IB_6.9.3.sz.mell'!D18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'IB_6.9.3.sz.mell'!C19</f>
        <v>0</v>
      </c>
      <c r="D19" s="1265">
        <f>'IB_6.9.3.sz.mell'!D19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'IB_6.9.3.sz.mell'!C20</f>
        <v>0</v>
      </c>
      <c r="D20" s="727">
        <f>'IB_6.9.3.sz.mell'!D20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'IB_6.9.3.sz.mell'!C21</f>
        <v>0</v>
      </c>
      <c r="D21" s="1421">
        <f>'IB_6.9.3.sz.mell'!D21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'IB_6.9.3.sz.mell'!C22</f>
        <v>0</v>
      </c>
      <c r="D22" s="1421">
        <f>'IB_6.9.3.sz.mell'!D22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'IB_6.9.3.sz.mell'!C23</f>
        <v>0</v>
      </c>
      <c r="D23" s="1421">
        <f>'IB_6.9.3.sz.mell'!D23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'IB_6.9.3.sz.mell'!C24</f>
        <v>0</v>
      </c>
      <c r="D24" s="1421">
        <f>'IB_6.9.3.sz.mell'!D24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'IB_6.9.3.sz.mell'!C25</f>
        <v>0</v>
      </c>
      <c r="D25" s="727">
        <f>'IB_6.9.3.sz.mell'!D25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'IB_6.9.3.sz.mell'!C26</f>
        <v>0</v>
      </c>
      <c r="D26" s="727">
        <f>'IB_6.9.3.sz.mell'!D26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'IB_6.9.3.sz.mell'!C27</f>
        <v>0</v>
      </c>
      <c r="D27" s="1423">
        <f>'IB_6.9.3.sz.mell'!D27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'IB_6.9.3.sz.mell'!C28</f>
        <v>0</v>
      </c>
      <c r="D28" s="1269">
        <f>'IB_6.9.3.sz.mell'!D28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'IB_6.9.3.sz.mell'!C29</f>
        <v>0</v>
      </c>
      <c r="D29" s="1424">
        <f>'IB_6.9.3.sz.mell'!D29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'IB_6.9.3.sz.mell'!C30</f>
        <v>0</v>
      </c>
      <c r="D30" s="727">
        <f>'IB_6.9.3.sz.mell'!D30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'IB_6.9.3.sz.mell'!C31</f>
        <v>0</v>
      </c>
      <c r="D31" s="1423">
        <f>'IB_6.9.3.sz.mell'!D31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'IB_6.9.3.sz.mell'!C32</f>
        <v>0</v>
      </c>
      <c r="D32" s="1269">
        <f>'IB_6.9.3.sz.mell'!D32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'IB_6.9.3.sz.mell'!C33</f>
        <v>0</v>
      </c>
      <c r="D33" s="1424">
        <f>'IB_6.9.3.sz.mell'!D33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'IB_6.9.3.sz.mell'!C34</f>
        <v>0</v>
      </c>
      <c r="D34" s="727">
        <f>'IB_6.9.3.sz.mell'!D34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'IB_6.9.3.sz.mell'!C35</f>
        <v>0</v>
      </c>
      <c r="D35" s="727">
        <f>'IB_6.9.3.sz.mell'!D35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'IB_6.9.3.sz.mell'!C36</f>
        <v>0</v>
      </c>
      <c r="D36" s="727">
        <f>'IB_6.9.3.sz.mell'!D36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'IB_6.9.3.sz.mell'!C37</f>
        <v>0</v>
      </c>
      <c r="D37" s="727">
        <f>'IB_6.9.3.sz.mell'!D37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'IB_6.9.3.sz.mell'!C38</f>
        <v>0</v>
      </c>
      <c r="D38" s="1423">
        <f>'IB_6.9.3.sz.mell'!D38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'IB_6.9.3.sz.mell'!C39</f>
        <v>0</v>
      </c>
      <c r="D39" s="1269">
        <f>'IB_6.9.3.sz.mell'!D39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'IB_6.9.3.sz.mell'!C40</f>
        <v>0</v>
      </c>
      <c r="D40" s="1424">
        <f>'IB_6.9.3.sz.mell'!D40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'IB_6.9.3.sz.mell'!C41</f>
        <v>0</v>
      </c>
      <c r="D41" s="877">
        <f>'IB_6.9.3.sz.mell'!D41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'IB_6.9.3.sz.mell'!C45</f>
        <v>0</v>
      </c>
      <c r="D45" s="727">
        <f>'IB_6.9.3.sz.mell'!D45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'IB_6.9.3.sz.mell'!C46</f>
        <v>0</v>
      </c>
      <c r="D46" s="1423">
        <f>'IB_6.9.3.sz.mell'!D46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'IB_6.9.3.sz.mell'!C47</f>
        <v>0</v>
      </c>
      <c r="D47" s="1267">
        <f>'IB_6.9.3.sz.mell'!D47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'IB_6.9.3.sz.mell'!C48</f>
        <v>0</v>
      </c>
      <c r="D48" s="1267">
        <f>'IB_6.9.3.sz.mell'!D48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'IB_6.9.3.sz.mell'!C49</f>
        <v>0</v>
      </c>
      <c r="D49" s="1267">
        <f>'IB_6.9.3.sz.mell'!D49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'IB_6.9.3.sz.mell'!C50</f>
        <v>0</v>
      </c>
      <c r="D50" s="1267">
        <f>'IB_6.9.3.sz.mell'!D50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'IB_6.9.3.sz.mell'!C51</f>
        <v>0</v>
      </c>
      <c r="D51" s="727">
        <f>'IB_6.9.3.sz.mell'!D51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'IB_6.9.3.sz.mell'!C52</f>
        <v>0</v>
      </c>
      <c r="D52" s="1423">
        <f>'IB_6.9.3.sz.mell'!D52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'IB_6.9.3.sz.mell'!C53</f>
        <v>0</v>
      </c>
      <c r="D53" s="1267">
        <f>'IB_6.9.3.sz.mell'!D53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'IB_6.9.3.sz.mell'!C54</f>
        <v>0</v>
      </c>
      <c r="D54" s="1267">
        <f>'IB_6.9.3.sz.mell'!D54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'IB_6.9.3.sz.mell'!C55</f>
        <v>0</v>
      </c>
      <c r="D55" s="1267">
        <f>'IB_6.9.3.sz.mell'!D55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'IB_6.9.3.sz.mell'!C56</f>
        <v>0</v>
      </c>
      <c r="D56" s="727">
        <f>'IB_6.9.3.sz.mell'!D56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'IB_6.9.3.sz.mell'!C57</f>
        <v>0</v>
      </c>
      <c r="D57" s="877">
        <f>'IB_6.9.3.sz.mell'!D57</f>
        <v>0</v>
      </c>
      <c r="E57" s="349">
        <f>+E45+E51+E56</f>
        <v>0</v>
      </c>
    </row>
    <row r="58" spans="1:5" ht="15.2" customHeight="1" thickBot="1" x14ac:dyDescent="0.25">
      <c r="C58" s="607">
        <f>'IB_6.9.3.sz.mell'!C58</f>
        <v>0</v>
      </c>
      <c r="D58" s="607">
        <f>'IB_6.9.3.sz.mell'!D58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'IB_6.9.3.sz.mell'!C59</f>
        <v>0</v>
      </c>
      <c r="D59" s="1410">
        <f>'IB_6.9.3.sz.mell'!D59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'IB_6.9.3.sz.mell'!C60</f>
        <v>0</v>
      </c>
      <c r="D60" s="1410">
        <f>'IB_6.9.3.sz.mell'!D60</f>
        <v>0</v>
      </c>
      <c r="E60" s="865"/>
    </row>
  </sheetData>
  <sheetProtection sheet="1" formatCells="0"/>
  <customSheetViews>
    <customSheetView guid="{9A8A2574-4E4C-4A0E-A4B4-611EAAF4A38D}" scale="120" topLeftCell="A49">
      <selection activeCell="C9" sqref="C9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3" sqref="G3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CONCATENATE(ALAPADATOK!R27," melléklet ",Z_ALAPADATOK!A7," ",Z_ALAPADATOK!B7," ",Z_ALAPADATOK!C7," ",Z_ALAPADATOK!D7," ",Z_ALAPADATOK!E7," ",Z_ALAPADATOK!F7," ",Z_ALAPADATOK!G7," ",Z_ALAPADATOK!H7)</f>
        <v>6.9.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CONCATENATE(Z_ALAPADATOK!B27)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CONCATENATE('Z_6.9.3.sz.mell'!E5)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'IB_6.10.sz.mell'!C8</f>
        <v>0</v>
      </c>
      <c r="D8" s="297">
        <f>'IB_6.10.sz.mell'!D8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'IB_6.10.sz.mell'!C9</f>
        <v>0</v>
      </c>
      <c r="D9" s="1383">
        <f>'IB_6.10.sz.mell'!D9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'IB_6.10.sz.mell'!C10</f>
        <v>0</v>
      </c>
      <c r="D10" s="1421">
        <f>'IB_6.10.sz.mell'!D10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'IB_6.10.sz.mell'!C11</f>
        <v>0</v>
      </c>
      <c r="D11" s="1421">
        <f>'IB_6.10.sz.mell'!D11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'IB_6.10.sz.mell'!C12</f>
        <v>0</v>
      </c>
      <c r="D12" s="1421">
        <f>'IB_6.10.sz.mell'!D12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'IB_6.10.sz.mell'!C13</f>
        <v>0</v>
      </c>
      <c r="D13" s="1421">
        <f>'IB_6.10.sz.mell'!D13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'IB_6.10.sz.mell'!C14</f>
        <v>0</v>
      </c>
      <c r="D14" s="1421">
        <f>'IB_6.10.sz.mell'!D14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'IB_6.10.sz.mell'!C15</f>
        <v>0</v>
      </c>
      <c r="D15" s="1421">
        <f>'IB_6.10.sz.mell'!D15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'IB_6.10.sz.mell'!C16</f>
        <v>0</v>
      </c>
      <c r="D16" s="1422">
        <f>'IB_6.10.sz.mell'!D16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'IB_6.10.sz.mell'!C17</f>
        <v>0</v>
      </c>
      <c r="D17" s="1421">
        <f>'IB_6.10.sz.mell'!D17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'IB_6.10.sz.mell'!C18</f>
        <v>0</v>
      </c>
      <c r="D18" s="1265">
        <f>'IB_6.10.sz.mell'!D18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'IB_6.10.sz.mell'!C19</f>
        <v>0</v>
      </c>
      <c r="D19" s="1265">
        <f>'IB_6.10.sz.mell'!D19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'IB_6.10.sz.mell'!C20</f>
        <v>0</v>
      </c>
      <c r="D20" s="727">
        <f>'IB_6.10.sz.mell'!D20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'IB_6.10.sz.mell'!C21</f>
        <v>0</v>
      </c>
      <c r="D21" s="1421">
        <f>'IB_6.10.sz.mell'!D21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'IB_6.10.sz.mell'!C22</f>
        <v>0</v>
      </c>
      <c r="D22" s="1421">
        <f>'IB_6.10.sz.mell'!D22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'IB_6.10.sz.mell'!C23</f>
        <v>0</v>
      </c>
      <c r="D23" s="1421">
        <f>'IB_6.10.sz.mell'!D23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'IB_6.10.sz.mell'!C24</f>
        <v>0</v>
      </c>
      <c r="D24" s="1421">
        <f>'IB_6.10.sz.mell'!D24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'IB_6.10.sz.mell'!C25</f>
        <v>0</v>
      </c>
      <c r="D25" s="727">
        <f>'IB_6.10.sz.mell'!D25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'IB_6.10.sz.mell'!C26</f>
        <v>0</v>
      </c>
      <c r="D26" s="727">
        <f>'IB_6.10.sz.mell'!D26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'IB_6.10.sz.mell'!C27</f>
        <v>0</v>
      </c>
      <c r="D27" s="1423">
        <f>'IB_6.10.sz.mell'!D27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'IB_6.10.sz.mell'!C28</f>
        <v>0</v>
      </c>
      <c r="D28" s="1269">
        <f>'IB_6.10.sz.mell'!D28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'IB_6.10.sz.mell'!C29</f>
        <v>0</v>
      </c>
      <c r="D29" s="1424">
        <f>'IB_6.10.sz.mell'!D29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'IB_6.10.sz.mell'!C30</f>
        <v>0</v>
      </c>
      <c r="D30" s="727">
        <f>'IB_6.10.sz.mell'!D30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'IB_6.10.sz.mell'!C31</f>
        <v>0</v>
      </c>
      <c r="D31" s="1423">
        <f>'IB_6.10.sz.mell'!D31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'IB_6.10.sz.mell'!C32</f>
        <v>0</v>
      </c>
      <c r="D32" s="1269">
        <f>'IB_6.10.sz.mell'!D32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'IB_6.10.sz.mell'!C33</f>
        <v>0</v>
      </c>
      <c r="D33" s="1424">
        <f>'IB_6.10.sz.mell'!D33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'IB_6.10.sz.mell'!C34</f>
        <v>0</v>
      </c>
      <c r="D34" s="727">
        <f>'IB_6.10.sz.mell'!D34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'IB_6.10.sz.mell'!C35</f>
        <v>0</v>
      </c>
      <c r="D35" s="727">
        <f>'IB_6.10.sz.mell'!D35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'IB_6.10.sz.mell'!C36</f>
        <v>0</v>
      </c>
      <c r="D36" s="727">
        <f>'IB_6.10.sz.mell'!D36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'IB_6.10.sz.mell'!C37</f>
        <v>0</v>
      </c>
      <c r="D37" s="727">
        <f>'IB_6.10.sz.mell'!D37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'IB_6.10.sz.mell'!C38</f>
        <v>0</v>
      </c>
      <c r="D38" s="1423">
        <f>'IB_6.10.sz.mell'!D38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'IB_6.10.sz.mell'!C39</f>
        <v>0</v>
      </c>
      <c r="D39" s="1269">
        <f>'IB_6.10.sz.mell'!D39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'IB_6.10.sz.mell'!C40</f>
        <v>0</v>
      </c>
      <c r="D40" s="1424">
        <f>'IB_6.10.sz.mell'!D40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'IB_6.10.sz.mell'!C41</f>
        <v>0</v>
      </c>
      <c r="D41" s="877">
        <f>'IB_6.10.sz.mell'!D41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'IB_6.10.sz.mell'!C45</f>
        <v>0</v>
      </c>
      <c r="D45" s="727">
        <f>'IB_6.10.sz.mell'!D45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'IB_6.10.sz.mell'!C46</f>
        <v>0</v>
      </c>
      <c r="D46" s="1423">
        <f>'IB_6.10.sz.mell'!D46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'IB_6.10.sz.mell'!C47</f>
        <v>0</v>
      </c>
      <c r="D47" s="1267">
        <f>'IB_6.10.sz.mell'!D47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'IB_6.10.sz.mell'!C48</f>
        <v>0</v>
      </c>
      <c r="D48" s="1267">
        <f>'IB_6.10.sz.mell'!D48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'IB_6.10.sz.mell'!C49</f>
        <v>0</v>
      </c>
      <c r="D49" s="1267">
        <f>'IB_6.10.sz.mell'!D49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'IB_6.10.sz.mell'!C50</f>
        <v>0</v>
      </c>
      <c r="D50" s="1267">
        <f>'IB_6.10.sz.mell'!D50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'IB_6.10.sz.mell'!C51</f>
        <v>0</v>
      </c>
      <c r="D51" s="727">
        <f>'IB_6.10.sz.mell'!D51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'IB_6.10.sz.mell'!C52</f>
        <v>0</v>
      </c>
      <c r="D52" s="1423">
        <f>'IB_6.10.sz.mell'!D52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'IB_6.10.sz.mell'!C53</f>
        <v>0</v>
      </c>
      <c r="D53" s="1267">
        <f>'IB_6.10.sz.mell'!D53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'IB_6.10.sz.mell'!C54</f>
        <v>0</v>
      </c>
      <c r="D54" s="1267">
        <f>'IB_6.10.sz.mell'!D54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'IB_6.10.sz.mell'!C55</f>
        <v>0</v>
      </c>
      <c r="D55" s="1267">
        <f>'IB_6.10.sz.mell'!D55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'IB_6.10.sz.mell'!C56</f>
        <v>0</v>
      </c>
      <c r="D56" s="727">
        <f>'IB_6.10.sz.mell'!D56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'IB_6.10.sz.mell'!C57</f>
        <v>0</v>
      </c>
      <c r="D57" s="877">
        <f>'IB_6.10.sz.mell'!D57</f>
        <v>0</v>
      </c>
      <c r="E57" s="349">
        <f>+E45+E51+E56</f>
        <v>0</v>
      </c>
    </row>
    <row r="58" spans="1:5" ht="15.2" customHeight="1" thickBot="1" x14ac:dyDescent="0.25">
      <c r="C58" s="607">
        <f>'IB_6.10.sz.mell'!C58</f>
        <v>0</v>
      </c>
      <c r="D58" s="607">
        <f>'IB_6.10.sz.mell'!D58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'IB_6.10.sz.mell'!C59</f>
        <v>0</v>
      </c>
      <c r="D59" s="1410">
        <f>'IB_6.10.sz.mell'!D59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'IB_6.10.sz.mell'!C60</f>
        <v>0</v>
      </c>
      <c r="D60" s="1410">
        <f>'IB_6.10.sz.mell'!D60</f>
        <v>0</v>
      </c>
      <c r="E60" s="865"/>
    </row>
  </sheetData>
  <sheetProtection sheet="1" formatCells="0"/>
  <customSheetViews>
    <customSheetView guid="{9A8A2574-4E4C-4A0E-A4B4-611EAAF4A38D}" scale="120">
      <selection activeCell="G3" sqref="G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6" sqref="G6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CONCATENATE(ALAPADATOK!R27,"1. melléklet ",Z_ALAPADATOK!A7," ",Z_ALAPADATOK!B7," ",Z_ALAPADATOK!C7," ",Z_ALAPADATOK!D7," ",Z_ALAPADATOK!E7," ",Z_ALAPADATOK!F7," ",Z_ALAPADATOK!G7," ",Z_ALAPADATOK!H7)</f>
        <v>6.9.1.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CONCATENATE('Z_6.10.sz.mell'!B2:D2)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'Z_6.10.sz.mell'!E4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CONCATENATE('Z_6.10.sz.mell'!E5)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'IB_6.10.1.sz.mell'!C8</f>
        <v>0</v>
      </c>
      <c r="D8" s="297">
        <f>'IB_6.10.1.sz.mell'!D8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'IB_6.10.1.sz.mell'!C9</f>
        <v>0</v>
      </c>
      <c r="D9" s="1383">
        <f>'IB_6.10.1.sz.mell'!D9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'IB_6.10.1.sz.mell'!C10</f>
        <v>0</v>
      </c>
      <c r="D10" s="1421">
        <f>'IB_6.10.1.sz.mell'!D10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'IB_6.10.1.sz.mell'!C11</f>
        <v>0</v>
      </c>
      <c r="D11" s="1421">
        <f>'IB_6.10.1.sz.mell'!D11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'IB_6.10.1.sz.mell'!C12</f>
        <v>0</v>
      </c>
      <c r="D12" s="1421">
        <f>'IB_6.10.1.sz.mell'!D12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'IB_6.10.1.sz.mell'!C13</f>
        <v>0</v>
      </c>
      <c r="D13" s="1421">
        <f>'IB_6.10.1.sz.mell'!D13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'IB_6.10.1.sz.mell'!C14</f>
        <v>0</v>
      </c>
      <c r="D14" s="1421">
        <f>'IB_6.10.1.sz.mell'!D14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'IB_6.10.1.sz.mell'!C15</f>
        <v>0</v>
      </c>
      <c r="D15" s="1421">
        <f>'IB_6.10.1.sz.mell'!D15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'IB_6.10.1.sz.mell'!C16</f>
        <v>0</v>
      </c>
      <c r="D16" s="1422">
        <f>'IB_6.10.1.sz.mell'!D16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'IB_6.10.1.sz.mell'!C17</f>
        <v>0</v>
      </c>
      <c r="D17" s="1421">
        <f>'IB_6.10.1.sz.mell'!D17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'IB_6.10.1.sz.mell'!C18</f>
        <v>0</v>
      </c>
      <c r="D18" s="1265">
        <f>'IB_6.10.1.sz.mell'!D18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'IB_6.10.1.sz.mell'!C19</f>
        <v>0</v>
      </c>
      <c r="D19" s="1265">
        <f>'IB_6.10.1.sz.mell'!D19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'IB_6.10.1.sz.mell'!C20</f>
        <v>0</v>
      </c>
      <c r="D20" s="727">
        <f>'IB_6.10.1.sz.mell'!D20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'IB_6.10.1.sz.mell'!C21</f>
        <v>0</v>
      </c>
      <c r="D21" s="1421">
        <f>'IB_6.10.1.sz.mell'!D21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'IB_6.10.1.sz.mell'!C22</f>
        <v>0</v>
      </c>
      <c r="D22" s="1421">
        <f>'IB_6.10.1.sz.mell'!D22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'IB_6.10.1.sz.mell'!C23</f>
        <v>0</v>
      </c>
      <c r="D23" s="1421">
        <f>'IB_6.10.1.sz.mell'!D23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'IB_6.10.1.sz.mell'!C24</f>
        <v>0</v>
      </c>
      <c r="D24" s="1421">
        <f>'IB_6.10.1.sz.mell'!D24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'IB_6.10.1.sz.mell'!C25</f>
        <v>0</v>
      </c>
      <c r="D25" s="727">
        <f>'IB_6.10.1.sz.mell'!D25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'IB_6.10.1.sz.mell'!C26</f>
        <v>0</v>
      </c>
      <c r="D26" s="727">
        <f>'IB_6.10.1.sz.mell'!D26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'IB_6.10.1.sz.mell'!C27</f>
        <v>0</v>
      </c>
      <c r="D27" s="1423">
        <f>'IB_6.10.1.sz.mell'!D27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'IB_6.10.1.sz.mell'!C28</f>
        <v>0</v>
      </c>
      <c r="D28" s="1269">
        <f>'IB_6.10.1.sz.mell'!D28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'IB_6.10.1.sz.mell'!C29</f>
        <v>0</v>
      </c>
      <c r="D29" s="1424">
        <f>'IB_6.10.1.sz.mell'!D29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'IB_6.10.1.sz.mell'!C30</f>
        <v>0</v>
      </c>
      <c r="D30" s="727">
        <f>'IB_6.10.1.sz.mell'!D30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'IB_6.10.1.sz.mell'!C31</f>
        <v>0</v>
      </c>
      <c r="D31" s="1423">
        <f>'IB_6.10.1.sz.mell'!D31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'IB_6.10.1.sz.mell'!C32</f>
        <v>0</v>
      </c>
      <c r="D32" s="1269">
        <f>'IB_6.10.1.sz.mell'!D32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'IB_6.10.1.sz.mell'!C33</f>
        <v>0</v>
      </c>
      <c r="D33" s="1424">
        <f>'IB_6.10.1.sz.mell'!D33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'IB_6.10.1.sz.mell'!C34</f>
        <v>0</v>
      </c>
      <c r="D34" s="727">
        <f>'IB_6.10.1.sz.mell'!D34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'IB_6.10.1.sz.mell'!C35</f>
        <v>0</v>
      </c>
      <c r="D35" s="727">
        <f>'IB_6.10.1.sz.mell'!D35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'IB_6.10.1.sz.mell'!C36</f>
        <v>0</v>
      </c>
      <c r="D36" s="727">
        <f>'IB_6.10.1.sz.mell'!D36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'IB_6.10.1.sz.mell'!C37</f>
        <v>0</v>
      </c>
      <c r="D37" s="727">
        <f>'IB_6.10.1.sz.mell'!D37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'IB_6.10.1.sz.mell'!C38</f>
        <v>0</v>
      </c>
      <c r="D38" s="1423">
        <f>'IB_6.10.1.sz.mell'!D38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'IB_6.10.1.sz.mell'!C39</f>
        <v>0</v>
      </c>
      <c r="D39" s="1269">
        <f>'IB_6.10.1.sz.mell'!D39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'IB_6.10.1.sz.mell'!C40</f>
        <v>0</v>
      </c>
      <c r="D40" s="1424">
        <f>'IB_6.10.1.sz.mell'!D40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'IB_6.10.1.sz.mell'!C41</f>
        <v>0</v>
      </c>
      <c r="D41" s="877">
        <f>'IB_6.10.1.sz.mell'!D41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'IB_6.10.1.sz.mell'!C45</f>
        <v>0</v>
      </c>
      <c r="D45" s="727">
        <f>'IB_6.10.1.sz.mell'!D45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'IB_6.10.1.sz.mell'!C46</f>
        <v>0</v>
      </c>
      <c r="D46" s="1423">
        <f>'IB_6.10.1.sz.mell'!D46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'IB_6.10.1.sz.mell'!C47</f>
        <v>0</v>
      </c>
      <c r="D47" s="1267">
        <f>'IB_6.10.1.sz.mell'!D47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'IB_6.10.1.sz.mell'!C48</f>
        <v>0</v>
      </c>
      <c r="D48" s="1267">
        <f>'IB_6.10.1.sz.mell'!D48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'IB_6.10.1.sz.mell'!C49</f>
        <v>0</v>
      </c>
      <c r="D49" s="1267">
        <f>'IB_6.10.1.sz.mell'!D49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'IB_6.10.1.sz.mell'!C50</f>
        <v>0</v>
      </c>
      <c r="D50" s="1267">
        <f>'IB_6.10.1.sz.mell'!D50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'IB_6.10.1.sz.mell'!C51</f>
        <v>0</v>
      </c>
      <c r="D51" s="727">
        <f>'IB_6.10.1.sz.mell'!D51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'IB_6.10.1.sz.mell'!C52</f>
        <v>0</v>
      </c>
      <c r="D52" s="1423">
        <f>'IB_6.10.1.sz.mell'!D52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'IB_6.10.1.sz.mell'!C53</f>
        <v>0</v>
      </c>
      <c r="D53" s="1267">
        <f>'IB_6.10.1.sz.mell'!D53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'IB_6.10.1.sz.mell'!C54</f>
        <v>0</v>
      </c>
      <c r="D54" s="1267">
        <f>'IB_6.10.1.sz.mell'!D54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'IB_6.10.1.sz.mell'!C55</f>
        <v>0</v>
      </c>
      <c r="D55" s="1267">
        <f>'IB_6.10.1.sz.mell'!D55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'IB_6.10.1.sz.mell'!C56</f>
        <v>0</v>
      </c>
      <c r="D56" s="727">
        <f>'IB_6.10.1.sz.mell'!D56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'IB_6.10.1.sz.mell'!C57</f>
        <v>0</v>
      </c>
      <c r="D57" s="877">
        <f>'IB_6.10.1.sz.mell'!D57</f>
        <v>0</v>
      </c>
      <c r="E57" s="349">
        <f>+E45+E51+E56</f>
        <v>0</v>
      </c>
    </row>
    <row r="58" spans="1:5" ht="15.2" customHeight="1" thickBot="1" x14ac:dyDescent="0.25">
      <c r="C58" s="607">
        <f>'IB_6.10.1.sz.mell'!C58</f>
        <v>0</v>
      </c>
      <c r="D58" s="607">
        <f>'IB_6.10.1.sz.mell'!D58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'IB_6.10.1.sz.mell'!C59</f>
        <v>0</v>
      </c>
      <c r="D59" s="1410">
        <f>'IB_6.10.1.sz.mell'!D59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'IB_6.10.1.sz.mell'!C60</f>
        <v>0</v>
      </c>
      <c r="D60" s="1410">
        <f>'IB_6.10.1.sz.mell'!D60</f>
        <v>0</v>
      </c>
      <c r="E60" s="865"/>
    </row>
  </sheetData>
  <sheetProtection sheet="1" formatCells="0"/>
  <customSheetViews>
    <customSheetView guid="{9A8A2574-4E4C-4A0E-A4B4-611EAAF4A38D}" scale="120">
      <selection activeCell="G6" sqref="G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CONCATENATE(ALAPADATOK!R27,"2. melléklet ",Z_ALAPADATOK!A7," ",Z_ALAPADATOK!B7," ",Z_ALAPADATOK!C7," ",Z_ALAPADATOK!D7," ",Z_ALAPADATOK!E7," ",Z_ALAPADATOK!F7," ",Z_ALAPADATOK!G7," ",Z_ALAPADATOK!H7)</f>
        <v>6.9.2.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CONCATENATE('Z_6.10.1.sz.mell'!B2:D2)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'Z_6.10.1.sz.mell'!E4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CONCATENATE('Z_6.10.1.sz.mell'!E5)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'IB_6.10.2.sz.mell'!C8</f>
        <v>0</v>
      </c>
      <c r="D8" s="297">
        <f>'IB_6.10.2.sz.mell'!D8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'IB_6.10.2.sz.mell'!C9</f>
        <v>0</v>
      </c>
      <c r="D9" s="1383">
        <f>'IB_6.10.2.sz.mell'!D9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'IB_6.10.2.sz.mell'!C10</f>
        <v>0</v>
      </c>
      <c r="D10" s="1421">
        <f>'IB_6.10.2.sz.mell'!D10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'IB_6.10.2.sz.mell'!C11</f>
        <v>0</v>
      </c>
      <c r="D11" s="1421">
        <f>'IB_6.10.2.sz.mell'!D11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'IB_6.10.2.sz.mell'!C12</f>
        <v>0</v>
      </c>
      <c r="D12" s="1421">
        <f>'IB_6.10.2.sz.mell'!D12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'IB_6.10.2.sz.mell'!C13</f>
        <v>0</v>
      </c>
      <c r="D13" s="1421">
        <f>'IB_6.10.2.sz.mell'!D13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'IB_6.10.2.sz.mell'!C14</f>
        <v>0</v>
      </c>
      <c r="D14" s="1421">
        <f>'IB_6.10.2.sz.mell'!D14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'IB_6.10.2.sz.mell'!C15</f>
        <v>0</v>
      </c>
      <c r="D15" s="1421">
        <f>'IB_6.10.2.sz.mell'!D15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'IB_6.10.2.sz.mell'!C16</f>
        <v>0</v>
      </c>
      <c r="D16" s="1422">
        <f>'IB_6.10.2.sz.mell'!D16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'IB_6.10.2.sz.mell'!C17</f>
        <v>0</v>
      </c>
      <c r="D17" s="1421">
        <f>'IB_6.10.2.sz.mell'!D17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'IB_6.10.2.sz.mell'!C18</f>
        <v>0</v>
      </c>
      <c r="D18" s="1265">
        <f>'IB_6.10.2.sz.mell'!D18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'IB_6.10.2.sz.mell'!C19</f>
        <v>0</v>
      </c>
      <c r="D19" s="1265">
        <f>'IB_6.10.2.sz.mell'!D19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'IB_6.10.2.sz.mell'!C20</f>
        <v>0</v>
      </c>
      <c r="D20" s="727">
        <f>'IB_6.10.2.sz.mell'!D20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'IB_6.10.2.sz.mell'!C21</f>
        <v>0</v>
      </c>
      <c r="D21" s="1421">
        <f>'IB_6.10.2.sz.mell'!D21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'IB_6.10.2.sz.mell'!C22</f>
        <v>0</v>
      </c>
      <c r="D22" s="1421">
        <f>'IB_6.10.2.sz.mell'!D22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'IB_6.10.2.sz.mell'!C23</f>
        <v>0</v>
      </c>
      <c r="D23" s="1421">
        <f>'IB_6.10.2.sz.mell'!D23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'IB_6.10.2.sz.mell'!C24</f>
        <v>0</v>
      </c>
      <c r="D24" s="1421">
        <f>'IB_6.10.2.sz.mell'!D24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'IB_6.10.2.sz.mell'!C25</f>
        <v>0</v>
      </c>
      <c r="D25" s="727">
        <f>'IB_6.10.2.sz.mell'!D25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'IB_6.10.2.sz.mell'!C26</f>
        <v>0</v>
      </c>
      <c r="D26" s="727">
        <f>'IB_6.10.2.sz.mell'!D26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'IB_6.10.2.sz.mell'!C27</f>
        <v>0</v>
      </c>
      <c r="D27" s="1423">
        <f>'IB_6.10.2.sz.mell'!D27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'IB_6.10.2.sz.mell'!C28</f>
        <v>0</v>
      </c>
      <c r="D28" s="1269">
        <f>'IB_6.10.2.sz.mell'!D28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'IB_6.10.2.sz.mell'!C29</f>
        <v>0</v>
      </c>
      <c r="D29" s="1424">
        <f>'IB_6.10.2.sz.mell'!D29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'IB_6.10.2.sz.mell'!C30</f>
        <v>0</v>
      </c>
      <c r="D30" s="727">
        <f>'IB_6.10.2.sz.mell'!D30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'IB_6.10.2.sz.mell'!C31</f>
        <v>0</v>
      </c>
      <c r="D31" s="1423">
        <f>'IB_6.10.2.sz.mell'!D31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'IB_6.10.2.sz.mell'!C32</f>
        <v>0</v>
      </c>
      <c r="D32" s="1269">
        <f>'IB_6.10.2.sz.mell'!D32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'IB_6.10.2.sz.mell'!C33</f>
        <v>0</v>
      </c>
      <c r="D33" s="1424">
        <f>'IB_6.10.2.sz.mell'!D33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'IB_6.10.2.sz.mell'!C34</f>
        <v>0</v>
      </c>
      <c r="D34" s="727">
        <f>'IB_6.10.2.sz.mell'!D34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'IB_6.10.2.sz.mell'!C35</f>
        <v>0</v>
      </c>
      <c r="D35" s="727">
        <f>'IB_6.10.2.sz.mell'!D35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'IB_6.10.2.sz.mell'!C36</f>
        <v>0</v>
      </c>
      <c r="D36" s="727">
        <f>'IB_6.10.2.sz.mell'!D36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'IB_6.10.2.sz.mell'!C37</f>
        <v>0</v>
      </c>
      <c r="D37" s="727">
        <f>'IB_6.10.2.sz.mell'!D37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'IB_6.10.2.sz.mell'!C38</f>
        <v>0</v>
      </c>
      <c r="D38" s="1423">
        <f>'IB_6.10.2.sz.mell'!D38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'IB_6.10.2.sz.mell'!C39</f>
        <v>0</v>
      </c>
      <c r="D39" s="1269">
        <f>'IB_6.10.2.sz.mell'!D39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'IB_6.10.2.sz.mell'!C40</f>
        <v>0</v>
      </c>
      <c r="D40" s="1424">
        <f>'IB_6.10.2.sz.mell'!D40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'IB_6.10.2.sz.mell'!C41</f>
        <v>0</v>
      </c>
      <c r="D41" s="877">
        <f>'IB_6.10.2.sz.mell'!D41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'IB_6.10.2.sz.mell'!C45</f>
        <v>0</v>
      </c>
      <c r="D45" s="727">
        <f>'IB_6.10.2.sz.mell'!D45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'IB_6.10.2.sz.mell'!C46</f>
        <v>0</v>
      </c>
      <c r="D46" s="1423">
        <f>'IB_6.10.2.sz.mell'!D46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'IB_6.10.2.sz.mell'!C47</f>
        <v>0</v>
      </c>
      <c r="D47" s="1267">
        <f>'IB_6.10.2.sz.mell'!D47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'IB_6.10.2.sz.mell'!C48</f>
        <v>0</v>
      </c>
      <c r="D48" s="1267">
        <f>'IB_6.10.2.sz.mell'!D48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'IB_6.10.2.sz.mell'!C49</f>
        <v>0</v>
      </c>
      <c r="D49" s="1267">
        <f>'IB_6.10.2.sz.mell'!D49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'IB_6.10.2.sz.mell'!C50</f>
        <v>0</v>
      </c>
      <c r="D50" s="1267">
        <f>'IB_6.10.2.sz.mell'!D50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'IB_6.10.2.sz.mell'!C51</f>
        <v>0</v>
      </c>
      <c r="D51" s="727">
        <f>'IB_6.10.2.sz.mell'!D51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'IB_6.10.2.sz.mell'!C52</f>
        <v>0</v>
      </c>
      <c r="D52" s="1423">
        <f>'IB_6.10.2.sz.mell'!D52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'IB_6.10.2.sz.mell'!C53</f>
        <v>0</v>
      </c>
      <c r="D53" s="1267">
        <f>'IB_6.10.2.sz.mell'!D53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'IB_6.10.2.sz.mell'!C54</f>
        <v>0</v>
      </c>
      <c r="D54" s="1267">
        <f>'IB_6.10.2.sz.mell'!D54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'IB_6.10.2.sz.mell'!C55</f>
        <v>0</v>
      </c>
      <c r="D55" s="1267">
        <f>'IB_6.10.2.sz.mell'!D55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'IB_6.10.2.sz.mell'!C56</f>
        <v>0</v>
      </c>
      <c r="D56" s="727">
        <f>'IB_6.10.2.sz.mell'!D56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'IB_6.10.2.sz.mell'!C57</f>
        <v>0</v>
      </c>
      <c r="D57" s="877">
        <f>'IB_6.10.2.sz.mell'!D57</f>
        <v>0</v>
      </c>
      <c r="E57" s="349">
        <f>+E45+E51+E56</f>
        <v>0</v>
      </c>
    </row>
    <row r="58" spans="1:5" ht="15.2" customHeight="1" thickBot="1" x14ac:dyDescent="0.25">
      <c r="C58" s="607">
        <f>'IB_6.10.2.sz.mell'!C58</f>
        <v>0</v>
      </c>
      <c r="D58" s="607">
        <f>'IB_6.10.2.sz.mell'!D58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'IB_6.10.2.sz.mell'!C59</f>
        <v>0</v>
      </c>
      <c r="D59" s="1410">
        <f>'IB_6.10.2.sz.mell'!D59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'IB_6.10.2.sz.mell'!C60</f>
        <v>0</v>
      </c>
      <c r="D60" s="1410">
        <f>'IB_6.10.2.sz.mell'!D60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CONCATENATE(ALAPADATOK!R27,"3. melléklet ",Z_ALAPADATOK!A7," ",Z_ALAPADATOK!B7," ",Z_ALAPADATOK!C7," ",Z_ALAPADATOK!D7," ",Z_ALAPADATOK!E7," ",Z_ALAPADATOK!F7," ",Z_ALAPADATOK!G7," ",Z_ALAPADATOK!H7)</f>
        <v>6.9.3.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CONCATENATE('Z_6.10.2.sz.mell'!B2:D2)</f>
        <v>8 kvi név</v>
      </c>
      <c r="C2" s="2476"/>
      <c r="D2" s="2477"/>
      <c r="E2" s="872" t="s">
        <v>607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'Z_6.10.2.sz.mell'!E4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CONCATENATE('Z_6.10.2.sz.mell'!E5)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'IB_6.10.3.sz.mell'!C8</f>
        <v>0</v>
      </c>
      <c r="D8" s="297">
        <f>'IB_6.10.3.sz.mell'!D8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'IB_6.10.3.sz.mell'!C9</f>
        <v>0</v>
      </c>
      <c r="D9" s="1383">
        <f>'IB_6.10.3.sz.mell'!D9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'IB_6.10.3.sz.mell'!C10</f>
        <v>0</v>
      </c>
      <c r="D10" s="1421">
        <f>'IB_6.10.3.sz.mell'!D10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'IB_6.10.3.sz.mell'!C11</f>
        <v>0</v>
      </c>
      <c r="D11" s="1421">
        <f>'IB_6.10.3.sz.mell'!D11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'IB_6.10.3.sz.mell'!C12</f>
        <v>0</v>
      </c>
      <c r="D12" s="1421">
        <f>'IB_6.10.3.sz.mell'!D12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'IB_6.10.3.sz.mell'!C13</f>
        <v>0</v>
      </c>
      <c r="D13" s="1421">
        <f>'IB_6.10.3.sz.mell'!D13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'IB_6.10.3.sz.mell'!C14</f>
        <v>0</v>
      </c>
      <c r="D14" s="1421">
        <f>'IB_6.10.3.sz.mell'!D14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'IB_6.10.3.sz.mell'!C15</f>
        <v>0</v>
      </c>
      <c r="D15" s="1421">
        <f>'IB_6.10.3.sz.mell'!D15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'IB_6.10.3.sz.mell'!C16</f>
        <v>0</v>
      </c>
      <c r="D16" s="1422">
        <f>'IB_6.10.3.sz.mell'!D16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'IB_6.10.3.sz.mell'!C17</f>
        <v>0</v>
      </c>
      <c r="D17" s="1421">
        <f>'IB_6.10.3.sz.mell'!D17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'IB_6.10.3.sz.mell'!C18</f>
        <v>0</v>
      </c>
      <c r="D18" s="1265">
        <f>'IB_6.10.3.sz.mell'!D18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'IB_6.10.3.sz.mell'!C19</f>
        <v>0</v>
      </c>
      <c r="D19" s="1265">
        <f>'IB_6.10.3.sz.mell'!D19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'IB_6.10.3.sz.mell'!C20</f>
        <v>0</v>
      </c>
      <c r="D20" s="727">
        <f>'IB_6.10.3.sz.mell'!D20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'IB_6.10.3.sz.mell'!C21</f>
        <v>0</v>
      </c>
      <c r="D21" s="1421">
        <f>'IB_6.10.3.sz.mell'!D21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'IB_6.10.3.sz.mell'!C22</f>
        <v>0</v>
      </c>
      <c r="D22" s="1421">
        <f>'IB_6.10.3.sz.mell'!D22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'IB_6.10.3.sz.mell'!C23</f>
        <v>0</v>
      </c>
      <c r="D23" s="1421">
        <f>'IB_6.10.3.sz.mell'!D23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'IB_6.10.3.sz.mell'!C24</f>
        <v>0</v>
      </c>
      <c r="D24" s="1421">
        <f>'IB_6.10.3.sz.mell'!D24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'IB_6.10.3.sz.mell'!C25</f>
        <v>0</v>
      </c>
      <c r="D25" s="727">
        <f>'IB_6.10.3.sz.mell'!D25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'IB_6.10.3.sz.mell'!C26</f>
        <v>0</v>
      </c>
      <c r="D26" s="727">
        <f>'IB_6.10.3.sz.mell'!D26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'IB_6.10.3.sz.mell'!C27</f>
        <v>0</v>
      </c>
      <c r="D27" s="1423">
        <f>'IB_6.10.3.sz.mell'!D27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'IB_6.10.3.sz.mell'!C28</f>
        <v>0</v>
      </c>
      <c r="D28" s="1269">
        <f>'IB_6.10.3.sz.mell'!D28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'IB_6.10.3.sz.mell'!C29</f>
        <v>0</v>
      </c>
      <c r="D29" s="1424">
        <f>'IB_6.10.3.sz.mell'!D29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'IB_6.10.3.sz.mell'!C30</f>
        <v>0</v>
      </c>
      <c r="D30" s="727">
        <f>'IB_6.10.3.sz.mell'!D30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'IB_6.10.3.sz.mell'!C31</f>
        <v>0</v>
      </c>
      <c r="D31" s="1423">
        <f>'IB_6.10.3.sz.mell'!D31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'IB_6.10.3.sz.mell'!C32</f>
        <v>0</v>
      </c>
      <c r="D32" s="1269">
        <f>'IB_6.10.3.sz.mell'!D32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'IB_6.10.3.sz.mell'!C33</f>
        <v>0</v>
      </c>
      <c r="D33" s="1424">
        <f>'IB_6.10.3.sz.mell'!D33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'IB_6.10.3.sz.mell'!C34</f>
        <v>0</v>
      </c>
      <c r="D34" s="727">
        <f>'IB_6.10.3.sz.mell'!D34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'IB_6.10.3.sz.mell'!C35</f>
        <v>0</v>
      </c>
      <c r="D35" s="727">
        <f>'IB_6.10.3.sz.mell'!D35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'IB_6.10.3.sz.mell'!C36</f>
        <v>0</v>
      </c>
      <c r="D36" s="727">
        <f>'IB_6.10.3.sz.mell'!D36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'IB_6.10.3.sz.mell'!C37</f>
        <v>0</v>
      </c>
      <c r="D37" s="727">
        <f>'IB_6.10.3.sz.mell'!D37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'IB_6.10.3.sz.mell'!C38</f>
        <v>0</v>
      </c>
      <c r="D38" s="1423">
        <f>'IB_6.10.3.sz.mell'!D38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'IB_6.10.3.sz.mell'!C39</f>
        <v>0</v>
      </c>
      <c r="D39" s="1269">
        <f>'IB_6.10.3.sz.mell'!D39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'IB_6.10.3.sz.mell'!C40</f>
        <v>0</v>
      </c>
      <c r="D40" s="1424">
        <f>'IB_6.10.3.sz.mell'!D40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'IB_6.10.3.sz.mell'!C41</f>
        <v>0</v>
      </c>
      <c r="D41" s="877">
        <f>'IB_6.10.3.sz.mell'!D41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'IB_6.10.3.sz.mell'!C45</f>
        <v>0</v>
      </c>
      <c r="D45" s="727">
        <f>'IB_6.10.3.sz.mell'!D45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'IB_6.10.3.sz.mell'!C46</f>
        <v>0</v>
      </c>
      <c r="D46" s="1423">
        <f>'IB_6.10.3.sz.mell'!D46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'IB_6.10.3.sz.mell'!C47</f>
        <v>0</v>
      </c>
      <c r="D47" s="1267">
        <f>'IB_6.10.3.sz.mell'!D47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'IB_6.10.3.sz.mell'!C48</f>
        <v>0</v>
      </c>
      <c r="D48" s="1267">
        <f>'IB_6.10.3.sz.mell'!D48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'IB_6.10.3.sz.mell'!C49</f>
        <v>0</v>
      </c>
      <c r="D49" s="1267">
        <f>'IB_6.10.3.sz.mell'!D49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'IB_6.10.3.sz.mell'!C50</f>
        <v>0</v>
      </c>
      <c r="D50" s="1267">
        <f>'IB_6.10.3.sz.mell'!D50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'IB_6.10.3.sz.mell'!C51</f>
        <v>0</v>
      </c>
      <c r="D51" s="727">
        <f>'IB_6.10.3.sz.mell'!D51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'IB_6.10.3.sz.mell'!C52</f>
        <v>0</v>
      </c>
      <c r="D52" s="1423">
        <f>'IB_6.10.3.sz.mell'!D52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'IB_6.10.3.sz.mell'!C53</f>
        <v>0</v>
      </c>
      <c r="D53" s="1267">
        <f>'IB_6.10.3.sz.mell'!D53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'IB_6.10.3.sz.mell'!C54</f>
        <v>0</v>
      </c>
      <c r="D54" s="1267">
        <f>'IB_6.10.3.sz.mell'!D54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'IB_6.10.3.sz.mell'!C55</f>
        <v>0</v>
      </c>
      <c r="D55" s="1267">
        <f>'IB_6.10.3.sz.mell'!D55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'IB_6.10.3.sz.mell'!C56</f>
        <v>0</v>
      </c>
      <c r="D56" s="727">
        <f>'IB_6.10.3.sz.mell'!D56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'IB_6.10.3.sz.mell'!C57</f>
        <v>0</v>
      </c>
      <c r="D57" s="877">
        <f>'IB_6.10.3.sz.mell'!D57</f>
        <v>0</v>
      </c>
      <c r="E57" s="349">
        <f>+E45+E51+E56</f>
        <v>0</v>
      </c>
    </row>
    <row r="58" spans="1:5" ht="15.2" customHeight="1" thickBot="1" x14ac:dyDescent="0.25">
      <c r="C58" s="607">
        <f>'IB_6.10.3.sz.mell'!C58</f>
        <v>0</v>
      </c>
      <c r="D58" s="607">
        <f>'IB_6.10.3.sz.mell'!D58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'IB_6.10.3.sz.mell'!C59</f>
        <v>0</v>
      </c>
      <c r="D59" s="1410">
        <f>'IB_6.10.3.sz.mell'!D59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'IB_6.10.3.sz.mell'!C60</f>
        <v>0</v>
      </c>
      <c r="D60" s="1410">
        <f>'IB_6.10.3.sz.mell'!D60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CONCATENATE(ALAPADATOK!R29," melléklet ",Z_ALAPADATOK!A7," ",Z_ALAPADATOK!B7," ",Z_ALAPADATOK!C7," ",Z_ALAPADATOK!D7," ",Z_ALAPADATOK!E7," ",Z_ALAPADATOK!F7," ",Z_ALAPADATOK!G7," ",Z_ALAPADATOK!H7)</f>
        <v>6.10.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CONCATENATE(Z_ALAPADATOK!B29)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CONCATENATE('Z_6.10.3.sz.mell'!E5)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'IB_6.11.sz.mell'!C8</f>
        <v>0</v>
      </c>
      <c r="D8" s="297">
        <f>'IB_6.11.sz.mell'!D8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'IB_6.11.sz.mell'!C9</f>
        <v>0</v>
      </c>
      <c r="D9" s="1383">
        <f>'IB_6.11.sz.mell'!D9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'IB_6.11.sz.mell'!C10</f>
        <v>0</v>
      </c>
      <c r="D10" s="1421">
        <f>'IB_6.11.sz.mell'!D10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'IB_6.11.sz.mell'!C11</f>
        <v>0</v>
      </c>
      <c r="D11" s="1421">
        <f>'IB_6.11.sz.mell'!D11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'IB_6.11.sz.mell'!C12</f>
        <v>0</v>
      </c>
      <c r="D12" s="1421">
        <f>'IB_6.11.sz.mell'!D12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'IB_6.11.sz.mell'!C13</f>
        <v>0</v>
      </c>
      <c r="D13" s="1421">
        <f>'IB_6.11.sz.mell'!D13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'IB_6.11.sz.mell'!C14</f>
        <v>0</v>
      </c>
      <c r="D14" s="1421">
        <f>'IB_6.11.sz.mell'!D14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'IB_6.11.sz.mell'!C15</f>
        <v>0</v>
      </c>
      <c r="D15" s="1421">
        <f>'IB_6.11.sz.mell'!D15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'IB_6.11.sz.mell'!C16</f>
        <v>0</v>
      </c>
      <c r="D16" s="1422">
        <f>'IB_6.11.sz.mell'!D16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'IB_6.11.sz.mell'!C17</f>
        <v>0</v>
      </c>
      <c r="D17" s="1421">
        <f>'IB_6.11.sz.mell'!D17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'IB_6.11.sz.mell'!C18</f>
        <v>0</v>
      </c>
      <c r="D18" s="1265">
        <f>'IB_6.11.sz.mell'!D18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'IB_6.11.sz.mell'!C19</f>
        <v>0</v>
      </c>
      <c r="D19" s="1265">
        <f>'IB_6.11.sz.mell'!D19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'IB_6.11.sz.mell'!C20</f>
        <v>0</v>
      </c>
      <c r="D20" s="727">
        <f>'IB_6.11.sz.mell'!D20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'IB_6.11.sz.mell'!C21</f>
        <v>0</v>
      </c>
      <c r="D21" s="1421">
        <f>'IB_6.11.sz.mell'!D21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'IB_6.11.sz.mell'!C22</f>
        <v>0</v>
      </c>
      <c r="D22" s="1421">
        <f>'IB_6.11.sz.mell'!D22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'IB_6.11.sz.mell'!C23</f>
        <v>0</v>
      </c>
      <c r="D23" s="1421">
        <f>'IB_6.11.sz.mell'!D23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'IB_6.11.sz.mell'!C24</f>
        <v>0</v>
      </c>
      <c r="D24" s="1421">
        <f>'IB_6.11.sz.mell'!D24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'IB_6.11.sz.mell'!C25</f>
        <v>0</v>
      </c>
      <c r="D25" s="727">
        <f>'IB_6.11.sz.mell'!D25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'IB_6.11.sz.mell'!C26</f>
        <v>0</v>
      </c>
      <c r="D26" s="727">
        <f>'IB_6.11.sz.mell'!D26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'IB_6.11.sz.mell'!C27</f>
        <v>0</v>
      </c>
      <c r="D27" s="1423">
        <f>'IB_6.11.sz.mell'!D27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'IB_6.11.sz.mell'!C28</f>
        <v>0</v>
      </c>
      <c r="D28" s="1269">
        <f>'IB_6.11.sz.mell'!D28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'IB_6.11.sz.mell'!C29</f>
        <v>0</v>
      </c>
      <c r="D29" s="1424">
        <f>'IB_6.11.sz.mell'!D29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'IB_6.11.sz.mell'!C30</f>
        <v>0</v>
      </c>
      <c r="D30" s="727">
        <f>'IB_6.11.sz.mell'!D30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'IB_6.11.sz.mell'!C31</f>
        <v>0</v>
      </c>
      <c r="D31" s="1423">
        <f>'IB_6.11.sz.mell'!D31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'IB_6.11.sz.mell'!C32</f>
        <v>0</v>
      </c>
      <c r="D32" s="1269">
        <f>'IB_6.11.sz.mell'!D32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'IB_6.11.sz.mell'!C33</f>
        <v>0</v>
      </c>
      <c r="D33" s="1424">
        <f>'IB_6.11.sz.mell'!D33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'IB_6.11.sz.mell'!C34</f>
        <v>0</v>
      </c>
      <c r="D34" s="727">
        <f>'IB_6.11.sz.mell'!D34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'IB_6.11.sz.mell'!C35</f>
        <v>0</v>
      </c>
      <c r="D35" s="727">
        <f>'IB_6.11.sz.mell'!D35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'IB_6.11.sz.mell'!C36</f>
        <v>0</v>
      </c>
      <c r="D36" s="727">
        <f>'IB_6.11.sz.mell'!D36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'IB_6.11.sz.mell'!C37</f>
        <v>0</v>
      </c>
      <c r="D37" s="727">
        <f>'IB_6.11.sz.mell'!D37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'IB_6.11.sz.mell'!C38</f>
        <v>0</v>
      </c>
      <c r="D38" s="1423">
        <f>'IB_6.11.sz.mell'!D38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'IB_6.11.sz.mell'!C39</f>
        <v>0</v>
      </c>
      <c r="D39" s="1269">
        <f>'IB_6.11.sz.mell'!D39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'IB_6.11.sz.mell'!C40</f>
        <v>0</v>
      </c>
      <c r="D40" s="1424">
        <f>'IB_6.11.sz.mell'!D40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'IB_6.11.sz.mell'!C41</f>
        <v>0</v>
      </c>
      <c r="D41" s="877">
        <f>'IB_6.11.sz.mell'!D41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'IB_6.11.sz.mell'!C45</f>
        <v>0</v>
      </c>
      <c r="D45" s="727">
        <f>'IB_6.11.sz.mell'!D45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'IB_6.11.sz.mell'!C46</f>
        <v>0</v>
      </c>
      <c r="D46" s="1423">
        <f>'IB_6.11.sz.mell'!D46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'IB_6.11.sz.mell'!C47</f>
        <v>0</v>
      </c>
      <c r="D47" s="1267">
        <f>'IB_6.11.sz.mell'!D47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'IB_6.11.sz.mell'!C48</f>
        <v>0</v>
      </c>
      <c r="D48" s="1267">
        <f>'IB_6.11.sz.mell'!D48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'IB_6.11.sz.mell'!C49</f>
        <v>0</v>
      </c>
      <c r="D49" s="1267">
        <f>'IB_6.11.sz.mell'!D49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'IB_6.11.sz.mell'!C50</f>
        <v>0</v>
      </c>
      <c r="D50" s="1267">
        <f>'IB_6.11.sz.mell'!D50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'IB_6.11.sz.mell'!C51</f>
        <v>0</v>
      </c>
      <c r="D51" s="727">
        <f>'IB_6.11.sz.mell'!D51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'IB_6.11.sz.mell'!C52</f>
        <v>0</v>
      </c>
      <c r="D52" s="1423">
        <f>'IB_6.11.sz.mell'!D52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'IB_6.11.sz.mell'!C53</f>
        <v>0</v>
      </c>
      <c r="D53" s="1267">
        <f>'IB_6.11.sz.mell'!D53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'IB_6.11.sz.mell'!C54</f>
        <v>0</v>
      </c>
      <c r="D54" s="1267">
        <f>'IB_6.11.sz.mell'!D54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'IB_6.11.sz.mell'!C55</f>
        <v>0</v>
      </c>
      <c r="D55" s="1267">
        <f>'IB_6.11.sz.mell'!D55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'IB_6.11.sz.mell'!C56</f>
        <v>0</v>
      </c>
      <c r="D56" s="727">
        <f>'IB_6.11.sz.mell'!D56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'IB_6.11.sz.mell'!C57</f>
        <v>0</v>
      </c>
      <c r="D57" s="877">
        <f>'IB_6.11.sz.mell'!D57</f>
        <v>0</v>
      </c>
      <c r="E57" s="349">
        <f>+E45+E51+E56</f>
        <v>0</v>
      </c>
    </row>
    <row r="58" spans="1:5" ht="15.2" customHeight="1" thickBot="1" x14ac:dyDescent="0.25">
      <c r="C58" s="607">
        <f>'IB_6.11.sz.mell'!C58</f>
        <v>0</v>
      </c>
      <c r="D58" s="607">
        <f>'IB_6.11.sz.mell'!D58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'IB_6.11.sz.mell'!C59</f>
        <v>0</v>
      </c>
      <c r="D59" s="1410">
        <f>'IB_6.11.sz.mell'!D59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'IB_6.11.sz.mell'!C60</f>
        <v>0</v>
      </c>
      <c r="D60" s="1410">
        <f>'IB_6.11.sz.mell'!D60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CONCATENATE(ALAPADATOK!R29,"1. melléklet ",Z_ALAPADATOK!A7," ",Z_ALAPADATOK!B7," ",Z_ALAPADATOK!C7," ",Z_ALAPADATOK!D7," ",Z_ALAPADATOK!E7," ",Z_ALAPADATOK!F7," ",Z_ALAPADATOK!G7," ",Z_ALAPADATOK!H7)</f>
        <v>6.10.1.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CONCATENATE('Z_6.11.sz.mell'!B2:D2)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'IB_6.11.1.sz.mell'!C8</f>
        <v>0</v>
      </c>
      <c r="D8" s="297">
        <f>'IB_6.11.1.sz.mell'!D8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'IB_6.11.1.sz.mell'!C9</f>
        <v>0</v>
      </c>
      <c r="D9" s="1383">
        <f>'IB_6.11.1.sz.mell'!D9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'IB_6.11.1.sz.mell'!C10</f>
        <v>0</v>
      </c>
      <c r="D10" s="1421">
        <f>'IB_6.11.1.sz.mell'!D10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'IB_6.11.1.sz.mell'!C11</f>
        <v>0</v>
      </c>
      <c r="D11" s="1421">
        <f>'IB_6.11.1.sz.mell'!D11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'IB_6.11.1.sz.mell'!C12</f>
        <v>0</v>
      </c>
      <c r="D12" s="1421">
        <f>'IB_6.11.1.sz.mell'!D12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'IB_6.11.1.sz.mell'!C13</f>
        <v>0</v>
      </c>
      <c r="D13" s="1421">
        <f>'IB_6.11.1.sz.mell'!D13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'IB_6.11.1.sz.mell'!C14</f>
        <v>0</v>
      </c>
      <c r="D14" s="1421">
        <f>'IB_6.11.1.sz.mell'!D14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'IB_6.11.1.sz.mell'!C15</f>
        <v>0</v>
      </c>
      <c r="D15" s="1421">
        <f>'IB_6.11.1.sz.mell'!D15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'IB_6.11.1.sz.mell'!C16</f>
        <v>0</v>
      </c>
      <c r="D16" s="1422">
        <f>'IB_6.11.1.sz.mell'!D16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'IB_6.11.1.sz.mell'!C17</f>
        <v>0</v>
      </c>
      <c r="D17" s="1421">
        <f>'IB_6.11.1.sz.mell'!D17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'IB_6.11.1.sz.mell'!C18</f>
        <v>0</v>
      </c>
      <c r="D18" s="1265">
        <f>'IB_6.11.1.sz.mell'!D18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'IB_6.11.1.sz.mell'!C19</f>
        <v>0</v>
      </c>
      <c r="D19" s="1265">
        <f>'IB_6.11.1.sz.mell'!D19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'IB_6.11.1.sz.mell'!C20</f>
        <v>0</v>
      </c>
      <c r="D20" s="727">
        <f>'IB_6.11.1.sz.mell'!D20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'IB_6.11.1.sz.mell'!C21</f>
        <v>0</v>
      </c>
      <c r="D21" s="1421">
        <f>'IB_6.11.1.sz.mell'!D21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'IB_6.11.1.sz.mell'!C22</f>
        <v>0</v>
      </c>
      <c r="D22" s="1421">
        <f>'IB_6.11.1.sz.mell'!D22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'IB_6.11.1.sz.mell'!C23</f>
        <v>0</v>
      </c>
      <c r="D23" s="1421">
        <f>'IB_6.11.1.sz.mell'!D23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'IB_6.11.1.sz.mell'!C24</f>
        <v>0</v>
      </c>
      <c r="D24" s="1421">
        <f>'IB_6.11.1.sz.mell'!D24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'IB_6.11.1.sz.mell'!C25</f>
        <v>0</v>
      </c>
      <c r="D25" s="727">
        <f>'IB_6.11.1.sz.mell'!D25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'IB_6.11.1.sz.mell'!C26</f>
        <v>0</v>
      </c>
      <c r="D26" s="727">
        <f>'IB_6.11.1.sz.mell'!D26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'IB_6.11.1.sz.mell'!C27</f>
        <v>0</v>
      </c>
      <c r="D27" s="1423">
        <f>'IB_6.11.1.sz.mell'!D27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'IB_6.11.1.sz.mell'!C28</f>
        <v>0</v>
      </c>
      <c r="D28" s="1269">
        <f>'IB_6.11.1.sz.mell'!D28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'IB_6.11.1.sz.mell'!C29</f>
        <v>0</v>
      </c>
      <c r="D29" s="1424">
        <f>'IB_6.11.1.sz.mell'!D29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'IB_6.11.1.sz.mell'!C30</f>
        <v>0</v>
      </c>
      <c r="D30" s="727">
        <f>'IB_6.11.1.sz.mell'!D30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'IB_6.11.1.sz.mell'!C31</f>
        <v>0</v>
      </c>
      <c r="D31" s="1423">
        <f>'IB_6.11.1.sz.mell'!D31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'IB_6.11.1.sz.mell'!C32</f>
        <v>0</v>
      </c>
      <c r="D32" s="1269">
        <f>'IB_6.11.1.sz.mell'!D32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'IB_6.11.1.sz.mell'!C33</f>
        <v>0</v>
      </c>
      <c r="D33" s="1424">
        <f>'IB_6.11.1.sz.mell'!D33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'IB_6.11.1.sz.mell'!C34</f>
        <v>0</v>
      </c>
      <c r="D34" s="727">
        <f>'IB_6.11.1.sz.mell'!D34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'IB_6.11.1.sz.mell'!C35</f>
        <v>0</v>
      </c>
      <c r="D35" s="727">
        <f>'IB_6.11.1.sz.mell'!D35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'IB_6.11.1.sz.mell'!C36</f>
        <v>0</v>
      </c>
      <c r="D36" s="727">
        <f>'IB_6.11.1.sz.mell'!D36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'IB_6.11.1.sz.mell'!C37</f>
        <v>0</v>
      </c>
      <c r="D37" s="727">
        <f>'IB_6.11.1.sz.mell'!D37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'IB_6.11.1.sz.mell'!C38</f>
        <v>0</v>
      </c>
      <c r="D38" s="1423">
        <f>'IB_6.11.1.sz.mell'!D38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'IB_6.11.1.sz.mell'!C39</f>
        <v>0</v>
      </c>
      <c r="D39" s="1269">
        <f>'IB_6.11.1.sz.mell'!D39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'IB_6.11.1.sz.mell'!C40</f>
        <v>0</v>
      </c>
      <c r="D40" s="1424">
        <f>'IB_6.11.1.sz.mell'!D40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'IB_6.11.1.sz.mell'!C41</f>
        <v>0</v>
      </c>
      <c r="D41" s="877">
        <f>'IB_6.11.1.sz.mell'!D41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'IB_6.11.1.sz.mell'!C45</f>
        <v>0</v>
      </c>
      <c r="D45" s="727">
        <f>'IB_6.11.1.sz.mell'!D45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'IB_6.11.1.sz.mell'!C46</f>
        <v>0</v>
      </c>
      <c r="D46" s="1423">
        <f>'IB_6.11.1.sz.mell'!D46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'IB_6.11.1.sz.mell'!C47</f>
        <v>0</v>
      </c>
      <c r="D47" s="1267">
        <f>'IB_6.11.1.sz.mell'!D47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'IB_6.11.1.sz.mell'!C48</f>
        <v>0</v>
      </c>
      <c r="D48" s="1267">
        <f>'IB_6.11.1.sz.mell'!D48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'IB_6.11.1.sz.mell'!C49</f>
        <v>0</v>
      </c>
      <c r="D49" s="1267">
        <f>'IB_6.11.1.sz.mell'!D49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'IB_6.11.1.sz.mell'!C50</f>
        <v>0</v>
      </c>
      <c r="D50" s="1267">
        <f>'IB_6.11.1.sz.mell'!D50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'IB_6.11.1.sz.mell'!C51</f>
        <v>0</v>
      </c>
      <c r="D51" s="727">
        <f>'IB_6.11.1.sz.mell'!D51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'IB_6.11.1.sz.mell'!C52</f>
        <v>0</v>
      </c>
      <c r="D52" s="1423">
        <f>'IB_6.11.1.sz.mell'!D52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'IB_6.11.1.sz.mell'!C53</f>
        <v>0</v>
      </c>
      <c r="D53" s="1267">
        <f>'IB_6.11.1.sz.mell'!D53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'IB_6.11.1.sz.mell'!C54</f>
        <v>0</v>
      </c>
      <c r="D54" s="1267">
        <f>'IB_6.11.1.sz.mell'!D54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'IB_6.11.1.sz.mell'!C55</f>
        <v>0</v>
      </c>
      <c r="D55" s="1267">
        <f>'IB_6.11.1.sz.mell'!D55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'IB_6.11.1.sz.mell'!C56</f>
        <v>0</v>
      </c>
      <c r="D56" s="727">
        <f>'IB_6.11.1.sz.mell'!D56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'IB_6.11.1.sz.mell'!C57</f>
        <v>0</v>
      </c>
      <c r="D57" s="877">
        <f>'IB_6.11.1.sz.mell'!D57</f>
        <v>0</v>
      </c>
      <c r="E57" s="349">
        <f>+E45+E51+E56</f>
        <v>0</v>
      </c>
    </row>
    <row r="58" spans="1:5" ht="15.2" customHeight="1" thickBot="1" x14ac:dyDescent="0.25">
      <c r="C58" s="607">
        <f>'IB_6.11.1.sz.mell'!C58</f>
        <v>0</v>
      </c>
      <c r="D58" s="607">
        <f>'IB_6.11.1.sz.mell'!D58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'IB_6.11.1.sz.mell'!C59</f>
        <v>0</v>
      </c>
      <c r="D59" s="1410">
        <f>'IB_6.11.1.sz.mell'!D59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'IB_6.11.1.sz.mell'!C60</f>
        <v>0</v>
      </c>
      <c r="D60" s="1410">
        <f>'IB_6.11.1.sz.mell'!D60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H5" sqref="H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CONCATENATE(ALAPADATOK!R29,"2. melléklet ",Z_ALAPADATOK!A7," ",Z_ALAPADATOK!B7," ",Z_ALAPADATOK!C7," ",Z_ALAPADATOK!D7," ",Z_ALAPADATOK!E7," ",Z_ALAPADATOK!F7," ",Z_ALAPADATOK!G7," ",Z_ALAPADATOK!H7)</f>
        <v>6.10.2.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CONCATENATE('Z_6.11.1.sz.mell'!B2:D2)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'Z_6.11.1.sz.mell'!E4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CONCATENATE('Z_6.11.1.sz.mell'!E5)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'IB_6.11.2.sz.mell'!C8</f>
        <v>0</v>
      </c>
      <c r="D8" s="297">
        <f>'IB_6.11.2.sz.mell'!D8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'IB_6.11.2.sz.mell'!C9</f>
        <v>0</v>
      </c>
      <c r="D9" s="1383">
        <f>'IB_6.11.2.sz.mell'!D9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'IB_6.11.2.sz.mell'!C10</f>
        <v>0</v>
      </c>
      <c r="D10" s="1421">
        <f>'IB_6.11.2.sz.mell'!D10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'IB_6.11.2.sz.mell'!C11</f>
        <v>0</v>
      </c>
      <c r="D11" s="1421">
        <f>'IB_6.11.2.sz.mell'!D11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'IB_6.11.2.sz.mell'!C12</f>
        <v>0</v>
      </c>
      <c r="D12" s="1421">
        <f>'IB_6.11.2.sz.mell'!D12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'IB_6.11.2.sz.mell'!C13</f>
        <v>0</v>
      </c>
      <c r="D13" s="1421">
        <f>'IB_6.11.2.sz.mell'!D13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'IB_6.11.2.sz.mell'!C14</f>
        <v>0</v>
      </c>
      <c r="D14" s="1421">
        <f>'IB_6.11.2.sz.mell'!D14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'IB_6.11.2.sz.mell'!C15</f>
        <v>0</v>
      </c>
      <c r="D15" s="1421">
        <f>'IB_6.11.2.sz.mell'!D15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'IB_6.11.2.sz.mell'!C16</f>
        <v>0</v>
      </c>
      <c r="D16" s="1422">
        <f>'IB_6.11.2.sz.mell'!D16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'IB_6.11.2.sz.mell'!C17</f>
        <v>0</v>
      </c>
      <c r="D17" s="1421">
        <f>'IB_6.11.2.sz.mell'!D17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'IB_6.11.2.sz.mell'!C18</f>
        <v>0</v>
      </c>
      <c r="D18" s="1265">
        <f>'IB_6.11.2.sz.mell'!D18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'IB_6.11.2.sz.mell'!C19</f>
        <v>0</v>
      </c>
      <c r="D19" s="1265">
        <f>'IB_6.11.2.sz.mell'!D19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'IB_6.11.2.sz.mell'!C20</f>
        <v>0</v>
      </c>
      <c r="D20" s="727">
        <f>'IB_6.11.2.sz.mell'!D20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'IB_6.11.2.sz.mell'!C21</f>
        <v>0</v>
      </c>
      <c r="D21" s="1421">
        <f>'IB_6.11.2.sz.mell'!D21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'IB_6.11.2.sz.mell'!C22</f>
        <v>0</v>
      </c>
      <c r="D22" s="1421">
        <f>'IB_6.11.2.sz.mell'!D22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'IB_6.11.2.sz.mell'!C23</f>
        <v>0</v>
      </c>
      <c r="D23" s="1421">
        <f>'IB_6.11.2.sz.mell'!D23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'IB_6.11.2.sz.mell'!C24</f>
        <v>0</v>
      </c>
      <c r="D24" s="1421">
        <f>'IB_6.11.2.sz.mell'!D24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'IB_6.11.2.sz.mell'!C25</f>
        <v>0</v>
      </c>
      <c r="D25" s="727">
        <f>'IB_6.11.2.sz.mell'!D25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'IB_6.11.2.sz.mell'!C26</f>
        <v>0</v>
      </c>
      <c r="D26" s="727">
        <f>'IB_6.11.2.sz.mell'!D26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'IB_6.11.2.sz.mell'!C27</f>
        <v>0</v>
      </c>
      <c r="D27" s="1423">
        <f>'IB_6.11.2.sz.mell'!D27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'IB_6.11.2.sz.mell'!C28</f>
        <v>0</v>
      </c>
      <c r="D28" s="1269">
        <f>'IB_6.11.2.sz.mell'!D28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'IB_6.11.2.sz.mell'!C29</f>
        <v>0</v>
      </c>
      <c r="D29" s="1424">
        <f>'IB_6.11.2.sz.mell'!D29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'IB_6.11.2.sz.mell'!C30</f>
        <v>0</v>
      </c>
      <c r="D30" s="727">
        <f>'IB_6.11.2.sz.mell'!D30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'IB_6.11.2.sz.mell'!C31</f>
        <v>0</v>
      </c>
      <c r="D31" s="1423">
        <f>'IB_6.11.2.sz.mell'!D31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'IB_6.11.2.sz.mell'!C32</f>
        <v>0</v>
      </c>
      <c r="D32" s="1269">
        <f>'IB_6.11.2.sz.mell'!D32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'IB_6.11.2.sz.mell'!C33</f>
        <v>0</v>
      </c>
      <c r="D33" s="1424">
        <f>'IB_6.11.2.sz.mell'!D33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'IB_6.11.2.sz.mell'!C34</f>
        <v>0</v>
      </c>
      <c r="D34" s="727">
        <f>'IB_6.11.2.sz.mell'!D34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'IB_6.11.2.sz.mell'!C35</f>
        <v>0</v>
      </c>
      <c r="D35" s="727">
        <f>'IB_6.11.2.sz.mell'!D35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'IB_6.11.2.sz.mell'!C36</f>
        <v>0</v>
      </c>
      <c r="D36" s="727">
        <f>'IB_6.11.2.sz.mell'!D36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'IB_6.11.2.sz.mell'!C37</f>
        <v>0</v>
      </c>
      <c r="D37" s="727">
        <f>'IB_6.11.2.sz.mell'!D37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'IB_6.11.2.sz.mell'!C38</f>
        <v>0</v>
      </c>
      <c r="D38" s="1423">
        <f>'IB_6.11.2.sz.mell'!D38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'IB_6.11.2.sz.mell'!C39</f>
        <v>0</v>
      </c>
      <c r="D39" s="1269">
        <f>'IB_6.11.2.sz.mell'!D39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'IB_6.11.2.sz.mell'!C40</f>
        <v>0</v>
      </c>
      <c r="D40" s="1424">
        <f>'IB_6.11.2.sz.mell'!D40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'IB_6.11.2.sz.mell'!C41</f>
        <v>0</v>
      </c>
      <c r="D41" s="877">
        <f>'IB_6.11.2.sz.mell'!D41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'IB_6.11.2.sz.mell'!C45</f>
        <v>0</v>
      </c>
      <c r="D45" s="727">
        <f>'IB_6.11.2.sz.mell'!D45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'IB_6.11.2.sz.mell'!C46</f>
        <v>0</v>
      </c>
      <c r="D46" s="1423">
        <f>'IB_6.11.2.sz.mell'!D46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'IB_6.11.2.sz.mell'!C47</f>
        <v>0</v>
      </c>
      <c r="D47" s="1267">
        <f>'IB_6.11.2.sz.mell'!D47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'IB_6.11.2.sz.mell'!C48</f>
        <v>0</v>
      </c>
      <c r="D48" s="1267">
        <f>'IB_6.11.2.sz.mell'!D48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'IB_6.11.2.sz.mell'!C49</f>
        <v>0</v>
      </c>
      <c r="D49" s="1267">
        <f>'IB_6.11.2.sz.mell'!D49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'IB_6.11.2.sz.mell'!C50</f>
        <v>0</v>
      </c>
      <c r="D50" s="1267">
        <f>'IB_6.11.2.sz.mell'!D50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'IB_6.11.2.sz.mell'!C51</f>
        <v>0</v>
      </c>
      <c r="D51" s="727">
        <f>'IB_6.11.2.sz.mell'!D51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'IB_6.11.2.sz.mell'!C52</f>
        <v>0</v>
      </c>
      <c r="D52" s="1423">
        <f>'IB_6.11.2.sz.mell'!D52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'IB_6.11.2.sz.mell'!C53</f>
        <v>0</v>
      </c>
      <c r="D53" s="1267">
        <f>'IB_6.11.2.sz.mell'!D53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'IB_6.11.2.sz.mell'!C54</f>
        <v>0</v>
      </c>
      <c r="D54" s="1267">
        <f>'IB_6.11.2.sz.mell'!D54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'IB_6.11.2.sz.mell'!C55</f>
        <v>0</v>
      </c>
      <c r="D55" s="1267">
        <f>'IB_6.11.2.sz.mell'!D55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'IB_6.11.2.sz.mell'!C56</f>
        <v>0</v>
      </c>
      <c r="D56" s="727">
        <f>'IB_6.11.2.sz.mell'!D56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'IB_6.11.2.sz.mell'!C57</f>
        <v>0</v>
      </c>
      <c r="D57" s="877">
        <f>'IB_6.11.2.sz.mell'!D57</f>
        <v>0</v>
      </c>
      <c r="E57" s="349">
        <f>+E45+E51+E56</f>
        <v>0</v>
      </c>
    </row>
    <row r="58" spans="1:5" ht="15.2" customHeight="1" thickBot="1" x14ac:dyDescent="0.25">
      <c r="C58" s="607">
        <f>'IB_6.11.2.sz.mell'!C58</f>
        <v>0</v>
      </c>
      <c r="D58" s="607">
        <f>'IB_6.11.2.sz.mell'!D58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'IB_6.11.2.sz.mell'!C59</f>
        <v>0</v>
      </c>
      <c r="D59" s="1410">
        <f>'IB_6.11.2.sz.mell'!D59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'IB_6.11.2.sz.mell'!C60</f>
        <v>0</v>
      </c>
      <c r="D60" s="1410">
        <f>'IB_6.11.2.sz.mell'!D60</f>
        <v>0</v>
      </c>
      <c r="E60" s="865"/>
    </row>
  </sheetData>
  <sheetProtection sheet="1" formatCells="0"/>
  <customSheetViews>
    <customSheetView guid="{9A8A2574-4E4C-4A0E-A4B4-611EAAF4A38D}" scale="120">
      <selection activeCell="H5" sqref="H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CONCATENATE(ALAPADATOK!R29,"3. melléklet ",Z_ALAPADATOK!A7," ",Z_ALAPADATOK!B7," ",Z_ALAPADATOK!C7," ",Z_ALAPADATOK!D7," ",Z_ALAPADATOK!E7," ",Z_ALAPADATOK!F7," ",Z_ALAPADATOK!G7," ",Z_ALAPADATOK!H7)</f>
        <v>6.10.3.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CONCATENATE('Z_6.11.2.sz.mell'!B2:D2)</f>
        <v>9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'Z_6.11.2.sz.mell'!E4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CONCATENATE('Z_6.11.2.sz.mell'!E5)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'IB_6.11.3.sz.mell'!C8</f>
        <v>0</v>
      </c>
      <c r="D8" s="297">
        <f>'IB_6.11.3.sz.mell'!D8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'IB_6.11.3.sz.mell'!C9</f>
        <v>0</v>
      </c>
      <c r="D9" s="1383">
        <f>'IB_6.11.3.sz.mell'!D9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'IB_6.11.3.sz.mell'!C10</f>
        <v>0</v>
      </c>
      <c r="D10" s="1421">
        <f>'IB_6.11.3.sz.mell'!D10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'IB_6.11.3.sz.mell'!C11</f>
        <v>0</v>
      </c>
      <c r="D11" s="1421">
        <f>'IB_6.11.3.sz.mell'!D11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'IB_6.11.3.sz.mell'!C12</f>
        <v>0</v>
      </c>
      <c r="D12" s="1421">
        <f>'IB_6.11.3.sz.mell'!D12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'IB_6.11.3.sz.mell'!C13</f>
        <v>0</v>
      </c>
      <c r="D13" s="1421">
        <f>'IB_6.11.3.sz.mell'!D13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'IB_6.11.3.sz.mell'!C14</f>
        <v>0</v>
      </c>
      <c r="D14" s="1421">
        <f>'IB_6.11.3.sz.mell'!D14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'IB_6.11.3.sz.mell'!C15</f>
        <v>0</v>
      </c>
      <c r="D15" s="1421">
        <f>'IB_6.11.3.sz.mell'!D15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'IB_6.11.3.sz.mell'!C16</f>
        <v>0</v>
      </c>
      <c r="D16" s="1422">
        <f>'IB_6.11.3.sz.mell'!D16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'IB_6.11.3.sz.mell'!C17</f>
        <v>0</v>
      </c>
      <c r="D17" s="1421">
        <f>'IB_6.11.3.sz.mell'!D17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'IB_6.11.3.sz.mell'!C18</f>
        <v>0</v>
      </c>
      <c r="D18" s="1265">
        <f>'IB_6.11.3.sz.mell'!D18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'IB_6.11.3.sz.mell'!C19</f>
        <v>0</v>
      </c>
      <c r="D19" s="1265">
        <f>'IB_6.11.3.sz.mell'!D19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'IB_6.11.3.sz.mell'!C20</f>
        <v>0</v>
      </c>
      <c r="D20" s="727">
        <f>'IB_6.11.3.sz.mell'!D20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'IB_6.11.3.sz.mell'!C21</f>
        <v>0</v>
      </c>
      <c r="D21" s="1421">
        <f>'IB_6.11.3.sz.mell'!D21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'IB_6.11.3.sz.mell'!C22</f>
        <v>0</v>
      </c>
      <c r="D22" s="1421">
        <f>'IB_6.11.3.sz.mell'!D22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'IB_6.11.3.sz.mell'!C23</f>
        <v>0</v>
      </c>
      <c r="D23" s="1421">
        <f>'IB_6.11.3.sz.mell'!D23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'IB_6.11.3.sz.mell'!C24</f>
        <v>0</v>
      </c>
      <c r="D24" s="1421">
        <f>'IB_6.11.3.sz.mell'!D24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'IB_6.11.3.sz.mell'!C25</f>
        <v>0</v>
      </c>
      <c r="D25" s="727">
        <f>'IB_6.11.3.sz.mell'!D25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'IB_6.11.3.sz.mell'!C26</f>
        <v>0</v>
      </c>
      <c r="D26" s="727">
        <f>'IB_6.11.3.sz.mell'!D26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'IB_6.11.3.sz.mell'!C27</f>
        <v>0</v>
      </c>
      <c r="D27" s="1423">
        <f>'IB_6.11.3.sz.mell'!D27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'IB_6.11.3.sz.mell'!C28</f>
        <v>0</v>
      </c>
      <c r="D28" s="1269">
        <f>'IB_6.11.3.sz.mell'!D28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'IB_6.11.3.sz.mell'!C29</f>
        <v>0</v>
      </c>
      <c r="D29" s="1424">
        <f>'IB_6.11.3.sz.mell'!D29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'IB_6.11.3.sz.mell'!C30</f>
        <v>0</v>
      </c>
      <c r="D30" s="727">
        <f>'IB_6.11.3.sz.mell'!D30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'IB_6.11.3.sz.mell'!C31</f>
        <v>0</v>
      </c>
      <c r="D31" s="1423">
        <f>'IB_6.11.3.sz.mell'!D31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'IB_6.11.3.sz.mell'!C32</f>
        <v>0</v>
      </c>
      <c r="D32" s="1269">
        <f>'IB_6.11.3.sz.mell'!D32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'IB_6.11.3.sz.mell'!C33</f>
        <v>0</v>
      </c>
      <c r="D33" s="1424">
        <f>'IB_6.11.3.sz.mell'!D33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'IB_6.11.3.sz.mell'!C34</f>
        <v>0</v>
      </c>
      <c r="D34" s="727">
        <f>'IB_6.11.3.sz.mell'!D34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'IB_6.11.3.sz.mell'!C35</f>
        <v>0</v>
      </c>
      <c r="D35" s="727">
        <f>'IB_6.11.3.sz.mell'!D35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'IB_6.11.3.sz.mell'!C36</f>
        <v>0</v>
      </c>
      <c r="D36" s="727">
        <f>'IB_6.11.3.sz.mell'!D36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'IB_6.11.3.sz.mell'!C37</f>
        <v>0</v>
      </c>
      <c r="D37" s="727">
        <f>'IB_6.11.3.sz.mell'!D37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'IB_6.11.3.sz.mell'!C38</f>
        <v>0</v>
      </c>
      <c r="D38" s="1423">
        <f>'IB_6.11.3.sz.mell'!D38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'IB_6.11.3.sz.mell'!C39</f>
        <v>0</v>
      </c>
      <c r="D39" s="1269">
        <f>'IB_6.11.3.sz.mell'!D39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'IB_6.11.3.sz.mell'!C40</f>
        <v>0</v>
      </c>
      <c r="D40" s="1424">
        <f>'IB_6.11.3.sz.mell'!D40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'IB_6.11.3.sz.mell'!C41</f>
        <v>0</v>
      </c>
      <c r="D41" s="877">
        <f>'IB_6.11.3.sz.mell'!D41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'IB_6.11.3.sz.mell'!C45</f>
        <v>0</v>
      </c>
      <c r="D45" s="727">
        <f>'IB_6.11.3.sz.mell'!D45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'IB_6.11.3.sz.mell'!C46</f>
        <v>0</v>
      </c>
      <c r="D46" s="1423">
        <f>'IB_6.11.3.sz.mell'!D46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'IB_6.11.3.sz.mell'!C47</f>
        <v>0</v>
      </c>
      <c r="D47" s="1267">
        <f>'IB_6.11.3.sz.mell'!D47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'IB_6.11.3.sz.mell'!C48</f>
        <v>0</v>
      </c>
      <c r="D48" s="1267">
        <f>'IB_6.11.3.sz.mell'!D48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'IB_6.11.3.sz.mell'!C49</f>
        <v>0</v>
      </c>
      <c r="D49" s="1267">
        <f>'IB_6.11.3.sz.mell'!D49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'IB_6.11.3.sz.mell'!C50</f>
        <v>0</v>
      </c>
      <c r="D50" s="1267">
        <f>'IB_6.11.3.sz.mell'!D50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'IB_6.11.3.sz.mell'!C51</f>
        <v>0</v>
      </c>
      <c r="D51" s="727">
        <f>'IB_6.11.3.sz.mell'!D51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'IB_6.11.3.sz.mell'!C52</f>
        <v>0</v>
      </c>
      <c r="D52" s="1423">
        <f>'IB_6.11.3.sz.mell'!D52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'IB_6.11.3.sz.mell'!C53</f>
        <v>0</v>
      </c>
      <c r="D53" s="1267">
        <f>'IB_6.11.3.sz.mell'!D53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'IB_6.11.3.sz.mell'!C54</f>
        <v>0</v>
      </c>
      <c r="D54" s="1267">
        <f>'IB_6.11.3.sz.mell'!D54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'IB_6.11.3.sz.mell'!C55</f>
        <v>0</v>
      </c>
      <c r="D55" s="1267">
        <f>'IB_6.11.3.sz.mell'!D55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'IB_6.11.3.sz.mell'!C56</f>
        <v>0</v>
      </c>
      <c r="D56" s="727">
        <f>'IB_6.11.3.sz.mell'!D56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'IB_6.11.3.sz.mell'!C57</f>
        <v>0</v>
      </c>
      <c r="D57" s="877">
        <f>'IB_6.11.3.sz.mell'!D57</f>
        <v>0</v>
      </c>
      <c r="E57" s="349">
        <f>+E45+E51+E56</f>
        <v>0</v>
      </c>
    </row>
    <row r="58" spans="1:5" ht="15.2" customHeight="1" thickBot="1" x14ac:dyDescent="0.25">
      <c r="C58" s="607">
        <f>'IB_6.11.3.sz.mell'!C58</f>
        <v>0</v>
      </c>
      <c r="D58" s="607">
        <f>'IB_6.11.3.sz.mell'!D58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'IB_6.11.3.sz.mell'!C59</f>
        <v>0</v>
      </c>
      <c r="D59" s="1410">
        <f>'IB_6.11.3.sz.mell'!D59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'IB_6.11.3.sz.mell'!C60</f>
        <v>0</v>
      </c>
      <c r="D60" s="1410">
        <f>'IB_6.11.3.sz.mell'!D60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416" t="str">
        <f>CONCATENATE(ALAPADATOK!R31," melléklet ",Z_ALAPADATOK!A7," ",Z_ALAPADATOK!B7," ",Z_ALAPADATOK!C7," ",Z_ALAPADATOK!D7," ",Z_ALAPADATOK!E7," ",Z_ALAPADATOK!F7," ",Z_ALAPADATOK!G7," ",Z_ALAPADATOK!H7)</f>
        <v>6.11. melléklet a …. / 2022. ( … ) önkormányzati rendelethez</v>
      </c>
      <c r="C1" s="2471"/>
      <c r="D1" s="2471"/>
      <c r="E1" s="2471"/>
    </row>
    <row r="2" spans="1:5" s="440" customFormat="1" ht="25.5" customHeight="1" thickBot="1" x14ac:dyDescent="0.25">
      <c r="A2" s="871" t="s">
        <v>807</v>
      </c>
      <c r="B2" s="2475" t="str">
        <f>CONCATENATE(Z_ALAPADATOK!B31)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393</v>
      </c>
      <c r="C3" s="2476"/>
      <c r="D3" s="2477"/>
      <c r="E3" s="872" t="s">
        <v>53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'Z_6.2.3.sz.mell'!E4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CONCATENATE('Z_6.11.3.sz.mell'!E5)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'IB_6.12.sz.mell'!C8</f>
        <v>0</v>
      </c>
      <c r="D8" s="297">
        <f>'IB_6.12.sz.mell'!D8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'IB_6.12.sz.mell'!C9</f>
        <v>0</v>
      </c>
      <c r="D9" s="1383">
        <f>'IB_6.12.sz.mell'!D9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'IB_6.12.sz.mell'!C10</f>
        <v>0</v>
      </c>
      <c r="D10" s="1421">
        <f>'IB_6.12.sz.mell'!D10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'IB_6.12.sz.mell'!C11</f>
        <v>0</v>
      </c>
      <c r="D11" s="1421">
        <f>'IB_6.12.sz.mell'!D11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'IB_6.12.sz.mell'!C12</f>
        <v>0</v>
      </c>
      <c r="D12" s="1421">
        <f>'IB_6.12.sz.mell'!D12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'IB_6.12.sz.mell'!C13</f>
        <v>0</v>
      </c>
      <c r="D13" s="1421">
        <f>'IB_6.12.sz.mell'!D13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'IB_6.12.sz.mell'!C14</f>
        <v>0</v>
      </c>
      <c r="D14" s="1421">
        <f>'IB_6.12.sz.mell'!D14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'IB_6.12.sz.mell'!C15</f>
        <v>0</v>
      </c>
      <c r="D15" s="1421">
        <f>'IB_6.12.sz.mell'!D15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'IB_6.12.sz.mell'!C16</f>
        <v>0</v>
      </c>
      <c r="D16" s="1422">
        <f>'IB_6.12.sz.mell'!D16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'IB_6.12.sz.mell'!C17</f>
        <v>0</v>
      </c>
      <c r="D17" s="1421">
        <f>'IB_6.12.sz.mell'!D17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'IB_6.12.sz.mell'!C18</f>
        <v>0</v>
      </c>
      <c r="D18" s="1265">
        <f>'IB_6.12.sz.mell'!D18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'IB_6.12.sz.mell'!C19</f>
        <v>0</v>
      </c>
      <c r="D19" s="1265">
        <f>'IB_6.12.sz.mell'!D19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'IB_6.12.sz.mell'!C20</f>
        <v>0</v>
      </c>
      <c r="D20" s="727">
        <f>'IB_6.12.sz.mell'!D20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'IB_6.12.sz.mell'!C21</f>
        <v>0</v>
      </c>
      <c r="D21" s="1421">
        <f>'IB_6.12.sz.mell'!D21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'IB_6.12.sz.mell'!C22</f>
        <v>0</v>
      </c>
      <c r="D22" s="1421">
        <f>'IB_6.12.sz.mell'!D22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'IB_6.12.sz.mell'!C23</f>
        <v>0</v>
      </c>
      <c r="D23" s="1421">
        <f>'IB_6.12.sz.mell'!D23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'IB_6.12.sz.mell'!C24</f>
        <v>0</v>
      </c>
      <c r="D24" s="1421">
        <f>'IB_6.12.sz.mell'!D24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'IB_6.12.sz.mell'!C25</f>
        <v>0</v>
      </c>
      <c r="D25" s="727">
        <f>'IB_6.12.sz.mell'!D25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'IB_6.12.sz.mell'!C26</f>
        <v>0</v>
      </c>
      <c r="D26" s="727">
        <f>'IB_6.12.sz.mell'!D26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'IB_6.12.sz.mell'!C27</f>
        <v>0</v>
      </c>
      <c r="D27" s="1423">
        <f>'IB_6.12.sz.mell'!D27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'IB_6.12.sz.mell'!C28</f>
        <v>0</v>
      </c>
      <c r="D28" s="1269">
        <f>'IB_6.12.sz.mell'!D28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'IB_6.12.sz.mell'!C29</f>
        <v>0</v>
      </c>
      <c r="D29" s="1424">
        <f>'IB_6.12.sz.mell'!D29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'IB_6.12.sz.mell'!C30</f>
        <v>0</v>
      </c>
      <c r="D30" s="727">
        <f>'IB_6.12.sz.mell'!D30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'IB_6.12.sz.mell'!C31</f>
        <v>0</v>
      </c>
      <c r="D31" s="1423">
        <f>'IB_6.12.sz.mell'!D31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'IB_6.12.sz.mell'!C32</f>
        <v>0</v>
      </c>
      <c r="D32" s="1269">
        <f>'IB_6.12.sz.mell'!D32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'IB_6.12.sz.mell'!C33</f>
        <v>0</v>
      </c>
      <c r="D33" s="1424">
        <f>'IB_6.12.sz.mell'!D33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'IB_6.12.sz.mell'!C34</f>
        <v>0</v>
      </c>
      <c r="D34" s="727">
        <f>'IB_6.12.sz.mell'!D34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'IB_6.12.sz.mell'!C35</f>
        <v>0</v>
      </c>
      <c r="D35" s="727">
        <f>'IB_6.12.sz.mell'!D35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'IB_6.12.sz.mell'!C36</f>
        <v>0</v>
      </c>
      <c r="D36" s="727">
        <f>'IB_6.12.sz.mell'!D36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'IB_6.12.sz.mell'!C37</f>
        <v>0</v>
      </c>
      <c r="D37" s="727">
        <f>'IB_6.12.sz.mell'!D37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'IB_6.12.sz.mell'!C38</f>
        <v>0</v>
      </c>
      <c r="D38" s="1423">
        <f>'IB_6.12.sz.mell'!D38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'IB_6.12.sz.mell'!C39</f>
        <v>0</v>
      </c>
      <c r="D39" s="1269">
        <f>'IB_6.12.sz.mell'!D39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'IB_6.12.sz.mell'!C40</f>
        <v>0</v>
      </c>
      <c r="D40" s="1424">
        <f>'IB_6.12.sz.mell'!D40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'IB_6.12.sz.mell'!C41</f>
        <v>0</v>
      </c>
      <c r="D41" s="877">
        <f>'IB_6.12.sz.mell'!D41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'IB_6.12.sz.mell'!C45</f>
        <v>0</v>
      </c>
      <c r="D45" s="727">
        <f>'IB_6.12.sz.mell'!D45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'IB_6.12.sz.mell'!C46</f>
        <v>0</v>
      </c>
      <c r="D46" s="1423">
        <f>'IB_6.12.sz.mell'!D46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'IB_6.12.sz.mell'!C47</f>
        <v>0</v>
      </c>
      <c r="D47" s="1267">
        <f>'IB_6.12.sz.mell'!D47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'IB_6.12.sz.mell'!C48</f>
        <v>0</v>
      </c>
      <c r="D48" s="1267">
        <f>'IB_6.12.sz.mell'!D48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'IB_6.12.sz.mell'!C49</f>
        <v>0</v>
      </c>
      <c r="D49" s="1267">
        <f>'IB_6.12.sz.mell'!D49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'IB_6.12.sz.mell'!C50</f>
        <v>0</v>
      </c>
      <c r="D50" s="1267">
        <f>'IB_6.12.sz.mell'!D50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'IB_6.12.sz.mell'!C51</f>
        <v>0</v>
      </c>
      <c r="D51" s="727">
        <f>'IB_6.12.sz.mell'!D51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'IB_6.12.sz.mell'!C52</f>
        <v>0</v>
      </c>
      <c r="D52" s="1423">
        <f>'IB_6.12.sz.mell'!D52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'IB_6.12.sz.mell'!C53</f>
        <v>0</v>
      </c>
      <c r="D53" s="1267">
        <f>'IB_6.12.sz.mell'!D53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'IB_6.12.sz.mell'!C54</f>
        <v>0</v>
      </c>
      <c r="D54" s="1267">
        <f>'IB_6.12.sz.mell'!D54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'IB_6.12.sz.mell'!C55</f>
        <v>0</v>
      </c>
      <c r="D55" s="1267">
        <f>'IB_6.12.sz.mell'!D55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'IB_6.12.sz.mell'!C56</f>
        <v>0</v>
      </c>
      <c r="D56" s="727">
        <f>'IB_6.12.sz.mell'!D56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'IB_6.12.sz.mell'!C57</f>
        <v>0</v>
      </c>
      <c r="D57" s="877">
        <f>'IB_6.12.sz.mell'!D57</f>
        <v>0</v>
      </c>
      <c r="E57" s="349">
        <f>+E45+E51+E56</f>
        <v>0</v>
      </c>
    </row>
    <row r="58" spans="1:5" ht="15.2" customHeight="1" thickBot="1" x14ac:dyDescent="0.25">
      <c r="C58" s="607">
        <f>'IB_6.12.sz.mell'!C58</f>
        <v>0</v>
      </c>
      <c r="D58" s="607">
        <f>'IB_6.12.sz.mell'!D58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'IB_6.12.sz.mell'!C59</f>
        <v>0</v>
      </c>
      <c r="D59" s="1410">
        <f>'IB_6.12.sz.mell'!D59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'IB_6.12.sz.mell'!C60</f>
        <v>0</v>
      </c>
      <c r="D60" s="1410">
        <f>'IB_6.12.sz.mell'!D60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CONCATENATE(ALAPADATOK!P19,"1. melléklet ",ALAPADATOK!A7," ",ALAPADATOK!B7," ",ALAPADATOK!C7," ",ALAPADATOK!D7," ",ALAPADATOK!E7," ",ALAPADATOK!F7," ",ALAPADATOK!G7," ",ALAPADATOK!H7)</f>
        <v>9.5.1.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'KV_9.6.sz.mell'!B2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'KV_9.6.sz.mell'!C4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41" zoomScale="120" zoomScaleNormal="120" workbookViewId="0">
      <selection activeCell="C60" sqref="C60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CONCATENATE(ALAPADATOK!R31,"1. melléklet ",Z_ALAPADATOK!A7," ",Z_ALAPADATOK!B7," ",Z_ALAPADATOK!C7," ",Z_ALAPADATOK!D7," ",Z_ALAPADATOK!E7," ",Z_ALAPADATOK!F7," ",Z_ALAPADATOK!G7," ",Z_ALAPADATOK!H7)</f>
        <v>6.11.1.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CONCATENATE('Z_6.12.sz.mell'!B2:D2)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412</v>
      </c>
      <c r="C3" s="2476"/>
      <c r="D3" s="2477"/>
      <c r="E3" s="872" t="s">
        <v>58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'IB_6.12.1.sz.mell'!C8</f>
        <v>0</v>
      </c>
      <c r="D8" s="297">
        <f>'IB_6.12.1.sz.mell'!D8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'IB_6.12.1.sz.mell'!C9</f>
        <v>0</v>
      </c>
      <c r="D9" s="1383">
        <f>'IB_6.12.1.sz.mell'!D9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'IB_6.12.1.sz.mell'!C10</f>
        <v>0</v>
      </c>
      <c r="D10" s="1421">
        <f>'IB_6.12.1.sz.mell'!D10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'IB_6.12.1.sz.mell'!C11</f>
        <v>0</v>
      </c>
      <c r="D11" s="1421">
        <f>'IB_6.12.1.sz.mell'!D11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'IB_6.12.1.sz.mell'!C12</f>
        <v>0</v>
      </c>
      <c r="D12" s="1421">
        <f>'IB_6.12.1.sz.mell'!D12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'IB_6.12.1.sz.mell'!C13</f>
        <v>0</v>
      </c>
      <c r="D13" s="1421">
        <f>'IB_6.12.1.sz.mell'!D13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'IB_6.12.1.sz.mell'!C14</f>
        <v>0</v>
      </c>
      <c r="D14" s="1421">
        <f>'IB_6.12.1.sz.mell'!D14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'IB_6.12.1.sz.mell'!C15</f>
        <v>0</v>
      </c>
      <c r="D15" s="1421">
        <f>'IB_6.12.1.sz.mell'!D15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'IB_6.12.1.sz.mell'!C16</f>
        <v>0</v>
      </c>
      <c r="D16" s="1422">
        <f>'IB_6.12.1.sz.mell'!D16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'IB_6.12.1.sz.mell'!C17</f>
        <v>0</v>
      </c>
      <c r="D17" s="1421">
        <f>'IB_6.12.1.sz.mell'!D17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'IB_6.12.1.sz.mell'!C18</f>
        <v>0</v>
      </c>
      <c r="D18" s="1265">
        <f>'IB_6.12.1.sz.mell'!D18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'IB_6.12.1.sz.mell'!C19</f>
        <v>0</v>
      </c>
      <c r="D19" s="1265">
        <f>'IB_6.12.1.sz.mell'!D19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'IB_6.12.1.sz.mell'!C20</f>
        <v>0</v>
      </c>
      <c r="D20" s="727">
        <f>'IB_6.12.1.sz.mell'!D20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'IB_6.12.1.sz.mell'!C21</f>
        <v>0</v>
      </c>
      <c r="D21" s="1421">
        <f>'IB_6.12.1.sz.mell'!D21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'IB_6.12.1.sz.mell'!C22</f>
        <v>0</v>
      </c>
      <c r="D22" s="1421">
        <f>'IB_6.12.1.sz.mell'!D22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'IB_6.12.1.sz.mell'!C23</f>
        <v>0</v>
      </c>
      <c r="D23" s="1421">
        <f>'IB_6.12.1.sz.mell'!D23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'IB_6.12.1.sz.mell'!C24</f>
        <v>0</v>
      </c>
      <c r="D24" s="1421">
        <f>'IB_6.12.1.sz.mell'!D24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'IB_6.12.1.sz.mell'!C25</f>
        <v>0</v>
      </c>
      <c r="D25" s="727">
        <f>'IB_6.12.1.sz.mell'!D25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'IB_6.12.1.sz.mell'!C26</f>
        <v>0</v>
      </c>
      <c r="D26" s="727">
        <f>'IB_6.12.1.sz.mell'!D26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'IB_6.12.1.sz.mell'!C27</f>
        <v>0</v>
      </c>
      <c r="D27" s="1423">
        <f>'IB_6.12.1.sz.mell'!D27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'IB_6.12.1.sz.mell'!C28</f>
        <v>0</v>
      </c>
      <c r="D28" s="1269">
        <f>'IB_6.12.1.sz.mell'!D28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'IB_6.12.1.sz.mell'!C29</f>
        <v>0</v>
      </c>
      <c r="D29" s="1424">
        <f>'IB_6.12.1.sz.mell'!D29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'IB_6.12.1.sz.mell'!C30</f>
        <v>0</v>
      </c>
      <c r="D30" s="727">
        <f>'IB_6.12.1.sz.mell'!D30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'IB_6.12.1.sz.mell'!C31</f>
        <v>0</v>
      </c>
      <c r="D31" s="1423">
        <f>'IB_6.12.1.sz.mell'!D31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'IB_6.12.1.sz.mell'!C32</f>
        <v>0</v>
      </c>
      <c r="D32" s="1269">
        <f>'IB_6.12.1.sz.mell'!D32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'IB_6.12.1.sz.mell'!C33</f>
        <v>0</v>
      </c>
      <c r="D33" s="1424">
        <f>'IB_6.12.1.sz.mell'!D33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'IB_6.12.1.sz.mell'!C34</f>
        <v>0</v>
      </c>
      <c r="D34" s="727">
        <f>'IB_6.12.1.sz.mell'!D34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'IB_6.12.1.sz.mell'!C35</f>
        <v>0</v>
      </c>
      <c r="D35" s="727">
        <f>'IB_6.12.1.sz.mell'!D35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'IB_6.12.1.sz.mell'!C36</f>
        <v>0</v>
      </c>
      <c r="D36" s="727">
        <f>'IB_6.12.1.sz.mell'!D36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'IB_6.12.1.sz.mell'!C37</f>
        <v>0</v>
      </c>
      <c r="D37" s="727">
        <f>'IB_6.12.1.sz.mell'!D37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'IB_6.12.1.sz.mell'!C38</f>
        <v>0</v>
      </c>
      <c r="D38" s="1423">
        <f>'IB_6.12.1.sz.mell'!D38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'IB_6.12.1.sz.mell'!C39</f>
        <v>0</v>
      </c>
      <c r="D39" s="1269">
        <f>'IB_6.12.1.sz.mell'!D39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'IB_6.12.1.sz.mell'!C40</f>
        <v>0</v>
      </c>
      <c r="D40" s="1424">
        <f>'IB_6.12.1.sz.mell'!D40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'IB_6.12.1.sz.mell'!C41</f>
        <v>0</v>
      </c>
      <c r="D41" s="877">
        <f>'IB_6.12.1.sz.mell'!D41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'IB_6.12.1.sz.mell'!C45</f>
        <v>0</v>
      </c>
      <c r="D45" s="727">
        <f>'IB_6.12.1.sz.mell'!D45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'IB_6.12.1.sz.mell'!C46</f>
        <v>0</v>
      </c>
      <c r="D46" s="1423">
        <f>'IB_6.12.1.sz.mell'!D46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'IB_6.12.1.sz.mell'!C47</f>
        <v>0</v>
      </c>
      <c r="D47" s="1267">
        <f>'IB_6.12.1.sz.mell'!D47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'IB_6.12.1.sz.mell'!C48</f>
        <v>0</v>
      </c>
      <c r="D48" s="1267">
        <f>'IB_6.12.1.sz.mell'!D48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'IB_6.12.1.sz.mell'!C49</f>
        <v>0</v>
      </c>
      <c r="D49" s="1267">
        <f>'IB_6.12.1.sz.mell'!D49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'IB_6.12.1.sz.mell'!C50</f>
        <v>0</v>
      </c>
      <c r="D50" s="1267">
        <f>'IB_6.12.1.sz.mell'!D50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'IB_6.12.1.sz.mell'!C51</f>
        <v>0</v>
      </c>
      <c r="D51" s="727">
        <f>'IB_6.12.1.sz.mell'!D51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'IB_6.12.1.sz.mell'!C52</f>
        <v>0</v>
      </c>
      <c r="D52" s="1423">
        <f>'IB_6.12.1.sz.mell'!D52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'IB_6.12.1.sz.mell'!C53</f>
        <v>0</v>
      </c>
      <c r="D53" s="1267">
        <f>'IB_6.12.1.sz.mell'!D53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'IB_6.12.1.sz.mell'!C54</f>
        <v>0</v>
      </c>
      <c r="D54" s="1267">
        <f>'IB_6.12.1.sz.mell'!D54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'IB_6.12.1.sz.mell'!C55</f>
        <v>0</v>
      </c>
      <c r="D55" s="1267">
        <f>'IB_6.12.1.sz.mell'!D55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'IB_6.12.1.sz.mell'!C56</f>
        <v>0</v>
      </c>
      <c r="D56" s="727">
        <f>'IB_6.12.1.sz.mell'!D56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'IB_6.12.1.sz.mell'!C57</f>
        <v>0</v>
      </c>
      <c r="D57" s="877">
        <f>'IB_6.12.1.sz.mell'!D57</f>
        <v>0</v>
      </c>
      <c r="E57" s="349">
        <f>+E45+E51+E56</f>
        <v>0</v>
      </c>
    </row>
    <row r="58" spans="1:5" ht="15.2" customHeight="1" thickBot="1" x14ac:dyDescent="0.25">
      <c r="C58" s="607">
        <f>'IB_6.12.1.sz.mell'!C58</f>
        <v>0</v>
      </c>
      <c r="D58" s="607">
        <f>'IB_6.12.1.sz.mell'!D58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'IB_6.12.1.sz.mell'!C59</f>
        <v>0</v>
      </c>
      <c r="D59" s="1410">
        <f>'IB_6.12.1.sz.mell'!D59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'IB_6.12.1.sz.mell'!C60</f>
        <v>0</v>
      </c>
      <c r="D60" s="1410">
        <f>'IB_6.12.1.sz.mell'!D60</f>
        <v>0</v>
      </c>
      <c r="E60" s="865"/>
    </row>
  </sheetData>
  <sheetProtection sheet="1" formatCells="0"/>
  <customSheetViews>
    <customSheetView guid="{9A8A2574-4E4C-4A0E-A4B4-611EAAF4A38D}" scale="120" topLeftCell="A41">
      <selection activeCell="C60" sqref="C60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zoomScale="120" zoomScaleNormal="120" workbookViewId="0">
      <selection activeCell="G5" sqref="G5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CONCATENATE(ALAPADATOK!R31,"2. melléklet ",Z_ALAPADATOK!A7," ",Z_ALAPADATOK!B7," ",Z_ALAPADATOK!C7," ",Z_ALAPADATOK!D7," ",Z_ALAPADATOK!E7," ",Z_ALAPADATOK!F7," ",Z_ALAPADATOK!G7," ",Z_ALAPADATOK!H7)</f>
        <v>6.11.2.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CONCATENATE('Z_6.12.1.sz.mell'!B2:D2)</f>
        <v>10 kvi név</v>
      </c>
      <c r="C2" s="2476"/>
      <c r="D2" s="2477"/>
      <c r="E2" s="872" t="s">
        <v>609</v>
      </c>
    </row>
    <row r="3" spans="1:5" s="440" customFormat="1" ht="24.75" thickBot="1" x14ac:dyDescent="0.25">
      <c r="A3" s="871" t="s">
        <v>200</v>
      </c>
      <c r="B3" s="2475" t="s">
        <v>413</v>
      </c>
      <c r="C3" s="2476"/>
      <c r="D3" s="2477"/>
      <c r="E3" s="872" t="s">
        <v>59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'Z_6.12.1.sz.mell'!E4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CONCATENATE('Z_6.12.1.sz.mell'!E5)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'IB_6.12.2.sz.mell'!C8</f>
        <v>0</v>
      </c>
      <c r="D8" s="297">
        <f>'IB_6.12.2.sz.mell'!D8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'IB_6.12.2.sz.mell'!C9</f>
        <v>0</v>
      </c>
      <c r="D9" s="1383">
        <f>'IB_6.12.2.sz.mell'!D9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'IB_6.12.2.sz.mell'!C10</f>
        <v>0</v>
      </c>
      <c r="D10" s="1421">
        <f>'IB_6.12.2.sz.mell'!D10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'IB_6.12.2.sz.mell'!C11</f>
        <v>0</v>
      </c>
      <c r="D11" s="1421">
        <f>'IB_6.12.2.sz.mell'!D11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'IB_6.12.2.sz.mell'!C12</f>
        <v>0</v>
      </c>
      <c r="D12" s="1421">
        <f>'IB_6.12.2.sz.mell'!D12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'IB_6.12.2.sz.mell'!C13</f>
        <v>0</v>
      </c>
      <c r="D13" s="1421">
        <f>'IB_6.12.2.sz.mell'!D13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'IB_6.12.2.sz.mell'!C14</f>
        <v>0</v>
      </c>
      <c r="D14" s="1421">
        <f>'IB_6.12.2.sz.mell'!D14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'IB_6.12.2.sz.mell'!C15</f>
        <v>0</v>
      </c>
      <c r="D15" s="1421">
        <f>'IB_6.12.2.sz.mell'!D15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'IB_6.12.2.sz.mell'!C16</f>
        <v>0</v>
      </c>
      <c r="D16" s="1422">
        <f>'IB_6.12.2.sz.mell'!D16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'IB_6.12.2.sz.mell'!C17</f>
        <v>0</v>
      </c>
      <c r="D17" s="1421">
        <f>'IB_6.12.2.sz.mell'!D17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'IB_6.12.2.sz.mell'!C18</f>
        <v>0</v>
      </c>
      <c r="D18" s="1265">
        <f>'IB_6.12.2.sz.mell'!D18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'IB_6.12.2.sz.mell'!C19</f>
        <v>0</v>
      </c>
      <c r="D19" s="1265">
        <f>'IB_6.12.2.sz.mell'!D19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'IB_6.12.2.sz.mell'!C20</f>
        <v>0</v>
      </c>
      <c r="D20" s="727">
        <f>'IB_6.12.2.sz.mell'!D20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'IB_6.12.2.sz.mell'!C21</f>
        <v>0</v>
      </c>
      <c r="D21" s="1421">
        <f>'IB_6.12.2.sz.mell'!D21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'IB_6.12.2.sz.mell'!C22</f>
        <v>0</v>
      </c>
      <c r="D22" s="1421">
        <f>'IB_6.12.2.sz.mell'!D22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'IB_6.12.2.sz.mell'!C23</f>
        <v>0</v>
      </c>
      <c r="D23" s="1421">
        <f>'IB_6.12.2.sz.mell'!D23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'IB_6.12.2.sz.mell'!C24</f>
        <v>0</v>
      </c>
      <c r="D24" s="1421">
        <f>'IB_6.12.2.sz.mell'!D24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'IB_6.12.2.sz.mell'!C25</f>
        <v>0</v>
      </c>
      <c r="D25" s="727">
        <f>'IB_6.12.2.sz.mell'!D25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'IB_6.12.2.sz.mell'!C26</f>
        <v>0</v>
      </c>
      <c r="D26" s="727">
        <f>'IB_6.12.2.sz.mell'!D26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'IB_6.12.2.sz.mell'!C27</f>
        <v>0</v>
      </c>
      <c r="D27" s="1423">
        <f>'IB_6.12.2.sz.mell'!D27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'IB_6.12.2.sz.mell'!C28</f>
        <v>0</v>
      </c>
      <c r="D28" s="1269">
        <f>'IB_6.12.2.sz.mell'!D28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'IB_6.12.2.sz.mell'!C29</f>
        <v>0</v>
      </c>
      <c r="D29" s="1424">
        <f>'IB_6.12.2.sz.mell'!D29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'IB_6.12.2.sz.mell'!C30</f>
        <v>0</v>
      </c>
      <c r="D30" s="727">
        <f>'IB_6.12.2.sz.mell'!D30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'IB_6.12.2.sz.mell'!C31</f>
        <v>0</v>
      </c>
      <c r="D31" s="1423">
        <f>'IB_6.12.2.sz.mell'!D31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'IB_6.12.2.sz.mell'!C32</f>
        <v>0</v>
      </c>
      <c r="D32" s="1269">
        <f>'IB_6.12.2.sz.mell'!D32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'IB_6.12.2.sz.mell'!C33</f>
        <v>0</v>
      </c>
      <c r="D33" s="1424">
        <f>'IB_6.12.2.sz.mell'!D33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'IB_6.12.2.sz.mell'!C34</f>
        <v>0</v>
      </c>
      <c r="D34" s="727">
        <f>'IB_6.12.2.sz.mell'!D34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'IB_6.12.2.sz.mell'!C35</f>
        <v>0</v>
      </c>
      <c r="D35" s="727">
        <f>'IB_6.12.2.sz.mell'!D35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'IB_6.12.2.sz.mell'!C36</f>
        <v>0</v>
      </c>
      <c r="D36" s="727">
        <f>'IB_6.12.2.sz.mell'!D36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'IB_6.12.2.sz.mell'!C37</f>
        <v>0</v>
      </c>
      <c r="D37" s="727">
        <f>'IB_6.12.2.sz.mell'!D37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'IB_6.12.2.sz.mell'!C38</f>
        <v>0</v>
      </c>
      <c r="D38" s="1423">
        <f>'IB_6.12.2.sz.mell'!D38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'IB_6.12.2.sz.mell'!C39</f>
        <v>0</v>
      </c>
      <c r="D39" s="1269">
        <f>'IB_6.12.2.sz.mell'!D39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'IB_6.12.2.sz.mell'!C40</f>
        <v>0</v>
      </c>
      <c r="D40" s="1424">
        <f>'IB_6.12.2.sz.mell'!D40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'IB_6.12.2.sz.mell'!C41</f>
        <v>0</v>
      </c>
      <c r="D41" s="877">
        <f>'IB_6.12.2.sz.mell'!D41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'IB_6.12.2.sz.mell'!C45</f>
        <v>0</v>
      </c>
      <c r="D45" s="727">
        <f>'IB_6.12.2.sz.mell'!D45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'IB_6.12.2.sz.mell'!C46</f>
        <v>0</v>
      </c>
      <c r="D46" s="1423">
        <f>'IB_6.12.2.sz.mell'!D46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'IB_6.12.2.sz.mell'!C47</f>
        <v>0</v>
      </c>
      <c r="D47" s="1267">
        <f>'IB_6.12.2.sz.mell'!D47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'IB_6.12.2.sz.mell'!C48</f>
        <v>0</v>
      </c>
      <c r="D48" s="1267">
        <f>'IB_6.12.2.sz.mell'!D48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'IB_6.12.2.sz.mell'!C49</f>
        <v>0</v>
      </c>
      <c r="D49" s="1267">
        <f>'IB_6.12.2.sz.mell'!D49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'IB_6.12.2.sz.mell'!C50</f>
        <v>0</v>
      </c>
      <c r="D50" s="1267">
        <f>'IB_6.12.2.sz.mell'!D50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'IB_6.12.2.sz.mell'!C51</f>
        <v>0</v>
      </c>
      <c r="D51" s="727">
        <f>'IB_6.12.2.sz.mell'!D51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'IB_6.12.2.sz.mell'!C52</f>
        <v>0</v>
      </c>
      <c r="D52" s="1423">
        <f>'IB_6.12.2.sz.mell'!D52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'IB_6.12.2.sz.mell'!C53</f>
        <v>0</v>
      </c>
      <c r="D53" s="1267">
        <f>'IB_6.12.2.sz.mell'!D53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'IB_6.12.2.sz.mell'!C54</f>
        <v>0</v>
      </c>
      <c r="D54" s="1267">
        <f>'IB_6.12.2.sz.mell'!D54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'IB_6.12.2.sz.mell'!C55</f>
        <v>0</v>
      </c>
      <c r="D55" s="1267">
        <f>'IB_6.12.2.sz.mell'!D55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'IB_6.12.2.sz.mell'!C56</f>
        <v>0</v>
      </c>
      <c r="D56" s="727">
        <f>'IB_6.12.2.sz.mell'!D56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'IB_6.12.2.sz.mell'!C57</f>
        <v>0</v>
      </c>
      <c r="D57" s="877">
        <f>'IB_6.12.2.sz.mell'!D57</f>
        <v>0</v>
      </c>
      <c r="E57" s="349">
        <f>+E45+E51+E56</f>
        <v>0</v>
      </c>
    </row>
    <row r="58" spans="1:5" ht="15.2" customHeight="1" thickBot="1" x14ac:dyDescent="0.25">
      <c r="C58" s="607">
        <f>'IB_6.12.2.sz.mell'!C58</f>
        <v>0</v>
      </c>
      <c r="D58" s="607">
        <f>'IB_6.12.2.sz.mell'!D58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'IB_6.12.2.sz.mell'!C59</f>
        <v>0</v>
      </c>
      <c r="D59" s="1410">
        <f>'IB_6.12.2.sz.mell'!D59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'IB_6.12.2.sz.mell'!C60</f>
        <v>0</v>
      </c>
      <c r="D60" s="1410">
        <f>'IB_6.12.2.sz.mell'!D60</f>
        <v>0</v>
      </c>
      <c r="E60" s="865"/>
    </row>
  </sheetData>
  <sheetProtection sheet="1" formatCells="0"/>
  <customSheetViews>
    <customSheetView guid="{9A8A2574-4E4C-4A0E-A4B4-611EAAF4A38D}" scale="120">
      <selection activeCell="G5" sqref="G5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60"/>
  <sheetViews>
    <sheetView topLeftCell="A34" zoomScale="120" zoomScaleNormal="120" workbookViewId="0">
      <selection activeCell="I51" sqref="I51"/>
    </sheetView>
  </sheetViews>
  <sheetFormatPr defaultRowHeight="12.75" x14ac:dyDescent="0.2"/>
  <cols>
    <col min="1" max="1" width="13.83203125" style="227" customWidth="1"/>
    <col min="2" max="2" width="54.5" style="228" customWidth="1"/>
    <col min="3" max="5" width="15.83203125" style="228" customWidth="1"/>
    <col min="6" max="16384" width="9.33203125" style="228"/>
  </cols>
  <sheetData>
    <row r="1" spans="1:5" s="208" customFormat="1" ht="16.5" thickBot="1" x14ac:dyDescent="0.3">
      <c r="A1" s="585"/>
      <c r="B1" s="2300" t="str">
        <f>CONCATENATE(ALAPADATOK!R31,"3. melléklet ",Z_ALAPADATOK!A7," ",Z_ALAPADATOK!B7," ",Z_ALAPADATOK!C7," ",Z_ALAPADATOK!D7," ",Z_ALAPADATOK!E7," ",Z_ALAPADATOK!F7," ",Z_ALAPADATOK!G7," ",Z_ALAPADATOK!H7)</f>
        <v>6.11.3. melléklet a …. / 2022. ( … ) önkormányzati rendelethez</v>
      </c>
      <c r="C1" s="2428"/>
      <c r="D1" s="2428"/>
      <c r="E1" s="2428"/>
    </row>
    <row r="2" spans="1:5" s="440" customFormat="1" ht="25.5" customHeight="1" thickBot="1" x14ac:dyDescent="0.25">
      <c r="A2" s="871" t="s">
        <v>807</v>
      </c>
      <c r="B2" s="2475" t="str">
        <f>CONCATENATE('Z_6.12.2.sz.mell'!B2:D2)</f>
        <v>10 kvi név</v>
      </c>
      <c r="C2" s="2476"/>
      <c r="D2" s="2477"/>
      <c r="E2" s="872" t="s">
        <v>608</v>
      </c>
    </row>
    <row r="3" spans="1:5" s="440" customFormat="1" ht="24.75" thickBot="1" x14ac:dyDescent="0.25">
      <c r="A3" s="871" t="s">
        <v>200</v>
      </c>
      <c r="B3" s="2475" t="s">
        <v>525</v>
      </c>
      <c r="C3" s="2476"/>
      <c r="D3" s="2477"/>
      <c r="E3" s="872" t="s">
        <v>426</v>
      </c>
    </row>
    <row r="4" spans="1:5" s="441" customFormat="1" ht="15.95" customHeight="1" thickBot="1" x14ac:dyDescent="0.3">
      <c r="A4" s="593"/>
      <c r="B4" s="593"/>
      <c r="C4" s="594"/>
      <c r="D4" s="859"/>
      <c r="E4" s="594" t="str">
        <f>'Z_6.12.2.sz.mell'!E4</f>
        <v xml:space="preserve"> Forintban!</v>
      </c>
    </row>
    <row r="5" spans="1:5" ht="24.75" thickBot="1" x14ac:dyDescent="0.25">
      <c r="A5" s="595" t="s">
        <v>202</v>
      </c>
      <c r="B5" s="596" t="s">
        <v>558</v>
      </c>
      <c r="C5" s="596" t="s">
        <v>803</v>
      </c>
      <c r="D5" s="861" t="s">
        <v>804</v>
      </c>
      <c r="E5" s="862" t="str">
        <f>CONCATENATE('Z_6.12.2.sz.mell'!E5)</f>
        <v>Teljesítés
2021. XII. 31.</v>
      </c>
    </row>
    <row r="6" spans="1:5" s="442" customFormat="1" ht="12.95" customHeight="1" thickBot="1" x14ac:dyDescent="0.25">
      <c r="A6" s="598" t="s">
        <v>488</v>
      </c>
      <c r="B6" s="599" t="s">
        <v>489</v>
      </c>
      <c r="C6" s="599" t="s">
        <v>490</v>
      </c>
      <c r="D6" s="873" t="s">
        <v>492</v>
      </c>
      <c r="E6" s="600" t="s">
        <v>491</v>
      </c>
    </row>
    <row r="7" spans="1:5" s="442" customFormat="1" ht="15.95" customHeight="1" thickBot="1" x14ac:dyDescent="0.25">
      <c r="A7" s="2342" t="s">
        <v>55</v>
      </c>
      <c r="B7" s="2473"/>
      <c r="C7" s="2473"/>
      <c r="D7" s="2473"/>
      <c r="E7" s="2474"/>
    </row>
    <row r="8" spans="1:5" s="353" customFormat="1" ht="12" customHeight="1" thickBot="1" x14ac:dyDescent="0.25">
      <c r="A8" s="189" t="s">
        <v>17</v>
      </c>
      <c r="B8" s="217" t="s">
        <v>515</v>
      </c>
      <c r="C8" s="297">
        <f>'IB_6.12.3.sz.mell'!C8</f>
        <v>0</v>
      </c>
      <c r="D8" s="297">
        <f>'IB_6.12.3.sz.mell'!D8</f>
        <v>0</v>
      </c>
      <c r="E8" s="302">
        <f>SUM(E9:E19)</f>
        <v>0</v>
      </c>
    </row>
    <row r="9" spans="1:5" s="353" customFormat="1" ht="12" customHeight="1" x14ac:dyDescent="0.2">
      <c r="A9" s="435" t="s">
        <v>97</v>
      </c>
      <c r="B9" s="10" t="s">
        <v>272</v>
      </c>
      <c r="C9" s="1383">
        <f>'IB_6.12.3.sz.mell'!C9</f>
        <v>0</v>
      </c>
      <c r="D9" s="1383">
        <f>'IB_6.12.3.sz.mell'!D9</f>
        <v>0</v>
      </c>
      <c r="E9" s="874"/>
    </row>
    <row r="10" spans="1:5" s="353" customFormat="1" ht="12" customHeight="1" x14ac:dyDescent="0.2">
      <c r="A10" s="436" t="s">
        <v>98</v>
      </c>
      <c r="B10" s="8" t="s">
        <v>273</v>
      </c>
      <c r="C10" s="1380">
        <f>'IB_6.12.3.sz.mell'!C10</f>
        <v>0</v>
      </c>
      <c r="D10" s="1421">
        <f>'IB_6.12.3.sz.mell'!D10</f>
        <v>0</v>
      </c>
      <c r="E10" s="844"/>
    </row>
    <row r="11" spans="1:5" s="353" customFormat="1" ht="12" customHeight="1" x14ac:dyDescent="0.2">
      <c r="A11" s="436" t="s">
        <v>99</v>
      </c>
      <c r="B11" s="8" t="s">
        <v>274</v>
      </c>
      <c r="C11" s="1380">
        <f>'IB_6.12.3.sz.mell'!C11</f>
        <v>0</v>
      </c>
      <c r="D11" s="1421">
        <f>'IB_6.12.3.sz.mell'!D11</f>
        <v>0</v>
      </c>
      <c r="E11" s="844"/>
    </row>
    <row r="12" spans="1:5" s="353" customFormat="1" ht="12" customHeight="1" x14ac:dyDescent="0.2">
      <c r="A12" s="436" t="s">
        <v>100</v>
      </c>
      <c r="B12" s="8" t="s">
        <v>275</v>
      </c>
      <c r="C12" s="1380">
        <f>'IB_6.12.3.sz.mell'!C12</f>
        <v>0</v>
      </c>
      <c r="D12" s="1421">
        <f>'IB_6.12.3.sz.mell'!D12</f>
        <v>0</v>
      </c>
      <c r="E12" s="844"/>
    </row>
    <row r="13" spans="1:5" s="353" customFormat="1" ht="12" customHeight="1" x14ac:dyDescent="0.2">
      <c r="A13" s="436" t="s">
        <v>146</v>
      </c>
      <c r="B13" s="8" t="s">
        <v>276</v>
      </c>
      <c r="C13" s="1380">
        <f>'IB_6.12.3.sz.mell'!C13</f>
        <v>0</v>
      </c>
      <c r="D13" s="1421">
        <f>'IB_6.12.3.sz.mell'!D13</f>
        <v>0</v>
      </c>
      <c r="E13" s="844"/>
    </row>
    <row r="14" spans="1:5" s="353" customFormat="1" ht="12" customHeight="1" x14ac:dyDescent="0.2">
      <c r="A14" s="436" t="s">
        <v>101</v>
      </c>
      <c r="B14" s="8" t="s">
        <v>394</v>
      </c>
      <c r="C14" s="1380">
        <f>'IB_6.12.3.sz.mell'!C14</f>
        <v>0</v>
      </c>
      <c r="D14" s="1421">
        <f>'IB_6.12.3.sz.mell'!D14</f>
        <v>0</v>
      </c>
      <c r="E14" s="844"/>
    </row>
    <row r="15" spans="1:5" s="353" customFormat="1" ht="12" customHeight="1" x14ac:dyDescent="0.2">
      <c r="A15" s="436" t="s">
        <v>102</v>
      </c>
      <c r="B15" s="7" t="s">
        <v>395</v>
      </c>
      <c r="C15" s="1380">
        <f>'IB_6.12.3.sz.mell'!C15</f>
        <v>0</v>
      </c>
      <c r="D15" s="1421">
        <f>'IB_6.12.3.sz.mell'!D15</f>
        <v>0</v>
      </c>
      <c r="E15" s="844"/>
    </row>
    <row r="16" spans="1:5" s="353" customFormat="1" ht="12" customHeight="1" x14ac:dyDescent="0.2">
      <c r="A16" s="436" t="s">
        <v>112</v>
      </c>
      <c r="B16" s="8" t="s">
        <v>279</v>
      </c>
      <c r="C16" s="1384">
        <f>'IB_6.12.3.sz.mell'!C16</f>
        <v>0</v>
      </c>
      <c r="D16" s="1422">
        <f>'IB_6.12.3.sz.mell'!D16</f>
        <v>0</v>
      </c>
      <c r="E16" s="850"/>
    </row>
    <row r="17" spans="1:5" s="443" customFormat="1" ht="12" customHeight="1" x14ac:dyDescent="0.2">
      <c r="A17" s="436" t="s">
        <v>113</v>
      </c>
      <c r="B17" s="8" t="s">
        <v>280</v>
      </c>
      <c r="C17" s="1380">
        <f>'IB_6.12.3.sz.mell'!C17</f>
        <v>0</v>
      </c>
      <c r="D17" s="1421">
        <f>'IB_6.12.3.sz.mell'!D17</f>
        <v>0</v>
      </c>
      <c r="E17" s="844"/>
    </row>
    <row r="18" spans="1:5" s="443" customFormat="1" ht="12" customHeight="1" x14ac:dyDescent="0.2">
      <c r="A18" s="436" t="s">
        <v>114</v>
      </c>
      <c r="B18" s="8" t="s">
        <v>431</v>
      </c>
      <c r="C18" s="720">
        <f>'IB_6.12.3.sz.mell'!C18</f>
        <v>0</v>
      </c>
      <c r="D18" s="1265">
        <f>'IB_6.12.3.sz.mell'!D18</f>
        <v>0</v>
      </c>
      <c r="E18" s="845"/>
    </row>
    <row r="19" spans="1:5" s="443" customFormat="1" ht="12" customHeight="1" thickBot="1" x14ac:dyDescent="0.25">
      <c r="A19" s="436" t="s">
        <v>115</v>
      </c>
      <c r="B19" s="7" t="s">
        <v>281</v>
      </c>
      <c r="C19" s="720">
        <f>'IB_6.12.3.sz.mell'!C19</f>
        <v>0</v>
      </c>
      <c r="D19" s="1265">
        <f>'IB_6.12.3.sz.mell'!D19</f>
        <v>0</v>
      </c>
      <c r="E19" s="845"/>
    </row>
    <row r="20" spans="1:5" s="353" customFormat="1" ht="12" customHeight="1" thickBot="1" x14ac:dyDescent="0.25">
      <c r="A20" s="189" t="s">
        <v>18</v>
      </c>
      <c r="B20" s="217" t="s">
        <v>396</v>
      </c>
      <c r="C20" s="297">
        <f>'IB_6.12.3.sz.mell'!C20</f>
        <v>0</v>
      </c>
      <c r="D20" s="727">
        <f>'IB_6.12.3.sz.mell'!D20</f>
        <v>0</v>
      </c>
      <c r="E20" s="346">
        <f>SUM(E21:E23)</f>
        <v>0</v>
      </c>
    </row>
    <row r="21" spans="1:5" s="443" customFormat="1" ht="12" customHeight="1" x14ac:dyDescent="0.2">
      <c r="A21" s="436" t="s">
        <v>103</v>
      </c>
      <c r="B21" s="9" t="s">
        <v>255</v>
      </c>
      <c r="C21" s="1380">
        <f>'IB_6.12.3.sz.mell'!C21</f>
        <v>0</v>
      </c>
      <c r="D21" s="1421">
        <f>'IB_6.12.3.sz.mell'!D21</f>
        <v>0</v>
      </c>
      <c r="E21" s="844"/>
    </row>
    <row r="22" spans="1:5" s="443" customFormat="1" ht="12" customHeight="1" x14ac:dyDescent="0.2">
      <c r="A22" s="436" t="s">
        <v>104</v>
      </c>
      <c r="B22" s="8" t="s">
        <v>397</v>
      </c>
      <c r="C22" s="1380">
        <f>'IB_6.12.3.sz.mell'!C22</f>
        <v>0</v>
      </c>
      <c r="D22" s="1421">
        <f>'IB_6.12.3.sz.mell'!D22</f>
        <v>0</v>
      </c>
      <c r="E22" s="844"/>
    </row>
    <row r="23" spans="1:5" s="443" customFormat="1" ht="12" customHeight="1" x14ac:dyDescent="0.2">
      <c r="A23" s="436" t="s">
        <v>105</v>
      </c>
      <c r="B23" s="8" t="s">
        <v>398</v>
      </c>
      <c r="C23" s="1380">
        <f>'IB_6.12.3.sz.mell'!C23</f>
        <v>0</v>
      </c>
      <c r="D23" s="1421">
        <f>'IB_6.12.3.sz.mell'!D23</f>
        <v>0</v>
      </c>
      <c r="E23" s="844"/>
    </row>
    <row r="24" spans="1:5" s="443" customFormat="1" ht="12" customHeight="1" thickBot="1" x14ac:dyDescent="0.25">
      <c r="A24" s="436" t="s">
        <v>106</v>
      </c>
      <c r="B24" s="8" t="s">
        <v>520</v>
      </c>
      <c r="C24" s="1380">
        <f>'IB_6.12.3.sz.mell'!C24</f>
        <v>0</v>
      </c>
      <c r="D24" s="1421">
        <f>'IB_6.12.3.sz.mell'!D24</f>
        <v>0</v>
      </c>
      <c r="E24" s="844"/>
    </row>
    <row r="25" spans="1:5" s="443" customFormat="1" ht="12" customHeight="1" thickBot="1" x14ac:dyDescent="0.25">
      <c r="A25" s="197" t="s">
        <v>19</v>
      </c>
      <c r="B25" s="122" t="s">
        <v>172</v>
      </c>
      <c r="C25" s="297">
        <f>'IB_6.12.3.sz.mell'!C25</f>
        <v>0</v>
      </c>
      <c r="D25" s="727">
        <f>'IB_6.12.3.sz.mell'!D25</f>
        <v>0</v>
      </c>
      <c r="E25" s="345"/>
    </row>
    <row r="26" spans="1:5" s="443" customFormat="1" ht="12" customHeight="1" thickBot="1" x14ac:dyDescent="0.25">
      <c r="A26" s="197" t="s">
        <v>20</v>
      </c>
      <c r="B26" s="122" t="s">
        <v>399</v>
      </c>
      <c r="C26" s="297">
        <f>'IB_6.12.3.sz.mell'!C26</f>
        <v>0</v>
      </c>
      <c r="D26" s="727">
        <f>'IB_6.12.3.sz.mell'!D26</f>
        <v>0</v>
      </c>
      <c r="E26" s="346">
        <f>+E27+E28</f>
        <v>0</v>
      </c>
    </row>
    <row r="27" spans="1:5" s="443" customFormat="1" ht="12" customHeight="1" x14ac:dyDescent="0.2">
      <c r="A27" s="437" t="s">
        <v>265</v>
      </c>
      <c r="B27" s="438" t="s">
        <v>397</v>
      </c>
      <c r="C27" s="1385">
        <f>'IB_6.12.3.sz.mell'!C27</f>
        <v>0</v>
      </c>
      <c r="D27" s="1423">
        <f>'IB_6.12.3.sz.mell'!D27</f>
        <v>0</v>
      </c>
      <c r="E27" s="851"/>
    </row>
    <row r="28" spans="1:5" s="443" customFormat="1" ht="12" customHeight="1" x14ac:dyDescent="0.2">
      <c r="A28" s="437" t="s">
        <v>266</v>
      </c>
      <c r="B28" s="439" t="s">
        <v>400</v>
      </c>
      <c r="C28" s="726">
        <f>'IB_6.12.3.sz.mell'!C28</f>
        <v>0</v>
      </c>
      <c r="D28" s="1269">
        <f>'IB_6.12.3.sz.mell'!D28</f>
        <v>0</v>
      </c>
      <c r="E28" s="846"/>
    </row>
    <row r="29" spans="1:5" s="443" customFormat="1" ht="12" customHeight="1" thickBot="1" x14ac:dyDescent="0.25">
      <c r="A29" s="436" t="s">
        <v>267</v>
      </c>
      <c r="B29" s="139" t="s">
        <v>521</v>
      </c>
      <c r="C29" s="1420">
        <f>'IB_6.12.3.sz.mell'!C29</f>
        <v>0</v>
      </c>
      <c r="D29" s="1424">
        <f>'IB_6.12.3.sz.mell'!D29</f>
        <v>0</v>
      </c>
      <c r="E29" s="875"/>
    </row>
    <row r="30" spans="1:5" s="443" customFormat="1" ht="12" customHeight="1" thickBot="1" x14ac:dyDescent="0.25">
      <c r="A30" s="197" t="s">
        <v>21</v>
      </c>
      <c r="B30" s="122" t="s">
        <v>401</v>
      </c>
      <c r="C30" s="297">
        <f>'IB_6.12.3.sz.mell'!C30</f>
        <v>0</v>
      </c>
      <c r="D30" s="727">
        <f>'IB_6.12.3.sz.mell'!D30</f>
        <v>0</v>
      </c>
      <c r="E30" s="346">
        <f>+E31+E32+E33</f>
        <v>0</v>
      </c>
    </row>
    <row r="31" spans="1:5" s="443" customFormat="1" ht="12" customHeight="1" x14ac:dyDescent="0.2">
      <c r="A31" s="437" t="s">
        <v>90</v>
      </c>
      <c r="B31" s="438" t="s">
        <v>286</v>
      </c>
      <c r="C31" s="1385">
        <f>'IB_6.12.3.sz.mell'!C31</f>
        <v>0</v>
      </c>
      <c r="D31" s="1423">
        <f>'IB_6.12.3.sz.mell'!D31</f>
        <v>0</v>
      </c>
      <c r="E31" s="851"/>
    </row>
    <row r="32" spans="1:5" s="443" customFormat="1" ht="12" customHeight="1" x14ac:dyDescent="0.2">
      <c r="A32" s="437" t="s">
        <v>91</v>
      </c>
      <c r="B32" s="439" t="s">
        <v>287</v>
      </c>
      <c r="C32" s="726">
        <f>'IB_6.12.3.sz.mell'!C32</f>
        <v>0</v>
      </c>
      <c r="D32" s="1269">
        <f>'IB_6.12.3.sz.mell'!D32</f>
        <v>0</v>
      </c>
      <c r="E32" s="846"/>
    </row>
    <row r="33" spans="1:5" s="443" customFormat="1" ht="12" customHeight="1" thickBot="1" x14ac:dyDescent="0.25">
      <c r="A33" s="436" t="s">
        <v>92</v>
      </c>
      <c r="B33" s="139" t="s">
        <v>288</v>
      </c>
      <c r="C33" s="1420">
        <f>'IB_6.12.3.sz.mell'!C33</f>
        <v>0</v>
      </c>
      <c r="D33" s="1424">
        <f>'IB_6.12.3.sz.mell'!D33</f>
        <v>0</v>
      </c>
      <c r="E33" s="875"/>
    </row>
    <row r="34" spans="1:5" s="353" customFormat="1" ht="12" customHeight="1" thickBot="1" x14ac:dyDescent="0.25">
      <c r="A34" s="197" t="s">
        <v>22</v>
      </c>
      <c r="B34" s="122" t="s">
        <v>371</v>
      </c>
      <c r="C34" s="297">
        <f>'IB_6.12.3.sz.mell'!C34</f>
        <v>0</v>
      </c>
      <c r="D34" s="727">
        <f>'IB_6.12.3.sz.mell'!D34</f>
        <v>0</v>
      </c>
      <c r="E34" s="345"/>
    </row>
    <row r="35" spans="1:5" s="353" customFormat="1" ht="12" customHeight="1" thickBot="1" x14ac:dyDescent="0.25">
      <c r="A35" s="197" t="s">
        <v>23</v>
      </c>
      <c r="B35" s="122" t="s">
        <v>402</v>
      </c>
      <c r="C35" s="297">
        <f>'IB_6.12.3.sz.mell'!C35</f>
        <v>0</v>
      </c>
      <c r="D35" s="727">
        <f>'IB_6.12.3.sz.mell'!D35</f>
        <v>0</v>
      </c>
      <c r="E35" s="345"/>
    </row>
    <row r="36" spans="1:5" s="353" customFormat="1" ht="12" customHeight="1" thickBot="1" x14ac:dyDescent="0.25">
      <c r="A36" s="189" t="s">
        <v>24</v>
      </c>
      <c r="B36" s="122" t="s">
        <v>522</v>
      </c>
      <c r="C36" s="297">
        <f>'IB_6.12.3.sz.mell'!C36</f>
        <v>0</v>
      </c>
      <c r="D36" s="727">
        <f>'IB_6.12.3.sz.mell'!D36</f>
        <v>0</v>
      </c>
      <c r="E36" s="346">
        <f>+E8+E20+E25+E26+E30+E34+E35</f>
        <v>0</v>
      </c>
    </row>
    <row r="37" spans="1:5" s="353" customFormat="1" ht="12" customHeight="1" thickBot="1" x14ac:dyDescent="0.25">
      <c r="A37" s="218" t="s">
        <v>25</v>
      </c>
      <c r="B37" s="122" t="s">
        <v>404</v>
      </c>
      <c r="C37" s="297">
        <f>'IB_6.12.3.sz.mell'!C37</f>
        <v>0</v>
      </c>
      <c r="D37" s="727">
        <f>'IB_6.12.3.sz.mell'!D37</f>
        <v>0</v>
      </c>
      <c r="E37" s="346">
        <f>+E38+E39+E40</f>
        <v>0</v>
      </c>
    </row>
    <row r="38" spans="1:5" s="353" customFormat="1" ht="12" customHeight="1" x14ac:dyDescent="0.2">
      <c r="A38" s="437" t="s">
        <v>405</v>
      </c>
      <c r="B38" s="438" t="s">
        <v>233</v>
      </c>
      <c r="C38" s="1385">
        <f>'IB_6.12.3.sz.mell'!C38</f>
        <v>0</v>
      </c>
      <c r="D38" s="1423">
        <f>'IB_6.12.3.sz.mell'!D38</f>
        <v>0</v>
      </c>
      <c r="E38" s="851"/>
    </row>
    <row r="39" spans="1:5" s="353" customFormat="1" ht="12" customHeight="1" x14ac:dyDescent="0.2">
      <c r="A39" s="437" t="s">
        <v>406</v>
      </c>
      <c r="B39" s="439" t="s">
        <v>2</v>
      </c>
      <c r="C39" s="726">
        <f>'IB_6.12.3.sz.mell'!C39</f>
        <v>0</v>
      </c>
      <c r="D39" s="1269">
        <f>'IB_6.12.3.sz.mell'!D39</f>
        <v>0</v>
      </c>
      <c r="E39" s="846"/>
    </row>
    <row r="40" spans="1:5" s="443" customFormat="1" ht="12" customHeight="1" thickBot="1" x14ac:dyDescent="0.25">
      <c r="A40" s="436" t="s">
        <v>407</v>
      </c>
      <c r="B40" s="139" t="s">
        <v>408</v>
      </c>
      <c r="C40" s="1420">
        <f>'IB_6.12.3.sz.mell'!C40</f>
        <v>0</v>
      </c>
      <c r="D40" s="1424">
        <f>'IB_6.12.3.sz.mell'!D40</f>
        <v>0</v>
      </c>
      <c r="E40" s="875"/>
    </row>
    <row r="41" spans="1:5" s="443" customFormat="1" ht="15.2" customHeight="1" thickBot="1" x14ac:dyDescent="0.25">
      <c r="A41" s="218" t="s">
        <v>26</v>
      </c>
      <c r="B41" s="219" t="s">
        <v>409</v>
      </c>
      <c r="C41" s="876">
        <f>'IB_6.12.3.sz.mell'!C41</f>
        <v>0</v>
      </c>
      <c r="D41" s="877">
        <f>'IB_6.12.3.sz.mell'!D41</f>
        <v>0</v>
      </c>
      <c r="E41" s="349">
        <f>+E36+E37</f>
        <v>0</v>
      </c>
    </row>
    <row r="42" spans="1:5" s="443" customFormat="1" ht="15.2" customHeight="1" x14ac:dyDescent="0.2">
      <c r="A42" s="220"/>
      <c r="B42" s="221"/>
      <c r="C42" s="347"/>
    </row>
    <row r="43" spans="1:5" ht="13.5" thickBot="1" x14ac:dyDescent="0.25">
      <c r="A43" s="222"/>
      <c r="B43" s="223"/>
      <c r="C43" s="348"/>
    </row>
    <row r="44" spans="1:5" s="442" customFormat="1" ht="16.5" customHeight="1" thickBot="1" x14ac:dyDescent="0.25">
      <c r="A44" s="2342" t="s">
        <v>56</v>
      </c>
      <c r="B44" s="2473"/>
      <c r="C44" s="2473"/>
      <c r="D44" s="2473"/>
      <c r="E44" s="2474"/>
    </row>
    <row r="45" spans="1:5" s="444" customFormat="1" ht="12" customHeight="1" thickBot="1" x14ac:dyDescent="0.25">
      <c r="A45" s="197" t="s">
        <v>17</v>
      </c>
      <c r="B45" s="122" t="s">
        <v>410</v>
      </c>
      <c r="C45" s="297">
        <f>'IB_6.12.3.sz.mell'!C45</f>
        <v>0</v>
      </c>
      <c r="D45" s="727">
        <f>'IB_6.12.3.sz.mell'!D45</f>
        <v>0</v>
      </c>
      <c r="E45" s="346">
        <f>SUM(E46:E50)</f>
        <v>0</v>
      </c>
    </row>
    <row r="46" spans="1:5" ht="12" customHeight="1" x14ac:dyDescent="0.2">
      <c r="A46" s="436" t="s">
        <v>97</v>
      </c>
      <c r="B46" s="9" t="s">
        <v>48</v>
      </c>
      <c r="C46" s="1385">
        <f>'IB_6.12.3.sz.mell'!C46</f>
        <v>0</v>
      </c>
      <c r="D46" s="1423">
        <f>'IB_6.12.3.sz.mell'!D46</f>
        <v>0</v>
      </c>
      <c r="E46" s="851"/>
    </row>
    <row r="47" spans="1:5" ht="12" customHeight="1" x14ac:dyDescent="0.2">
      <c r="A47" s="436" t="s">
        <v>98</v>
      </c>
      <c r="B47" s="8" t="s">
        <v>181</v>
      </c>
      <c r="C47" s="724">
        <f>'IB_6.12.3.sz.mell'!C47</f>
        <v>0</v>
      </c>
      <c r="D47" s="1267">
        <f>'IB_6.12.3.sz.mell'!D47</f>
        <v>0</v>
      </c>
      <c r="E47" s="847"/>
    </row>
    <row r="48" spans="1:5" ht="12" customHeight="1" x14ac:dyDescent="0.2">
      <c r="A48" s="436" t="s">
        <v>99</v>
      </c>
      <c r="B48" s="8" t="s">
        <v>138</v>
      </c>
      <c r="C48" s="724">
        <f>'IB_6.12.3.sz.mell'!C48</f>
        <v>0</v>
      </c>
      <c r="D48" s="1267">
        <f>'IB_6.12.3.sz.mell'!D48</f>
        <v>0</v>
      </c>
      <c r="E48" s="847"/>
    </row>
    <row r="49" spans="1:5" ht="12" customHeight="1" x14ac:dyDescent="0.2">
      <c r="A49" s="436" t="s">
        <v>100</v>
      </c>
      <c r="B49" s="8" t="s">
        <v>182</v>
      </c>
      <c r="C49" s="724">
        <f>'IB_6.12.3.sz.mell'!C49</f>
        <v>0</v>
      </c>
      <c r="D49" s="1267">
        <f>'IB_6.12.3.sz.mell'!D49</f>
        <v>0</v>
      </c>
      <c r="E49" s="847"/>
    </row>
    <row r="50" spans="1:5" ht="12" customHeight="1" thickBot="1" x14ac:dyDescent="0.25">
      <c r="A50" s="436" t="s">
        <v>146</v>
      </c>
      <c r="B50" s="8" t="s">
        <v>183</v>
      </c>
      <c r="C50" s="724">
        <f>'IB_6.12.3.sz.mell'!C50</f>
        <v>0</v>
      </c>
      <c r="D50" s="1267">
        <f>'IB_6.12.3.sz.mell'!D50</f>
        <v>0</v>
      </c>
      <c r="E50" s="847"/>
    </row>
    <row r="51" spans="1:5" ht="12" customHeight="1" thickBot="1" x14ac:dyDescent="0.25">
      <c r="A51" s="197" t="s">
        <v>18</v>
      </c>
      <c r="B51" s="122" t="s">
        <v>411</v>
      </c>
      <c r="C51" s="297">
        <f>'IB_6.12.3.sz.mell'!C51</f>
        <v>0</v>
      </c>
      <c r="D51" s="727">
        <f>'IB_6.12.3.sz.mell'!D51</f>
        <v>0</v>
      </c>
      <c r="E51" s="346">
        <f>SUM(E52:E54)</f>
        <v>0</v>
      </c>
    </row>
    <row r="52" spans="1:5" s="444" customFormat="1" ht="12" customHeight="1" x14ac:dyDescent="0.2">
      <c r="A52" s="436" t="s">
        <v>103</v>
      </c>
      <c r="B52" s="9" t="s">
        <v>227</v>
      </c>
      <c r="C52" s="1385">
        <f>'IB_6.12.3.sz.mell'!C52</f>
        <v>0</v>
      </c>
      <c r="D52" s="1423">
        <f>'IB_6.12.3.sz.mell'!D52</f>
        <v>0</v>
      </c>
      <c r="E52" s="851"/>
    </row>
    <row r="53" spans="1:5" ht="12" customHeight="1" x14ac:dyDescent="0.2">
      <c r="A53" s="436" t="s">
        <v>104</v>
      </c>
      <c r="B53" s="8" t="s">
        <v>185</v>
      </c>
      <c r="C53" s="724">
        <f>'IB_6.12.3.sz.mell'!C53</f>
        <v>0</v>
      </c>
      <c r="D53" s="1267">
        <f>'IB_6.12.3.sz.mell'!D53</f>
        <v>0</v>
      </c>
      <c r="E53" s="847"/>
    </row>
    <row r="54" spans="1:5" ht="12" customHeight="1" x14ac:dyDescent="0.2">
      <c r="A54" s="436" t="s">
        <v>105</v>
      </c>
      <c r="B54" s="8" t="s">
        <v>57</v>
      </c>
      <c r="C54" s="724">
        <f>'IB_6.12.3.sz.mell'!C54</f>
        <v>0</v>
      </c>
      <c r="D54" s="1267">
        <f>'IB_6.12.3.sz.mell'!D54</f>
        <v>0</v>
      </c>
      <c r="E54" s="847"/>
    </row>
    <row r="55" spans="1:5" ht="12" customHeight="1" thickBot="1" x14ac:dyDescent="0.25">
      <c r="A55" s="436" t="s">
        <v>106</v>
      </c>
      <c r="B55" s="8" t="s">
        <v>519</v>
      </c>
      <c r="C55" s="724">
        <f>'IB_6.12.3.sz.mell'!C55</f>
        <v>0</v>
      </c>
      <c r="D55" s="1267">
        <f>'IB_6.12.3.sz.mell'!D55</f>
        <v>0</v>
      </c>
      <c r="E55" s="847"/>
    </row>
    <row r="56" spans="1:5" ht="15.2" customHeight="1" thickBot="1" x14ac:dyDescent="0.25">
      <c r="A56" s="197" t="s">
        <v>19</v>
      </c>
      <c r="B56" s="122" t="s">
        <v>13</v>
      </c>
      <c r="C56" s="297">
        <f>'IB_6.12.3.sz.mell'!C56</f>
        <v>0</v>
      </c>
      <c r="D56" s="727">
        <f>'IB_6.12.3.sz.mell'!D56</f>
        <v>0</v>
      </c>
      <c r="E56" s="345"/>
    </row>
    <row r="57" spans="1:5" ht="13.5" thickBot="1" x14ac:dyDescent="0.25">
      <c r="A57" s="197" t="s">
        <v>20</v>
      </c>
      <c r="B57" s="226" t="s">
        <v>524</v>
      </c>
      <c r="C57" s="876">
        <f>'IB_6.12.3.sz.mell'!C57</f>
        <v>0</v>
      </c>
      <c r="D57" s="877">
        <f>'IB_6.12.3.sz.mell'!D57</f>
        <v>0</v>
      </c>
      <c r="E57" s="349">
        <f>+E45+E51+E56</f>
        <v>0</v>
      </c>
    </row>
    <row r="58" spans="1:5" s="1336" customFormat="1" ht="15.2" customHeight="1" thickBot="1" x14ac:dyDescent="0.25">
      <c r="A58" s="1335"/>
      <c r="C58" s="1332">
        <f>'IB_6.12.3.sz.mell'!C58</f>
        <v>0</v>
      </c>
      <c r="D58" s="1332">
        <f>'IB_6.12.3.sz.mell'!D58</f>
        <v>0</v>
      </c>
    </row>
    <row r="59" spans="1:5" ht="14.45" customHeight="1" thickBot="1" x14ac:dyDescent="0.25">
      <c r="A59" s="866" t="s">
        <v>805</v>
      </c>
      <c r="B59" s="867"/>
      <c r="C59" s="1410">
        <f>'IB_6.12.3.sz.mell'!C59</f>
        <v>0</v>
      </c>
      <c r="D59" s="1410">
        <f>'IB_6.12.3.sz.mell'!D59</f>
        <v>0</v>
      </c>
      <c r="E59" s="865"/>
    </row>
    <row r="60" spans="1:5" ht="13.5" thickBot="1" x14ac:dyDescent="0.25">
      <c r="A60" s="868" t="s">
        <v>806</v>
      </c>
      <c r="B60" s="869"/>
      <c r="C60" s="1410">
        <f>'IB_6.12.3.sz.mell'!C60</f>
        <v>0</v>
      </c>
      <c r="D60" s="1410">
        <f>'IB_6.12.3.sz.mell'!D60</f>
        <v>0</v>
      </c>
      <c r="E60" s="865"/>
    </row>
  </sheetData>
  <sheetProtection sheet="1" formatCells="0"/>
  <customSheetViews>
    <customSheetView guid="{9A8A2574-4E4C-4A0E-A4B4-611EAAF4A38D}" scale="120" topLeftCell="A34">
      <selection activeCell="I51" sqref="I5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mergeCells count="5">
    <mergeCell ref="B1:E1"/>
    <mergeCell ref="B2:D2"/>
    <mergeCell ref="B3:D3"/>
    <mergeCell ref="A7:E7"/>
    <mergeCell ref="A44:E4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G40"/>
  <sheetViews>
    <sheetView zoomScale="120" zoomScaleNormal="120" workbookViewId="0">
      <selection activeCell="B9" sqref="B9:D9"/>
    </sheetView>
  </sheetViews>
  <sheetFormatPr defaultRowHeight="12.75" x14ac:dyDescent="0.2"/>
  <cols>
    <col min="1" max="1" width="7" style="1432" customWidth="1"/>
    <col min="2" max="2" width="32" style="228" customWidth="1"/>
    <col min="3" max="3" width="12.5" style="228" customWidth="1"/>
    <col min="4" max="6" width="11.83203125" style="228" customWidth="1"/>
    <col min="7" max="7" width="12.83203125" style="228" customWidth="1"/>
    <col min="8" max="16384" width="9.33203125" style="228"/>
  </cols>
  <sheetData>
    <row r="1" spans="1:7" ht="18.75" customHeight="1" x14ac:dyDescent="0.2">
      <c r="A1" s="2486" t="str">
        <f>CONCATENATE("7. melléklet ",Z_ALAPADATOK!A7," ",Z_ALAPADATOK!B7," ",Z_ALAPADATOK!C7," ",Z_ALAPADATOK!D7," ",Z_ALAPADATOK!E7," ",Z_ALAPADATOK!F7," ",Z_ALAPADATOK!G7," ",Z_ALAPADATOK!H7)</f>
        <v>7. melléklet a …. / 2022. ( … ) önkormányzati rendelethez</v>
      </c>
      <c r="B1" s="2487"/>
      <c r="C1" s="2487"/>
      <c r="D1" s="2487"/>
      <c r="E1" s="2487"/>
      <c r="F1" s="2487"/>
      <c r="G1" s="2487"/>
    </row>
    <row r="3" spans="1:7" ht="15.75" x14ac:dyDescent="0.2">
      <c r="A3" s="2488" t="s">
        <v>1057</v>
      </c>
      <c r="B3" s="2489"/>
      <c r="C3" s="2489"/>
      <c r="D3" s="2489"/>
      <c r="E3" s="2489"/>
      <c r="F3" s="2489"/>
      <c r="G3" s="2489"/>
    </row>
    <row r="5" spans="1:7" ht="14.25" thickBot="1" x14ac:dyDescent="0.25">
      <c r="G5" s="708" t="s">
        <v>559</v>
      </c>
    </row>
    <row r="6" spans="1:7" ht="17.25" customHeight="1" thickBot="1" x14ac:dyDescent="0.25">
      <c r="A6" s="2449" t="s">
        <v>15</v>
      </c>
      <c r="B6" s="2441" t="s">
        <v>1058</v>
      </c>
      <c r="C6" s="2441" t="s">
        <v>1059</v>
      </c>
      <c r="D6" s="2441" t="s">
        <v>1060</v>
      </c>
      <c r="E6" s="2492" t="s">
        <v>1061</v>
      </c>
      <c r="F6" s="2492"/>
      <c r="G6" s="2493"/>
    </row>
    <row r="7" spans="1:7" s="1433" customFormat="1" ht="57.75" customHeight="1" thickBot="1" x14ac:dyDescent="0.25">
      <c r="A7" s="2490"/>
      <c r="B7" s="2491"/>
      <c r="C7" s="2491"/>
      <c r="D7" s="2491"/>
      <c r="E7" s="187" t="s">
        <v>1062</v>
      </c>
      <c r="F7" s="187" t="s">
        <v>1063</v>
      </c>
      <c r="G7" s="188" t="s">
        <v>1064</v>
      </c>
    </row>
    <row r="8" spans="1:7" s="444" customFormat="1" ht="15" customHeight="1" thickBot="1" x14ac:dyDescent="0.25">
      <c r="A8" s="189" t="s">
        <v>488</v>
      </c>
      <c r="B8" s="190" t="s">
        <v>489</v>
      </c>
      <c r="C8" s="190" t="s">
        <v>490</v>
      </c>
      <c r="D8" s="190" t="s">
        <v>492</v>
      </c>
      <c r="E8" s="190" t="s">
        <v>1065</v>
      </c>
      <c r="F8" s="190" t="s">
        <v>493</v>
      </c>
      <c r="G8" s="191" t="s">
        <v>494</v>
      </c>
    </row>
    <row r="9" spans="1:7" ht="15" customHeight="1" x14ac:dyDescent="0.2">
      <c r="A9" s="1434" t="s">
        <v>17</v>
      </c>
      <c r="B9" s="1435"/>
      <c r="C9" s="1436"/>
      <c r="D9" s="1436"/>
      <c r="E9" s="1437">
        <f>C9-D9</f>
        <v>0</v>
      </c>
      <c r="F9" s="1436"/>
      <c r="G9" s="1438"/>
    </row>
    <row r="10" spans="1:7" ht="15" customHeight="1" x14ac:dyDescent="0.2">
      <c r="A10" s="1439" t="s">
        <v>18</v>
      </c>
      <c r="B10" s="1440"/>
      <c r="C10" s="25"/>
      <c r="D10" s="25"/>
      <c r="E10" s="1437">
        <f t="shared" ref="E10:E39" si="0">C10-D10</f>
        <v>0</v>
      </c>
      <c r="F10" s="25"/>
      <c r="G10" s="968"/>
    </row>
    <row r="11" spans="1:7" ht="15" customHeight="1" x14ac:dyDescent="0.2">
      <c r="A11" s="1439" t="s">
        <v>19</v>
      </c>
      <c r="B11" s="1440"/>
      <c r="C11" s="25"/>
      <c r="D11" s="25"/>
      <c r="E11" s="1437">
        <f t="shared" si="0"/>
        <v>0</v>
      </c>
      <c r="F11" s="25"/>
      <c r="G11" s="968"/>
    </row>
    <row r="12" spans="1:7" ht="15" customHeight="1" x14ac:dyDescent="0.2">
      <c r="A12" s="1439" t="s">
        <v>20</v>
      </c>
      <c r="B12" s="1440"/>
      <c r="C12" s="25"/>
      <c r="D12" s="25"/>
      <c r="E12" s="1437">
        <f t="shared" si="0"/>
        <v>0</v>
      </c>
      <c r="F12" s="25"/>
      <c r="G12" s="968"/>
    </row>
    <row r="13" spans="1:7" ht="15" customHeight="1" x14ac:dyDescent="0.2">
      <c r="A13" s="1439" t="s">
        <v>21</v>
      </c>
      <c r="B13" s="1440"/>
      <c r="C13" s="25"/>
      <c r="D13" s="25"/>
      <c r="E13" s="1437">
        <f t="shared" si="0"/>
        <v>0</v>
      </c>
      <c r="F13" s="25"/>
      <c r="G13" s="968"/>
    </row>
    <row r="14" spans="1:7" ht="15" customHeight="1" x14ac:dyDescent="0.2">
      <c r="A14" s="1439" t="s">
        <v>22</v>
      </c>
      <c r="B14" s="1440"/>
      <c r="C14" s="25"/>
      <c r="D14" s="25"/>
      <c r="E14" s="1437">
        <f t="shared" si="0"/>
        <v>0</v>
      </c>
      <c r="F14" s="25"/>
      <c r="G14" s="968"/>
    </row>
    <row r="15" spans="1:7" ht="15" customHeight="1" x14ac:dyDescent="0.2">
      <c r="A15" s="1439" t="s">
        <v>23</v>
      </c>
      <c r="B15" s="1440"/>
      <c r="C15" s="25"/>
      <c r="D15" s="25"/>
      <c r="E15" s="1437">
        <f t="shared" si="0"/>
        <v>0</v>
      </c>
      <c r="F15" s="25"/>
      <c r="G15" s="968"/>
    </row>
    <row r="16" spans="1:7" ht="15" customHeight="1" x14ac:dyDescent="0.2">
      <c r="A16" s="1439" t="s">
        <v>24</v>
      </c>
      <c r="B16" s="1440"/>
      <c r="C16" s="25"/>
      <c r="D16" s="25"/>
      <c r="E16" s="1437">
        <f t="shared" si="0"/>
        <v>0</v>
      </c>
      <c r="F16" s="25"/>
      <c r="G16" s="968"/>
    </row>
    <row r="17" spans="1:7" ht="15" customHeight="1" x14ac:dyDescent="0.2">
      <c r="A17" s="1439" t="s">
        <v>25</v>
      </c>
      <c r="B17" s="1440"/>
      <c r="C17" s="25"/>
      <c r="D17" s="25"/>
      <c r="E17" s="1437">
        <f t="shared" si="0"/>
        <v>0</v>
      </c>
      <c r="F17" s="25"/>
      <c r="G17" s="968"/>
    </row>
    <row r="18" spans="1:7" ht="15" customHeight="1" x14ac:dyDescent="0.2">
      <c r="A18" s="1439" t="s">
        <v>26</v>
      </c>
      <c r="B18" s="1440"/>
      <c r="C18" s="25"/>
      <c r="D18" s="25"/>
      <c r="E18" s="1437">
        <f t="shared" si="0"/>
        <v>0</v>
      </c>
      <c r="F18" s="25"/>
      <c r="G18" s="968"/>
    </row>
    <row r="19" spans="1:7" ht="15" customHeight="1" x14ac:dyDescent="0.2">
      <c r="A19" s="1439" t="s">
        <v>27</v>
      </c>
      <c r="B19" s="1440"/>
      <c r="C19" s="25"/>
      <c r="D19" s="25"/>
      <c r="E19" s="1437">
        <f t="shared" si="0"/>
        <v>0</v>
      </c>
      <c r="F19" s="25"/>
      <c r="G19" s="968"/>
    </row>
    <row r="20" spans="1:7" ht="15" customHeight="1" x14ac:dyDescent="0.2">
      <c r="A20" s="1439" t="s">
        <v>28</v>
      </c>
      <c r="B20" s="1440"/>
      <c r="C20" s="25"/>
      <c r="D20" s="25"/>
      <c r="E20" s="1437">
        <f t="shared" si="0"/>
        <v>0</v>
      </c>
      <c r="F20" s="25"/>
      <c r="G20" s="968"/>
    </row>
    <row r="21" spans="1:7" ht="15" customHeight="1" x14ac:dyDescent="0.2">
      <c r="A21" s="1439" t="s">
        <v>29</v>
      </c>
      <c r="B21" s="1440"/>
      <c r="C21" s="25"/>
      <c r="D21" s="25"/>
      <c r="E21" s="1437">
        <f t="shared" si="0"/>
        <v>0</v>
      </c>
      <c r="F21" s="25"/>
      <c r="G21" s="968"/>
    </row>
    <row r="22" spans="1:7" ht="15" customHeight="1" x14ac:dyDescent="0.2">
      <c r="A22" s="1439" t="s">
        <v>30</v>
      </c>
      <c r="B22" s="1440"/>
      <c r="C22" s="25"/>
      <c r="D22" s="25"/>
      <c r="E22" s="1437">
        <f t="shared" si="0"/>
        <v>0</v>
      </c>
      <c r="F22" s="25"/>
      <c r="G22" s="968"/>
    </row>
    <row r="23" spans="1:7" ht="15" customHeight="1" x14ac:dyDescent="0.2">
      <c r="A23" s="1439" t="s">
        <v>31</v>
      </c>
      <c r="B23" s="1440"/>
      <c r="C23" s="25"/>
      <c r="D23" s="25"/>
      <c r="E23" s="1437">
        <f t="shared" si="0"/>
        <v>0</v>
      </c>
      <c r="F23" s="25"/>
      <c r="G23" s="968"/>
    </row>
    <row r="24" spans="1:7" ht="15" customHeight="1" x14ac:dyDescent="0.2">
      <c r="A24" s="1439" t="s">
        <v>32</v>
      </c>
      <c r="B24" s="1440"/>
      <c r="C24" s="25"/>
      <c r="D24" s="25"/>
      <c r="E24" s="1437">
        <f t="shared" si="0"/>
        <v>0</v>
      </c>
      <c r="F24" s="25"/>
      <c r="G24" s="968"/>
    </row>
    <row r="25" spans="1:7" ht="15" customHeight="1" x14ac:dyDescent="0.2">
      <c r="A25" s="1439" t="s">
        <v>33</v>
      </c>
      <c r="B25" s="1440"/>
      <c r="C25" s="25"/>
      <c r="D25" s="25"/>
      <c r="E25" s="1437">
        <f t="shared" si="0"/>
        <v>0</v>
      </c>
      <c r="F25" s="25"/>
      <c r="G25" s="968"/>
    </row>
    <row r="26" spans="1:7" ht="15" customHeight="1" x14ac:dyDescent="0.2">
      <c r="A26" s="1439" t="s">
        <v>34</v>
      </c>
      <c r="B26" s="1440"/>
      <c r="C26" s="25"/>
      <c r="D26" s="25"/>
      <c r="E26" s="1437">
        <f t="shared" si="0"/>
        <v>0</v>
      </c>
      <c r="F26" s="25"/>
      <c r="G26" s="968"/>
    </row>
    <row r="27" spans="1:7" ht="15" customHeight="1" x14ac:dyDescent="0.2">
      <c r="A27" s="1439" t="s">
        <v>35</v>
      </c>
      <c r="B27" s="1440"/>
      <c r="C27" s="25"/>
      <c r="D27" s="25"/>
      <c r="E27" s="1437">
        <f t="shared" si="0"/>
        <v>0</v>
      </c>
      <c r="F27" s="25"/>
      <c r="G27" s="968"/>
    </row>
    <row r="28" spans="1:7" ht="15" customHeight="1" x14ac:dyDescent="0.2">
      <c r="A28" s="1439" t="s">
        <v>36</v>
      </c>
      <c r="B28" s="1440"/>
      <c r="C28" s="25"/>
      <c r="D28" s="25"/>
      <c r="E28" s="1437">
        <f t="shared" si="0"/>
        <v>0</v>
      </c>
      <c r="F28" s="25"/>
      <c r="G28" s="968"/>
    </row>
    <row r="29" spans="1:7" ht="15" customHeight="1" x14ac:dyDescent="0.2">
      <c r="A29" s="1439" t="s">
        <v>37</v>
      </c>
      <c r="B29" s="1440"/>
      <c r="C29" s="25"/>
      <c r="D29" s="25"/>
      <c r="E29" s="1437">
        <f t="shared" si="0"/>
        <v>0</v>
      </c>
      <c r="F29" s="25"/>
      <c r="G29" s="968"/>
    </row>
    <row r="30" spans="1:7" ht="15" customHeight="1" x14ac:dyDescent="0.2">
      <c r="A30" s="1439" t="s">
        <v>38</v>
      </c>
      <c r="B30" s="1440"/>
      <c r="C30" s="25"/>
      <c r="D30" s="25"/>
      <c r="E30" s="1437">
        <f t="shared" si="0"/>
        <v>0</v>
      </c>
      <c r="F30" s="25"/>
      <c r="G30" s="968"/>
    </row>
    <row r="31" spans="1:7" ht="15" customHeight="1" x14ac:dyDescent="0.2">
      <c r="A31" s="1439" t="s">
        <v>39</v>
      </c>
      <c r="B31" s="1440"/>
      <c r="C31" s="25"/>
      <c r="D31" s="25"/>
      <c r="E31" s="1437">
        <f t="shared" si="0"/>
        <v>0</v>
      </c>
      <c r="F31" s="25"/>
      <c r="G31" s="968"/>
    </row>
    <row r="32" spans="1:7" ht="15" customHeight="1" x14ac:dyDescent="0.2">
      <c r="A32" s="1439" t="s">
        <v>40</v>
      </c>
      <c r="B32" s="1440"/>
      <c r="C32" s="25"/>
      <c r="D32" s="25"/>
      <c r="E32" s="1437">
        <f t="shared" si="0"/>
        <v>0</v>
      </c>
      <c r="F32" s="25"/>
      <c r="G32" s="968"/>
    </row>
    <row r="33" spans="1:7" ht="15" customHeight="1" x14ac:dyDescent="0.2">
      <c r="A33" s="1439" t="s">
        <v>41</v>
      </c>
      <c r="B33" s="1440"/>
      <c r="C33" s="25"/>
      <c r="D33" s="25"/>
      <c r="E33" s="1437">
        <f t="shared" si="0"/>
        <v>0</v>
      </c>
      <c r="F33" s="25"/>
      <c r="G33" s="968"/>
    </row>
    <row r="34" spans="1:7" ht="15" customHeight="1" x14ac:dyDescent="0.2">
      <c r="A34" s="1439" t="s">
        <v>42</v>
      </c>
      <c r="B34" s="1440"/>
      <c r="C34" s="25"/>
      <c r="D34" s="25"/>
      <c r="E34" s="1437">
        <f t="shared" si="0"/>
        <v>0</v>
      </c>
      <c r="F34" s="25"/>
      <c r="G34" s="968"/>
    </row>
    <row r="35" spans="1:7" ht="15" customHeight="1" x14ac:dyDescent="0.2">
      <c r="A35" s="1439" t="s">
        <v>43</v>
      </c>
      <c r="B35" s="1440"/>
      <c r="C35" s="25"/>
      <c r="D35" s="25"/>
      <c r="E35" s="1437">
        <f t="shared" si="0"/>
        <v>0</v>
      </c>
      <c r="F35" s="25"/>
      <c r="G35" s="968"/>
    </row>
    <row r="36" spans="1:7" ht="15" customHeight="1" x14ac:dyDescent="0.2">
      <c r="A36" s="1439" t="s">
        <v>44</v>
      </c>
      <c r="B36" s="1440"/>
      <c r="C36" s="25"/>
      <c r="D36" s="25"/>
      <c r="E36" s="1437">
        <f t="shared" si="0"/>
        <v>0</v>
      </c>
      <c r="F36" s="25"/>
      <c r="G36" s="968"/>
    </row>
    <row r="37" spans="1:7" ht="15" customHeight="1" x14ac:dyDescent="0.2">
      <c r="A37" s="1439" t="s">
        <v>45</v>
      </c>
      <c r="B37" s="1440"/>
      <c r="C37" s="25"/>
      <c r="D37" s="25"/>
      <c r="E37" s="1437">
        <f t="shared" si="0"/>
        <v>0</v>
      </c>
      <c r="F37" s="25"/>
      <c r="G37" s="968"/>
    </row>
    <row r="38" spans="1:7" ht="15" customHeight="1" x14ac:dyDescent="0.2">
      <c r="A38" s="1439" t="s">
        <v>126</v>
      </c>
      <c r="B38" s="1440"/>
      <c r="C38" s="25"/>
      <c r="D38" s="25"/>
      <c r="E38" s="1437">
        <f t="shared" si="0"/>
        <v>0</v>
      </c>
      <c r="F38" s="25"/>
      <c r="G38" s="968"/>
    </row>
    <row r="39" spans="1:7" ht="15" customHeight="1" thickBot="1" x14ac:dyDescent="0.25">
      <c r="A39" s="1439" t="s">
        <v>127</v>
      </c>
      <c r="B39" s="1441"/>
      <c r="C39" s="26"/>
      <c r="D39" s="26"/>
      <c r="E39" s="1437">
        <f t="shared" si="0"/>
        <v>0</v>
      </c>
      <c r="F39" s="26"/>
      <c r="G39" s="1442"/>
    </row>
    <row r="40" spans="1:7" ht="15" customHeight="1" thickBot="1" x14ac:dyDescent="0.25">
      <c r="A40" s="2484" t="s">
        <v>52</v>
      </c>
      <c r="B40" s="2485"/>
      <c r="C40" s="59">
        <f>SUM(C9:C39)</f>
        <v>0</v>
      </c>
      <c r="D40" s="59">
        <f>SUM(D9:D39)</f>
        <v>0</v>
      </c>
      <c r="E40" s="59">
        <f>SUM(E9:E39)</f>
        <v>0</v>
      </c>
      <c r="F40" s="59">
        <f>SUM(F9:F39)</f>
        <v>0</v>
      </c>
      <c r="G40" s="60">
        <f>SUM(G9:G39)</f>
        <v>0</v>
      </c>
    </row>
  </sheetData>
  <sheetProtection sheet="1"/>
  <customSheetViews>
    <customSheetView guid="{9A8A2574-4E4C-4A0E-A4B4-611EAAF4A38D}" scale="120">
      <selection activeCell="B9" sqref="B9:D9"/>
      <pageMargins left="0.78740157480314965" right="0.78740157480314965" top="1.5748031496062993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>
        <oddHeader xml:space="preserve">&amp;C&amp;"Times New Roman CE,Félkövér"&amp;12
KÖLTSÉGVETÉSI SZERVEK PÉNZMARADVÁNYÁNAK ALAKULÁSA&amp;R&amp;"Times New Roman CE,Félkövér dőlt"&amp;12 9. melléklet a ……/2018. (……) önkormányzati rendelethez&amp;"Times New Roman CE,Dőlt"
</oddHeader>
      </headerFooter>
    </customSheetView>
  </customSheetViews>
  <mergeCells count="8">
    <mergeCell ref="A40:B40"/>
    <mergeCell ref="A1:G1"/>
    <mergeCell ref="A3:G3"/>
    <mergeCell ref="A6:A7"/>
    <mergeCell ref="B6:B7"/>
    <mergeCell ref="C6:C7"/>
    <mergeCell ref="D6:D7"/>
    <mergeCell ref="E6:G6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orientation="portrait" horizontalDpi="300" verticalDpi="300" r:id="rId2"/>
  <headerFooter alignWithMargins="0">
    <oddHeader xml:space="preserve">&amp;C&amp;"Times New Roman CE,Félkövér"&amp;12
KÖLTSÉGVETÉSI SZERVEK PÉNZMARADVÁNYÁNAK ALAKULÁSA&amp;R&amp;"Times New Roman CE,Félkövér dőlt"&amp;12 9. melléklet a ……/2018. (……) önkormányzati rendelethez&amp;"Times New Roman CE,Dőlt"
</oddHeader>
  </headerFooter>
</worksheet>
</file>

<file path=xl/worksheets/sheet3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  <pageSetUpPr fitToPage="1"/>
  </sheetPr>
  <dimension ref="A1:F26"/>
  <sheetViews>
    <sheetView zoomScale="120" zoomScaleNormal="120" zoomScalePageLayoutView="120" workbookViewId="0">
      <selection activeCell="I15" sqref="I15"/>
    </sheetView>
  </sheetViews>
  <sheetFormatPr defaultRowHeight="12.75" x14ac:dyDescent="0.2"/>
  <cols>
    <col min="1" max="1" width="13.83203125" style="1443" customWidth="1"/>
    <col min="2" max="2" width="88.6640625" style="1443" customWidth="1"/>
    <col min="3" max="5" width="15.83203125" style="1443" customWidth="1"/>
    <col min="6" max="6" width="4.83203125" style="1457" customWidth="1"/>
    <col min="7" max="16384" width="9.33203125" style="1443"/>
  </cols>
  <sheetData>
    <row r="1" spans="1:6" ht="47.25" customHeight="1" x14ac:dyDescent="0.2">
      <c r="B1" s="2354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354"/>
      <c r="D1" s="2354"/>
      <c r="E1" s="2354"/>
      <c r="F1" s="2355" t="str">
        <f>CONCATENATE("8. melléklet ",Z_ALAPADATOK!A7," ",Z_ALAPADATOK!B7," ",Z_ALAPADATOK!C7," ",Z_ALAPADATOK!D7," ",Z_ALAPADATOK!E7," ",Z_ALAPADATOK!F7," ",Z_ALAPADATOK!G7," ",Z_ALAPADATOK!H7)</f>
        <v>8. melléklet a …. / 2022. ( … ) önkormányzati rendelethez</v>
      </c>
    </row>
    <row r="2" spans="1:6" ht="22.5" customHeight="1" thickBot="1" x14ac:dyDescent="0.3">
      <c r="B2" s="2494"/>
      <c r="C2" s="2494"/>
      <c r="D2" s="2494"/>
      <c r="E2" s="1445" t="s">
        <v>1054</v>
      </c>
      <c r="F2" s="2355"/>
    </row>
    <row r="3" spans="1:6" s="1449" customFormat="1" ht="54" customHeight="1" thickBot="1" x14ac:dyDescent="0.25">
      <c r="A3" s="1446" t="str">
        <f>'RM_7.sz.mell'!A3</f>
        <v>2020. évi XC.
törvény 2.  melléklete száma</v>
      </c>
      <c r="B3" s="1458" t="str">
        <f>'RM_7.sz.mell'!B3</f>
        <v>Jogcím</v>
      </c>
      <c r="C3" s="1459" t="str">
        <f>'RM_7.sz.mell'!C3</f>
        <v>2021. évi tervezett támogatás összesen</v>
      </c>
      <c r="D3" s="1459" t="str">
        <f>'RM_7.sz.mell'!D3</f>
        <v>Módosított támogatás</v>
      </c>
      <c r="E3" s="1460" t="s">
        <v>1056</v>
      </c>
      <c r="F3" s="2355"/>
    </row>
    <row r="4" spans="1:6" s="1454" customFormat="1" ht="13.5" thickBot="1" x14ac:dyDescent="0.25">
      <c r="A4" s="1450" t="str">
        <f>'RM_7.sz.mell'!A4</f>
        <v>A</v>
      </c>
      <c r="B4" s="1461" t="str">
        <f>'RM_7.sz.mell'!B4</f>
        <v>B</v>
      </c>
      <c r="C4" s="1462" t="str">
        <f>'RM_7.sz.mell'!C4</f>
        <v>C</v>
      </c>
      <c r="D4" s="1462" t="str">
        <f>'RM_7.sz.mell'!D4</f>
        <v>C</v>
      </c>
      <c r="E4" s="1463" t="s">
        <v>491</v>
      </c>
      <c r="F4" s="2355"/>
    </row>
    <row r="5" spans="1:6" x14ac:dyDescent="0.2">
      <c r="A5" s="1473">
        <f>'RM_7.sz.mell'!A5</f>
        <v>0</v>
      </c>
      <c r="B5" s="1481" t="str">
        <f>'RM_7.sz.mell'!B5</f>
        <v>Helyi Önkormányzatok működésének általános támogatása</v>
      </c>
      <c r="C5" s="1482">
        <f>'RM_7.sz.mell'!C5</f>
        <v>90402931</v>
      </c>
      <c r="D5" s="1482">
        <f>'RM_7.sz.mell'!D5</f>
        <v>0</v>
      </c>
      <c r="E5" s="1429"/>
      <c r="F5" s="2355"/>
    </row>
    <row r="6" spans="1:6" ht="12.75" customHeight="1" x14ac:dyDescent="0.2">
      <c r="A6" s="1476">
        <f>'RM_7.sz.mell'!A6</f>
        <v>0</v>
      </c>
      <c r="B6" s="1483" t="str">
        <f>'RM_7.sz.mell'!B6</f>
        <v>Önkormányzatok egyes köznevelési feladatainak támogatása</v>
      </c>
      <c r="C6" s="1482">
        <f>'RM_7.sz.mell'!C6</f>
        <v>68183100</v>
      </c>
      <c r="D6" s="1482">
        <f>'RM_7.sz.mell'!D6</f>
        <v>0</v>
      </c>
      <c r="E6" s="1429"/>
      <c r="F6" s="2355"/>
    </row>
    <row r="7" spans="1:6" x14ac:dyDescent="0.2">
      <c r="A7" s="1476">
        <f>'RM_7.sz.mell'!A7</f>
        <v>0</v>
      </c>
      <c r="B7" s="1483" t="str">
        <f>'RM_7.sz.mell'!B7</f>
        <v>Önkormányzatok szociális és gyermekjóléti,étkezési feladatainak támogatása</v>
      </c>
      <c r="C7" s="1482">
        <f>'RM_7.sz.mell'!C7</f>
        <v>106735192</v>
      </c>
      <c r="D7" s="1482">
        <f>'RM_7.sz.mell'!D7</f>
        <v>0</v>
      </c>
      <c r="E7" s="1429"/>
      <c r="F7" s="2355"/>
    </row>
    <row r="8" spans="1:6" x14ac:dyDescent="0.2">
      <c r="A8" s="1476">
        <f>'RM_7.sz.mell'!A8</f>
        <v>0</v>
      </c>
      <c r="B8" s="1483" t="str">
        <f>'RM_7.sz.mell'!B8</f>
        <v>Önkormányzatok kulturális feladatainak támogatása</v>
      </c>
      <c r="C8" s="1482">
        <f>'RM_7.sz.mell'!C8</f>
        <v>5249230</v>
      </c>
      <c r="D8" s="1482">
        <f>'RM_7.sz.mell'!D8</f>
        <v>0</v>
      </c>
      <c r="E8" s="1429"/>
      <c r="F8" s="2355"/>
    </row>
    <row r="9" spans="1:6" x14ac:dyDescent="0.2">
      <c r="A9" s="1476">
        <f>'RM_7.sz.mell'!A9</f>
        <v>0</v>
      </c>
      <c r="B9" s="1483" t="str">
        <f>'RM_7.sz.mell'!B9</f>
        <v>Működési célú támogatások és kiegészítő támogatások</v>
      </c>
      <c r="C9" s="1482">
        <f>'RM_7.sz.mell'!C9</f>
        <v>10000000</v>
      </c>
      <c r="D9" s="1482">
        <f>'RM_7.sz.mell'!D9</f>
        <v>0</v>
      </c>
      <c r="E9" s="1429"/>
      <c r="F9" s="2355"/>
    </row>
    <row r="10" spans="1:6" x14ac:dyDescent="0.2">
      <c r="A10" s="1476">
        <f>'RM_7.sz.mell'!A10</f>
        <v>0</v>
      </c>
      <c r="B10" s="1483">
        <f>'RM_7.sz.mell'!B10</f>
        <v>0</v>
      </c>
      <c r="C10" s="1482">
        <f>'RM_7.sz.mell'!C10</f>
        <v>0</v>
      </c>
      <c r="D10" s="1482">
        <f>'RM_7.sz.mell'!D10</f>
        <v>0</v>
      </c>
      <c r="E10" s="1429"/>
      <c r="F10" s="2355"/>
    </row>
    <row r="11" spans="1:6" x14ac:dyDescent="0.2">
      <c r="A11" s="1476">
        <f>'RM_7.sz.mell'!A11</f>
        <v>0</v>
      </c>
      <c r="B11" s="1483">
        <f>'RM_7.sz.mell'!B11</f>
        <v>0</v>
      </c>
      <c r="C11" s="1482">
        <f>'RM_7.sz.mell'!C11</f>
        <v>0</v>
      </c>
      <c r="D11" s="1482">
        <f>'RM_7.sz.mell'!D11</f>
        <v>0</v>
      </c>
      <c r="E11" s="1429"/>
      <c r="F11" s="2355"/>
    </row>
    <row r="12" spans="1:6" x14ac:dyDescent="0.2">
      <c r="A12" s="1476">
        <f>'RM_7.sz.mell'!A12</f>
        <v>0</v>
      </c>
      <c r="B12" s="1483">
        <f>'RM_7.sz.mell'!B12</f>
        <v>0</v>
      </c>
      <c r="C12" s="1482">
        <f>'RM_7.sz.mell'!C12</f>
        <v>0</v>
      </c>
      <c r="D12" s="1482">
        <f>'RM_7.sz.mell'!D12</f>
        <v>0</v>
      </c>
      <c r="E12" s="1429"/>
      <c r="F12" s="2355"/>
    </row>
    <row r="13" spans="1:6" ht="12.95" customHeight="1" x14ac:dyDescent="0.2">
      <c r="A13" s="1476">
        <f>'RM_7.sz.mell'!A13</f>
        <v>0</v>
      </c>
      <c r="B13" s="1483">
        <f>'RM_7.sz.mell'!B13</f>
        <v>0</v>
      </c>
      <c r="C13" s="1482">
        <f>'RM_7.sz.mell'!C13</f>
        <v>0</v>
      </c>
      <c r="D13" s="1482">
        <f>'RM_7.sz.mell'!D13</f>
        <v>0</v>
      </c>
      <c r="E13" s="1429"/>
      <c r="F13" s="2355"/>
    </row>
    <row r="14" spans="1:6" x14ac:dyDescent="0.2">
      <c r="A14" s="1476">
        <f>'RM_7.sz.mell'!A14</f>
        <v>0</v>
      </c>
      <c r="B14" s="1483">
        <f>'RM_7.sz.mell'!B14</f>
        <v>0</v>
      </c>
      <c r="C14" s="1482">
        <f>'RM_7.sz.mell'!C14</f>
        <v>0</v>
      </c>
      <c r="D14" s="1482">
        <f>'RM_7.sz.mell'!D14</f>
        <v>0</v>
      </c>
      <c r="E14" s="1429"/>
      <c r="F14" s="2355"/>
    </row>
    <row r="15" spans="1:6" x14ac:dyDescent="0.2">
      <c r="A15" s="1476">
        <f>'RM_7.sz.mell'!A15</f>
        <v>0</v>
      </c>
      <c r="B15" s="1483">
        <f>'RM_7.sz.mell'!B15</f>
        <v>0</v>
      </c>
      <c r="C15" s="1482">
        <f>'RM_7.sz.mell'!C15</f>
        <v>0</v>
      </c>
      <c r="D15" s="1482">
        <f>'RM_7.sz.mell'!D15</f>
        <v>0</v>
      </c>
      <c r="E15" s="1429"/>
      <c r="F15" s="2355"/>
    </row>
    <row r="16" spans="1:6" x14ac:dyDescent="0.2">
      <c r="A16" s="1476">
        <f>'RM_7.sz.mell'!A16</f>
        <v>0</v>
      </c>
      <c r="B16" s="1483">
        <f>'RM_7.sz.mell'!B16</f>
        <v>0</v>
      </c>
      <c r="C16" s="1482">
        <f>'RM_7.sz.mell'!C16</f>
        <v>0</v>
      </c>
      <c r="D16" s="1482">
        <f>'RM_7.sz.mell'!D16</f>
        <v>0</v>
      </c>
      <c r="E16" s="1429"/>
      <c r="F16" s="2355"/>
    </row>
    <row r="17" spans="1:6" x14ac:dyDescent="0.2">
      <c r="A17" s="1476">
        <f>'RM_7.sz.mell'!A17</f>
        <v>0</v>
      </c>
      <c r="B17" s="1483">
        <f>'RM_7.sz.mell'!B17</f>
        <v>0</v>
      </c>
      <c r="C17" s="1482">
        <f>'RM_7.sz.mell'!C17</f>
        <v>0</v>
      </c>
      <c r="D17" s="1482">
        <f>'RM_7.sz.mell'!D17</f>
        <v>0</v>
      </c>
      <c r="E17" s="1429"/>
      <c r="F17" s="2355"/>
    </row>
    <row r="18" spans="1:6" x14ac:dyDescent="0.2">
      <c r="A18" s="1476">
        <f>'RM_7.sz.mell'!A18</f>
        <v>0</v>
      </c>
      <c r="B18" s="1483">
        <f>'RM_7.sz.mell'!B18</f>
        <v>0</v>
      </c>
      <c r="C18" s="1482">
        <f>'RM_7.sz.mell'!C18</f>
        <v>0</v>
      </c>
      <c r="D18" s="1482">
        <f>'RM_7.sz.mell'!D18</f>
        <v>0</v>
      </c>
      <c r="E18" s="1429"/>
      <c r="F18" s="2355"/>
    </row>
    <row r="19" spans="1:6" x14ac:dyDescent="0.2">
      <c r="A19" s="1476">
        <f>'RM_7.sz.mell'!A19</f>
        <v>0</v>
      </c>
      <c r="B19" s="1483">
        <f>'RM_7.sz.mell'!B19</f>
        <v>0</v>
      </c>
      <c r="C19" s="1482">
        <f>'RM_7.sz.mell'!C19</f>
        <v>0</v>
      </c>
      <c r="D19" s="1482">
        <f>'RM_7.sz.mell'!D19</f>
        <v>0</v>
      </c>
      <c r="E19" s="1429"/>
      <c r="F19" s="2355"/>
    </row>
    <row r="20" spans="1:6" x14ac:dyDescent="0.2">
      <c r="A20" s="1476">
        <f>'RM_7.sz.mell'!A20</f>
        <v>0</v>
      </c>
      <c r="B20" s="1483">
        <f>'RM_7.sz.mell'!B20</f>
        <v>0</v>
      </c>
      <c r="C20" s="1482">
        <f>'RM_7.sz.mell'!C20</f>
        <v>0</v>
      </c>
      <c r="D20" s="1482">
        <f>'RM_7.sz.mell'!D20</f>
        <v>0</v>
      </c>
      <c r="E20" s="1429"/>
      <c r="F20" s="2355"/>
    </row>
    <row r="21" spans="1:6" x14ac:dyDescent="0.2">
      <c r="A21" s="1476">
        <f>'RM_7.sz.mell'!A21</f>
        <v>0</v>
      </c>
      <c r="B21" s="1483">
        <f>'RM_7.sz.mell'!B21</f>
        <v>0</v>
      </c>
      <c r="C21" s="1482">
        <f>'RM_7.sz.mell'!C21</f>
        <v>0</v>
      </c>
      <c r="D21" s="1482">
        <f>'RM_7.sz.mell'!D21</f>
        <v>0</v>
      </c>
      <c r="E21" s="1429"/>
      <c r="F21" s="2355"/>
    </row>
    <row r="22" spans="1:6" x14ac:dyDescent="0.2">
      <c r="A22" s="1476">
        <f>'RM_7.sz.mell'!A22</f>
        <v>0</v>
      </c>
      <c r="B22" s="1483">
        <f>'RM_7.sz.mell'!B22</f>
        <v>0</v>
      </c>
      <c r="C22" s="1482">
        <f>'RM_7.sz.mell'!C22</f>
        <v>0</v>
      </c>
      <c r="D22" s="1482">
        <f>'RM_7.sz.mell'!D22</f>
        <v>0</v>
      </c>
      <c r="E22" s="1429"/>
      <c r="F22" s="2355"/>
    </row>
    <row r="23" spans="1:6" x14ac:dyDescent="0.2">
      <c r="A23" s="1476">
        <f>'RM_7.sz.mell'!A23</f>
        <v>0</v>
      </c>
      <c r="B23" s="1483">
        <f>'RM_7.sz.mell'!B23</f>
        <v>0</v>
      </c>
      <c r="C23" s="1482">
        <f>'RM_7.sz.mell'!C23</f>
        <v>0</v>
      </c>
      <c r="D23" s="1482">
        <f>'RM_7.sz.mell'!D23</f>
        <v>0</v>
      </c>
      <c r="E23" s="1429"/>
      <c r="F23" s="2355"/>
    </row>
    <row r="24" spans="1:6" ht="13.5" thickBot="1" x14ac:dyDescent="0.25">
      <c r="A24" s="1478">
        <f>'RM_7.sz.mell'!A24</f>
        <v>0</v>
      </c>
      <c r="B24" s="1484">
        <f>'RM_7.sz.mell'!B24</f>
        <v>0</v>
      </c>
      <c r="C24" s="1485">
        <f>'RM_7.sz.mell'!C24</f>
        <v>0</v>
      </c>
      <c r="D24" s="1485">
        <f>'RM_7.sz.mell'!D24</f>
        <v>0</v>
      </c>
      <c r="E24" s="1429"/>
      <c r="F24" s="2355"/>
    </row>
    <row r="25" spans="1:6" s="1456" customFormat="1" ht="19.5" customHeight="1" thickBot="1" x14ac:dyDescent="0.25">
      <c r="A25" s="1465">
        <f>'RM_7.sz.mell'!A25</f>
        <v>0</v>
      </c>
      <c r="B25" s="1464" t="str">
        <f>'RM_7.sz.mell'!B25</f>
        <v>Összesen:</v>
      </c>
      <c r="C25" s="1431">
        <f>'RM_7.sz.mell'!C25</f>
        <v>280570453</v>
      </c>
      <c r="D25" s="1431">
        <f>'RM_7.sz.mell'!D25</f>
        <v>0</v>
      </c>
      <c r="E25" s="1430">
        <f>SUM(E5:E24)</f>
        <v>0</v>
      </c>
      <c r="F25" s="2355"/>
    </row>
    <row r="26" spans="1:6" x14ac:dyDescent="0.2">
      <c r="A26" s="2356" t="str">
        <f>'RM_7.sz.mell'!A26</f>
        <v>* Magyarország 2021. évi központi költségvetéséról szóló törvény</v>
      </c>
      <c r="B26" s="2356">
        <f>'RM_7.sz.mell'!B26</f>
        <v>0</v>
      </c>
      <c r="C26" s="1443">
        <f>'RM_7.sz.mell'!C26</f>
        <v>0</v>
      </c>
      <c r="D26" s="1443">
        <f>'RM_7.sz.mell'!D26</f>
        <v>0</v>
      </c>
    </row>
  </sheetData>
  <sheetProtection sheet="1"/>
  <customSheetViews>
    <customSheetView guid="{9A8A2574-4E4C-4A0E-A4B4-611EAAF4A38D}" scale="120" fitToPage="1">
      <selection activeCell="I15" sqref="I15"/>
      <pageMargins left="0.78740157480314965" right="0.78740157480314965" top="0.98425196850393704" bottom="0.98425196850393704" header="0.78740157480314965" footer="0.78740157480314965"/>
      <printOptions horizontalCentered="1"/>
      <pageSetup paperSize="9" scale="93" orientation="landscape" verticalDpi="300" r:id="rId1"/>
      <headerFooter alignWithMargins="0"/>
    </customSheetView>
  </customSheetViews>
  <mergeCells count="4">
    <mergeCell ref="B1:E1"/>
    <mergeCell ref="F1:F25"/>
    <mergeCell ref="B2:D2"/>
    <mergeCell ref="A26:B26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3" orientation="landscape" verticalDpi="300" r:id="rId2"/>
  <headerFooter alignWithMargins="0"/>
</worksheet>
</file>

<file path=xl/worksheets/sheet3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167"/>
  <sheetViews>
    <sheetView zoomScale="120" zoomScaleNormal="120" zoomScaleSheetLayoutView="100" workbookViewId="0">
      <selection activeCell="I95" sqref="I95"/>
    </sheetView>
  </sheetViews>
  <sheetFormatPr defaultRowHeight="15.75" x14ac:dyDescent="0.25"/>
  <cols>
    <col min="1" max="1" width="9" style="366" customWidth="1"/>
    <col min="2" max="2" width="68.83203125" style="366" customWidth="1"/>
    <col min="3" max="3" width="18.83203125" style="366" customWidth="1"/>
    <col min="4" max="5" width="18.83203125" style="367" customWidth="1"/>
    <col min="6" max="16384" width="9.33203125" style="398"/>
  </cols>
  <sheetData>
    <row r="1" spans="1:5" x14ac:dyDescent="0.25">
      <c r="A1" s="2102" t="str">
        <f>CONCATENATE("1. tájékoztató tábla ",Z_ALAPADATOK!A7," ",Z_ALAPADATOK!B7," ",Z_ALAPADATOK!C7," ",Z_ALAPADATOK!D7," ",Z_ALAPADATOK!E7," ",Z_ALAPADATOK!F7," ",Z_ALAPADATOK!G7," ",Z_ALAPADATOK!H7)</f>
        <v>1. tájékoztató tábla a …. / 2022. ( … ) önkormányzati rendelethez</v>
      </c>
      <c r="B1" s="2103"/>
      <c r="C1" s="2103"/>
      <c r="D1" s="2103"/>
      <c r="E1" s="2103"/>
    </row>
    <row r="2" spans="1:5" x14ac:dyDescent="0.25">
      <c r="A2" s="2213" t="str">
        <f>CONCATENATE(Z_ALAPADATOK!A3)</f>
        <v>Mezőzombor Község Önkormányzata</v>
      </c>
      <c r="B2" s="2374"/>
      <c r="C2" s="2374"/>
      <c r="D2" s="2374"/>
      <c r="E2" s="2374"/>
    </row>
    <row r="3" spans="1:5" x14ac:dyDescent="0.25">
      <c r="A3" s="2213" t="str">
        <f>CONCATENATE(LEFT(Z_ALAPADATOK!D7,4)-1,". ÉVI ZÁRSZÁMADÁSÁNAK PÉNZÜGYI MÉRLEGE")</f>
        <v>2021. ÉVI ZÁRSZÁMADÁSÁNAK PÉNZÜGYI MÉRLEGE</v>
      </c>
      <c r="B3" s="2374"/>
      <c r="C3" s="2374"/>
      <c r="D3" s="2374"/>
      <c r="E3" s="2374"/>
    </row>
    <row r="4" spans="1:5" ht="15.95" customHeight="1" x14ac:dyDescent="0.25">
      <c r="A4" s="2104" t="s">
        <v>14</v>
      </c>
      <c r="B4" s="2104"/>
      <c r="C4" s="2104"/>
      <c r="D4" s="2104"/>
      <c r="E4" s="2104"/>
    </row>
    <row r="5" spans="1:5" ht="15.95" customHeight="1" thickBot="1" x14ac:dyDescent="0.3">
      <c r="A5" s="881" t="s">
        <v>150</v>
      </c>
      <c r="B5" s="881"/>
      <c r="C5" s="881"/>
      <c r="D5" s="882"/>
      <c r="E5" s="882" t="str">
        <f>CONCATENATE('Z_6.12.3.sz.mell'!E4)</f>
        <v xml:space="preserve"> Forintban!</v>
      </c>
    </row>
    <row r="6" spans="1:5" ht="15.95" customHeight="1" x14ac:dyDescent="0.25">
      <c r="A6" s="2500" t="s">
        <v>68</v>
      </c>
      <c r="B6" s="2502" t="s">
        <v>16</v>
      </c>
      <c r="C6" s="2504" t="str">
        <f>CONCATENATE(LEFT(Z_ALAPADATOK!D7,4)-2,". évi tény")</f>
        <v>2020. évi tény</v>
      </c>
      <c r="D6" s="2506" t="str">
        <f>CONCATENATE(LEFT(Z_ALAPADATOK!D7,4)-1,". évi")</f>
        <v>2021. évi</v>
      </c>
      <c r="E6" s="2507"/>
    </row>
    <row r="7" spans="1:5" ht="38.1" customHeight="1" thickBot="1" x14ac:dyDescent="0.3">
      <c r="A7" s="2501"/>
      <c r="B7" s="2503"/>
      <c r="C7" s="2505"/>
      <c r="D7" s="883" t="s">
        <v>804</v>
      </c>
      <c r="E7" s="824" t="s">
        <v>797</v>
      </c>
    </row>
    <row r="8" spans="1:5" s="399" customFormat="1" ht="12" customHeight="1" thickBot="1" x14ac:dyDescent="0.25">
      <c r="A8" s="884" t="s">
        <v>488</v>
      </c>
      <c r="B8" s="885" t="s">
        <v>489</v>
      </c>
      <c r="C8" s="885" t="s">
        <v>490</v>
      </c>
      <c r="D8" s="885" t="s">
        <v>491</v>
      </c>
      <c r="E8" s="886" t="s">
        <v>493</v>
      </c>
    </row>
    <row r="9" spans="1:5" s="400" customFormat="1" ht="12" customHeight="1" thickBot="1" x14ac:dyDescent="0.25">
      <c r="A9" s="20" t="s">
        <v>17</v>
      </c>
      <c r="B9" s="887" t="s">
        <v>249</v>
      </c>
      <c r="C9" s="382">
        <f>+C10+C11+C12+C13+C14+C15</f>
        <v>0</v>
      </c>
      <c r="D9" s="382">
        <f>+D10+D11+D12+D13+D14+D15</f>
        <v>280570453</v>
      </c>
      <c r="E9" s="248">
        <f>+E10+E11+E12+E13+E14+E15</f>
        <v>0</v>
      </c>
    </row>
    <row r="10" spans="1:5" s="400" customFormat="1" ht="12" customHeight="1" x14ac:dyDescent="0.2">
      <c r="A10" s="15" t="s">
        <v>97</v>
      </c>
      <c r="B10" s="888" t="s">
        <v>250</v>
      </c>
      <c r="C10" s="384"/>
      <c r="D10" s="668">
        <f>'Z_1.1.sz.mell.'!D12</f>
        <v>90402931</v>
      </c>
      <c r="E10" s="766">
        <f>'Z_1.1.sz.mell.'!E12</f>
        <v>0</v>
      </c>
    </row>
    <row r="11" spans="1:5" s="400" customFormat="1" ht="12" customHeight="1" x14ac:dyDescent="0.2">
      <c r="A11" s="14" t="s">
        <v>98</v>
      </c>
      <c r="B11" s="889" t="s">
        <v>251</v>
      </c>
      <c r="C11" s="383"/>
      <c r="D11" s="668">
        <f>'Z_1.1.sz.mell.'!D13</f>
        <v>68183100</v>
      </c>
      <c r="E11" s="396">
        <f>'Z_1.1.sz.mell.'!E13</f>
        <v>0</v>
      </c>
    </row>
    <row r="12" spans="1:5" s="400" customFormat="1" ht="12" customHeight="1" x14ac:dyDescent="0.2">
      <c r="A12" s="14" t="s">
        <v>99</v>
      </c>
      <c r="B12" s="889" t="s">
        <v>252</v>
      </c>
      <c r="C12" s="383"/>
      <c r="D12" s="668">
        <f>'Z_1.1.sz.mell.'!D14</f>
        <v>106735192</v>
      </c>
      <c r="E12" s="396">
        <f>'Z_1.1.sz.mell.'!E14</f>
        <v>0</v>
      </c>
    </row>
    <row r="13" spans="1:5" s="400" customFormat="1" ht="12" customHeight="1" x14ac:dyDescent="0.2">
      <c r="A13" s="14" t="s">
        <v>100</v>
      </c>
      <c r="B13" s="889" t="s">
        <v>253</v>
      </c>
      <c r="C13" s="383"/>
      <c r="D13" s="668">
        <f>'Z_1.1.sz.mell.'!D15</f>
        <v>5249230</v>
      </c>
      <c r="E13" s="396">
        <f>'Z_1.1.sz.mell.'!E15</f>
        <v>0</v>
      </c>
    </row>
    <row r="14" spans="1:5" s="400" customFormat="1" ht="12" customHeight="1" x14ac:dyDescent="0.2">
      <c r="A14" s="14" t="s">
        <v>146</v>
      </c>
      <c r="B14" s="889" t="s">
        <v>427</v>
      </c>
      <c r="C14" s="890"/>
      <c r="D14" s="668">
        <f>'Z_1.1.sz.mell.'!D16</f>
        <v>10000000</v>
      </c>
      <c r="E14" s="396">
        <f>'Z_1.1.sz.mell.'!E16</f>
        <v>0</v>
      </c>
    </row>
    <row r="15" spans="1:5" s="400" customFormat="1" ht="12" customHeight="1" thickBot="1" x14ac:dyDescent="0.25">
      <c r="A15" s="16" t="s">
        <v>101</v>
      </c>
      <c r="B15" s="545" t="s">
        <v>428</v>
      </c>
      <c r="C15" s="891"/>
      <c r="D15" s="668">
        <f>'Z_1.1.sz.mell.'!D17</f>
        <v>0</v>
      </c>
      <c r="E15" s="2029">
        <f>'Z_1.1.sz.mell.'!E17</f>
        <v>0</v>
      </c>
    </row>
    <row r="16" spans="1:5" s="400" customFormat="1" ht="12" customHeight="1" thickBot="1" x14ac:dyDescent="0.25">
      <c r="A16" s="20" t="s">
        <v>18</v>
      </c>
      <c r="B16" s="892" t="s">
        <v>254</v>
      </c>
      <c r="C16" s="382">
        <f>+C17+C18+C19+C20+C21</f>
        <v>0</v>
      </c>
      <c r="D16" s="382">
        <f>+D17+D18+D19+D20+D21</f>
        <v>437996710</v>
      </c>
      <c r="E16" s="282">
        <f>+E17+E18+E19+E20+E21</f>
        <v>0</v>
      </c>
    </row>
    <row r="17" spans="1:5" s="400" customFormat="1" ht="12" customHeight="1" x14ac:dyDescent="0.2">
      <c r="A17" s="15" t="s">
        <v>103</v>
      </c>
      <c r="B17" s="888" t="s">
        <v>255</v>
      </c>
      <c r="C17" s="384"/>
      <c r="D17" s="668">
        <f>'Z_1.1.sz.mell.'!D19</f>
        <v>0</v>
      </c>
      <c r="E17" s="396">
        <f>'Z_1.1.sz.mell.'!E19</f>
        <v>0</v>
      </c>
    </row>
    <row r="18" spans="1:5" s="400" customFormat="1" ht="12" customHeight="1" x14ac:dyDescent="0.2">
      <c r="A18" s="14" t="s">
        <v>104</v>
      </c>
      <c r="B18" s="889" t="s">
        <v>256</v>
      </c>
      <c r="C18" s="383"/>
      <c r="D18" s="668">
        <f>'Z_1.1.sz.mell.'!D20</f>
        <v>0</v>
      </c>
      <c r="E18" s="396">
        <f>'Z_1.1.sz.mell.'!E20</f>
        <v>0</v>
      </c>
    </row>
    <row r="19" spans="1:5" s="400" customFormat="1" ht="12" customHeight="1" x14ac:dyDescent="0.2">
      <c r="A19" s="14" t="s">
        <v>105</v>
      </c>
      <c r="B19" s="889" t="s">
        <v>417</v>
      </c>
      <c r="C19" s="383"/>
      <c r="D19" s="668">
        <f>'Z_1.1.sz.mell.'!D21</f>
        <v>0</v>
      </c>
      <c r="E19" s="396">
        <f>'Z_1.1.sz.mell.'!E21</f>
        <v>0</v>
      </c>
    </row>
    <row r="20" spans="1:5" s="400" customFormat="1" ht="12" customHeight="1" x14ac:dyDescent="0.2">
      <c r="A20" s="14" t="s">
        <v>106</v>
      </c>
      <c r="B20" s="889" t="s">
        <v>418</v>
      </c>
      <c r="C20" s="383"/>
      <c r="D20" s="668">
        <f>'Z_1.1.sz.mell.'!D22</f>
        <v>0</v>
      </c>
      <c r="E20" s="396">
        <f>'Z_1.1.sz.mell.'!E22</f>
        <v>0</v>
      </c>
    </row>
    <row r="21" spans="1:5" s="400" customFormat="1" ht="12" customHeight="1" x14ac:dyDescent="0.2">
      <c r="A21" s="14" t="s">
        <v>107</v>
      </c>
      <c r="B21" s="889" t="s">
        <v>257</v>
      </c>
      <c r="C21" s="383"/>
      <c r="D21" s="668">
        <f>'Z_1.1.sz.mell.'!D23</f>
        <v>437996710</v>
      </c>
      <c r="E21" s="396">
        <f>'Z_1.1.sz.mell.'!E23</f>
        <v>0</v>
      </c>
    </row>
    <row r="22" spans="1:5" s="400" customFormat="1" ht="12" customHeight="1" thickBot="1" x14ac:dyDescent="0.25">
      <c r="A22" s="16" t="s">
        <v>116</v>
      </c>
      <c r="B22" s="545" t="s">
        <v>258</v>
      </c>
      <c r="C22" s="385"/>
      <c r="D22" s="668">
        <f>'Z_1.1.sz.mell.'!D24</f>
        <v>0</v>
      </c>
      <c r="E22" s="396">
        <f>'Z_1.1.sz.mell.'!E24</f>
        <v>0</v>
      </c>
    </row>
    <row r="23" spans="1:5" s="400" customFormat="1" ht="12" customHeight="1" thickBot="1" x14ac:dyDescent="0.25">
      <c r="A23" s="20" t="s">
        <v>19</v>
      </c>
      <c r="B23" s="887" t="s">
        <v>259</v>
      </c>
      <c r="C23" s="382">
        <f>+C24+C25+C26+C27+C28</f>
        <v>0</v>
      </c>
      <c r="D23" s="382">
        <f>+D24+D25+D26+D27+D28</f>
        <v>0</v>
      </c>
      <c r="E23" s="282">
        <f>+E24+E25+E26+E27+E28</f>
        <v>0</v>
      </c>
    </row>
    <row r="24" spans="1:5" s="400" customFormat="1" ht="12" customHeight="1" x14ac:dyDescent="0.2">
      <c r="A24" s="15" t="s">
        <v>86</v>
      </c>
      <c r="B24" s="888" t="s">
        <v>260</v>
      </c>
      <c r="C24" s="384"/>
      <c r="D24" s="668">
        <f>'Z_1.1.sz.mell.'!D26</f>
        <v>0</v>
      </c>
      <c r="E24" s="396">
        <f>'Z_1.1.sz.mell.'!E26</f>
        <v>0</v>
      </c>
    </row>
    <row r="25" spans="1:5" s="400" customFormat="1" ht="12" customHeight="1" x14ac:dyDescent="0.2">
      <c r="A25" s="14" t="s">
        <v>87</v>
      </c>
      <c r="B25" s="889" t="s">
        <v>261</v>
      </c>
      <c r="C25" s="383"/>
      <c r="D25" s="668">
        <f>'Z_1.1.sz.mell.'!D27</f>
        <v>0</v>
      </c>
      <c r="E25" s="396">
        <f>'Z_1.1.sz.mell.'!E27</f>
        <v>0</v>
      </c>
    </row>
    <row r="26" spans="1:5" s="400" customFormat="1" ht="12" customHeight="1" x14ac:dyDescent="0.2">
      <c r="A26" s="14" t="s">
        <v>88</v>
      </c>
      <c r="B26" s="889" t="s">
        <v>419</v>
      </c>
      <c r="C26" s="383"/>
      <c r="D26" s="668">
        <f>'Z_1.1.sz.mell.'!D28</f>
        <v>0</v>
      </c>
      <c r="E26" s="396">
        <f>'Z_1.1.sz.mell.'!E28</f>
        <v>0</v>
      </c>
    </row>
    <row r="27" spans="1:5" s="400" customFormat="1" ht="12" customHeight="1" x14ac:dyDescent="0.2">
      <c r="A27" s="14" t="s">
        <v>89</v>
      </c>
      <c r="B27" s="889" t="s">
        <v>420</v>
      </c>
      <c r="C27" s="383"/>
      <c r="D27" s="668">
        <f>'Z_1.1.sz.mell.'!D29</f>
        <v>0</v>
      </c>
      <c r="E27" s="396">
        <f>'Z_1.1.sz.mell.'!E29</f>
        <v>0</v>
      </c>
    </row>
    <row r="28" spans="1:5" s="400" customFormat="1" ht="12" customHeight="1" x14ac:dyDescent="0.2">
      <c r="A28" s="14" t="s">
        <v>169</v>
      </c>
      <c r="B28" s="889" t="s">
        <v>262</v>
      </c>
      <c r="C28" s="383"/>
      <c r="D28" s="668">
        <f>'Z_1.1.sz.mell.'!D30</f>
        <v>0</v>
      </c>
      <c r="E28" s="396">
        <f>'Z_1.1.sz.mell.'!E30</f>
        <v>0</v>
      </c>
    </row>
    <row r="29" spans="1:5" s="400" customFormat="1" ht="12" customHeight="1" thickBot="1" x14ac:dyDescent="0.25">
      <c r="A29" s="16" t="s">
        <v>170</v>
      </c>
      <c r="B29" s="545" t="s">
        <v>263</v>
      </c>
      <c r="C29" s="385"/>
      <c r="D29" s="668">
        <f>'Z_1.1.sz.mell.'!D31</f>
        <v>0</v>
      </c>
      <c r="E29" s="396">
        <f>'Z_1.1.sz.mell.'!E31</f>
        <v>0</v>
      </c>
    </row>
    <row r="30" spans="1:5" s="400" customFormat="1" ht="12" customHeight="1" thickBot="1" x14ac:dyDescent="0.25">
      <c r="A30" s="32" t="s">
        <v>171</v>
      </c>
      <c r="B30" s="21" t="s">
        <v>555</v>
      </c>
      <c r="C30" s="389">
        <f>SUM(C31:C37)</f>
        <v>0</v>
      </c>
      <c r="D30" s="389">
        <f>SUM(D31:D37)</f>
        <v>28950000</v>
      </c>
      <c r="E30" s="288">
        <f>SUM(E31:E37)</f>
        <v>0</v>
      </c>
    </row>
    <row r="31" spans="1:5" s="400" customFormat="1" ht="12" customHeight="1" x14ac:dyDescent="0.2">
      <c r="A31" s="420" t="s">
        <v>265</v>
      </c>
      <c r="B31" s="401" t="str">
        <f>'Z_1.1.sz.mell.'!B33</f>
        <v>Építményadó</v>
      </c>
      <c r="C31" s="384"/>
      <c r="D31" s="668">
        <f>'Z_1.1.sz.mell.'!D33</f>
        <v>4100000</v>
      </c>
      <c r="E31" s="396">
        <f>'Z_1.1.sz.mell.'!E33</f>
        <v>0</v>
      </c>
    </row>
    <row r="32" spans="1:5" s="400" customFormat="1" ht="12" customHeight="1" x14ac:dyDescent="0.2">
      <c r="A32" s="421" t="s">
        <v>266</v>
      </c>
      <c r="B32" s="401" t="str">
        <f>'Z_1.1.sz.mell.'!B34</f>
        <v>Idegenforgalmi adó</v>
      </c>
      <c r="C32" s="383"/>
      <c r="D32" s="668">
        <f>'Z_1.1.sz.mell.'!D34</f>
        <v>0</v>
      </c>
      <c r="E32" s="396">
        <f>'Z_1.1.sz.mell.'!E34</f>
        <v>0</v>
      </c>
    </row>
    <row r="33" spans="1:5" s="400" customFormat="1" ht="12" customHeight="1" x14ac:dyDescent="0.2">
      <c r="A33" s="421" t="s">
        <v>267</v>
      </c>
      <c r="B33" s="401" t="str">
        <f>'Z_1.1.sz.mell.'!B35</f>
        <v>Iparűzési adó</v>
      </c>
      <c r="C33" s="383"/>
      <c r="D33" s="668">
        <f>'Z_1.1.sz.mell.'!D35</f>
        <v>20000000</v>
      </c>
      <c r="E33" s="396">
        <f>'Z_1.1.sz.mell.'!E35</f>
        <v>0</v>
      </c>
    </row>
    <row r="34" spans="1:5" s="400" customFormat="1" ht="12" customHeight="1" x14ac:dyDescent="0.2">
      <c r="A34" s="421" t="s">
        <v>268</v>
      </c>
      <c r="B34" s="401" t="str">
        <f>'Z_1.1.sz.mell.'!B36</f>
        <v xml:space="preserve">Talajterhelési díj </v>
      </c>
      <c r="C34" s="383"/>
      <c r="D34" s="668">
        <f>'Z_1.1.sz.mell.'!D36</f>
        <v>500000</v>
      </c>
      <c r="E34" s="396">
        <f>'Z_1.1.sz.mell.'!E36</f>
        <v>0</v>
      </c>
    </row>
    <row r="35" spans="1:5" s="400" customFormat="1" ht="12" customHeight="1" x14ac:dyDescent="0.2">
      <c r="A35" s="421" t="s">
        <v>547</v>
      </c>
      <c r="B35" s="401" t="str">
        <f>'Z_1.1.sz.mell.'!B37</f>
        <v>Gépjárműadó</v>
      </c>
      <c r="C35" s="383"/>
      <c r="D35" s="668">
        <f>'Z_1.1.sz.mell.'!D37</f>
        <v>0</v>
      </c>
      <c r="E35" s="396">
        <f>'Z_1.1.sz.mell.'!E37</f>
        <v>0</v>
      </c>
    </row>
    <row r="36" spans="1:5" s="400" customFormat="1" ht="12" customHeight="1" x14ac:dyDescent="0.2">
      <c r="A36" s="421" t="s">
        <v>548</v>
      </c>
      <c r="B36" s="401" t="str">
        <f>'Z_1.1.sz.mell.'!B38</f>
        <v>Telekadó</v>
      </c>
      <c r="C36" s="383"/>
      <c r="D36" s="668">
        <f>'Z_1.1.sz.mell.'!D38</f>
        <v>4200000</v>
      </c>
      <c r="E36" s="396">
        <f>'Z_1.1.sz.mell.'!E38</f>
        <v>0</v>
      </c>
    </row>
    <row r="37" spans="1:5" s="400" customFormat="1" ht="12" customHeight="1" thickBot="1" x14ac:dyDescent="0.25">
      <c r="A37" s="422" t="s">
        <v>549</v>
      </c>
      <c r="B37" s="401" t="str">
        <f>'Z_1.1.sz.mell.'!B39</f>
        <v>Egyéb bírság bevételei</v>
      </c>
      <c r="C37" s="385"/>
      <c r="D37" s="668">
        <f>'Z_1.1.sz.mell.'!D39</f>
        <v>150000</v>
      </c>
      <c r="E37" s="396">
        <f>'Z_1.1.sz.mell.'!E39</f>
        <v>0</v>
      </c>
    </row>
    <row r="38" spans="1:5" s="400" customFormat="1" ht="12" customHeight="1" thickBot="1" x14ac:dyDescent="0.25">
      <c r="A38" s="20" t="s">
        <v>21</v>
      </c>
      <c r="B38" s="887" t="s">
        <v>825</v>
      </c>
      <c r="C38" s="382">
        <f>SUM(C39:C49)</f>
        <v>0</v>
      </c>
      <c r="D38" s="382">
        <f>SUM(D39:D49)</f>
        <v>6400000</v>
      </c>
      <c r="E38" s="282">
        <f>SUM(E39:E49)</f>
        <v>0</v>
      </c>
    </row>
    <row r="39" spans="1:5" s="400" customFormat="1" ht="12" customHeight="1" x14ac:dyDescent="0.2">
      <c r="A39" s="15" t="s">
        <v>90</v>
      </c>
      <c r="B39" s="888" t="s">
        <v>272</v>
      </c>
      <c r="C39" s="384"/>
      <c r="D39" s="668">
        <f>'Z_1.1.sz.mell.'!D41</f>
        <v>0</v>
      </c>
      <c r="E39" s="396">
        <f>'Z_1.1.sz.mell.'!E41</f>
        <v>0</v>
      </c>
    </row>
    <row r="40" spans="1:5" s="400" customFormat="1" ht="12" customHeight="1" x14ac:dyDescent="0.2">
      <c r="A40" s="14" t="s">
        <v>91</v>
      </c>
      <c r="B40" s="889" t="s">
        <v>273</v>
      </c>
      <c r="C40" s="383"/>
      <c r="D40" s="668">
        <f>'Z_1.1.sz.mell.'!D42</f>
        <v>1000000</v>
      </c>
      <c r="E40" s="396">
        <f>'Z_1.1.sz.mell.'!E42</f>
        <v>0</v>
      </c>
    </row>
    <row r="41" spans="1:5" s="400" customFormat="1" ht="12" customHeight="1" x14ac:dyDescent="0.2">
      <c r="A41" s="14" t="s">
        <v>92</v>
      </c>
      <c r="B41" s="889" t="s">
        <v>274</v>
      </c>
      <c r="C41" s="383"/>
      <c r="D41" s="668">
        <f>'Z_1.1.sz.mell.'!D43</f>
        <v>0</v>
      </c>
      <c r="E41" s="396">
        <f>'Z_1.1.sz.mell.'!E43</f>
        <v>0</v>
      </c>
    </row>
    <row r="42" spans="1:5" s="400" customFormat="1" ht="12" customHeight="1" x14ac:dyDescent="0.2">
      <c r="A42" s="14" t="s">
        <v>173</v>
      </c>
      <c r="B42" s="889" t="s">
        <v>275</v>
      </c>
      <c r="C42" s="383"/>
      <c r="D42" s="668">
        <f>'Z_1.1.sz.mell.'!D44</f>
        <v>0</v>
      </c>
      <c r="E42" s="396">
        <f>'Z_1.1.sz.mell.'!E44</f>
        <v>0</v>
      </c>
    </row>
    <row r="43" spans="1:5" s="400" customFormat="1" ht="12" customHeight="1" x14ac:dyDescent="0.2">
      <c r="A43" s="14" t="s">
        <v>174</v>
      </c>
      <c r="B43" s="889" t="s">
        <v>276</v>
      </c>
      <c r="C43" s="383"/>
      <c r="D43" s="668">
        <f>'Z_1.1.sz.mell.'!D45</f>
        <v>4000000</v>
      </c>
      <c r="E43" s="396">
        <f>'Z_1.1.sz.mell.'!E45</f>
        <v>0</v>
      </c>
    </row>
    <row r="44" spans="1:5" s="400" customFormat="1" ht="12" customHeight="1" x14ac:dyDescent="0.2">
      <c r="A44" s="14" t="s">
        <v>175</v>
      </c>
      <c r="B44" s="889" t="s">
        <v>277</v>
      </c>
      <c r="C44" s="383"/>
      <c r="D44" s="668">
        <f>'Z_1.1.sz.mell.'!D46</f>
        <v>1400000</v>
      </c>
      <c r="E44" s="396">
        <f>'Z_1.1.sz.mell.'!E46</f>
        <v>0</v>
      </c>
    </row>
    <row r="45" spans="1:5" s="400" customFormat="1" ht="12" customHeight="1" x14ac:dyDescent="0.2">
      <c r="A45" s="14" t="s">
        <v>176</v>
      </c>
      <c r="B45" s="889" t="s">
        <v>278</v>
      </c>
      <c r="C45" s="383"/>
      <c r="D45" s="668">
        <f>'Z_1.1.sz.mell.'!D47</f>
        <v>0</v>
      </c>
      <c r="E45" s="396">
        <f>'Z_1.1.sz.mell.'!E47</f>
        <v>0</v>
      </c>
    </row>
    <row r="46" spans="1:5" s="400" customFormat="1" ht="12" customHeight="1" x14ac:dyDescent="0.2">
      <c r="A46" s="14" t="s">
        <v>177</v>
      </c>
      <c r="B46" s="889" t="s">
        <v>279</v>
      </c>
      <c r="C46" s="383"/>
      <c r="D46" s="668">
        <f>'Z_1.1.sz.mell.'!D48</f>
        <v>0</v>
      </c>
      <c r="E46" s="396">
        <f>'Z_1.1.sz.mell.'!E48</f>
        <v>0</v>
      </c>
    </row>
    <row r="47" spans="1:5" s="400" customFormat="1" ht="12" customHeight="1" x14ac:dyDescent="0.2">
      <c r="A47" s="14" t="s">
        <v>270</v>
      </c>
      <c r="B47" s="889" t="s">
        <v>280</v>
      </c>
      <c r="C47" s="386"/>
      <c r="D47" s="668">
        <f>'Z_1.1.sz.mell.'!D49</f>
        <v>0</v>
      </c>
      <c r="E47" s="396">
        <f>'Z_1.1.sz.mell.'!E49</f>
        <v>0</v>
      </c>
    </row>
    <row r="48" spans="1:5" s="400" customFormat="1" ht="12" customHeight="1" x14ac:dyDescent="0.2">
      <c r="A48" s="14" t="s">
        <v>271</v>
      </c>
      <c r="B48" s="545" t="s">
        <v>431</v>
      </c>
      <c r="C48" s="387"/>
      <c r="D48" s="668">
        <f>'Z_1.1.sz.mell.'!D50</f>
        <v>0</v>
      </c>
      <c r="E48" s="396">
        <f>'Z_1.1.sz.mell.'!E50</f>
        <v>0</v>
      </c>
    </row>
    <row r="49" spans="1:5" s="400" customFormat="1" ht="12" customHeight="1" thickBot="1" x14ac:dyDescent="0.25">
      <c r="A49" s="16" t="s">
        <v>430</v>
      </c>
      <c r="B49" s="545" t="s">
        <v>281</v>
      </c>
      <c r="C49" s="387"/>
      <c r="D49" s="668">
        <f>'Z_1.1.sz.mell.'!D51</f>
        <v>0</v>
      </c>
      <c r="E49" s="396">
        <f>'Z_1.1.sz.mell.'!E51</f>
        <v>0</v>
      </c>
    </row>
    <row r="50" spans="1:5" s="400" customFormat="1" ht="12" customHeight="1" thickBot="1" x14ac:dyDescent="0.25">
      <c r="A50" s="20" t="s">
        <v>22</v>
      </c>
      <c r="B50" s="887" t="s">
        <v>282</v>
      </c>
      <c r="C50" s="382">
        <f>SUM(C51:C55)</f>
        <v>0</v>
      </c>
      <c r="D50" s="382">
        <f>SUM(D51:D55)</f>
        <v>1000000</v>
      </c>
      <c r="E50" s="282">
        <f>SUM(E51:E55)</f>
        <v>0</v>
      </c>
    </row>
    <row r="51" spans="1:5" s="400" customFormat="1" ht="12" customHeight="1" x14ac:dyDescent="0.2">
      <c r="A51" s="15" t="s">
        <v>93</v>
      </c>
      <c r="B51" s="888" t="s">
        <v>286</v>
      </c>
      <c r="C51" s="447"/>
      <c r="D51" s="668">
        <f>'Z_1.1.sz.mell.'!D53</f>
        <v>0</v>
      </c>
      <c r="E51" s="396">
        <f>'Z_1.1.sz.mell.'!E53</f>
        <v>0</v>
      </c>
    </row>
    <row r="52" spans="1:5" s="400" customFormat="1" ht="12" customHeight="1" x14ac:dyDescent="0.2">
      <c r="A52" s="14" t="s">
        <v>94</v>
      </c>
      <c r="B52" s="889" t="s">
        <v>287</v>
      </c>
      <c r="C52" s="386"/>
      <c r="D52" s="668">
        <f>'Z_1.1.sz.mell.'!D54</f>
        <v>0</v>
      </c>
      <c r="E52" s="396">
        <f>'Z_1.1.sz.mell.'!E54</f>
        <v>0</v>
      </c>
    </row>
    <row r="53" spans="1:5" s="400" customFormat="1" ht="12" customHeight="1" x14ac:dyDescent="0.2">
      <c r="A53" s="14" t="s">
        <v>283</v>
      </c>
      <c r="B53" s="889" t="s">
        <v>288</v>
      </c>
      <c r="C53" s="386"/>
      <c r="D53" s="668">
        <f>'Z_1.1.sz.mell.'!D55</f>
        <v>1000000</v>
      </c>
      <c r="E53" s="396">
        <f>'Z_1.1.sz.mell.'!E55</f>
        <v>0</v>
      </c>
    </row>
    <row r="54" spans="1:5" s="400" customFormat="1" ht="12" customHeight="1" x14ac:dyDescent="0.2">
      <c r="A54" s="14" t="s">
        <v>284</v>
      </c>
      <c r="B54" s="889" t="s">
        <v>289</v>
      </c>
      <c r="C54" s="386"/>
      <c r="D54" s="668">
        <f>'Z_1.1.sz.mell.'!D56</f>
        <v>0</v>
      </c>
      <c r="E54" s="396">
        <f>'Z_1.1.sz.mell.'!E56</f>
        <v>0</v>
      </c>
    </row>
    <row r="55" spans="1:5" s="400" customFormat="1" ht="12" customHeight="1" thickBot="1" x14ac:dyDescent="0.25">
      <c r="A55" s="16" t="s">
        <v>285</v>
      </c>
      <c r="B55" s="545" t="s">
        <v>290</v>
      </c>
      <c r="C55" s="387"/>
      <c r="D55" s="668">
        <f>'Z_1.1.sz.mell.'!D57</f>
        <v>0</v>
      </c>
      <c r="E55" s="396">
        <f>'Z_1.1.sz.mell.'!E57</f>
        <v>0</v>
      </c>
    </row>
    <row r="56" spans="1:5" s="400" customFormat="1" ht="13.5" thickBot="1" x14ac:dyDescent="0.25">
      <c r="A56" s="20" t="s">
        <v>178</v>
      </c>
      <c r="B56" s="887" t="s">
        <v>291</v>
      </c>
      <c r="C56" s="382">
        <f>SUM(C57:C59)</f>
        <v>0</v>
      </c>
      <c r="D56" s="382">
        <f>SUM(D57:D59)</f>
        <v>0</v>
      </c>
      <c r="E56" s="282">
        <f>SUM(E57:E59)</f>
        <v>0</v>
      </c>
    </row>
    <row r="57" spans="1:5" s="400" customFormat="1" ht="12.75" x14ac:dyDescent="0.2">
      <c r="A57" s="15" t="s">
        <v>95</v>
      </c>
      <c r="B57" s="888" t="s">
        <v>292</v>
      </c>
      <c r="C57" s="384"/>
      <c r="D57" s="668">
        <f>'Z_1.1.sz.mell.'!D59</f>
        <v>0</v>
      </c>
      <c r="E57" s="396">
        <f>'Z_1.1.sz.mell.'!E59</f>
        <v>0</v>
      </c>
    </row>
    <row r="58" spans="1:5" s="400" customFormat="1" ht="14.45" customHeight="1" x14ac:dyDescent="0.2">
      <c r="A58" s="14" t="s">
        <v>96</v>
      </c>
      <c r="B58" s="889" t="s">
        <v>826</v>
      </c>
      <c r="C58" s="383"/>
      <c r="D58" s="668">
        <f>'Z_1.1.sz.mell.'!D60</f>
        <v>0</v>
      </c>
      <c r="E58" s="396">
        <f>'Z_1.1.sz.mell.'!E60</f>
        <v>0</v>
      </c>
    </row>
    <row r="59" spans="1:5" s="400" customFormat="1" ht="12.75" x14ac:dyDescent="0.2">
      <c r="A59" s="14" t="s">
        <v>295</v>
      </c>
      <c r="B59" s="889" t="s">
        <v>293</v>
      </c>
      <c r="C59" s="383"/>
      <c r="D59" s="668">
        <f>'Z_1.1.sz.mell.'!D61</f>
        <v>0</v>
      </c>
      <c r="E59" s="396">
        <f>'Z_1.1.sz.mell.'!E61</f>
        <v>0</v>
      </c>
    </row>
    <row r="60" spans="1:5" s="400" customFormat="1" ht="13.5" thickBot="1" x14ac:dyDescent="0.25">
      <c r="A60" s="16" t="s">
        <v>296</v>
      </c>
      <c r="B60" s="545" t="s">
        <v>294</v>
      </c>
      <c r="C60" s="385"/>
      <c r="D60" s="668">
        <f>'Z_1.1.sz.mell.'!D62</f>
        <v>0</v>
      </c>
      <c r="E60" s="396">
        <f>'Z_1.1.sz.mell.'!E62</f>
        <v>0</v>
      </c>
    </row>
    <row r="61" spans="1:5" s="400" customFormat="1" ht="13.5" thickBot="1" x14ac:dyDescent="0.25">
      <c r="A61" s="20" t="s">
        <v>24</v>
      </c>
      <c r="B61" s="892" t="s">
        <v>297</v>
      </c>
      <c r="C61" s="382">
        <f>SUM(C62:C64)</f>
        <v>0</v>
      </c>
      <c r="D61" s="382">
        <f>SUM(D62:D64)</f>
        <v>49575760</v>
      </c>
      <c r="E61" s="282">
        <f>SUM(E62:E64)</f>
        <v>0</v>
      </c>
    </row>
    <row r="62" spans="1:5" s="400" customFormat="1" ht="12.75" x14ac:dyDescent="0.2">
      <c r="A62" s="14" t="s">
        <v>179</v>
      </c>
      <c r="B62" s="888" t="s">
        <v>299</v>
      </c>
      <c r="C62" s="386"/>
      <c r="D62" s="668">
        <f>'Z_1.1.sz.mell.'!D64</f>
        <v>0</v>
      </c>
      <c r="E62" s="396">
        <f>'Z_1.1.sz.mell.'!E64</f>
        <v>0</v>
      </c>
    </row>
    <row r="63" spans="1:5" s="400" customFormat="1" ht="12.75" customHeight="1" x14ac:dyDescent="0.2">
      <c r="A63" s="14" t="s">
        <v>180</v>
      </c>
      <c r="B63" s="889" t="s">
        <v>827</v>
      </c>
      <c r="C63" s="386"/>
      <c r="D63" s="668">
        <f>'Z_1.1.sz.mell.'!D65</f>
        <v>0</v>
      </c>
      <c r="E63" s="396">
        <f>'Z_1.1.sz.mell.'!E65</f>
        <v>0</v>
      </c>
    </row>
    <row r="64" spans="1:5" s="400" customFormat="1" ht="12.75" x14ac:dyDescent="0.2">
      <c r="A64" s="14" t="s">
        <v>228</v>
      </c>
      <c r="B64" s="889" t="s">
        <v>300</v>
      </c>
      <c r="C64" s="386"/>
      <c r="D64" s="668">
        <f>'Z_1.1.sz.mell.'!D66</f>
        <v>49575760</v>
      </c>
      <c r="E64" s="396">
        <f>'Z_1.1.sz.mell.'!E66</f>
        <v>0</v>
      </c>
    </row>
    <row r="65" spans="1:5" s="400" customFormat="1" ht="13.5" thickBot="1" x14ac:dyDescent="0.25">
      <c r="A65" s="14" t="s">
        <v>298</v>
      </c>
      <c r="B65" s="545" t="s">
        <v>301</v>
      </c>
      <c r="C65" s="386"/>
      <c r="D65" s="668">
        <f>'Z_1.1.sz.mell.'!D67</f>
        <v>0</v>
      </c>
      <c r="E65" s="396">
        <f>'Z_1.1.sz.mell.'!E67</f>
        <v>0</v>
      </c>
    </row>
    <row r="66" spans="1:5" s="400" customFormat="1" ht="13.5" thickBot="1" x14ac:dyDescent="0.25">
      <c r="A66" s="20" t="s">
        <v>25</v>
      </c>
      <c r="B66" s="887" t="s">
        <v>302</v>
      </c>
      <c r="C66" s="389">
        <f>+C9+C16+C23+C30+C38+C50+C56+C61</f>
        <v>0</v>
      </c>
      <c r="D66" s="389">
        <f>+D9+D16+D23+D30+D38+D50+D56+D61</f>
        <v>804492923</v>
      </c>
      <c r="E66" s="288">
        <f>+E9+E16+E23+E30+E38+E50+E56+E61</f>
        <v>0</v>
      </c>
    </row>
    <row r="67" spans="1:5" s="400" customFormat="1" ht="13.5" thickBot="1" x14ac:dyDescent="0.25">
      <c r="A67" s="448" t="s">
        <v>303</v>
      </c>
      <c r="B67" s="892" t="s">
        <v>538</v>
      </c>
      <c r="C67" s="382">
        <f>SUM(C68:C70)</f>
        <v>0</v>
      </c>
      <c r="D67" s="382">
        <f>SUM(D68:D70)</f>
        <v>17000000</v>
      </c>
      <c r="E67" s="282">
        <f>SUM(E68:E70)</f>
        <v>0</v>
      </c>
    </row>
    <row r="68" spans="1:5" s="400" customFormat="1" ht="12.75" x14ac:dyDescent="0.2">
      <c r="A68" s="14" t="s">
        <v>332</v>
      </c>
      <c r="B68" s="888" t="s">
        <v>305</v>
      </c>
      <c r="C68" s="386"/>
      <c r="D68" s="668">
        <f>'Z_1.1.sz.mell.'!D70</f>
        <v>0</v>
      </c>
      <c r="E68" s="396">
        <f>'Z_1.1.sz.mell.'!E70</f>
        <v>0</v>
      </c>
    </row>
    <row r="69" spans="1:5" s="400" customFormat="1" ht="12.75" x14ac:dyDescent="0.2">
      <c r="A69" s="14" t="s">
        <v>341</v>
      </c>
      <c r="B69" s="889" t="s">
        <v>306</v>
      </c>
      <c r="C69" s="386"/>
      <c r="D69" s="668">
        <f>'Z_1.1.sz.mell.'!D71</f>
        <v>17000000</v>
      </c>
      <c r="E69" s="396">
        <f>'Z_1.1.sz.mell.'!E71</f>
        <v>0</v>
      </c>
    </row>
    <row r="70" spans="1:5" s="400" customFormat="1" ht="13.5" thickBot="1" x14ac:dyDescent="0.25">
      <c r="A70" s="14" t="s">
        <v>342</v>
      </c>
      <c r="B70" s="545" t="s">
        <v>1122</v>
      </c>
      <c r="C70" s="386"/>
      <c r="D70" s="668">
        <f>'Z_1.1.sz.mell.'!D72</f>
        <v>0</v>
      </c>
      <c r="E70" s="396">
        <f>'Z_1.1.sz.mell.'!E72</f>
        <v>0</v>
      </c>
    </row>
    <row r="71" spans="1:5" s="400" customFormat="1" ht="13.5" thickBot="1" x14ac:dyDescent="0.25">
      <c r="A71" s="448" t="s">
        <v>308</v>
      </c>
      <c r="B71" s="892" t="s">
        <v>309</v>
      </c>
      <c r="C71" s="382">
        <f>SUM(C72:C75)</f>
        <v>0</v>
      </c>
      <c r="D71" s="382">
        <f>SUM(D72:D75)</f>
        <v>0</v>
      </c>
      <c r="E71" s="282">
        <f>SUM(E72:E75)</f>
        <v>0</v>
      </c>
    </row>
    <row r="72" spans="1:5" s="400" customFormat="1" ht="12.75" x14ac:dyDescent="0.2">
      <c r="A72" s="14" t="s">
        <v>147</v>
      </c>
      <c r="B72" s="893" t="s">
        <v>310</v>
      </c>
      <c r="C72" s="386"/>
      <c r="D72" s="668">
        <f>'Z_1.1.sz.mell.'!D74</f>
        <v>0</v>
      </c>
      <c r="E72" s="396">
        <f>'Z_1.1.sz.mell.'!E74</f>
        <v>0</v>
      </c>
    </row>
    <row r="73" spans="1:5" s="400" customFormat="1" ht="12.75" x14ac:dyDescent="0.2">
      <c r="A73" s="14" t="s">
        <v>148</v>
      </c>
      <c r="B73" s="893" t="s">
        <v>565</v>
      </c>
      <c r="C73" s="386"/>
      <c r="D73" s="668">
        <f>'Z_1.1.sz.mell.'!D75</f>
        <v>0</v>
      </c>
      <c r="E73" s="396">
        <f>'Z_1.1.sz.mell.'!E75</f>
        <v>0</v>
      </c>
    </row>
    <row r="74" spans="1:5" s="400" customFormat="1" ht="12" customHeight="1" x14ac:dyDescent="0.2">
      <c r="A74" s="14" t="s">
        <v>333</v>
      </c>
      <c r="B74" s="893" t="s">
        <v>311</v>
      </c>
      <c r="C74" s="386"/>
      <c r="D74" s="668">
        <f>'Z_1.1.sz.mell.'!D76</f>
        <v>0</v>
      </c>
      <c r="E74" s="396">
        <f>'Z_1.1.sz.mell.'!E76</f>
        <v>0</v>
      </c>
    </row>
    <row r="75" spans="1:5" s="400" customFormat="1" ht="12" customHeight="1" thickBot="1" x14ac:dyDescent="0.25">
      <c r="A75" s="14" t="s">
        <v>334</v>
      </c>
      <c r="B75" s="894" t="s">
        <v>566</v>
      </c>
      <c r="C75" s="386"/>
      <c r="D75" s="668">
        <f>'Z_1.1.sz.mell.'!D77</f>
        <v>0</v>
      </c>
      <c r="E75" s="396">
        <f>'Z_1.1.sz.mell.'!E77</f>
        <v>0</v>
      </c>
    </row>
    <row r="76" spans="1:5" s="400" customFormat="1" ht="12" customHeight="1" thickBot="1" x14ac:dyDescent="0.25">
      <c r="A76" s="448" t="s">
        <v>312</v>
      </c>
      <c r="B76" s="892" t="s">
        <v>313</v>
      </c>
      <c r="C76" s="382">
        <f>SUM(C77:C78)</f>
        <v>0</v>
      </c>
      <c r="D76" s="382">
        <f>SUM(D77:D78)</f>
        <v>351089932</v>
      </c>
      <c r="E76" s="282">
        <f>SUM(E77:E78)</f>
        <v>0</v>
      </c>
    </row>
    <row r="77" spans="1:5" s="400" customFormat="1" ht="12" customHeight="1" x14ac:dyDescent="0.2">
      <c r="A77" s="14" t="s">
        <v>335</v>
      </c>
      <c r="B77" s="888" t="s">
        <v>314</v>
      </c>
      <c r="C77" s="386"/>
      <c r="D77" s="668">
        <f>'Z_1.1.sz.mell.'!D79</f>
        <v>351089932</v>
      </c>
      <c r="E77" s="766">
        <f>'Z_1.1.sz.mell.'!E79</f>
        <v>0</v>
      </c>
    </row>
    <row r="78" spans="1:5" s="400" customFormat="1" ht="12" customHeight="1" thickBot="1" x14ac:dyDescent="0.25">
      <c r="A78" s="14" t="s">
        <v>336</v>
      </c>
      <c r="B78" s="545" t="s">
        <v>315</v>
      </c>
      <c r="C78" s="386"/>
      <c r="D78" s="668">
        <f>'Z_1.1.sz.mell.'!D80</f>
        <v>0</v>
      </c>
      <c r="E78" s="396">
        <f>'Z_1.1.sz.mell.'!E80</f>
        <v>0</v>
      </c>
    </row>
    <row r="79" spans="1:5" s="400" customFormat="1" ht="12" customHeight="1" thickBot="1" x14ac:dyDescent="0.25">
      <c r="A79" s="448" t="s">
        <v>316</v>
      </c>
      <c r="B79" s="892" t="s">
        <v>317</v>
      </c>
      <c r="C79" s="382">
        <f>SUM(C80:C82)</f>
        <v>0</v>
      </c>
      <c r="D79" s="382">
        <f>SUM(D80:D82)</f>
        <v>0</v>
      </c>
      <c r="E79" s="282">
        <f>SUM(E80:E82)</f>
        <v>0</v>
      </c>
    </row>
    <row r="80" spans="1:5" s="400" customFormat="1" ht="12" customHeight="1" x14ac:dyDescent="0.2">
      <c r="A80" s="14" t="s">
        <v>337</v>
      </c>
      <c r="B80" s="888" t="s">
        <v>318</v>
      </c>
      <c r="C80" s="386"/>
      <c r="D80" s="668">
        <f>'Z_1.1.sz.mell.'!D82</f>
        <v>0</v>
      </c>
      <c r="E80" s="396">
        <f>'Z_1.1.sz.mell.'!E82</f>
        <v>0</v>
      </c>
    </row>
    <row r="81" spans="1:5" s="400" customFormat="1" ht="12" customHeight="1" x14ac:dyDescent="0.2">
      <c r="A81" s="14" t="s">
        <v>338</v>
      </c>
      <c r="B81" s="889" t="s">
        <v>319</v>
      </c>
      <c r="C81" s="386"/>
      <c r="D81" s="668">
        <f>'Z_1.1.sz.mell.'!D83</f>
        <v>0</v>
      </c>
      <c r="E81" s="396">
        <f>'Z_1.1.sz.mell.'!E83</f>
        <v>0</v>
      </c>
    </row>
    <row r="82" spans="1:5" s="400" customFormat="1" ht="12" customHeight="1" thickBot="1" x14ac:dyDescent="0.25">
      <c r="A82" s="14" t="s">
        <v>339</v>
      </c>
      <c r="B82" s="895" t="s">
        <v>744</v>
      </c>
      <c r="C82" s="386"/>
      <c r="D82" s="668">
        <f>'Z_1.1.sz.mell.'!D84</f>
        <v>0</v>
      </c>
      <c r="E82" s="396">
        <f>'Z_1.1.sz.mell.'!E84</f>
        <v>0</v>
      </c>
    </row>
    <row r="83" spans="1:5" s="400" customFormat="1" ht="12" customHeight="1" thickBot="1" x14ac:dyDescent="0.25">
      <c r="A83" s="448" t="s">
        <v>320</v>
      </c>
      <c r="B83" s="892" t="s">
        <v>340</v>
      </c>
      <c r="C83" s="382">
        <f>SUM(C84:C87)</f>
        <v>0</v>
      </c>
      <c r="D83" s="382">
        <f>SUM(D84:D87)</f>
        <v>0</v>
      </c>
      <c r="E83" s="282">
        <f>SUM(E84:E87)</f>
        <v>0</v>
      </c>
    </row>
    <row r="84" spans="1:5" s="400" customFormat="1" ht="12" customHeight="1" x14ac:dyDescent="0.2">
      <c r="A84" s="896" t="s">
        <v>321</v>
      </c>
      <c r="B84" s="888" t="s">
        <v>322</v>
      </c>
      <c r="C84" s="386"/>
      <c r="D84" s="668">
        <f>'Z_1.1.sz.mell.'!D86</f>
        <v>0</v>
      </c>
      <c r="E84" s="396">
        <f>'Z_1.1.sz.mell.'!E86</f>
        <v>0</v>
      </c>
    </row>
    <row r="85" spans="1:5" s="400" customFormat="1" ht="12" customHeight="1" x14ac:dyDescent="0.2">
      <c r="A85" s="897" t="s">
        <v>323</v>
      </c>
      <c r="B85" s="889" t="s">
        <v>324</v>
      </c>
      <c r="C85" s="386"/>
      <c r="D85" s="668">
        <f>'Z_1.1.sz.mell.'!D87</f>
        <v>0</v>
      </c>
      <c r="E85" s="396">
        <f>'Z_1.1.sz.mell.'!E87</f>
        <v>0</v>
      </c>
    </row>
    <row r="86" spans="1:5" s="400" customFormat="1" ht="12" customHeight="1" x14ac:dyDescent="0.2">
      <c r="A86" s="897" t="s">
        <v>325</v>
      </c>
      <c r="B86" s="889" t="s">
        <v>326</v>
      </c>
      <c r="C86" s="386"/>
      <c r="D86" s="668">
        <f>'Z_1.1.sz.mell.'!D88</f>
        <v>0</v>
      </c>
      <c r="E86" s="396">
        <f>'Z_1.1.sz.mell.'!E88</f>
        <v>0</v>
      </c>
    </row>
    <row r="87" spans="1:5" s="400" customFormat="1" ht="12" customHeight="1" thickBot="1" x14ac:dyDescent="0.25">
      <c r="A87" s="898" t="s">
        <v>327</v>
      </c>
      <c r="B87" s="545" t="s">
        <v>328</v>
      </c>
      <c r="C87" s="386"/>
      <c r="D87" s="668">
        <f>'Z_1.1.sz.mell.'!D89</f>
        <v>0</v>
      </c>
      <c r="E87" s="2029">
        <f>'Z_1.1.sz.mell.'!E89</f>
        <v>0</v>
      </c>
    </row>
    <row r="88" spans="1:5" s="400" customFormat="1" ht="12" customHeight="1" thickBot="1" x14ac:dyDescent="0.25">
      <c r="A88" s="448" t="s">
        <v>329</v>
      </c>
      <c r="B88" s="892" t="s">
        <v>330</v>
      </c>
      <c r="C88" s="450"/>
      <c r="D88" s="1247">
        <f>'Z_1.1.sz.mell.'!D90</f>
        <v>0</v>
      </c>
      <c r="E88" s="1248">
        <f>'Z_1.1.sz.mell.'!E90</f>
        <v>0</v>
      </c>
    </row>
    <row r="89" spans="1:5" s="400" customFormat="1" ht="13.5" customHeight="1" thickBot="1" x14ac:dyDescent="0.25">
      <c r="A89" s="448" t="s">
        <v>331</v>
      </c>
      <c r="B89" s="899" t="s">
        <v>828</v>
      </c>
      <c r="C89" s="389">
        <f>+C67+C71+C76+C79+C83+C88</f>
        <v>0</v>
      </c>
      <c r="D89" s="389">
        <f>+D67+D71+D76+D79+D83+D88</f>
        <v>368089932</v>
      </c>
      <c r="E89" s="432">
        <f>+E67+E71+E76+E79+E83+E88</f>
        <v>0</v>
      </c>
    </row>
    <row r="90" spans="1:5" s="400" customFormat="1" ht="12" customHeight="1" thickBot="1" x14ac:dyDescent="0.25">
      <c r="A90" s="449" t="s">
        <v>343</v>
      </c>
      <c r="B90" s="900" t="s">
        <v>829</v>
      </c>
      <c r="C90" s="389">
        <f>+C66+C89</f>
        <v>0</v>
      </c>
      <c r="D90" s="389">
        <f>+D66+D89</f>
        <v>1172582855</v>
      </c>
      <c r="E90" s="432">
        <f>+E66+E89</f>
        <v>0</v>
      </c>
    </row>
    <row r="91" spans="1:5" ht="16.5" customHeight="1" x14ac:dyDescent="0.25">
      <c r="A91" s="2109" t="s">
        <v>46</v>
      </c>
      <c r="B91" s="2109"/>
      <c r="C91" s="2109"/>
      <c r="D91" s="2109"/>
      <c r="E91" s="2109"/>
    </row>
    <row r="92" spans="1:5" s="410" customFormat="1" ht="16.5" customHeight="1" thickBot="1" x14ac:dyDescent="0.3">
      <c r="A92" s="901" t="s">
        <v>151</v>
      </c>
      <c r="B92" s="901"/>
      <c r="C92" s="901"/>
      <c r="D92" s="683"/>
      <c r="E92" s="683" t="str">
        <f>E5</f>
        <v xml:space="preserve"> Forintban!</v>
      </c>
    </row>
    <row r="93" spans="1:5" s="410" customFormat="1" ht="16.5" customHeight="1" x14ac:dyDescent="0.25">
      <c r="A93" s="2495" t="s">
        <v>68</v>
      </c>
      <c r="B93" s="2207" t="s">
        <v>745</v>
      </c>
      <c r="C93" s="2204" t="str">
        <f>+C6</f>
        <v>2020. évi tény</v>
      </c>
      <c r="D93" s="2498" t="str">
        <f>+D6</f>
        <v>2021. évi</v>
      </c>
      <c r="E93" s="2499"/>
    </row>
    <row r="94" spans="1:5" ht="38.1" customHeight="1" thickBot="1" x14ac:dyDescent="0.3">
      <c r="A94" s="2496"/>
      <c r="B94" s="2497"/>
      <c r="C94" s="2205"/>
      <c r="D94" s="823" t="s">
        <v>804</v>
      </c>
      <c r="E94" s="902" t="s">
        <v>797</v>
      </c>
    </row>
    <row r="95" spans="1:5" s="399" customFormat="1" ht="12" customHeight="1" thickBot="1" x14ac:dyDescent="0.25">
      <c r="A95" s="32" t="s">
        <v>488</v>
      </c>
      <c r="B95" s="33" t="s">
        <v>489</v>
      </c>
      <c r="C95" s="33" t="s">
        <v>490</v>
      </c>
      <c r="D95" s="33" t="s">
        <v>491</v>
      </c>
      <c r="E95" s="433" t="s">
        <v>493</v>
      </c>
    </row>
    <row r="96" spans="1:5" ht="12" customHeight="1" thickBot="1" x14ac:dyDescent="0.3">
      <c r="A96" s="22" t="s">
        <v>17</v>
      </c>
      <c r="B96" s="28" t="s">
        <v>830</v>
      </c>
      <c r="C96" s="381">
        <f>SUM(C97:C101)</f>
        <v>0</v>
      </c>
      <c r="D96" s="381">
        <f>+D97+D98+D99+D100+D101</f>
        <v>743094345</v>
      </c>
      <c r="E96" s="476">
        <f>+E97+E98+E99+E100+E101</f>
        <v>0</v>
      </c>
    </row>
    <row r="97" spans="1:5" ht="12" customHeight="1" x14ac:dyDescent="0.25">
      <c r="A97" s="17" t="s">
        <v>97</v>
      </c>
      <c r="B97" s="903" t="s">
        <v>48</v>
      </c>
      <c r="C97" s="483"/>
      <c r="D97" s="2030">
        <f>'Z_1.1.sz.mell.'!D101</f>
        <v>300245105</v>
      </c>
      <c r="E97" s="2031">
        <f>'Z_1.1.sz.mell.'!E101</f>
        <v>0</v>
      </c>
    </row>
    <row r="98" spans="1:5" ht="12" customHeight="1" x14ac:dyDescent="0.25">
      <c r="A98" s="14" t="s">
        <v>98</v>
      </c>
      <c r="B98" s="904" t="s">
        <v>181</v>
      </c>
      <c r="C98" s="383"/>
      <c r="D98" s="686">
        <f>'Z_1.1.sz.mell.'!D102</f>
        <v>46537992</v>
      </c>
      <c r="E98" s="752">
        <f>'Z_1.1.sz.mell.'!E102</f>
        <v>0</v>
      </c>
    </row>
    <row r="99" spans="1:5" ht="12" customHeight="1" x14ac:dyDescent="0.25">
      <c r="A99" s="14" t="s">
        <v>99</v>
      </c>
      <c r="B99" s="904" t="s">
        <v>138</v>
      </c>
      <c r="C99" s="385"/>
      <c r="D99" s="686">
        <f>'Z_1.1.sz.mell.'!D103</f>
        <v>179640627</v>
      </c>
      <c r="E99" s="752">
        <f>'Z_1.1.sz.mell.'!E103</f>
        <v>0</v>
      </c>
    </row>
    <row r="100" spans="1:5" ht="12" customHeight="1" x14ac:dyDescent="0.25">
      <c r="A100" s="14" t="s">
        <v>100</v>
      </c>
      <c r="B100" s="905" t="s">
        <v>182</v>
      </c>
      <c r="C100" s="385"/>
      <c r="D100" s="686">
        <f>'Z_1.1.sz.mell.'!D104</f>
        <v>17000000</v>
      </c>
      <c r="E100" s="752">
        <f>'Z_1.1.sz.mell.'!E104</f>
        <v>0</v>
      </c>
    </row>
    <row r="101" spans="1:5" ht="12" customHeight="1" x14ac:dyDescent="0.25">
      <c r="A101" s="14" t="s">
        <v>111</v>
      </c>
      <c r="B101" s="906" t="s">
        <v>183</v>
      </c>
      <c r="C101" s="385"/>
      <c r="D101" s="686">
        <f>'Z_1.1.sz.mell.'!D105</f>
        <v>199670621</v>
      </c>
      <c r="E101" s="752">
        <f>'Z_1.1.sz.mell.'!E105</f>
        <v>0</v>
      </c>
    </row>
    <row r="102" spans="1:5" ht="12" customHeight="1" x14ac:dyDescent="0.25">
      <c r="A102" s="14" t="s">
        <v>101</v>
      </c>
      <c r="B102" s="1541" t="s">
        <v>437</v>
      </c>
      <c r="C102" s="385"/>
      <c r="D102" s="686">
        <f>'Z_1.1.sz.mell.'!D106</f>
        <v>0</v>
      </c>
      <c r="E102" s="752">
        <f>'Z_1.1.sz.mell.'!E106</f>
        <v>0</v>
      </c>
    </row>
    <row r="103" spans="1:5" ht="12" customHeight="1" x14ac:dyDescent="0.25">
      <c r="A103" s="14" t="s">
        <v>102</v>
      </c>
      <c r="B103" s="1544" t="s">
        <v>436</v>
      </c>
      <c r="C103" s="385"/>
      <c r="D103" s="686">
        <f>'Z_1.1.sz.mell.'!D107</f>
        <v>0</v>
      </c>
      <c r="E103" s="752">
        <f>'Z_1.1.sz.mell.'!E107</f>
        <v>0</v>
      </c>
    </row>
    <row r="104" spans="1:5" ht="12" customHeight="1" x14ac:dyDescent="0.25">
      <c r="A104" s="14" t="s">
        <v>112</v>
      </c>
      <c r="B104" s="1544" t="s">
        <v>435</v>
      </c>
      <c r="C104" s="385"/>
      <c r="D104" s="686">
        <f>'Z_1.1.sz.mell.'!D108</f>
        <v>0</v>
      </c>
      <c r="E104" s="752">
        <f>'Z_1.1.sz.mell.'!E108</f>
        <v>0</v>
      </c>
    </row>
    <row r="105" spans="1:5" ht="12" customHeight="1" x14ac:dyDescent="0.25">
      <c r="A105" s="14" t="s">
        <v>113</v>
      </c>
      <c r="B105" s="1545" t="s">
        <v>346</v>
      </c>
      <c r="C105" s="385"/>
      <c r="D105" s="686">
        <f>'Z_1.1.sz.mell.'!D109</f>
        <v>0</v>
      </c>
      <c r="E105" s="752">
        <f>'Z_1.1.sz.mell.'!E109</f>
        <v>0</v>
      </c>
    </row>
    <row r="106" spans="1:5" ht="12" customHeight="1" x14ac:dyDescent="0.25">
      <c r="A106" s="14" t="s">
        <v>114</v>
      </c>
      <c r="B106" s="1546" t="s">
        <v>347</v>
      </c>
      <c r="C106" s="385"/>
      <c r="D106" s="686">
        <f>'Z_1.1.sz.mell.'!D110</f>
        <v>0</v>
      </c>
      <c r="E106" s="752">
        <f>'Z_1.1.sz.mell.'!E110</f>
        <v>0</v>
      </c>
    </row>
    <row r="107" spans="1:5" ht="12" customHeight="1" x14ac:dyDescent="0.25">
      <c r="A107" s="14" t="s">
        <v>115</v>
      </c>
      <c r="B107" s="1546" t="s">
        <v>348</v>
      </c>
      <c r="C107" s="385"/>
      <c r="D107" s="686">
        <f>'Z_1.1.sz.mell.'!D111</f>
        <v>0</v>
      </c>
      <c r="E107" s="752">
        <f>'Z_1.1.sz.mell.'!E111</f>
        <v>0</v>
      </c>
    </row>
    <row r="108" spans="1:5" ht="12" customHeight="1" x14ac:dyDescent="0.25">
      <c r="A108" s="14" t="s">
        <v>117</v>
      </c>
      <c r="B108" s="1545" t="s">
        <v>349</v>
      </c>
      <c r="C108" s="385"/>
      <c r="D108" s="686">
        <f>'Z_1.1.sz.mell.'!D112</f>
        <v>0</v>
      </c>
      <c r="E108" s="752">
        <f>'Z_1.1.sz.mell.'!E112</f>
        <v>0</v>
      </c>
    </row>
    <row r="109" spans="1:5" ht="12" customHeight="1" x14ac:dyDescent="0.25">
      <c r="A109" s="13" t="s">
        <v>184</v>
      </c>
      <c r="B109" s="1545" t="s">
        <v>350</v>
      </c>
      <c r="C109" s="385"/>
      <c r="D109" s="686">
        <f>'Z_1.1.sz.mell.'!D113</f>
        <v>0</v>
      </c>
      <c r="E109" s="752">
        <f>'Z_1.1.sz.mell.'!E113</f>
        <v>0</v>
      </c>
    </row>
    <row r="110" spans="1:5" ht="12" customHeight="1" x14ac:dyDescent="0.25">
      <c r="A110" s="14" t="s">
        <v>344</v>
      </c>
      <c r="B110" s="1546" t="s">
        <v>351</v>
      </c>
      <c r="C110" s="385"/>
      <c r="D110" s="686">
        <f>'Z_1.1.sz.mell.'!D114</f>
        <v>0</v>
      </c>
      <c r="E110" s="752">
        <f>'Z_1.1.sz.mell.'!E114</f>
        <v>0</v>
      </c>
    </row>
    <row r="111" spans="1:5" ht="12" customHeight="1" x14ac:dyDescent="0.25">
      <c r="A111" s="16" t="s">
        <v>345</v>
      </c>
      <c r="B111" s="1544" t="s">
        <v>352</v>
      </c>
      <c r="C111" s="385"/>
      <c r="D111" s="686">
        <f>'Z_1.1.sz.mell.'!D115</f>
        <v>0</v>
      </c>
      <c r="E111" s="752">
        <f>'Z_1.1.sz.mell.'!E115</f>
        <v>0</v>
      </c>
    </row>
    <row r="112" spans="1:5" ht="12" customHeight="1" x14ac:dyDescent="0.25">
      <c r="A112" s="14" t="s">
        <v>433</v>
      </c>
      <c r="B112" s="1544" t="s">
        <v>353</v>
      </c>
      <c r="C112" s="383"/>
      <c r="D112" s="686">
        <f>'Z_1.1.sz.mell.'!D116</f>
        <v>0</v>
      </c>
      <c r="E112" s="752">
        <f>'Z_1.1.sz.mell.'!E116</f>
        <v>0</v>
      </c>
    </row>
    <row r="113" spans="1:5" ht="12" customHeight="1" x14ac:dyDescent="0.25">
      <c r="A113" s="14" t="s">
        <v>434</v>
      </c>
      <c r="B113" s="1544" t="s">
        <v>354</v>
      </c>
      <c r="C113" s="383"/>
      <c r="D113" s="686">
        <f>'Z_1.1.sz.mell.'!D117</f>
        <v>0</v>
      </c>
      <c r="E113" s="752">
        <f>'Z_1.1.sz.mell.'!E117</f>
        <v>0</v>
      </c>
    </row>
    <row r="114" spans="1:5" ht="12" customHeight="1" x14ac:dyDescent="0.25">
      <c r="A114" s="14" t="s">
        <v>438</v>
      </c>
      <c r="B114" s="1542" t="s">
        <v>49</v>
      </c>
      <c r="C114" s="383"/>
      <c r="D114" s="686">
        <f>'Z_1.1.sz.mell.'!D118</f>
        <v>0</v>
      </c>
      <c r="E114" s="752">
        <f>'Z_1.1.sz.mell.'!E118</f>
        <v>0</v>
      </c>
    </row>
    <row r="115" spans="1:5" ht="12" customHeight="1" x14ac:dyDescent="0.25">
      <c r="A115" s="14" t="s">
        <v>439</v>
      </c>
      <c r="B115" s="1541" t="s">
        <v>441</v>
      </c>
      <c r="C115" s="383"/>
      <c r="D115" s="686">
        <f>'Z_1.1.sz.mell.'!D119</f>
        <v>0</v>
      </c>
      <c r="E115" s="752">
        <f>'Z_1.1.sz.mell.'!E119</f>
        <v>0</v>
      </c>
    </row>
    <row r="116" spans="1:5" ht="12" customHeight="1" thickBot="1" x14ac:dyDescent="0.3">
      <c r="A116" s="15" t="s">
        <v>440</v>
      </c>
      <c r="B116" s="1549" t="s">
        <v>442</v>
      </c>
      <c r="C116" s="2091"/>
      <c r="D116" s="686">
        <f>'Z_1.1.sz.mell.'!D120</f>
        <v>0</v>
      </c>
      <c r="E116" s="752">
        <f>'Z_1.1.sz.mell.'!E120</f>
        <v>0</v>
      </c>
    </row>
    <row r="117" spans="1:5" ht="12" customHeight="1" thickBot="1" x14ac:dyDescent="0.3">
      <c r="A117" s="20" t="s">
        <v>18</v>
      </c>
      <c r="B117" s="27" t="s">
        <v>831</v>
      </c>
      <c r="C117" s="382">
        <f>+C118+C120+C122</f>
        <v>0</v>
      </c>
      <c r="D117" s="382">
        <f>+D118+D120+D122</f>
        <v>596836313</v>
      </c>
      <c r="E117" s="282">
        <f>+E118+E120+E122</f>
        <v>0</v>
      </c>
    </row>
    <row r="118" spans="1:5" ht="12" customHeight="1" x14ac:dyDescent="0.25">
      <c r="A118" s="15" t="s">
        <v>103</v>
      </c>
      <c r="B118" s="904" t="s">
        <v>227</v>
      </c>
      <c r="C118" s="384"/>
      <c r="D118" s="686">
        <f>'Z_1.1.sz.mell.'!D122</f>
        <v>429646847</v>
      </c>
      <c r="E118" s="752">
        <f>'Z_1.1.sz.mell.'!E122</f>
        <v>0</v>
      </c>
    </row>
    <row r="119" spans="1:5" ht="12" customHeight="1" x14ac:dyDescent="0.25">
      <c r="A119" s="15" t="s">
        <v>104</v>
      </c>
      <c r="B119" s="907" t="s">
        <v>359</v>
      </c>
      <c r="C119" s="384"/>
      <c r="D119" s="686">
        <f>'Z_1.1.sz.mell.'!D123</f>
        <v>0</v>
      </c>
      <c r="E119" s="752">
        <f>'Z_1.1.sz.mell.'!E123</f>
        <v>0</v>
      </c>
    </row>
    <row r="120" spans="1:5" x14ac:dyDescent="0.25">
      <c r="A120" s="15" t="s">
        <v>105</v>
      </c>
      <c r="B120" s="907" t="s">
        <v>185</v>
      </c>
      <c r="C120" s="383"/>
      <c r="D120" s="686">
        <f>'Z_1.1.sz.mell.'!D124</f>
        <v>117613706</v>
      </c>
      <c r="E120" s="752">
        <f>'Z_1.1.sz.mell.'!E124</f>
        <v>0</v>
      </c>
    </row>
    <row r="121" spans="1:5" ht="12" customHeight="1" x14ac:dyDescent="0.25">
      <c r="A121" s="15" t="s">
        <v>106</v>
      </c>
      <c r="B121" s="907" t="s">
        <v>360</v>
      </c>
      <c r="C121" s="383"/>
      <c r="D121" s="686">
        <f>'Z_1.1.sz.mell.'!D125</f>
        <v>0</v>
      </c>
      <c r="E121" s="752">
        <f>'Z_1.1.sz.mell.'!E125</f>
        <v>0</v>
      </c>
    </row>
    <row r="122" spans="1:5" ht="12" customHeight="1" x14ac:dyDescent="0.25">
      <c r="A122" s="15" t="s">
        <v>107</v>
      </c>
      <c r="B122" s="545" t="s">
        <v>229</v>
      </c>
      <c r="C122" s="383"/>
      <c r="D122" s="686">
        <f>'Z_1.1.sz.mell.'!D126</f>
        <v>49575760</v>
      </c>
      <c r="E122" s="752">
        <f>'Z_1.1.sz.mell.'!E126</f>
        <v>0</v>
      </c>
    </row>
    <row r="123" spans="1:5" x14ac:dyDescent="0.25">
      <c r="A123" s="15" t="s">
        <v>116</v>
      </c>
      <c r="B123" s="889" t="s">
        <v>423</v>
      </c>
      <c r="C123" s="383"/>
      <c r="D123" s="686">
        <f>'Z_1.1.sz.mell.'!D127</f>
        <v>0</v>
      </c>
      <c r="E123" s="752">
        <f>'Z_1.1.sz.mell.'!E127</f>
        <v>0</v>
      </c>
    </row>
    <row r="124" spans="1:5" x14ac:dyDescent="0.25">
      <c r="A124" s="15" t="s">
        <v>118</v>
      </c>
      <c r="B124" s="908" t="s">
        <v>365</v>
      </c>
      <c r="C124" s="383"/>
      <c r="D124" s="686">
        <f>'Z_1.1.sz.mell.'!D128</f>
        <v>0</v>
      </c>
      <c r="E124" s="752">
        <f>'Z_1.1.sz.mell.'!E128</f>
        <v>0</v>
      </c>
    </row>
    <row r="125" spans="1:5" ht="12" customHeight="1" x14ac:dyDescent="0.25">
      <c r="A125" s="15" t="s">
        <v>186</v>
      </c>
      <c r="B125" s="904" t="s">
        <v>348</v>
      </c>
      <c r="C125" s="383"/>
      <c r="D125" s="686">
        <f>'Z_1.1.sz.mell.'!D129</f>
        <v>0</v>
      </c>
      <c r="E125" s="752">
        <f>'Z_1.1.sz.mell.'!E129</f>
        <v>0</v>
      </c>
    </row>
    <row r="126" spans="1:5" ht="12" customHeight="1" x14ac:dyDescent="0.25">
      <c r="A126" s="15" t="s">
        <v>187</v>
      </c>
      <c r="B126" s="904" t="s">
        <v>364</v>
      </c>
      <c r="C126" s="383"/>
      <c r="D126" s="686">
        <f>'Z_1.1.sz.mell.'!D130</f>
        <v>0</v>
      </c>
      <c r="E126" s="752">
        <f>'Z_1.1.sz.mell.'!E130</f>
        <v>0</v>
      </c>
    </row>
    <row r="127" spans="1:5" ht="12" customHeight="1" x14ac:dyDescent="0.25">
      <c r="A127" s="15" t="s">
        <v>188</v>
      </c>
      <c r="B127" s="904" t="s">
        <v>363</v>
      </c>
      <c r="C127" s="383"/>
      <c r="D127" s="686">
        <f>'Z_1.1.sz.mell.'!D131</f>
        <v>0</v>
      </c>
      <c r="E127" s="752">
        <f>'Z_1.1.sz.mell.'!E131</f>
        <v>0</v>
      </c>
    </row>
    <row r="128" spans="1:5" s="909" customFormat="1" ht="12" customHeight="1" x14ac:dyDescent="0.2">
      <c r="A128" s="15" t="s">
        <v>356</v>
      </c>
      <c r="B128" s="904" t="s">
        <v>351</v>
      </c>
      <c r="C128" s="383"/>
      <c r="D128" s="686">
        <f>'Z_1.1.sz.mell.'!D132</f>
        <v>0</v>
      </c>
      <c r="E128" s="752">
        <f>'Z_1.1.sz.mell.'!E132</f>
        <v>0</v>
      </c>
    </row>
    <row r="129" spans="1:5" ht="12" customHeight="1" x14ac:dyDescent="0.25">
      <c r="A129" s="15" t="s">
        <v>357</v>
      </c>
      <c r="B129" s="904" t="s">
        <v>362</v>
      </c>
      <c r="C129" s="383"/>
      <c r="D129" s="686">
        <f>'Z_1.1.sz.mell.'!D133</f>
        <v>0</v>
      </c>
      <c r="E129" s="752">
        <f>'Z_1.1.sz.mell.'!E133</f>
        <v>0</v>
      </c>
    </row>
    <row r="130" spans="1:5" ht="12" customHeight="1" thickBot="1" x14ac:dyDescent="0.3">
      <c r="A130" s="13" t="s">
        <v>358</v>
      </c>
      <c r="B130" s="904" t="s">
        <v>361</v>
      </c>
      <c r="C130" s="385"/>
      <c r="D130" s="686">
        <f>'Z_1.1.sz.mell.'!D134</f>
        <v>0</v>
      </c>
      <c r="E130" s="752">
        <f>'Z_1.1.sz.mell.'!E134</f>
        <v>0</v>
      </c>
    </row>
    <row r="131" spans="1:5" ht="12" customHeight="1" thickBot="1" x14ac:dyDescent="0.3">
      <c r="A131" s="20" t="s">
        <v>19</v>
      </c>
      <c r="B131" s="129" t="s">
        <v>443</v>
      </c>
      <c r="C131" s="382">
        <f>+C96+C117</f>
        <v>0</v>
      </c>
      <c r="D131" s="382">
        <f>+D96+D117</f>
        <v>1339930658</v>
      </c>
      <c r="E131" s="282">
        <f>+E96+E117</f>
        <v>0</v>
      </c>
    </row>
    <row r="132" spans="1:5" ht="12" customHeight="1" thickBot="1" x14ac:dyDescent="0.3">
      <c r="A132" s="20" t="s">
        <v>20</v>
      </c>
      <c r="B132" s="129" t="s">
        <v>444</v>
      </c>
      <c r="C132" s="382">
        <f>+C133+C134+C135</f>
        <v>0</v>
      </c>
      <c r="D132" s="382">
        <f>+D133+D134+D135</f>
        <v>17000000</v>
      </c>
      <c r="E132" s="282">
        <f>+E133+E134+E135</f>
        <v>0</v>
      </c>
    </row>
    <row r="133" spans="1:5" ht="12" customHeight="1" x14ac:dyDescent="0.25">
      <c r="A133" s="15" t="s">
        <v>265</v>
      </c>
      <c r="B133" s="908" t="s">
        <v>512</v>
      </c>
      <c r="C133" s="383"/>
      <c r="D133" s="686">
        <f>'Z_1.1.sz.mell.'!D137</f>
        <v>0</v>
      </c>
      <c r="E133" s="752">
        <f>'Z_1.1.sz.mell.'!E137</f>
        <v>0</v>
      </c>
    </row>
    <row r="134" spans="1:5" ht="12" customHeight="1" x14ac:dyDescent="0.25">
      <c r="A134" s="15" t="s">
        <v>266</v>
      </c>
      <c r="B134" s="908" t="s">
        <v>452</v>
      </c>
      <c r="C134" s="383"/>
      <c r="D134" s="686">
        <f>'Z_1.1.sz.mell.'!D138</f>
        <v>17000000</v>
      </c>
      <c r="E134" s="752">
        <f>'Z_1.1.sz.mell.'!E138</f>
        <v>0</v>
      </c>
    </row>
    <row r="135" spans="1:5" ht="12" customHeight="1" thickBot="1" x14ac:dyDescent="0.3">
      <c r="A135" s="13" t="s">
        <v>267</v>
      </c>
      <c r="B135" s="910" t="s">
        <v>511</v>
      </c>
      <c r="C135" s="383"/>
      <c r="D135" s="686">
        <f>'Z_1.1.sz.mell.'!D139</f>
        <v>0</v>
      </c>
      <c r="E135" s="752">
        <f>'Z_1.1.sz.mell.'!E139</f>
        <v>0</v>
      </c>
    </row>
    <row r="136" spans="1:5" ht="12" customHeight="1" thickBot="1" x14ac:dyDescent="0.3">
      <c r="A136" s="20" t="s">
        <v>21</v>
      </c>
      <c r="B136" s="129" t="s">
        <v>1120</v>
      </c>
      <c r="C136" s="382">
        <f>+C137+C138+C139+C140</f>
        <v>0</v>
      </c>
      <c r="D136" s="382">
        <f>+D137+D138+D139+D140</f>
        <v>0</v>
      </c>
      <c r="E136" s="282">
        <f>+E137+E138+E139+E140</f>
        <v>0</v>
      </c>
    </row>
    <row r="137" spans="1:5" ht="12" customHeight="1" x14ac:dyDescent="0.25">
      <c r="A137" s="15" t="s">
        <v>90</v>
      </c>
      <c r="B137" s="908" t="s">
        <v>454</v>
      </c>
      <c r="C137" s="383"/>
      <c r="D137" s="686">
        <f>'Z_1.1.sz.mell.'!D141</f>
        <v>0</v>
      </c>
      <c r="E137" s="752">
        <f>'Z_1.1.sz.mell.'!E141</f>
        <v>0</v>
      </c>
    </row>
    <row r="138" spans="1:5" ht="12" customHeight="1" x14ac:dyDescent="0.25">
      <c r="A138" s="15" t="s">
        <v>91</v>
      </c>
      <c r="B138" s="908" t="s">
        <v>832</v>
      </c>
      <c r="C138" s="383"/>
      <c r="D138" s="686">
        <f>'Z_1.1.sz.mell.'!D142</f>
        <v>0</v>
      </c>
      <c r="E138" s="752">
        <f>'Z_1.1.sz.mell.'!E142</f>
        <v>0</v>
      </c>
    </row>
    <row r="139" spans="1:5" ht="12" customHeight="1" x14ac:dyDescent="0.25">
      <c r="A139" s="15" t="s">
        <v>92</v>
      </c>
      <c r="B139" s="908" t="s">
        <v>446</v>
      </c>
      <c r="C139" s="383"/>
      <c r="D139" s="686">
        <f>'Z_1.1.sz.mell.'!D143</f>
        <v>0</v>
      </c>
      <c r="E139" s="752">
        <f>'Z_1.1.sz.mell.'!E143</f>
        <v>0</v>
      </c>
    </row>
    <row r="140" spans="1:5" ht="12" customHeight="1" thickBot="1" x14ac:dyDescent="0.3">
      <c r="A140" s="13" t="s">
        <v>173</v>
      </c>
      <c r="B140" s="910" t="s">
        <v>833</v>
      </c>
      <c r="C140" s="383"/>
      <c r="D140" s="686">
        <f>'Z_1.1.sz.mell.'!D144</f>
        <v>0</v>
      </c>
      <c r="E140" s="752">
        <f>'Z_1.1.sz.mell.'!E144</f>
        <v>0</v>
      </c>
    </row>
    <row r="141" spans="1:5" ht="12" customHeight="1" thickBot="1" x14ac:dyDescent="0.3">
      <c r="A141" s="20" t="s">
        <v>22</v>
      </c>
      <c r="B141" s="129" t="s">
        <v>458</v>
      </c>
      <c r="C141" s="389">
        <f>+C142+C143+C144+C145</f>
        <v>0</v>
      </c>
      <c r="D141" s="389">
        <f>+D142+D143+D144+D145</f>
        <v>10822818</v>
      </c>
      <c r="E141" s="288">
        <f>+E142+E143+E144+E145</f>
        <v>0</v>
      </c>
    </row>
    <row r="142" spans="1:5" ht="12" customHeight="1" x14ac:dyDescent="0.25">
      <c r="A142" s="15" t="s">
        <v>93</v>
      </c>
      <c r="B142" s="908" t="s">
        <v>366</v>
      </c>
      <c r="C142" s="383"/>
      <c r="D142" s="686">
        <f>'Z_1.1.sz.mell.'!D148</f>
        <v>0</v>
      </c>
      <c r="E142" s="752">
        <f>'Z_1.1.sz.mell.'!E148</f>
        <v>0</v>
      </c>
    </row>
    <row r="143" spans="1:5" ht="12" customHeight="1" x14ac:dyDescent="0.25">
      <c r="A143" s="15" t="s">
        <v>94</v>
      </c>
      <c r="B143" s="908" t="s">
        <v>367</v>
      </c>
      <c r="C143" s="383"/>
      <c r="D143" s="686">
        <f>'Z_1.1.sz.mell.'!D149</f>
        <v>10822818</v>
      </c>
      <c r="E143" s="752">
        <f>'Z_1.1.sz.mell.'!E149</f>
        <v>0</v>
      </c>
    </row>
    <row r="144" spans="1:5" ht="12" customHeight="1" x14ac:dyDescent="0.25">
      <c r="A144" s="15" t="s">
        <v>283</v>
      </c>
      <c r="B144" s="908" t="s">
        <v>834</v>
      </c>
      <c r="C144" s="383"/>
      <c r="D144" s="686">
        <f>'Z_1.1.sz.mell.'!D150</f>
        <v>0</v>
      </c>
      <c r="E144" s="752">
        <f>'Z_1.1.sz.mell.'!E150</f>
        <v>0</v>
      </c>
    </row>
    <row r="145" spans="1:9" ht="12" customHeight="1" thickBot="1" x14ac:dyDescent="0.3">
      <c r="A145" s="13" t="s">
        <v>284</v>
      </c>
      <c r="B145" s="910" t="s">
        <v>385</v>
      </c>
      <c r="C145" s="383"/>
      <c r="D145" s="686">
        <f>'Z_1.1.sz.mell.'!D151</f>
        <v>0</v>
      </c>
      <c r="E145" s="752">
        <f>'Z_1.1.sz.mell.'!E151</f>
        <v>0</v>
      </c>
    </row>
    <row r="146" spans="1:9" ht="15.2" customHeight="1" thickBot="1" x14ac:dyDescent="0.3">
      <c r="A146" s="20" t="s">
        <v>23</v>
      </c>
      <c r="B146" s="129" t="s">
        <v>1121</v>
      </c>
      <c r="C146" s="486">
        <f>+C147+C148+C149+C150</f>
        <v>0</v>
      </c>
      <c r="D146" s="486">
        <f>+D147+D148+D149+D150</f>
        <v>0</v>
      </c>
      <c r="E146" s="291">
        <f>+E147+E148+E149+E150</f>
        <v>0</v>
      </c>
      <c r="F146" s="412"/>
      <c r="G146" s="413"/>
      <c r="H146" s="413"/>
      <c r="I146" s="413"/>
    </row>
    <row r="147" spans="1:9" s="400" customFormat="1" ht="12.95" customHeight="1" x14ac:dyDescent="0.2">
      <c r="A147" s="15" t="s">
        <v>95</v>
      </c>
      <c r="B147" s="908" t="s">
        <v>835</v>
      </c>
      <c r="C147" s="383"/>
      <c r="D147" s="686">
        <f>'Z_1.1.sz.mell.'!D153</f>
        <v>0</v>
      </c>
      <c r="E147" s="752">
        <f>'Z_1.1.sz.mell.'!E153</f>
        <v>0</v>
      </c>
    </row>
    <row r="148" spans="1:9" ht="13.5" customHeight="1" x14ac:dyDescent="0.25">
      <c r="A148" s="15" t="s">
        <v>96</v>
      </c>
      <c r="B148" s="908" t="s">
        <v>836</v>
      </c>
      <c r="C148" s="383"/>
      <c r="D148" s="686">
        <f>'Z_1.1.sz.mell.'!D154</f>
        <v>0</v>
      </c>
      <c r="E148" s="752">
        <f>'Z_1.1.sz.mell.'!E154</f>
        <v>0</v>
      </c>
    </row>
    <row r="149" spans="1:9" ht="13.5" customHeight="1" x14ac:dyDescent="0.25">
      <c r="A149" s="15" t="s">
        <v>295</v>
      </c>
      <c r="B149" s="908" t="s">
        <v>837</v>
      </c>
      <c r="C149" s="383"/>
      <c r="D149" s="686">
        <f>'Z_1.1.sz.mell.'!D155</f>
        <v>0</v>
      </c>
      <c r="E149" s="752">
        <f>'Z_1.1.sz.mell.'!E155</f>
        <v>0</v>
      </c>
    </row>
    <row r="150" spans="1:9" ht="13.5" customHeight="1" x14ac:dyDescent="0.25">
      <c r="A150" s="15" t="s">
        <v>296</v>
      </c>
      <c r="B150" s="2092" t="s">
        <v>463</v>
      </c>
      <c r="C150" s="383"/>
      <c r="D150" s="686">
        <f>'Z_1.1.sz.mell.'!D156</f>
        <v>0</v>
      </c>
      <c r="E150" s="752">
        <f>'Z_1.1.sz.mell.'!E156</f>
        <v>0</v>
      </c>
    </row>
    <row r="151" spans="1:9" ht="13.5" customHeight="1" thickBot="1" x14ac:dyDescent="0.3">
      <c r="A151" s="13" t="s">
        <v>1119</v>
      </c>
      <c r="B151" s="2092" t="s">
        <v>464</v>
      </c>
      <c r="C151" s="670"/>
      <c r="D151" s="688">
        <f>'Z_1.1.sz.mell.'!D157</f>
        <v>0</v>
      </c>
      <c r="E151" s="753">
        <f>'Z_1.1.sz.mell.'!E157</f>
        <v>0</v>
      </c>
    </row>
    <row r="152" spans="1:9" ht="13.5" customHeight="1" thickBot="1" x14ac:dyDescent="0.3">
      <c r="A152" s="1504" t="s">
        <v>24</v>
      </c>
      <c r="B152" s="2093" t="s">
        <v>465</v>
      </c>
      <c r="C152" s="2094"/>
      <c r="D152" s="1247">
        <f>'Z_1.1.sz.mell.'!D158</f>
        <v>0</v>
      </c>
      <c r="E152" s="1248">
        <f>'Z_1.1.sz.mell.'!E158</f>
        <v>0</v>
      </c>
    </row>
    <row r="153" spans="1:9" ht="13.5" customHeight="1" thickBot="1" x14ac:dyDescent="0.3">
      <c r="A153" s="1504" t="s">
        <v>25</v>
      </c>
      <c r="B153" s="2093" t="s">
        <v>466</v>
      </c>
      <c r="C153" s="670"/>
      <c r="D153" s="668">
        <f>'Z_1.1.sz.mell.'!D159</f>
        <v>0</v>
      </c>
      <c r="E153" s="396">
        <f>'Z_1.1.sz.mell.'!E159</f>
        <v>0</v>
      </c>
    </row>
    <row r="154" spans="1:9" ht="12.75" customHeight="1" thickBot="1" x14ac:dyDescent="0.3">
      <c r="A154" s="20" t="s">
        <v>26</v>
      </c>
      <c r="B154" s="129" t="s">
        <v>468</v>
      </c>
      <c r="C154" s="488">
        <f>+C132+C136+C141+C146+C152+C153</f>
        <v>0</v>
      </c>
      <c r="D154" s="488">
        <f>+D132+D136+D141+D146+D152+D153</f>
        <v>27822818</v>
      </c>
      <c r="E154" s="482">
        <f>+E132+E136+E141+E146+E152+E153</f>
        <v>0</v>
      </c>
    </row>
    <row r="155" spans="1:9" ht="13.5" customHeight="1" thickBot="1" x14ac:dyDescent="0.3">
      <c r="A155" s="280" t="s">
        <v>27</v>
      </c>
      <c r="B155" s="911" t="s">
        <v>467</v>
      </c>
      <c r="C155" s="488">
        <f>+C131+C154</f>
        <v>0</v>
      </c>
      <c r="D155" s="488">
        <f>+D131+D154</f>
        <v>1367753476</v>
      </c>
      <c r="E155" s="482">
        <f>+E131+E154</f>
        <v>0</v>
      </c>
    </row>
    <row r="156" spans="1:9" ht="13.5" customHeight="1" x14ac:dyDescent="0.25">
      <c r="C156" s="650"/>
      <c r="D156" s="650">
        <f>D90-D155</f>
        <v>-195170621</v>
      </c>
    </row>
    <row r="157" spans="1:9" ht="13.5" customHeight="1" x14ac:dyDescent="0.25"/>
    <row r="158" spans="1:9" ht="7.5" customHeight="1" x14ac:dyDescent="0.25"/>
    <row r="160" spans="1:9" ht="12.75" customHeight="1" x14ac:dyDescent="0.25"/>
    <row r="161" ht="12.75" customHeight="1" x14ac:dyDescent="0.25"/>
    <row r="162" ht="12.75" customHeight="1" x14ac:dyDescent="0.25"/>
    <row r="163" ht="12.75" customHeight="1" x14ac:dyDescent="0.25"/>
    <row r="164" ht="12.75" customHeight="1" x14ac:dyDescent="0.25"/>
    <row r="165" ht="12.75" customHeight="1" x14ac:dyDescent="0.25"/>
    <row r="166" ht="12.75" customHeight="1" x14ac:dyDescent="0.25"/>
    <row r="167" ht="12.75" customHeight="1" x14ac:dyDescent="0.25"/>
  </sheetData>
  <sheetProtection sheet="1"/>
  <customSheetViews>
    <customSheetView guid="{9A8A2574-4E4C-4A0E-A4B4-611EAAF4A38D}" scale="120">
      <selection activeCell="I95" sqref="I95"/>
      <rowBreaks count="1" manualBreakCount="1">
        <brk id="90" max="4" man="1"/>
      </rowBreaks>
      <pageMargins left="0.59055118110236227" right="0.59055118110236227" top="0.59055118110236227" bottom="0.59055118110236227" header="0.39370078740157483" footer="0.39370078740157483"/>
      <printOptions horizontalCentered="1"/>
      <pageSetup paperSize="9" scale="67" fitToHeight="2" orientation="portrait" r:id="rId1"/>
      <headerFooter alignWithMargins="0"/>
    </customSheetView>
  </customSheetViews>
  <mergeCells count="13">
    <mergeCell ref="B6:B7"/>
    <mergeCell ref="C6:C7"/>
    <mergeCell ref="D6:E6"/>
    <mergeCell ref="A91:E91"/>
    <mergeCell ref="A93:A94"/>
    <mergeCell ref="B93:B94"/>
    <mergeCell ref="C93:C94"/>
    <mergeCell ref="D93:E93"/>
    <mergeCell ref="A1:E1"/>
    <mergeCell ref="A2:E2"/>
    <mergeCell ref="A3:E3"/>
    <mergeCell ref="A4:E4"/>
    <mergeCell ref="A6:A7"/>
  </mergeCells>
  <printOptions horizontalCentered="1"/>
  <pageMargins left="0.59055118110236227" right="0.59055118110236227" top="0.59055118110236227" bottom="0.59055118110236227" header="0.39370078740157483" footer="0.39370078740157483"/>
  <pageSetup paperSize="9" scale="67" fitToHeight="2" orientation="portrait" r:id="rId2"/>
  <headerFooter alignWithMargins="0"/>
  <rowBreaks count="1" manualBreakCount="1">
    <brk id="90" max="4" man="1"/>
  </rowBreaks>
</worksheet>
</file>

<file path=xl/worksheets/sheet3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K21"/>
  <sheetViews>
    <sheetView zoomScale="120" zoomScaleNormal="120" workbookViewId="0">
      <selection activeCell="E10" sqref="E10"/>
    </sheetView>
  </sheetViews>
  <sheetFormatPr defaultRowHeight="12.75" x14ac:dyDescent="0.2"/>
  <cols>
    <col min="1" max="1" width="6.83203125" style="43" customWidth="1"/>
    <col min="2" max="2" width="32.33203125" style="42" customWidth="1"/>
    <col min="3" max="3" width="17" style="42" customWidth="1"/>
    <col min="4" max="9" width="12.83203125" style="42" customWidth="1"/>
    <col min="10" max="10" width="13.83203125" style="42" customWidth="1"/>
    <col min="11" max="11" width="4" style="42" customWidth="1"/>
    <col min="12" max="16384" width="9.33203125" style="42"/>
  </cols>
  <sheetData>
    <row r="1" spans="1:11" x14ac:dyDescent="0.2">
      <c r="A1" s="629"/>
      <c r="B1" s="614"/>
      <c r="C1" s="614"/>
      <c r="D1" s="614"/>
      <c r="E1" s="614"/>
      <c r="F1" s="614"/>
      <c r="G1" s="614"/>
      <c r="H1" s="614"/>
      <c r="I1" s="614"/>
      <c r="J1" s="614"/>
    </row>
    <row r="2" spans="1:11" ht="15.75" x14ac:dyDescent="0.2">
      <c r="A2" s="2133" t="s">
        <v>838</v>
      </c>
      <c r="B2" s="2508"/>
      <c r="C2" s="2508"/>
      <c r="D2" s="2508"/>
      <c r="E2" s="2508"/>
      <c r="F2" s="2508"/>
      <c r="G2" s="2508"/>
      <c r="H2" s="2508"/>
      <c r="I2" s="2508"/>
      <c r="J2" s="2508"/>
    </row>
    <row r="3" spans="1:11" x14ac:dyDescent="0.2">
      <c r="A3" s="629"/>
      <c r="B3" s="614"/>
      <c r="C3" s="614"/>
      <c r="D3" s="614"/>
      <c r="E3" s="614"/>
      <c r="F3" s="614"/>
      <c r="G3" s="614"/>
      <c r="H3" s="614"/>
      <c r="I3" s="614"/>
      <c r="J3" s="614"/>
    </row>
    <row r="4" spans="1:11" ht="14.25" thickBot="1" x14ac:dyDescent="0.25">
      <c r="A4" s="629"/>
      <c r="B4" s="614"/>
      <c r="C4" s="614"/>
      <c r="D4" s="614"/>
      <c r="E4" s="614"/>
      <c r="F4" s="614"/>
      <c r="G4" s="614"/>
      <c r="H4" s="614"/>
      <c r="I4" s="614"/>
      <c r="J4" s="829" t="str">
        <f>'Z_1.tájékoztató_t.'!E5</f>
        <v xml:space="preserve"> Forintban!</v>
      </c>
      <c r="K4" s="2462" t="str">
        <f>CONCATENATE("2. tájékoztató tábla ",Z_ALAPADATOK!A7," ",Z_ALAPADATOK!B7," ",Z_ALAPADATOK!C7," ",Z_ALAPADATOK!D7," ",Z_ALAPADATOK!E7," ",Z_ALAPADATOK!F7," ",Z_ALAPADATOK!G7," ",Z_ALAPADATOK!H7)</f>
        <v>2. tájékoztató tábla a …. / 2022. ( … ) önkormányzati rendelethez</v>
      </c>
    </row>
    <row r="5" spans="1:11" s="915" customFormat="1" ht="26.45" customHeight="1" x14ac:dyDescent="0.2">
      <c r="A5" s="2509" t="s">
        <v>68</v>
      </c>
      <c r="B5" s="2511" t="s">
        <v>839</v>
      </c>
      <c r="C5" s="2511" t="s">
        <v>840</v>
      </c>
      <c r="D5" s="2511" t="s">
        <v>841</v>
      </c>
      <c r="E5" s="2511" t="str">
        <f>CONCATENATE(LEFT(Z_ALAPADATOK!D7,4)-1,". évi teljesítés")</f>
        <v>2021. évi teljesítés</v>
      </c>
      <c r="F5" s="912" t="s">
        <v>842</v>
      </c>
      <c r="G5" s="913"/>
      <c r="H5" s="913"/>
      <c r="I5" s="914"/>
      <c r="J5" s="2179" t="s">
        <v>843</v>
      </c>
      <c r="K5" s="2462"/>
    </row>
    <row r="6" spans="1:11" s="917" customFormat="1" ht="32.450000000000003" customHeight="1" thickBot="1" x14ac:dyDescent="0.25">
      <c r="A6" s="2510"/>
      <c r="B6" s="2512"/>
      <c r="C6" s="2512"/>
      <c r="D6" s="2513"/>
      <c r="E6" s="2513"/>
      <c r="F6" s="916" t="str">
        <f>CONCATENATE(LEFT(Z_ALAPADATOK!D7,4),".")</f>
        <v>2022.</v>
      </c>
      <c r="G6" s="254" t="str">
        <f>CONCATENATE(LEFT(Z_ALAPADATOK!D7,4)+1,".")</f>
        <v>2023.</v>
      </c>
      <c r="H6" s="254" t="str">
        <f>CONCATENATE(LEFT(Z_ALAPADATOK!D7,4)+2,".")</f>
        <v>2024.</v>
      </c>
      <c r="I6" s="255" t="str">
        <f>CONCATENATE(LEFT(Z_ALAPADATOK!D7,4)+2,". után")</f>
        <v>2024. után</v>
      </c>
      <c r="J6" s="2180"/>
      <c r="K6" s="2462"/>
    </row>
    <row r="7" spans="1:11" s="919" customFormat="1" ht="14.1" customHeight="1" thickBot="1" x14ac:dyDescent="0.25">
      <c r="A7" s="256" t="s">
        <v>488</v>
      </c>
      <c r="B7" s="918" t="s">
        <v>844</v>
      </c>
      <c r="C7" s="258" t="s">
        <v>490</v>
      </c>
      <c r="D7" s="258" t="s">
        <v>492</v>
      </c>
      <c r="E7" s="258" t="s">
        <v>491</v>
      </c>
      <c r="F7" s="258" t="s">
        <v>493</v>
      </c>
      <c r="G7" s="258" t="s">
        <v>494</v>
      </c>
      <c r="H7" s="258" t="s">
        <v>495</v>
      </c>
      <c r="I7" s="258" t="s">
        <v>741</v>
      </c>
      <c r="J7" s="260" t="s">
        <v>845</v>
      </c>
      <c r="K7" s="2462"/>
    </row>
    <row r="8" spans="1:11" ht="33.75" customHeight="1" x14ac:dyDescent="0.2">
      <c r="A8" s="920" t="s">
        <v>17</v>
      </c>
      <c r="B8" s="921" t="s">
        <v>846</v>
      </c>
      <c r="C8" s="922"/>
      <c r="D8" s="923">
        <f t="shared" ref="D8:I8" si="0">SUM(D9:D10)</f>
        <v>0</v>
      </c>
      <c r="E8" s="923">
        <f t="shared" si="0"/>
        <v>0</v>
      </c>
      <c r="F8" s="923">
        <f t="shared" si="0"/>
        <v>0</v>
      </c>
      <c r="G8" s="923">
        <f t="shared" si="0"/>
        <v>0</v>
      </c>
      <c r="H8" s="923">
        <f t="shared" si="0"/>
        <v>0</v>
      </c>
      <c r="I8" s="924">
        <f t="shared" si="0"/>
        <v>0</v>
      </c>
      <c r="J8" s="925">
        <f t="shared" ref="J8:J20" si="1">SUM(F8:I8)</f>
        <v>0</v>
      </c>
      <c r="K8" s="2462"/>
    </row>
    <row r="9" spans="1:11" ht="21.2" customHeight="1" x14ac:dyDescent="0.2">
      <c r="A9" s="926" t="s">
        <v>18</v>
      </c>
      <c r="B9" s="927" t="s">
        <v>69</v>
      </c>
      <c r="C9" s="928"/>
      <c r="D9" s="25"/>
      <c r="E9" s="25"/>
      <c r="F9" s="25"/>
      <c r="G9" s="25"/>
      <c r="H9" s="25"/>
      <c r="I9" s="929"/>
      <c r="J9" s="264">
        <f t="shared" si="1"/>
        <v>0</v>
      </c>
      <c r="K9" s="2462"/>
    </row>
    <row r="10" spans="1:11" ht="21.2" customHeight="1" x14ac:dyDescent="0.2">
      <c r="A10" s="926" t="s">
        <v>19</v>
      </c>
      <c r="B10" s="927" t="s">
        <v>69</v>
      </c>
      <c r="C10" s="928"/>
      <c r="D10" s="25"/>
      <c r="E10" s="25"/>
      <c r="F10" s="25"/>
      <c r="G10" s="25"/>
      <c r="H10" s="25"/>
      <c r="I10" s="929"/>
      <c r="J10" s="264">
        <f t="shared" si="1"/>
        <v>0</v>
      </c>
      <c r="K10" s="2462"/>
    </row>
    <row r="11" spans="1:11" ht="36" customHeight="1" x14ac:dyDescent="0.2">
      <c r="A11" s="926" t="s">
        <v>20</v>
      </c>
      <c r="B11" s="930" t="s">
        <v>847</v>
      </c>
      <c r="C11" s="931"/>
      <c r="D11" s="932">
        <f t="shared" ref="D11:I11" si="2">SUM(D12:D13)</f>
        <v>0</v>
      </c>
      <c r="E11" s="932">
        <f t="shared" si="2"/>
        <v>0</v>
      </c>
      <c r="F11" s="932">
        <f t="shared" si="2"/>
        <v>0</v>
      </c>
      <c r="G11" s="932">
        <f t="shared" si="2"/>
        <v>0</v>
      </c>
      <c r="H11" s="932">
        <f t="shared" si="2"/>
        <v>0</v>
      </c>
      <c r="I11" s="933">
        <f t="shared" si="2"/>
        <v>0</v>
      </c>
      <c r="J11" s="934">
        <f t="shared" si="1"/>
        <v>0</v>
      </c>
      <c r="K11" s="2462"/>
    </row>
    <row r="12" spans="1:11" ht="21.2" customHeight="1" x14ac:dyDescent="0.2">
      <c r="A12" s="926" t="s">
        <v>21</v>
      </c>
      <c r="B12" s="927" t="s">
        <v>69</v>
      </c>
      <c r="C12" s="928"/>
      <c r="D12" s="25"/>
      <c r="E12" s="25"/>
      <c r="F12" s="25"/>
      <c r="G12" s="25"/>
      <c r="H12" s="25"/>
      <c r="I12" s="929"/>
      <c r="J12" s="264">
        <f t="shared" si="1"/>
        <v>0</v>
      </c>
      <c r="K12" s="2462"/>
    </row>
    <row r="13" spans="1:11" ht="18" customHeight="1" x14ac:dyDescent="0.2">
      <c r="A13" s="926" t="s">
        <v>22</v>
      </c>
      <c r="B13" s="927" t="s">
        <v>69</v>
      </c>
      <c r="C13" s="928"/>
      <c r="D13" s="25"/>
      <c r="E13" s="25"/>
      <c r="F13" s="25"/>
      <c r="G13" s="25"/>
      <c r="H13" s="25"/>
      <c r="I13" s="929"/>
      <c r="J13" s="264">
        <f t="shared" si="1"/>
        <v>0</v>
      </c>
      <c r="K13" s="2462"/>
    </row>
    <row r="14" spans="1:11" ht="21.2" customHeight="1" x14ac:dyDescent="0.2">
      <c r="A14" s="926" t="s">
        <v>23</v>
      </c>
      <c r="B14" s="935" t="s">
        <v>848</v>
      </c>
      <c r="C14" s="931"/>
      <c r="D14" s="932">
        <f t="shared" ref="D14:I14" si="3">SUM(D15:D15)</f>
        <v>0</v>
      </c>
      <c r="E14" s="932">
        <f t="shared" si="3"/>
        <v>0</v>
      </c>
      <c r="F14" s="932">
        <f t="shared" si="3"/>
        <v>0</v>
      </c>
      <c r="G14" s="932">
        <f t="shared" si="3"/>
        <v>0</v>
      </c>
      <c r="H14" s="932">
        <f t="shared" si="3"/>
        <v>0</v>
      </c>
      <c r="I14" s="933">
        <f t="shared" si="3"/>
        <v>0</v>
      </c>
      <c r="J14" s="934">
        <f t="shared" si="1"/>
        <v>0</v>
      </c>
      <c r="K14" s="2462"/>
    </row>
    <row r="15" spans="1:11" ht="21.2" customHeight="1" x14ac:dyDescent="0.2">
      <c r="A15" s="926" t="s">
        <v>24</v>
      </c>
      <c r="B15" s="927" t="s">
        <v>69</v>
      </c>
      <c r="C15" s="928"/>
      <c r="D15" s="25"/>
      <c r="E15" s="25"/>
      <c r="F15" s="25"/>
      <c r="G15" s="25"/>
      <c r="H15" s="25"/>
      <c r="I15" s="929"/>
      <c r="J15" s="264">
        <f t="shared" si="1"/>
        <v>0</v>
      </c>
      <c r="K15" s="2462"/>
    </row>
    <row r="16" spans="1:11" ht="21.2" customHeight="1" x14ac:dyDescent="0.2">
      <c r="A16" s="926" t="s">
        <v>25</v>
      </c>
      <c r="B16" s="935" t="s">
        <v>849</v>
      </c>
      <c r="C16" s="931"/>
      <c r="D16" s="932">
        <f t="shared" ref="D16:I16" si="4">SUM(D17:D17)</f>
        <v>0</v>
      </c>
      <c r="E16" s="932">
        <f t="shared" si="4"/>
        <v>0</v>
      </c>
      <c r="F16" s="932">
        <f t="shared" si="4"/>
        <v>0</v>
      </c>
      <c r="G16" s="932">
        <f t="shared" si="4"/>
        <v>0</v>
      </c>
      <c r="H16" s="932">
        <f t="shared" si="4"/>
        <v>0</v>
      </c>
      <c r="I16" s="933">
        <f t="shared" si="4"/>
        <v>0</v>
      </c>
      <c r="J16" s="934">
        <f t="shared" si="1"/>
        <v>0</v>
      </c>
      <c r="K16" s="2462"/>
    </row>
    <row r="17" spans="1:11" ht="21.2" customHeight="1" x14ac:dyDescent="0.2">
      <c r="A17" s="926" t="s">
        <v>26</v>
      </c>
      <c r="B17" s="927" t="s">
        <v>69</v>
      </c>
      <c r="C17" s="928"/>
      <c r="D17" s="25"/>
      <c r="E17" s="25"/>
      <c r="F17" s="25"/>
      <c r="G17" s="25"/>
      <c r="H17" s="25"/>
      <c r="I17" s="929"/>
      <c r="J17" s="264">
        <f t="shared" si="1"/>
        <v>0</v>
      </c>
      <c r="K17" s="2462"/>
    </row>
    <row r="18" spans="1:11" ht="21.2" customHeight="1" x14ac:dyDescent="0.2">
      <c r="A18" s="936" t="s">
        <v>27</v>
      </c>
      <c r="B18" s="937" t="s">
        <v>850</v>
      </c>
      <c r="C18" s="938"/>
      <c r="D18" s="939">
        <f t="shared" ref="D18:I18" si="5">SUM(D19:D20)</f>
        <v>0</v>
      </c>
      <c r="E18" s="939">
        <f t="shared" si="5"/>
        <v>0</v>
      </c>
      <c r="F18" s="939">
        <f t="shared" si="5"/>
        <v>0</v>
      </c>
      <c r="G18" s="939">
        <f t="shared" si="5"/>
        <v>0</v>
      </c>
      <c r="H18" s="939">
        <f t="shared" si="5"/>
        <v>0</v>
      </c>
      <c r="I18" s="940">
        <f t="shared" si="5"/>
        <v>0</v>
      </c>
      <c r="J18" s="934">
        <f t="shared" si="1"/>
        <v>0</v>
      </c>
      <c r="K18" s="2462"/>
    </row>
    <row r="19" spans="1:11" ht="21.2" customHeight="1" x14ac:dyDescent="0.2">
      <c r="A19" s="936" t="s">
        <v>28</v>
      </c>
      <c r="B19" s="927" t="s">
        <v>69</v>
      </c>
      <c r="C19" s="928"/>
      <c r="D19" s="25"/>
      <c r="E19" s="25"/>
      <c r="F19" s="25"/>
      <c r="G19" s="25"/>
      <c r="H19" s="25"/>
      <c r="I19" s="929"/>
      <c r="J19" s="264">
        <f t="shared" si="1"/>
        <v>0</v>
      </c>
      <c r="K19" s="2462"/>
    </row>
    <row r="20" spans="1:11" ht="21.2" customHeight="1" thickBot="1" x14ac:dyDescent="0.25">
      <c r="A20" s="936" t="s">
        <v>29</v>
      </c>
      <c r="B20" s="927" t="s">
        <v>69</v>
      </c>
      <c r="C20" s="941"/>
      <c r="D20" s="942"/>
      <c r="E20" s="942"/>
      <c r="F20" s="942"/>
      <c r="G20" s="942"/>
      <c r="H20" s="942"/>
      <c r="I20" s="943"/>
      <c r="J20" s="264">
        <f t="shared" si="1"/>
        <v>0</v>
      </c>
      <c r="K20" s="2462"/>
    </row>
    <row r="21" spans="1:11" ht="21.2" customHeight="1" thickBot="1" x14ac:dyDescent="0.25">
      <c r="A21" s="944" t="s">
        <v>30</v>
      </c>
      <c r="B21" s="945" t="s">
        <v>144</v>
      </c>
      <c r="C21" s="946"/>
      <c r="D21" s="947">
        <f t="shared" ref="D21:J21" si="6">D8+D11+D14+D16+D18</f>
        <v>0</v>
      </c>
      <c r="E21" s="947">
        <f t="shared" si="6"/>
        <v>0</v>
      </c>
      <c r="F21" s="947">
        <f t="shared" si="6"/>
        <v>0</v>
      </c>
      <c r="G21" s="947">
        <f t="shared" si="6"/>
        <v>0</v>
      </c>
      <c r="H21" s="947">
        <f t="shared" si="6"/>
        <v>0</v>
      </c>
      <c r="I21" s="948">
        <f t="shared" si="6"/>
        <v>0</v>
      </c>
      <c r="J21" s="949">
        <f t="shared" si="6"/>
        <v>0</v>
      </c>
      <c r="K21" s="2462"/>
    </row>
  </sheetData>
  <sheetProtection sheet="1"/>
  <customSheetViews>
    <customSheetView guid="{9A8A2574-4E4C-4A0E-A4B4-611EAAF4A38D}" scale="120">
      <selection activeCell="E10" sqref="E10"/>
      <pageMargins left="0.78740157480314965" right="0.78740157480314965" top="1.39" bottom="0.98425196850393704" header="0.78740157480314965" footer="0.78740157480314965"/>
      <printOptions horizontalCentered="1"/>
      <pageSetup paperSize="9" scale="91" orientation="landscape" verticalDpi="300" r:id="rId1"/>
      <headerFooter alignWithMargins="0"/>
    </customSheetView>
  </customSheetViews>
  <mergeCells count="8">
    <mergeCell ref="A2:J2"/>
    <mergeCell ref="K4:K21"/>
    <mergeCell ref="A5:A6"/>
    <mergeCell ref="B5:B6"/>
    <mergeCell ref="C5:C6"/>
    <mergeCell ref="D5:D6"/>
    <mergeCell ref="E5:E6"/>
    <mergeCell ref="J5:J6"/>
  </mergeCells>
  <printOptions horizontalCentered="1"/>
  <pageMargins left="0.78740157480314965" right="0.78740157480314965" top="1.39" bottom="0.98425196850393704" header="0.78740157480314965" footer="0.78740157480314965"/>
  <pageSetup paperSize="9" scale="91" orientation="landscape" verticalDpi="300" r:id="rId2"/>
  <headerFooter alignWithMargins="0"/>
</worksheet>
</file>

<file path=xl/worksheets/sheet3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I22"/>
  <sheetViews>
    <sheetView zoomScale="120" zoomScaleNormal="120" workbookViewId="0">
      <selection activeCell="M11" sqref="M11"/>
    </sheetView>
  </sheetViews>
  <sheetFormatPr defaultRowHeight="12.75" x14ac:dyDescent="0.2"/>
  <cols>
    <col min="1" max="1" width="6.83203125" style="43" customWidth="1"/>
    <col min="2" max="2" width="50.33203125" style="42" customWidth="1"/>
    <col min="3" max="4" width="12.83203125" style="42" customWidth="1"/>
    <col min="5" max="5" width="14.83203125" style="42" customWidth="1"/>
    <col min="6" max="6" width="13.83203125" style="42" customWidth="1"/>
    <col min="7" max="7" width="15.5" style="42" customWidth="1"/>
    <col min="8" max="8" width="16.83203125" style="42" customWidth="1"/>
    <col min="9" max="9" width="5.6640625" style="42" customWidth="1"/>
    <col min="10" max="16384" width="9.33203125" style="42"/>
  </cols>
  <sheetData>
    <row r="1" spans="1:9" ht="17.25" customHeight="1" x14ac:dyDescent="0.2">
      <c r="A1" s="2133" t="s">
        <v>851</v>
      </c>
      <c r="B1" s="2508"/>
      <c r="C1" s="2508"/>
      <c r="D1" s="2508"/>
      <c r="E1" s="2508"/>
      <c r="F1" s="2508"/>
      <c r="G1" s="2508"/>
      <c r="H1" s="2508"/>
    </row>
    <row r="2" spans="1:9" x14ac:dyDescent="0.2">
      <c r="A2" s="629"/>
      <c r="B2" s="614"/>
      <c r="C2" s="614"/>
      <c r="D2" s="614"/>
      <c r="E2" s="614"/>
      <c r="F2" s="614"/>
      <c r="G2" s="614"/>
      <c r="H2" s="614"/>
    </row>
    <row r="3" spans="1:9" s="75" customFormat="1" ht="15.75" thickBot="1" x14ac:dyDescent="0.25">
      <c r="A3" s="950"/>
      <c r="B3" s="855"/>
      <c r="C3" s="855"/>
      <c r="D3" s="855"/>
      <c r="E3" s="855"/>
      <c r="F3" s="855"/>
      <c r="G3" s="855"/>
      <c r="H3" s="829" t="str">
        <f>'Z_2.tájékoztató_t.'!J4</f>
        <v xml:space="preserve"> Forintban!</v>
      </c>
      <c r="I3" s="2514" t="str">
        <f>CONCATENATE("3. tájékoztató tábla ",Z_ALAPADATOK!A7," ",Z_ALAPADATOK!B7," ",Z_ALAPADATOK!C7," ",Z_ALAPADATOK!D7," ",Z_ALAPADATOK!E7," ",Z_ALAPADATOK!F7," ",Z_ALAPADATOK!G7," ",Z_ALAPADATOK!H7)</f>
        <v>3. tájékoztató tábla a …. / 2022. ( … ) önkormányzati rendelethez</v>
      </c>
    </row>
    <row r="4" spans="1:9" s="915" customFormat="1" ht="26.45" customHeight="1" x14ac:dyDescent="0.2">
      <c r="A4" s="2515" t="s">
        <v>68</v>
      </c>
      <c r="B4" s="2517" t="s">
        <v>852</v>
      </c>
      <c r="C4" s="2515" t="s">
        <v>853</v>
      </c>
      <c r="D4" s="2515" t="s">
        <v>854</v>
      </c>
      <c r="E4" s="2519" t="str">
        <f>CONCATENATE("Hitel, kölcsön állomány ",LEFT(Z_ALAPADATOK!D7,4)-1,". dec.31-én")</f>
        <v>Hitel, kölcsön állomány 2021. dec.31-én</v>
      </c>
      <c r="F4" s="2521" t="s">
        <v>855</v>
      </c>
      <c r="G4" s="2522"/>
      <c r="H4" s="2523" t="str">
        <f>CONCATENATE(G5," után")</f>
        <v>2023. után</v>
      </c>
      <c r="I4" s="2514"/>
    </row>
    <row r="5" spans="1:9" s="917" customFormat="1" ht="40.5" customHeight="1" thickBot="1" x14ac:dyDescent="0.25">
      <c r="A5" s="2516"/>
      <c r="B5" s="2518"/>
      <c r="C5" s="2518"/>
      <c r="D5" s="2516"/>
      <c r="E5" s="2520"/>
      <c r="F5" s="951" t="str">
        <f>'Z_2.tájékoztató_t.'!F6</f>
        <v>2022.</v>
      </c>
      <c r="G5" s="952" t="str">
        <f>'Z_2.tájékoztató_t.'!G6</f>
        <v>2023.</v>
      </c>
      <c r="H5" s="2524"/>
      <c r="I5" s="2514"/>
    </row>
    <row r="6" spans="1:9" s="956" customFormat="1" ht="12.95" customHeight="1" thickBot="1" x14ac:dyDescent="0.25">
      <c r="A6" s="953" t="s">
        <v>488</v>
      </c>
      <c r="B6" s="954" t="s">
        <v>489</v>
      </c>
      <c r="C6" s="954" t="s">
        <v>490</v>
      </c>
      <c r="D6" s="955" t="s">
        <v>492</v>
      </c>
      <c r="E6" s="953" t="s">
        <v>491</v>
      </c>
      <c r="F6" s="955" t="s">
        <v>493</v>
      </c>
      <c r="G6" s="955" t="s">
        <v>494</v>
      </c>
      <c r="H6" s="633" t="s">
        <v>495</v>
      </c>
      <c r="I6" s="2514"/>
    </row>
    <row r="7" spans="1:9" ht="22.5" customHeight="1" thickBot="1" x14ac:dyDescent="0.25">
      <c r="A7" s="957" t="s">
        <v>17</v>
      </c>
      <c r="B7" s="958" t="s">
        <v>856</v>
      </c>
      <c r="C7" s="959"/>
      <c r="D7" s="960"/>
      <c r="E7" s="961">
        <f>SUM(E8:E13)</f>
        <v>0</v>
      </c>
      <c r="F7" s="962">
        <f>SUM(F8:F13)</f>
        <v>0</v>
      </c>
      <c r="G7" s="962">
        <f>SUM(G8:G13)</f>
        <v>0</v>
      </c>
      <c r="H7" s="963">
        <f>SUM(H8:H13)</f>
        <v>0</v>
      </c>
      <c r="I7" s="2514"/>
    </row>
    <row r="8" spans="1:9" ht="22.5" customHeight="1" x14ac:dyDescent="0.2">
      <c r="A8" s="964" t="s">
        <v>18</v>
      </c>
      <c r="B8" s="71" t="s">
        <v>69</v>
      </c>
      <c r="C8" s="965"/>
      <c r="D8" s="966"/>
      <c r="E8" s="967"/>
      <c r="F8" s="25"/>
      <c r="G8" s="25"/>
      <c r="H8" s="968"/>
      <c r="I8" s="2514"/>
    </row>
    <row r="9" spans="1:9" ht="22.5" customHeight="1" x14ac:dyDescent="0.2">
      <c r="A9" s="964" t="s">
        <v>19</v>
      </c>
      <c r="B9" s="71" t="s">
        <v>69</v>
      </c>
      <c r="C9" s="965"/>
      <c r="D9" s="966"/>
      <c r="E9" s="967"/>
      <c r="F9" s="25"/>
      <c r="G9" s="25"/>
      <c r="H9" s="968"/>
      <c r="I9" s="2514"/>
    </row>
    <row r="10" spans="1:9" ht="22.5" customHeight="1" x14ac:dyDescent="0.2">
      <c r="A10" s="964" t="s">
        <v>20</v>
      </c>
      <c r="B10" s="71" t="s">
        <v>69</v>
      </c>
      <c r="C10" s="965"/>
      <c r="D10" s="966"/>
      <c r="E10" s="967"/>
      <c r="F10" s="25"/>
      <c r="G10" s="25"/>
      <c r="H10" s="968"/>
      <c r="I10" s="2514"/>
    </row>
    <row r="11" spans="1:9" ht="22.5" customHeight="1" x14ac:dyDescent="0.2">
      <c r="A11" s="964" t="s">
        <v>21</v>
      </c>
      <c r="B11" s="71" t="s">
        <v>69</v>
      </c>
      <c r="C11" s="965"/>
      <c r="D11" s="966"/>
      <c r="E11" s="967"/>
      <c r="F11" s="25"/>
      <c r="G11" s="25"/>
      <c r="H11" s="968"/>
      <c r="I11" s="2514"/>
    </row>
    <row r="12" spans="1:9" ht="22.5" customHeight="1" x14ac:dyDescent="0.2">
      <c r="A12" s="964" t="s">
        <v>22</v>
      </c>
      <c r="B12" s="71" t="s">
        <v>69</v>
      </c>
      <c r="C12" s="965"/>
      <c r="D12" s="966"/>
      <c r="E12" s="967"/>
      <c r="F12" s="25"/>
      <c r="G12" s="25"/>
      <c r="H12" s="968"/>
      <c r="I12" s="2514"/>
    </row>
    <row r="13" spans="1:9" ht="22.5" customHeight="1" thickBot="1" x14ac:dyDescent="0.25">
      <c r="A13" s="964" t="s">
        <v>23</v>
      </c>
      <c r="B13" s="71" t="s">
        <v>69</v>
      </c>
      <c r="C13" s="965"/>
      <c r="D13" s="966"/>
      <c r="E13" s="967"/>
      <c r="F13" s="25"/>
      <c r="G13" s="25"/>
      <c r="H13" s="968"/>
      <c r="I13" s="2514"/>
    </row>
    <row r="14" spans="1:9" ht="22.5" customHeight="1" thickBot="1" x14ac:dyDescent="0.25">
      <c r="A14" s="957" t="s">
        <v>24</v>
      </c>
      <c r="B14" s="958" t="s">
        <v>857</v>
      </c>
      <c r="C14" s="969"/>
      <c r="D14" s="970"/>
      <c r="E14" s="961">
        <f>SUM(E15:E20)</f>
        <v>0</v>
      </c>
      <c r="F14" s="962">
        <f>SUM(F15:F20)</f>
        <v>0</v>
      </c>
      <c r="G14" s="962">
        <f>SUM(G15:G20)</f>
        <v>0</v>
      </c>
      <c r="H14" s="963">
        <f>SUM(H15:H20)</f>
        <v>0</v>
      </c>
      <c r="I14" s="2514"/>
    </row>
    <row r="15" spans="1:9" ht="22.5" customHeight="1" x14ac:dyDescent="0.2">
      <c r="A15" s="964" t="s">
        <v>25</v>
      </c>
      <c r="B15" s="71" t="s">
        <v>69</v>
      </c>
      <c r="C15" s="965"/>
      <c r="D15" s="966"/>
      <c r="E15" s="967"/>
      <c r="F15" s="25"/>
      <c r="G15" s="25"/>
      <c r="H15" s="968"/>
      <c r="I15" s="2514"/>
    </row>
    <row r="16" spans="1:9" ht="22.5" customHeight="1" x14ac:dyDescent="0.2">
      <c r="A16" s="964" t="s">
        <v>26</v>
      </c>
      <c r="B16" s="71" t="s">
        <v>69</v>
      </c>
      <c r="C16" s="965"/>
      <c r="D16" s="966"/>
      <c r="E16" s="967"/>
      <c r="F16" s="25"/>
      <c r="G16" s="25"/>
      <c r="H16" s="968"/>
      <c r="I16" s="2514"/>
    </row>
    <row r="17" spans="1:9" ht="22.5" customHeight="1" x14ac:dyDescent="0.2">
      <c r="A17" s="964" t="s">
        <v>27</v>
      </c>
      <c r="B17" s="71" t="s">
        <v>69</v>
      </c>
      <c r="C17" s="965"/>
      <c r="D17" s="966"/>
      <c r="E17" s="967"/>
      <c r="F17" s="25"/>
      <c r="G17" s="25"/>
      <c r="H17" s="968"/>
      <c r="I17" s="2514"/>
    </row>
    <row r="18" spans="1:9" ht="22.5" customHeight="1" x14ac:dyDescent="0.2">
      <c r="A18" s="964" t="s">
        <v>28</v>
      </c>
      <c r="B18" s="71" t="s">
        <v>69</v>
      </c>
      <c r="C18" s="965"/>
      <c r="D18" s="966"/>
      <c r="E18" s="967"/>
      <c r="F18" s="25"/>
      <c r="G18" s="25"/>
      <c r="H18" s="968"/>
      <c r="I18" s="2514"/>
    </row>
    <row r="19" spans="1:9" ht="22.5" customHeight="1" x14ac:dyDescent="0.2">
      <c r="A19" s="964" t="s">
        <v>29</v>
      </c>
      <c r="B19" s="71" t="s">
        <v>69</v>
      </c>
      <c r="C19" s="965"/>
      <c r="D19" s="966"/>
      <c r="E19" s="967"/>
      <c r="F19" s="25"/>
      <c r="G19" s="25"/>
      <c r="H19" s="968"/>
      <c r="I19" s="2514"/>
    </row>
    <row r="20" spans="1:9" ht="22.5" customHeight="1" thickBot="1" x14ac:dyDescent="0.25">
      <c r="A20" s="964" t="s">
        <v>30</v>
      </c>
      <c r="B20" s="71" t="s">
        <v>69</v>
      </c>
      <c r="C20" s="965"/>
      <c r="D20" s="966"/>
      <c r="E20" s="967"/>
      <c r="F20" s="25"/>
      <c r="G20" s="25"/>
      <c r="H20" s="968"/>
      <c r="I20" s="2514"/>
    </row>
    <row r="21" spans="1:9" ht="22.5" customHeight="1" thickBot="1" x14ac:dyDescent="0.25">
      <c r="A21" s="957" t="s">
        <v>31</v>
      </c>
      <c r="B21" s="958" t="s">
        <v>858</v>
      </c>
      <c r="C21" s="959"/>
      <c r="D21" s="960"/>
      <c r="E21" s="961">
        <f>E7+E14</f>
        <v>0</v>
      </c>
      <c r="F21" s="962">
        <f>F7+F14</f>
        <v>0</v>
      </c>
      <c r="G21" s="962">
        <f>G7+G14</f>
        <v>0</v>
      </c>
      <c r="H21" s="963">
        <f>H7+H14</f>
        <v>0</v>
      </c>
      <c r="I21" s="2514"/>
    </row>
    <row r="22" spans="1:9" ht="20.100000000000001" customHeight="1" x14ac:dyDescent="0.2"/>
  </sheetData>
  <sheetProtection sheet="1"/>
  <customSheetViews>
    <customSheetView guid="{9A8A2574-4E4C-4A0E-A4B4-611EAAF4A38D}" scale="120">
      <selection activeCell="M11" sqref="M11"/>
      <pageMargins left="0.59055118110236227" right="0.59055118110236227" top="0.78740157480314965" bottom="0.78740157480314965" header="0.39370078740157483" footer="0.39370078740157483"/>
      <printOptions horizontalCentered="1"/>
      <pageSetup paperSize="9" scale="95" orientation="landscape" verticalDpi="300" r:id="rId1"/>
      <headerFooter alignWithMargins="0"/>
    </customSheetView>
  </customSheetViews>
  <mergeCells count="9">
    <mergeCell ref="A1:H1"/>
    <mergeCell ref="I3:I21"/>
    <mergeCell ref="A4:A5"/>
    <mergeCell ref="B4:B5"/>
    <mergeCell ref="C4:C5"/>
    <mergeCell ref="D4:D5"/>
    <mergeCell ref="E4:E5"/>
    <mergeCell ref="F4:G4"/>
    <mergeCell ref="H4:H5"/>
  </mergeCells>
  <printOptions horizontalCentered="1"/>
  <pageMargins left="0.59055118110236227" right="0.59055118110236227" top="0.78740157480314965" bottom="0.78740157480314965" header="0.39370078740157483" footer="0.39370078740157483"/>
  <pageSetup paperSize="9" scale="95" orientation="landscape" verticalDpi="300" r:id="rId2"/>
  <headerFooter alignWithMargins="0"/>
</worksheet>
</file>

<file path=xl/worksheets/sheet3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J19"/>
  <sheetViews>
    <sheetView zoomScale="120" zoomScaleNormal="120" workbookViewId="0">
      <selection activeCell="M19" sqref="M19"/>
    </sheetView>
  </sheetViews>
  <sheetFormatPr defaultRowHeight="12.75" x14ac:dyDescent="0.2"/>
  <cols>
    <col min="1" max="1" width="5.5" style="47" customWidth="1"/>
    <col min="2" max="2" width="36.83203125" style="47" customWidth="1"/>
    <col min="3" max="8" width="13.83203125" style="47" customWidth="1"/>
    <col min="9" max="9" width="15.1640625" style="47" customWidth="1"/>
    <col min="10" max="10" width="5" style="47" customWidth="1"/>
    <col min="11" max="16384" width="9.33203125" style="47"/>
  </cols>
  <sheetData>
    <row r="1" spans="1:10" ht="34.5" customHeight="1" x14ac:dyDescent="0.2">
      <c r="A1" s="2532" t="str">
        <f>CONCATENATE("Adósság állomány alakulása lejárat, eszközök, bel- és külföldi hitelezők szerinti bontásban
",LEFT(Z_ALAPADATOK!D7,4)-1,". december 31-én")</f>
        <v>Adósság állomány alakulása lejárat, eszközök, bel- és külföldi hitelezők szerinti bontásban
2021. december 31-én</v>
      </c>
      <c r="B1" s="2533"/>
      <c r="C1" s="2533"/>
      <c r="D1" s="2533"/>
      <c r="E1" s="2533"/>
      <c r="F1" s="2533"/>
      <c r="G1" s="2533"/>
      <c r="H1" s="2533"/>
      <c r="I1" s="2533"/>
      <c r="J1" s="2514" t="str">
        <f>CONCATENATE("4. tájékoztató tábla ",Z_ALAPADATOK!A7," ",Z_ALAPADATOK!B7," ",Z_ALAPADATOK!C7," ",Z_ALAPADATOK!D7," ",Z_ALAPADATOK!E7," ",Z_ALAPADATOK!F7," ",Z_ALAPADATOK!G7," ",Z_ALAPADATOK!H7)</f>
        <v>4. tájékoztató tábla a …. / 2022. ( … ) önkormányzati rendelethez</v>
      </c>
    </row>
    <row r="2" spans="1:10" ht="14.25" thickBot="1" x14ac:dyDescent="0.3">
      <c r="A2" s="160"/>
      <c r="B2" s="160"/>
      <c r="C2" s="160"/>
      <c r="D2" s="160"/>
      <c r="E2" s="160"/>
      <c r="F2" s="160"/>
      <c r="G2" s="160"/>
      <c r="H2" s="2534" t="str">
        <f>'Z_3.tájékoztató_t.'!H3</f>
        <v xml:space="preserve"> Forintban!</v>
      </c>
      <c r="I2" s="2534"/>
      <c r="J2" s="2514"/>
    </row>
    <row r="3" spans="1:10" ht="13.5" thickBot="1" x14ac:dyDescent="0.25">
      <c r="A3" s="2535" t="s">
        <v>15</v>
      </c>
      <c r="B3" s="2333" t="s">
        <v>859</v>
      </c>
      <c r="C3" s="2538" t="s">
        <v>860</v>
      </c>
      <c r="D3" s="2540" t="s">
        <v>861</v>
      </c>
      <c r="E3" s="2541"/>
      <c r="F3" s="2541"/>
      <c r="G3" s="2541"/>
      <c r="H3" s="2541"/>
      <c r="I3" s="2542" t="s">
        <v>1116</v>
      </c>
      <c r="J3" s="2514"/>
    </row>
    <row r="4" spans="1:10" s="77" customFormat="1" ht="42" customHeight="1" thickBot="1" x14ac:dyDescent="0.25">
      <c r="A4" s="2536"/>
      <c r="B4" s="2537"/>
      <c r="C4" s="2539"/>
      <c r="D4" s="861" t="s">
        <v>862</v>
      </c>
      <c r="E4" s="861" t="s">
        <v>863</v>
      </c>
      <c r="F4" s="861" t="s">
        <v>864</v>
      </c>
      <c r="G4" s="971" t="s">
        <v>865</v>
      </c>
      <c r="H4" s="971" t="s">
        <v>866</v>
      </c>
      <c r="I4" s="2543"/>
      <c r="J4" s="2514"/>
    </row>
    <row r="5" spans="1:10" s="77" customFormat="1" ht="12" customHeight="1" thickBot="1" x14ac:dyDescent="0.25">
      <c r="A5" s="598" t="s">
        <v>488</v>
      </c>
      <c r="B5" s="599" t="s">
        <v>489</v>
      </c>
      <c r="C5" s="599" t="s">
        <v>490</v>
      </c>
      <c r="D5" s="599" t="s">
        <v>492</v>
      </c>
      <c r="E5" s="599" t="s">
        <v>491</v>
      </c>
      <c r="F5" s="599" t="s">
        <v>493</v>
      </c>
      <c r="G5" s="599" t="s">
        <v>494</v>
      </c>
      <c r="H5" s="599" t="s">
        <v>867</v>
      </c>
      <c r="I5" s="600" t="s">
        <v>868</v>
      </c>
      <c r="J5" s="2514"/>
    </row>
    <row r="6" spans="1:10" s="77" customFormat="1" ht="18" customHeight="1" x14ac:dyDescent="0.2">
      <c r="A6" s="2544" t="s">
        <v>869</v>
      </c>
      <c r="B6" s="2545"/>
      <c r="C6" s="2545"/>
      <c r="D6" s="2545"/>
      <c r="E6" s="2545"/>
      <c r="F6" s="2545"/>
      <c r="G6" s="2545"/>
      <c r="H6" s="2545"/>
      <c r="I6" s="2546"/>
      <c r="J6" s="2514"/>
    </row>
    <row r="7" spans="1:10" ht="15.95" customHeight="1" x14ac:dyDescent="0.2">
      <c r="A7" s="235" t="s">
        <v>17</v>
      </c>
      <c r="B7" s="196" t="s">
        <v>870</v>
      </c>
      <c r="C7" s="163"/>
      <c r="D7" s="163"/>
      <c r="E7" s="163"/>
      <c r="F7" s="163"/>
      <c r="G7" s="972"/>
      <c r="H7" s="973">
        <f t="shared" ref="H7:H13" si="0">SUM(D7:G7)</f>
        <v>0</v>
      </c>
      <c r="I7" s="236">
        <f t="shared" ref="I7:I13" si="1">C7+H7</f>
        <v>0</v>
      </c>
      <c r="J7" s="2514"/>
    </row>
    <row r="8" spans="1:10" ht="22.5" x14ac:dyDescent="0.2">
      <c r="A8" s="235" t="s">
        <v>18</v>
      </c>
      <c r="B8" s="196" t="s">
        <v>217</v>
      </c>
      <c r="C8" s="163"/>
      <c r="D8" s="163"/>
      <c r="E8" s="163"/>
      <c r="F8" s="163"/>
      <c r="G8" s="972"/>
      <c r="H8" s="973">
        <f t="shared" si="0"/>
        <v>0</v>
      </c>
      <c r="I8" s="236">
        <f t="shared" si="1"/>
        <v>0</v>
      </c>
      <c r="J8" s="2514"/>
    </row>
    <row r="9" spans="1:10" ht="22.5" x14ac:dyDescent="0.2">
      <c r="A9" s="235" t="s">
        <v>19</v>
      </c>
      <c r="B9" s="196" t="s">
        <v>218</v>
      </c>
      <c r="C9" s="163"/>
      <c r="D9" s="163"/>
      <c r="E9" s="163"/>
      <c r="F9" s="163"/>
      <c r="G9" s="972"/>
      <c r="H9" s="973">
        <f t="shared" si="0"/>
        <v>0</v>
      </c>
      <c r="I9" s="236">
        <f t="shared" si="1"/>
        <v>0</v>
      </c>
      <c r="J9" s="2514"/>
    </row>
    <row r="10" spans="1:10" ht="15.95" customHeight="1" x14ac:dyDescent="0.2">
      <c r="A10" s="235" t="s">
        <v>20</v>
      </c>
      <c r="B10" s="196" t="s">
        <v>219</v>
      </c>
      <c r="C10" s="163"/>
      <c r="D10" s="163"/>
      <c r="E10" s="163"/>
      <c r="F10" s="163"/>
      <c r="G10" s="972"/>
      <c r="H10" s="973">
        <f t="shared" si="0"/>
        <v>0</v>
      </c>
      <c r="I10" s="236">
        <f t="shared" si="1"/>
        <v>0</v>
      </c>
      <c r="J10" s="2514"/>
    </row>
    <row r="11" spans="1:10" ht="22.5" x14ac:dyDescent="0.2">
      <c r="A11" s="235" t="s">
        <v>21</v>
      </c>
      <c r="B11" s="196" t="s">
        <v>220</v>
      </c>
      <c r="C11" s="163"/>
      <c r="D11" s="163"/>
      <c r="E11" s="163"/>
      <c r="F11" s="163"/>
      <c r="G11" s="972"/>
      <c r="H11" s="973">
        <f t="shared" si="0"/>
        <v>0</v>
      </c>
      <c r="I11" s="236">
        <f t="shared" si="1"/>
        <v>0</v>
      </c>
      <c r="J11" s="2514"/>
    </row>
    <row r="12" spans="1:10" ht="15.95" customHeight="1" x14ac:dyDescent="0.2">
      <c r="A12" s="237" t="s">
        <v>22</v>
      </c>
      <c r="B12" s="238" t="s">
        <v>871</v>
      </c>
      <c r="C12" s="164"/>
      <c r="D12" s="164"/>
      <c r="E12" s="164"/>
      <c r="F12" s="164"/>
      <c r="G12" s="974"/>
      <c r="H12" s="973">
        <f t="shared" si="0"/>
        <v>0</v>
      </c>
      <c r="I12" s="236">
        <f t="shared" si="1"/>
        <v>0</v>
      </c>
      <c r="J12" s="2514"/>
    </row>
    <row r="13" spans="1:10" ht="15.95" customHeight="1" thickBot="1" x14ac:dyDescent="0.25">
      <c r="A13" s="975" t="s">
        <v>23</v>
      </c>
      <c r="B13" s="976" t="s">
        <v>872</v>
      </c>
      <c r="C13" s="977"/>
      <c r="D13" s="977"/>
      <c r="E13" s="977"/>
      <c r="F13" s="977"/>
      <c r="G13" s="978"/>
      <c r="H13" s="973">
        <f t="shared" si="0"/>
        <v>0</v>
      </c>
      <c r="I13" s="236">
        <f t="shared" si="1"/>
        <v>0</v>
      </c>
      <c r="J13" s="2514"/>
    </row>
    <row r="14" spans="1:10" s="165" customFormat="1" ht="18" customHeight="1" thickBot="1" x14ac:dyDescent="0.25">
      <c r="A14" s="2528" t="s">
        <v>873</v>
      </c>
      <c r="B14" s="2529"/>
      <c r="C14" s="242">
        <f t="shared" ref="C14:I14" si="2">SUM(C7:C13)</f>
        <v>0</v>
      </c>
      <c r="D14" s="242">
        <f>SUM(D7:D13)</f>
        <v>0</v>
      </c>
      <c r="E14" s="242">
        <f t="shared" si="2"/>
        <v>0</v>
      </c>
      <c r="F14" s="242">
        <f t="shared" si="2"/>
        <v>0</v>
      </c>
      <c r="G14" s="979">
        <f t="shared" si="2"/>
        <v>0</v>
      </c>
      <c r="H14" s="979">
        <f t="shared" si="2"/>
        <v>0</v>
      </c>
      <c r="I14" s="243">
        <f t="shared" si="2"/>
        <v>0</v>
      </c>
      <c r="J14" s="2514"/>
    </row>
    <row r="15" spans="1:10" s="160" customFormat="1" ht="18" customHeight="1" x14ac:dyDescent="0.2">
      <c r="A15" s="2525" t="s">
        <v>874</v>
      </c>
      <c r="B15" s="2526"/>
      <c r="C15" s="2526"/>
      <c r="D15" s="2526"/>
      <c r="E15" s="2526"/>
      <c r="F15" s="2526"/>
      <c r="G15" s="2526"/>
      <c r="H15" s="2526"/>
      <c r="I15" s="2527"/>
      <c r="J15" s="2514"/>
    </row>
    <row r="16" spans="1:10" s="160" customFormat="1" x14ac:dyDescent="0.2">
      <c r="A16" s="235" t="s">
        <v>17</v>
      </c>
      <c r="B16" s="196" t="s">
        <v>875</v>
      </c>
      <c r="C16" s="163"/>
      <c r="D16" s="163"/>
      <c r="E16" s="163"/>
      <c r="F16" s="163"/>
      <c r="G16" s="972"/>
      <c r="H16" s="973">
        <f>SUM(D16:G16)</f>
        <v>0</v>
      </c>
      <c r="I16" s="236">
        <f>C16+H16</f>
        <v>0</v>
      </c>
      <c r="J16" s="2514"/>
    </row>
    <row r="17" spans="1:10" ht="13.5" thickBot="1" x14ac:dyDescent="0.25">
      <c r="A17" s="975" t="s">
        <v>18</v>
      </c>
      <c r="B17" s="976" t="s">
        <v>872</v>
      </c>
      <c r="C17" s="977"/>
      <c r="D17" s="977"/>
      <c r="E17" s="977"/>
      <c r="F17" s="977"/>
      <c r="G17" s="978"/>
      <c r="H17" s="973">
        <f>SUM(D17:G17)</f>
        <v>0</v>
      </c>
      <c r="I17" s="980">
        <f>C17+H17</f>
        <v>0</v>
      </c>
      <c r="J17" s="2514"/>
    </row>
    <row r="18" spans="1:10" ht="15.95" customHeight="1" thickBot="1" x14ac:dyDescent="0.25">
      <c r="A18" s="2528" t="s">
        <v>876</v>
      </c>
      <c r="B18" s="2529"/>
      <c r="C18" s="242">
        <f t="shared" ref="C18:I18" si="3">SUM(C16:C17)</f>
        <v>0</v>
      </c>
      <c r="D18" s="242">
        <f t="shared" si="3"/>
        <v>0</v>
      </c>
      <c r="E18" s="242">
        <f t="shared" si="3"/>
        <v>0</v>
      </c>
      <c r="F18" s="242">
        <f t="shared" si="3"/>
        <v>0</v>
      </c>
      <c r="G18" s="979">
        <f t="shared" si="3"/>
        <v>0</v>
      </c>
      <c r="H18" s="979">
        <f t="shared" si="3"/>
        <v>0</v>
      </c>
      <c r="I18" s="243">
        <f t="shared" si="3"/>
        <v>0</v>
      </c>
      <c r="J18" s="2514"/>
    </row>
    <row r="19" spans="1:10" ht="18" customHeight="1" thickBot="1" x14ac:dyDescent="0.25">
      <c r="A19" s="2530" t="s">
        <v>877</v>
      </c>
      <c r="B19" s="2531"/>
      <c r="C19" s="981">
        <f t="shared" ref="C19:I19" si="4">C14+C18</f>
        <v>0</v>
      </c>
      <c r="D19" s="981">
        <f t="shared" si="4"/>
        <v>0</v>
      </c>
      <c r="E19" s="981">
        <f t="shared" si="4"/>
        <v>0</v>
      </c>
      <c r="F19" s="981">
        <f t="shared" si="4"/>
        <v>0</v>
      </c>
      <c r="G19" s="981">
        <f t="shared" si="4"/>
        <v>0</v>
      </c>
      <c r="H19" s="981">
        <f t="shared" si="4"/>
        <v>0</v>
      </c>
      <c r="I19" s="243">
        <f t="shared" si="4"/>
        <v>0</v>
      </c>
      <c r="J19" s="2514"/>
    </row>
  </sheetData>
  <sheetProtection sheet="1"/>
  <customSheetViews>
    <customSheetView guid="{9A8A2574-4E4C-4A0E-A4B4-611EAAF4A38D}" scale="120">
      <selection activeCell="M19" sqref="M19"/>
      <pageMargins left="0.59055118110236227" right="0.59055118110236227" top="1.1811023622047245" bottom="0.78740157480314965" header="0.59055118110236227" footer="0.59055118110236227"/>
      <printOptions horizontalCentered="1"/>
      <pageSetup paperSize="9" orientation="landscape" horizontalDpi="300" verticalDpi="300" r:id="rId1"/>
      <headerFooter alignWithMargins="0">
        <oddHeader xml:space="preserve">&amp;C&amp;"Times New Roman CE,Félkövér dőlt"&amp;12
</oddHeader>
      </headerFooter>
    </customSheetView>
  </customSheetViews>
  <mergeCells count="13">
    <mergeCell ref="I3:I4"/>
    <mergeCell ref="A6:I6"/>
    <mergeCell ref="A14:B14"/>
    <mergeCell ref="A15:I15"/>
    <mergeCell ref="A18:B18"/>
    <mergeCell ref="A19:B19"/>
    <mergeCell ref="A1:I1"/>
    <mergeCell ref="J1:J19"/>
    <mergeCell ref="H2:I2"/>
    <mergeCell ref="A3:A4"/>
    <mergeCell ref="B3:B4"/>
    <mergeCell ref="C3:C4"/>
    <mergeCell ref="D3:H3"/>
  </mergeCells>
  <printOptions horizontalCentered="1"/>
  <pageMargins left="0.59055118110236227" right="0.59055118110236227" top="1.1811023622047245" bottom="0.78740157480314965" header="0.59055118110236227" footer="0.59055118110236227"/>
  <pageSetup paperSize="9" orientation="landscape" horizontalDpi="300" verticalDpi="300" r:id="rId2"/>
  <headerFooter alignWithMargins="0">
    <oddHeader xml:space="preserve">&amp;C&amp;"Times New Roman CE,Félkövér dőlt"&amp;12
</oddHeader>
  </headerFooter>
</worksheet>
</file>

<file path=xl/worksheets/sheet3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D34"/>
  <sheetViews>
    <sheetView topLeftCell="A13" zoomScale="120" zoomScaleNormal="120" workbookViewId="0">
      <selection activeCell="I28" sqref="I28"/>
    </sheetView>
  </sheetViews>
  <sheetFormatPr defaultRowHeight="12.75" x14ac:dyDescent="0.2"/>
  <cols>
    <col min="1" max="1" width="5.83203125" style="87" customWidth="1"/>
    <col min="2" max="2" width="55.83203125" style="3" customWidth="1"/>
    <col min="3" max="4" width="14.83203125" style="3" customWidth="1"/>
    <col min="5" max="16384" width="9.33203125" style="3"/>
  </cols>
  <sheetData>
    <row r="1" spans="1:4" ht="15" x14ac:dyDescent="0.2">
      <c r="A1" s="2547" t="str">
        <f>CONCATENATE("5. tájékoztató tábla ",Z_ALAPADATOK!A7," ",Z_ALAPADATOK!B7," ",Z_ALAPADATOK!C7," ",Z_ALAPADATOK!D7," ",Z_ALAPADATOK!E7," ",Z_ALAPADATOK!F7," ",Z_ALAPADATOK!G7," ",Z_ALAPADATOK!H7)</f>
        <v>5. tájékoztató tábla a …. / 2022. ( … ) önkormányzati rendelethez</v>
      </c>
      <c r="B1" s="2135"/>
      <c r="C1" s="2135"/>
      <c r="D1" s="2135"/>
    </row>
    <row r="2" spans="1:4" x14ac:dyDescent="0.2">
      <c r="A2" s="982"/>
      <c r="B2" s="613"/>
      <c r="C2" s="613"/>
      <c r="D2" s="613"/>
    </row>
    <row r="3" spans="1:4" ht="15.75" x14ac:dyDescent="0.2">
      <c r="A3" s="2532" t="s">
        <v>878</v>
      </c>
      <c r="B3" s="2508"/>
      <c r="C3" s="2508"/>
      <c r="D3" s="2508"/>
    </row>
    <row r="4" spans="1:4" ht="15.75" x14ac:dyDescent="0.2">
      <c r="A4" s="2532" t="s">
        <v>879</v>
      </c>
      <c r="B4" s="2508"/>
      <c r="C4" s="2508"/>
      <c r="D4" s="2508"/>
    </row>
    <row r="5" spans="1:4" s="75" customFormat="1" ht="15.75" thickBot="1" x14ac:dyDescent="0.25">
      <c r="A5" s="950"/>
      <c r="B5" s="855"/>
      <c r="C5" s="855"/>
      <c r="D5" s="829" t="str">
        <f>'Z_3.tájékoztató_t.'!H3</f>
        <v xml:space="preserve"> Forintban!</v>
      </c>
    </row>
    <row r="6" spans="1:4" s="77" customFormat="1" ht="48" customHeight="1" thickBot="1" x14ac:dyDescent="0.25">
      <c r="A6" s="871" t="s">
        <v>15</v>
      </c>
      <c r="B6" s="861" t="s">
        <v>16</v>
      </c>
      <c r="C6" s="861" t="s">
        <v>880</v>
      </c>
      <c r="D6" s="983" t="s">
        <v>881</v>
      </c>
    </row>
    <row r="7" spans="1:4" s="77" customFormat="1" ht="14.1" customHeight="1" thickBot="1" x14ac:dyDescent="0.25">
      <c r="A7" s="984" t="s">
        <v>488</v>
      </c>
      <c r="B7" s="985" t="s">
        <v>489</v>
      </c>
      <c r="C7" s="985" t="s">
        <v>490</v>
      </c>
      <c r="D7" s="986" t="s">
        <v>492</v>
      </c>
    </row>
    <row r="8" spans="1:4" ht="18" customHeight="1" x14ac:dyDescent="0.2">
      <c r="A8" s="987" t="s">
        <v>17</v>
      </c>
      <c r="B8" s="988" t="s">
        <v>165</v>
      </c>
      <c r="C8" s="989"/>
      <c r="D8" s="990"/>
    </row>
    <row r="9" spans="1:4" ht="18" customHeight="1" x14ac:dyDescent="0.2">
      <c r="A9" s="991" t="s">
        <v>18</v>
      </c>
      <c r="B9" s="992" t="s">
        <v>166</v>
      </c>
      <c r="C9" s="993"/>
      <c r="D9" s="994"/>
    </row>
    <row r="10" spans="1:4" ht="18" customHeight="1" x14ac:dyDescent="0.2">
      <c r="A10" s="991" t="s">
        <v>19</v>
      </c>
      <c r="B10" s="992" t="s">
        <v>119</v>
      </c>
      <c r="C10" s="993"/>
      <c r="D10" s="994"/>
    </row>
    <row r="11" spans="1:4" ht="18" customHeight="1" x14ac:dyDescent="0.2">
      <c r="A11" s="991" t="s">
        <v>20</v>
      </c>
      <c r="B11" s="992" t="s">
        <v>120</v>
      </c>
      <c r="C11" s="993"/>
      <c r="D11" s="994"/>
    </row>
    <row r="12" spans="1:4" ht="18" customHeight="1" x14ac:dyDescent="0.2">
      <c r="A12" s="995" t="s">
        <v>21</v>
      </c>
      <c r="B12" s="992" t="s">
        <v>158</v>
      </c>
      <c r="C12" s="993"/>
      <c r="D12" s="994"/>
    </row>
    <row r="13" spans="1:4" ht="18" customHeight="1" x14ac:dyDescent="0.2">
      <c r="A13" s="991" t="s">
        <v>22</v>
      </c>
      <c r="B13" s="992" t="s">
        <v>159</v>
      </c>
      <c r="C13" s="993"/>
      <c r="D13" s="994"/>
    </row>
    <row r="14" spans="1:4" ht="18" customHeight="1" x14ac:dyDescent="0.2">
      <c r="A14" s="995" t="s">
        <v>23</v>
      </c>
      <c r="B14" s="996" t="s">
        <v>160</v>
      </c>
      <c r="C14" s="993"/>
      <c r="D14" s="994"/>
    </row>
    <row r="15" spans="1:4" ht="18" customHeight="1" x14ac:dyDescent="0.2">
      <c r="A15" s="995" t="s">
        <v>24</v>
      </c>
      <c r="B15" s="996" t="s">
        <v>161</v>
      </c>
      <c r="C15" s="993"/>
      <c r="D15" s="994"/>
    </row>
    <row r="16" spans="1:4" ht="18" customHeight="1" x14ac:dyDescent="0.2">
      <c r="A16" s="991" t="s">
        <v>25</v>
      </c>
      <c r="B16" s="996" t="s">
        <v>162</v>
      </c>
      <c r="C16" s="993"/>
      <c r="D16" s="994"/>
    </row>
    <row r="17" spans="1:4" ht="18" customHeight="1" x14ac:dyDescent="0.2">
      <c r="A17" s="995" t="s">
        <v>26</v>
      </c>
      <c r="B17" s="996" t="s">
        <v>163</v>
      </c>
      <c r="C17" s="993"/>
      <c r="D17" s="994"/>
    </row>
    <row r="18" spans="1:4" ht="22.5" x14ac:dyDescent="0.2">
      <c r="A18" s="991" t="s">
        <v>27</v>
      </c>
      <c r="B18" s="996" t="s">
        <v>164</v>
      </c>
      <c r="C18" s="993"/>
      <c r="D18" s="994"/>
    </row>
    <row r="19" spans="1:4" ht="18" customHeight="1" x14ac:dyDescent="0.2">
      <c r="A19" s="995" t="s">
        <v>28</v>
      </c>
      <c r="B19" s="992" t="s">
        <v>121</v>
      </c>
      <c r="C19" s="993"/>
      <c r="D19" s="994"/>
    </row>
    <row r="20" spans="1:4" ht="18" customHeight="1" x14ac:dyDescent="0.2">
      <c r="A20" s="991" t="s">
        <v>29</v>
      </c>
      <c r="B20" s="992" t="s">
        <v>882</v>
      </c>
      <c r="C20" s="993"/>
      <c r="D20" s="994"/>
    </row>
    <row r="21" spans="1:4" ht="18" customHeight="1" x14ac:dyDescent="0.2">
      <c r="A21" s="995" t="s">
        <v>30</v>
      </c>
      <c r="B21" s="992" t="s">
        <v>883</v>
      </c>
      <c r="C21" s="993"/>
      <c r="D21" s="994"/>
    </row>
    <row r="22" spans="1:4" ht="18" customHeight="1" x14ac:dyDescent="0.2">
      <c r="A22" s="991" t="s">
        <v>31</v>
      </c>
      <c r="B22" s="992" t="s">
        <v>122</v>
      </c>
      <c r="C22" s="993"/>
      <c r="D22" s="994"/>
    </row>
    <row r="23" spans="1:4" ht="18" customHeight="1" x14ac:dyDescent="0.2">
      <c r="A23" s="995" t="s">
        <v>32</v>
      </c>
      <c r="B23" s="992" t="s">
        <v>123</v>
      </c>
      <c r="C23" s="993"/>
      <c r="D23" s="994"/>
    </row>
    <row r="24" spans="1:4" ht="18" customHeight="1" x14ac:dyDescent="0.2">
      <c r="A24" s="991" t="s">
        <v>33</v>
      </c>
      <c r="B24" s="82"/>
      <c r="C24" s="993"/>
      <c r="D24" s="994"/>
    </row>
    <row r="25" spans="1:4" ht="18" customHeight="1" x14ac:dyDescent="0.2">
      <c r="A25" s="995" t="s">
        <v>34</v>
      </c>
      <c r="B25" s="82"/>
      <c r="C25" s="993"/>
      <c r="D25" s="994"/>
    </row>
    <row r="26" spans="1:4" ht="18" customHeight="1" x14ac:dyDescent="0.2">
      <c r="A26" s="991" t="s">
        <v>35</v>
      </c>
      <c r="B26" s="82"/>
      <c r="C26" s="993"/>
      <c r="D26" s="994"/>
    </row>
    <row r="27" spans="1:4" ht="18" customHeight="1" x14ac:dyDescent="0.2">
      <c r="A27" s="995" t="s">
        <v>36</v>
      </c>
      <c r="B27" s="82"/>
      <c r="C27" s="993"/>
      <c r="D27" s="994"/>
    </row>
    <row r="28" spans="1:4" ht="18" customHeight="1" x14ac:dyDescent="0.2">
      <c r="A28" s="991" t="s">
        <v>37</v>
      </c>
      <c r="B28" s="82"/>
      <c r="C28" s="993"/>
      <c r="D28" s="994"/>
    </row>
    <row r="29" spans="1:4" ht="18" customHeight="1" x14ac:dyDescent="0.2">
      <c r="A29" s="995" t="s">
        <v>38</v>
      </c>
      <c r="B29" s="82"/>
      <c r="C29" s="993"/>
      <c r="D29" s="994"/>
    </row>
    <row r="30" spans="1:4" ht="18" customHeight="1" x14ac:dyDescent="0.2">
      <c r="A30" s="991" t="s">
        <v>39</v>
      </c>
      <c r="B30" s="82"/>
      <c r="C30" s="993"/>
      <c r="D30" s="994"/>
    </row>
    <row r="31" spans="1:4" ht="18" customHeight="1" x14ac:dyDescent="0.2">
      <c r="A31" s="995" t="s">
        <v>40</v>
      </c>
      <c r="B31" s="82"/>
      <c r="C31" s="993"/>
      <c r="D31" s="994"/>
    </row>
    <row r="32" spans="1:4" ht="18" customHeight="1" thickBot="1" x14ac:dyDescent="0.25">
      <c r="A32" s="997" t="s">
        <v>41</v>
      </c>
      <c r="B32" s="83"/>
      <c r="C32" s="998"/>
      <c r="D32" s="999"/>
    </row>
    <row r="33" spans="1:4" ht="18" customHeight="1" thickBot="1" x14ac:dyDescent="0.25">
      <c r="A33" s="1000" t="s">
        <v>42</v>
      </c>
      <c r="B33" s="1001" t="s">
        <v>52</v>
      </c>
      <c r="C33" s="962">
        <f>+C8+C9+C10+C11+C12+C19+C20+C21+C22+C23+C24+C25+C26+C27+C28+C29+C30+C31+C32</f>
        <v>0</v>
      </c>
      <c r="D33" s="963">
        <f>+D8+D9+D10+D11+D12+D19+D20+D21+D22+D23+D24+D25+D26+D27+D28+D29+D30+D31+D32</f>
        <v>0</v>
      </c>
    </row>
    <row r="34" spans="1:4" ht="25.5" customHeight="1" x14ac:dyDescent="0.2">
      <c r="A34" s="86"/>
      <c r="B34" s="2181" t="s">
        <v>884</v>
      </c>
      <c r="C34" s="2181"/>
      <c r="D34" s="2181"/>
    </row>
  </sheetData>
  <sheetProtection sheet="1"/>
  <customSheetViews>
    <customSheetView guid="{9A8A2574-4E4C-4A0E-A4B4-611EAAF4A38D}" scale="120" topLeftCell="A13">
      <selection activeCell="I28" sqref="I28"/>
      <pageMargins left="0.78740157480314965" right="0.78740157480314965" top="0.98425196850393704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/>
    </customSheetView>
  </customSheetViews>
  <mergeCells count="4">
    <mergeCell ref="A1:D1"/>
    <mergeCell ref="A3:D3"/>
    <mergeCell ref="A4:D4"/>
    <mergeCell ref="B34:D3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horizontalDpi="300" verticalDpi="300" r:id="rId2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CONCATENATE(ALAPADATOK!P19,"2. melléklet ",ALAPADATOK!A7," ",ALAPADATOK!B7," ",ALAPADATOK!C7," ",ALAPADATOK!D7," ",ALAPADATOK!E7," ",ALAPADATOK!F7," ",ALAPADATOK!G7," ",ALAPADATOK!H7)</f>
        <v>9.5.2.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'KV_9.6.sz.mell'!B2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'KV_9.6.1.sz.mell'!C4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3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41"/>
  <sheetViews>
    <sheetView zoomScale="120" zoomScaleNormal="120" workbookViewId="0">
      <selection activeCell="M22" sqref="M22"/>
    </sheetView>
  </sheetViews>
  <sheetFormatPr defaultRowHeight="12.75" x14ac:dyDescent="0.2"/>
  <cols>
    <col min="1" max="1" width="6.6640625" style="47" customWidth="1"/>
    <col min="2" max="2" width="40.83203125" style="47" customWidth="1"/>
    <col min="3" max="3" width="20.83203125" style="47" customWidth="1"/>
    <col min="4" max="5" width="12.83203125" style="47" customWidth="1"/>
    <col min="6" max="16384" width="9.33203125" style="47"/>
  </cols>
  <sheetData>
    <row r="1" spans="1:5" ht="15" x14ac:dyDescent="0.25">
      <c r="A1" s="2548" t="str">
        <f>CONCATENATE("6. tájékoztató tábla ",Z_ALAPADATOK!A7," ",Z_ALAPADATOK!B7," ",Z_ALAPADATOK!C7," ",Z_ALAPADATOK!D7," ",Z_ALAPADATOK!E7," ",Z_ALAPADATOK!F7," ",Z_ALAPADATOK!G7," ",Z_ALAPADATOK!H7)</f>
        <v>6. tájékoztató tábla a …. / 2022. ( … ) önkormányzati rendelethez</v>
      </c>
      <c r="B1" s="2548"/>
      <c r="C1" s="2548"/>
      <c r="D1" s="2548"/>
      <c r="E1" s="2548"/>
    </row>
    <row r="2" spans="1:5" x14ac:dyDescent="0.2">
      <c r="A2" s="160"/>
      <c r="B2" s="160"/>
      <c r="C2" s="160"/>
      <c r="D2" s="160"/>
      <c r="E2" s="160"/>
    </row>
    <row r="3" spans="1:5" ht="15.75" x14ac:dyDescent="0.25">
      <c r="A3" s="2549" t="s">
        <v>885</v>
      </c>
      <c r="B3" s="2549"/>
      <c r="C3" s="2549"/>
      <c r="D3" s="2549"/>
      <c r="E3" s="2549"/>
    </row>
    <row r="4" spans="1:5" ht="15.75" x14ac:dyDescent="0.25">
      <c r="A4" s="2549" t="str">
        <f>CONCATENATE(LEFT(Z_ALAPADATOK!D7,4)-1,". évi céljelleggel juttatott támogatások felhasználásáról")</f>
        <v>2021. évi céljelleggel juttatott támogatások felhasználásáról</v>
      </c>
      <c r="B4" s="2549"/>
      <c r="C4" s="2549"/>
      <c r="D4" s="2549"/>
      <c r="E4" s="2549"/>
    </row>
    <row r="5" spans="1:5" x14ac:dyDescent="0.2">
      <c r="A5" s="160"/>
      <c r="B5" s="160"/>
      <c r="C5" s="160"/>
      <c r="D5" s="160"/>
      <c r="E5" s="160"/>
    </row>
    <row r="6" spans="1:5" ht="14.25" thickBot="1" x14ac:dyDescent="0.3">
      <c r="A6" s="160"/>
      <c r="B6" s="160"/>
      <c r="C6" s="1002"/>
      <c r="D6" s="1002"/>
      <c r="E6" s="1002" t="str">
        <f>'Z_5.tájékoztató_t.'!D5</f>
        <v xml:space="preserve"> Forintban!</v>
      </c>
    </row>
    <row r="7" spans="1:5" ht="42.75" customHeight="1" thickBot="1" x14ac:dyDescent="0.25">
      <c r="A7" s="1003" t="s">
        <v>68</v>
      </c>
      <c r="B7" s="634" t="s">
        <v>124</v>
      </c>
      <c r="C7" s="634" t="s">
        <v>125</v>
      </c>
      <c r="D7" s="1004" t="s">
        <v>886</v>
      </c>
      <c r="E7" s="1005" t="s">
        <v>887</v>
      </c>
    </row>
    <row r="8" spans="1:5" ht="15.95" customHeight="1" x14ac:dyDescent="0.2">
      <c r="A8" s="1006" t="s">
        <v>17</v>
      </c>
      <c r="B8" s="1007"/>
      <c r="C8" s="1007"/>
      <c r="D8" s="1008"/>
      <c r="E8" s="1009"/>
    </row>
    <row r="9" spans="1:5" ht="15.95" customHeight="1" x14ac:dyDescent="0.2">
      <c r="A9" s="1010" t="s">
        <v>18</v>
      </c>
      <c r="B9" s="1011"/>
      <c r="C9" s="1011"/>
      <c r="D9" s="1012"/>
      <c r="E9" s="1013"/>
    </row>
    <row r="10" spans="1:5" ht="15.95" customHeight="1" x14ac:dyDescent="0.2">
      <c r="A10" s="1010" t="s">
        <v>19</v>
      </c>
      <c r="B10" s="1011"/>
      <c r="C10" s="1011"/>
      <c r="D10" s="1012"/>
      <c r="E10" s="1013"/>
    </row>
    <row r="11" spans="1:5" ht="15.95" customHeight="1" x14ac:dyDescent="0.2">
      <c r="A11" s="1010" t="s">
        <v>20</v>
      </c>
      <c r="B11" s="1011"/>
      <c r="C11" s="1011"/>
      <c r="D11" s="1012"/>
      <c r="E11" s="1013"/>
    </row>
    <row r="12" spans="1:5" ht="15.95" customHeight="1" x14ac:dyDescent="0.2">
      <c r="A12" s="1010" t="s">
        <v>21</v>
      </c>
      <c r="B12" s="1011"/>
      <c r="C12" s="1011"/>
      <c r="D12" s="1012"/>
      <c r="E12" s="1013"/>
    </row>
    <row r="13" spans="1:5" ht="15.95" customHeight="1" x14ac:dyDescent="0.2">
      <c r="A13" s="1010" t="s">
        <v>22</v>
      </c>
      <c r="B13" s="1011"/>
      <c r="C13" s="1011"/>
      <c r="D13" s="1012"/>
      <c r="E13" s="1013"/>
    </row>
    <row r="14" spans="1:5" ht="15.95" customHeight="1" x14ac:dyDescent="0.2">
      <c r="A14" s="1010" t="s">
        <v>23</v>
      </c>
      <c r="B14" s="1011"/>
      <c r="C14" s="1011"/>
      <c r="D14" s="1012"/>
      <c r="E14" s="1013"/>
    </row>
    <row r="15" spans="1:5" ht="15.95" customHeight="1" x14ac:dyDescent="0.2">
      <c r="A15" s="1010" t="s">
        <v>24</v>
      </c>
      <c r="B15" s="1011"/>
      <c r="C15" s="1011"/>
      <c r="D15" s="1012"/>
      <c r="E15" s="1013"/>
    </row>
    <row r="16" spans="1:5" ht="15.95" customHeight="1" x14ac:dyDescent="0.2">
      <c r="A16" s="1010" t="s">
        <v>25</v>
      </c>
      <c r="B16" s="1011"/>
      <c r="C16" s="1011"/>
      <c r="D16" s="1012"/>
      <c r="E16" s="1013"/>
    </row>
    <row r="17" spans="1:5" ht="15.95" customHeight="1" x14ac:dyDescent="0.2">
      <c r="A17" s="1010" t="s">
        <v>26</v>
      </c>
      <c r="B17" s="1011"/>
      <c r="C17" s="1011"/>
      <c r="D17" s="1012"/>
      <c r="E17" s="1013"/>
    </row>
    <row r="18" spans="1:5" ht="15.95" customHeight="1" x14ac:dyDescent="0.2">
      <c r="A18" s="1010" t="s">
        <v>27</v>
      </c>
      <c r="B18" s="1011"/>
      <c r="C18" s="1011"/>
      <c r="D18" s="1012"/>
      <c r="E18" s="1013"/>
    </row>
    <row r="19" spans="1:5" ht="15.95" customHeight="1" x14ac:dyDescent="0.2">
      <c r="A19" s="1010" t="s">
        <v>28</v>
      </c>
      <c r="B19" s="1011"/>
      <c r="C19" s="1011"/>
      <c r="D19" s="1012"/>
      <c r="E19" s="1013"/>
    </row>
    <row r="20" spans="1:5" ht="15.95" customHeight="1" x14ac:dyDescent="0.2">
      <c r="A20" s="1010" t="s">
        <v>29</v>
      </c>
      <c r="B20" s="1011"/>
      <c r="C20" s="1011"/>
      <c r="D20" s="1012"/>
      <c r="E20" s="1013"/>
    </row>
    <row r="21" spans="1:5" ht="15.95" customHeight="1" x14ac:dyDescent="0.2">
      <c r="A21" s="1010" t="s">
        <v>30</v>
      </c>
      <c r="B21" s="1011"/>
      <c r="C21" s="1011"/>
      <c r="D21" s="1012"/>
      <c r="E21" s="1013"/>
    </row>
    <row r="22" spans="1:5" ht="15.95" customHeight="1" x14ac:dyDescent="0.2">
      <c r="A22" s="1010" t="s">
        <v>31</v>
      </c>
      <c r="B22" s="1011"/>
      <c r="C22" s="1011"/>
      <c r="D22" s="1012"/>
      <c r="E22" s="1013"/>
    </row>
    <row r="23" spans="1:5" ht="15.95" customHeight="1" x14ac:dyDescent="0.2">
      <c r="A23" s="1010" t="s">
        <v>32</v>
      </c>
      <c r="B23" s="1011"/>
      <c r="C23" s="1011"/>
      <c r="D23" s="1012"/>
      <c r="E23" s="1013"/>
    </row>
    <row r="24" spans="1:5" ht="15.95" customHeight="1" x14ac:dyDescent="0.2">
      <c r="A24" s="1010" t="s">
        <v>33</v>
      </c>
      <c r="B24" s="1011"/>
      <c r="C24" s="1011"/>
      <c r="D24" s="1012"/>
      <c r="E24" s="1013"/>
    </row>
    <row r="25" spans="1:5" ht="15.95" customHeight="1" x14ac:dyDescent="0.2">
      <c r="A25" s="1010" t="s">
        <v>34</v>
      </c>
      <c r="B25" s="1011"/>
      <c r="C25" s="1011"/>
      <c r="D25" s="1012"/>
      <c r="E25" s="1013"/>
    </row>
    <row r="26" spans="1:5" ht="15.95" customHeight="1" x14ac:dyDescent="0.2">
      <c r="A26" s="1010" t="s">
        <v>35</v>
      </c>
      <c r="B26" s="1011"/>
      <c r="C26" s="1011"/>
      <c r="D26" s="1012"/>
      <c r="E26" s="1013"/>
    </row>
    <row r="27" spans="1:5" ht="15.95" customHeight="1" x14ac:dyDescent="0.2">
      <c r="A27" s="1010" t="s">
        <v>36</v>
      </c>
      <c r="B27" s="1011"/>
      <c r="C27" s="1011"/>
      <c r="D27" s="1012"/>
      <c r="E27" s="1013"/>
    </row>
    <row r="28" spans="1:5" ht="15.95" customHeight="1" x14ac:dyDescent="0.2">
      <c r="A28" s="1010" t="s">
        <v>37</v>
      </c>
      <c r="B28" s="1011"/>
      <c r="C28" s="1011"/>
      <c r="D28" s="1012"/>
      <c r="E28" s="1013"/>
    </row>
    <row r="29" spans="1:5" ht="15.95" customHeight="1" x14ac:dyDescent="0.2">
      <c r="A29" s="1010" t="s">
        <v>38</v>
      </c>
      <c r="B29" s="1011"/>
      <c r="C29" s="1011"/>
      <c r="D29" s="1012"/>
      <c r="E29" s="1013"/>
    </row>
    <row r="30" spans="1:5" ht="15.95" customHeight="1" x14ac:dyDescent="0.2">
      <c r="A30" s="1010" t="s">
        <v>39</v>
      </c>
      <c r="B30" s="1011"/>
      <c r="C30" s="1011"/>
      <c r="D30" s="1012"/>
      <c r="E30" s="1013"/>
    </row>
    <row r="31" spans="1:5" ht="15.95" customHeight="1" x14ac:dyDescent="0.2">
      <c r="A31" s="1010" t="s">
        <v>40</v>
      </c>
      <c r="B31" s="1011"/>
      <c r="C31" s="1011"/>
      <c r="D31" s="1012"/>
      <c r="E31" s="1013"/>
    </row>
    <row r="32" spans="1:5" ht="15.95" customHeight="1" x14ac:dyDescent="0.2">
      <c r="A32" s="1010" t="s">
        <v>41</v>
      </c>
      <c r="B32" s="1011"/>
      <c r="C32" s="1011"/>
      <c r="D32" s="1012"/>
      <c r="E32" s="1013"/>
    </row>
    <row r="33" spans="1:5" ht="15.95" customHeight="1" x14ac:dyDescent="0.2">
      <c r="A33" s="1010" t="s">
        <v>42</v>
      </c>
      <c r="B33" s="1011"/>
      <c r="C33" s="1011"/>
      <c r="D33" s="1012"/>
      <c r="E33" s="1013"/>
    </row>
    <row r="34" spans="1:5" ht="15.95" customHeight="1" x14ac:dyDescent="0.2">
      <c r="A34" s="1010" t="s">
        <v>43</v>
      </c>
      <c r="B34" s="1011"/>
      <c r="C34" s="1011"/>
      <c r="D34" s="1012"/>
      <c r="E34" s="1013"/>
    </row>
    <row r="35" spans="1:5" ht="15.95" customHeight="1" x14ac:dyDescent="0.2">
      <c r="A35" s="1010" t="s">
        <v>44</v>
      </c>
      <c r="B35" s="1011"/>
      <c r="C35" s="1011"/>
      <c r="D35" s="1012"/>
      <c r="E35" s="1013"/>
    </row>
    <row r="36" spans="1:5" ht="15.95" customHeight="1" x14ac:dyDescent="0.2">
      <c r="A36" s="1010" t="s">
        <v>45</v>
      </c>
      <c r="B36" s="1011"/>
      <c r="C36" s="1011"/>
      <c r="D36" s="1012"/>
      <c r="E36" s="1013"/>
    </row>
    <row r="37" spans="1:5" ht="15.95" customHeight="1" x14ac:dyDescent="0.2">
      <c r="A37" s="1010" t="s">
        <v>126</v>
      </c>
      <c r="B37" s="1011"/>
      <c r="C37" s="1011"/>
      <c r="D37" s="1012"/>
      <c r="E37" s="1013"/>
    </row>
    <row r="38" spans="1:5" ht="15.95" customHeight="1" x14ac:dyDescent="0.2">
      <c r="A38" s="1010" t="s">
        <v>127</v>
      </c>
      <c r="B38" s="1011"/>
      <c r="C38" s="1011"/>
      <c r="D38" s="1012"/>
      <c r="E38" s="1013"/>
    </row>
    <row r="39" spans="1:5" ht="15.95" customHeight="1" x14ac:dyDescent="0.2">
      <c r="A39" s="1010" t="s">
        <v>128</v>
      </c>
      <c r="B39" s="1011"/>
      <c r="C39" s="1011"/>
      <c r="D39" s="1012"/>
      <c r="E39" s="1013"/>
    </row>
    <row r="40" spans="1:5" ht="15.95" customHeight="1" thickBot="1" x14ac:dyDescent="0.25">
      <c r="A40" s="1014" t="s">
        <v>129</v>
      </c>
      <c r="B40" s="1015"/>
      <c r="C40" s="1015"/>
      <c r="D40" s="1016"/>
      <c r="E40" s="1017"/>
    </row>
    <row r="41" spans="1:5" ht="15.95" customHeight="1" thickBot="1" x14ac:dyDescent="0.25">
      <c r="A41" s="2550" t="s">
        <v>52</v>
      </c>
      <c r="B41" s="2551"/>
      <c r="C41" s="1018"/>
      <c r="D41" s="1019">
        <f>SUM(D8:D40)</f>
        <v>0</v>
      </c>
      <c r="E41" s="1020">
        <f>SUM(E8:E40)</f>
        <v>0</v>
      </c>
    </row>
  </sheetData>
  <sheetProtection sheet="1"/>
  <customSheetViews>
    <customSheetView guid="{9A8A2574-4E4C-4A0E-A4B4-611EAAF4A38D}" scale="120">
      <selection activeCell="M22" sqref="M22"/>
      <pageMargins left="0.78740157480314965" right="0.78740157480314965" top="1.5748031496062993" bottom="0.98425196850393704" header="0.78740157480314965" footer="0.78740157480314965"/>
      <printOptions horizontalCentered="1"/>
      <pageSetup paperSize="9" scale="95" fitToWidth="2" orientation="portrait" r:id="rId1"/>
      <headerFooter alignWithMargins="0"/>
    </customSheetView>
  </customSheetViews>
  <mergeCells count="4">
    <mergeCell ref="A1:E1"/>
    <mergeCell ref="A3:E3"/>
    <mergeCell ref="A4:E4"/>
    <mergeCell ref="A41:B41"/>
  </mergeCells>
  <printOptions horizontalCentered="1"/>
  <pageMargins left="0.78740157480314965" right="0.78740157480314965" top="1.5748031496062993" bottom="0.98425196850393704" header="0.78740157480314965" footer="0.78740157480314965"/>
  <pageSetup paperSize="9" scale="95" fitToWidth="2" orientation="portrait" r:id="rId2"/>
  <headerFooter alignWithMargins="0"/>
</worksheet>
</file>

<file path=xl/worksheets/sheet3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76"/>
  <sheetViews>
    <sheetView zoomScale="120" zoomScaleNormal="120" zoomScaleSheetLayoutView="120" workbookViewId="0">
      <selection activeCell="J16" sqref="J16"/>
    </sheetView>
  </sheetViews>
  <sheetFormatPr defaultColWidth="12" defaultRowHeight="15.75" x14ac:dyDescent="0.25"/>
  <cols>
    <col min="1" max="1" width="67.1640625" style="1021" customWidth="1"/>
    <col min="2" max="2" width="6.1640625" style="1049" customWidth="1"/>
    <col min="3" max="4" width="12.1640625" style="1021" customWidth="1"/>
    <col min="5" max="5" width="12.1640625" style="1053" customWidth="1"/>
    <col min="6" max="16384" width="12" style="1021"/>
  </cols>
  <sheetData>
    <row r="1" spans="1:5" x14ac:dyDescent="0.25">
      <c r="A1" s="2555" t="str">
        <f>CONCATENATE("7.1. tájékoztató tábla ",Z_ALAPADATOK!A7," ",Z_ALAPADATOK!B7," ",Z_ALAPADATOK!C7," ",Z_ALAPADATOK!D7," ",Z_ALAPADATOK!E7," ",Z_ALAPADATOK!F7," ",Z_ALAPADATOK!G7," ",Z_ALAPADATOK!H7)</f>
        <v>7.1. tájékoztató tábla a …. / 2022. ( … ) önkormányzati rendelethez</v>
      </c>
      <c r="B1" s="2103"/>
      <c r="C1" s="2103"/>
      <c r="D1" s="2103"/>
      <c r="E1" s="2103"/>
    </row>
    <row r="2" spans="1:5" x14ac:dyDescent="0.25">
      <c r="A2" s="2556" t="s">
        <v>888</v>
      </c>
      <c r="B2" s="2557"/>
      <c r="C2" s="2557"/>
      <c r="D2" s="2557"/>
      <c r="E2" s="2557"/>
    </row>
    <row r="3" spans="1:5" ht="16.5" customHeight="1" x14ac:dyDescent="0.25">
      <c r="A3" s="2556" t="s">
        <v>889</v>
      </c>
      <c r="B3" s="2557"/>
      <c r="C3" s="2557"/>
      <c r="D3" s="2557"/>
      <c r="E3" s="2557"/>
    </row>
    <row r="4" spans="1:5" ht="16.5" customHeight="1" x14ac:dyDescent="0.25">
      <c r="A4" s="2558" t="str">
        <f>CONCATENATE(LEFT(Z_ALAPADATOK!D7,4)-1,".év")</f>
        <v>2021.év</v>
      </c>
      <c r="B4" s="2559"/>
      <c r="C4" s="2559"/>
      <c r="D4" s="2559"/>
      <c r="E4" s="2559"/>
    </row>
    <row r="5" spans="1:5" ht="16.5" customHeight="1" thickBot="1" x14ac:dyDescent="0.3">
      <c r="A5" s="1022"/>
      <c r="B5" s="1023"/>
      <c r="C5" s="2560" t="str">
        <f>'Z_6.tájékoztató_t.'!E6</f>
        <v xml:space="preserve"> Forintban!</v>
      </c>
      <c r="D5" s="2560"/>
      <c r="E5" s="2560"/>
    </row>
    <row r="6" spans="1:5" ht="15.75" customHeight="1" x14ac:dyDescent="0.25">
      <c r="A6" s="2561" t="s">
        <v>890</v>
      </c>
      <c r="B6" s="2564" t="s">
        <v>891</v>
      </c>
      <c r="C6" s="2567" t="s">
        <v>892</v>
      </c>
      <c r="D6" s="2567" t="s">
        <v>893</v>
      </c>
      <c r="E6" s="2569" t="s">
        <v>894</v>
      </c>
    </row>
    <row r="7" spans="1:5" ht="11.25" customHeight="1" x14ac:dyDescent="0.25">
      <c r="A7" s="2562"/>
      <c r="B7" s="2565"/>
      <c r="C7" s="2568"/>
      <c r="D7" s="2568"/>
      <c r="E7" s="2570"/>
    </row>
    <row r="8" spans="1:5" x14ac:dyDescent="0.25">
      <c r="A8" s="2563"/>
      <c r="B8" s="2566"/>
      <c r="C8" s="2552" t="s">
        <v>895</v>
      </c>
      <c r="D8" s="2552"/>
      <c r="E8" s="2553"/>
    </row>
    <row r="9" spans="1:5" s="1027" customFormat="1" ht="16.5" thickBot="1" x14ac:dyDescent="0.25">
      <c r="A9" s="1024" t="s">
        <v>896</v>
      </c>
      <c r="B9" s="1025" t="s">
        <v>489</v>
      </c>
      <c r="C9" s="1025" t="s">
        <v>490</v>
      </c>
      <c r="D9" s="1025" t="s">
        <v>492</v>
      </c>
      <c r="E9" s="1026" t="s">
        <v>491</v>
      </c>
    </row>
    <row r="10" spans="1:5" s="1032" customFormat="1" x14ac:dyDescent="0.2">
      <c r="A10" s="1028" t="s">
        <v>897</v>
      </c>
      <c r="B10" s="1029" t="s">
        <v>898</v>
      </c>
      <c r="C10" s="1030"/>
      <c r="D10" s="1030"/>
      <c r="E10" s="1031"/>
    </row>
    <row r="11" spans="1:5" s="1032" customFormat="1" x14ac:dyDescent="0.2">
      <c r="A11" s="1033" t="s">
        <v>899</v>
      </c>
      <c r="B11" s="1034" t="s">
        <v>900</v>
      </c>
      <c r="C11" s="1035">
        <f>+C12+C17+C22+C27+C32</f>
        <v>0</v>
      </c>
      <c r="D11" s="1035">
        <f>+D12+D17+D22+D27+D32</f>
        <v>0</v>
      </c>
      <c r="E11" s="1036">
        <f>+E12+E17+E22+E27+E32</f>
        <v>0</v>
      </c>
    </row>
    <row r="12" spans="1:5" s="1032" customFormat="1" x14ac:dyDescent="0.2">
      <c r="A12" s="1033" t="s">
        <v>901</v>
      </c>
      <c r="B12" s="1034" t="s">
        <v>902</v>
      </c>
      <c r="C12" s="1035">
        <f>+C13+C14+C15+C16</f>
        <v>0</v>
      </c>
      <c r="D12" s="1035">
        <f>+D13+D14+D15+D16</f>
        <v>0</v>
      </c>
      <c r="E12" s="1036">
        <f>+E13+E14+E15+E16</f>
        <v>0</v>
      </c>
    </row>
    <row r="13" spans="1:5" s="1032" customFormat="1" x14ac:dyDescent="0.2">
      <c r="A13" s="1037" t="s">
        <v>903</v>
      </c>
      <c r="B13" s="1034" t="s">
        <v>904</v>
      </c>
      <c r="C13" s="1038"/>
      <c r="D13" s="1038"/>
      <c r="E13" s="1039"/>
    </row>
    <row r="14" spans="1:5" s="1032" customFormat="1" ht="26.45" customHeight="1" x14ac:dyDescent="0.2">
      <c r="A14" s="1037" t="s">
        <v>905</v>
      </c>
      <c r="B14" s="1034" t="s">
        <v>906</v>
      </c>
      <c r="C14" s="1040"/>
      <c r="D14" s="1040"/>
      <c r="E14" s="1041"/>
    </row>
    <row r="15" spans="1:5" s="1032" customFormat="1" x14ac:dyDescent="0.2">
      <c r="A15" s="1037" t="s">
        <v>907</v>
      </c>
      <c r="B15" s="1034" t="s">
        <v>908</v>
      </c>
      <c r="C15" s="1040"/>
      <c r="D15" s="1040"/>
      <c r="E15" s="1041"/>
    </row>
    <row r="16" spans="1:5" s="1032" customFormat="1" x14ac:dyDescent="0.2">
      <c r="A16" s="1037" t="s">
        <v>909</v>
      </c>
      <c r="B16" s="1034" t="s">
        <v>910</v>
      </c>
      <c r="C16" s="1040"/>
      <c r="D16" s="1040"/>
      <c r="E16" s="1041"/>
    </row>
    <row r="17" spans="1:5" s="1032" customFormat="1" x14ac:dyDescent="0.2">
      <c r="A17" s="1033" t="s">
        <v>911</v>
      </c>
      <c r="B17" s="1034" t="s">
        <v>912</v>
      </c>
      <c r="C17" s="1042">
        <f>+C18+C19+C20+C21</f>
        <v>0</v>
      </c>
      <c r="D17" s="1042">
        <f>+D18+D19+D20+D21</f>
        <v>0</v>
      </c>
      <c r="E17" s="1043">
        <f>+E18+E19+E20+E21</f>
        <v>0</v>
      </c>
    </row>
    <row r="18" spans="1:5" s="1032" customFormat="1" x14ac:dyDescent="0.2">
      <c r="A18" s="1037" t="s">
        <v>913</v>
      </c>
      <c r="B18" s="1034" t="s">
        <v>914</v>
      </c>
      <c r="C18" s="1040"/>
      <c r="D18" s="1040"/>
      <c r="E18" s="1041"/>
    </row>
    <row r="19" spans="1:5" s="1032" customFormat="1" ht="22.5" x14ac:dyDescent="0.2">
      <c r="A19" s="1037" t="s">
        <v>915</v>
      </c>
      <c r="B19" s="1034" t="s">
        <v>26</v>
      </c>
      <c r="C19" s="1040"/>
      <c r="D19" s="1040"/>
      <c r="E19" s="1041"/>
    </row>
    <row r="20" spans="1:5" s="1032" customFormat="1" x14ac:dyDescent="0.2">
      <c r="A20" s="1037" t="s">
        <v>916</v>
      </c>
      <c r="B20" s="1034" t="s">
        <v>27</v>
      </c>
      <c r="C20" s="1040"/>
      <c r="D20" s="1040"/>
      <c r="E20" s="1041"/>
    </row>
    <row r="21" spans="1:5" s="1032" customFormat="1" x14ac:dyDescent="0.2">
      <c r="A21" s="1037" t="s">
        <v>917</v>
      </c>
      <c r="B21" s="1034" t="s">
        <v>28</v>
      </c>
      <c r="C21" s="1040"/>
      <c r="D21" s="1040"/>
      <c r="E21" s="1041"/>
    </row>
    <row r="22" spans="1:5" s="1032" customFormat="1" x14ac:dyDescent="0.2">
      <c r="A22" s="1033" t="s">
        <v>918</v>
      </c>
      <c r="B22" s="1034" t="s">
        <v>29</v>
      </c>
      <c r="C22" s="1042">
        <f>+C23+C24+C25+C26</f>
        <v>0</v>
      </c>
      <c r="D22" s="1042">
        <f>+D23+D24+D25+D26</f>
        <v>0</v>
      </c>
      <c r="E22" s="1043">
        <f>+E23+E24+E25+E26</f>
        <v>0</v>
      </c>
    </row>
    <row r="23" spans="1:5" s="1032" customFormat="1" x14ac:dyDescent="0.2">
      <c r="A23" s="1037" t="s">
        <v>919</v>
      </c>
      <c r="B23" s="1034" t="s">
        <v>30</v>
      </c>
      <c r="C23" s="1040"/>
      <c r="D23" s="1040"/>
      <c r="E23" s="1041"/>
    </row>
    <row r="24" spans="1:5" s="1032" customFormat="1" x14ac:dyDescent="0.2">
      <c r="A24" s="1037" t="s">
        <v>920</v>
      </c>
      <c r="B24" s="1034" t="s">
        <v>31</v>
      </c>
      <c r="C24" s="1040"/>
      <c r="D24" s="1040"/>
      <c r="E24" s="1041"/>
    </row>
    <row r="25" spans="1:5" s="1032" customFormat="1" x14ac:dyDescent="0.2">
      <c r="A25" s="1037" t="s">
        <v>921</v>
      </c>
      <c r="B25" s="1034" t="s">
        <v>32</v>
      </c>
      <c r="C25" s="1040"/>
      <c r="D25" s="1040"/>
      <c r="E25" s="1041"/>
    </row>
    <row r="26" spans="1:5" s="1032" customFormat="1" x14ac:dyDescent="0.2">
      <c r="A26" s="1037" t="s">
        <v>922</v>
      </c>
      <c r="B26" s="1034" t="s">
        <v>33</v>
      </c>
      <c r="C26" s="1040"/>
      <c r="D26" s="1040"/>
      <c r="E26" s="1041"/>
    </row>
    <row r="27" spans="1:5" s="1032" customFormat="1" x14ac:dyDescent="0.2">
      <c r="A27" s="1033" t="s">
        <v>923</v>
      </c>
      <c r="B27" s="1034" t="s">
        <v>34</v>
      </c>
      <c r="C27" s="1042">
        <f>+C28+C29+C30+C31</f>
        <v>0</v>
      </c>
      <c r="D27" s="1042">
        <f>+D28+D29+D30+D31</f>
        <v>0</v>
      </c>
      <c r="E27" s="1043">
        <f>+E28+E29+E30+E31</f>
        <v>0</v>
      </c>
    </row>
    <row r="28" spans="1:5" s="1032" customFormat="1" x14ac:dyDescent="0.2">
      <c r="A28" s="1037" t="s">
        <v>924</v>
      </c>
      <c r="B28" s="1034" t="s">
        <v>35</v>
      </c>
      <c r="C28" s="1040"/>
      <c r="D28" s="1040"/>
      <c r="E28" s="1041"/>
    </row>
    <row r="29" spans="1:5" s="1032" customFormat="1" x14ac:dyDescent="0.2">
      <c r="A29" s="1037" t="s">
        <v>925</v>
      </c>
      <c r="B29" s="1034" t="s">
        <v>36</v>
      </c>
      <c r="C29" s="1040"/>
      <c r="D29" s="1040"/>
      <c r="E29" s="1041"/>
    </row>
    <row r="30" spans="1:5" s="1032" customFormat="1" x14ac:dyDescent="0.2">
      <c r="A30" s="1037" t="s">
        <v>926</v>
      </c>
      <c r="B30" s="1034" t="s">
        <v>37</v>
      </c>
      <c r="C30" s="1040"/>
      <c r="D30" s="1040"/>
      <c r="E30" s="1041"/>
    </row>
    <row r="31" spans="1:5" s="1032" customFormat="1" x14ac:dyDescent="0.2">
      <c r="A31" s="1037" t="s">
        <v>927</v>
      </c>
      <c r="B31" s="1034" t="s">
        <v>38</v>
      </c>
      <c r="C31" s="1040"/>
      <c r="D31" s="1040"/>
      <c r="E31" s="1041"/>
    </row>
    <row r="32" spans="1:5" s="1032" customFormat="1" x14ac:dyDescent="0.2">
      <c r="A32" s="1033" t="s">
        <v>928</v>
      </c>
      <c r="B32" s="1034" t="s">
        <v>39</v>
      </c>
      <c r="C32" s="1042">
        <f>+C33+C34+C35+C36</f>
        <v>0</v>
      </c>
      <c r="D32" s="1042">
        <f>+D33+D34+D35+D36</f>
        <v>0</v>
      </c>
      <c r="E32" s="1043">
        <f>+E33+E34+E35+E36</f>
        <v>0</v>
      </c>
    </row>
    <row r="33" spans="1:5" s="1032" customFormat="1" x14ac:dyDescent="0.2">
      <c r="A33" s="1037" t="s">
        <v>929</v>
      </c>
      <c r="B33" s="1034" t="s">
        <v>40</v>
      </c>
      <c r="C33" s="1040"/>
      <c r="D33" s="1040"/>
      <c r="E33" s="1041"/>
    </row>
    <row r="34" spans="1:5" s="1032" customFormat="1" ht="22.5" x14ac:dyDescent="0.2">
      <c r="A34" s="1037" t="s">
        <v>930</v>
      </c>
      <c r="B34" s="1034" t="s">
        <v>41</v>
      </c>
      <c r="C34" s="1040"/>
      <c r="D34" s="1040"/>
      <c r="E34" s="1041"/>
    </row>
    <row r="35" spans="1:5" s="1032" customFormat="1" x14ac:dyDescent="0.2">
      <c r="A35" s="1037" t="s">
        <v>931</v>
      </c>
      <c r="B35" s="1034" t="s">
        <v>42</v>
      </c>
      <c r="C35" s="1040"/>
      <c r="D35" s="1040"/>
      <c r="E35" s="1041"/>
    </row>
    <row r="36" spans="1:5" s="1032" customFormat="1" x14ac:dyDescent="0.2">
      <c r="A36" s="1037" t="s">
        <v>932</v>
      </c>
      <c r="B36" s="1034" t="s">
        <v>43</v>
      </c>
      <c r="C36" s="1040"/>
      <c r="D36" s="1040"/>
      <c r="E36" s="1041"/>
    </row>
    <row r="37" spans="1:5" s="1032" customFormat="1" x14ac:dyDescent="0.2">
      <c r="A37" s="1033" t="s">
        <v>933</v>
      </c>
      <c r="B37" s="1034" t="s">
        <v>44</v>
      </c>
      <c r="C37" s="1042">
        <f>+C38+C43+C48</f>
        <v>0</v>
      </c>
      <c r="D37" s="1042">
        <f>+D38+D43+D48</f>
        <v>0</v>
      </c>
      <c r="E37" s="1043">
        <f>+E38+E43+E48</f>
        <v>0</v>
      </c>
    </row>
    <row r="38" spans="1:5" s="1032" customFormat="1" x14ac:dyDescent="0.2">
      <c r="A38" s="1033" t="s">
        <v>934</v>
      </c>
      <c r="B38" s="1034" t="s">
        <v>45</v>
      </c>
      <c r="C38" s="1042">
        <f>+C39+C40+C41+C42</f>
        <v>0</v>
      </c>
      <c r="D38" s="1042">
        <f>+D39+D40+D41+D42</f>
        <v>0</v>
      </c>
      <c r="E38" s="1043">
        <f>+E39+E40+E41+E42</f>
        <v>0</v>
      </c>
    </row>
    <row r="39" spans="1:5" s="1032" customFormat="1" x14ac:dyDescent="0.2">
      <c r="A39" s="1037" t="s">
        <v>935</v>
      </c>
      <c r="B39" s="1034" t="s">
        <v>126</v>
      </c>
      <c r="C39" s="1040"/>
      <c r="D39" s="1040"/>
      <c r="E39" s="1041"/>
    </row>
    <row r="40" spans="1:5" s="1032" customFormat="1" x14ac:dyDescent="0.2">
      <c r="A40" s="1037" t="s">
        <v>936</v>
      </c>
      <c r="B40" s="1034" t="s">
        <v>127</v>
      </c>
      <c r="C40" s="1040"/>
      <c r="D40" s="1040"/>
      <c r="E40" s="1041"/>
    </row>
    <row r="41" spans="1:5" s="1032" customFormat="1" x14ac:dyDescent="0.2">
      <c r="A41" s="1037" t="s">
        <v>937</v>
      </c>
      <c r="B41" s="1034" t="s">
        <v>128</v>
      </c>
      <c r="C41" s="1040"/>
      <c r="D41" s="1040"/>
      <c r="E41" s="1041"/>
    </row>
    <row r="42" spans="1:5" s="1032" customFormat="1" x14ac:dyDescent="0.2">
      <c r="A42" s="1037" t="s">
        <v>938</v>
      </c>
      <c r="B42" s="1034" t="s">
        <v>129</v>
      </c>
      <c r="C42" s="1040"/>
      <c r="D42" s="1040"/>
      <c r="E42" s="1041"/>
    </row>
    <row r="43" spans="1:5" s="1032" customFormat="1" x14ac:dyDescent="0.2">
      <c r="A43" s="1033" t="s">
        <v>939</v>
      </c>
      <c r="B43" s="1034" t="s">
        <v>940</v>
      </c>
      <c r="C43" s="1042">
        <f>+C44+C45+C46+C47</f>
        <v>0</v>
      </c>
      <c r="D43" s="1042">
        <f>+D44+D45+D46+D47</f>
        <v>0</v>
      </c>
      <c r="E43" s="1043">
        <f>+E44+E45+E46+E47</f>
        <v>0</v>
      </c>
    </row>
    <row r="44" spans="1:5" s="1032" customFormat="1" x14ac:dyDescent="0.2">
      <c r="A44" s="1037" t="s">
        <v>941</v>
      </c>
      <c r="B44" s="1034" t="s">
        <v>942</v>
      </c>
      <c r="C44" s="1040"/>
      <c r="D44" s="1040"/>
      <c r="E44" s="1041"/>
    </row>
    <row r="45" spans="1:5" s="1032" customFormat="1" ht="22.5" x14ac:dyDescent="0.2">
      <c r="A45" s="1037" t="s">
        <v>943</v>
      </c>
      <c r="B45" s="1034" t="s">
        <v>944</v>
      </c>
      <c r="C45" s="1040"/>
      <c r="D45" s="1040"/>
      <c r="E45" s="1041"/>
    </row>
    <row r="46" spans="1:5" s="1032" customFormat="1" x14ac:dyDescent="0.2">
      <c r="A46" s="1037" t="s">
        <v>945</v>
      </c>
      <c r="B46" s="1034" t="s">
        <v>946</v>
      </c>
      <c r="C46" s="1040"/>
      <c r="D46" s="1040"/>
      <c r="E46" s="1041"/>
    </row>
    <row r="47" spans="1:5" s="1032" customFormat="1" x14ac:dyDescent="0.2">
      <c r="A47" s="1037" t="s">
        <v>947</v>
      </c>
      <c r="B47" s="1034" t="s">
        <v>948</v>
      </c>
      <c r="C47" s="1040"/>
      <c r="D47" s="1040"/>
      <c r="E47" s="1041"/>
    </row>
    <row r="48" spans="1:5" s="1032" customFormat="1" x14ac:dyDescent="0.2">
      <c r="A48" s="1033" t="s">
        <v>949</v>
      </c>
      <c r="B48" s="1034" t="s">
        <v>950</v>
      </c>
      <c r="C48" s="1042">
        <f>+C49+C50+C51+C52</f>
        <v>0</v>
      </c>
      <c r="D48" s="1042">
        <f>+D49+D50+D51+D52</f>
        <v>0</v>
      </c>
      <c r="E48" s="1043">
        <f>+E49+E50+E51+E52</f>
        <v>0</v>
      </c>
    </row>
    <row r="49" spans="1:5" s="1032" customFormat="1" x14ac:dyDescent="0.2">
      <c r="A49" s="1037" t="s">
        <v>951</v>
      </c>
      <c r="B49" s="1034" t="s">
        <v>952</v>
      </c>
      <c r="C49" s="1040"/>
      <c r="D49" s="1040"/>
      <c r="E49" s="1041"/>
    </row>
    <row r="50" spans="1:5" s="1032" customFormat="1" ht="22.5" x14ac:dyDescent="0.2">
      <c r="A50" s="1037" t="s">
        <v>953</v>
      </c>
      <c r="B50" s="1034" t="s">
        <v>954</v>
      </c>
      <c r="C50" s="1040"/>
      <c r="D50" s="1040"/>
      <c r="E50" s="1041"/>
    </row>
    <row r="51" spans="1:5" s="1032" customFormat="1" x14ac:dyDescent="0.2">
      <c r="A51" s="1037" t="s">
        <v>955</v>
      </c>
      <c r="B51" s="1034" t="s">
        <v>956</v>
      </c>
      <c r="C51" s="1040"/>
      <c r="D51" s="1040"/>
      <c r="E51" s="1041"/>
    </row>
    <row r="52" spans="1:5" s="1032" customFormat="1" x14ac:dyDescent="0.2">
      <c r="A52" s="1037" t="s">
        <v>957</v>
      </c>
      <c r="B52" s="1034" t="s">
        <v>958</v>
      </c>
      <c r="C52" s="1040"/>
      <c r="D52" s="1040"/>
      <c r="E52" s="1041"/>
    </row>
    <row r="53" spans="1:5" s="1032" customFormat="1" x14ac:dyDescent="0.2">
      <c r="A53" s="1033" t="s">
        <v>959</v>
      </c>
      <c r="B53" s="1034" t="s">
        <v>960</v>
      </c>
      <c r="C53" s="1040"/>
      <c r="D53" s="1040"/>
      <c r="E53" s="1041"/>
    </row>
    <row r="54" spans="1:5" s="1032" customFormat="1" ht="21" x14ac:dyDescent="0.2">
      <c r="A54" s="1033" t="s">
        <v>961</v>
      </c>
      <c r="B54" s="1034" t="s">
        <v>962</v>
      </c>
      <c r="C54" s="1042">
        <f>+C10+C11+C37+C53</f>
        <v>0</v>
      </c>
      <c r="D54" s="1042">
        <f>+D10+D11+D37+D53</f>
        <v>0</v>
      </c>
      <c r="E54" s="1043">
        <f>+E10+E11+E37+E53</f>
        <v>0</v>
      </c>
    </row>
    <row r="55" spans="1:5" s="1032" customFormat="1" x14ac:dyDescent="0.2">
      <c r="A55" s="1033" t="s">
        <v>963</v>
      </c>
      <c r="B55" s="1034" t="s">
        <v>964</v>
      </c>
      <c r="C55" s="1040"/>
      <c r="D55" s="1040"/>
      <c r="E55" s="1041"/>
    </row>
    <row r="56" spans="1:5" s="1032" customFormat="1" x14ac:dyDescent="0.2">
      <c r="A56" s="1033" t="s">
        <v>965</v>
      </c>
      <c r="B56" s="1034" t="s">
        <v>966</v>
      </c>
      <c r="C56" s="1040"/>
      <c r="D56" s="1040"/>
      <c r="E56" s="1041"/>
    </row>
    <row r="57" spans="1:5" s="1032" customFormat="1" x14ac:dyDescent="0.2">
      <c r="A57" s="1033" t="s">
        <v>967</v>
      </c>
      <c r="B57" s="1034" t="s">
        <v>968</v>
      </c>
      <c r="C57" s="1042">
        <f>+C55+C56</f>
        <v>0</v>
      </c>
      <c r="D57" s="1042">
        <f>+D55+D56</f>
        <v>0</v>
      </c>
      <c r="E57" s="1043">
        <f>+E55+E56</f>
        <v>0</v>
      </c>
    </row>
    <row r="58" spans="1:5" s="1032" customFormat="1" x14ac:dyDescent="0.2">
      <c r="A58" s="1033" t="s">
        <v>969</v>
      </c>
      <c r="B58" s="1034" t="s">
        <v>970</v>
      </c>
      <c r="C58" s="1040"/>
      <c r="D58" s="1040"/>
      <c r="E58" s="1041"/>
    </row>
    <row r="59" spans="1:5" s="1032" customFormat="1" x14ac:dyDescent="0.2">
      <c r="A59" s="1033" t="s">
        <v>971</v>
      </c>
      <c r="B59" s="1034" t="s">
        <v>972</v>
      </c>
      <c r="C59" s="1040"/>
      <c r="D59" s="1040"/>
      <c r="E59" s="1041"/>
    </row>
    <row r="60" spans="1:5" s="1032" customFormat="1" x14ac:dyDescent="0.2">
      <c r="A60" s="1033" t="s">
        <v>973</v>
      </c>
      <c r="B60" s="1034" t="s">
        <v>974</v>
      </c>
      <c r="C60" s="1040"/>
      <c r="D60" s="1040"/>
      <c r="E60" s="1041"/>
    </row>
    <row r="61" spans="1:5" s="1032" customFormat="1" x14ac:dyDescent="0.2">
      <c r="A61" s="1033" t="s">
        <v>975</v>
      </c>
      <c r="B61" s="1034" t="s">
        <v>976</v>
      </c>
      <c r="C61" s="1040"/>
      <c r="D61" s="1040"/>
      <c r="E61" s="1041"/>
    </row>
    <row r="62" spans="1:5" s="1032" customFormat="1" x14ac:dyDescent="0.2">
      <c r="A62" s="1033" t="s">
        <v>977</v>
      </c>
      <c r="B62" s="1034" t="s">
        <v>978</v>
      </c>
      <c r="C62" s="1042">
        <f>+C58+C59+C60+C61</f>
        <v>0</v>
      </c>
      <c r="D62" s="1042">
        <f>+D58+D59+D60+D61</f>
        <v>0</v>
      </c>
      <c r="E62" s="1043">
        <f>+E58+E59+E60+E61</f>
        <v>0</v>
      </c>
    </row>
    <row r="63" spans="1:5" s="1032" customFormat="1" x14ac:dyDescent="0.2">
      <c r="A63" s="1033" t="s">
        <v>979</v>
      </c>
      <c r="B63" s="1034" t="s">
        <v>980</v>
      </c>
      <c r="C63" s="1040"/>
      <c r="D63" s="1040"/>
      <c r="E63" s="1041"/>
    </row>
    <row r="64" spans="1:5" s="1032" customFormat="1" x14ac:dyDescent="0.2">
      <c r="A64" s="1033" t="s">
        <v>981</v>
      </c>
      <c r="B64" s="1034" t="s">
        <v>982</v>
      </c>
      <c r="C64" s="1040"/>
      <c r="D64" s="1040"/>
      <c r="E64" s="1041"/>
    </row>
    <row r="65" spans="1:5" s="1032" customFormat="1" x14ac:dyDescent="0.2">
      <c r="A65" s="1033" t="s">
        <v>983</v>
      </c>
      <c r="B65" s="1034" t="s">
        <v>984</v>
      </c>
      <c r="C65" s="1040"/>
      <c r="D65" s="1040"/>
      <c r="E65" s="1041"/>
    </row>
    <row r="66" spans="1:5" s="1032" customFormat="1" x14ac:dyDescent="0.2">
      <c r="A66" s="1033" t="s">
        <v>985</v>
      </c>
      <c r="B66" s="1034" t="s">
        <v>986</v>
      </c>
      <c r="C66" s="1042">
        <f>+C63+C64+C65</f>
        <v>0</v>
      </c>
      <c r="D66" s="1042">
        <f>+D63+D64+D65</f>
        <v>0</v>
      </c>
      <c r="E66" s="1043">
        <f>+E63+E64+E65</f>
        <v>0</v>
      </c>
    </row>
    <row r="67" spans="1:5" s="1032" customFormat="1" x14ac:dyDescent="0.2">
      <c r="A67" s="1033" t="s">
        <v>987</v>
      </c>
      <c r="B67" s="1034" t="s">
        <v>988</v>
      </c>
      <c r="C67" s="1040"/>
      <c r="D67" s="1040"/>
      <c r="E67" s="1041"/>
    </row>
    <row r="68" spans="1:5" s="1032" customFormat="1" ht="21" x14ac:dyDescent="0.2">
      <c r="A68" s="1033" t="s">
        <v>989</v>
      </c>
      <c r="B68" s="1034" t="s">
        <v>990</v>
      </c>
      <c r="C68" s="1040"/>
      <c r="D68" s="1040"/>
      <c r="E68" s="1041"/>
    </row>
    <row r="69" spans="1:5" s="1032" customFormat="1" x14ac:dyDescent="0.2">
      <c r="A69" s="1033" t="s">
        <v>991</v>
      </c>
      <c r="B69" s="1034" t="s">
        <v>992</v>
      </c>
      <c r="C69" s="1042">
        <f>+C67+C68</f>
        <v>0</v>
      </c>
      <c r="D69" s="1042">
        <f>+D67+D68</f>
        <v>0</v>
      </c>
      <c r="E69" s="1043">
        <f>+E67+E68</f>
        <v>0</v>
      </c>
    </row>
    <row r="70" spans="1:5" s="1032" customFormat="1" x14ac:dyDescent="0.2">
      <c r="A70" s="1033" t="s">
        <v>993</v>
      </c>
      <c r="B70" s="1034" t="s">
        <v>994</v>
      </c>
      <c r="C70" s="1040"/>
      <c r="D70" s="1040"/>
      <c r="E70" s="1041"/>
    </row>
    <row r="71" spans="1:5" s="1032" customFormat="1" ht="16.5" thickBot="1" x14ac:dyDescent="0.25">
      <c r="A71" s="1044" t="s">
        <v>995</v>
      </c>
      <c r="B71" s="1045" t="s">
        <v>996</v>
      </c>
      <c r="C71" s="1046">
        <f>+C54+C57+C62+C66+C69+C70</f>
        <v>0</v>
      </c>
      <c r="D71" s="1046">
        <f>+D54+D57+D62+D66+D69+D70</f>
        <v>0</v>
      </c>
      <c r="E71" s="1047">
        <f>+E54+E57+E62+E66+E69+E70</f>
        <v>0</v>
      </c>
    </row>
    <row r="72" spans="1:5" x14ac:dyDescent="0.25">
      <c r="A72" s="1048"/>
      <c r="C72" s="1050"/>
      <c r="D72" s="1050"/>
      <c r="E72" s="1051"/>
    </row>
    <row r="73" spans="1:5" x14ac:dyDescent="0.25">
      <c r="A73" s="1048"/>
      <c r="C73" s="1050"/>
      <c r="D73" s="1050"/>
      <c r="E73" s="1051"/>
    </row>
    <row r="74" spans="1:5" x14ac:dyDescent="0.25">
      <c r="A74" s="1052"/>
      <c r="C74" s="1050"/>
      <c r="D74" s="1050"/>
      <c r="E74" s="1051"/>
    </row>
    <row r="75" spans="1:5" x14ac:dyDescent="0.25">
      <c r="A75" s="2554"/>
      <c r="B75" s="2554"/>
      <c r="C75" s="2554"/>
      <c r="D75" s="2554"/>
      <c r="E75" s="2554"/>
    </row>
    <row r="76" spans="1:5" x14ac:dyDescent="0.25">
      <c r="A76" s="2554"/>
      <c r="B76" s="2554"/>
      <c r="C76" s="2554"/>
      <c r="D76" s="2554"/>
      <c r="E76" s="2554"/>
    </row>
  </sheetData>
  <sheetProtection sheet="1"/>
  <customSheetViews>
    <customSheetView guid="{9A8A2574-4E4C-4A0E-A4B4-611EAAF4A38D}" scale="120">
      <selection activeCell="J16" sqref="J16"/>
      <rowBreaks count="1" manualBreakCount="1">
        <brk id="47" max="16383" man="1"/>
      </rowBreaks>
      <pageMargins left="0.78740157480314965" right="0.82677165354330717" top="0.9055118110236221" bottom="0.98425196850393704" header="0.78740157480314965" footer="0.78740157480314965"/>
      <printOptions horizontalCentered="1"/>
      <pageSetup paperSize="9" scale="85" orientation="portrait" horizontalDpi="300" verticalDpi="300" r:id="rId1"/>
      <headerFooter alignWithMargins="0">
        <oddFooter>&amp;C&amp;P</oddFooter>
      </headerFooter>
    </customSheetView>
  </customSheetViews>
  <mergeCells count="13">
    <mergeCell ref="C6:C7"/>
    <mergeCell ref="D6:D7"/>
    <mergeCell ref="E6:E7"/>
    <mergeCell ref="C8:E8"/>
    <mergeCell ref="A75:E75"/>
    <mergeCell ref="A76:E76"/>
    <mergeCell ref="A1:E1"/>
    <mergeCell ref="A2:E2"/>
    <mergeCell ref="A3:E3"/>
    <mergeCell ref="A4:E4"/>
    <mergeCell ref="C5:E5"/>
    <mergeCell ref="A6:A8"/>
    <mergeCell ref="B6:B8"/>
  </mergeCells>
  <printOptions horizontalCentered="1"/>
  <pageMargins left="0.78740157480314965" right="0.82677165354330717" top="0.9055118110236221" bottom="0.98425196850393704" header="0.78740157480314965" footer="0.78740157480314965"/>
  <pageSetup paperSize="9" scale="85" orientation="portrait" horizontalDpi="300" verticalDpi="300" r:id="rId2"/>
  <headerFooter alignWithMargins="0">
    <oddFooter>&amp;C&amp;P</oddFooter>
  </headerFooter>
  <rowBreaks count="1" manualBreakCount="1">
    <brk id="47" max="16383" man="1"/>
  </rowBreaks>
</worksheet>
</file>

<file path=xl/worksheets/sheet3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E28"/>
  <sheetViews>
    <sheetView zoomScale="120" zoomScaleNormal="120" workbookViewId="0">
      <selection activeCell="E24" sqref="E24"/>
    </sheetView>
  </sheetViews>
  <sheetFormatPr defaultRowHeight="12.75" x14ac:dyDescent="0.2"/>
  <cols>
    <col min="1" max="1" width="71.1640625" style="1072" customWidth="1"/>
    <col min="2" max="2" width="6.1640625" style="1073" customWidth="1"/>
    <col min="3" max="3" width="18" style="1054" customWidth="1"/>
    <col min="4" max="16384" width="9.33203125" style="1054"/>
  </cols>
  <sheetData>
    <row r="1" spans="1:3" ht="16.5" customHeight="1" x14ac:dyDescent="0.2">
      <c r="A1" s="2572" t="str">
        <f>CONCATENATE("7.2. tájékoztató tábla ",Z_ALAPADATOK!A7," ",Z_ALAPADATOK!B7," ",Z_ALAPADATOK!C7," ",Z_ALAPADATOK!D7," ",Z_ALAPADATOK!E7," ",Z_ALAPADATOK!F7," ",Z_ALAPADATOK!G7," ",Z_ALAPADATOK!H7)</f>
        <v>7.2. tájékoztató tábla a …. / 2022. ( … ) önkormányzati rendelethez</v>
      </c>
      <c r="B1" s="2573"/>
      <c r="C1" s="2573"/>
    </row>
    <row r="2" spans="1:3" ht="16.5" customHeight="1" x14ac:dyDescent="0.2">
      <c r="A2" s="1055"/>
      <c r="B2" s="1056"/>
      <c r="C2" s="1057"/>
    </row>
    <row r="3" spans="1:3" ht="16.5" customHeight="1" x14ac:dyDescent="0.2">
      <c r="A3" s="2574" t="s">
        <v>888</v>
      </c>
      <c r="B3" s="2574"/>
      <c r="C3" s="2574"/>
    </row>
    <row r="4" spans="1:3" ht="16.5" customHeight="1" x14ac:dyDescent="0.2">
      <c r="A4" s="2575" t="s">
        <v>997</v>
      </c>
      <c r="B4" s="2575"/>
      <c r="C4" s="2575"/>
    </row>
    <row r="5" spans="1:3" ht="16.5" customHeight="1" x14ac:dyDescent="0.2">
      <c r="A5" s="2575" t="str">
        <f>'Z_7.1.tájékoztató_t.'!A4</f>
        <v>2021.év</v>
      </c>
      <c r="B5" s="2576"/>
      <c r="C5" s="2576"/>
    </row>
    <row r="6" spans="1:3" ht="13.5" thickBot="1" x14ac:dyDescent="0.25">
      <c r="A6" s="1055"/>
      <c r="B6" s="2577" t="str">
        <f>'Z_6.tájékoztató_t.'!E6</f>
        <v xml:space="preserve"> Forintban!</v>
      </c>
      <c r="C6" s="2577"/>
    </row>
    <row r="7" spans="1:3" s="1058" customFormat="1" ht="31.5" customHeight="1" x14ac:dyDescent="0.2">
      <c r="A7" s="2578" t="s">
        <v>998</v>
      </c>
      <c r="B7" s="2580" t="s">
        <v>891</v>
      </c>
      <c r="C7" s="2582" t="s">
        <v>999</v>
      </c>
    </row>
    <row r="8" spans="1:3" s="1058" customFormat="1" x14ac:dyDescent="0.2">
      <c r="A8" s="2579"/>
      <c r="B8" s="2581"/>
      <c r="C8" s="2583"/>
    </row>
    <row r="9" spans="1:3" s="1062" customFormat="1" ht="13.5" thickBot="1" x14ac:dyDescent="0.25">
      <c r="A9" s="1059" t="s">
        <v>488</v>
      </c>
      <c r="B9" s="1060" t="s">
        <v>489</v>
      </c>
      <c r="C9" s="1061" t="s">
        <v>490</v>
      </c>
    </row>
    <row r="10" spans="1:3" ht="15.75" customHeight="1" x14ac:dyDescent="0.2">
      <c r="A10" s="1033" t="s">
        <v>1000</v>
      </c>
      <c r="B10" s="1063" t="s">
        <v>898</v>
      </c>
      <c r="C10" s="1064"/>
    </row>
    <row r="11" spans="1:3" ht="15.75" customHeight="1" x14ac:dyDescent="0.2">
      <c r="A11" s="1033" t="s">
        <v>1001</v>
      </c>
      <c r="B11" s="1034" t="s">
        <v>900</v>
      </c>
      <c r="C11" s="1064"/>
    </row>
    <row r="12" spans="1:3" ht="15.75" customHeight="1" x14ac:dyDescent="0.2">
      <c r="A12" s="1033" t="s">
        <v>1002</v>
      </c>
      <c r="B12" s="1034" t="s">
        <v>902</v>
      </c>
      <c r="C12" s="1064"/>
    </row>
    <row r="13" spans="1:3" ht="15.75" customHeight="1" x14ac:dyDescent="0.2">
      <c r="A13" s="1033" t="s">
        <v>1003</v>
      </c>
      <c r="B13" s="1034" t="s">
        <v>904</v>
      </c>
      <c r="C13" s="1065"/>
    </row>
    <row r="14" spans="1:3" ht="15.75" customHeight="1" x14ac:dyDescent="0.2">
      <c r="A14" s="1033" t="s">
        <v>1004</v>
      </c>
      <c r="B14" s="1034" t="s">
        <v>906</v>
      </c>
      <c r="C14" s="1065"/>
    </row>
    <row r="15" spans="1:3" ht="15.75" customHeight="1" x14ac:dyDescent="0.2">
      <c r="A15" s="1033" t="s">
        <v>1005</v>
      </c>
      <c r="B15" s="1034" t="s">
        <v>908</v>
      </c>
      <c r="C15" s="1065"/>
    </row>
    <row r="16" spans="1:3" ht="15.75" customHeight="1" x14ac:dyDescent="0.2">
      <c r="A16" s="1033" t="s">
        <v>1006</v>
      </c>
      <c r="B16" s="1034" t="s">
        <v>910</v>
      </c>
      <c r="C16" s="1066">
        <f>+C10+C11+C12+C13+C14+C15</f>
        <v>0</v>
      </c>
    </row>
    <row r="17" spans="1:5" ht="15.75" customHeight="1" x14ac:dyDescent="0.2">
      <c r="A17" s="1033" t="s">
        <v>1007</v>
      </c>
      <c r="B17" s="1034" t="s">
        <v>912</v>
      </c>
      <c r="C17" s="1067"/>
    </row>
    <row r="18" spans="1:5" ht="15.75" customHeight="1" x14ac:dyDescent="0.2">
      <c r="A18" s="1033" t="s">
        <v>1008</v>
      </c>
      <c r="B18" s="1034" t="s">
        <v>914</v>
      </c>
      <c r="C18" s="1065"/>
    </row>
    <row r="19" spans="1:5" ht="15.75" customHeight="1" x14ac:dyDescent="0.2">
      <c r="A19" s="1033" t="s">
        <v>1009</v>
      </c>
      <c r="B19" s="1034" t="s">
        <v>26</v>
      </c>
      <c r="C19" s="1065"/>
    </row>
    <row r="20" spans="1:5" ht="15.75" customHeight="1" x14ac:dyDescent="0.2">
      <c r="A20" s="1033" t="s">
        <v>1010</v>
      </c>
      <c r="B20" s="1034" t="s">
        <v>27</v>
      </c>
      <c r="C20" s="1066">
        <f>+C17+C18+C19</f>
        <v>0</v>
      </c>
    </row>
    <row r="21" spans="1:5" s="1068" customFormat="1" ht="15.75" customHeight="1" x14ac:dyDescent="0.2">
      <c r="A21" s="1033" t="s">
        <v>1011</v>
      </c>
      <c r="B21" s="1034" t="s">
        <v>28</v>
      </c>
      <c r="C21" s="1065"/>
    </row>
    <row r="22" spans="1:5" ht="15.75" customHeight="1" x14ac:dyDescent="0.2">
      <c r="A22" s="1033" t="s">
        <v>1012</v>
      </c>
      <c r="B22" s="1034" t="s">
        <v>29</v>
      </c>
      <c r="C22" s="1065"/>
    </row>
    <row r="23" spans="1:5" ht="15.75" customHeight="1" thickBot="1" x14ac:dyDescent="0.25">
      <c r="A23" s="1069" t="s">
        <v>1013</v>
      </c>
      <c r="B23" s="1045" t="s">
        <v>30</v>
      </c>
      <c r="C23" s="1070">
        <f>+C16+C20+C21+C22</f>
        <v>0</v>
      </c>
    </row>
    <row r="24" spans="1:5" ht="15.75" x14ac:dyDescent="0.25">
      <c r="A24" s="1048"/>
      <c r="B24" s="1052"/>
      <c r="C24" s="1050"/>
      <c r="D24" s="1050"/>
      <c r="E24" s="1050"/>
    </row>
    <row r="25" spans="1:5" ht="15.75" x14ac:dyDescent="0.25">
      <c r="A25" s="1048"/>
      <c r="B25" s="1052"/>
      <c r="C25" s="1050"/>
      <c r="D25" s="1050"/>
      <c r="E25" s="1050"/>
    </row>
    <row r="26" spans="1:5" ht="15.75" x14ac:dyDescent="0.25">
      <c r="A26" s="1052"/>
      <c r="B26" s="1052"/>
      <c r="C26" s="1050"/>
      <c r="D26" s="1050"/>
      <c r="E26" s="1050"/>
    </row>
    <row r="27" spans="1:5" ht="15.75" x14ac:dyDescent="0.25">
      <c r="A27" s="2571"/>
      <c r="B27" s="2571"/>
      <c r="C27" s="2571"/>
      <c r="D27" s="1071"/>
      <c r="E27" s="1071"/>
    </row>
    <row r="28" spans="1:5" ht="15.75" x14ac:dyDescent="0.25">
      <c r="A28" s="2571"/>
      <c r="B28" s="2571"/>
      <c r="C28" s="2571"/>
      <c r="D28" s="1071"/>
      <c r="E28" s="1071"/>
    </row>
  </sheetData>
  <sheetProtection sheet="1"/>
  <customSheetViews>
    <customSheetView guid="{9A8A2574-4E4C-4A0E-A4B4-611EAAF4A38D}" scale="120">
      <selection activeCell="E24" sqref="E24"/>
      <pageMargins left="0.78740157480314965" right="0.78740157480314965" top="1.0629921259842521" bottom="0.98425196850393704" header="0.78740157480314965" footer="0.78740157480314965"/>
      <printOptions horizontalCentered="1"/>
      <pageSetup paperSize="9" scale="95" orientation="portrait" verticalDpi="300" r:id="rId1"/>
      <headerFooter alignWithMargins="0">
        <oddHeader>&amp;L&amp;"Times New Roman,Félkövér dőlt"............................................Önkormányzat&amp;R&amp;"Times New Roman CE,Félkövér dőlt"7.2. tájékoztató tábla a ……/2018. (……) önkormányzati rendelethez</oddHeader>
      </headerFooter>
    </customSheetView>
  </customSheetViews>
  <mergeCells count="10">
    <mergeCell ref="A27:C27"/>
    <mergeCell ref="A28:C28"/>
    <mergeCell ref="A1:C1"/>
    <mergeCell ref="A3:C3"/>
    <mergeCell ref="A4:C4"/>
    <mergeCell ref="A5:C5"/>
    <mergeCell ref="B6:C6"/>
    <mergeCell ref="A7:A8"/>
    <mergeCell ref="B7:B8"/>
    <mergeCell ref="C7:C8"/>
  </mergeCells>
  <printOptions horizontalCentered="1"/>
  <pageMargins left="0.78740157480314965" right="0.78740157480314965" top="1.0629921259842521" bottom="0.98425196850393704" header="0.78740157480314965" footer="0.78740157480314965"/>
  <pageSetup paperSize="9" scale="95" orientation="portrait" verticalDpi="300" r:id="rId2"/>
  <headerFooter alignWithMargins="0">
    <oddHeader>&amp;L&amp;"Times New Roman,Félkövér dőlt"............................................Önkormányzat&amp;R&amp;"Times New Roman CE,Félkövér dőlt"7.2. tájékoztató tábla a ……/2018. (……) önkormányzati rendelethez</oddHeader>
  </headerFooter>
</worksheet>
</file>

<file path=xl/worksheets/sheet3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48"/>
  <sheetViews>
    <sheetView zoomScale="120" zoomScaleNormal="120" workbookViewId="0">
      <selection activeCell="J44" sqref="J44"/>
    </sheetView>
  </sheetViews>
  <sheetFormatPr defaultColWidth="12" defaultRowHeight="15.75" x14ac:dyDescent="0.25"/>
  <cols>
    <col min="1" max="1" width="58.83203125" style="1074" customWidth="1"/>
    <col min="2" max="2" width="6.83203125" style="1074" customWidth="1"/>
    <col min="3" max="3" width="17.1640625" style="1074" customWidth="1"/>
    <col min="4" max="4" width="19.1640625" style="1074" customWidth="1"/>
    <col min="5" max="16384" width="12" style="1074"/>
  </cols>
  <sheetData>
    <row r="1" spans="1:4" ht="16.5" customHeight="1" x14ac:dyDescent="0.25">
      <c r="A1" s="2585" t="str">
        <f>CONCATENATE("7.3. tájékoztató tábla ",Z_ALAPADATOK!A7," ",Z_ALAPADATOK!B7," ",Z_ALAPADATOK!C7," ",Z_ALAPADATOK!D7," ",Z_ALAPADATOK!E7," ",Z_ALAPADATOK!F7," ",Z_ALAPADATOK!G7," ",Z_ALAPADATOK!H7)</f>
        <v>7.3. tájékoztató tábla a …. / 2022. ( … ) önkormányzati rendelethez</v>
      </c>
      <c r="B1" s="2585"/>
      <c r="C1" s="2585"/>
      <c r="D1" s="2585"/>
    </row>
    <row r="2" spans="1:4" s="1075" customFormat="1" ht="16.5" customHeight="1" x14ac:dyDescent="0.25"/>
    <row r="3" spans="1:4" s="1076" customFormat="1" ht="16.5" customHeight="1" x14ac:dyDescent="0.25">
      <c r="A3" s="2586" t="s">
        <v>888</v>
      </c>
      <c r="B3" s="2586"/>
      <c r="C3" s="2586"/>
      <c r="D3" s="2586"/>
    </row>
    <row r="4" spans="1:4" s="1076" customFormat="1" ht="16.5" customHeight="1" x14ac:dyDescent="0.25">
      <c r="A4" s="2586" t="s">
        <v>1014</v>
      </c>
      <c r="B4" s="2586"/>
      <c r="C4" s="2586"/>
      <c r="D4" s="2586"/>
    </row>
    <row r="5" spans="1:4" s="1076" customFormat="1" ht="16.5" customHeight="1" x14ac:dyDescent="0.25">
      <c r="A5" s="2587" t="str">
        <f>'Z_7.2.tájékoztató_t.'!A5</f>
        <v>2021.év</v>
      </c>
      <c r="B5" s="2588"/>
      <c r="C5" s="2588"/>
      <c r="D5" s="2588"/>
    </row>
    <row r="6" spans="1:4" ht="16.5" customHeight="1" thickBot="1" x14ac:dyDescent="0.3"/>
    <row r="7" spans="1:4" ht="43.5" customHeight="1" thickBot="1" x14ac:dyDescent="0.3">
      <c r="A7" s="1077" t="s">
        <v>60</v>
      </c>
      <c r="B7" s="1078" t="s">
        <v>891</v>
      </c>
      <c r="C7" s="1079" t="s">
        <v>1015</v>
      </c>
      <c r="D7" s="1080" t="s">
        <v>1016</v>
      </c>
    </row>
    <row r="8" spans="1:4" ht="16.5" thickBot="1" x14ac:dyDescent="0.3">
      <c r="A8" s="1081" t="s">
        <v>488</v>
      </c>
      <c r="B8" s="1082" t="s">
        <v>489</v>
      </c>
      <c r="C8" s="1082" t="s">
        <v>490</v>
      </c>
      <c r="D8" s="1083" t="s">
        <v>492</v>
      </c>
    </row>
    <row r="9" spans="1:4" ht="15.75" customHeight="1" x14ac:dyDescent="0.25">
      <c r="A9" s="1084" t="s">
        <v>1017</v>
      </c>
      <c r="B9" s="1085" t="s">
        <v>17</v>
      </c>
      <c r="C9" s="1086"/>
      <c r="D9" s="1087"/>
    </row>
    <row r="10" spans="1:4" ht="15.75" customHeight="1" x14ac:dyDescent="0.25">
      <c r="A10" s="1084" t="s">
        <v>1018</v>
      </c>
      <c r="B10" s="1088" t="s">
        <v>18</v>
      </c>
      <c r="C10" s="1089"/>
      <c r="D10" s="1090"/>
    </row>
    <row r="11" spans="1:4" ht="15.75" customHeight="1" x14ac:dyDescent="0.25">
      <c r="A11" s="1084" t="s">
        <v>1019</v>
      </c>
      <c r="B11" s="1088" t="s">
        <v>19</v>
      </c>
      <c r="C11" s="1089"/>
      <c r="D11" s="1090"/>
    </row>
    <row r="12" spans="1:4" ht="15.75" customHeight="1" thickBot="1" x14ac:dyDescent="0.3">
      <c r="A12" s="1091" t="s">
        <v>1020</v>
      </c>
      <c r="B12" s="1092" t="s">
        <v>20</v>
      </c>
      <c r="C12" s="1093"/>
      <c r="D12" s="1094"/>
    </row>
    <row r="13" spans="1:4" ht="15.75" customHeight="1" thickBot="1" x14ac:dyDescent="0.3">
      <c r="A13" s="1095" t="s">
        <v>1021</v>
      </c>
      <c r="B13" s="1096" t="s">
        <v>21</v>
      </c>
      <c r="C13" s="2028"/>
      <c r="D13" s="1097">
        <f>+D14+D15+D16+D17</f>
        <v>0</v>
      </c>
    </row>
    <row r="14" spans="1:4" ht="15.75" customHeight="1" x14ac:dyDescent="0.25">
      <c r="A14" s="1098" t="s">
        <v>1022</v>
      </c>
      <c r="B14" s="1085" t="s">
        <v>22</v>
      </c>
      <c r="C14" s="1086"/>
      <c r="D14" s="1087"/>
    </row>
    <row r="15" spans="1:4" ht="15.75" customHeight="1" x14ac:dyDescent="0.25">
      <c r="A15" s="1084" t="s">
        <v>1023</v>
      </c>
      <c r="B15" s="1088" t="s">
        <v>23</v>
      </c>
      <c r="C15" s="1089"/>
      <c r="D15" s="1090"/>
    </row>
    <row r="16" spans="1:4" ht="15.75" customHeight="1" x14ac:dyDescent="0.25">
      <c r="A16" s="1084" t="s">
        <v>1024</v>
      </c>
      <c r="B16" s="1088" t="s">
        <v>24</v>
      </c>
      <c r="C16" s="1089"/>
      <c r="D16" s="1090"/>
    </row>
    <row r="17" spans="1:4" ht="15.75" customHeight="1" thickBot="1" x14ac:dyDescent="0.3">
      <c r="A17" s="1091" t="s">
        <v>1025</v>
      </c>
      <c r="B17" s="1092" t="s">
        <v>25</v>
      </c>
      <c r="C17" s="1093"/>
      <c r="D17" s="1094"/>
    </row>
    <row r="18" spans="1:4" ht="15.75" customHeight="1" thickBot="1" x14ac:dyDescent="0.3">
      <c r="A18" s="1095" t="s">
        <v>1026</v>
      </c>
      <c r="B18" s="1096" t="s">
        <v>26</v>
      </c>
      <c r="C18" s="2028"/>
      <c r="D18" s="1097">
        <f>+D19+D20+D21</f>
        <v>0</v>
      </c>
    </row>
    <row r="19" spans="1:4" ht="15.75" customHeight="1" x14ac:dyDescent="0.25">
      <c r="A19" s="1098" t="s">
        <v>1027</v>
      </c>
      <c r="B19" s="1085" t="s">
        <v>27</v>
      </c>
      <c r="C19" s="1086"/>
      <c r="D19" s="1087"/>
    </row>
    <row r="20" spans="1:4" ht="15.75" customHeight="1" x14ac:dyDescent="0.25">
      <c r="A20" s="1084" t="s">
        <v>1028</v>
      </c>
      <c r="B20" s="1088" t="s">
        <v>28</v>
      </c>
      <c r="C20" s="1089"/>
      <c r="D20" s="1090"/>
    </row>
    <row r="21" spans="1:4" ht="15.75" customHeight="1" thickBot="1" x14ac:dyDescent="0.3">
      <c r="A21" s="1091" t="s">
        <v>1029</v>
      </c>
      <c r="B21" s="1092" t="s">
        <v>29</v>
      </c>
      <c r="C21" s="1093"/>
      <c r="D21" s="1094"/>
    </row>
    <row r="22" spans="1:4" ht="15.75" customHeight="1" thickBot="1" x14ac:dyDescent="0.3">
      <c r="A22" s="1095" t="s">
        <v>1030</v>
      </c>
      <c r="B22" s="1096" t="s">
        <v>30</v>
      </c>
      <c r="C22" s="2028"/>
      <c r="D22" s="1097">
        <f>+D23+D24+D25</f>
        <v>0</v>
      </c>
    </row>
    <row r="23" spans="1:4" ht="15.75" customHeight="1" x14ac:dyDescent="0.25">
      <c r="A23" s="1098" t="s">
        <v>1031</v>
      </c>
      <c r="B23" s="1085" t="s">
        <v>31</v>
      </c>
      <c r="C23" s="1086"/>
      <c r="D23" s="1087"/>
    </row>
    <row r="24" spans="1:4" ht="15.75" customHeight="1" x14ac:dyDescent="0.25">
      <c r="A24" s="1084" t="s">
        <v>1032</v>
      </c>
      <c r="B24" s="1088" t="s">
        <v>32</v>
      </c>
      <c r="C24" s="1089"/>
      <c r="D24" s="1090"/>
    </row>
    <row r="25" spans="1:4" ht="15.75" customHeight="1" x14ac:dyDescent="0.25">
      <c r="A25" s="1084" t="s">
        <v>1033</v>
      </c>
      <c r="B25" s="1088" t="s">
        <v>33</v>
      </c>
      <c r="C25" s="1089"/>
      <c r="D25" s="1090"/>
    </row>
    <row r="26" spans="1:4" ht="15.75" customHeight="1" x14ac:dyDescent="0.25">
      <c r="A26" s="1084" t="s">
        <v>1034</v>
      </c>
      <c r="B26" s="1088" t="s">
        <v>34</v>
      </c>
      <c r="C26" s="1089"/>
      <c r="D26" s="1090"/>
    </row>
    <row r="27" spans="1:4" ht="15.75" customHeight="1" x14ac:dyDescent="0.25">
      <c r="A27" s="1084"/>
      <c r="B27" s="1088" t="s">
        <v>35</v>
      </c>
      <c r="C27" s="1089"/>
      <c r="D27" s="1090"/>
    </row>
    <row r="28" spans="1:4" ht="15.75" customHeight="1" x14ac:dyDescent="0.25">
      <c r="A28" s="1084"/>
      <c r="B28" s="1088" t="s">
        <v>36</v>
      </c>
      <c r="C28" s="1089"/>
      <c r="D28" s="1090"/>
    </row>
    <row r="29" spans="1:4" ht="15.75" customHeight="1" x14ac:dyDescent="0.25">
      <c r="A29" s="1084"/>
      <c r="B29" s="1088" t="s">
        <v>37</v>
      </c>
      <c r="C29" s="1089"/>
      <c r="D29" s="1090"/>
    </row>
    <row r="30" spans="1:4" ht="15.75" customHeight="1" x14ac:dyDescent="0.25">
      <c r="A30" s="1084"/>
      <c r="B30" s="1088" t="s">
        <v>38</v>
      </c>
      <c r="C30" s="1089"/>
      <c r="D30" s="1090"/>
    </row>
    <row r="31" spans="1:4" ht="15.75" customHeight="1" x14ac:dyDescent="0.25">
      <c r="A31" s="1084"/>
      <c r="B31" s="1088" t="s">
        <v>39</v>
      </c>
      <c r="C31" s="1089"/>
      <c r="D31" s="1090"/>
    </row>
    <row r="32" spans="1:4" ht="15.75" customHeight="1" x14ac:dyDescent="0.25">
      <c r="A32" s="1084"/>
      <c r="B32" s="1088" t="s">
        <v>40</v>
      </c>
      <c r="C32" s="1089"/>
      <c r="D32" s="1090"/>
    </row>
    <row r="33" spans="1:6" ht="15.75" customHeight="1" x14ac:dyDescent="0.25">
      <c r="A33" s="1084"/>
      <c r="B33" s="1088" t="s">
        <v>41</v>
      </c>
      <c r="C33" s="1089"/>
      <c r="D33" s="1090"/>
    </row>
    <row r="34" spans="1:6" ht="15.75" customHeight="1" x14ac:dyDescent="0.25">
      <c r="A34" s="1084"/>
      <c r="B34" s="1088" t="s">
        <v>42</v>
      </c>
      <c r="C34" s="1089"/>
      <c r="D34" s="1090"/>
    </row>
    <row r="35" spans="1:6" ht="15.75" customHeight="1" x14ac:dyDescent="0.25">
      <c r="A35" s="1084"/>
      <c r="B35" s="1088" t="s">
        <v>43</v>
      </c>
      <c r="C35" s="1089"/>
      <c r="D35" s="1090"/>
    </row>
    <row r="36" spans="1:6" ht="15.75" customHeight="1" x14ac:dyDescent="0.25">
      <c r="A36" s="1084"/>
      <c r="B36" s="1088" t="s">
        <v>44</v>
      </c>
      <c r="C36" s="1089"/>
      <c r="D36" s="1090"/>
    </row>
    <row r="37" spans="1:6" ht="15.75" customHeight="1" x14ac:dyDescent="0.25">
      <c r="A37" s="1084"/>
      <c r="B37" s="1088" t="s">
        <v>45</v>
      </c>
      <c r="C37" s="1089"/>
      <c r="D37" s="1090"/>
    </row>
    <row r="38" spans="1:6" ht="15.75" customHeight="1" x14ac:dyDescent="0.25">
      <c r="A38" s="1084"/>
      <c r="B38" s="1088" t="s">
        <v>126</v>
      </c>
      <c r="C38" s="1089"/>
      <c r="D38" s="1090"/>
    </row>
    <row r="39" spans="1:6" ht="15.75" customHeight="1" x14ac:dyDescent="0.25">
      <c r="A39" s="1084"/>
      <c r="B39" s="1088" t="s">
        <v>127</v>
      </c>
      <c r="C39" s="1089"/>
      <c r="D39" s="1090"/>
    </row>
    <row r="40" spans="1:6" ht="15.75" customHeight="1" x14ac:dyDescent="0.25">
      <c r="A40" s="1084"/>
      <c r="B40" s="1088" t="s">
        <v>128</v>
      </c>
      <c r="C40" s="1089"/>
      <c r="D40" s="1090"/>
    </row>
    <row r="41" spans="1:6" ht="15.75" customHeight="1" thickBot="1" x14ac:dyDescent="0.3">
      <c r="A41" s="1091"/>
      <c r="B41" s="1092" t="s">
        <v>129</v>
      </c>
      <c r="C41" s="1093"/>
      <c r="D41" s="1094"/>
    </row>
    <row r="42" spans="1:6" ht="15.75" customHeight="1" thickBot="1" x14ac:dyDescent="0.3">
      <c r="A42" s="2589" t="s">
        <v>1035</v>
      </c>
      <c r="B42" s="2590"/>
      <c r="C42" s="1099"/>
      <c r="D42" s="1097">
        <f>+D9+D10+D11+D12+D13+D18+D22+D26+D27+D28+D29+D30+D31+D32+D33+D34+D35+D36+D37+D38+D39+D40+D41</f>
        <v>0</v>
      </c>
      <c r="F42" s="1100"/>
    </row>
    <row r="43" spans="1:6" x14ac:dyDescent="0.25">
      <c r="A43" s="1101" t="s">
        <v>1036</v>
      </c>
    </row>
    <row r="44" spans="1:6" x14ac:dyDescent="0.25">
      <c r="A44" s="1102"/>
      <c r="B44" s="1103"/>
      <c r="C44" s="2584"/>
      <c r="D44" s="2584"/>
    </row>
    <row r="45" spans="1:6" x14ac:dyDescent="0.25">
      <c r="A45" s="1102"/>
      <c r="B45" s="1103"/>
      <c r="C45" s="1104"/>
      <c r="D45" s="1104"/>
    </row>
    <row r="46" spans="1:6" x14ac:dyDescent="0.25">
      <c r="A46" s="1103"/>
      <c r="B46" s="1103"/>
      <c r="C46" s="2584"/>
      <c r="D46" s="2584"/>
    </row>
    <row r="47" spans="1:6" x14ac:dyDescent="0.25">
      <c r="A47" s="1105"/>
      <c r="B47" s="1105"/>
    </row>
    <row r="48" spans="1:6" x14ac:dyDescent="0.25">
      <c r="A48" s="1105"/>
      <c r="B48" s="1105"/>
      <c r="C48" s="1105"/>
    </row>
  </sheetData>
  <sheetProtection sheet="1"/>
  <customSheetViews>
    <customSheetView guid="{9A8A2574-4E4C-4A0E-A4B4-611EAAF4A38D}" scale="120">
      <selection activeCell="J44" sqref="J44"/>
      <pageMargins left="0.78740157480314965" right="0.78740157480314965" top="0.94488188976377963" bottom="0.98425196850393704" header="0.78740157480314965" footer="0.78740157480314965"/>
      <printOptions horizontalCentered="1"/>
      <pageSetup paperSize="9" scale="93" orientation="portrait" r:id="rId1"/>
      <headerFooter alignWithMargins="0"/>
    </customSheetView>
  </customSheetViews>
  <mergeCells count="7">
    <mergeCell ref="C46:D46"/>
    <mergeCell ref="A1:D1"/>
    <mergeCell ref="A3:D3"/>
    <mergeCell ref="A4:D4"/>
    <mergeCell ref="A5:D5"/>
    <mergeCell ref="A42:B42"/>
    <mergeCell ref="C44:D44"/>
  </mergeCells>
  <printOptions horizontalCentered="1"/>
  <pageMargins left="0.78740157480314965" right="0.78740157480314965" top="0.94488188976377963" bottom="0.98425196850393704" header="0.78740157480314965" footer="0.78740157480314965"/>
  <pageSetup paperSize="9" scale="93" orientation="portrait" r:id="rId2"/>
  <headerFooter alignWithMargins="0"/>
</worksheet>
</file>

<file path=xl/worksheets/sheet3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1:F24"/>
  <sheetViews>
    <sheetView zoomScaleNormal="100" workbookViewId="0">
      <selection activeCell="J16" sqref="J16"/>
    </sheetView>
  </sheetViews>
  <sheetFormatPr defaultRowHeight="12.75" x14ac:dyDescent="0.2"/>
  <cols>
    <col min="1" max="1" width="9.33203125" style="201"/>
    <col min="2" max="2" width="54.1640625" style="201" customWidth="1"/>
    <col min="3" max="5" width="25" style="201" customWidth="1"/>
    <col min="6" max="6" width="5.5" style="201" customWidth="1"/>
    <col min="7" max="16384" width="9.33203125" style="201"/>
  </cols>
  <sheetData>
    <row r="1" spans="1:6" x14ac:dyDescent="0.2">
      <c r="A1" s="646"/>
      <c r="B1" s="646"/>
      <c r="C1" s="646"/>
      <c r="D1" s="646"/>
      <c r="E1" s="646"/>
    </row>
    <row r="2" spans="1:6" ht="15.75" x14ac:dyDescent="0.25">
      <c r="A2" s="2483" t="str">
        <f>CONCATENATE(PROPER(Z_ALAPADATOK!A3)," tulajdonában álló gazdálkodó szervezetek működéséből származó")</f>
        <v>Mezőzombor Község Önkormányzata tulajdonában álló gazdálkodó szervezetek működéséből származó</v>
      </c>
      <c r="B2" s="2483"/>
      <c r="C2" s="2483"/>
      <c r="D2" s="2483"/>
      <c r="E2" s="2483"/>
    </row>
    <row r="3" spans="1:6" ht="15.75" x14ac:dyDescent="0.25">
      <c r="A3" s="2591" t="str">
        <f>CONCATENATE("kötelezettségek és részesedések alakulása ",LEFT(Z_ALAPADATOK!D7,4)-1,". évben")</f>
        <v>kötelezettségek és részesedések alakulása 2021. évben</v>
      </c>
      <c r="B3" s="2483"/>
      <c r="C3" s="2483"/>
      <c r="D3" s="2483"/>
      <c r="E3" s="2483"/>
      <c r="F3" s="2592" t="str">
        <f>CONCATENATE("8. tájékoztató tábla ",Z_ALAPADATOK!A7," ",Z_ALAPADATOK!B7," ",Z_ALAPADATOK!C7," ",Z_ALAPADATOK!D7," ",Z_ALAPADATOK!E7," ",Z_ALAPADATOK!F7," ",Z_ALAPADATOK!G7," ",Z_ALAPADATOK!H7)</f>
        <v>8. tájékoztató tábla a …. / 2022. ( … ) önkormányzati rendelethez</v>
      </c>
    </row>
    <row r="4" spans="1:6" ht="16.5" thickBot="1" x14ac:dyDescent="0.3">
      <c r="A4" s="1106"/>
      <c r="B4" s="646"/>
      <c r="C4" s="646"/>
      <c r="D4" s="646"/>
      <c r="E4" s="646"/>
      <c r="F4" s="2592"/>
    </row>
    <row r="5" spans="1:6" ht="79.5" thickBot="1" x14ac:dyDescent="0.25">
      <c r="A5" s="1107" t="s">
        <v>891</v>
      </c>
      <c r="B5" s="1108" t="s">
        <v>1037</v>
      </c>
      <c r="C5" s="1108" t="s">
        <v>1038</v>
      </c>
      <c r="D5" s="1108" t="s">
        <v>1039</v>
      </c>
      <c r="E5" s="1109" t="s">
        <v>1040</v>
      </c>
      <c r="F5" s="2592"/>
    </row>
    <row r="6" spans="1:6" ht="15.75" x14ac:dyDescent="0.2">
      <c r="A6" s="1110" t="s">
        <v>17</v>
      </c>
      <c r="B6" s="1111"/>
      <c r="C6" s="1112"/>
      <c r="D6" s="1113"/>
      <c r="E6" s="1114"/>
      <c r="F6" s="2592"/>
    </row>
    <row r="7" spans="1:6" ht="15.75" x14ac:dyDescent="0.2">
      <c r="A7" s="1115" t="s">
        <v>18</v>
      </c>
      <c r="B7" s="1116"/>
      <c r="C7" s="1117"/>
      <c r="D7" s="1118"/>
      <c r="E7" s="1119"/>
      <c r="F7" s="2592"/>
    </row>
    <row r="8" spans="1:6" ht="15.75" x14ac:dyDescent="0.2">
      <c r="A8" s="1115" t="s">
        <v>19</v>
      </c>
      <c r="B8" s="1116"/>
      <c r="C8" s="1117"/>
      <c r="D8" s="1118"/>
      <c r="E8" s="1119"/>
      <c r="F8" s="2592"/>
    </row>
    <row r="9" spans="1:6" ht="15.75" x14ac:dyDescent="0.2">
      <c r="A9" s="1115" t="s">
        <v>20</v>
      </c>
      <c r="B9" s="1116"/>
      <c r="C9" s="1117"/>
      <c r="D9" s="1118"/>
      <c r="E9" s="1119"/>
      <c r="F9" s="2592"/>
    </row>
    <row r="10" spans="1:6" ht="15.75" x14ac:dyDescent="0.2">
      <c r="A10" s="1115" t="s">
        <v>21</v>
      </c>
      <c r="B10" s="1116"/>
      <c r="C10" s="1117"/>
      <c r="D10" s="1118"/>
      <c r="E10" s="1119"/>
      <c r="F10" s="2592"/>
    </row>
    <row r="11" spans="1:6" ht="15.75" x14ac:dyDescent="0.2">
      <c r="A11" s="1115" t="s">
        <v>22</v>
      </c>
      <c r="B11" s="1116"/>
      <c r="C11" s="1117"/>
      <c r="D11" s="1118"/>
      <c r="E11" s="1119"/>
      <c r="F11" s="2592"/>
    </row>
    <row r="12" spans="1:6" ht="15.75" x14ac:dyDescent="0.2">
      <c r="A12" s="1115" t="s">
        <v>23</v>
      </c>
      <c r="B12" s="1116"/>
      <c r="C12" s="1117"/>
      <c r="D12" s="1118"/>
      <c r="E12" s="1119"/>
      <c r="F12" s="2592"/>
    </row>
    <row r="13" spans="1:6" ht="15.75" x14ac:dyDescent="0.2">
      <c r="A13" s="1115" t="s">
        <v>24</v>
      </c>
      <c r="B13" s="1116"/>
      <c r="C13" s="1117"/>
      <c r="D13" s="1118"/>
      <c r="E13" s="1119"/>
      <c r="F13" s="2592"/>
    </row>
    <row r="14" spans="1:6" ht="15.75" x14ac:dyDescent="0.2">
      <c r="A14" s="1115" t="s">
        <v>25</v>
      </c>
      <c r="B14" s="1116"/>
      <c r="C14" s="1117"/>
      <c r="D14" s="1118"/>
      <c r="E14" s="1119"/>
      <c r="F14" s="2592"/>
    </row>
    <row r="15" spans="1:6" ht="15.75" x14ac:dyDescent="0.2">
      <c r="A15" s="1115" t="s">
        <v>26</v>
      </c>
      <c r="B15" s="1116"/>
      <c r="C15" s="1117"/>
      <c r="D15" s="1118"/>
      <c r="E15" s="1119"/>
      <c r="F15" s="2592"/>
    </row>
    <row r="16" spans="1:6" ht="15.75" x14ac:dyDescent="0.2">
      <c r="A16" s="1115" t="s">
        <v>27</v>
      </c>
      <c r="B16" s="1116"/>
      <c r="C16" s="1117"/>
      <c r="D16" s="1118"/>
      <c r="E16" s="1119"/>
      <c r="F16" s="2592"/>
    </row>
    <row r="17" spans="1:6" ht="15.75" x14ac:dyDescent="0.2">
      <c r="A17" s="1115" t="s">
        <v>28</v>
      </c>
      <c r="B17" s="1116"/>
      <c r="C17" s="1117"/>
      <c r="D17" s="1118"/>
      <c r="E17" s="1119"/>
      <c r="F17" s="2592"/>
    </row>
    <row r="18" spans="1:6" ht="15.75" x14ac:dyDescent="0.2">
      <c r="A18" s="1115" t="s">
        <v>29</v>
      </c>
      <c r="B18" s="1116"/>
      <c r="C18" s="1117"/>
      <c r="D18" s="1118"/>
      <c r="E18" s="1119"/>
      <c r="F18" s="2592"/>
    </row>
    <row r="19" spans="1:6" ht="15.75" x14ac:dyDescent="0.2">
      <c r="A19" s="1115" t="s">
        <v>30</v>
      </c>
      <c r="B19" s="1116"/>
      <c r="C19" s="1117"/>
      <c r="D19" s="1118"/>
      <c r="E19" s="1119"/>
      <c r="F19" s="2592"/>
    </row>
    <row r="20" spans="1:6" ht="15.75" x14ac:dyDescent="0.2">
      <c r="A20" s="1115" t="s">
        <v>31</v>
      </c>
      <c r="B20" s="1116"/>
      <c r="C20" s="1117"/>
      <c r="D20" s="1118"/>
      <c r="E20" s="1119"/>
      <c r="F20" s="2592"/>
    </row>
    <row r="21" spans="1:6" ht="15.75" x14ac:dyDescent="0.2">
      <c r="A21" s="1115" t="s">
        <v>32</v>
      </c>
      <c r="B21" s="1116"/>
      <c r="C21" s="1117"/>
      <c r="D21" s="1118"/>
      <c r="E21" s="1119"/>
      <c r="F21" s="2592"/>
    </row>
    <row r="22" spans="1:6" ht="16.5" thickBot="1" x14ac:dyDescent="0.25">
      <c r="A22" s="1120" t="s">
        <v>33</v>
      </c>
      <c r="B22" s="1121"/>
      <c r="C22" s="1122"/>
      <c r="D22" s="1123"/>
      <c r="E22" s="1124"/>
      <c r="F22" s="2592"/>
    </row>
    <row r="23" spans="1:6" ht="16.5" thickBot="1" x14ac:dyDescent="0.3">
      <c r="A23" s="2593" t="s">
        <v>1041</v>
      </c>
      <c r="B23" s="2594"/>
      <c r="C23" s="1125"/>
      <c r="D23" s="1126" t="str">
        <f>IF(SUM(D6:D22)=0,"",SUM(D6:D22))</f>
        <v/>
      </c>
      <c r="E23" s="1127" t="str">
        <f>IF(SUM(E6:E22)=0,"",SUM(E6:E22))</f>
        <v/>
      </c>
      <c r="F23" s="2592"/>
    </row>
    <row r="24" spans="1:6" ht="15.75" x14ac:dyDescent="0.25">
      <c r="A24" s="1128"/>
    </row>
  </sheetData>
  <sheetProtection sheet="1"/>
  <customSheetViews>
    <customSheetView guid="{9A8A2574-4E4C-4A0E-A4B4-611EAAF4A38D}">
      <selection activeCell="J16" sqref="J16"/>
      <pageMargins left="0.70866141732283472" right="0.70866141732283472" top="0.94488188976377963" bottom="0.74803149606299213" header="0.31496062992125984" footer="0.31496062992125984"/>
      <pageSetup paperSize="9" orientation="landscape" r:id="rId1"/>
    </customSheetView>
  </customSheetViews>
  <mergeCells count="4">
    <mergeCell ref="A2:E2"/>
    <mergeCell ref="A3:E3"/>
    <mergeCell ref="F3:F23"/>
    <mergeCell ref="A23:B23"/>
  </mergeCells>
  <pageMargins left="0.70866141732283472" right="0.70866141732283472" top="0.94488188976377963" bottom="0.74803149606299213" header="0.31496062992125984" footer="0.31496062992125984"/>
  <pageSetup paperSize="9" orientation="landscape" r:id="rId2"/>
</worksheet>
</file>

<file path=xl/worksheets/sheet3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5"/>
  </sheetPr>
  <dimension ref="A2:C15"/>
  <sheetViews>
    <sheetView zoomScale="120" zoomScaleNormal="120" workbookViewId="0"/>
  </sheetViews>
  <sheetFormatPr defaultRowHeight="12.75" x14ac:dyDescent="0.2"/>
  <cols>
    <col min="1" max="1" width="7.6640625" style="47" customWidth="1"/>
    <col min="2" max="2" width="60.83203125" style="47" customWidth="1"/>
    <col min="3" max="3" width="25.6640625" style="47" customWidth="1"/>
    <col min="4" max="16384" width="9.33203125" style="47"/>
  </cols>
  <sheetData>
    <row r="2" spans="1:3" ht="15" x14ac:dyDescent="0.25">
      <c r="A2" s="2548" t="str">
        <f>CONCATENATE("9. tájékoztató tábla ",Z_ALAPADATOK!A7," ",Z_ALAPADATOK!B7," ",Z_ALAPADATOK!C7," ",Z_ALAPADATOK!D7," ",Z_ALAPADATOK!E7," ",Z_ALAPADATOK!F7," ",Z_ALAPADATOK!G7," ",Z_ALAPADATOK!H7)</f>
        <v>9. tájékoztató tábla a …. / 2022. ( … ) önkormányzati rendelethez</v>
      </c>
      <c r="B2" s="2595"/>
      <c r="C2" s="2595"/>
    </row>
    <row r="3" spans="1:3" ht="14.25" x14ac:dyDescent="0.2">
      <c r="A3" s="1129"/>
      <c r="B3" s="1129"/>
      <c r="C3" s="1129"/>
    </row>
    <row r="4" spans="1:3" ht="33.75" customHeight="1" x14ac:dyDescent="0.2">
      <c r="A4" s="2596" t="s">
        <v>1042</v>
      </c>
      <c r="B4" s="2596"/>
      <c r="C4" s="2596"/>
    </row>
    <row r="5" spans="1:3" ht="13.5" thickBot="1" x14ac:dyDescent="0.25">
      <c r="C5" s="1130"/>
    </row>
    <row r="6" spans="1:3" s="1134" customFormat="1" ht="43.5" customHeight="1" thickBot="1" x14ac:dyDescent="0.25">
      <c r="A6" s="1131" t="s">
        <v>15</v>
      </c>
      <c r="B6" s="1132" t="s">
        <v>60</v>
      </c>
      <c r="C6" s="1133" t="s">
        <v>1043</v>
      </c>
    </row>
    <row r="7" spans="1:3" ht="28.5" customHeight="1" x14ac:dyDescent="0.2">
      <c r="A7" s="1135" t="s">
        <v>17</v>
      </c>
      <c r="B7" s="1136" t="str">
        <f>CONCATENATE("Pénzkészlet ",LEFT(Z_ALAPADATOK!D7,4)-1,". január 1-jén
Ebből:")</f>
        <v>Pénzkészlet 2021. január 1-jén
Ebből:</v>
      </c>
      <c r="C7" s="1467"/>
    </row>
    <row r="8" spans="1:3" ht="18" customHeight="1" x14ac:dyDescent="0.2">
      <c r="A8" s="1137" t="s">
        <v>18</v>
      </c>
      <c r="B8" s="1138" t="s">
        <v>1044</v>
      </c>
      <c r="C8" s="1139"/>
    </row>
    <row r="9" spans="1:3" ht="18" customHeight="1" x14ac:dyDescent="0.2">
      <c r="A9" s="1137" t="s">
        <v>19</v>
      </c>
      <c r="B9" s="1138" t="s">
        <v>1045</v>
      </c>
      <c r="C9" s="1139"/>
    </row>
    <row r="10" spans="1:3" ht="18" customHeight="1" x14ac:dyDescent="0.2">
      <c r="A10" s="1137" t="s">
        <v>20</v>
      </c>
      <c r="B10" s="1140" t="s">
        <v>1046</v>
      </c>
      <c r="C10" s="1139"/>
    </row>
    <row r="11" spans="1:3" ht="18" customHeight="1" x14ac:dyDescent="0.2">
      <c r="A11" s="1141" t="s">
        <v>21</v>
      </c>
      <c r="B11" s="1142" t="s">
        <v>1047</v>
      </c>
      <c r="C11" s="1143"/>
    </row>
    <row r="12" spans="1:3" ht="18" customHeight="1" thickBot="1" x14ac:dyDescent="0.25">
      <c r="A12" s="1144" t="s">
        <v>22</v>
      </c>
      <c r="B12" s="1145" t="s">
        <v>1048</v>
      </c>
      <c r="C12" s="1146"/>
    </row>
    <row r="13" spans="1:3" ht="25.5" customHeight="1" x14ac:dyDescent="0.2">
      <c r="A13" s="1147" t="s">
        <v>23</v>
      </c>
      <c r="B13" s="1148" t="str">
        <f>CONCATENATE("Pénzkészlet ",LEFT(Z_ALAPADATOK!D7,4)-1,". december 31-én
Ebből:")</f>
        <v>Pénzkészlet 2021. december 31-én
Ebből:</v>
      </c>
      <c r="C13" s="1149">
        <f>C7+C10-C11+C12</f>
        <v>0</v>
      </c>
    </row>
    <row r="14" spans="1:3" ht="18" customHeight="1" x14ac:dyDescent="0.2">
      <c r="A14" s="1137" t="s">
        <v>24</v>
      </c>
      <c r="B14" s="1138" t="s">
        <v>1044</v>
      </c>
      <c r="C14" s="1139"/>
    </row>
    <row r="15" spans="1:3" ht="18" customHeight="1" thickBot="1" x14ac:dyDescent="0.25">
      <c r="A15" s="1144" t="s">
        <v>25</v>
      </c>
      <c r="B15" s="1150" t="s">
        <v>1045</v>
      </c>
      <c r="C15" s="1146"/>
    </row>
  </sheetData>
  <sheetProtection sheet="1"/>
  <customSheetViews>
    <customSheetView guid="{9A8A2574-4E4C-4A0E-A4B4-611EAAF4A38D}" scale="120">
      <pageMargins left="0.78740157480314965" right="0.78740157480314965" top="0.98425196850393704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2">
    <mergeCell ref="A2:C2"/>
    <mergeCell ref="A4:C4"/>
  </mergeCells>
  <printOptions horizontalCentered="1"/>
  <pageMargins left="0.78740157480314965" right="0.78740157480314965" top="0.98425196850393704" bottom="0.98425196850393704" header="0.78740157480314965" footer="0.78740157480314965"/>
  <pageSetup paperSize="9" scale="95" orientation="portrait" r:id="rId2"/>
  <headerFooter alignWithMargins="0"/>
</worksheet>
</file>

<file path=xl/worksheets/sheet3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Y42" sqref="Y42"/>
    </sheetView>
  </sheetViews>
  <sheetFormatPr defaultRowHeight="12.75" x14ac:dyDescent="0.2"/>
  <sheetData/>
  <customSheetViews>
    <customSheetView guid="{9A8A2574-4E4C-4A0E-A4B4-611EAAF4A38D}">
      <selection activeCell="Y42" sqref="Y42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3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>
      <selection activeCell="A43" sqref="A43:IV43"/>
    </sheetView>
  </sheetViews>
  <sheetFormatPr defaultRowHeight="12.75" x14ac:dyDescent="0.2"/>
  <sheetData/>
  <customSheetViews>
    <customSheetView guid="{9A8A2574-4E4C-4A0E-A4B4-611EAAF4A38D}">
      <selection activeCell="A43" sqref="A43:IV43"/>
      <pageMargins left="0.7" right="0.7" top="0.75" bottom="0.75" header="0.3" footer="0.3"/>
    </customSheetView>
  </customSheetView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">
    <tabColor rgb="FF92D050"/>
  </sheetPr>
  <dimension ref="A1:I165"/>
  <sheetViews>
    <sheetView zoomScale="120" zoomScaleNormal="120" zoomScaleSheetLayoutView="100" workbookViewId="0">
      <selection activeCell="B125" sqref="B125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A1" s="617"/>
      <c r="B1" s="2102" t="str">
        <f>CONCATENATE("1.1. melléklet ",ALAPADATOK!A7," ",ALAPADATOK!B7," ",ALAPADATOK!C7," ",ALAPADATOK!D7," ",ALAPADATOK!E7," ",ALAPADATOK!F7," ",ALAPADATOK!G7," ",ALAPADATOK!H7)</f>
        <v>1.1. melléklet a 2 / 2021. ( III.12. ) önkormányzati rendelethez</v>
      </c>
      <c r="C1" s="2103"/>
    </row>
    <row r="2" spans="1:3" ht="21.95" customHeight="1" x14ac:dyDescent="0.25">
      <c r="A2" s="618"/>
      <c r="B2" s="619" t="str">
        <f>CONCATENATE(ALAPADATOK!A3)</f>
        <v>Mezőzombor Község Önkormányzata</v>
      </c>
      <c r="C2" s="620"/>
    </row>
    <row r="3" spans="1:3" ht="21.95" customHeight="1" x14ac:dyDescent="0.25">
      <c r="A3" s="620"/>
      <c r="B3" s="619" t="str">
        <f>CONCATENATE(ALAPADATOK!D7," ÉVI KÖLTSÉGVETÉS")</f>
        <v>2021. ÉVI KÖLTSÉGVETÉS</v>
      </c>
      <c r="C3" s="620"/>
    </row>
    <row r="4" spans="1:3" ht="21.95" customHeight="1" x14ac:dyDescent="0.25">
      <c r="A4" s="620"/>
      <c r="B4" s="619" t="s">
        <v>573</v>
      </c>
      <c r="C4" s="620"/>
    </row>
    <row r="5" spans="1:3" ht="21.95" customHeight="1" x14ac:dyDescent="0.25">
      <c r="A5" s="617"/>
      <c r="B5" s="617"/>
      <c r="C5" s="621"/>
    </row>
    <row r="6" spans="1:3" ht="15.2" customHeight="1" x14ac:dyDescent="0.25">
      <c r="A6" s="2104" t="s">
        <v>14</v>
      </c>
      <c r="B6" s="2104"/>
      <c r="C6" s="2104"/>
    </row>
    <row r="7" spans="1:3" ht="15.2" customHeight="1" thickBot="1" x14ac:dyDescent="0.3">
      <c r="A7" s="2105" t="s">
        <v>150</v>
      </c>
      <c r="B7" s="2105"/>
      <c r="C7" s="566" t="s">
        <v>559</v>
      </c>
    </row>
    <row r="8" spans="1:3" ht="24" customHeight="1" thickBot="1" x14ac:dyDescent="0.3">
      <c r="A8" s="622" t="s">
        <v>68</v>
      </c>
      <c r="B8" s="623" t="s">
        <v>16</v>
      </c>
      <c r="C8" s="624" t="str">
        <f>+CONCATENATE(LEFT(KV_ÖSSZEFÜGGÉSEK!A5,4),". évi előirányzat")</f>
        <v>2021. évi előirányzat</v>
      </c>
    </row>
    <row r="9" spans="1:3" s="399" customFormat="1" ht="12" customHeight="1" thickBot="1" x14ac:dyDescent="0.25">
      <c r="A9" s="555"/>
      <c r="B9" s="556" t="s">
        <v>488</v>
      </c>
      <c r="C9" s="557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280570453</v>
      </c>
    </row>
    <row r="11" spans="1:3" s="400" customFormat="1" ht="12" customHeight="1" x14ac:dyDescent="0.2">
      <c r="A11" s="15" t="s">
        <v>97</v>
      </c>
      <c r="B11" s="401" t="s">
        <v>250</v>
      </c>
      <c r="C11" s="285">
        <v>90402931</v>
      </c>
    </row>
    <row r="12" spans="1:3" s="400" customFormat="1" ht="12" customHeight="1" x14ac:dyDescent="0.2">
      <c r="A12" s="14" t="s">
        <v>98</v>
      </c>
      <c r="B12" s="402" t="s">
        <v>251</v>
      </c>
      <c r="C12" s="284">
        <v>68183100</v>
      </c>
    </row>
    <row r="13" spans="1:3" s="400" customFormat="1" ht="12" customHeight="1" x14ac:dyDescent="0.2">
      <c r="A13" s="14" t="s">
        <v>99</v>
      </c>
      <c r="B13" s="402" t="s">
        <v>545</v>
      </c>
      <c r="C13" s="284">
        <v>106735192</v>
      </c>
    </row>
    <row r="14" spans="1:3" s="400" customFormat="1" ht="12" customHeight="1" x14ac:dyDescent="0.2">
      <c r="A14" s="14" t="s">
        <v>100</v>
      </c>
      <c r="B14" s="402" t="s">
        <v>253</v>
      </c>
      <c r="C14" s="284">
        <v>5249230</v>
      </c>
    </row>
    <row r="15" spans="1:3" s="400" customFormat="1" ht="12" customHeight="1" x14ac:dyDescent="0.2">
      <c r="A15" s="14" t="s">
        <v>146</v>
      </c>
      <c r="B15" s="278" t="s">
        <v>427</v>
      </c>
      <c r="C15" s="284">
        <v>10000000</v>
      </c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437996710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>
        <v>437996710</v>
      </c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558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28950000</v>
      </c>
    </row>
    <row r="32" spans="1:3" s="400" customFormat="1" ht="12" customHeight="1" x14ac:dyDescent="0.2">
      <c r="A32" s="15" t="s">
        <v>265</v>
      </c>
      <c r="B32" s="401" t="s">
        <v>550</v>
      </c>
      <c r="C32" s="285">
        <v>4100000</v>
      </c>
    </row>
    <row r="33" spans="1:3" s="400" customFormat="1" ht="12" customHeight="1" x14ac:dyDescent="0.2">
      <c r="A33" s="14" t="s">
        <v>266</v>
      </c>
      <c r="B33" s="402" t="s">
        <v>551</v>
      </c>
      <c r="C33" s="284"/>
    </row>
    <row r="34" spans="1:3" s="400" customFormat="1" ht="12" customHeight="1" x14ac:dyDescent="0.2">
      <c r="A34" s="14" t="s">
        <v>267</v>
      </c>
      <c r="B34" s="402" t="s">
        <v>552</v>
      </c>
      <c r="C34" s="284">
        <v>20000000</v>
      </c>
    </row>
    <row r="35" spans="1:3" s="400" customFormat="1" ht="12" customHeight="1" x14ac:dyDescent="0.2">
      <c r="A35" s="14" t="s">
        <v>268</v>
      </c>
      <c r="B35" s="402" t="s">
        <v>1114</v>
      </c>
      <c r="C35" s="284">
        <v>500000</v>
      </c>
    </row>
    <row r="36" spans="1:3" s="400" customFormat="1" ht="12" customHeight="1" x14ac:dyDescent="0.2">
      <c r="A36" s="14" t="s">
        <v>547</v>
      </c>
      <c r="B36" s="402" t="s">
        <v>269</v>
      </c>
      <c r="C36" s="284"/>
    </row>
    <row r="37" spans="1:3" s="400" customFormat="1" ht="12" customHeight="1" x14ac:dyDescent="0.2">
      <c r="A37" s="14" t="s">
        <v>548</v>
      </c>
      <c r="B37" s="402" t="s">
        <v>1068</v>
      </c>
      <c r="C37" s="284">
        <v>4200000</v>
      </c>
    </row>
    <row r="38" spans="1:3" s="400" customFormat="1" ht="12" customHeight="1" thickBot="1" x14ac:dyDescent="0.25">
      <c r="A38" s="16" t="s">
        <v>549</v>
      </c>
      <c r="B38" s="500" t="s">
        <v>1148</v>
      </c>
      <c r="C38" s="286">
        <v>150000</v>
      </c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6400000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>
        <v>1000000</v>
      </c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>
        <v>4000000</v>
      </c>
    </row>
    <row r="45" spans="1:3" s="400" customFormat="1" ht="12" customHeight="1" x14ac:dyDescent="0.2">
      <c r="A45" s="14" t="s">
        <v>175</v>
      </c>
      <c r="B45" s="402" t="s">
        <v>277</v>
      </c>
      <c r="C45" s="284">
        <v>1400000</v>
      </c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SUM(C52:C57)</f>
        <v>196170621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>
        <v>1000000</v>
      </c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x14ac:dyDescent="0.2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13" t="s">
        <v>1150</v>
      </c>
      <c r="B57" s="1851" t="s">
        <v>381</v>
      </c>
      <c r="C57" s="2096">
        <v>195170621</v>
      </c>
    </row>
    <row r="58" spans="1:3" s="400" customFormat="1" ht="12" customHeight="1" thickBot="1" x14ac:dyDescent="0.25">
      <c r="A58" s="20" t="s">
        <v>178</v>
      </c>
      <c r="B58" s="21" t="s">
        <v>291</v>
      </c>
      <c r="C58" s="282">
        <f>SUM(C59:C61)</f>
        <v>0</v>
      </c>
    </row>
    <row r="59" spans="1:3" s="400" customFormat="1" ht="12" customHeight="1" x14ac:dyDescent="0.2">
      <c r="A59" s="15" t="s">
        <v>95</v>
      </c>
      <c r="B59" s="401" t="s">
        <v>292</v>
      </c>
      <c r="C59" s="285"/>
    </row>
    <row r="60" spans="1:3" s="400" customFormat="1" ht="12" customHeight="1" x14ac:dyDescent="0.2">
      <c r="A60" s="14" t="s">
        <v>96</v>
      </c>
      <c r="B60" s="402" t="s">
        <v>421</v>
      </c>
      <c r="C60" s="284"/>
    </row>
    <row r="61" spans="1:3" s="400" customFormat="1" ht="12" customHeight="1" x14ac:dyDescent="0.2">
      <c r="A61" s="14" t="s">
        <v>295</v>
      </c>
      <c r="B61" s="402" t="s">
        <v>293</v>
      </c>
      <c r="C61" s="284"/>
    </row>
    <row r="62" spans="1:3" s="400" customFormat="1" ht="12" customHeight="1" thickBot="1" x14ac:dyDescent="0.25">
      <c r="A62" s="16" t="s">
        <v>296</v>
      </c>
      <c r="B62" s="279" t="s">
        <v>294</v>
      </c>
      <c r="C62" s="286"/>
    </row>
    <row r="63" spans="1:3" s="400" customFormat="1" ht="12" customHeight="1" thickBot="1" x14ac:dyDescent="0.25">
      <c r="A63" s="20" t="s">
        <v>24</v>
      </c>
      <c r="B63" s="277" t="s">
        <v>297</v>
      </c>
      <c r="C63" s="282">
        <f>SUM(C64:C66)</f>
        <v>49575760</v>
      </c>
    </row>
    <row r="64" spans="1:3" s="400" customFormat="1" ht="12" customHeight="1" x14ac:dyDescent="0.2">
      <c r="A64" s="15" t="s">
        <v>179</v>
      </c>
      <c r="B64" s="401" t="s">
        <v>299</v>
      </c>
      <c r="C64" s="287"/>
    </row>
    <row r="65" spans="1:3" s="400" customFormat="1" ht="12" customHeight="1" x14ac:dyDescent="0.2">
      <c r="A65" s="14" t="s">
        <v>180</v>
      </c>
      <c r="B65" s="402" t="s">
        <v>422</v>
      </c>
      <c r="C65" s="287"/>
    </row>
    <row r="66" spans="1:3" s="400" customFormat="1" ht="12" customHeight="1" x14ac:dyDescent="0.2">
      <c r="A66" s="14" t="s">
        <v>228</v>
      </c>
      <c r="B66" s="402" t="s">
        <v>300</v>
      </c>
      <c r="C66" s="287">
        <v>49575760</v>
      </c>
    </row>
    <row r="67" spans="1:3" s="400" customFormat="1" ht="12" customHeight="1" thickBot="1" x14ac:dyDescent="0.25">
      <c r="A67" s="16" t="s">
        <v>298</v>
      </c>
      <c r="B67" s="279" t="s">
        <v>301</v>
      </c>
      <c r="C67" s="287"/>
    </row>
    <row r="68" spans="1:3" s="400" customFormat="1" ht="12" customHeight="1" thickBot="1" x14ac:dyDescent="0.25">
      <c r="A68" s="473" t="s">
        <v>471</v>
      </c>
      <c r="B68" s="21" t="s">
        <v>302</v>
      </c>
      <c r="C68" s="288">
        <f>+C10+C17+C24+C31+C39+C51+C58+C63</f>
        <v>999663544</v>
      </c>
    </row>
    <row r="69" spans="1:3" s="400" customFormat="1" ht="12" customHeight="1" thickBot="1" x14ac:dyDescent="0.25">
      <c r="A69" s="448" t="s">
        <v>303</v>
      </c>
      <c r="B69" s="277" t="s">
        <v>304</v>
      </c>
      <c r="C69" s="282">
        <f>SUM(C70:C72)</f>
        <v>17000000</v>
      </c>
    </row>
    <row r="70" spans="1:3" s="400" customFormat="1" ht="12" customHeight="1" x14ac:dyDescent="0.2">
      <c r="A70" s="15" t="s">
        <v>332</v>
      </c>
      <c r="B70" s="401" t="s">
        <v>305</v>
      </c>
      <c r="C70" s="287"/>
    </row>
    <row r="71" spans="1:3" s="400" customFormat="1" ht="12" customHeight="1" x14ac:dyDescent="0.2">
      <c r="A71" s="14" t="s">
        <v>341</v>
      </c>
      <c r="B71" s="402" t="s">
        <v>306</v>
      </c>
      <c r="C71" s="287">
        <v>17000000</v>
      </c>
    </row>
    <row r="72" spans="1:3" s="400" customFormat="1" ht="12" customHeight="1" thickBot="1" x14ac:dyDescent="0.25">
      <c r="A72" s="16" t="s">
        <v>342</v>
      </c>
      <c r="B72" s="467" t="s">
        <v>564</v>
      </c>
      <c r="C72" s="287"/>
    </row>
    <row r="73" spans="1:3" s="400" customFormat="1" ht="12" customHeight="1" thickBot="1" x14ac:dyDescent="0.25">
      <c r="A73" s="448" t="s">
        <v>308</v>
      </c>
      <c r="B73" s="277" t="s">
        <v>309</v>
      </c>
      <c r="C73" s="282">
        <f>SUM(C74:C77)</f>
        <v>0</v>
      </c>
    </row>
    <row r="74" spans="1:3" s="400" customFormat="1" ht="12" customHeight="1" x14ac:dyDescent="0.2">
      <c r="A74" s="15" t="s">
        <v>147</v>
      </c>
      <c r="B74" s="401" t="s">
        <v>310</v>
      </c>
      <c r="C74" s="287"/>
    </row>
    <row r="75" spans="1:3" s="400" customFormat="1" ht="12" customHeight="1" x14ac:dyDescent="0.2">
      <c r="A75" s="14" t="s">
        <v>148</v>
      </c>
      <c r="B75" s="402" t="s">
        <v>565</v>
      </c>
      <c r="C75" s="287"/>
    </row>
    <row r="76" spans="1:3" s="400" customFormat="1" ht="12" customHeight="1" x14ac:dyDescent="0.2">
      <c r="A76" s="16" t="s">
        <v>333</v>
      </c>
      <c r="B76" s="403" t="s">
        <v>311</v>
      </c>
      <c r="C76" s="388"/>
    </row>
    <row r="77" spans="1:3" s="400" customFormat="1" ht="12" customHeight="1" thickBot="1" x14ac:dyDescent="0.25">
      <c r="A77" s="18" t="s">
        <v>334</v>
      </c>
      <c r="B77" s="559" t="s">
        <v>566</v>
      </c>
      <c r="C77" s="560"/>
    </row>
    <row r="78" spans="1:3" s="400" customFormat="1" ht="12" customHeight="1" thickBot="1" x14ac:dyDescent="0.25">
      <c r="A78" s="448" t="s">
        <v>312</v>
      </c>
      <c r="B78" s="277" t="s">
        <v>313</v>
      </c>
      <c r="C78" s="282">
        <f>SUM(C79:C80)</f>
        <v>351089932</v>
      </c>
    </row>
    <row r="79" spans="1:3" s="400" customFormat="1" ht="12" customHeight="1" x14ac:dyDescent="0.2">
      <c r="A79" s="17" t="s">
        <v>335</v>
      </c>
      <c r="B79" s="1328" t="s">
        <v>314</v>
      </c>
      <c r="C79" s="1329">
        <v>351089932</v>
      </c>
    </row>
    <row r="80" spans="1:3" s="400" customFormat="1" ht="12" customHeight="1" thickBot="1" x14ac:dyDescent="0.25">
      <c r="A80" s="18" t="s">
        <v>336</v>
      </c>
      <c r="B80" s="559" t="s">
        <v>315</v>
      </c>
      <c r="C80" s="560"/>
    </row>
    <row r="81" spans="1:3" s="400" customFormat="1" ht="12" customHeight="1" thickBot="1" x14ac:dyDescent="0.25">
      <c r="A81" s="448" t="s">
        <v>316</v>
      </c>
      <c r="B81" s="277" t="s">
        <v>317</v>
      </c>
      <c r="C81" s="282">
        <f>SUM(C82:C84)</f>
        <v>0</v>
      </c>
    </row>
    <row r="82" spans="1:3" s="400" customFormat="1" ht="12" customHeight="1" x14ac:dyDescent="0.2">
      <c r="A82" s="15" t="s">
        <v>337</v>
      </c>
      <c r="B82" s="401" t="s">
        <v>318</v>
      </c>
      <c r="C82" s="287"/>
    </row>
    <row r="83" spans="1:3" s="400" customFormat="1" ht="12" customHeight="1" x14ac:dyDescent="0.2">
      <c r="A83" s="14" t="s">
        <v>338</v>
      </c>
      <c r="B83" s="402" t="s">
        <v>319</v>
      </c>
      <c r="C83" s="287"/>
    </row>
    <row r="84" spans="1:3" s="400" customFormat="1" ht="12" customHeight="1" thickBot="1" x14ac:dyDescent="0.25">
      <c r="A84" s="18" t="s">
        <v>339</v>
      </c>
      <c r="B84" s="559" t="s">
        <v>567</v>
      </c>
      <c r="C84" s="560"/>
    </row>
    <row r="85" spans="1:3" s="400" customFormat="1" ht="12" customHeight="1" thickBot="1" x14ac:dyDescent="0.25">
      <c r="A85" s="448" t="s">
        <v>320</v>
      </c>
      <c r="B85" s="277" t="s">
        <v>340</v>
      </c>
      <c r="C85" s="282">
        <f>SUM(C86:C89)</f>
        <v>0</v>
      </c>
    </row>
    <row r="86" spans="1:3" s="400" customFormat="1" ht="12" customHeight="1" x14ac:dyDescent="0.2">
      <c r="A86" s="405" t="s">
        <v>321</v>
      </c>
      <c r="B86" s="401" t="s">
        <v>322</v>
      </c>
      <c r="C86" s="287"/>
    </row>
    <row r="87" spans="1:3" s="400" customFormat="1" ht="12" customHeight="1" x14ac:dyDescent="0.2">
      <c r="A87" s="406" t="s">
        <v>323</v>
      </c>
      <c r="B87" s="402" t="s">
        <v>324</v>
      </c>
      <c r="C87" s="287"/>
    </row>
    <row r="88" spans="1:3" s="400" customFormat="1" ht="12" customHeight="1" x14ac:dyDescent="0.2">
      <c r="A88" s="406" t="s">
        <v>325</v>
      </c>
      <c r="B88" s="402" t="s">
        <v>326</v>
      </c>
      <c r="C88" s="287"/>
    </row>
    <row r="89" spans="1:3" s="400" customFormat="1" ht="12" customHeight="1" thickBot="1" x14ac:dyDescent="0.25">
      <c r="A89" s="407" t="s">
        <v>327</v>
      </c>
      <c r="B89" s="279" t="s">
        <v>328</v>
      </c>
      <c r="C89" s="287"/>
    </row>
    <row r="90" spans="1:3" s="400" customFormat="1" ht="12" customHeight="1" thickBot="1" x14ac:dyDescent="0.25">
      <c r="A90" s="448" t="s">
        <v>329</v>
      </c>
      <c r="B90" s="277" t="s">
        <v>470</v>
      </c>
      <c r="C90" s="446"/>
    </row>
    <row r="91" spans="1:3" s="400" customFormat="1" ht="13.5" customHeight="1" thickBot="1" x14ac:dyDescent="0.25">
      <c r="A91" s="448" t="s">
        <v>331</v>
      </c>
      <c r="B91" s="277" t="s">
        <v>330</v>
      </c>
      <c r="C91" s="446"/>
    </row>
    <row r="92" spans="1:3" s="400" customFormat="1" ht="15.75" customHeight="1" thickBot="1" x14ac:dyDescent="0.25">
      <c r="A92" s="448" t="s">
        <v>343</v>
      </c>
      <c r="B92" s="408" t="s">
        <v>473</v>
      </c>
      <c r="C92" s="288">
        <f>+C69+C73+C78+C81+C85+C91+C90</f>
        <v>368089932</v>
      </c>
    </row>
    <row r="93" spans="1:3" s="400" customFormat="1" ht="16.5" customHeight="1" thickBot="1" x14ac:dyDescent="0.25">
      <c r="A93" s="449" t="s">
        <v>472</v>
      </c>
      <c r="B93" s="409" t="s">
        <v>474</v>
      </c>
      <c r="C93" s="288">
        <f>+C68+C92</f>
        <v>1367753476</v>
      </c>
    </row>
    <row r="94" spans="1:3" s="400" customFormat="1" ht="11.1" customHeight="1" x14ac:dyDescent="0.2">
      <c r="A94" s="5"/>
      <c r="B94" s="6"/>
      <c r="C94" s="289"/>
    </row>
    <row r="95" spans="1:3" ht="16.5" customHeight="1" x14ac:dyDescent="0.25">
      <c r="A95" s="2109" t="s">
        <v>46</v>
      </c>
      <c r="B95" s="2109"/>
      <c r="C95" s="2109"/>
    </row>
    <row r="96" spans="1:3" s="410" customFormat="1" ht="16.5" customHeight="1" thickBot="1" x14ac:dyDescent="0.3">
      <c r="A96" s="2106" t="s">
        <v>151</v>
      </c>
      <c r="B96" s="2106"/>
      <c r="C96" s="567" t="str">
        <f>C7</f>
        <v>Forintban!</v>
      </c>
    </row>
    <row r="97" spans="1:3" ht="27.75" customHeight="1" thickBot="1" x14ac:dyDescent="0.3">
      <c r="A97" s="552" t="s">
        <v>68</v>
      </c>
      <c r="B97" s="553" t="s">
        <v>47</v>
      </c>
      <c r="C97" s="554" t="str">
        <f>+C8</f>
        <v>2021. évi előirányzat</v>
      </c>
    </row>
    <row r="98" spans="1:3" s="399" customFormat="1" ht="12" customHeight="1" thickBot="1" x14ac:dyDescent="0.25">
      <c r="A98" s="552"/>
      <c r="B98" s="553" t="s">
        <v>488</v>
      </c>
      <c r="C98" s="554" t="s">
        <v>489</v>
      </c>
    </row>
    <row r="99" spans="1:3" ht="12" customHeight="1" thickBot="1" x14ac:dyDescent="0.3">
      <c r="A99" s="22" t="s">
        <v>17</v>
      </c>
      <c r="B99" s="28" t="s">
        <v>432</v>
      </c>
      <c r="C99" s="281">
        <f>C100+C101+C102+C103+C104+C117</f>
        <v>743094345</v>
      </c>
    </row>
    <row r="100" spans="1:3" ht="12" customHeight="1" x14ac:dyDescent="0.25">
      <c r="A100" s="17" t="s">
        <v>97</v>
      </c>
      <c r="B100" s="10" t="s">
        <v>48</v>
      </c>
      <c r="C100" s="283">
        <v>300245105</v>
      </c>
    </row>
    <row r="101" spans="1:3" ht="12" customHeight="1" x14ac:dyDescent="0.25">
      <c r="A101" s="14" t="s">
        <v>98</v>
      </c>
      <c r="B101" s="8" t="s">
        <v>181</v>
      </c>
      <c r="C101" s="284">
        <v>46537992</v>
      </c>
    </row>
    <row r="102" spans="1:3" ht="12" customHeight="1" x14ac:dyDescent="0.25">
      <c r="A102" s="14" t="s">
        <v>99</v>
      </c>
      <c r="B102" s="8" t="s">
        <v>138</v>
      </c>
      <c r="C102" s="286">
        <v>179640627</v>
      </c>
    </row>
    <row r="103" spans="1:3" ht="12" customHeight="1" x14ac:dyDescent="0.25">
      <c r="A103" s="14" t="s">
        <v>100</v>
      </c>
      <c r="B103" s="11" t="s">
        <v>182</v>
      </c>
      <c r="C103" s="286">
        <v>17000000</v>
      </c>
    </row>
    <row r="104" spans="1:3" ht="12" customHeight="1" x14ac:dyDescent="0.25">
      <c r="A104" s="14" t="s">
        <v>111</v>
      </c>
      <c r="B104" s="19" t="s">
        <v>183</v>
      </c>
      <c r="C104" s="286">
        <v>199670621</v>
      </c>
    </row>
    <row r="105" spans="1:3" ht="12" customHeight="1" x14ac:dyDescent="0.25">
      <c r="A105" s="14" t="s">
        <v>101</v>
      </c>
      <c r="B105" s="8" t="s">
        <v>437</v>
      </c>
      <c r="C105" s="286"/>
    </row>
    <row r="106" spans="1:3" ht="12" customHeight="1" x14ac:dyDescent="0.25">
      <c r="A106" s="14" t="s">
        <v>102</v>
      </c>
      <c r="B106" s="142" t="s">
        <v>436</v>
      </c>
      <c r="C106" s="286"/>
    </row>
    <row r="107" spans="1:3" ht="12" customHeight="1" x14ac:dyDescent="0.25">
      <c r="A107" s="14" t="s">
        <v>112</v>
      </c>
      <c r="B107" s="142" t="s">
        <v>435</v>
      </c>
      <c r="C107" s="286"/>
    </row>
    <row r="108" spans="1:3" ht="12" customHeight="1" x14ac:dyDescent="0.25">
      <c r="A108" s="14" t="s">
        <v>113</v>
      </c>
      <c r="B108" s="140" t="s">
        <v>346</v>
      </c>
      <c r="C108" s="286"/>
    </row>
    <row r="109" spans="1:3" ht="12" customHeight="1" x14ac:dyDescent="0.25">
      <c r="A109" s="14" t="s">
        <v>114</v>
      </c>
      <c r="B109" s="141" t="s">
        <v>347</v>
      </c>
      <c r="C109" s="286"/>
    </row>
    <row r="110" spans="1:3" ht="12" customHeight="1" x14ac:dyDescent="0.25">
      <c r="A110" s="14" t="s">
        <v>115</v>
      </c>
      <c r="B110" s="141" t="s">
        <v>348</v>
      </c>
      <c r="C110" s="286"/>
    </row>
    <row r="111" spans="1:3" ht="12" customHeight="1" x14ac:dyDescent="0.25">
      <c r="A111" s="14" t="s">
        <v>117</v>
      </c>
      <c r="B111" s="140" t="s">
        <v>349</v>
      </c>
      <c r="C111" s="286"/>
    </row>
    <row r="112" spans="1:3" ht="12" customHeight="1" x14ac:dyDescent="0.25">
      <c r="A112" s="14" t="s">
        <v>184</v>
      </c>
      <c r="B112" s="140" t="s">
        <v>350</v>
      </c>
      <c r="C112" s="286"/>
    </row>
    <row r="113" spans="1:3" ht="12" customHeight="1" x14ac:dyDescent="0.25">
      <c r="A113" s="14" t="s">
        <v>344</v>
      </c>
      <c r="B113" s="141" t="s">
        <v>351</v>
      </c>
      <c r="C113" s="286"/>
    </row>
    <row r="114" spans="1:3" ht="12" customHeight="1" x14ac:dyDescent="0.25">
      <c r="A114" s="13" t="s">
        <v>345</v>
      </c>
      <c r="B114" s="142" t="s">
        <v>352</v>
      </c>
      <c r="C114" s="286"/>
    </row>
    <row r="115" spans="1:3" ht="12" customHeight="1" x14ac:dyDescent="0.25">
      <c r="A115" s="14" t="s">
        <v>433</v>
      </c>
      <c r="B115" s="142" t="s">
        <v>353</v>
      </c>
      <c r="C115" s="286"/>
    </row>
    <row r="116" spans="1:3" ht="12" customHeight="1" x14ac:dyDescent="0.25">
      <c r="A116" s="16" t="s">
        <v>434</v>
      </c>
      <c r="B116" s="142" t="s">
        <v>354</v>
      </c>
      <c r="C116" s="286"/>
    </row>
    <row r="117" spans="1:3" ht="12" customHeight="1" x14ac:dyDescent="0.25">
      <c r="A117" s="14" t="s">
        <v>438</v>
      </c>
      <c r="B117" s="11" t="s">
        <v>49</v>
      </c>
      <c r="C117" s="284"/>
    </row>
    <row r="118" spans="1:3" ht="12" customHeight="1" x14ac:dyDescent="0.25">
      <c r="A118" s="14" t="s">
        <v>439</v>
      </c>
      <c r="B118" s="8" t="s">
        <v>441</v>
      </c>
      <c r="C118" s="284"/>
    </row>
    <row r="119" spans="1:3" ht="12" customHeight="1" thickBot="1" x14ac:dyDescent="0.3">
      <c r="A119" s="18" t="s">
        <v>440</v>
      </c>
      <c r="B119" s="471" t="s">
        <v>442</v>
      </c>
      <c r="C119" s="290"/>
    </row>
    <row r="120" spans="1:3" ht="12" customHeight="1" thickBot="1" x14ac:dyDescent="0.3">
      <c r="A120" s="468" t="s">
        <v>18</v>
      </c>
      <c r="B120" s="469" t="s">
        <v>355</v>
      </c>
      <c r="C120" s="470">
        <f>+C121+C123+C125</f>
        <v>596836313</v>
      </c>
    </row>
    <row r="121" spans="1:3" ht="12" customHeight="1" x14ac:dyDescent="0.25">
      <c r="A121" s="15" t="s">
        <v>103</v>
      </c>
      <c r="B121" s="8" t="s">
        <v>227</v>
      </c>
      <c r="C121" s="285">
        <v>429646847</v>
      </c>
    </row>
    <row r="122" spans="1:3" ht="12" customHeight="1" x14ac:dyDescent="0.25">
      <c r="A122" s="15" t="s">
        <v>104</v>
      </c>
      <c r="B122" s="12" t="s">
        <v>359</v>
      </c>
      <c r="C122" s="285"/>
    </row>
    <row r="123" spans="1:3" ht="12" customHeight="1" x14ac:dyDescent="0.25">
      <c r="A123" s="15" t="s">
        <v>105</v>
      </c>
      <c r="B123" s="12" t="s">
        <v>185</v>
      </c>
      <c r="C123" s="284">
        <v>117613706</v>
      </c>
    </row>
    <row r="124" spans="1:3" ht="12" customHeight="1" x14ac:dyDescent="0.25">
      <c r="A124" s="15" t="s">
        <v>106</v>
      </c>
      <c r="B124" s="12" t="s">
        <v>360</v>
      </c>
      <c r="C124" s="249"/>
    </row>
    <row r="125" spans="1:3" ht="12" customHeight="1" x14ac:dyDescent="0.25">
      <c r="A125" s="15" t="s">
        <v>107</v>
      </c>
      <c r="B125" s="279" t="s">
        <v>569</v>
      </c>
      <c r="C125" s="249">
        <v>49575760</v>
      </c>
    </row>
    <row r="126" spans="1:3" ht="12" customHeight="1" x14ac:dyDescent="0.25">
      <c r="A126" s="15" t="s">
        <v>116</v>
      </c>
      <c r="B126" s="278" t="s">
        <v>423</v>
      </c>
      <c r="C126" s="249"/>
    </row>
    <row r="127" spans="1:3" ht="12" customHeight="1" x14ac:dyDescent="0.25">
      <c r="A127" s="15" t="s">
        <v>118</v>
      </c>
      <c r="B127" s="397" t="s">
        <v>365</v>
      </c>
      <c r="C127" s="249"/>
    </row>
    <row r="128" spans="1:3" x14ac:dyDescent="0.25">
      <c r="A128" s="15" t="s">
        <v>186</v>
      </c>
      <c r="B128" s="141" t="s">
        <v>348</v>
      </c>
      <c r="C128" s="249"/>
    </row>
    <row r="129" spans="1:3" ht="12" customHeight="1" x14ac:dyDescent="0.25">
      <c r="A129" s="15" t="s">
        <v>187</v>
      </c>
      <c r="B129" s="141" t="s">
        <v>364</v>
      </c>
      <c r="C129" s="249"/>
    </row>
    <row r="130" spans="1:3" ht="12" customHeight="1" x14ac:dyDescent="0.25">
      <c r="A130" s="15" t="s">
        <v>188</v>
      </c>
      <c r="B130" s="141" t="s">
        <v>363</v>
      </c>
      <c r="C130" s="249"/>
    </row>
    <row r="131" spans="1:3" ht="12" customHeight="1" x14ac:dyDescent="0.25">
      <c r="A131" s="15" t="s">
        <v>356</v>
      </c>
      <c r="B131" s="141" t="s">
        <v>351</v>
      </c>
      <c r="C131" s="249"/>
    </row>
    <row r="132" spans="1:3" ht="12" customHeight="1" x14ac:dyDescent="0.25">
      <c r="A132" s="15" t="s">
        <v>357</v>
      </c>
      <c r="B132" s="141" t="s">
        <v>362</v>
      </c>
      <c r="C132" s="249"/>
    </row>
    <row r="133" spans="1:3" ht="16.5" thickBot="1" x14ac:dyDescent="0.3">
      <c r="A133" s="13" t="s">
        <v>358</v>
      </c>
      <c r="B133" s="141" t="s">
        <v>361</v>
      </c>
      <c r="C133" s="251"/>
    </row>
    <row r="134" spans="1:3" ht="12" customHeight="1" thickBot="1" x14ac:dyDescent="0.3">
      <c r="A134" s="20" t="s">
        <v>19</v>
      </c>
      <c r="B134" s="122" t="s">
        <v>443</v>
      </c>
      <c r="C134" s="282">
        <f>+C99+C120</f>
        <v>1339930658</v>
      </c>
    </row>
    <row r="135" spans="1:3" ht="12" customHeight="1" thickBot="1" x14ac:dyDescent="0.3">
      <c r="A135" s="20" t="s">
        <v>20</v>
      </c>
      <c r="B135" s="122" t="s">
        <v>444</v>
      </c>
      <c r="C135" s="282">
        <f>+C136+C137+C138</f>
        <v>17000000</v>
      </c>
    </row>
    <row r="136" spans="1:3" ht="12" customHeight="1" x14ac:dyDescent="0.25">
      <c r="A136" s="15" t="s">
        <v>265</v>
      </c>
      <c r="B136" s="12" t="s">
        <v>451</v>
      </c>
      <c r="C136" s="249"/>
    </row>
    <row r="137" spans="1:3" ht="12" customHeight="1" x14ac:dyDescent="0.25">
      <c r="A137" s="15" t="s">
        <v>266</v>
      </c>
      <c r="B137" s="12" t="s">
        <v>452</v>
      </c>
      <c r="C137" s="249">
        <v>17000000</v>
      </c>
    </row>
    <row r="138" spans="1:3" ht="12" customHeight="1" thickBot="1" x14ac:dyDescent="0.3">
      <c r="A138" s="13" t="s">
        <v>267</v>
      </c>
      <c r="B138" s="12" t="s">
        <v>453</v>
      </c>
      <c r="C138" s="249"/>
    </row>
    <row r="139" spans="1:3" ht="12" customHeight="1" thickBot="1" x14ac:dyDescent="0.3">
      <c r="A139" s="20" t="s">
        <v>21</v>
      </c>
      <c r="B139" s="122" t="s">
        <v>445</v>
      </c>
      <c r="C139" s="282">
        <f>SUM(C140:C145)</f>
        <v>0</v>
      </c>
    </row>
    <row r="140" spans="1:3" ht="12" customHeight="1" x14ac:dyDescent="0.25">
      <c r="A140" s="15" t="s">
        <v>90</v>
      </c>
      <c r="B140" s="9" t="s">
        <v>454</v>
      </c>
      <c r="C140" s="249"/>
    </row>
    <row r="141" spans="1:3" ht="12" customHeight="1" x14ac:dyDescent="0.25">
      <c r="A141" s="15" t="s">
        <v>91</v>
      </c>
      <c r="B141" s="9" t="s">
        <v>446</v>
      </c>
      <c r="C141" s="249"/>
    </row>
    <row r="142" spans="1:3" ht="12" customHeight="1" x14ac:dyDescent="0.25">
      <c r="A142" s="15" t="s">
        <v>92</v>
      </c>
      <c r="B142" s="9" t="s">
        <v>447</v>
      </c>
      <c r="C142" s="249"/>
    </row>
    <row r="143" spans="1:3" ht="12" customHeight="1" x14ac:dyDescent="0.25">
      <c r="A143" s="15" t="s">
        <v>173</v>
      </c>
      <c r="B143" s="9" t="s">
        <v>448</v>
      </c>
      <c r="C143" s="249"/>
    </row>
    <row r="144" spans="1:3" ht="12" customHeight="1" x14ac:dyDescent="0.25">
      <c r="A144" s="13" t="s">
        <v>174</v>
      </c>
      <c r="B144" s="7" t="s">
        <v>449</v>
      </c>
      <c r="C144" s="251"/>
    </row>
    <row r="145" spans="1:9" ht="12" customHeight="1" thickBot="1" x14ac:dyDescent="0.3">
      <c r="A145" s="18" t="s">
        <v>175</v>
      </c>
      <c r="B145" s="827" t="s">
        <v>450</v>
      </c>
      <c r="C145" s="478"/>
    </row>
    <row r="146" spans="1:9" ht="12" customHeight="1" thickBot="1" x14ac:dyDescent="0.3">
      <c r="A146" s="20" t="s">
        <v>22</v>
      </c>
      <c r="B146" s="122" t="s">
        <v>458</v>
      </c>
      <c r="C146" s="288">
        <f>+C147+C148+C149+C150</f>
        <v>10822818</v>
      </c>
    </row>
    <row r="147" spans="1:9" ht="12" customHeight="1" x14ac:dyDescent="0.25">
      <c r="A147" s="15" t="s">
        <v>93</v>
      </c>
      <c r="B147" s="9" t="s">
        <v>366</v>
      </c>
      <c r="C147" s="249"/>
    </row>
    <row r="148" spans="1:9" ht="12" customHeight="1" x14ac:dyDescent="0.25">
      <c r="A148" s="15" t="s">
        <v>94</v>
      </c>
      <c r="B148" s="9" t="s">
        <v>367</v>
      </c>
      <c r="C148" s="249">
        <v>10822818</v>
      </c>
    </row>
    <row r="149" spans="1:9" ht="12" customHeight="1" x14ac:dyDescent="0.25">
      <c r="A149" s="13" t="s">
        <v>283</v>
      </c>
      <c r="B149" s="7" t="s">
        <v>459</v>
      </c>
      <c r="C149" s="251"/>
    </row>
    <row r="150" spans="1:9" ht="12" customHeight="1" thickBot="1" x14ac:dyDescent="0.3">
      <c r="A150" s="18" t="s">
        <v>284</v>
      </c>
      <c r="B150" s="827" t="s">
        <v>385</v>
      </c>
      <c r="C150" s="478"/>
    </row>
    <row r="151" spans="1:9" ht="12" customHeight="1" thickBot="1" x14ac:dyDescent="0.3">
      <c r="A151" s="20" t="s">
        <v>23</v>
      </c>
      <c r="B151" s="122" t="s">
        <v>460</v>
      </c>
      <c r="C151" s="291">
        <f>SUM(C152:C156)</f>
        <v>0</v>
      </c>
    </row>
    <row r="152" spans="1:9" ht="12" customHeight="1" x14ac:dyDescent="0.25">
      <c r="A152" s="15" t="s">
        <v>95</v>
      </c>
      <c r="B152" s="9" t="s">
        <v>455</v>
      </c>
      <c r="C152" s="249"/>
    </row>
    <row r="153" spans="1:9" ht="12" customHeight="1" x14ac:dyDescent="0.25">
      <c r="A153" s="15" t="s">
        <v>96</v>
      </c>
      <c r="B153" s="9" t="s">
        <v>462</v>
      </c>
      <c r="C153" s="249"/>
    </row>
    <row r="154" spans="1:9" ht="12" customHeight="1" x14ac:dyDescent="0.25">
      <c r="A154" s="15" t="s">
        <v>295</v>
      </c>
      <c r="B154" s="9" t="s">
        <v>457</v>
      </c>
      <c r="C154" s="249"/>
    </row>
    <row r="155" spans="1:9" ht="12" customHeight="1" x14ac:dyDescent="0.25">
      <c r="A155" s="15" t="s">
        <v>296</v>
      </c>
      <c r="B155" s="9" t="s">
        <v>513</v>
      </c>
      <c r="C155" s="249"/>
    </row>
    <row r="156" spans="1:9" ht="12" customHeight="1" thickBot="1" x14ac:dyDescent="0.3">
      <c r="A156" s="15" t="s">
        <v>461</v>
      </c>
      <c r="B156" s="9" t="s">
        <v>464</v>
      </c>
      <c r="C156" s="249"/>
    </row>
    <row r="157" spans="1:9" ht="12" customHeight="1" thickBot="1" x14ac:dyDescent="0.3">
      <c r="A157" s="20" t="s">
        <v>24</v>
      </c>
      <c r="B157" s="122" t="s">
        <v>465</v>
      </c>
      <c r="C157" s="472"/>
    </row>
    <row r="158" spans="1:9" ht="12" customHeight="1" thickBot="1" x14ac:dyDescent="0.3">
      <c r="A158" s="20" t="s">
        <v>25</v>
      </c>
      <c r="B158" s="122" t="s">
        <v>466</v>
      </c>
      <c r="C158" s="472"/>
    </row>
    <row r="159" spans="1:9" ht="15.2" customHeight="1" thickBot="1" x14ac:dyDescent="0.3">
      <c r="A159" s="20" t="s">
        <v>26</v>
      </c>
      <c r="B159" s="122" t="s">
        <v>468</v>
      </c>
      <c r="C159" s="561">
        <f>+C135+C139+C146+C151+C157+C158</f>
        <v>27822818</v>
      </c>
      <c r="F159" s="412"/>
      <c r="G159" s="413"/>
      <c r="H159" s="413"/>
      <c r="I159" s="413"/>
    </row>
    <row r="160" spans="1:9" s="400" customFormat="1" ht="17.25" customHeight="1" thickBot="1" x14ac:dyDescent="0.25">
      <c r="A160" s="280" t="s">
        <v>27</v>
      </c>
      <c r="B160" s="562" t="s">
        <v>467</v>
      </c>
      <c r="C160" s="561">
        <f>+C134+C159</f>
        <v>1367753476</v>
      </c>
    </row>
    <row r="161" spans="1:4" ht="10.5" customHeight="1" x14ac:dyDescent="0.25">
      <c r="A161" s="625"/>
      <c r="B161" s="625"/>
      <c r="C161" s="626">
        <f>C93-C160</f>
        <v>0</v>
      </c>
    </row>
    <row r="162" spans="1:4" x14ac:dyDescent="0.25">
      <c r="A162" s="2107" t="s">
        <v>368</v>
      </c>
      <c r="B162" s="2107"/>
      <c r="C162" s="2107"/>
    </row>
    <row r="163" spans="1:4" ht="15.2" customHeight="1" thickBot="1" x14ac:dyDescent="0.3">
      <c r="A163" s="2108" t="s">
        <v>152</v>
      </c>
      <c r="B163" s="2108"/>
      <c r="C163" s="568" t="str">
        <f>C96</f>
        <v>Forintban!</v>
      </c>
    </row>
    <row r="164" spans="1:4" ht="13.5" customHeight="1" thickBot="1" x14ac:dyDescent="0.3">
      <c r="A164" s="20">
        <v>1</v>
      </c>
      <c r="B164" s="27" t="s">
        <v>469</v>
      </c>
      <c r="C164" s="282">
        <f>+C68-C134</f>
        <v>-340267114</v>
      </c>
      <c r="D164" s="414"/>
    </row>
    <row r="165" spans="1:4" ht="27.75" customHeight="1" thickBot="1" x14ac:dyDescent="0.3">
      <c r="A165" s="20" t="s">
        <v>18</v>
      </c>
      <c r="B165" s="27" t="s">
        <v>475</v>
      </c>
      <c r="C165" s="282">
        <f>C92-C159</f>
        <v>340267114</v>
      </c>
    </row>
  </sheetData>
  <customSheetViews>
    <customSheetView guid="{9A8A2574-4E4C-4A0E-A4B4-611EAAF4A38D}" scale="120" topLeftCell="A48">
      <selection activeCell="A57" sqref="A57:IV57"/>
      <rowBreaks count="2" manualBreakCount="2">
        <brk id="68" max="2" man="1"/>
        <brk id="145" max="2" man="1"/>
      </rowBreaks>
      <pageMargins left="0.6692913385826772" right="0.6692913385826772" top="0.86614173228346458" bottom="0.86614173228346458" header="0" footer="0"/>
      <printOptions horizontalCentered="1"/>
      <pageSetup paperSize="9" scale="74" fitToHeight="2" orientation="portrait" r:id="rId1"/>
      <headerFooter alignWithMargins="0"/>
    </customSheetView>
  </customSheetViews>
  <mergeCells count="7">
    <mergeCell ref="B1:C1"/>
    <mergeCell ref="A6:C6"/>
    <mergeCell ref="A7:B7"/>
    <mergeCell ref="A96:B96"/>
    <mergeCell ref="A162:C162"/>
    <mergeCell ref="A163:B163"/>
    <mergeCell ref="A95:C95"/>
  </mergeCells>
  <phoneticPr fontId="0" type="noConversion"/>
  <printOptions horizontalCentered="1"/>
  <pageMargins left="0.6692913385826772" right="0.6692913385826772" top="0.86614173228346458" bottom="0.86614173228346458" header="0" footer="0"/>
  <pageSetup paperSize="9" scale="74" fitToHeight="2" orientation="portrait" r:id="rId2"/>
  <headerFooter alignWithMargins="0"/>
  <rowBreaks count="2" manualBreakCount="2">
    <brk id="68" max="2" man="1"/>
    <brk id="145" max="2" man="1"/>
  </rowBreak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56" sqref="H56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CONCATENATE(ALAPADATOK!P19,"3. melléklet ",ALAPADATOK!A7," ",ALAPADATOK!B7," ",ALAPADATOK!C7," ",ALAPADATOK!D7," ",ALAPADATOK!E7," ",ALAPADATOK!F7," ",ALAPADATOK!G7," ",ALAPADATOK!H7)</f>
        <v>9.5.3.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'KV_9.6.sz.mell'!B2</f>
        <v>4 kvi név</v>
      </c>
      <c r="C2" s="351" t="s">
        <v>603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'KV_9.6.2.sz.mell'!C4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H56" sqref="H56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CONCATENATE(ALAPADATOK!P21," melléklet ",ALAPADATOK!A7," ",ALAPADATOK!B7," ",ALAPADATOK!C7," ",ALAPADATOK!D7," ",ALAPADATOK!E7," ",ALAPADATOK!F7," ",ALAPADATOK!G7," ",ALAPADATOK!H7)</f>
        <v>9.6.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CONCATENATE(ALAPADATOK!B21)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CONCATENATE(ALAPADATOK!P21,"1. melléklet ",ALAPADATOK!A7," ",ALAPADATOK!B7," ",ALAPADATOK!C7," ",ALAPADATOK!D7," ",ALAPADATOK!E7," ",ALAPADATOK!F7," ",ALAPADATOK!G7," ",ALAPADATOK!H7)</f>
        <v>9.6.1.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'KV_9.7.sz.mell'!B2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'KV_9.7.sz.mell'!C4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54" sqref="C54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CONCATENATE(ALAPADATOK!P21,"2. melléklet ",ALAPADATOK!A7," ",ALAPADATOK!B7," ",ALAPADATOK!C7," ",ALAPADATOK!D7," ",ALAPADATOK!E7," ",ALAPADATOK!F7," ",ALAPADATOK!G7," ",ALAPADATOK!H7)</f>
        <v>9.6.2.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'KV_9.7.sz.mell'!B2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'KV_9.7.1.sz.mell'!C4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C54" sqref="C54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CONCATENATE(ALAPADATOK!P21,"3. melléklet ",ALAPADATOK!A7," ",ALAPADATOK!B7," ",ALAPADATOK!C7," ",ALAPADATOK!D7," ",ALAPADATOK!E7," ",ALAPADATOK!F7," ",ALAPADATOK!G7," ",ALAPADATOK!H7)</f>
        <v>9.6.3.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'KV_9.7.sz.mell'!B2</f>
        <v>5 kvi név</v>
      </c>
      <c r="C2" s="351" t="s">
        <v>604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'KV_9.7.2.sz.mell'!C4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CONCATENATE(ALAPADATOK!P23," melléklet ",ALAPADATOK!A7," ",ALAPADATOK!B7," ",ALAPADATOK!C7," ",ALAPADATOK!D7," ",ALAPADATOK!E7," ",ALAPADATOK!F7," ",ALAPADATOK!G7," ",ALAPADATOK!H7)</f>
        <v>9.7.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CONCATENATE(ALAPADATOK!B23)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CONCATENATE(ALAPADATOK!P23,"1. melléklet ",ALAPADATOK!A7," ",ALAPADATOK!B7," ",ALAPADATOK!C7," ",ALAPADATOK!D7," ",ALAPADATOK!E7," ",ALAPADATOK!F7," ",ALAPADATOK!G7," ",ALAPADATOK!H7)</f>
        <v>9.7.1.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'KV_9.8.sz.mell'!B2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'KV_9.8.sz.mell'!C4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CONCATENATE(ALAPADATOK!P23,"2. melléklet ",ALAPADATOK!A7," ",ALAPADATOK!B7," ",ALAPADATOK!C7," ",ALAPADATOK!D7," ",ALAPADATOK!E7," ",ALAPADATOK!F7," ",ALAPADATOK!G7," ",ALAPADATOK!H7)</f>
        <v>9.7.2.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'KV_9.8.sz.mell'!B2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'KV_9.8.1.sz.mell'!C4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3" sqref="B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CONCATENATE(ALAPADATOK!P23,"3. melléklet ",ALAPADATOK!A7," ",ALAPADATOK!B7," ",ALAPADATOK!C7," ",ALAPADATOK!D7," ",ALAPADATOK!E7," ",ALAPADATOK!F7," ",ALAPADATOK!G7," ",ALAPADATOK!H7)</f>
        <v>9.7.3.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'KV_9.8.sz.mell'!B2</f>
        <v>6 kvi név</v>
      </c>
      <c r="C2" s="351" t="s">
        <v>605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'KV_9.8.2.sz.mell'!C4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3" sqref="B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CONCATENATE(ALAPADATOK!P25," melléklet ",ALAPADATOK!A7," ",ALAPADATOK!B7," ",ALAPADATOK!C7," ",ALAPADATOK!D7," ",ALAPADATOK!E7," ",ALAPADATOK!F7," ",ALAPADATOK!G7," ",ALAPADATOK!H7)</f>
        <v>9.8.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CONCATENATE(ALAPADATOK!B25)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5"/>
  <sheetViews>
    <sheetView zoomScale="120" zoomScaleNormal="120" zoomScaleSheetLayoutView="100" workbookViewId="0">
      <selection activeCell="C123" sqref="C123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A1" s="617"/>
      <c r="B1" s="2102" t="str">
        <f>CONCATENATE("1.2. melléklet ",ALAPADATOK!A7," ",ALAPADATOK!B7," ",ALAPADATOK!C7," ",ALAPADATOK!D7," ",ALAPADATOK!E7," ",ALAPADATOK!F7," ",ALAPADATOK!G7," ",ALAPADATOK!H7)</f>
        <v>1.2. melléklet a 2 / 2021. ( III.12. ) önkormányzati rendelethez</v>
      </c>
      <c r="C1" s="2103"/>
    </row>
    <row r="2" spans="1:3" ht="21.95" customHeight="1" x14ac:dyDescent="0.25">
      <c r="A2" s="618"/>
      <c r="B2" s="619" t="str">
        <f>CONCATENATE(ALAPADATOK!A3)</f>
        <v>Mezőzombor Község Önkormányzata</v>
      </c>
      <c r="C2" s="620"/>
    </row>
    <row r="3" spans="1:3" ht="21.95" customHeight="1" x14ac:dyDescent="0.25">
      <c r="A3" s="620"/>
      <c r="B3" s="619" t="str">
        <f>'KV_1.1.sz.mell.'!B3</f>
        <v>2021. ÉVI KÖLTSÉGVETÉS</v>
      </c>
      <c r="C3" s="620"/>
    </row>
    <row r="4" spans="1:3" ht="21.95" customHeight="1" x14ac:dyDescent="0.25">
      <c r="A4" s="620"/>
      <c r="B4" s="619" t="s">
        <v>574</v>
      </c>
      <c r="C4" s="620"/>
    </row>
    <row r="5" spans="1:3" ht="21.95" customHeight="1" x14ac:dyDescent="0.25">
      <c r="A5" s="617"/>
      <c r="B5" s="617"/>
      <c r="C5" s="621"/>
    </row>
    <row r="6" spans="1:3" ht="15.2" customHeight="1" x14ac:dyDescent="0.25">
      <c r="A6" s="2104" t="s">
        <v>14</v>
      </c>
      <c r="B6" s="2104"/>
      <c r="C6" s="2104"/>
    </row>
    <row r="7" spans="1:3" ht="15.2" customHeight="1" thickBot="1" x14ac:dyDescent="0.3">
      <c r="A7" s="2105" t="s">
        <v>150</v>
      </c>
      <c r="B7" s="2105"/>
      <c r="C7" s="566" t="str">
        <f>CONCATENATE('KV_1.1.sz.mell.'!C7)</f>
        <v>Forintban!</v>
      </c>
    </row>
    <row r="8" spans="1:3" ht="24" customHeight="1" thickBot="1" x14ac:dyDescent="0.3">
      <c r="A8" s="622" t="s">
        <v>68</v>
      </c>
      <c r="B8" s="623" t="s">
        <v>16</v>
      </c>
      <c r="C8" s="624" t="str">
        <f>+CONCATENATE(LEFT(KV_ÖSSZEFÜGGÉSEK!A5,4),". évi előirányzat")</f>
        <v>2021. évi előirányzat</v>
      </c>
    </row>
    <row r="9" spans="1:3" s="399" customFormat="1" ht="12" customHeight="1" thickBot="1" x14ac:dyDescent="0.25">
      <c r="A9" s="555"/>
      <c r="B9" s="556" t="s">
        <v>488</v>
      </c>
      <c r="C9" s="557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280570453</v>
      </c>
    </row>
    <row r="11" spans="1:3" s="400" customFormat="1" ht="12" customHeight="1" x14ac:dyDescent="0.2">
      <c r="A11" s="15" t="s">
        <v>97</v>
      </c>
      <c r="B11" s="401" t="s">
        <v>250</v>
      </c>
      <c r="C11" s="285">
        <v>90402931</v>
      </c>
    </row>
    <row r="12" spans="1:3" s="400" customFormat="1" ht="12" customHeight="1" x14ac:dyDescent="0.2">
      <c r="A12" s="14" t="s">
        <v>98</v>
      </c>
      <c r="B12" s="402" t="s">
        <v>251</v>
      </c>
      <c r="C12" s="284">
        <v>68183100</v>
      </c>
    </row>
    <row r="13" spans="1:3" s="400" customFormat="1" ht="12" customHeight="1" x14ac:dyDescent="0.2">
      <c r="A13" s="14" t="s">
        <v>99</v>
      </c>
      <c r="B13" s="402" t="s">
        <v>545</v>
      </c>
      <c r="C13" s="284">
        <v>106735192</v>
      </c>
    </row>
    <row r="14" spans="1:3" s="400" customFormat="1" ht="12" customHeight="1" x14ac:dyDescent="0.2">
      <c r="A14" s="14" t="s">
        <v>100</v>
      </c>
      <c r="B14" s="402" t="s">
        <v>253</v>
      </c>
      <c r="C14" s="284">
        <v>5249230</v>
      </c>
    </row>
    <row r="15" spans="1:3" s="400" customFormat="1" ht="12" customHeight="1" x14ac:dyDescent="0.2">
      <c r="A15" s="14" t="s">
        <v>146</v>
      </c>
      <c r="B15" s="278" t="s">
        <v>427</v>
      </c>
      <c r="C15" s="284">
        <v>10000000</v>
      </c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437996710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>
        <v>437996710</v>
      </c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28950000</v>
      </c>
    </row>
    <row r="32" spans="1:3" s="400" customFormat="1" ht="12" customHeight="1" x14ac:dyDescent="0.2">
      <c r="A32" s="15" t="s">
        <v>265</v>
      </c>
      <c r="B32" s="401" t="str">
        <f>'KV_1.1.sz.mell.'!B32</f>
        <v>Építményadó</v>
      </c>
      <c r="C32" s="285">
        <v>4100000</v>
      </c>
    </row>
    <row r="33" spans="1:3" s="400" customFormat="1" ht="12" customHeight="1" x14ac:dyDescent="0.2">
      <c r="A33" s="14" t="s">
        <v>266</v>
      </c>
      <c r="B33" s="401" t="str">
        <f>'KV_1.1.sz.mell.'!B33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'KV_1.1.sz.mell.'!B34</f>
        <v>Iparűzési adó</v>
      </c>
      <c r="C34" s="284">
        <v>20000000</v>
      </c>
    </row>
    <row r="35" spans="1:3" s="400" customFormat="1" ht="12" customHeight="1" x14ac:dyDescent="0.2">
      <c r="A35" s="14" t="s">
        <v>268</v>
      </c>
      <c r="B35" s="401" t="str">
        <f>'KV_1.1.sz.mell.'!B35</f>
        <v xml:space="preserve">Talajterhelési díj </v>
      </c>
      <c r="C35" s="284">
        <v>500000</v>
      </c>
    </row>
    <row r="36" spans="1:3" s="400" customFormat="1" ht="12" customHeight="1" x14ac:dyDescent="0.2">
      <c r="A36" s="14" t="s">
        <v>547</v>
      </c>
      <c r="B36" s="401" t="str">
        <f>'KV_1.1.sz.mell.'!B36</f>
        <v>Gépjárműadó</v>
      </c>
      <c r="C36" s="284"/>
    </row>
    <row r="37" spans="1:3" s="400" customFormat="1" ht="12" customHeight="1" x14ac:dyDescent="0.2">
      <c r="A37" s="14" t="s">
        <v>548</v>
      </c>
      <c r="B37" s="401" t="str">
        <f>'KV_1.1.sz.mell.'!B37</f>
        <v>Telekadó</v>
      </c>
      <c r="C37" s="284">
        <v>4200000</v>
      </c>
    </row>
    <row r="38" spans="1:3" s="400" customFormat="1" ht="12" customHeight="1" thickBot="1" x14ac:dyDescent="0.25">
      <c r="A38" s="16" t="s">
        <v>549</v>
      </c>
      <c r="B38" s="401" t="str">
        <f>'KV_1.1.sz.mell.'!B38</f>
        <v>Egyéb bírság bevételei</v>
      </c>
      <c r="C38" s="286">
        <v>150000</v>
      </c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6400000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>
        <v>1000000</v>
      </c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>
        <v>4000000</v>
      </c>
    </row>
    <row r="45" spans="1:3" s="400" customFormat="1" ht="12" customHeight="1" x14ac:dyDescent="0.2">
      <c r="A45" s="14" t="s">
        <v>175</v>
      </c>
      <c r="B45" s="402" t="s">
        <v>277</v>
      </c>
      <c r="C45" s="284">
        <v>1400000</v>
      </c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SUM(C52:C57)</f>
        <v>196170621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>
        <v>1000000</v>
      </c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x14ac:dyDescent="0.2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13" t="s">
        <v>1150</v>
      </c>
      <c r="B57" s="1851" t="s">
        <v>381</v>
      </c>
      <c r="C57" s="2096">
        <v>195170621</v>
      </c>
    </row>
    <row r="58" spans="1:3" s="400" customFormat="1" ht="12" customHeight="1" thickBot="1" x14ac:dyDescent="0.25">
      <c r="A58" s="20" t="s">
        <v>178</v>
      </c>
      <c r="B58" s="21" t="s">
        <v>291</v>
      </c>
      <c r="C58" s="282">
        <f>SUM(C59:C61)</f>
        <v>0</v>
      </c>
    </row>
    <row r="59" spans="1:3" s="400" customFormat="1" ht="12" customHeight="1" x14ac:dyDescent="0.2">
      <c r="A59" s="15" t="s">
        <v>95</v>
      </c>
      <c r="B59" s="401" t="s">
        <v>292</v>
      </c>
      <c r="C59" s="285"/>
    </row>
    <row r="60" spans="1:3" s="400" customFormat="1" ht="12" customHeight="1" x14ac:dyDescent="0.2">
      <c r="A60" s="14" t="s">
        <v>96</v>
      </c>
      <c r="B60" s="402" t="s">
        <v>421</v>
      </c>
      <c r="C60" s="284"/>
    </row>
    <row r="61" spans="1:3" s="400" customFormat="1" ht="12" customHeight="1" x14ac:dyDescent="0.2">
      <c r="A61" s="14" t="s">
        <v>295</v>
      </c>
      <c r="B61" s="402" t="s">
        <v>293</v>
      </c>
      <c r="C61" s="284"/>
    </row>
    <row r="62" spans="1:3" s="400" customFormat="1" ht="12" customHeight="1" thickBot="1" x14ac:dyDescent="0.25">
      <c r="A62" s="16" t="s">
        <v>296</v>
      </c>
      <c r="B62" s="279" t="s">
        <v>294</v>
      </c>
      <c r="C62" s="286"/>
    </row>
    <row r="63" spans="1:3" s="400" customFormat="1" ht="12" customHeight="1" thickBot="1" x14ac:dyDescent="0.25">
      <c r="A63" s="20" t="s">
        <v>24</v>
      </c>
      <c r="B63" s="277" t="s">
        <v>297</v>
      </c>
      <c r="C63" s="282">
        <f>SUM(C64:C66)</f>
        <v>49575760</v>
      </c>
    </row>
    <row r="64" spans="1:3" s="400" customFormat="1" ht="12" customHeight="1" x14ac:dyDescent="0.2">
      <c r="A64" s="15" t="s">
        <v>179</v>
      </c>
      <c r="B64" s="401" t="s">
        <v>299</v>
      </c>
      <c r="C64" s="287"/>
    </row>
    <row r="65" spans="1:3" s="400" customFormat="1" ht="12" customHeight="1" x14ac:dyDescent="0.2">
      <c r="A65" s="14" t="s">
        <v>180</v>
      </c>
      <c r="B65" s="402" t="s">
        <v>422</v>
      </c>
      <c r="C65" s="287"/>
    </row>
    <row r="66" spans="1:3" s="400" customFormat="1" ht="12" customHeight="1" x14ac:dyDescent="0.2">
      <c r="A66" s="14" t="s">
        <v>228</v>
      </c>
      <c r="B66" s="402" t="s">
        <v>300</v>
      </c>
      <c r="C66" s="287">
        <v>49575760</v>
      </c>
    </row>
    <row r="67" spans="1:3" s="400" customFormat="1" ht="12" customHeight="1" thickBot="1" x14ac:dyDescent="0.25">
      <c r="A67" s="16" t="s">
        <v>298</v>
      </c>
      <c r="B67" s="279" t="s">
        <v>301</v>
      </c>
      <c r="C67" s="287"/>
    </row>
    <row r="68" spans="1:3" s="400" customFormat="1" ht="12" customHeight="1" thickBot="1" x14ac:dyDescent="0.25">
      <c r="A68" s="473" t="s">
        <v>471</v>
      </c>
      <c r="B68" s="21" t="s">
        <v>302</v>
      </c>
      <c r="C68" s="288">
        <f>+C10+C17+C24+C31+C39+C51+C58+C63</f>
        <v>999663544</v>
      </c>
    </row>
    <row r="69" spans="1:3" s="400" customFormat="1" ht="12" customHeight="1" thickBot="1" x14ac:dyDescent="0.25">
      <c r="A69" s="448" t="s">
        <v>303</v>
      </c>
      <c r="B69" s="277" t="s">
        <v>304</v>
      </c>
      <c r="C69" s="282">
        <f>SUM(C70:C72)</f>
        <v>17000000</v>
      </c>
    </row>
    <row r="70" spans="1:3" s="400" customFormat="1" ht="12" customHeight="1" x14ac:dyDescent="0.2">
      <c r="A70" s="15" t="s">
        <v>332</v>
      </c>
      <c r="B70" s="401" t="s">
        <v>305</v>
      </c>
      <c r="C70" s="287"/>
    </row>
    <row r="71" spans="1:3" s="400" customFormat="1" ht="12" customHeight="1" x14ac:dyDescent="0.2">
      <c r="A71" s="14" t="s">
        <v>341</v>
      </c>
      <c r="B71" s="402" t="s">
        <v>306</v>
      </c>
      <c r="C71" s="287">
        <v>17000000</v>
      </c>
    </row>
    <row r="72" spans="1:3" s="400" customFormat="1" ht="12" customHeight="1" thickBot="1" x14ac:dyDescent="0.25">
      <c r="A72" s="16" t="s">
        <v>342</v>
      </c>
      <c r="B72" s="467" t="s">
        <v>564</v>
      </c>
      <c r="C72" s="287"/>
    </row>
    <row r="73" spans="1:3" s="400" customFormat="1" ht="12" customHeight="1" thickBot="1" x14ac:dyDescent="0.25">
      <c r="A73" s="448" t="s">
        <v>308</v>
      </c>
      <c r="B73" s="277" t="s">
        <v>309</v>
      </c>
      <c r="C73" s="282">
        <f>SUM(C74:C77)</f>
        <v>0</v>
      </c>
    </row>
    <row r="74" spans="1:3" s="400" customFormat="1" ht="12" customHeight="1" x14ac:dyDescent="0.2">
      <c r="A74" s="15" t="s">
        <v>147</v>
      </c>
      <c r="B74" s="401" t="s">
        <v>310</v>
      </c>
      <c r="C74" s="287"/>
    </row>
    <row r="75" spans="1:3" s="400" customFormat="1" ht="12" customHeight="1" x14ac:dyDescent="0.2">
      <c r="A75" s="14" t="s">
        <v>148</v>
      </c>
      <c r="B75" s="402" t="s">
        <v>565</v>
      </c>
      <c r="C75" s="287"/>
    </row>
    <row r="76" spans="1:3" s="400" customFormat="1" ht="12" customHeight="1" x14ac:dyDescent="0.2">
      <c r="A76" s="16" t="s">
        <v>333</v>
      </c>
      <c r="B76" s="403" t="s">
        <v>311</v>
      </c>
      <c r="C76" s="388"/>
    </row>
    <row r="77" spans="1:3" s="400" customFormat="1" ht="12" customHeight="1" thickBot="1" x14ac:dyDescent="0.25">
      <c r="A77" s="18" t="s">
        <v>334</v>
      </c>
      <c r="B77" s="559" t="s">
        <v>566</v>
      </c>
      <c r="C77" s="560"/>
    </row>
    <row r="78" spans="1:3" s="400" customFormat="1" ht="12" customHeight="1" thickBot="1" x14ac:dyDescent="0.25">
      <c r="A78" s="448" t="s">
        <v>312</v>
      </c>
      <c r="B78" s="277" t="s">
        <v>313</v>
      </c>
      <c r="C78" s="282">
        <f>SUM(C79:C80)</f>
        <v>351089932</v>
      </c>
    </row>
    <row r="79" spans="1:3" s="400" customFormat="1" ht="12" customHeight="1" x14ac:dyDescent="0.2">
      <c r="A79" s="17" t="s">
        <v>335</v>
      </c>
      <c r="B79" s="1328" t="s">
        <v>314</v>
      </c>
      <c r="C79" s="1329">
        <v>351089932</v>
      </c>
    </row>
    <row r="80" spans="1:3" s="400" customFormat="1" ht="12" customHeight="1" thickBot="1" x14ac:dyDescent="0.25">
      <c r="A80" s="18" t="s">
        <v>336</v>
      </c>
      <c r="B80" s="559" t="s">
        <v>315</v>
      </c>
      <c r="C80" s="560"/>
    </row>
    <row r="81" spans="1:3" s="400" customFormat="1" ht="12" customHeight="1" thickBot="1" x14ac:dyDescent="0.25">
      <c r="A81" s="448" t="s">
        <v>316</v>
      </c>
      <c r="B81" s="277" t="s">
        <v>317</v>
      </c>
      <c r="C81" s="282">
        <f>SUM(C82:C84)</f>
        <v>0</v>
      </c>
    </row>
    <row r="82" spans="1:3" s="400" customFormat="1" ht="12" customHeight="1" x14ac:dyDescent="0.2">
      <c r="A82" s="15" t="s">
        <v>337</v>
      </c>
      <c r="B82" s="401" t="s">
        <v>318</v>
      </c>
      <c r="C82" s="287"/>
    </row>
    <row r="83" spans="1:3" s="400" customFormat="1" ht="12" customHeight="1" x14ac:dyDescent="0.2">
      <c r="A83" s="14" t="s">
        <v>338</v>
      </c>
      <c r="B83" s="402" t="s">
        <v>319</v>
      </c>
      <c r="C83" s="287"/>
    </row>
    <row r="84" spans="1:3" s="400" customFormat="1" ht="12" customHeight="1" thickBot="1" x14ac:dyDescent="0.25">
      <c r="A84" s="18" t="s">
        <v>339</v>
      </c>
      <c r="B84" s="559" t="s">
        <v>567</v>
      </c>
      <c r="C84" s="560"/>
    </row>
    <row r="85" spans="1:3" s="400" customFormat="1" ht="12" customHeight="1" thickBot="1" x14ac:dyDescent="0.25">
      <c r="A85" s="448" t="s">
        <v>320</v>
      </c>
      <c r="B85" s="277" t="s">
        <v>340</v>
      </c>
      <c r="C85" s="282">
        <f>SUM(C86:C89)</f>
        <v>0</v>
      </c>
    </row>
    <row r="86" spans="1:3" s="400" customFormat="1" ht="12" customHeight="1" x14ac:dyDescent="0.2">
      <c r="A86" s="405" t="s">
        <v>321</v>
      </c>
      <c r="B86" s="401" t="s">
        <v>322</v>
      </c>
      <c r="C86" s="287"/>
    </row>
    <row r="87" spans="1:3" s="400" customFormat="1" ht="12" customHeight="1" x14ac:dyDescent="0.2">
      <c r="A87" s="406" t="s">
        <v>323</v>
      </c>
      <c r="B87" s="402" t="s">
        <v>324</v>
      </c>
      <c r="C87" s="287"/>
    </row>
    <row r="88" spans="1:3" s="400" customFormat="1" ht="12" customHeight="1" x14ac:dyDescent="0.2">
      <c r="A88" s="406" t="s">
        <v>325</v>
      </c>
      <c r="B88" s="402" t="s">
        <v>326</v>
      </c>
      <c r="C88" s="287"/>
    </row>
    <row r="89" spans="1:3" s="400" customFormat="1" ht="12" customHeight="1" thickBot="1" x14ac:dyDescent="0.25">
      <c r="A89" s="407" t="s">
        <v>327</v>
      </c>
      <c r="B89" s="279" t="s">
        <v>328</v>
      </c>
      <c r="C89" s="287"/>
    </row>
    <row r="90" spans="1:3" s="400" customFormat="1" ht="12" customHeight="1" thickBot="1" x14ac:dyDescent="0.25">
      <c r="A90" s="448" t="s">
        <v>329</v>
      </c>
      <c r="B90" s="277" t="s">
        <v>470</v>
      </c>
      <c r="C90" s="446"/>
    </row>
    <row r="91" spans="1:3" s="400" customFormat="1" ht="13.5" customHeight="1" thickBot="1" x14ac:dyDescent="0.25">
      <c r="A91" s="448" t="s">
        <v>331</v>
      </c>
      <c r="B91" s="277" t="s">
        <v>330</v>
      </c>
      <c r="C91" s="446"/>
    </row>
    <row r="92" spans="1:3" s="400" customFormat="1" ht="15.75" customHeight="1" thickBot="1" x14ac:dyDescent="0.25">
      <c r="A92" s="448" t="s">
        <v>343</v>
      </c>
      <c r="B92" s="408" t="s">
        <v>473</v>
      </c>
      <c r="C92" s="288">
        <f>+C69+C73+C78+C81+C85+C91+C90</f>
        <v>368089932</v>
      </c>
    </row>
    <row r="93" spans="1:3" s="400" customFormat="1" ht="16.5" customHeight="1" thickBot="1" x14ac:dyDescent="0.25">
      <c r="A93" s="449" t="s">
        <v>472</v>
      </c>
      <c r="B93" s="409" t="s">
        <v>474</v>
      </c>
      <c r="C93" s="288">
        <f>+C68+C92</f>
        <v>1367753476</v>
      </c>
    </row>
    <row r="94" spans="1:3" s="400" customFormat="1" ht="11.1" customHeight="1" x14ac:dyDescent="0.2">
      <c r="A94" s="5"/>
      <c r="B94" s="6"/>
      <c r="C94" s="289"/>
    </row>
    <row r="95" spans="1:3" ht="16.5" customHeight="1" x14ac:dyDescent="0.25">
      <c r="A95" s="2109" t="s">
        <v>46</v>
      </c>
      <c r="B95" s="2109"/>
      <c r="C95" s="2109"/>
    </row>
    <row r="96" spans="1:3" s="410" customFormat="1" ht="16.5" customHeight="1" thickBot="1" x14ac:dyDescent="0.3">
      <c r="A96" s="2106" t="s">
        <v>151</v>
      </c>
      <c r="B96" s="2106"/>
      <c r="C96" s="567" t="str">
        <f>C7</f>
        <v>Forintban!</v>
      </c>
    </row>
    <row r="97" spans="1:3" ht="27.75" customHeight="1" thickBot="1" x14ac:dyDescent="0.3">
      <c r="A97" s="552" t="s">
        <v>68</v>
      </c>
      <c r="B97" s="553" t="s">
        <v>47</v>
      </c>
      <c r="C97" s="554" t="str">
        <f>+C8</f>
        <v>2021. évi előirányzat</v>
      </c>
    </row>
    <row r="98" spans="1:3" s="399" customFormat="1" ht="12" customHeight="1" thickBot="1" x14ac:dyDescent="0.25">
      <c r="A98" s="552"/>
      <c r="B98" s="553" t="s">
        <v>488</v>
      </c>
      <c r="C98" s="554" t="s">
        <v>489</v>
      </c>
    </row>
    <row r="99" spans="1:3" ht="12" customHeight="1" thickBot="1" x14ac:dyDescent="0.3">
      <c r="A99" s="22" t="s">
        <v>17</v>
      </c>
      <c r="B99" s="28" t="s">
        <v>432</v>
      </c>
      <c r="C99" s="281">
        <f>C100+C101+C102+C103+C104+C117</f>
        <v>743094345</v>
      </c>
    </row>
    <row r="100" spans="1:3" ht="12" customHeight="1" x14ac:dyDescent="0.25">
      <c r="A100" s="17" t="s">
        <v>97</v>
      </c>
      <c r="B100" s="10" t="s">
        <v>48</v>
      </c>
      <c r="C100" s="283">
        <v>300245105</v>
      </c>
    </row>
    <row r="101" spans="1:3" ht="12" customHeight="1" x14ac:dyDescent="0.25">
      <c r="A101" s="14" t="s">
        <v>98</v>
      </c>
      <c r="B101" s="8" t="s">
        <v>181</v>
      </c>
      <c r="C101" s="284">
        <v>46537992</v>
      </c>
    </row>
    <row r="102" spans="1:3" ht="12" customHeight="1" x14ac:dyDescent="0.25">
      <c r="A102" s="14" t="s">
        <v>99</v>
      </c>
      <c r="B102" s="8" t="s">
        <v>138</v>
      </c>
      <c r="C102" s="286">
        <v>179640627</v>
      </c>
    </row>
    <row r="103" spans="1:3" ht="12" customHeight="1" x14ac:dyDescent="0.25">
      <c r="A103" s="14" t="s">
        <v>100</v>
      </c>
      <c r="B103" s="11" t="s">
        <v>182</v>
      </c>
      <c r="C103" s="286">
        <v>17000000</v>
      </c>
    </row>
    <row r="104" spans="1:3" ht="12" customHeight="1" x14ac:dyDescent="0.25">
      <c r="A104" s="14" t="s">
        <v>111</v>
      </c>
      <c r="B104" s="19" t="s">
        <v>183</v>
      </c>
      <c r="C104" s="286">
        <v>199670621</v>
      </c>
    </row>
    <row r="105" spans="1:3" ht="12" customHeight="1" x14ac:dyDescent="0.25">
      <c r="A105" s="14" t="s">
        <v>101</v>
      </c>
      <c r="B105" s="8" t="s">
        <v>437</v>
      </c>
      <c r="C105" s="286"/>
    </row>
    <row r="106" spans="1:3" ht="12" customHeight="1" x14ac:dyDescent="0.25">
      <c r="A106" s="14" t="s">
        <v>102</v>
      </c>
      <c r="B106" s="142" t="s">
        <v>436</v>
      </c>
      <c r="C106" s="286"/>
    </row>
    <row r="107" spans="1:3" ht="12" customHeight="1" x14ac:dyDescent="0.25">
      <c r="A107" s="14" t="s">
        <v>112</v>
      </c>
      <c r="B107" s="142" t="s">
        <v>435</v>
      </c>
      <c r="C107" s="286"/>
    </row>
    <row r="108" spans="1:3" ht="12" customHeight="1" x14ac:dyDescent="0.25">
      <c r="A108" s="14" t="s">
        <v>113</v>
      </c>
      <c r="B108" s="140" t="s">
        <v>346</v>
      </c>
      <c r="C108" s="286"/>
    </row>
    <row r="109" spans="1:3" ht="12" customHeight="1" x14ac:dyDescent="0.25">
      <c r="A109" s="14" t="s">
        <v>114</v>
      </c>
      <c r="B109" s="141" t="s">
        <v>347</v>
      </c>
      <c r="C109" s="286"/>
    </row>
    <row r="110" spans="1:3" ht="12" customHeight="1" x14ac:dyDescent="0.25">
      <c r="A110" s="14" t="s">
        <v>115</v>
      </c>
      <c r="B110" s="141" t="s">
        <v>348</v>
      </c>
      <c r="C110" s="286"/>
    </row>
    <row r="111" spans="1:3" ht="12" customHeight="1" x14ac:dyDescent="0.25">
      <c r="A111" s="14" t="s">
        <v>117</v>
      </c>
      <c r="B111" s="140" t="s">
        <v>349</v>
      </c>
      <c r="C111" s="286"/>
    </row>
    <row r="112" spans="1:3" ht="12" customHeight="1" x14ac:dyDescent="0.25">
      <c r="A112" s="14" t="s">
        <v>184</v>
      </c>
      <c r="B112" s="140" t="s">
        <v>350</v>
      </c>
      <c r="C112" s="286"/>
    </row>
    <row r="113" spans="1:3" ht="12" customHeight="1" x14ac:dyDescent="0.25">
      <c r="A113" s="14" t="s">
        <v>344</v>
      </c>
      <c r="B113" s="141" t="s">
        <v>351</v>
      </c>
      <c r="C113" s="286"/>
    </row>
    <row r="114" spans="1:3" ht="12" customHeight="1" x14ac:dyDescent="0.25">
      <c r="A114" s="13" t="s">
        <v>345</v>
      </c>
      <c r="B114" s="142" t="s">
        <v>352</v>
      </c>
      <c r="C114" s="286"/>
    </row>
    <row r="115" spans="1:3" ht="12" customHeight="1" x14ac:dyDescent="0.25">
      <c r="A115" s="14" t="s">
        <v>433</v>
      </c>
      <c r="B115" s="142" t="s">
        <v>353</v>
      </c>
      <c r="C115" s="286"/>
    </row>
    <row r="116" spans="1:3" ht="12" customHeight="1" x14ac:dyDescent="0.25">
      <c r="A116" s="16" t="s">
        <v>434</v>
      </c>
      <c r="B116" s="142" t="s">
        <v>354</v>
      </c>
      <c r="C116" s="286"/>
    </row>
    <row r="117" spans="1:3" ht="12" customHeight="1" x14ac:dyDescent="0.25">
      <c r="A117" s="14" t="s">
        <v>438</v>
      </c>
      <c r="B117" s="11" t="s">
        <v>49</v>
      </c>
      <c r="C117" s="284"/>
    </row>
    <row r="118" spans="1:3" ht="12" customHeight="1" x14ac:dyDescent="0.25">
      <c r="A118" s="14" t="s">
        <v>439</v>
      </c>
      <c r="B118" s="8" t="s">
        <v>441</v>
      </c>
      <c r="C118" s="284"/>
    </row>
    <row r="119" spans="1:3" ht="12" customHeight="1" thickBot="1" x14ac:dyDescent="0.3">
      <c r="A119" s="18" t="s">
        <v>440</v>
      </c>
      <c r="B119" s="471" t="s">
        <v>442</v>
      </c>
      <c r="C119" s="290"/>
    </row>
    <row r="120" spans="1:3" ht="12" customHeight="1" thickBot="1" x14ac:dyDescent="0.3">
      <c r="A120" s="468" t="s">
        <v>18</v>
      </c>
      <c r="B120" s="469" t="s">
        <v>355</v>
      </c>
      <c r="C120" s="470">
        <f>+C121+C123+C125</f>
        <v>596836313</v>
      </c>
    </row>
    <row r="121" spans="1:3" ht="12" customHeight="1" x14ac:dyDescent="0.25">
      <c r="A121" s="15" t="s">
        <v>103</v>
      </c>
      <c r="B121" s="8" t="s">
        <v>227</v>
      </c>
      <c r="C121" s="285">
        <v>429646847</v>
      </c>
    </row>
    <row r="122" spans="1:3" ht="12" customHeight="1" x14ac:dyDescent="0.25">
      <c r="A122" s="15" t="s">
        <v>104</v>
      </c>
      <c r="B122" s="12" t="s">
        <v>359</v>
      </c>
      <c r="C122" s="285"/>
    </row>
    <row r="123" spans="1:3" ht="12" customHeight="1" x14ac:dyDescent="0.25">
      <c r="A123" s="15" t="s">
        <v>105</v>
      </c>
      <c r="B123" s="12" t="s">
        <v>185</v>
      </c>
      <c r="C123" s="284">
        <v>117613706</v>
      </c>
    </row>
    <row r="124" spans="1:3" ht="12" customHeight="1" x14ac:dyDescent="0.25">
      <c r="A124" s="15" t="s">
        <v>106</v>
      </c>
      <c r="B124" s="12" t="s">
        <v>360</v>
      </c>
      <c r="C124" s="249"/>
    </row>
    <row r="125" spans="1:3" ht="12" customHeight="1" x14ac:dyDescent="0.25">
      <c r="A125" s="15" t="s">
        <v>107</v>
      </c>
      <c r="B125" s="279" t="s">
        <v>569</v>
      </c>
      <c r="C125" s="249">
        <v>49575760</v>
      </c>
    </row>
    <row r="126" spans="1:3" ht="12" customHeight="1" x14ac:dyDescent="0.25">
      <c r="A126" s="15" t="s">
        <v>116</v>
      </c>
      <c r="B126" s="278" t="s">
        <v>423</v>
      </c>
      <c r="C126" s="249"/>
    </row>
    <row r="127" spans="1:3" ht="12" customHeight="1" x14ac:dyDescent="0.25">
      <c r="A127" s="15" t="s">
        <v>118</v>
      </c>
      <c r="B127" s="397" t="s">
        <v>365</v>
      </c>
      <c r="C127" s="249"/>
    </row>
    <row r="128" spans="1:3" x14ac:dyDescent="0.25">
      <c r="A128" s="15" t="s">
        <v>186</v>
      </c>
      <c r="B128" s="141" t="s">
        <v>348</v>
      </c>
      <c r="C128" s="249"/>
    </row>
    <row r="129" spans="1:3" ht="12" customHeight="1" x14ac:dyDescent="0.25">
      <c r="A129" s="15" t="s">
        <v>187</v>
      </c>
      <c r="B129" s="141" t="s">
        <v>364</v>
      </c>
      <c r="C129" s="249"/>
    </row>
    <row r="130" spans="1:3" ht="12" customHeight="1" x14ac:dyDescent="0.25">
      <c r="A130" s="15" t="s">
        <v>188</v>
      </c>
      <c r="B130" s="141" t="s">
        <v>363</v>
      </c>
      <c r="C130" s="249"/>
    </row>
    <row r="131" spans="1:3" ht="12" customHeight="1" x14ac:dyDescent="0.25">
      <c r="A131" s="15" t="s">
        <v>356</v>
      </c>
      <c r="B131" s="141" t="s">
        <v>351</v>
      </c>
      <c r="C131" s="249"/>
    </row>
    <row r="132" spans="1:3" ht="12" customHeight="1" x14ac:dyDescent="0.25">
      <c r="A132" s="15" t="s">
        <v>357</v>
      </c>
      <c r="B132" s="141" t="s">
        <v>362</v>
      </c>
      <c r="C132" s="249"/>
    </row>
    <row r="133" spans="1:3" ht="16.5" thickBot="1" x14ac:dyDescent="0.3">
      <c r="A133" s="13" t="s">
        <v>358</v>
      </c>
      <c r="B133" s="141" t="s">
        <v>361</v>
      </c>
      <c r="C133" s="251"/>
    </row>
    <row r="134" spans="1:3" ht="12" customHeight="1" thickBot="1" x14ac:dyDescent="0.3">
      <c r="A134" s="20" t="s">
        <v>19</v>
      </c>
      <c r="B134" s="122" t="s">
        <v>443</v>
      </c>
      <c r="C134" s="282">
        <f>+C99+C120</f>
        <v>1339930658</v>
      </c>
    </row>
    <row r="135" spans="1:3" ht="12" customHeight="1" thickBot="1" x14ac:dyDescent="0.3">
      <c r="A135" s="20" t="s">
        <v>20</v>
      </c>
      <c r="B135" s="122" t="s">
        <v>444</v>
      </c>
      <c r="C135" s="282">
        <f>+C136+C137+C138</f>
        <v>17000000</v>
      </c>
    </row>
    <row r="136" spans="1:3" ht="12" customHeight="1" x14ac:dyDescent="0.25">
      <c r="A136" s="15" t="s">
        <v>265</v>
      </c>
      <c r="B136" s="12" t="s">
        <v>451</v>
      </c>
      <c r="C136" s="249"/>
    </row>
    <row r="137" spans="1:3" ht="12" customHeight="1" x14ac:dyDescent="0.25">
      <c r="A137" s="15" t="s">
        <v>266</v>
      </c>
      <c r="B137" s="12" t="s">
        <v>452</v>
      </c>
      <c r="C137" s="249">
        <v>17000000</v>
      </c>
    </row>
    <row r="138" spans="1:3" ht="12" customHeight="1" thickBot="1" x14ac:dyDescent="0.3">
      <c r="A138" s="13" t="s">
        <v>267</v>
      </c>
      <c r="B138" s="12" t="s">
        <v>453</v>
      </c>
      <c r="C138" s="249"/>
    </row>
    <row r="139" spans="1:3" ht="12" customHeight="1" thickBot="1" x14ac:dyDescent="0.3">
      <c r="A139" s="20" t="s">
        <v>21</v>
      </c>
      <c r="B139" s="122" t="s">
        <v>445</v>
      </c>
      <c r="C139" s="282">
        <f>SUM(C140:C145)</f>
        <v>0</v>
      </c>
    </row>
    <row r="140" spans="1:3" ht="12" customHeight="1" x14ac:dyDescent="0.25">
      <c r="A140" s="15" t="s">
        <v>90</v>
      </c>
      <c r="B140" s="9" t="s">
        <v>454</v>
      </c>
      <c r="C140" s="249"/>
    </row>
    <row r="141" spans="1:3" ht="12" customHeight="1" x14ac:dyDescent="0.25">
      <c r="A141" s="15" t="s">
        <v>91</v>
      </c>
      <c r="B141" s="9" t="s">
        <v>446</v>
      </c>
      <c r="C141" s="249"/>
    </row>
    <row r="142" spans="1:3" ht="12" customHeight="1" x14ac:dyDescent="0.25">
      <c r="A142" s="15" t="s">
        <v>92</v>
      </c>
      <c r="B142" s="9" t="s">
        <v>447</v>
      </c>
      <c r="C142" s="249"/>
    </row>
    <row r="143" spans="1:3" ht="12" customHeight="1" x14ac:dyDescent="0.25">
      <c r="A143" s="15" t="s">
        <v>173</v>
      </c>
      <c r="B143" s="9" t="s">
        <v>448</v>
      </c>
      <c r="C143" s="249"/>
    </row>
    <row r="144" spans="1:3" ht="12" customHeight="1" x14ac:dyDescent="0.25">
      <c r="A144" s="13" t="s">
        <v>174</v>
      </c>
      <c r="B144" s="7" t="s">
        <v>449</v>
      </c>
      <c r="C144" s="251"/>
    </row>
    <row r="145" spans="1:9" ht="12" customHeight="1" thickBot="1" x14ac:dyDescent="0.3">
      <c r="A145" s="18" t="s">
        <v>175</v>
      </c>
      <c r="B145" s="827" t="s">
        <v>450</v>
      </c>
      <c r="C145" s="478"/>
    </row>
    <row r="146" spans="1:9" ht="12" customHeight="1" thickBot="1" x14ac:dyDescent="0.3">
      <c r="A146" s="20" t="s">
        <v>22</v>
      </c>
      <c r="B146" s="122" t="s">
        <v>458</v>
      </c>
      <c r="C146" s="288">
        <f>+C147+C148+C149+C150</f>
        <v>10822818</v>
      </c>
    </row>
    <row r="147" spans="1:9" ht="12" customHeight="1" x14ac:dyDescent="0.25">
      <c r="A147" s="15" t="s">
        <v>93</v>
      </c>
      <c r="B147" s="9" t="s">
        <v>366</v>
      </c>
      <c r="C147" s="249"/>
    </row>
    <row r="148" spans="1:9" ht="12" customHeight="1" x14ac:dyDescent="0.25">
      <c r="A148" s="15" t="s">
        <v>94</v>
      </c>
      <c r="B148" s="9" t="s">
        <v>367</v>
      </c>
      <c r="C148" s="249">
        <v>10822818</v>
      </c>
    </row>
    <row r="149" spans="1:9" ht="12" customHeight="1" x14ac:dyDescent="0.25">
      <c r="A149" s="13" t="s">
        <v>283</v>
      </c>
      <c r="B149" s="7" t="s">
        <v>459</v>
      </c>
      <c r="C149" s="251"/>
    </row>
    <row r="150" spans="1:9" ht="12" customHeight="1" thickBot="1" x14ac:dyDescent="0.3">
      <c r="A150" s="18" t="s">
        <v>284</v>
      </c>
      <c r="B150" s="827" t="s">
        <v>385</v>
      </c>
      <c r="C150" s="478"/>
    </row>
    <row r="151" spans="1:9" ht="12" customHeight="1" thickBot="1" x14ac:dyDescent="0.3">
      <c r="A151" s="20" t="s">
        <v>23</v>
      </c>
      <c r="B151" s="122" t="s">
        <v>460</v>
      </c>
      <c r="C151" s="291">
        <f>SUM(C152:C156)</f>
        <v>0</v>
      </c>
    </row>
    <row r="152" spans="1:9" ht="12" customHeight="1" x14ac:dyDescent="0.25">
      <c r="A152" s="15" t="s">
        <v>95</v>
      </c>
      <c r="B152" s="9" t="s">
        <v>455</v>
      </c>
      <c r="C152" s="249"/>
    </row>
    <row r="153" spans="1:9" ht="12" customHeight="1" x14ac:dyDescent="0.25">
      <c r="A153" s="15" t="s">
        <v>96</v>
      </c>
      <c r="B153" s="9" t="s">
        <v>462</v>
      </c>
      <c r="C153" s="249"/>
    </row>
    <row r="154" spans="1:9" ht="12" customHeight="1" x14ac:dyDescent="0.25">
      <c r="A154" s="15" t="s">
        <v>295</v>
      </c>
      <c r="B154" s="9" t="s">
        <v>457</v>
      </c>
      <c r="C154" s="249"/>
    </row>
    <row r="155" spans="1:9" ht="12" customHeight="1" x14ac:dyDescent="0.25">
      <c r="A155" s="15" t="s">
        <v>296</v>
      </c>
      <c r="B155" s="9" t="s">
        <v>513</v>
      </c>
      <c r="C155" s="249"/>
    </row>
    <row r="156" spans="1:9" ht="12" customHeight="1" thickBot="1" x14ac:dyDescent="0.3">
      <c r="A156" s="15" t="s">
        <v>461</v>
      </c>
      <c r="B156" s="9" t="s">
        <v>464</v>
      </c>
      <c r="C156" s="249"/>
    </row>
    <row r="157" spans="1:9" ht="12" customHeight="1" thickBot="1" x14ac:dyDescent="0.3">
      <c r="A157" s="20" t="s">
        <v>24</v>
      </c>
      <c r="B157" s="122" t="s">
        <v>465</v>
      </c>
      <c r="C157" s="472"/>
    </row>
    <row r="158" spans="1:9" ht="12" customHeight="1" thickBot="1" x14ac:dyDescent="0.3">
      <c r="A158" s="20" t="s">
        <v>25</v>
      </c>
      <c r="B158" s="122" t="s">
        <v>466</v>
      </c>
      <c r="C158" s="472"/>
    </row>
    <row r="159" spans="1:9" ht="15.2" customHeight="1" thickBot="1" x14ac:dyDescent="0.3">
      <c r="A159" s="20" t="s">
        <v>26</v>
      </c>
      <c r="B159" s="122" t="s">
        <v>468</v>
      </c>
      <c r="C159" s="561">
        <f>+C135+C139+C146+C151+C157+C158</f>
        <v>27822818</v>
      </c>
      <c r="F159" s="412"/>
      <c r="G159" s="413"/>
      <c r="H159" s="413"/>
      <c r="I159" s="413"/>
    </row>
    <row r="160" spans="1:9" s="400" customFormat="1" ht="17.25" customHeight="1" thickBot="1" x14ac:dyDescent="0.25">
      <c r="A160" s="280" t="s">
        <v>27</v>
      </c>
      <c r="B160" s="562" t="s">
        <v>467</v>
      </c>
      <c r="C160" s="561">
        <f>+C134+C159</f>
        <v>1367753476</v>
      </c>
    </row>
    <row r="161" spans="1:4" ht="10.5" customHeight="1" x14ac:dyDescent="0.25">
      <c r="A161" s="563"/>
      <c r="B161" s="563"/>
      <c r="C161" s="626">
        <f>C93-C160</f>
        <v>0</v>
      </c>
    </row>
    <row r="162" spans="1:4" x14ac:dyDescent="0.25">
      <c r="A162" s="2107" t="s">
        <v>368</v>
      </c>
      <c r="B162" s="2107"/>
      <c r="C162" s="2107"/>
    </row>
    <row r="163" spans="1:4" ht="15.2" customHeight="1" thickBot="1" x14ac:dyDescent="0.3">
      <c r="A163" s="2108" t="s">
        <v>152</v>
      </c>
      <c r="B163" s="2108"/>
      <c r="C163" s="568" t="str">
        <f>C96</f>
        <v>Forintban!</v>
      </c>
    </row>
    <row r="164" spans="1:4" ht="13.5" customHeight="1" thickBot="1" x14ac:dyDescent="0.3">
      <c r="A164" s="20">
        <v>1</v>
      </c>
      <c r="B164" s="27" t="s">
        <v>469</v>
      </c>
      <c r="C164" s="282">
        <f>+C68-C134</f>
        <v>-340267114</v>
      </c>
      <c r="D164" s="414"/>
    </row>
    <row r="165" spans="1:4" ht="27.75" customHeight="1" thickBot="1" x14ac:dyDescent="0.3">
      <c r="A165" s="20" t="s">
        <v>18</v>
      </c>
      <c r="B165" s="27" t="s">
        <v>475</v>
      </c>
      <c r="C165" s="282">
        <f>C92-C159</f>
        <v>340267114</v>
      </c>
    </row>
  </sheetData>
  <customSheetViews>
    <customSheetView guid="{9A8A2574-4E4C-4A0E-A4B4-611EAAF4A38D}" scale="120" topLeftCell="A38">
      <selection activeCell="A56" sqref="A56:IV56"/>
      <rowBreaks count="2" manualBreakCount="2">
        <brk id="67" max="2" man="1"/>
        <brk id="144" max="2" man="1"/>
      </rowBreaks>
      <pageMargins left="0.6692913385826772" right="0.6692913385826772" top="0.86614173228346458" bottom="0.86614173228346458" header="0" footer="0"/>
      <printOptions horizontalCentered="1"/>
      <pageSetup paperSize="9" scale="74" fitToHeight="2" orientation="portrait" r:id="rId1"/>
      <headerFooter alignWithMargins="0"/>
    </customSheetView>
  </customSheetViews>
  <mergeCells count="7">
    <mergeCell ref="A163:B163"/>
    <mergeCell ref="B1:C1"/>
    <mergeCell ref="A6:C6"/>
    <mergeCell ref="A7:B7"/>
    <mergeCell ref="A95:C95"/>
    <mergeCell ref="A96:B96"/>
    <mergeCell ref="A162:C162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2"/>
  <headerFooter alignWithMargins="0"/>
  <rowBreaks count="2" manualBreakCount="2">
    <brk id="68" max="2" man="1"/>
    <brk id="145" max="2" man="1"/>
  </rowBreak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N38" sqref="N38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CONCATENATE(ALAPADATOK!P25,"1. melléklet ",ALAPADATOK!A7," ",ALAPADATOK!B7," ",ALAPADATOK!C7," ",ALAPADATOK!D7," ",ALAPADATOK!E7," ",ALAPADATOK!F7," ",ALAPADATOK!G7," ",ALAPADATOK!H7)</f>
        <v>9.8.1.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'KV_9.9.sz.mell'!B2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'KV_9.9.sz.mell'!C4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N38" sqref="N38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CONCATENATE(ALAPADATOK!P25,"2. melléklet ",ALAPADATOK!A7," ",ALAPADATOK!B7," ",ALAPADATOK!C7," ",ALAPADATOK!D7," ",ALAPADATOK!E7," ",ALAPADATOK!F7," ",ALAPADATOK!G7," ",ALAPADATOK!H7)</f>
        <v>9.8.2.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'KV_9.9.sz.mell'!B2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'KV_9.9.1.sz.mell'!C4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H71" sqref="H7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CONCATENATE(ALAPADATOK!P25,"3. melléklet ",ALAPADATOK!A7," ",ALAPADATOK!B7," ",ALAPADATOK!C7," ",ALAPADATOK!D7," ",ALAPADATOK!E7," ",ALAPADATOK!F7," ",ALAPADATOK!G7," ",ALAPADATOK!H7)</f>
        <v>9.8.3.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'KV_9.9.sz.mell'!B2</f>
        <v>7 kvi név</v>
      </c>
      <c r="C2" s="351" t="s">
        <v>606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'KV_9.9.2.sz.mell'!C4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H71" sqref="H7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CONCATENATE(ALAPADATOK!P27," melléklet ",ALAPADATOK!A7," ",ALAPADATOK!B7," ",ALAPADATOK!C7," ",ALAPADATOK!D7," ",ALAPADATOK!E7," ",ALAPADATOK!F7," ",ALAPADATOK!G7," ",ALAPADATOK!H7)</f>
        <v>9.9.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CONCATENATE(ALAPADATOK!B27)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CONCATENATE(ALAPADATOK!P27,"1. melléklet ",ALAPADATOK!A7," ",ALAPADATOK!B7," ",ALAPADATOK!C7," ",ALAPADATOK!D7," ",ALAPADATOK!E7," ",ALAPADATOK!F7," ",ALAPADATOK!G7," ",ALAPADATOK!H7)</f>
        <v>9.9.1.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'KV_9.10.sz.mell'!B2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'KV_9.10.sz.mell'!C4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CONCATENATE(ALAPADATOK!P27,"2. melléklet ",ALAPADATOK!A7," ",ALAPADATOK!B7," ",ALAPADATOK!C7," ",ALAPADATOK!D7," ",ALAPADATOK!E7," ",ALAPADATOK!F7," ",ALAPADATOK!G7," ",ALAPADATOK!H7)</f>
        <v>9.9.2.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'KV_9.10.sz.mell'!B2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'KV_9.10.1.sz.mell'!C4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CONCATENATE(ALAPADATOK!P27,"3. melléklet ",ALAPADATOK!A7," ",ALAPADATOK!B7," ",ALAPADATOK!C7," ",ALAPADATOK!D7," ",ALAPADATOK!E7," ",ALAPADATOK!F7," ",ALAPADATOK!G7," ",ALAPADATOK!H7)</f>
        <v>9.9.3.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'KV_9.10.sz.mell'!B2</f>
        <v>8 kvi név</v>
      </c>
      <c r="C2" s="351" t="s">
        <v>607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'KV_9.10.2.sz.mell'!C4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CONCATENATE(ALAPADATOK!P29," melléklet ",ALAPADATOK!A7," ",ALAPADATOK!B7," ",ALAPADATOK!C7," ",ALAPADATOK!D7," ",ALAPADATOK!E7," ",ALAPADATOK!F7," ",ALAPADATOK!G7," ",ALAPADATOK!H7)</f>
        <v>9.10. melléklet a 2 / 2021. ( III.12. ) önkormányzati rendelethez</v>
      </c>
    </row>
    <row r="2" spans="1:3" s="440" customFormat="1" ht="36" x14ac:dyDescent="0.2">
      <c r="A2" s="392" t="s">
        <v>201</v>
      </c>
      <c r="B2" s="578" t="str">
        <f>CONCATENATE(ALAPADATOK!B29)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CONCATENATE(ALAPADATOK!P29,"1. melléklet ",ALAPADATOK!A7," ",ALAPADATOK!B7," ",ALAPADATOK!C7," ",ALAPADATOK!D7," ",ALAPADATOK!E7," ",ALAPADATOK!F7," ",ALAPADATOK!G7," ",ALAPADATOK!H7)</f>
        <v>9.10.1.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'KV_9.11.sz.mell'!B2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'KV_9.11.sz.mell'!C4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CONCATENATE(ALAPADATOK!P29,"2. melléklet ",ALAPADATOK!A7," ",ALAPADATOK!B7," ",ALAPADATOK!C7," ",ALAPADATOK!D7," ",ALAPADATOK!E7," ",ALAPADATOK!F7," ",ALAPADATOK!G7," ",ALAPADATOK!H7)</f>
        <v>9.10.2.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'KV_9.11.sz.mell'!B2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'KV_9.11.1.sz.mell'!C4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zoomScale="120" zoomScaleNormal="120" zoomScaleSheetLayoutView="100" workbookViewId="0">
      <selection activeCell="A19" sqref="A19:IV19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B1" s="2110" t="str">
        <f>CONCATENATE("1.3. melléklet ",ALAPADATOK!A7," ",ALAPADATOK!B7," ",ALAPADATOK!C7," ",ALAPADATOK!D7," ",ALAPADATOK!E7," ",ALAPADATOK!F7," ",ALAPADATOK!G7," ",ALAPADATOK!H7)</f>
        <v>1.3. melléklet a 2 / 2021. ( III.12. ) önkormányzati rendelethez</v>
      </c>
      <c r="C1" s="2111"/>
    </row>
    <row r="2" spans="1:3" ht="21.95" customHeight="1" x14ac:dyDescent="0.25">
      <c r="A2" s="551"/>
      <c r="B2" s="627" t="str">
        <f>CONCATENATE(ALAPADATOK!A3)</f>
        <v>Mezőzombor Község Önkormányzata</v>
      </c>
      <c r="C2" s="628"/>
    </row>
    <row r="3" spans="1:3" ht="21.95" customHeight="1" x14ac:dyDescent="0.25">
      <c r="A3" s="628"/>
      <c r="B3" s="627" t="str">
        <f>'KV_1.2.sz.mell.'!B3</f>
        <v>2021. ÉVI KÖLTSÉGVETÉS</v>
      </c>
      <c r="C3" s="628"/>
    </row>
    <row r="4" spans="1:3" ht="21.95" customHeight="1" x14ac:dyDescent="0.25">
      <c r="A4" s="628"/>
      <c r="B4" s="627" t="s">
        <v>575</v>
      </c>
      <c r="C4" s="628"/>
    </row>
    <row r="5" spans="1:3" ht="21.95" customHeight="1" x14ac:dyDescent="0.25"/>
    <row r="6" spans="1:3" ht="15.2" customHeight="1" x14ac:dyDescent="0.25">
      <c r="A6" s="2109" t="s">
        <v>14</v>
      </c>
      <c r="B6" s="2109"/>
      <c r="C6" s="2109"/>
    </row>
    <row r="7" spans="1:3" ht="15.2" customHeight="1" thickBot="1" x14ac:dyDescent="0.3">
      <c r="A7" s="2108" t="s">
        <v>150</v>
      </c>
      <c r="B7" s="2108"/>
      <c r="C7" s="568" t="str">
        <f>CONCATENATE('KV_1.1.sz.mell.'!C7)</f>
        <v>Forintban!</v>
      </c>
    </row>
    <row r="8" spans="1:3" ht="24" customHeight="1" thickBot="1" x14ac:dyDescent="0.3">
      <c r="A8" s="23" t="s">
        <v>68</v>
      </c>
      <c r="B8" s="24" t="s">
        <v>16</v>
      </c>
      <c r="C8" s="39" t="str">
        <f>+CONCATENATE(LEFT(KV_ÖSSZEFÜGGÉSEK!A5,4),". évi előirányzat")</f>
        <v>2021. évi előirányzat</v>
      </c>
    </row>
    <row r="9" spans="1:3" s="399" customFormat="1" ht="12" customHeight="1" thickBot="1" x14ac:dyDescent="0.25">
      <c r="A9" s="555"/>
      <c r="B9" s="556" t="s">
        <v>488</v>
      </c>
      <c r="C9" s="557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9099230</v>
      </c>
    </row>
    <row r="11" spans="1:3" s="400" customFormat="1" ht="12" customHeight="1" x14ac:dyDescent="0.2">
      <c r="A11" s="15" t="s">
        <v>97</v>
      </c>
      <c r="B11" s="401" t="s">
        <v>250</v>
      </c>
      <c r="C11" s="285"/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/>
    </row>
    <row r="14" spans="1:3" s="400" customFormat="1" ht="12" customHeight="1" x14ac:dyDescent="0.2">
      <c r="A14" s="14" t="s">
        <v>100</v>
      </c>
      <c r="B14" s="402" t="s">
        <v>253</v>
      </c>
      <c r="C14" s="284">
        <v>9099230</v>
      </c>
    </row>
    <row r="15" spans="1:3" s="400" customFormat="1" ht="12" customHeight="1" x14ac:dyDescent="0.2">
      <c r="A15" s="14" t="s">
        <v>146</v>
      </c>
      <c r="B15" s="278" t="s">
        <v>427</v>
      </c>
      <c r="C15" s="284"/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/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0</v>
      </c>
    </row>
    <row r="32" spans="1:3" s="400" customFormat="1" ht="12" customHeight="1" x14ac:dyDescent="0.2">
      <c r="A32" s="15" t="s">
        <v>265</v>
      </c>
      <c r="B32" s="401" t="str">
        <f>'KV_1.1.sz.mell.'!B32</f>
        <v>Építményadó</v>
      </c>
      <c r="C32" s="285"/>
    </row>
    <row r="33" spans="1:3" s="400" customFormat="1" ht="12" customHeight="1" x14ac:dyDescent="0.2">
      <c r="A33" s="14" t="s">
        <v>266</v>
      </c>
      <c r="B33" s="401" t="str">
        <f>'KV_1.1.sz.mell.'!B33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'KV_1.1.sz.mell.'!B34</f>
        <v>Iparűzési adó</v>
      </c>
      <c r="C34" s="284"/>
    </row>
    <row r="35" spans="1:3" s="400" customFormat="1" ht="12" customHeight="1" x14ac:dyDescent="0.2">
      <c r="A35" s="14" t="s">
        <v>268</v>
      </c>
      <c r="B35" s="401" t="str">
        <f>'KV_1.1.sz.mell.'!B35</f>
        <v xml:space="preserve">Talajterhelési díj </v>
      </c>
      <c r="C35" s="284"/>
    </row>
    <row r="36" spans="1:3" s="400" customFormat="1" ht="12" customHeight="1" x14ac:dyDescent="0.2">
      <c r="A36" s="14" t="s">
        <v>547</v>
      </c>
      <c r="B36" s="401" t="str">
        <f>'KV_1.1.sz.mell.'!B36</f>
        <v>Gépjárműadó</v>
      </c>
      <c r="C36" s="284"/>
    </row>
    <row r="37" spans="1:3" s="400" customFormat="1" ht="12" customHeight="1" x14ac:dyDescent="0.2">
      <c r="A37" s="14" t="s">
        <v>548</v>
      </c>
      <c r="B37" s="401" t="str">
        <f>'KV_1.1.sz.mell.'!B37</f>
        <v>Telekadó</v>
      </c>
      <c r="C37" s="284"/>
    </row>
    <row r="38" spans="1:3" s="400" customFormat="1" ht="12" customHeight="1" thickBot="1" x14ac:dyDescent="0.25">
      <c r="A38" s="16" t="s">
        <v>549</v>
      </c>
      <c r="B38" s="401" t="str">
        <f>'KV_1.1.sz.mell.'!B38</f>
        <v>Egyéb bírság bevételei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9099230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9" t="s">
        <v>566</v>
      </c>
      <c r="C76" s="560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0</v>
      </c>
    </row>
    <row r="78" spans="1:3" s="400" customFormat="1" ht="12" customHeight="1" x14ac:dyDescent="0.2">
      <c r="A78" s="17" t="s">
        <v>335</v>
      </c>
      <c r="B78" s="1328" t="s">
        <v>314</v>
      </c>
      <c r="C78" s="1329"/>
    </row>
    <row r="79" spans="1:3" s="400" customFormat="1" ht="12" customHeight="1" thickBot="1" x14ac:dyDescent="0.25">
      <c r="A79" s="18" t="s">
        <v>336</v>
      </c>
      <c r="B79" s="559" t="s">
        <v>315</v>
      </c>
      <c r="C79" s="560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9" t="s">
        <v>567</v>
      </c>
      <c r="C83" s="560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0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9099230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9" t="s">
        <v>46</v>
      </c>
      <c r="B94" s="2109"/>
      <c r="C94" s="2109"/>
    </row>
    <row r="95" spans="1:3" s="410" customFormat="1" ht="16.5" customHeight="1" thickBot="1" x14ac:dyDescent="0.3">
      <c r="A95" s="2106" t="s">
        <v>151</v>
      </c>
      <c r="B95" s="2106"/>
      <c r="C95" s="567" t="str">
        <f>C7</f>
        <v>Forintban!</v>
      </c>
    </row>
    <row r="96" spans="1:3" ht="27.75" customHeight="1" thickBot="1" x14ac:dyDescent="0.3">
      <c r="A96" s="552" t="s">
        <v>68</v>
      </c>
      <c r="B96" s="553" t="s">
        <v>47</v>
      </c>
      <c r="C96" s="554" t="str">
        <f>+C8</f>
        <v>2021. évi előirányzat</v>
      </c>
    </row>
    <row r="97" spans="1:3" s="399" customFormat="1" ht="12" customHeight="1" thickBot="1" x14ac:dyDescent="0.25">
      <c r="A97" s="552"/>
      <c r="B97" s="553" t="s">
        <v>488</v>
      </c>
      <c r="C97" s="554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9099230</v>
      </c>
    </row>
    <row r="99" spans="1:3" ht="12" customHeight="1" x14ac:dyDescent="0.25">
      <c r="A99" s="17" t="s">
        <v>97</v>
      </c>
      <c r="B99" s="10" t="s">
        <v>48</v>
      </c>
      <c r="C99" s="283">
        <v>5735200</v>
      </c>
    </row>
    <row r="100" spans="1:3" ht="12" customHeight="1" x14ac:dyDescent="0.25">
      <c r="A100" s="14" t="s">
        <v>98</v>
      </c>
      <c r="B100" s="8" t="s">
        <v>181</v>
      </c>
      <c r="C100" s="284">
        <v>895656</v>
      </c>
    </row>
    <row r="101" spans="1:3" ht="12" customHeight="1" x14ac:dyDescent="0.25">
      <c r="A101" s="14" t="s">
        <v>99</v>
      </c>
      <c r="B101" s="8" t="s">
        <v>138</v>
      </c>
      <c r="C101" s="286">
        <v>2468374</v>
      </c>
    </row>
    <row r="102" spans="1:3" ht="12" customHeight="1" x14ac:dyDescent="0.25">
      <c r="A102" s="14" t="s">
        <v>100</v>
      </c>
      <c r="B102" s="11" t="s">
        <v>182</v>
      </c>
      <c r="C102" s="286"/>
    </row>
    <row r="103" spans="1:3" ht="12" customHeight="1" x14ac:dyDescent="0.25">
      <c r="A103" s="14" t="s">
        <v>111</v>
      </c>
      <c r="B103" s="19" t="s">
        <v>183</v>
      </c>
      <c r="C103" s="286"/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/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/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/>
    </row>
    <row r="117" spans="1:3" ht="12" customHeight="1" x14ac:dyDescent="0.25">
      <c r="A117" s="14" t="s">
        <v>439</v>
      </c>
      <c r="B117" s="8" t="s">
        <v>441</v>
      </c>
      <c r="C117" s="284"/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0</v>
      </c>
    </row>
    <row r="120" spans="1:3" ht="12" customHeight="1" x14ac:dyDescent="0.25">
      <c r="A120" s="15" t="s">
        <v>103</v>
      </c>
      <c r="B120" s="8" t="s">
        <v>227</v>
      </c>
      <c r="C120" s="285"/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/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9099230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7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0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/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7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1">
        <f>+C134+C138+C145+C150+C156+C157</f>
        <v>0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2" t="s">
        <v>467</v>
      </c>
      <c r="C159" s="561">
        <f>+C133+C158</f>
        <v>9099230</v>
      </c>
    </row>
    <row r="160" spans="1:9" ht="10.5" customHeight="1" x14ac:dyDescent="0.25">
      <c r="A160" s="563"/>
      <c r="B160" s="563"/>
      <c r="C160" s="626">
        <f>C92-C159</f>
        <v>0</v>
      </c>
    </row>
    <row r="161" spans="1:4" x14ac:dyDescent="0.25">
      <c r="A161" s="2107" t="s">
        <v>368</v>
      </c>
      <c r="B161" s="2107"/>
      <c r="C161" s="2107"/>
    </row>
    <row r="162" spans="1:4" ht="15.2" customHeight="1" thickBot="1" x14ac:dyDescent="0.3">
      <c r="A162" s="2108" t="s">
        <v>152</v>
      </c>
      <c r="B162" s="2108"/>
      <c r="C162" s="568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0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0</v>
      </c>
    </row>
  </sheetData>
  <sheetProtection sheet="1"/>
  <customSheetViews>
    <customSheetView guid="{9A8A2574-4E4C-4A0E-A4B4-611EAAF4A38D}" scale="120">
      <selection activeCell="C24" sqref="C24"/>
      <rowBreaks count="2" manualBreakCount="2">
        <brk id="67" max="2" man="1"/>
        <brk id="144" max="2" man="1"/>
      </rowBreaks>
      <pageMargins left="0.6692913385826772" right="0.6692913385826772" top="0.86614173228346458" bottom="0.86614173228346458" header="0" footer="0"/>
      <printOptions horizontalCentered="1"/>
      <pageSetup paperSize="9" scale="74" fitToHeight="2" orientation="portrait" r:id="rId1"/>
      <headerFooter alignWithMargins="0"/>
    </customSheetView>
  </customSheetViews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2"/>
  <headerFooter alignWithMargins="0"/>
  <rowBreaks count="2" manualBreakCount="2">
    <brk id="67" max="2" man="1"/>
    <brk id="144" max="2" man="1"/>
  </rowBreak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M27" sqref="M27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CONCATENATE(ALAPADATOK!P29,"3. melléklet ",ALAPADATOK!A7," ",ALAPADATOK!B7," ",ALAPADATOK!C7," ",ALAPADATOK!D7," ",ALAPADATOK!E7," ",ALAPADATOK!F7," ",ALAPADATOK!G7," ",ALAPADATOK!H7)</f>
        <v>9.10.3.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'KV_9.11.sz.mell'!B2</f>
        <v>9 kvi név</v>
      </c>
      <c r="C2" s="351" t="s">
        <v>608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'KV_9.11.2.sz.mell'!C4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M27" sqref="M27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C1" sqref="C1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CONCATENATE(ALAPADATOK!P31," melléklet ",ALAPADATOK!A7," ",ALAPADATOK!B7," ",ALAPADATOK!C7," ",ALAPADATOK!D7," ",ALAPADATOK!E7," ",ALAPADATOK!F7," ",ALAPADATOK!G7," ",ALAPADATOK!H7)</f>
        <v>9.11.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CONCATENATE(ALAPADATOK!B31)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9" t="s">
        <v>393</v>
      </c>
      <c r="C3" s="352" t="s">
        <v>53</v>
      </c>
    </row>
    <row r="4" spans="1:3" s="441" customFormat="1" ht="15.95" customHeight="1" thickBot="1" x14ac:dyDescent="0.3">
      <c r="A4" s="210"/>
      <c r="B4" s="210"/>
      <c r="C4" s="211" t="str">
        <f>'KV_9.2.3.sz.mell'!C4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C1" sqref="C1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B2" sqref="B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CONCATENATE(ALAPADATOK!P31,"1. melléklet ",ALAPADATOK!A7," ",ALAPADATOK!B7," ",ALAPADATOK!C7," ",ALAPADATOK!D7," ",ALAPADATOK!E7," ",ALAPADATOK!F7," ",ALAPADATOK!G7," ",ALAPADATOK!H7)</f>
        <v>9.11.1.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'KV_9.12.sz.mell'!B2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9" t="s">
        <v>412</v>
      </c>
      <c r="C3" s="352" t="s">
        <v>58</v>
      </c>
    </row>
    <row r="4" spans="1:3" s="441" customFormat="1" ht="15.95" customHeight="1" thickBot="1" x14ac:dyDescent="0.3">
      <c r="A4" s="210"/>
      <c r="B4" s="210"/>
      <c r="C4" s="211" t="str">
        <f>'KV_9.12.sz.mell'!C4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B2" sqref="B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A3" sqref="A3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CONCATENATE(ALAPADATOK!P31,"2. melléklet ",ALAPADATOK!A7," ",ALAPADATOK!B7," ",ALAPADATOK!C7," ",ALAPADATOK!D7," ",ALAPADATOK!E7," ",ALAPADATOK!F7," ",ALAPADATOK!G7," ",ALAPADATOK!H7)</f>
        <v>9.11.2. melléklet a 2 / 2021. ( III.12. ) önkormányzati rendelethez</v>
      </c>
    </row>
    <row r="2" spans="1:3" s="440" customFormat="1" ht="25.5" customHeight="1" x14ac:dyDescent="0.2">
      <c r="A2" s="392" t="s">
        <v>201</v>
      </c>
      <c r="B2" s="578" t="str">
        <f>'KV_9.12.1.sz.mell'!B2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9" t="s">
        <v>413</v>
      </c>
      <c r="C3" s="352" t="s">
        <v>59</v>
      </c>
    </row>
    <row r="4" spans="1:3" s="441" customFormat="1" ht="15.95" customHeight="1" thickBot="1" x14ac:dyDescent="0.3">
      <c r="A4" s="210"/>
      <c r="B4" s="210"/>
      <c r="C4" s="211" t="str">
        <f>'KV_9.12.1.sz.mell'!C4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213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A3" sqref="A3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C60"/>
  <sheetViews>
    <sheetView zoomScale="120" zoomScaleNormal="120" workbookViewId="0">
      <selection activeCell="E62" sqref="E62"/>
    </sheetView>
  </sheetViews>
  <sheetFormatPr defaultRowHeight="12.75" x14ac:dyDescent="0.2"/>
  <cols>
    <col min="1" max="1" width="13.83203125" style="227" customWidth="1"/>
    <col min="2" max="2" width="79.1640625" style="228" customWidth="1"/>
    <col min="3" max="3" width="25" style="228" customWidth="1"/>
    <col min="4" max="16384" width="9.33203125" style="228"/>
  </cols>
  <sheetData>
    <row r="1" spans="1:3" s="208" customFormat="1" ht="21.2" customHeight="1" thickBot="1" x14ac:dyDescent="0.25">
      <c r="A1" s="207"/>
      <c r="B1" s="209"/>
      <c r="C1" s="580" t="str">
        <f>CONCATENATE(ALAPADATOK!P31,"3. melléklet ",ALAPADATOK!A7," ",ALAPADATOK!B7," ",ALAPADATOK!C7," ",ALAPADATOK!D7," ",ALAPADATOK!E7," ",ALAPADATOK!F7," ",ALAPADATOK!G7," ",ALAPADATOK!H7)</f>
        <v>9.11.3. melléklet a 2 / 2021. ( III.12. ) önkormányzati rendelethez</v>
      </c>
    </row>
    <row r="2" spans="1:3" s="440" customFormat="1" ht="36" x14ac:dyDescent="0.2">
      <c r="A2" s="392" t="s">
        <v>201</v>
      </c>
      <c r="B2" s="578" t="str">
        <f>'KV_9.12.2.sz.mell'!B2</f>
        <v>10 kvi név</v>
      </c>
      <c r="C2" s="351" t="s">
        <v>609</v>
      </c>
    </row>
    <row r="3" spans="1:3" s="440" customFormat="1" ht="24.75" thickBot="1" x14ac:dyDescent="0.25">
      <c r="A3" s="434" t="s">
        <v>200</v>
      </c>
      <c r="B3" s="579" t="s">
        <v>525</v>
      </c>
      <c r="C3" s="352" t="s">
        <v>426</v>
      </c>
    </row>
    <row r="4" spans="1:3" s="441" customFormat="1" ht="15.95" customHeight="1" thickBot="1" x14ac:dyDescent="0.3">
      <c r="A4" s="210"/>
      <c r="B4" s="210"/>
      <c r="C4" s="211" t="str">
        <f>'KV_9.12.2.sz.mell'!C4</f>
        <v>Forintban!</v>
      </c>
    </row>
    <row r="5" spans="1:3" ht="13.5" thickBot="1" x14ac:dyDescent="0.25">
      <c r="A5" s="393" t="s">
        <v>202</v>
      </c>
      <c r="B5" s="212" t="s">
        <v>558</v>
      </c>
      <c r="C5" s="544" t="s">
        <v>54</v>
      </c>
    </row>
    <row r="6" spans="1:3" s="442" customFormat="1" ht="12.95" customHeight="1" thickBot="1" x14ac:dyDescent="0.25">
      <c r="A6" s="189"/>
      <c r="B6" s="190" t="s">
        <v>488</v>
      </c>
      <c r="C6" s="191" t="s">
        <v>489</v>
      </c>
    </row>
    <row r="7" spans="1:3" s="442" customFormat="1" ht="15.95" customHeight="1" thickBot="1" x14ac:dyDescent="0.25">
      <c r="A7" s="214"/>
      <c r="B7" s="215" t="s">
        <v>55</v>
      </c>
      <c r="C7" s="216"/>
    </row>
    <row r="8" spans="1:3" s="353" customFormat="1" ht="12" customHeight="1" thickBot="1" x14ac:dyDescent="0.25">
      <c r="A8" s="189" t="s">
        <v>17</v>
      </c>
      <c r="B8" s="217" t="s">
        <v>515</v>
      </c>
      <c r="C8" s="302">
        <f>SUM(C9:C19)</f>
        <v>0</v>
      </c>
    </row>
    <row r="9" spans="1:3" s="353" customFormat="1" ht="12" customHeight="1" x14ac:dyDescent="0.2">
      <c r="A9" s="435" t="s">
        <v>97</v>
      </c>
      <c r="B9" s="10" t="s">
        <v>272</v>
      </c>
      <c r="C9" s="343"/>
    </row>
    <row r="10" spans="1:3" s="353" customFormat="1" ht="12" customHeight="1" x14ac:dyDescent="0.2">
      <c r="A10" s="436" t="s">
        <v>98</v>
      </c>
      <c r="B10" s="8" t="s">
        <v>273</v>
      </c>
      <c r="C10" s="300"/>
    </row>
    <row r="11" spans="1:3" s="353" customFormat="1" ht="12" customHeight="1" x14ac:dyDescent="0.2">
      <c r="A11" s="436" t="s">
        <v>99</v>
      </c>
      <c r="B11" s="8" t="s">
        <v>274</v>
      </c>
      <c r="C11" s="300"/>
    </row>
    <row r="12" spans="1:3" s="353" customFormat="1" ht="12" customHeight="1" x14ac:dyDescent="0.2">
      <c r="A12" s="436" t="s">
        <v>100</v>
      </c>
      <c r="B12" s="8" t="s">
        <v>275</v>
      </c>
      <c r="C12" s="300"/>
    </row>
    <row r="13" spans="1:3" s="353" customFormat="1" ht="12" customHeight="1" x14ac:dyDescent="0.2">
      <c r="A13" s="436" t="s">
        <v>146</v>
      </c>
      <c r="B13" s="8" t="s">
        <v>276</v>
      </c>
      <c r="C13" s="300"/>
    </row>
    <row r="14" spans="1:3" s="353" customFormat="1" ht="12" customHeight="1" x14ac:dyDescent="0.2">
      <c r="A14" s="436" t="s">
        <v>101</v>
      </c>
      <c r="B14" s="8" t="s">
        <v>394</v>
      </c>
      <c r="C14" s="300"/>
    </row>
    <row r="15" spans="1:3" s="353" customFormat="1" ht="12" customHeight="1" x14ac:dyDescent="0.2">
      <c r="A15" s="436" t="s">
        <v>102</v>
      </c>
      <c r="B15" s="7" t="s">
        <v>395</v>
      </c>
      <c r="C15" s="300"/>
    </row>
    <row r="16" spans="1:3" s="353" customFormat="1" ht="12" customHeight="1" x14ac:dyDescent="0.2">
      <c r="A16" s="436" t="s">
        <v>112</v>
      </c>
      <c r="B16" s="8" t="s">
        <v>279</v>
      </c>
      <c r="C16" s="344"/>
    </row>
    <row r="17" spans="1:3" s="443" customFormat="1" ht="12" customHeight="1" x14ac:dyDescent="0.2">
      <c r="A17" s="436" t="s">
        <v>113</v>
      </c>
      <c r="B17" s="8" t="s">
        <v>280</v>
      </c>
      <c r="C17" s="300"/>
    </row>
    <row r="18" spans="1:3" s="443" customFormat="1" ht="12" customHeight="1" x14ac:dyDescent="0.2">
      <c r="A18" s="436" t="s">
        <v>114</v>
      </c>
      <c r="B18" s="8" t="s">
        <v>431</v>
      </c>
      <c r="C18" s="301"/>
    </row>
    <row r="19" spans="1:3" s="443" customFormat="1" ht="12" customHeight="1" thickBot="1" x14ac:dyDescent="0.25">
      <c r="A19" s="436" t="s">
        <v>115</v>
      </c>
      <c r="B19" s="7" t="s">
        <v>281</v>
      </c>
      <c r="C19" s="301"/>
    </row>
    <row r="20" spans="1:3" s="353" customFormat="1" ht="12" customHeight="1" thickBot="1" x14ac:dyDescent="0.25">
      <c r="A20" s="189" t="s">
        <v>18</v>
      </c>
      <c r="B20" s="217" t="s">
        <v>396</v>
      </c>
      <c r="C20" s="302">
        <f>SUM(C21:C23)</f>
        <v>0</v>
      </c>
    </row>
    <row r="21" spans="1:3" s="443" customFormat="1" ht="12" customHeight="1" x14ac:dyDescent="0.2">
      <c r="A21" s="436" t="s">
        <v>103</v>
      </c>
      <c r="B21" s="9" t="s">
        <v>255</v>
      </c>
      <c r="C21" s="300"/>
    </row>
    <row r="22" spans="1:3" s="443" customFormat="1" ht="12" customHeight="1" x14ac:dyDescent="0.2">
      <c r="A22" s="436" t="s">
        <v>104</v>
      </c>
      <c r="B22" s="8" t="s">
        <v>397</v>
      </c>
      <c r="C22" s="300"/>
    </row>
    <row r="23" spans="1:3" s="443" customFormat="1" ht="12" customHeight="1" x14ac:dyDescent="0.2">
      <c r="A23" s="436" t="s">
        <v>105</v>
      </c>
      <c r="B23" s="8" t="s">
        <v>398</v>
      </c>
      <c r="C23" s="300"/>
    </row>
    <row r="24" spans="1:3" s="443" customFormat="1" ht="12" customHeight="1" thickBot="1" x14ac:dyDescent="0.25">
      <c r="A24" s="436" t="s">
        <v>106</v>
      </c>
      <c r="B24" s="8" t="s">
        <v>520</v>
      </c>
      <c r="C24" s="300"/>
    </row>
    <row r="25" spans="1:3" s="443" customFormat="1" ht="12" customHeight="1" thickBot="1" x14ac:dyDescent="0.25">
      <c r="A25" s="197" t="s">
        <v>19</v>
      </c>
      <c r="B25" s="122" t="s">
        <v>172</v>
      </c>
      <c r="C25" s="328"/>
    </row>
    <row r="26" spans="1:3" s="443" customFormat="1" ht="12" customHeight="1" thickBot="1" x14ac:dyDescent="0.25">
      <c r="A26" s="197" t="s">
        <v>20</v>
      </c>
      <c r="B26" s="122" t="s">
        <v>399</v>
      </c>
      <c r="C26" s="302">
        <f>+C27+C28</f>
        <v>0</v>
      </c>
    </row>
    <row r="27" spans="1:3" s="443" customFormat="1" ht="12" customHeight="1" x14ac:dyDescent="0.2">
      <c r="A27" s="437" t="s">
        <v>265</v>
      </c>
      <c r="B27" s="438" t="s">
        <v>397</v>
      </c>
      <c r="C27" s="78"/>
    </row>
    <row r="28" spans="1:3" s="443" customFormat="1" ht="12" customHeight="1" x14ac:dyDescent="0.2">
      <c r="A28" s="437" t="s">
        <v>266</v>
      </c>
      <c r="B28" s="439" t="s">
        <v>400</v>
      </c>
      <c r="C28" s="303"/>
    </row>
    <row r="29" spans="1:3" s="443" customFormat="1" ht="12" customHeight="1" thickBot="1" x14ac:dyDescent="0.25">
      <c r="A29" s="436" t="s">
        <v>267</v>
      </c>
      <c r="B29" s="139" t="s">
        <v>521</v>
      </c>
      <c r="C29" s="85"/>
    </row>
    <row r="30" spans="1:3" s="443" customFormat="1" ht="12" customHeight="1" thickBot="1" x14ac:dyDescent="0.25">
      <c r="A30" s="197" t="s">
        <v>21</v>
      </c>
      <c r="B30" s="122" t="s">
        <v>401</v>
      </c>
      <c r="C30" s="302">
        <f>+C31+C32+C33</f>
        <v>0</v>
      </c>
    </row>
    <row r="31" spans="1:3" s="443" customFormat="1" ht="12" customHeight="1" x14ac:dyDescent="0.2">
      <c r="A31" s="437" t="s">
        <v>90</v>
      </c>
      <c r="B31" s="438" t="s">
        <v>286</v>
      </c>
      <c r="C31" s="78"/>
    </row>
    <row r="32" spans="1:3" s="443" customFormat="1" ht="12" customHeight="1" x14ac:dyDescent="0.2">
      <c r="A32" s="437" t="s">
        <v>91</v>
      </c>
      <c r="B32" s="439" t="s">
        <v>287</v>
      </c>
      <c r="C32" s="303"/>
    </row>
    <row r="33" spans="1:3" s="443" customFormat="1" ht="12" customHeight="1" thickBot="1" x14ac:dyDescent="0.25">
      <c r="A33" s="436" t="s">
        <v>92</v>
      </c>
      <c r="B33" s="139" t="s">
        <v>288</v>
      </c>
      <c r="C33" s="85"/>
    </row>
    <row r="34" spans="1:3" s="353" customFormat="1" ht="12" customHeight="1" thickBot="1" x14ac:dyDescent="0.25">
      <c r="A34" s="197" t="s">
        <v>22</v>
      </c>
      <c r="B34" s="122" t="s">
        <v>371</v>
      </c>
      <c r="C34" s="328"/>
    </row>
    <row r="35" spans="1:3" s="353" customFormat="1" ht="12" customHeight="1" thickBot="1" x14ac:dyDescent="0.25">
      <c r="A35" s="197" t="s">
        <v>23</v>
      </c>
      <c r="B35" s="122" t="s">
        <v>402</v>
      </c>
      <c r="C35" s="345"/>
    </row>
    <row r="36" spans="1:3" s="353" customFormat="1" ht="12" customHeight="1" thickBot="1" x14ac:dyDescent="0.25">
      <c r="A36" s="189" t="s">
        <v>24</v>
      </c>
      <c r="B36" s="122" t="s">
        <v>522</v>
      </c>
      <c r="C36" s="346">
        <f>+C8+C20+C25+C26+C30+C34+C35</f>
        <v>0</v>
      </c>
    </row>
    <row r="37" spans="1:3" s="353" customFormat="1" ht="12" customHeight="1" thickBot="1" x14ac:dyDescent="0.25">
      <c r="A37" s="218" t="s">
        <v>25</v>
      </c>
      <c r="B37" s="122" t="s">
        <v>404</v>
      </c>
      <c r="C37" s="346">
        <f>+C38+C39+C40</f>
        <v>0</v>
      </c>
    </row>
    <row r="38" spans="1:3" s="353" customFormat="1" ht="12" customHeight="1" x14ac:dyDescent="0.2">
      <c r="A38" s="437" t="s">
        <v>405</v>
      </c>
      <c r="B38" s="438" t="s">
        <v>233</v>
      </c>
      <c r="C38" s="78"/>
    </row>
    <row r="39" spans="1:3" s="353" customFormat="1" ht="12" customHeight="1" x14ac:dyDescent="0.2">
      <c r="A39" s="437" t="s">
        <v>406</v>
      </c>
      <c r="B39" s="439" t="s">
        <v>2</v>
      </c>
      <c r="C39" s="303"/>
    </row>
    <row r="40" spans="1:3" s="443" customFormat="1" ht="12" customHeight="1" thickBot="1" x14ac:dyDescent="0.25">
      <c r="A40" s="436" t="s">
        <v>407</v>
      </c>
      <c r="B40" s="139" t="s">
        <v>408</v>
      </c>
      <c r="C40" s="85"/>
    </row>
    <row r="41" spans="1:3" s="443" customFormat="1" ht="15.2" customHeight="1" thickBot="1" x14ac:dyDescent="0.25">
      <c r="A41" s="218" t="s">
        <v>26</v>
      </c>
      <c r="B41" s="219" t="s">
        <v>409</v>
      </c>
      <c r="C41" s="349">
        <f>+C36+C37</f>
        <v>0</v>
      </c>
    </row>
    <row r="42" spans="1:3" s="443" customFormat="1" ht="15.2" customHeight="1" x14ac:dyDescent="0.2">
      <c r="A42" s="220"/>
      <c r="B42" s="221"/>
      <c r="C42" s="347"/>
    </row>
    <row r="43" spans="1:3" ht="13.5" thickBot="1" x14ac:dyDescent="0.25">
      <c r="A43" s="222"/>
      <c r="B43" s="223"/>
      <c r="C43" s="348"/>
    </row>
    <row r="44" spans="1:3" s="442" customFormat="1" ht="16.5" customHeight="1" thickBot="1" x14ac:dyDescent="0.25">
      <c r="A44" s="224"/>
      <c r="B44" s="225" t="s">
        <v>56</v>
      </c>
      <c r="C44" s="349"/>
    </row>
    <row r="45" spans="1:3" s="444" customFormat="1" ht="12" customHeight="1" thickBot="1" x14ac:dyDescent="0.25">
      <c r="A45" s="197" t="s">
        <v>17</v>
      </c>
      <c r="B45" s="122" t="s">
        <v>410</v>
      </c>
      <c r="C45" s="302">
        <f>SUM(C46:C50)</f>
        <v>0</v>
      </c>
    </row>
    <row r="46" spans="1:3" ht="12" customHeight="1" x14ac:dyDescent="0.2">
      <c r="A46" s="436" t="s">
        <v>97</v>
      </c>
      <c r="B46" s="9" t="s">
        <v>48</v>
      </c>
      <c r="C46" s="78"/>
    </row>
    <row r="47" spans="1:3" ht="12" customHeight="1" x14ac:dyDescent="0.2">
      <c r="A47" s="436" t="s">
        <v>98</v>
      </c>
      <c r="B47" s="8" t="s">
        <v>181</v>
      </c>
      <c r="C47" s="81"/>
    </row>
    <row r="48" spans="1:3" ht="12" customHeight="1" x14ac:dyDescent="0.2">
      <c r="A48" s="436" t="s">
        <v>99</v>
      </c>
      <c r="B48" s="8" t="s">
        <v>138</v>
      </c>
      <c r="C48" s="81"/>
    </row>
    <row r="49" spans="1:3" ht="12" customHeight="1" x14ac:dyDescent="0.2">
      <c r="A49" s="436" t="s">
        <v>100</v>
      </c>
      <c r="B49" s="8" t="s">
        <v>182</v>
      </c>
      <c r="C49" s="81"/>
    </row>
    <row r="50" spans="1:3" ht="12" customHeight="1" thickBot="1" x14ac:dyDescent="0.25">
      <c r="A50" s="436" t="s">
        <v>146</v>
      </c>
      <c r="B50" s="8" t="s">
        <v>183</v>
      </c>
      <c r="C50" s="81"/>
    </row>
    <row r="51" spans="1:3" ht="12" customHeight="1" thickBot="1" x14ac:dyDescent="0.25">
      <c r="A51" s="197" t="s">
        <v>18</v>
      </c>
      <c r="B51" s="122" t="s">
        <v>411</v>
      </c>
      <c r="C51" s="302">
        <f>SUM(C52:C54)</f>
        <v>0</v>
      </c>
    </row>
    <row r="52" spans="1:3" s="444" customFormat="1" ht="12" customHeight="1" x14ac:dyDescent="0.2">
      <c r="A52" s="436" t="s">
        <v>103</v>
      </c>
      <c r="B52" s="9" t="s">
        <v>227</v>
      </c>
      <c r="C52" s="78"/>
    </row>
    <row r="53" spans="1:3" ht="12" customHeight="1" x14ac:dyDescent="0.2">
      <c r="A53" s="436" t="s">
        <v>104</v>
      </c>
      <c r="B53" s="8" t="s">
        <v>185</v>
      </c>
      <c r="C53" s="81"/>
    </row>
    <row r="54" spans="1:3" ht="12" customHeight="1" x14ac:dyDescent="0.2">
      <c r="A54" s="436" t="s">
        <v>105</v>
      </c>
      <c r="B54" s="8" t="s">
        <v>57</v>
      </c>
      <c r="C54" s="81"/>
    </row>
    <row r="55" spans="1:3" ht="12" customHeight="1" thickBot="1" x14ac:dyDescent="0.25">
      <c r="A55" s="436" t="s">
        <v>106</v>
      </c>
      <c r="B55" s="8" t="s">
        <v>519</v>
      </c>
      <c r="C55" s="81"/>
    </row>
    <row r="56" spans="1:3" ht="15.2" customHeight="1" thickBot="1" x14ac:dyDescent="0.25">
      <c r="A56" s="197" t="s">
        <v>19</v>
      </c>
      <c r="B56" s="122" t="s">
        <v>13</v>
      </c>
      <c r="C56" s="328"/>
    </row>
    <row r="57" spans="1:3" ht="13.5" thickBot="1" x14ac:dyDescent="0.25">
      <c r="A57" s="197" t="s">
        <v>20</v>
      </c>
      <c r="B57" s="226" t="s">
        <v>524</v>
      </c>
      <c r="C57" s="350">
        <f>+C45+C51+C56</f>
        <v>0</v>
      </c>
    </row>
    <row r="58" spans="1:3" ht="15.2" customHeight="1" thickBot="1" x14ac:dyDescent="0.25">
      <c r="C58" s="615">
        <f>C41-C57</f>
        <v>0</v>
      </c>
    </row>
    <row r="59" spans="1:3" ht="14.45" customHeight="1" thickBot="1" x14ac:dyDescent="0.25">
      <c r="A59" s="229" t="s">
        <v>514</v>
      </c>
      <c r="B59" s="230"/>
      <c r="C59" s="119"/>
    </row>
    <row r="60" spans="1:3" ht="13.5" thickBot="1" x14ac:dyDescent="0.25">
      <c r="A60" s="229" t="s">
        <v>203</v>
      </c>
      <c r="B60" s="230"/>
      <c r="C60" s="119"/>
    </row>
  </sheetData>
  <sheetProtection sheet="1" formatCells="0"/>
  <customSheetViews>
    <customSheetView guid="{9A8A2574-4E4C-4A0E-A4B4-611EAAF4A38D}" scale="120">
      <selection activeCell="E62" sqref="E62"/>
      <pageMargins left="0.78740157480314965" right="0.78740157480314965" top="0.98425196850393704" bottom="0.98425196850393704" header="0.78740157480314965" footer="0.78740157480314965"/>
      <printOptions horizontalCentered="1"/>
      <pageSetup paperSize="9" scale="75" orientation="portrait" verticalDpi="300" r:id="rId1"/>
      <headerFooter alignWithMargins="0"/>
    </customSheetView>
  </customSheetViews>
  <printOptions horizontalCentered="1"/>
  <pageMargins left="0.78740157480314965" right="0.78740157480314965" top="0.98425196850393704" bottom="0.98425196850393704" header="0.78740157480314965" footer="0.78740157480314965"/>
  <pageSetup paperSize="9" scale="75" orientation="portrait" verticalDpi="300" r:id="rId2"/>
  <headerFooter alignWithMargins="0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29"/>
  <sheetViews>
    <sheetView zoomScale="120" zoomScaleNormal="120" workbookViewId="0"/>
  </sheetViews>
  <sheetFormatPr defaultRowHeight="12.75" x14ac:dyDescent="0.2"/>
  <cols>
    <col min="1" max="1" width="5.5" style="47" customWidth="1"/>
    <col min="2" max="2" width="33.1640625" style="47" customWidth="1"/>
    <col min="3" max="3" width="12.33203125" style="47" customWidth="1"/>
    <col min="4" max="4" width="11.5" style="47" customWidth="1"/>
    <col min="5" max="5" width="11.33203125" style="47" customWidth="1"/>
    <col min="6" max="6" width="11" style="47" customWidth="1"/>
    <col min="7" max="7" width="14.33203125" style="47" customWidth="1"/>
    <col min="8" max="16384" width="9.33203125" style="47"/>
  </cols>
  <sheetData>
    <row r="2" spans="1:7" ht="15" x14ac:dyDescent="0.25">
      <c r="B2" s="2166" t="str">
        <f>CONCATENATE("10. melléklet ",ALAPADATOK!A7," ",ALAPADATOK!B7," ",ALAPADATOK!C7," ",ALAPADATOK!D7," ",ALAPADATOK!E7," ",ALAPADATOK!F7," ",ALAPADATOK!G7," ",ALAPADATOK!H7)</f>
        <v>10. melléklet a 2 / 2021. ( III.12. ) önkormányzati rendelethez</v>
      </c>
      <c r="C2" s="2166"/>
      <c r="D2" s="2166"/>
      <c r="E2" s="2166"/>
      <c r="F2" s="2166"/>
      <c r="G2" s="2166"/>
    </row>
    <row r="4" spans="1:7" ht="43.5" customHeight="1" x14ac:dyDescent="0.25">
      <c r="A4" s="2165" t="s">
        <v>3</v>
      </c>
      <c r="B4" s="2165"/>
      <c r="C4" s="2165"/>
      <c r="D4" s="2165"/>
      <c r="E4" s="2165"/>
      <c r="F4" s="2165"/>
      <c r="G4" s="2165"/>
    </row>
    <row r="6" spans="1:7" s="159" customFormat="1" ht="27.2" customHeight="1" x14ac:dyDescent="0.25">
      <c r="A6" s="1340" t="s">
        <v>207</v>
      </c>
      <c r="C6" s="2164" t="s">
        <v>208</v>
      </c>
      <c r="D6" s="2164"/>
      <c r="E6" s="2164"/>
      <c r="F6" s="2164"/>
      <c r="G6" s="2164"/>
    </row>
    <row r="7" spans="1:7" s="159" customFormat="1" ht="15.75" x14ac:dyDescent="0.25"/>
    <row r="8" spans="1:7" s="159" customFormat="1" ht="24.75" customHeight="1" x14ac:dyDescent="0.25">
      <c r="A8" s="1340" t="s">
        <v>209</v>
      </c>
      <c r="C8" s="2164" t="s">
        <v>208</v>
      </c>
      <c r="D8" s="2164"/>
      <c r="E8" s="2164"/>
      <c r="F8" s="2164"/>
    </row>
    <row r="9" spans="1:7" s="160" customFormat="1" x14ac:dyDescent="0.2"/>
    <row r="10" spans="1:7" s="161" customFormat="1" ht="15.2" customHeight="1" x14ac:dyDescent="0.25">
      <c r="A10" s="247" t="s">
        <v>560</v>
      </c>
      <c r="B10" s="246"/>
      <c r="C10" s="246"/>
      <c r="D10" s="246"/>
      <c r="E10" s="246"/>
      <c r="F10" s="246"/>
      <c r="G10" s="246"/>
    </row>
    <row r="11" spans="1:7" s="161" customFormat="1" ht="15.2" customHeight="1" thickBot="1" x14ac:dyDescent="0.3">
      <c r="A11" s="247" t="s">
        <v>210</v>
      </c>
      <c r="B11" s="246"/>
      <c r="C11" s="246"/>
      <c r="D11" s="246"/>
      <c r="E11" s="246"/>
      <c r="F11" s="246"/>
      <c r="G11" s="1341" t="str">
        <f>'KV_9.3.3.sz.mell'!C4</f>
        <v>Forintban!</v>
      </c>
    </row>
    <row r="12" spans="1:7" s="77" customFormat="1" ht="42" customHeight="1" thickBot="1" x14ac:dyDescent="0.25">
      <c r="A12" s="186" t="s">
        <v>15</v>
      </c>
      <c r="B12" s="187" t="s">
        <v>211</v>
      </c>
      <c r="C12" s="187" t="s">
        <v>212</v>
      </c>
      <c r="D12" s="187" t="s">
        <v>213</v>
      </c>
      <c r="E12" s="187" t="s">
        <v>214</v>
      </c>
      <c r="F12" s="187" t="s">
        <v>215</v>
      </c>
      <c r="G12" s="188" t="s">
        <v>52</v>
      </c>
    </row>
    <row r="13" spans="1:7" ht="24" customHeight="1" x14ac:dyDescent="0.2">
      <c r="A13" s="233" t="s">
        <v>17</v>
      </c>
      <c r="B13" s="195" t="s">
        <v>216</v>
      </c>
      <c r="C13" s="162"/>
      <c r="D13" s="162"/>
      <c r="E13" s="162"/>
      <c r="F13" s="162"/>
      <c r="G13" s="234">
        <f>SUM(C13:F13)</f>
        <v>0</v>
      </c>
    </row>
    <row r="14" spans="1:7" ht="24" customHeight="1" x14ac:dyDescent="0.2">
      <c r="A14" s="235" t="s">
        <v>18</v>
      </c>
      <c r="B14" s="196" t="s">
        <v>217</v>
      </c>
      <c r="C14" s="163"/>
      <c r="D14" s="163"/>
      <c r="E14" s="163"/>
      <c r="F14" s="163"/>
      <c r="G14" s="236">
        <f t="shared" ref="G14:G19" si="0">SUM(C14:F14)</f>
        <v>0</v>
      </c>
    </row>
    <row r="15" spans="1:7" ht="24" customHeight="1" x14ac:dyDescent="0.2">
      <c r="A15" s="235" t="s">
        <v>19</v>
      </c>
      <c r="B15" s="196" t="s">
        <v>218</v>
      </c>
      <c r="C15" s="163"/>
      <c r="D15" s="163"/>
      <c r="E15" s="163"/>
      <c r="F15" s="163"/>
      <c r="G15" s="236">
        <f t="shared" si="0"/>
        <v>0</v>
      </c>
    </row>
    <row r="16" spans="1:7" ht="24" customHeight="1" x14ac:dyDescent="0.2">
      <c r="A16" s="235" t="s">
        <v>20</v>
      </c>
      <c r="B16" s="196" t="s">
        <v>219</v>
      </c>
      <c r="C16" s="163"/>
      <c r="D16" s="163"/>
      <c r="E16" s="163"/>
      <c r="F16" s="163"/>
      <c r="G16" s="236">
        <f t="shared" si="0"/>
        <v>0</v>
      </c>
    </row>
    <row r="17" spans="1:7" ht="24" customHeight="1" x14ac:dyDescent="0.2">
      <c r="A17" s="235" t="s">
        <v>21</v>
      </c>
      <c r="B17" s="196" t="s">
        <v>220</v>
      </c>
      <c r="C17" s="163"/>
      <c r="D17" s="163"/>
      <c r="E17" s="163"/>
      <c r="F17" s="163"/>
      <c r="G17" s="236">
        <f t="shared" si="0"/>
        <v>0</v>
      </c>
    </row>
    <row r="18" spans="1:7" ht="24" customHeight="1" thickBot="1" x14ac:dyDescent="0.25">
      <c r="A18" s="237" t="s">
        <v>22</v>
      </c>
      <c r="B18" s="238" t="s">
        <v>221</v>
      </c>
      <c r="C18" s="164"/>
      <c r="D18" s="164"/>
      <c r="E18" s="164"/>
      <c r="F18" s="164"/>
      <c r="G18" s="239">
        <f t="shared" si="0"/>
        <v>0</v>
      </c>
    </row>
    <row r="19" spans="1:7" s="165" customFormat="1" ht="24" customHeight="1" thickBot="1" x14ac:dyDescent="0.25">
      <c r="A19" s="240" t="s">
        <v>23</v>
      </c>
      <c r="B19" s="241" t="s">
        <v>52</v>
      </c>
      <c r="C19" s="242">
        <f>SUM(C13:C18)</f>
        <v>0</v>
      </c>
      <c r="D19" s="242">
        <f>SUM(D13:D18)</f>
        <v>0</v>
      </c>
      <c r="E19" s="242">
        <f>SUM(E13:E18)</f>
        <v>0</v>
      </c>
      <c r="F19" s="242">
        <f>SUM(F13:F18)</f>
        <v>0</v>
      </c>
      <c r="G19" s="243">
        <f t="shared" si="0"/>
        <v>0</v>
      </c>
    </row>
    <row r="20" spans="1:7" s="160" customFormat="1" x14ac:dyDescent="0.2">
      <c r="A20" s="206"/>
      <c r="B20" s="206"/>
      <c r="C20" s="206"/>
      <c r="D20" s="206"/>
      <c r="E20" s="206"/>
      <c r="F20" s="206"/>
      <c r="G20" s="206"/>
    </row>
    <row r="21" spans="1:7" s="160" customFormat="1" x14ac:dyDescent="0.2">
      <c r="A21" s="206"/>
      <c r="B21" s="206"/>
      <c r="C21" s="206"/>
      <c r="D21" s="206"/>
      <c r="E21" s="206"/>
      <c r="F21" s="206"/>
      <c r="G21" s="206"/>
    </row>
    <row r="22" spans="1:7" s="160" customFormat="1" x14ac:dyDescent="0.2">
      <c r="A22" s="206"/>
      <c r="B22" s="206"/>
      <c r="C22" s="206"/>
      <c r="D22" s="206"/>
      <c r="E22" s="206"/>
      <c r="F22" s="206"/>
      <c r="G22" s="206"/>
    </row>
    <row r="23" spans="1:7" s="160" customFormat="1" ht="15.75" x14ac:dyDescent="0.25">
      <c r="A23" s="2167" t="s">
        <v>1115</v>
      </c>
      <c r="B23" s="2168"/>
      <c r="C23" s="2168"/>
      <c r="D23" s="2168"/>
      <c r="G23" s="206"/>
    </row>
    <row r="24" spans="1:7" s="160" customFormat="1" x14ac:dyDescent="0.2">
      <c r="A24" s="206"/>
      <c r="B24" s="206"/>
      <c r="C24" s="206"/>
      <c r="D24" s="206"/>
      <c r="E24" s="206"/>
      <c r="F24" s="206"/>
      <c r="G24" s="206"/>
    </row>
    <row r="25" spans="1:7" x14ac:dyDescent="0.2">
      <c r="A25" s="206"/>
      <c r="B25" s="206"/>
      <c r="C25" s="206"/>
      <c r="D25" s="206"/>
      <c r="E25" s="206"/>
      <c r="F25" s="206"/>
      <c r="G25" s="206"/>
    </row>
    <row r="26" spans="1:7" x14ac:dyDescent="0.2">
      <c r="A26" s="206"/>
      <c r="B26" s="206"/>
      <c r="C26" s="160"/>
      <c r="D26" s="160"/>
      <c r="E26" s="160"/>
      <c r="F26" s="160"/>
      <c r="G26" s="206"/>
    </row>
    <row r="27" spans="1:7" ht="13.5" x14ac:dyDescent="0.25">
      <c r="A27" s="206"/>
      <c r="B27" s="206"/>
      <c r="C27" s="244"/>
      <c r="D27" s="245" t="s">
        <v>222</v>
      </c>
      <c r="E27" s="245"/>
      <c r="F27" s="244"/>
      <c r="G27" s="206"/>
    </row>
    <row r="28" spans="1:7" ht="13.5" x14ac:dyDescent="0.25">
      <c r="C28" s="166"/>
      <c r="D28" s="167"/>
      <c r="E28" s="167"/>
      <c r="F28" s="166"/>
    </row>
    <row r="29" spans="1:7" ht="13.5" x14ac:dyDescent="0.25">
      <c r="C29" s="166"/>
      <c r="D29" s="167"/>
      <c r="E29" s="167"/>
      <c r="F29" s="166"/>
    </row>
  </sheetData>
  <sheetProtection sheet="1"/>
  <customSheetViews>
    <customSheetView guid="{9A8A2574-4E4C-4A0E-A4B4-611EAAF4A38D}" scale="120">
      <pageMargins left="0.78740157480314965" right="0.78740157480314965" top="1.1417322834645669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/>
    </customSheetView>
  </customSheetViews>
  <mergeCells count="5">
    <mergeCell ref="C6:G6"/>
    <mergeCell ref="C8:F8"/>
    <mergeCell ref="A4:G4"/>
    <mergeCell ref="B2:G2"/>
    <mergeCell ref="A23:D23"/>
  </mergeCells>
  <phoneticPr fontId="29" type="noConversion"/>
  <printOptions horizontalCentered="1"/>
  <pageMargins left="0.78740157480314965" right="0.78740157480314965" top="1.1417322834645669" bottom="0.98425196850393704" header="0.78740157480314965" footer="0.78740157480314965"/>
  <pageSetup paperSize="9" scale="95" orientation="portrait" horizontalDpi="300" verticalDpi="300" r:id="rId2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G170"/>
  <sheetViews>
    <sheetView zoomScale="120" zoomScaleNormal="120" zoomScaleSheetLayoutView="100" workbookViewId="0">
      <selection activeCell="B32" sqref="B32"/>
    </sheetView>
  </sheetViews>
  <sheetFormatPr defaultRowHeight="15.75" x14ac:dyDescent="0.25"/>
  <cols>
    <col min="1" max="1" width="9" style="368" customWidth="1"/>
    <col min="2" max="2" width="75.83203125" style="368" customWidth="1"/>
    <col min="3" max="3" width="15.5" style="369" customWidth="1"/>
    <col min="4" max="5" width="15.5" style="368" customWidth="1"/>
    <col min="6" max="6" width="9" style="38" customWidth="1"/>
    <col min="7" max="16384" width="9.33203125" style="38"/>
  </cols>
  <sheetData>
    <row r="1" spans="1:5" ht="14.45" customHeight="1" x14ac:dyDescent="0.25">
      <c r="E1" s="639" t="str">
        <f>CONCATENATE("1. tájékoztató tábla ",ALAPADATOK!A7," ",ALAPADATOK!B7," ",ALAPADATOK!C7," ",ALAPADATOK!D7," ",ALAPADATOK!E7," ",ALAPADATOK!F7," ",ALAPADATOK!G7," ",ALAPADATOK!H7)</f>
        <v>1. tájékoztató tábla a 2 / 2021. ( III.12. ) önkormányzati rendelethez</v>
      </c>
    </row>
    <row r="2" spans="1:5" x14ac:dyDescent="0.25">
      <c r="A2" s="2169" t="str">
        <f>CONCATENATE(ALAPADATOK!A3)</f>
        <v>Mezőzombor Község Önkormányzata</v>
      </c>
      <c r="B2" s="2169"/>
      <c r="C2" s="2170"/>
      <c r="D2" s="2169"/>
      <c r="E2" s="2169"/>
    </row>
    <row r="3" spans="1:5" x14ac:dyDescent="0.25">
      <c r="A3" s="2169" t="str">
        <f>CONCATENATE("Tájékoztató a ",LEFT(ALAPADATOK!D7,4)-2,". évi tény, ",LEFT(ALAPADATOK!D7,4)-1,". évi várható és ",LEFT(ALAPADATOK!D7,4),". évi terv adatokról")</f>
        <v>Tájékoztató a 2019. évi tény, 2020. évi várható és 2021. évi terv adatokról</v>
      </c>
      <c r="B3" s="2169"/>
      <c r="C3" s="2170"/>
      <c r="D3" s="2169"/>
      <c r="E3" s="2169"/>
    </row>
    <row r="4" spans="1:5" ht="15.95" customHeight="1" x14ac:dyDescent="0.25">
      <c r="A4" s="2109" t="s">
        <v>14</v>
      </c>
      <c r="B4" s="2109"/>
      <c r="C4" s="2109"/>
      <c r="D4" s="2109"/>
      <c r="E4" s="2109"/>
    </row>
    <row r="5" spans="1:5" ht="15.95" customHeight="1" thickBot="1" x14ac:dyDescent="0.3">
      <c r="A5" s="2108" t="s">
        <v>150</v>
      </c>
      <c r="B5" s="2108"/>
      <c r="D5" s="138"/>
      <c r="E5" s="292" t="str">
        <f>'KV_10.sz.mell'!G11</f>
        <v>Forintban!</v>
      </c>
    </row>
    <row r="6" spans="1:5" ht="30.75" customHeight="1" thickBot="1" x14ac:dyDescent="0.3">
      <c r="A6" s="23" t="s">
        <v>68</v>
      </c>
      <c r="B6" s="24" t="s">
        <v>16</v>
      </c>
      <c r="C6" s="24" t="str">
        <f>+CONCATENATE(LEFT(KV_ÖSSZEFÜGGÉSEK!A5,4)-2,". évi tény")</f>
        <v>2019. évi tény</v>
      </c>
      <c r="D6" s="390" t="str">
        <f>+CONCATENATE(LEFT(KV_ÖSSZEFÜGGÉSEK!A5,4)-1,". évi várható")</f>
        <v>2020. évi várható</v>
      </c>
      <c r="E6" s="157" t="str">
        <f>+'KV_1.1.sz.mell.'!C8</f>
        <v>2021. évi előirányzat</v>
      </c>
    </row>
    <row r="7" spans="1:5" s="40" customFormat="1" ht="12" customHeight="1" thickBot="1" x14ac:dyDescent="0.25">
      <c r="A7" s="32" t="s">
        <v>488</v>
      </c>
      <c r="B7" s="33" t="s">
        <v>489</v>
      </c>
      <c r="C7" s="33" t="s">
        <v>490</v>
      </c>
      <c r="D7" s="33" t="s">
        <v>492</v>
      </c>
      <c r="E7" s="433" t="s">
        <v>491</v>
      </c>
    </row>
    <row r="8" spans="1:5" s="1" customFormat="1" ht="12" customHeight="1" thickBot="1" x14ac:dyDescent="0.25">
      <c r="A8" s="20" t="s">
        <v>17</v>
      </c>
      <c r="B8" s="21" t="s">
        <v>249</v>
      </c>
      <c r="C8" s="382">
        <f>+C9+C10+C11+C12+C13+C14</f>
        <v>286210855</v>
      </c>
      <c r="D8" s="382">
        <f>+D9+D10+D11+D12+D13+D14</f>
        <v>264111718</v>
      </c>
      <c r="E8" s="248">
        <f>+E9+E10+E11+E12+E13+E14</f>
        <v>280570453</v>
      </c>
    </row>
    <row r="9" spans="1:5" s="1" customFormat="1" ht="12" customHeight="1" x14ac:dyDescent="0.2">
      <c r="A9" s="15" t="s">
        <v>97</v>
      </c>
      <c r="B9" s="401" t="s">
        <v>250</v>
      </c>
      <c r="C9" s="384">
        <v>77429476</v>
      </c>
      <c r="D9" s="384">
        <v>87553987</v>
      </c>
      <c r="E9" s="250">
        <v>90402931</v>
      </c>
    </row>
    <row r="10" spans="1:5" s="1" customFormat="1" ht="12" customHeight="1" x14ac:dyDescent="0.2">
      <c r="A10" s="14" t="s">
        <v>98</v>
      </c>
      <c r="B10" s="402" t="s">
        <v>251</v>
      </c>
      <c r="C10" s="383">
        <v>54509250</v>
      </c>
      <c r="D10" s="383">
        <v>61031650</v>
      </c>
      <c r="E10" s="249">
        <v>68183100</v>
      </c>
    </row>
    <row r="11" spans="1:5" s="1" customFormat="1" ht="12" customHeight="1" x14ac:dyDescent="0.2">
      <c r="A11" s="14" t="s">
        <v>99</v>
      </c>
      <c r="B11" s="402" t="s">
        <v>252</v>
      </c>
      <c r="C11" s="383">
        <v>87052200</v>
      </c>
      <c r="D11" s="383">
        <v>95418120</v>
      </c>
      <c r="E11" s="249">
        <v>106735192</v>
      </c>
    </row>
    <row r="12" spans="1:5" s="1" customFormat="1" ht="12" customHeight="1" x14ac:dyDescent="0.2">
      <c r="A12" s="14" t="s">
        <v>100</v>
      </c>
      <c r="B12" s="402" t="s">
        <v>253</v>
      </c>
      <c r="C12" s="383">
        <v>2981070</v>
      </c>
      <c r="D12" s="383">
        <v>3052440</v>
      </c>
      <c r="E12" s="249">
        <v>5249230</v>
      </c>
    </row>
    <row r="13" spans="1:5" s="1" customFormat="1" ht="12" customHeight="1" x14ac:dyDescent="0.2">
      <c r="A13" s="14" t="s">
        <v>146</v>
      </c>
      <c r="B13" s="278" t="s">
        <v>427</v>
      </c>
      <c r="C13" s="383">
        <v>64238859</v>
      </c>
      <c r="D13" s="383">
        <v>17055521</v>
      </c>
      <c r="E13" s="249">
        <v>10000000</v>
      </c>
    </row>
    <row r="14" spans="1:5" s="1" customFormat="1" ht="12" customHeight="1" thickBot="1" x14ac:dyDescent="0.25">
      <c r="A14" s="16" t="s">
        <v>101</v>
      </c>
      <c r="B14" s="279" t="s">
        <v>428</v>
      </c>
      <c r="C14" s="383"/>
      <c r="D14" s="383"/>
      <c r="E14" s="249"/>
    </row>
    <row r="15" spans="1:5" s="1" customFormat="1" ht="12" customHeight="1" thickBot="1" x14ac:dyDescent="0.25">
      <c r="A15" s="20" t="s">
        <v>18</v>
      </c>
      <c r="B15" s="277" t="s">
        <v>254</v>
      </c>
      <c r="C15" s="382">
        <f>+C16+C17+C18+C19+C20</f>
        <v>257726589</v>
      </c>
      <c r="D15" s="382">
        <f>+D16+D17+D18+D19+D20</f>
        <v>234193200</v>
      </c>
      <c r="E15" s="248">
        <f>+E16+E17+E18+E19+E20</f>
        <v>437996710</v>
      </c>
    </row>
    <row r="16" spans="1:5" s="1" customFormat="1" ht="12" customHeight="1" x14ac:dyDescent="0.2">
      <c r="A16" s="15" t="s">
        <v>103</v>
      </c>
      <c r="B16" s="401" t="s">
        <v>255</v>
      </c>
      <c r="C16" s="384"/>
      <c r="D16" s="384"/>
      <c r="E16" s="250"/>
    </row>
    <row r="17" spans="1:5" s="1" customFormat="1" ht="12" customHeight="1" x14ac:dyDescent="0.2">
      <c r="A17" s="14" t="s">
        <v>104</v>
      </c>
      <c r="B17" s="402" t="s">
        <v>256</v>
      </c>
      <c r="C17" s="383"/>
      <c r="D17" s="383"/>
      <c r="E17" s="249"/>
    </row>
    <row r="18" spans="1:5" s="1" customFormat="1" ht="12" customHeight="1" x14ac:dyDescent="0.2">
      <c r="A18" s="14" t="s">
        <v>105</v>
      </c>
      <c r="B18" s="402" t="s">
        <v>417</v>
      </c>
      <c r="C18" s="383"/>
      <c r="D18" s="383"/>
      <c r="E18" s="249"/>
    </row>
    <row r="19" spans="1:5" s="1" customFormat="1" ht="12" customHeight="1" x14ac:dyDescent="0.2">
      <c r="A19" s="14" t="s">
        <v>106</v>
      </c>
      <c r="B19" s="402" t="s">
        <v>418</v>
      </c>
      <c r="C19" s="383"/>
      <c r="D19" s="383"/>
      <c r="E19" s="249"/>
    </row>
    <row r="20" spans="1:5" s="1" customFormat="1" ht="12" customHeight="1" x14ac:dyDescent="0.2">
      <c r="A20" s="14" t="s">
        <v>107</v>
      </c>
      <c r="B20" s="402" t="s">
        <v>257</v>
      </c>
      <c r="C20" s="383">
        <v>257726589</v>
      </c>
      <c r="D20" s="383">
        <v>234193200</v>
      </c>
      <c r="E20" s="249">
        <v>437996710</v>
      </c>
    </row>
    <row r="21" spans="1:5" s="1" customFormat="1" ht="12" customHeight="1" thickBot="1" x14ac:dyDescent="0.25">
      <c r="A21" s="16" t="s">
        <v>116</v>
      </c>
      <c r="B21" s="279" t="s">
        <v>258</v>
      </c>
      <c r="C21" s="385"/>
      <c r="D21" s="385"/>
      <c r="E21" s="251"/>
    </row>
    <row r="22" spans="1:5" s="1" customFormat="1" ht="12" customHeight="1" thickBot="1" x14ac:dyDescent="0.25">
      <c r="A22" s="20" t="s">
        <v>19</v>
      </c>
      <c r="B22" s="21" t="s">
        <v>259</v>
      </c>
      <c r="C22" s="382">
        <f>+C23+C24+C25+C26+C27</f>
        <v>142033160</v>
      </c>
      <c r="D22" s="382">
        <f>+D23+D24+D25+D26+D27</f>
        <v>0</v>
      </c>
      <c r="E22" s="248">
        <f>+E23+E24+E25+E26+E27</f>
        <v>0</v>
      </c>
    </row>
    <row r="23" spans="1:5" s="1" customFormat="1" ht="12" customHeight="1" x14ac:dyDescent="0.2">
      <c r="A23" s="15" t="s">
        <v>86</v>
      </c>
      <c r="B23" s="401" t="s">
        <v>260</v>
      </c>
      <c r="C23" s="384"/>
      <c r="D23" s="384"/>
      <c r="E23" s="250"/>
    </row>
    <row r="24" spans="1:5" s="1" customFormat="1" ht="12" customHeight="1" x14ac:dyDescent="0.2">
      <c r="A24" s="14" t="s">
        <v>87</v>
      </c>
      <c r="B24" s="402" t="s">
        <v>261</v>
      </c>
      <c r="C24" s="383"/>
      <c r="D24" s="383"/>
      <c r="E24" s="249"/>
    </row>
    <row r="25" spans="1:5" s="1" customFormat="1" ht="12" customHeight="1" x14ac:dyDescent="0.2">
      <c r="A25" s="14" t="s">
        <v>88</v>
      </c>
      <c r="B25" s="402" t="s">
        <v>419</v>
      </c>
      <c r="C25" s="383"/>
      <c r="D25" s="383"/>
      <c r="E25" s="249"/>
    </row>
    <row r="26" spans="1:5" s="1" customFormat="1" ht="12" customHeight="1" x14ac:dyDescent="0.2">
      <c r="A26" s="14" t="s">
        <v>89</v>
      </c>
      <c r="B26" s="402" t="s">
        <v>420</v>
      </c>
      <c r="C26" s="383"/>
      <c r="D26" s="383"/>
      <c r="E26" s="249"/>
    </row>
    <row r="27" spans="1:5" s="1" customFormat="1" ht="12" customHeight="1" x14ac:dyDescent="0.2">
      <c r="A27" s="14" t="s">
        <v>169</v>
      </c>
      <c r="B27" s="402" t="s">
        <v>262</v>
      </c>
      <c r="C27" s="383">
        <v>142033160</v>
      </c>
      <c r="D27" s="383"/>
      <c r="E27" s="249"/>
    </row>
    <row r="28" spans="1:5" s="1" customFormat="1" ht="12" customHeight="1" thickBot="1" x14ac:dyDescent="0.25">
      <c r="A28" s="16" t="s">
        <v>170</v>
      </c>
      <c r="B28" s="403" t="s">
        <v>263</v>
      </c>
      <c r="C28" s="385"/>
      <c r="D28" s="385"/>
      <c r="E28" s="251"/>
    </row>
    <row r="29" spans="1:5" s="1" customFormat="1" ht="12" customHeight="1" thickBot="1" x14ac:dyDescent="0.25">
      <c r="A29" s="20" t="s">
        <v>171</v>
      </c>
      <c r="B29" s="21" t="s">
        <v>264</v>
      </c>
      <c r="C29" s="389">
        <f>SUM(C30:C36)</f>
        <v>40040000</v>
      </c>
      <c r="D29" s="389">
        <f>SUM(D30:D36)</f>
        <v>53300000</v>
      </c>
      <c r="E29" s="432">
        <f>SUM(E30:E36)</f>
        <v>28950000</v>
      </c>
    </row>
    <row r="30" spans="1:5" s="1" customFormat="1" ht="12" customHeight="1" x14ac:dyDescent="0.2">
      <c r="A30" s="15" t="s">
        <v>265</v>
      </c>
      <c r="B30" s="401" t="str">
        <f>'KV_1.1.sz.mell.'!B32</f>
        <v>Építményadó</v>
      </c>
      <c r="C30" s="384">
        <v>4000000</v>
      </c>
      <c r="D30" s="384">
        <v>5000000</v>
      </c>
      <c r="E30" s="283">
        <v>4100000</v>
      </c>
    </row>
    <row r="31" spans="1:5" s="1" customFormat="1" ht="12" customHeight="1" x14ac:dyDescent="0.2">
      <c r="A31" s="14" t="s">
        <v>266</v>
      </c>
      <c r="B31" s="401" t="str">
        <f>'KV_1.1.sz.mell.'!B33</f>
        <v>Idegenforgalmi adó</v>
      </c>
      <c r="C31" s="383">
        <v>100000</v>
      </c>
      <c r="D31" s="383">
        <v>400000</v>
      </c>
      <c r="E31" s="284"/>
    </row>
    <row r="32" spans="1:5" s="1" customFormat="1" ht="12" customHeight="1" x14ac:dyDescent="0.2">
      <c r="A32" s="14" t="s">
        <v>267</v>
      </c>
      <c r="B32" s="401" t="str">
        <f>'KV_1.1.sz.mell.'!B34</f>
        <v>Iparűzési adó</v>
      </c>
      <c r="C32" s="383">
        <v>25000000</v>
      </c>
      <c r="D32" s="383">
        <v>35000000</v>
      </c>
      <c r="E32" s="284">
        <v>20000000</v>
      </c>
    </row>
    <row r="33" spans="1:5" s="1" customFormat="1" ht="12" customHeight="1" x14ac:dyDescent="0.2">
      <c r="A33" s="14" t="s">
        <v>268</v>
      </c>
      <c r="B33" s="401" t="str">
        <f>'KV_1.1.sz.mell.'!B35</f>
        <v xml:space="preserve">Talajterhelési díj </v>
      </c>
      <c r="C33" s="383">
        <v>300000</v>
      </c>
      <c r="D33" s="383">
        <v>900000</v>
      </c>
      <c r="E33" s="284">
        <v>500000</v>
      </c>
    </row>
    <row r="34" spans="1:5" s="1" customFormat="1" ht="12" customHeight="1" x14ac:dyDescent="0.2">
      <c r="A34" s="14" t="s">
        <v>547</v>
      </c>
      <c r="B34" s="401" t="str">
        <f>'KV_1.1.sz.mell.'!B36</f>
        <v>Gépjárműadó</v>
      </c>
      <c r="C34" s="383">
        <v>6000000</v>
      </c>
      <c r="D34" s="383">
        <v>6000000</v>
      </c>
      <c r="E34" s="284"/>
    </row>
    <row r="35" spans="1:5" s="1" customFormat="1" ht="12" customHeight="1" x14ac:dyDescent="0.2">
      <c r="A35" s="14" t="s">
        <v>548</v>
      </c>
      <c r="B35" s="401" t="str">
        <f>'KV_1.1.sz.mell.'!B37</f>
        <v>Telekadó</v>
      </c>
      <c r="C35" s="383"/>
      <c r="D35" s="383">
        <v>6000000</v>
      </c>
      <c r="E35" s="284">
        <v>4200000</v>
      </c>
    </row>
    <row r="36" spans="1:5" s="1" customFormat="1" ht="12" customHeight="1" thickBot="1" x14ac:dyDescent="0.25">
      <c r="A36" s="16" t="s">
        <v>549</v>
      </c>
      <c r="B36" s="401" t="str">
        <f>'KV_1.1.sz.mell.'!B38</f>
        <v>Egyéb bírság bevételei</v>
      </c>
      <c r="C36" s="385">
        <v>4640000</v>
      </c>
      <c r="D36" s="385"/>
      <c r="E36" s="290">
        <v>150000</v>
      </c>
    </row>
    <row r="37" spans="1:5" s="1" customFormat="1" ht="12" customHeight="1" thickBot="1" x14ac:dyDescent="0.25">
      <c r="A37" s="20" t="s">
        <v>21</v>
      </c>
      <c r="B37" s="21" t="s">
        <v>429</v>
      </c>
      <c r="C37" s="382">
        <f>SUM(C38:C48)</f>
        <v>47505350</v>
      </c>
      <c r="D37" s="382">
        <f>SUM(D38:D48)</f>
        <v>14700000</v>
      </c>
      <c r="E37" s="248">
        <f>SUM(E38:E48)</f>
        <v>6400000</v>
      </c>
    </row>
    <row r="38" spans="1:5" s="1" customFormat="1" ht="12" customHeight="1" x14ac:dyDescent="0.2">
      <c r="A38" s="15" t="s">
        <v>90</v>
      </c>
      <c r="B38" s="401" t="s">
        <v>272</v>
      </c>
      <c r="C38" s="384"/>
      <c r="D38" s="384"/>
      <c r="E38" s="250"/>
    </row>
    <row r="39" spans="1:5" s="1" customFormat="1" ht="12" customHeight="1" x14ac:dyDescent="0.2">
      <c r="A39" s="14" t="s">
        <v>91</v>
      </c>
      <c r="B39" s="402" t="s">
        <v>273</v>
      </c>
      <c r="C39" s="383">
        <v>17900000</v>
      </c>
      <c r="D39" s="383">
        <v>6500000</v>
      </c>
      <c r="E39" s="249">
        <v>1000000</v>
      </c>
    </row>
    <row r="40" spans="1:5" s="1" customFormat="1" ht="12" customHeight="1" x14ac:dyDescent="0.2">
      <c r="A40" s="14" t="s">
        <v>92</v>
      </c>
      <c r="B40" s="402" t="s">
        <v>274</v>
      </c>
      <c r="C40" s="383"/>
      <c r="D40" s="383"/>
      <c r="E40" s="249"/>
    </row>
    <row r="41" spans="1:5" s="1" customFormat="1" ht="12" customHeight="1" x14ac:dyDescent="0.2">
      <c r="A41" s="14" t="s">
        <v>173</v>
      </c>
      <c r="B41" s="402" t="s">
        <v>275</v>
      </c>
      <c r="C41" s="383"/>
      <c r="D41" s="383"/>
      <c r="E41" s="249"/>
    </row>
    <row r="42" spans="1:5" s="1" customFormat="1" ht="12" customHeight="1" x14ac:dyDescent="0.2">
      <c r="A42" s="14" t="s">
        <v>174</v>
      </c>
      <c r="B42" s="402" t="s">
        <v>276</v>
      </c>
      <c r="C42" s="383">
        <v>4205000</v>
      </c>
      <c r="D42" s="383">
        <v>5500000</v>
      </c>
      <c r="E42" s="249">
        <v>4000000</v>
      </c>
    </row>
    <row r="43" spans="1:5" s="1" customFormat="1" ht="12" customHeight="1" x14ac:dyDescent="0.2">
      <c r="A43" s="14" t="s">
        <v>175</v>
      </c>
      <c r="B43" s="402" t="s">
        <v>277</v>
      </c>
      <c r="C43" s="383">
        <v>6400350</v>
      </c>
      <c r="D43" s="383">
        <v>2700000</v>
      </c>
      <c r="E43" s="249">
        <v>1400000</v>
      </c>
    </row>
    <row r="44" spans="1:5" s="1" customFormat="1" ht="12" customHeight="1" x14ac:dyDescent="0.2">
      <c r="A44" s="14" t="s">
        <v>176</v>
      </c>
      <c r="B44" s="402" t="s">
        <v>278</v>
      </c>
      <c r="C44" s="383"/>
      <c r="D44" s="383"/>
      <c r="E44" s="249"/>
    </row>
    <row r="45" spans="1:5" s="1" customFormat="1" ht="12" customHeight="1" x14ac:dyDescent="0.2">
      <c r="A45" s="14" t="s">
        <v>177</v>
      </c>
      <c r="B45" s="402" t="s">
        <v>554</v>
      </c>
      <c r="C45" s="383"/>
      <c r="D45" s="383"/>
      <c r="E45" s="249"/>
    </row>
    <row r="46" spans="1:5" s="1" customFormat="1" ht="12" customHeight="1" x14ac:dyDescent="0.2">
      <c r="A46" s="14" t="s">
        <v>270</v>
      </c>
      <c r="B46" s="402" t="s">
        <v>280</v>
      </c>
      <c r="C46" s="386"/>
      <c r="D46" s="386"/>
      <c r="E46" s="252"/>
    </row>
    <row r="47" spans="1:5" s="1" customFormat="1" ht="12" customHeight="1" x14ac:dyDescent="0.2">
      <c r="A47" s="16" t="s">
        <v>271</v>
      </c>
      <c r="B47" s="403" t="s">
        <v>431</v>
      </c>
      <c r="C47" s="387"/>
      <c r="D47" s="387"/>
      <c r="E47" s="253"/>
    </row>
    <row r="48" spans="1:5" s="1" customFormat="1" ht="12" customHeight="1" thickBot="1" x14ac:dyDescent="0.25">
      <c r="A48" s="16" t="s">
        <v>430</v>
      </c>
      <c r="B48" s="279" t="s">
        <v>281</v>
      </c>
      <c r="C48" s="387">
        <v>19000000</v>
      </c>
      <c r="D48" s="387"/>
      <c r="E48" s="253"/>
    </row>
    <row r="49" spans="1:5" s="1" customFormat="1" ht="12" customHeight="1" thickBot="1" x14ac:dyDescent="0.25">
      <c r="A49" s="20" t="s">
        <v>22</v>
      </c>
      <c r="B49" s="21" t="s">
        <v>282</v>
      </c>
      <c r="C49" s="382">
        <f>SUM(C50:C54)</f>
        <v>0</v>
      </c>
      <c r="D49" s="382">
        <f>SUM(D50:D54)</f>
        <v>0</v>
      </c>
      <c r="E49" s="248">
        <f>SUM(E50:E54)</f>
        <v>1000000</v>
      </c>
    </row>
    <row r="50" spans="1:5" s="1" customFormat="1" ht="12" customHeight="1" x14ac:dyDescent="0.2">
      <c r="A50" s="15" t="s">
        <v>93</v>
      </c>
      <c r="B50" s="401" t="s">
        <v>286</v>
      </c>
      <c r="C50" s="447"/>
      <c r="D50" s="447"/>
      <c r="E50" s="275"/>
    </row>
    <row r="51" spans="1:5" s="1" customFormat="1" ht="12" customHeight="1" x14ac:dyDescent="0.2">
      <c r="A51" s="14" t="s">
        <v>94</v>
      </c>
      <c r="B51" s="402" t="s">
        <v>287</v>
      </c>
      <c r="C51" s="386"/>
      <c r="D51" s="386"/>
      <c r="E51" s="252"/>
    </row>
    <row r="52" spans="1:5" s="1" customFormat="1" ht="12" customHeight="1" x14ac:dyDescent="0.2">
      <c r="A52" s="14" t="s">
        <v>283</v>
      </c>
      <c r="B52" s="402" t="s">
        <v>288</v>
      </c>
      <c r="C52" s="386"/>
      <c r="D52" s="386"/>
      <c r="E52" s="252">
        <v>1000000</v>
      </c>
    </row>
    <row r="53" spans="1:5" s="1" customFormat="1" ht="12" customHeight="1" x14ac:dyDescent="0.2">
      <c r="A53" s="14" t="s">
        <v>284</v>
      </c>
      <c r="B53" s="402" t="s">
        <v>289</v>
      </c>
      <c r="C53" s="386"/>
      <c r="D53" s="386"/>
      <c r="E53" s="252"/>
    </row>
    <row r="54" spans="1:5" s="1" customFormat="1" ht="12" customHeight="1" thickBot="1" x14ac:dyDescent="0.25">
      <c r="A54" s="16" t="s">
        <v>285</v>
      </c>
      <c r="B54" s="279" t="s">
        <v>290</v>
      </c>
      <c r="C54" s="387"/>
      <c r="D54" s="387"/>
      <c r="E54" s="253"/>
    </row>
    <row r="55" spans="1:5" s="1" customFormat="1" ht="12" customHeight="1" thickBot="1" x14ac:dyDescent="0.25">
      <c r="A55" s="20" t="s">
        <v>178</v>
      </c>
      <c r="B55" s="21" t="s">
        <v>291</v>
      </c>
      <c r="C55" s="382">
        <f>SUM(C56:C58)</f>
        <v>0</v>
      </c>
      <c r="D55" s="382">
        <f>SUM(D56:D58)</f>
        <v>0</v>
      </c>
      <c r="E55" s="248">
        <f>SUM(E56:E58)</f>
        <v>0</v>
      </c>
    </row>
    <row r="56" spans="1:5" s="1" customFormat="1" ht="12" customHeight="1" x14ac:dyDescent="0.2">
      <c r="A56" s="15" t="s">
        <v>95</v>
      </c>
      <c r="B56" s="401" t="s">
        <v>292</v>
      </c>
      <c r="C56" s="384"/>
      <c r="D56" s="384"/>
      <c r="E56" s="250"/>
    </row>
    <row r="57" spans="1:5" s="1" customFormat="1" ht="12" customHeight="1" x14ac:dyDescent="0.2">
      <c r="A57" s="14" t="s">
        <v>96</v>
      </c>
      <c r="B57" s="402" t="s">
        <v>421</v>
      </c>
      <c r="C57" s="383"/>
      <c r="D57" s="383"/>
      <c r="E57" s="249"/>
    </row>
    <row r="58" spans="1:5" s="1" customFormat="1" ht="12" customHeight="1" x14ac:dyDescent="0.2">
      <c r="A58" s="14" t="s">
        <v>295</v>
      </c>
      <c r="B58" s="402" t="s">
        <v>293</v>
      </c>
      <c r="C58" s="383"/>
      <c r="D58" s="383"/>
      <c r="E58" s="249"/>
    </row>
    <row r="59" spans="1:5" s="1" customFormat="1" ht="12" customHeight="1" thickBot="1" x14ac:dyDescent="0.25">
      <c r="A59" s="16" t="s">
        <v>296</v>
      </c>
      <c r="B59" s="279" t="s">
        <v>294</v>
      </c>
      <c r="C59" s="385"/>
      <c r="D59" s="385"/>
      <c r="E59" s="251"/>
    </row>
    <row r="60" spans="1:5" s="1" customFormat="1" ht="12" customHeight="1" thickBot="1" x14ac:dyDescent="0.25">
      <c r="A60" s="20" t="s">
        <v>24</v>
      </c>
      <c r="B60" s="277" t="s">
        <v>297</v>
      </c>
      <c r="C60" s="382">
        <f>SUM(C61:C63)</f>
        <v>0</v>
      </c>
      <c r="D60" s="382">
        <f>SUM(D61:D63)</f>
        <v>0</v>
      </c>
      <c r="E60" s="248">
        <f>SUM(E61:E63)</f>
        <v>0</v>
      </c>
    </row>
    <row r="61" spans="1:5" s="1" customFormat="1" ht="12" customHeight="1" x14ac:dyDescent="0.2">
      <c r="A61" s="15" t="s">
        <v>179</v>
      </c>
      <c r="B61" s="401" t="s">
        <v>299</v>
      </c>
      <c r="C61" s="386"/>
      <c r="D61" s="386"/>
      <c r="E61" s="252"/>
    </row>
    <row r="62" spans="1:5" s="1" customFormat="1" ht="12" customHeight="1" x14ac:dyDescent="0.2">
      <c r="A62" s="14" t="s">
        <v>180</v>
      </c>
      <c r="B62" s="402" t="s">
        <v>422</v>
      </c>
      <c r="C62" s="386"/>
      <c r="D62" s="386"/>
      <c r="E62" s="252"/>
    </row>
    <row r="63" spans="1:5" s="1" customFormat="1" ht="12" customHeight="1" x14ac:dyDescent="0.2">
      <c r="A63" s="14" t="s">
        <v>228</v>
      </c>
      <c r="B63" s="402" t="s">
        <v>300</v>
      </c>
      <c r="C63" s="386"/>
      <c r="D63" s="386"/>
      <c r="E63" s="252"/>
    </row>
    <row r="64" spans="1:5" s="1" customFormat="1" ht="12" customHeight="1" thickBot="1" x14ac:dyDescent="0.25">
      <c r="A64" s="16" t="s">
        <v>298</v>
      </c>
      <c r="B64" s="279" t="s">
        <v>301</v>
      </c>
      <c r="C64" s="386"/>
      <c r="D64" s="386"/>
      <c r="E64" s="252"/>
    </row>
    <row r="65" spans="1:7" s="1" customFormat="1" ht="12" customHeight="1" thickBot="1" x14ac:dyDescent="0.25">
      <c r="A65" s="473" t="s">
        <v>471</v>
      </c>
      <c r="B65" s="21" t="s">
        <v>302</v>
      </c>
      <c r="C65" s="389">
        <f>+C8+C15+C22+C29+C37+C49+C55+C60</f>
        <v>773515954</v>
      </c>
      <c r="D65" s="389">
        <f>+D8+D15+D22+D29+D37+D49+D55+D60</f>
        <v>566304918</v>
      </c>
      <c r="E65" s="432">
        <f>+E8+E15+E22+E29+E37+E49+E55+E60</f>
        <v>754917163</v>
      </c>
    </row>
    <row r="66" spans="1:7" s="1" customFormat="1" ht="12" customHeight="1" thickBot="1" x14ac:dyDescent="0.25">
      <c r="A66" s="448" t="s">
        <v>303</v>
      </c>
      <c r="B66" s="277" t="s">
        <v>538</v>
      </c>
      <c r="C66" s="382">
        <f>SUM(C67:C69)</f>
        <v>27000000</v>
      </c>
      <c r="D66" s="382">
        <f>SUM(D67:D69)</f>
        <v>17000000</v>
      </c>
      <c r="E66" s="248">
        <f>SUM(E67:E69)</f>
        <v>17000000</v>
      </c>
    </row>
    <row r="67" spans="1:7" s="1" customFormat="1" ht="12" customHeight="1" x14ac:dyDescent="0.2">
      <c r="A67" s="15" t="s">
        <v>332</v>
      </c>
      <c r="B67" s="401" t="s">
        <v>305</v>
      </c>
      <c r="C67" s="386"/>
      <c r="D67" s="386"/>
      <c r="E67" s="252"/>
    </row>
    <row r="68" spans="1:7" s="1" customFormat="1" ht="12" customHeight="1" x14ac:dyDescent="0.2">
      <c r="A68" s="14" t="s">
        <v>341</v>
      </c>
      <c r="B68" s="402" t="s">
        <v>306</v>
      </c>
      <c r="C68" s="386">
        <v>27000000</v>
      </c>
      <c r="D68" s="386">
        <v>17000000</v>
      </c>
      <c r="E68" s="252">
        <v>17000000</v>
      </c>
    </row>
    <row r="69" spans="1:7" s="1" customFormat="1" ht="12" customHeight="1" thickBot="1" x14ac:dyDescent="0.25">
      <c r="A69" s="16" t="s">
        <v>342</v>
      </c>
      <c r="B69" s="467" t="s">
        <v>456</v>
      </c>
      <c r="C69" s="386"/>
      <c r="D69" s="386"/>
      <c r="E69" s="252"/>
    </row>
    <row r="70" spans="1:7" s="1" customFormat="1" ht="12" customHeight="1" thickBot="1" x14ac:dyDescent="0.25">
      <c r="A70" s="448" t="s">
        <v>308</v>
      </c>
      <c r="B70" s="277" t="s">
        <v>309</v>
      </c>
      <c r="C70" s="382">
        <f>SUM(C71:C74)</f>
        <v>0</v>
      </c>
      <c r="D70" s="382">
        <f>SUM(D71:D74)</f>
        <v>0</v>
      </c>
      <c r="E70" s="248">
        <f>SUM(E71:E74)</f>
        <v>0</v>
      </c>
    </row>
    <row r="71" spans="1:7" s="1" customFormat="1" ht="12" customHeight="1" x14ac:dyDescent="0.2">
      <c r="A71" s="15" t="s">
        <v>147</v>
      </c>
      <c r="B71" s="549" t="s">
        <v>310</v>
      </c>
      <c r="C71" s="386"/>
      <c r="D71" s="386"/>
      <c r="E71" s="252"/>
    </row>
    <row r="72" spans="1:7" s="1" customFormat="1" ht="13.5" customHeight="1" x14ac:dyDescent="0.25">
      <c r="A72" s="14" t="s">
        <v>148</v>
      </c>
      <c r="B72" s="549" t="s">
        <v>565</v>
      </c>
      <c r="C72" s="386"/>
      <c r="D72" s="386"/>
      <c r="E72" s="252"/>
      <c r="G72" s="41"/>
    </row>
    <row r="73" spans="1:7" s="1" customFormat="1" ht="12" customHeight="1" x14ac:dyDescent="0.2">
      <c r="A73" s="14" t="s">
        <v>333</v>
      </c>
      <c r="B73" s="549" t="s">
        <v>311</v>
      </c>
      <c r="C73" s="386"/>
      <c r="D73" s="386"/>
      <c r="E73" s="252"/>
    </row>
    <row r="74" spans="1:7" s="1" customFormat="1" ht="12" customHeight="1" thickBot="1" x14ac:dyDescent="0.25">
      <c r="A74" s="16" t="s">
        <v>334</v>
      </c>
      <c r="B74" s="550" t="s">
        <v>566</v>
      </c>
      <c r="C74" s="386"/>
      <c r="D74" s="386"/>
      <c r="E74" s="252"/>
    </row>
    <row r="75" spans="1:7" s="1" customFormat="1" ht="12" customHeight="1" thickBot="1" x14ac:dyDescent="0.25">
      <c r="A75" s="448" t="s">
        <v>312</v>
      </c>
      <c r="B75" s="277" t="s">
        <v>313</v>
      </c>
      <c r="C75" s="382">
        <f>SUM(C76:C77)</f>
        <v>614965425</v>
      </c>
      <c r="D75" s="382">
        <f>SUM(D76:D77)</f>
        <v>370000000</v>
      </c>
      <c r="E75" s="248">
        <f>SUM(E76:E77)</f>
        <v>351089932</v>
      </c>
    </row>
    <row r="76" spans="1:7" s="1" customFormat="1" ht="12" customHeight="1" x14ac:dyDescent="0.2">
      <c r="A76" s="15" t="s">
        <v>335</v>
      </c>
      <c r="B76" s="401" t="s">
        <v>314</v>
      </c>
      <c r="C76" s="386">
        <v>614965425</v>
      </c>
      <c r="D76" s="386">
        <v>370000000</v>
      </c>
      <c r="E76" s="252">
        <v>351089932</v>
      </c>
    </row>
    <row r="77" spans="1:7" s="1" customFormat="1" ht="12" customHeight="1" thickBot="1" x14ac:dyDescent="0.25">
      <c r="A77" s="16" t="s">
        <v>336</v>
      </c>
      <c r="B77" s="279" t="s">
        <v>315</v>
      </c>
      <c r="C77" s="386"/>
      <c r="D77" s="386"/>
      <c r="E77" s="252"/>
    </row>
    <row r="78" spans="1:7" s="1" customFormat="1" ht="12" customHeight="1" thickBot="1" x14ac:dyDescent="0.25">
      <c r="A78" s="448" t="s">
        <v>316</v>
      </c>
      <c r="B78" s="277" t="s">
        <v>317</v>
      </c>
      <c r="C78" s="382">
        <f>SUM(C79:C81)</f>
        <v>0</v>
      </c>
      <c r="D78" s="382">
        <f>SUM(D79:D81)</f>
        <v>0</v>
      </c>
      <c r="E78" s="248">
        <f>SUM(E79:E81)</f>
        <v>0</v>
      </c>
    </row>
    <row r="79" spans="1:7" s="1" customFormat="1" ht="12" customHeight="1" x14ac:dyDescent="0.2">
      <c r="A79" s="15" t="s">
        <v>337</v>
      </c>
      <c r="B79" s="401" t="s">
        <v>318</v>
      </c>
      <c r="C79" s="386"/>
      <c r="D79" s="386"/>
      <c r="E79" s="252"/>
    </row>
    <row r="80" spans="1:7" s="1" customFormat="1" ht="12" customHeight="1" x14ac:dyDescent="0.2">
      <c r="A80" s="14" t="s">
        <v>338</v>
      </c>
      <c r="B80" s="402" t="s">
        <v>319</v>
      </c>
      <c r="C80" s="386"/>
      <c r="D80" s="386"/>
      <c r="E80" s="252"/>
    </row>
    <row r="81" spans="1:6" s="1" customFormat="1" ht="12" customHeight="1" thickBot="1" x14ac:dyDescent="0.25">
      <c r="A81" s="16" t="s">
        <v>339</v>
      </c>
      <c r="B81" s="279" t="s">
        <v>567</v>
      </c>
      <c r="C81" s="386"/>
      <c r="D81" s="386"/>
      <c r="E81" s="252"/>
    </row>
    <row r="82" spans="1:6" s="1" customFormat="1" ht="12" customHeight="1" thickBot="1" x14ac:dyDescent="0.25">
      <c r="A82" s="448" t="s">
        <v>320</v>
      </c>
      <c r="B82" s="277" t="s">
        <v>340</v>
      </c>
      <c r="C82" s="382">
        <f>SUM(C83:C86)</f>
        <v>0</v>
      </c>
      <c r="D82" s="382">
        <f>SUM(D83:D86)</f>
        <v>0</v>
      </c>
      <c r="E82" s="248">
        <f>SUM(E83:E86)</f>
        <v>0</v>
      </c>
    </row>
    <row r="83" spans="1:6" s="1" customFormat="1" ht="12" customHeight="1" x14ac:dyDescent="0.2">
      <c r="A83" s="405" t="s">
        <v>321</v>
      </c>
      <c r="B83" s="401" t="s">
        <v>322</v>
      </c>
      <c r="C83" s="386"/>
      <c r="D83" s="386"/>
      <c r="E83" s="252"/>
    </row>
    <row r="84" spans="1:6" s="1" customFormat="1" ht="12" customHeight="1" x14ac:dyDescent="0.2">
      <c r="A84" s="406" t="s">
        <v>323</v>
      </c>
      <c r="B84" s="402" t="s">
        <v>324</v>
      </c>
      <c r="C84" s="386"/>
      <c r="D84" s="386"/>
      <c r="E84" s="252"/>
    </row>
    <row r="85" spans="1:6" s="1" customFormat="1" ht="12" customHeight="1" x14ac:dyDescent="0.2">
      <c r="A85" s="406" t="s">
        <v>325</v>
      </c>
      <c r="B85" s="402" t="s">
        <v>326</v>
      </c>
      <c r="C85" s="386"/>
      <c r="D85" s="386"/>
      <c r="E85" s="252"/>
    </row>
    <row r="86" spans="1:6" s="1" customFormat="1" ht="12" customHeight="1" thickBot="1" x14ac:dyDescent="0.25">
      <c r="A86" s="407" t="s">
        <v>327</v>
      </c>
      <c r="B86" s="279" t="s">
        <v>328</v>
      </c>
      <c r="C86" s="386"/>
      <c r="D86" s="386"/>
      <c r="E86" s="252"/>
    </row>
    <row r="87" spans="1:6" s="1" customFormat="1" ht="12" customHeight="1" thickBot="1" x14ac:dyDescent="0.25">
      <c r="A87" s="448" t="s">
        <v>329</v>
      </c>
      <c r="B87" s="277" t="s">
        <v>470</v>
      </c>
      <c r="C87" s="450"/>
      <c r="D87" s="450"/>
      <c r="E87" s="451"/>
    </row>
    <row r="88" spans="1:6" s="1" customFormat="1" ht="12" customHeight="1" thickBot="1" x14ac:dyDescent="0.25">
      <c r="A88" s="448" t="s">
        <v>331</v>
      </c>
      <c r="B88" s="277" t="s">
        <v>330</v>
      </c>
      <c r="C88" s="450"/>
      <c r="D88" s="450"/>
      <c r="E88" s="451"/>
    </row>
    <row r="89" spans="1:6" s="1" customFormat="1" ht="12" customHeight="1" thickBot="1" x14ac:dyDescent="0.25">
      <c r="A89" s="448" t="s">
        <v>343</v>
      </c>
      <c r="B89" s="408" t="s">
        <v>473</v>
      </c>
      <c r="C89" s="389">
        <f>+C66+C70+C75+C78+C82+C88+C87</f>
        <v>641965425</v>
      </c>
      <c r="D89" s="389">
        <f>+D66+D70+D75+D78+D82+D88+D87</f>
        <v>387000000</v>
      </c>
      <c r="E89" s="432">
        <f>+E66+E70+E75+E78+E82+E88+E87</f>
        <v>368089932</v>
      </c>
    </row>
    <row r="90" spans="1:6" s="1" customFormat="1" ht="12" customHeight="1" thickBot="1" x14ac:dyDescent="0.25">
      <c r="A90" s="449" t="s">
        <v>472</v>
      </c>
      <c r="B90" s="409" t="s">
        <v>474</v>
      </c>
      <c r="C90" s="389">
        <f>+C65+C89</f>
        <v>1415481379</v>
      </c>
      <c r="D90" s="389">
        <f>+D65+D89</f>
        <v>953304918</v>
      </c>
      <c r="E90" s="432">
        <f>+E65+E89</f>
        <v>1123007095</v>
      </c>
    </row>
    <row r="91" spans="1:6" s="1" customFormat="1" ht="12" customHeight="1" x14ac:dyDescent="0.2">
      <c r="A91" s="354"/>
      <c r="B91" s="355"/>
      <c r="C91" s="356"/>
      <c r="D91" s="357"/>
      <c r="E91" s="358"/>
    </row>
    <row r="92" spans="1:6" s="1" customFormat="1" ht="12" customHeight="1" x14ac:dyDescent="0.2">
      <c r="A92" s="2109" t="s">
        <v>46</v>
      </c>
      <c r="B92" s="2109"/>
      <c r="C92" s="2109"/>
      <c r="D92" s="2109"/>
      <c r="E92" s="2109"/>
    </row>
    <row r="93" spans="1:6" s="1" customFormat="1" ht="12" customHeight="1" thickBot="1" x14ac:dyDescent="0.25">
      <c r="A93" s="2106" t="s">
        <v>151</v>
      </c>
      <c r="B93" s="2106"/>
      <c r="C93" s="369"/>
      <c r="D93" s="138"/>
      <c r="E93" s="292" t="str">
        <f>E5</f>
        <v>Forintban!</v>
      </c>
    </row>
    <row r="94" spans="1:6" s="1" customFormat="1" ht="24" customHeight="1" thickBot="1" x14ac:dyDescent="0.25">
      <c r="A94" s="23" t="s">
        <v>15</v>
      </c>
      <c r="B94" s="24" t="s">
        <v>47</v>
      </c>
      <c r="C94" s="24" t="str">
        <f>+C6</f>
        <v>2019. évi tény</v>
      </c>
      <c r="D94" s="24" t="str">
        <f>+D6</f>
        <v>2020. évi várható</v>
      </c>
      <c r="E94" s="157" t="str">
        <f>+E6</f>
        <v>2021. évi előirányzat</v>
      </c>
      <c r="F94" s="146"/>
    </row>
    <row r="95" spans="1:6" s="1" customFormat="1" ht="12" customHeight="1" thickBot="1" x14ac:dyDescent="0.25">
      <c r="A95" s="32" t="s">
        <v>488</v>
      </c>
      <c r="B95" s="33" t="s">
        <v>489</v>
      </c>
      <c r="C95" s="33" t="s">
        <v>490</v>
      </c>
      <c r="D95" s="33" t="s">
        <v>492</v>
      </c>
      <c r="E95" s="433" t="s">
        <v>491</v>
      </c>
      <c r="F95" s="146"/>
    </row>
    <row r="96" spans="1:6" s="1" customFormat="1" ht="15.2" customHeight="1" thickBot="1" x14ac:dyDescent="0.25">
      <c r="A96" s="22" t="s">
        <v>17</v>
      </c>
      <c r="B96" s="28" t="s">
        <v>432</v>
      </c>
      <c r="C96" s="381">
        <f>C97+C98+C99+C100+C101+C114</f>
        <v>611693385</v>
      </c>
      <c r="D96" s="381">
        <f>D97+D98+D99+D100+D101+D114</f>
        <v>444738800</v>
      </c>
      <c r="E96" s="476">
        <f>E97+E98+E99+E100+E101+E114</f>
        <v>547923724</v>
      </c>
      <c r="F96" s="146"/>
    </row>
    <row r="97" spans="1:5" s="1" customFormat="1" ht="12.95" customHeight="1" x14ac:dyDescent="0.2">
      <c r="A97" s="17" t="s">
        <v>97</v>
      </c>
      <c r="B97" s="10" t="s">
        <v>48</v>
      </c>
      <c r="C97" s="483">
        <v>312729320</v>
      </c>
      <c r="D97" s="483">
        <v>216280800</v>
      </c>
      <c r="E97" s="477">
        <v>300245105</v>
      </c>
    </row>
    <row r="98" spans="1:5" ht="16.5" customHeight="1" x14ac:dyDescent="0.25">
      <c r="A98" s="14" t="s">
        <v>98</v>
      </c>
      <c r="B98" s="8" t="s">
        <v>181</v>
      </c>
      <c r="C98" s="383">
        <v>41353239</v>
      </c>
      <c r="D98" s="383">
        <v>24382000</v>
      </c>
      <c r="E98" s="249">
        <v>46537992</v>
      </c>
    </row>
    <row r="99" spans="1:5" x14ac:dyDescent="0.25">
      <c r="A99" s="14" t="s">
        <v>99</v>
      </c>
      <c r="B99" s="8" t="s">
        <v>138</v>
      </c>
      <c r="C99" s="385">
        <v>230660826</v>
      </c>
      <c r="D99" s="385">
        <v>177126000</v>
      </c>
      <c r="E99" s="251">
        <v>179640627</v>
      </c>
    </row>
    <row r="100" spans="1:5" s="40" customFormat="1" ht="12" customHeight="1" x14ac:dyDescent="0.2">
      <c r="A100" s="14" t="s">
        <v>100</v>
      </c>
      <c r="B100" s="11" t="s">
        <v>182</v>
      </c>
      <c r="C100" s="385">
        <v>20000000</v>
      </c>
      <c r="D100" s="385">
        <v>25000000</v>
      </c>
      <c r="E100" s="251">
        <v>17000000</v>
      </c>
    </row>
    <row r="101" spans="1:5" ht="12" customHeight="1" x14ac:dyDescent="0.25">
      <c r="A101" s="14" t="s">
        <v>111</v>
      </c>
      <c r="B101" s="19" t="s">
        <v>183</v>
      </c>
      <c r="C101" s="385">
        <v>6950000</v>
      </c>
      <c r="D101" s="385">
        <v>1950000</v>
      </c>
      <c r="E101" s="251">
        <v>4500000</v>
      </c>
    </row>
    <row r="102" spans="1:5" ht="12" customHeight="1" x14ac:dyDescent="0.25">
      <c r="A102" s="14" t="s">
        <v>101</v>
      </c>
      <c r="B102" s="8" t="s">
        <v>437</v>
      </c>
      <c r="C102" s="385"/>
      <c r="D102" s="385"/>
      <c r="E102" s="251"/>
    </row>
    <row r="103" spans="1:5" ht="12" customHeight="1" x14ac:dyDescent="0.25">
      <c r="A103" s="14" t="s">
        <v>102</v>
      </c>
      <c r="B103" s="142" t="s">
        <v>436</v>
      </c>
      <c r="C103" s="385"/>
      <c r="D103" s="385"/>
      <c r="E103" s="251"/>
    </row>
    <row r="104" spans="1:5" ht="12" customHeight="1" x14ac:dyDescent="0.25">
      <c r="A104" s="14" t="s">
        <v>112</v>
      </c>
      <c r="B104" s="142" t="s">
        <v>435</v>
      </c>
      <c r="C104" s="385"/>
      <c r="D104" s="385"/>
      <c r="E104" s="251"/>
    </row>
    <row r="105" spans="1:5" ht="12" customHeight="1" x14ac:dyDescent="0.25">
      <c r="A105" s="14" t="s">
        <v>113</v>
      </c>
      <c r="B105" s="140" t="s">
        <v>346</v>
      </c>
      <c r="C105" s="385"/>
      <c r="D105" s="385"/>
      <c r="E105" s="251"/>
    </row>
    <row r="106" spans="1:5" ht="12" customHeight="1" x14ac:dyDescent="0.25">
      <c r="A106" s="14" t="s">
        <v>114</v>
      </c>
      <c r="B106" s="141" t="s">
        <v>347</v>
      </c>
      <c r="C106" s="385"/>
      <c r="D106" s="385"/>
      <c r="E106" s="251"/>
    </row>
    <row r="107" spans="1:5" ht="12" customHeight="1" x14ac:dyDescent="0.25">
      <c r="A107" s="14" t="s">
        <v>115</v>
      </c>
      <c r="B107" s="141" t="s">
        <v>348</v>
      </c>
      <c r="C107" s="385"/>
      <c r="D107" s="385"/>
      <c r="E107" s="251"/>
    </row>
    <row r="108" spans="1:5" ht="12" customHeight="1" x14ac:dyDescent="0.25">
      <c r="A108" s="14" t="s">
        <v>117</v>
      </c>
      <c r="B108" s="140" t="s">
        <v>349</v>
      </c>
      <c r="C108" s="385">
        <v>5000000</v>
      </c>
      <c r="D108" s="385"/>
      <c r="E108" s="251"/>
    </row>
    <row r="109" spans="1:5" ht="12" customHeight="1" x14ac:dyDescent="0.25">
      <c r="A109" s="14" t="s">
        <v>184</v>
      </c>
      <c r="B109" s="140" t="s">
        <v>350</v>
      </c>
      <c r="C109" s="385"/>
      <c r="D109" s="385"/>
      <c r="E109" s="251"/>
    </row>
    <row r="110" spans="1:5" ht="12" customHeight="1" x14ac:dyDescent="0.25">
      <c r="A110" s="14" t="s">
        <v>344</v>
      </c>
      <c r="B110" s="141" t="s">
        <v>351</v>
      </c>
      <c r="C110" s="385"/>
      <c r="D110" s="385"/>
      <c r="E110" s="251"/>
    </row>
    <row r="111" spans="1:5" ht="12" customHeight="1" x14ac:dyDescent="0.25">
      <c r="A111" s="13" t="s">
        <v>345</v>
      </c>
      <c r="B111" s="142" t="s">
        <v>352</v>
      </c>
      <c r="C111" s="385"/>
      <c r="D111" s="385"/>
      <c r="E111" s="251"/>
    </row>
    <row r="112" spans="1:5" ht="12" customHeight="1" x14ac:dyDescent="0.25">
      <c r="A112" s="14" t="s">
        <v>433</v>
      </c>
      <c r="B112" s="142" t="s">
        <v>353</v>
      </c>
      <c r="C112" s="385"/>
      <c r="D112" s="385"/>
      <c r="E112" s="251"/>
    </row>
    <row r="113" spans="1:5" ht="12" customHeight="1" x14ac:dyDescent="0.25">
      <c r="A113" s="16" t="s">
        <v>434</v>
      </c>
      <c r="B113" s="142" t="s">
        <v>354</v>
      </c>
      <c r="C113" s="385">
        <v>1950000</v>
      </c>
      <c r="D113" s="385"/>
      <c r="E113" s="251"/>
    </row>
    <row r="114" spans="1:5" ht="12" customHeight="1" x14ac:dyDescent="0.25">
      <c r="A114" s="14" t="s">
        <v>438</v>
      </c>
      <c r="B114" s="11" t="s">
        <v>49</v>
      </c>
      <c r="C114" s="383"/>
      <c r="D114" s="383"/>
      <c r="E114" s="249"/>
    </row>
    <row r="115" spans="1:5" ht="12" customHeight="1" x14ac:dyDescent="0.25">
      <c r="A115" s="14" t="s">
        <v>439</v>
      </c>
      <c r="B115" s="8" t="s">
        <v>441</v>
      </c>
      <c r="C115" s="383"/>
      <c r="D115" s="383"/>
      <c r="E115" s="249"/>
    </row>
    <row r="116" spans="1:5" ht="12" customHeight="1" thickBot="1" x14ac:dyDescent="0.3">
      <c r="A116" s="18" t="s">
        <v>440</v>
      </c>
      <c r="B116" s="471" t="s">
        <v>442</v>
      </c>
      <c r="C116" s="484"/>
      <c r="D116" s="484"/>
      <c r="E116" s="478"/>
    </row>
    <row r="117" spans="1:5" ht="12" customHeight="1" thickBot="1" x14ac:dyDescent="0.3">
      <c r="A117" s="468" t="s">
        <v>18</v>
      </c>
      <c r="B117" s="469" t="s">
        <v>355</v>
      </c>
      <c r="C117" s="485">
        <f>+C118+C120+C122</f>
        <v>776787994</v>
      </c>
      <c r="D117" s="485">
        <f>+D118+D120+D122</f>
        <v>491566118</v>
      </c>
      <c r="E117" s="479">
        <f>+E118+E120+E122</f>
        <v>547260553</v>
      </c>
    </row>
    <row r="118" spans="1:5" ht="12" customHeight="1" x14ac:dyDescent="0.25">
      <c r="A118" s="15" t="s">
        <v>103</v>
      </c>
      <c r="B118" s="8" t="s">
        <v>227</v>
      </c>
      <c r="C118" s="384">
        <v>776787994</v>
      </c>
      <c r="D118" s="384">
        <v>367949353</v>
      </c>
      <c r="E118" s="250">
        <v>429646847</v>
      </c>
    </row>
    <row r="119" spans="1:5" x14ac:dyDescent="0.25">
      <c r="A119" s="15" t="s">
        <v>104</v>
      </c>
      <c r="B119" s="12" t="s">
        <v>359</v>
      </c>
      <c r="C119" s="384"/>
      <c r="D119" s="384"/>
      <c r="E119" s="250"/>
    </row>
    <row r="120" spans="1:5" ht="12" customHeight="1" x14ac:dyDescent="0.25">
      <c r="A120" s="15" t="s">
        <v>105</v>
      </c>
      <c r="B120" s="12" t="s">
        <v>185</v>
      </c>
      <c r="C120" s="383"/>
      <c r="D120" s="383">
        <v>123616765</v>
      </c>
      <c r="E120" s="249">
        <v>117613706</v>
      </c>
    </row>
    <row r="121" spans="1:5" ht="12" customHeight="1" x14ac:dyDescent="0.25">
      <c r="A121" s="15" t="s">
        <v>106</v>
      </c>
      <c r="B121" s="12" t="s">
        <v>360</v>
      </c>
      <c r="C121" s="383"/>
      <c r="D121" s="383"/>
      <c r="E121" s="249"/>
    </row>
    <row r="122" spans="1:5" ht="12" customHeight="1" x14ac:dyDescent="0.25">
      <c r="A122" s="15" t="s">
        <v>107</v>
      </c>
      <c r="B122" s="279" t="s">
        <v>229</v>
      </c>
      <c r="C122" s="383"/>
      <c r="D122" s="383"/>
      <c r="E122" s="249"/>
    </row>
    <row r="123" spans="1:5" ht="12" customHeight="1" x14ac:dyDescent="0.25">
      <c r="A123" s="15" t="s">
        <v>116</v>
      </c>
      <c r="B123" s="278" t="s">
        <v>423</v>
      </c>
      <c r="C123" s="383"/>
      <c r="D123" s="383"/>
      <c r="E123" s="249"/>
    </row>
    <row r="124" spans="1:5" ht="12" customHeight="1" x14ac:dyDescent="0.25">
      <c r="A124" s="15" t="s">
        <v>118</v>
      </c>
      <c r="B124" s="397" t="s">
        <v>365</v>
      </c>
      <c r="C124" s="383"/>
      <c r="D124" s="383"/>
      <c r="E124" s="249"/>
    </row>
    <row r="125" spans="1:5" ht="12" customHeight="1" x14ac:dyDescent="0.25">
      <c r="A125" s="15" t="s">
        <v>186</v>
      </c>
      <c r="B125" s="141" t="s">
        <v>348</v>
      </c>
      <c r="C125" s="383"/>
      <c r="D125" s="383"/>
      <c r="E125" s="249"/>
    </row>
    <row r="126" spans="1:5" ht="12" customHeight="1" x14ac:dyDescent="0.25">
      <c r="A126" s="15" t="s">
        <v>187</v>
      </c>
      <c r="B126" s="141" t="s">
        <v>364</v>
      </c>
      <c r="C126" s="383"/>
      <c r="D126" s="383"/>
      <c r="E126" s="249"/>
    </row>
    <row r="127" spans="1:5" ht="12" customHeight="1" x14ac:dyDescent="0.25">
      <c r="A127" s="15" t="s">
        <v>188</v>
      </c>
      <c r="B127" s="141" t="s">
        <v>363</v>
      </c>
      <c r="C127" s="383"/>
      <c r="D127" s="383"/>
      <c r="E127" s="249"/>
    </row>
    <row r="128" spans="1:5" ht="12" customHeight="1" x14ac:dyDescent="0.25">
      <c r="A128" s="15" t="s">
        <v>356</v>
      </c>
      <c r="B128" s="141" t="s">
        <v>351</v>
      </c>
      <c r="C128" s="383"/>
      <c r="D128" s="383"/>
      <c r="E128" s="249"/>
    </row>
    <row r="129" spans="1:5" ht="12" customHeight="1" x14ac:dyDescent="0.25">
      <c r="A129" s="15" t="s">
        <v>357</v>
      </c>
      <c r="B129" s="141" t="s">
        <v>362</v>
      </c>
      <c r="C129" s="383"/>
      <c r="D129" s="383"/>
      <c r="E129" s="249"/>
    </row>
    <row r="130" spans="1:5" ht="12" customHeight="1" thickBot="1" x14ac:dyDescent="0.3">
      <c r="A130" s="13" t="s">
        <v>358</v>
      </c>
      <c r="B130" s="141" t="s">
        <v>361</v>
      </c>
      <c r="C130" s="385"/>
      <c r="D130" s="385"/>
      <c r="E130" s="251"/>
    </row>
    <row r="131" spans="1:5" ht="12" customHeight="1" thickBot="1" x14ac:dyDescent="0.3">
      <c r="A131" s="20" t="s">
        <v>19</v>
      </c>
      <c r="B131" s="122" t="s">
        <v>443</v>
      </c>
      <c r="C131" s="382">
        <f>+C96+C117</f>
        <v>1388481379</v>
      </c>
      <c r="D131" s="382">
        <f>+D96+D117</f>
        <v>936304918</v>
      </c>
      <c r="E131" s="248">
        <f>+E96+E117</f>
        <v>1095184277</v>
      </c>
    </row>
    <row r="132" spans="1:5" ht="12" customHeight="1" thickBot="1" x14ac:dyDescent="0.3">
      <c r="A132" s="20" t="s">
        <v>20</v>
      </c>
      <c r="B132" s="122" t="s">
        <v>444</v>
      </c>
      <c r="C132" s="382">
        <f>+C133+C134+C135</f>
        <v>27000000</v>
      </c>
      <c r="D132" s="382">
        <f>+D133+D134+D135</f>
        <v>17000000</v>
      </c>
      <c r="E132" s="248">
        <f>+E133+E134+E135</f>
        <v>17000000</v>
      </c>
    </row>
    <row r="133" spans="1:5" ht="12" customHeight="1" x14ac:dyDescent="0.25">
      <c r="A133" s="15" t="s">
        <v>265</v>
      </c>
      <c r="B133" s="12" t="s">
        <v>451</v>
      </c>
      <c r="C133" s="383"/>
      <c r="D133" s="383"/>
      <c r="E133" s="249"/>
    </row>
    <row r="134" spans="1:5" ht="12" customHeight="1" x14ac:dyDescent="0.25">
      <c r="A134" s="15" t="s">
        <v>266</v>
      </c>
      <c r="B134" s="12" t="s">
        <v>452</v>
      </c>
      <c r="C134" s="383">
        <v>27000000</v>
      </c>
      <c r="D134" s="383">
        <v>17000000</v>
      </c>
      <c r="E134" s="249">
        <v>17000000</v>
      </c>
    </row>
    <row r="135" spans="1:5" ht="12" customHeight="1" thickBot="1" x14ac:dyDescent="0.3">
      <c r="A135" s="13" t="s">
        <v>267</v>
      </c>
      <c r="B135" s="12" t="s">
        <v>453</v>
      </c>
      <c r="C135" s="383"/>
      <c r="D135" s="383"/>
      <c r="E135" s="249"/>
    </row>
    <row r="136" spans="1:5" ht="12" customHeight="1" thickBot="1" x14ac:dyDescent="0.3">
      <c r="A136" s="20" t="s">
        <v>21</v>
      </c>
      <c r="B136" s="122" t="s">
        <v>445</v>
      </c>
      <c r="C136" s="382">
        <f>SUM(C137:C142)</f>
        <v>0</v>
      </c>
      <c r="D136" s="382">
        <f>SUM(D137:D142)</f>
        <v>0</v>
      </c>
      <c r="E136" s="248">
        <f>SUM(E137:E142)</f>
        <v>0</v>
      </c>
    </row>
    <row r="137" spans="1:5" ht="12" customHeight="1" x14ac:dyDescent="0.25">
      <c r="A137" s="15" t="s">
        <v>90</v>
      </c>
      <c r="B137" s="9" t="s">
        <v>454</v>
      </c>
      <c r="C137" s="383"/>
      <c r="D137" s="383"/>
      <c r="E137" s="249"/>
    </row>
    <row r="138" spans="1:5" ht="12" customHeight="1" x14ac:dyDescent="0.25">
      <c r="A138" s="15" t="s">
        <v>91</v>
      </c>
      <c r="B138" s="9" t="s">
        <v>446</v>
      </c>
      <c r="C138" s="383"/>
      <c r="D138" s="383"/>
      <c r="E138" s="249"/>
    </row>
    <row r="139" spans="1:5" ht="12" customHeight="1" x14ac:dyDescent="0.25">
      <c r="A139" s="15" t="s">
        <v>92</v>
      </c>
      <c r="B139" s="9" t="s">
        <v>447</v>
      </c>
      <c r="C139" s="383"/>
      <c r="D139" s="383"/>
      <c r="E139" s="249"/>
    </row>
    <row r="140" spans="1:5" ht="12" customHeight="1" x14ac:dyDescent="0.25">
      <c r="A140" s="15" t="s">
        <v>173</v>
      </c>
      <c r="B140" s="9" t="s">
        <v>448</v>
      </c>
      <c r="C140" s="383"/>
      <c r="D140" s="383"/>
      <c r="E140" s="249"/>
    </row>
    <row r="141" spans="1:5" ht="12" customHeight="1" x14ac:dyDescent="0.25">
      <c r="A141" s="15" t="s">
        <v>174</v>
      </c>
      <c r="B141" s="9" t="s">
        <v>449</v>
      </c>
      <c r="C141" s="383"/>
      <c r="D141" s="383"/>
      <c r="E141" s="249"/>
    </row>
    <row r="142" spans="1:5" ht="12" customHeight="1" thickBot="1" x14ac:dyDescent="0.3">
      <c r="A142" s="13" t="s">
        <v>175</v>
      </c>
      <c r="B142" s="9" t="s">
        <v>450</v>
      </c>
      <c r="C142" s="383"/>
      <c r="D142" s="383"/>
      <c r="E142" s="249"/>
    </row>
    <row r="143" spans="1:5" ht="12" customHeight="1" thickBot="1" x14ac:dyDescent="0.3">
      <c r="A143" s="20" t="s">
        <v>22</v>
      </c>
      <c r="B143" s="122" t="s">
        <v>458</v>
      </c>
      <c r="C143" s="389">
        <f>+C144+C145+C146+C147</f>
        <v>0</v>
      </c>
      <c r="D143" s="389">
        <f>+D144+D145+D146+D147</f>
        <v>0</v>
      </c>
      <c r="E143" s="432">
        <f>+E144+E145+E146+E147</f>
        <v>10822818</v>
      </c>
    </row>
    <row r="144" spans="1:5" ht="12" customHeight="1" x14ac:dyDescent="0.25">
      <c r="A144" s="15" t="s">
        <v>93</v>
      </c>
      <c r="B144" s="9" t="s">
        <v>366</v>
      </c>
      <c r="C144" s="383"/>
      <c r="D144" s="383"/>
      <c r="E144" s="249"/>
    </row>
    <row r="145" spans="1:6" ht="12" customHeight="1" x14ac:dyDescent="0.25">
      <c r="A145" s="15" t="s">
        <v>94</v>
      </c>
      <c r="B145" s="9" t="s">
        <v>367</v>
      </c>
      <c r="C145" s="383"/>
      <c r="D145" s="383"/>
      <c r="E145" s="249">
        <v>10822818</v>
      </c>
    </row>
    <row r="146" spans="1:6" ht="12" customHeight="1" x14ac:dyDescent="0.25">
      <c r="A146" s="15" t="s">
        <v>283</v>
      </c>
      <c r="B146" s="9" t="s">
        <v>459</v>
      </c>
      <c r="C146" s="383"/>
      <c r="D146" s="383"/>
      <c r="E146" s="249"/>
    </row>
    <row r="147" spans="1:6" ht="12" customHeight="1" thickBot="1" x14ac:dyDescent="0.3">
      <c r="A147" s="13" t="s">
        <v>284</v>
      </c>
      <c r="B147" s="7" t="s">
        <v>385</v>
      </c>
      <c r="C147" s="383"/>
      <c r="D147" s="383"/>
      <c r="E147" s="249"/>
    </row>
    <row r="148" spans="1:6" ht="12" customHeight="1" thickBot="1" x14ac:dyDescent="0.3">
      <c r="A148" s="20" t="s">
        <v>23</v>
      </c>
      <c r="B148" s="122" t="s">
        <v>460</v>
      </c>
      <c r="C148" s="486">
        <f>SUM(C149:C153)</f>
        <v>0</v>
      </c>
      <c r="D148" s="486">
        <f>SUM(D149:D153)</f>
        <v>0</v>
      </c>
      <c r="E148" s="480">
        <f>SUM(E149:E153)</f>
        <v>0</v>
      </c>
    </row>
    <row r="149" spans="1:6" ht="12" customHeight="1" x14ac:dyDescent="0.25">
      <c r="A149" s="15" t="s">
        <v>95</v>
      </c>
      <c r="B149" s="9" t="s">
        <v>455</v>
      </c>
      <c r="C149" s="383"/>
      <c r="D149" s="383"/>
      <c r="E149" s="249"/>
    </row>
    <row r="150" spans="1:6" ht="12" customHeight="1" x14ac:dyDescent="0.25">
      <c r="A150" s="15" t="s">
        <v>96</v>
      </c>
      <c r="B150" s="9" t="s">
        <v>462</v>
      </c>
      <c r="C150" s="383"/>
      <c r="D150" s="383"/>
      <c r="E150" s="249"/>
    </row>
    <row r="151" spans="1:6" ht="12" customHeight="1" x14ac:dyDescent="0.25">
      <c r="A151" s="15" t="s">
        <v>295</v>
      </c>
      <c r="B151" s="9" t="s">
        <v>457</v>
      </c>
      <c r="C151" s="383"/>
      <c r="D151" s="383"/>
      <c r="E151" s="249"/>
    </row>
    <row r="152" spans="1:6" ht="12" customHeight="1" x14ac:dyDescent="0.25">
      <c r="A152" s="15" t="s">
        <v>296</v>
      </c>
      <c r="B152" s="9" t="s">
        <v>463</v>
      </c>
      <c r="C152" s="383"/>
      <c r="D152" s="383"/>
      <c r="E152" s="249"/>
    </row>
    <row r="153" spans="1:6" ht="12" customHeight="1" thickBot="1" x14ac:dyDescent="0.3">
      <c r="A153" s="15" t="s">
        <v>461</v>
      </c>
      <c r="B153" s="9" t="s">
        <v>464</v>
      </c>
      <c r="C153" s="383"/>
      <c r="D153" s="383"/>
      <c r="E153" s="249"/>
    </row>
    <row r="154" spans="1:6" ht="12" customHeight="1" thickBot="1" x14ac:dyDescent="0.3">
      <c r="A154" s="20" t="s">
        <v>24</v>
      </c>
      <c r="B154" s="122" t="s">
        <v>465</v>
      </c>
      <c r="C154" s="487"/>
      <c r="D154" s="487"/>
      <c r="E154" s="481"/>
    </row>
    <row r="155" spans="1:6" ht="12" customHeight="1" thickBot="1" x14ac:dyDescent="0.3">
      <c r="A155" s="20" t="s">
        <v>25</v>
      </c>
      <c r="B155" s="122" t="s">
        <v>466</v>
      </c>
      <c r="C155" s="487"/>
      <c r="D155" s="487"/>
      <c r="E155" s="481"/>
    </row>
    <row r="156" spans="1:6" ht="15.2" customHeight="1" thickBot="1" x14ac:dyDescent="0.3">
      <c r="A156" s="20" t="s">
        <v>26</v>
      </c>
      <c r="B156" s="122" t="s">
        <v>468</v>
      </c>
      <c r="C156" s="488">
        <f>+C132+C136+C143+C148+C154+C155</f>
        <v>27000000</v>
      </c>
      <c r="D156" s="488">
        <f>+D132+D136+D143+D148+D154+D155</f>
        <v>17000000</v>
      </c>
      <c r="E156" s="482">
        <f>+E132+E136+E143+E148+E154+E155</f>
        <v>27822818</v>
      </c>
      <c r="F156" s="123"/>
    </row>
    <row r="157" spans="1:6" s="1" customFormat="1" ht="12.95" customHeight="1" thickBot="1" x14ac:dyDescent="0.25">
      <c r="A157" s="280" t="s">
        <v>27</v>
      </c>
      <c r="B157" s="365" t="s">
        <v>467</v>
      </c>
      <c r="C157" s="488">
        <f>+C131+C156</f>
        <v>1415481379</v>
      </c>
      <c r="D157" s="488">
        <f>+D131+D156</f>
        <v>953304918</v>
      </c>
      <c r="E157" s="482">
        <f>+E131+E156</f>
        <v>1123007095</v>
      </c>
    </row>
    <row r="158" spans="1:6" x14ac:dyDescent="0.25">
      <c r="C158" s="368"/>
      <c r="E158" s="645">
        <f>E90-E157</f>
        <v>0</v>
      </c>
    </row>
    <row r="159" spans="1:6" x14ac:dyDescent="0.25">
      <c r="C159" s="368"/>
    </row>
    <row r="160" spans="1:6" x14ac:dyDescent="0.25">
      <c r="C160" s="368"/>
    </row>
    <row r="161" spans="3:3" ht="16.5" customHeight="1" x14ac:dyDescent="0.25">
      <c r="C161" s="368"/>
    </row>
    <row r="162" spans="3:3" x14ac:dyDescent="0.25">
      <c r="C162" s="368"/>
    </row>
    <row r="163" spans="3:3" x14ac:dyDescent="0.25">
      <c r="C163" s="368"/>
    </row>
    <row r="164" spans="3:3" x14ac:dyDescent="0.25">
      <c r="C164" s="368"/>
    </row>
    <row r="165" spans="3:3" x14ac:dyDescent="0.25">
      <c r="C165" s="368"/>
    </row>
    <row r="166" spans="3:3" x14ac:dyDescent="0.25">
      <c r="C166" s="368"/>
    </row>
    <row r="167" spans="3:3" x14ac:dyDescent="0.25">
      <c r="C167" s="368"/>
    </row>
    <row r="168" spans="3:3" x14ac:dyDescent="0.25">
      <c r="C168" s="368"/>
    </row>
    <row r="169" spans="3:3" x14ac:dyDescent="0.25">
      <c r="C169" s="368"/>
    </row>
    <row r="170" spans="3:3" x14ac:dyDescent="0.25">
      <c r="C170" s="368"/>
    </row>
  </sheetData>
  <customSheetViews>
    <customSheetView guid="{9A8A2574-4E4C-4A0E-A4B4-611EAAF4A38D}" scale="120">
      <selection activeCell="E149" sqref="E149"/>
      <rowBreaks count="1" manualBreakCount="1">
        <brk id="91" max="4" man="1"/>
      </rowBreaks>
      <pageMargins left="0.78740157480314965" right="0.78740157480314965" top="0.6692913385826772" bottom="0.47244094488188981" header="0.39370078740157483" footer="0.19685039370078741"/>
      <printOptions horizontalCentered="1"/>
      <pageSetup paperSize="9" scale="65" fitToWidth="3" fitToHeight="2" orientation="portrait" r:id="rId1"/>
      <headerFooter alignWithMargins="0"/>
    </customSheetView>
  </customSheetViews>
  <mergeCells count="6">
    <mergeCell ref="A4:E4"/>
    <mergeCell ref="A92:E92"/>
    <mergeCell ref="A93:B93"/>
    <mergeCell ref="A5:B5"/>
    <mergeCell ref="A2:E2"/>
    <mergeCell ref="A3:E3"/>
  </mergeCells>
  <phoneticPr fontId="29" type="noConversion"/>
  <printOptions horizontalCentered="1"/>
  <pageMargins left="0.78740157480314965" right="0.78740157480314965" top="0.6692913385826772" bottom="0.47244094488188981" header="0.39370078740157483" footer="0.19685039370078741"/>
  <pageSetup paperSize="9" scale="65" fitToWidth="3" fitToHeight="2" orientation="portrait" r:id="rId2"/>
  <headerFooter alignWithMargins="0"/>
  <rowBreaks count="1" manualBreakCount="1">
    <brk id="91" max="4" man="1"/>
  </rowBreak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J18"/>
  <sheetViews>
    <sheetView zoomScale="120" zoomScaleNormal="120" workbookViewId="0">
      <selection activeCell="C6" sqref="C6"/>
    </sheetView>
  </sheetViews>
  <sheetFormatPr defaultRowHeight="12.75" x14ac:dyDescent="0.2"/>
  <cols>
    <col min="1" max="1" width="6.83203125" style="181" customWidth="1"/>
    <col min="2" max="2" width="44.6640625" style="55" customWidth="1"/>
    <col min="3" max="8" width="12.83203125" style="55" customWidth="1"/>
    <col min="9" max="9" width="14.33203125" style="55" customWidth="1"/>
    <col min="10" max="10" width="4.33203125" style="55" customWidth="1"/>
    <col min="11" max="16384" width="9.33203125" style="55"/>
  </cols>
  <sheetData>
    <row r="1" spans="1:10" ht="27.75" customHeight="1" x14ac:dyDescent="0.2">
      <c r="A1" s="2133" t="s">
        <v>4</v>
      </c>
      <c r="B1" s="2133"/>
      <c r="C1" s="2133"/>
      <c r="D1" s="2133"/>
      <c r="E1" s="2133"/>
      <c r="F1" s="2133"/>
      <c r="G1" s="2133"/>
      <c r="H1" s="2133"/>
      <c r="I1" s="2133"/>
      <c r="J1" s="2171" t="str">
        <f>CONCATENATE("2. tájékoztató tábla ",ALAPADATOK!A7," ",ALAPADATOK!B7," ",ALAPADATOK!C7," ",ALAPADATOK!D7," ",ALAPADATOK!E7," ",ALAPADATOK!F7," ",ALAPADATOK!G7," ",ALAPADATOK!H7)</f>
        <v>2. tájékoztató tábla a 2 / 2021. ( III.12. ) önkormányzati rendelethez</v>
      </c>
    </row>
    <row r="2" spans="1:10" ht="20.45" customHeight="1" thickBot="1" x14ac:dyDescent="0.3">
      <c r="I2" s="461" t="str">
        <f>'KV_1.sz.tájékoztató_t.'!E5</f>
        <v>Forintban!</v>
      </c>
      <c r="J2" s="2171"/>
    </row>
    <row r="3" spans="1:10" s="462" customFormat="1" ht="26.45" customHeight="1" x14ac:dyDescent="0.2">
      <c r="A3" s="2179" t="s">
        <v>68</v>
      </c>
      <c r="B3" s="2174" t="s">
        <v>84</v>
      </c>
      <c r="C3" s="2179" t="s">
        <v>85</v>
      </c>
      <c r="D3" s="2179" t="str">
        <f>+CONCATENATE(LEFT(KV_ÖSSZEFÜGGÉSEK!A5,4)," előtti kifizetés")</f>
        <v>2021 előtti kifizetés</v>
      </c>
      <c r="E3" s="2176" t="s">
        <v>67</v>
      </c>
      <c r="F3" s="2177"/>
      <c r="G3" s="2177"/>
      <c r="H3" s="2178"/>
      <c r="I3" s="2174" t="s">
        <v>50</v>
      </c>
      <c r="J3" s="2171"/>
    </row>
    <row r="4" spans="1:10" s="463" customFormat="1" ht="32.450000000000003" customHeight="1" thickBot="1" x14ac:dyDescent="0.25">
      <c r="A4" s="2180"/>
      <c r="B4" s="2175"/>
      <c r="C4" s="2175"/>
      <c r="D4" s="2180"/>
      <c r="E4" s="254" t="str">
        <f>+CONCATENATE(LEFT(KV_ÖSSZEFÜGGÉSEK!A5,4),".")</f>
        <v>2021.</v>
      </c>
      <c r="F4" s="254" t="str">
        <f>+CONCATENATE(LEFT(KV_ÖSSZEFÜGGÉSEK!A5,4)+1,".")</f>
        <v>2022.</v>
      </c>
      <c r="G4" s="254" t="str">
        <f>+CONCATENATE(LEFT(KV_ÖSSZEFÜGGÉSEK!A5,4)+2,".")</f>
        <v>2023.</v>
      </c>
      <c r="H4" s="255" t="str">
        <f>+CONCATENATE(LEFT(KV_ÖSSZEFÜGGÉSEK!A5,4)+2,".",CHAR(10)," után")</f>
        <v>2023.
 után</v>
      </c>
      <c r="I4" s="2175"/>
      <c r="J4" s="2171"/>
    </row>
    <row r="5" spans="1:10" s="464" customFormat="1" ht="12.95" customHeight="1" thickBot="1" x14ac:dyDescent="0.25">
      <c r="A5" s="256" t="s">
        <v>488</v>
      </c>
      <c r="B5" s="257" t="s">
        <v>489</v>
      </c>
      <c r="C5" s="258" t="s">
        <v>490</v>
      </c>
      <c r="D5" s="257" t="s">
        <v>492</v>
      </c>
      <c r="E5" s="256" t="s">
        <v>491</v>
      </c>
      <c r="F5" s="258" t="s">
        <v>493</v>
      </c>
      <c r="G5" s="258" t="s">
        <v>494</v>
      </c>
      <c r="H5" s="259" t="s">
        <v>495</v>
      </c>
      <c r="I5" s="260" t="s">
        <v>496</v>
      </c>
      <c r="J5" s="2171"/>
    </row>
    <row r="6" spans="1:10" ht="24.75" customHeight="1" thickBot="1" x14ac:dyDescent="0.25">
      <c r="A6" s="261" t="s">
        <v>17</v>
      </c>
      <c r="B6" s="262" t="s">
        <v>5</v>
      </c>
      <c r="C6" s="513" t="s">
        <v>1149</v>
      </c>
      <c r="D6" s="514">
        <f>+D7+D8</f>
        <v>0</v>
      </c>
      <c r="E6" s="515">
        <f>+E7+E8</f>
        <v>0</v>
      </c>
      <c r="F6" s="516">
        <f>+F7+F8</f>
        <v>0</v>
      </c>
      <c r="G6" s="516">
        <f>+G7+G8</f>
        <v>0</v>
      </c>
      <c r="H6" s="517">
        <f>+H7+H8</f>
        <v>0</v>
      </c>
      <c r="I6" s="70">
        <f t="shared" ref="I6:I17" si="0">SUM(D6:H6)</f>
        <v>0</v>
      </c>
      <c r="J6" s="2171"/>
    </row>
    <row r="7" spans="1:10" ht="20.100000000000001" customHeight="1" x14ac:dyDescent="0.2">
      <c r="A7" s="263" t="s">
        <v>18</v>
      </c>
      <c r="B7" s="71" t="s">
        <v>69</v>
      </c>
      <c r="C7" s="518"/>
      <c r="D7" s="519"/>
      <c r="E7" s="520"/>
      <c r="F7" s="521"/>
      <c r="G7" s="521"/>
      <c r="H7" s="522"/>
      <c r="I7" s="264">
        <f t="shared" si="0"/>
        <v>0</v>
      </c>
      <c r="J7" s="2171"/>
    </row>
    <row r="8" spans="1:10" ht="20.100000000000001" customHeight="1" thickBot="1" x14ac:dyDescent="0.25">
      <c r="A8" s="263" t="s">
        <v>19</v>
      </c>
      <c r="B8" s="71" t="s">
        <v>69</v>
      </c>
      <c r="C8" s="518"/>
      <c r="D8" s="519"/>
      <c r="E8" s="520"/>
      <c r="F8" s="521"/>
      <c r="G8" s="521"/>
      <c r="H8" s="522"/>
      <c r="I8" s="264">
        <f t="shared" si="0"/>
        <v>0</v>
      </c>
      <c r="J8" s="2171"/>
    </row>
    <row r="9" spans="1:10" ht="26.1" customHeight="1" thickBot="1" x14ac:dyDescent="0.25">
      <c r="A9" s="261" t="s">
        <v>20</v>
      </c>
      <c r="B9" s="262" t="s">
        <v>6</v>
      </c>
      <c r="C9" s="513"/>
      <c r="D9" s="514">
        <f>+D10+D11</f>
        <v>0</v>
      </c>
      <c r="E9" s="515">
        <f>+E10+E11</f>
        <v>0</v>
      </c>
      <c r="F9" s="516">
        <f>+F10+F11</f>
        <v>0</v>
      </c>
      <c r="G9" s="516">
        <f>+G10+G11</f>
        <v>0</v>
      </c>
      <c r="H9" s="517">
        <f>+H10+H11</f>
        <v>0</v>
      </c>
      <c r="I9" s="70">
        <f t="shared" si="0"/>
        <v>0</v>
      </c>
      <c r="J9" s="2171"/>
    </row>
    <row r="10" spans="1:10" ht="20.100000000000001" customHeight="1" x14ac:dyDescent="0.2">
      <c r="A10" s="263" t="s">
        <v>21</v>
      </c>
      <c r="B10" s="71" t="s">
        <v>69</v>
      </c>
      <c r="C10" s="518"/>
      <c r="D10" s="519"/>
      <c r="E10" s="520"/>
      <c r="F10" s="521"/>
      <c r="G10" s="521"/>
      <c r="H10" s="522"/>
      <c r="I10" s="264">
        <f t="shared" si="0"/>
        <v>0</v>
      </c>
      <c r="J10" s="2171"/>
    </row>
    <row r="11" spans="1:10" ht="20.100000000000001" customHeight="1" thickBot="1" x14ac:dyDescent="0.25">
      <c r="A11" s="263" t="s">
        <v>22</v>
      </c>
      <c r="B11" s="71" t="s">
        <v>69</v>
      </c>
      <c r="C11" s="518"/>
      <c r="D11" s="519"/>
      <c r="E11" s="520"/>
      <c r="F11" s="521"/>
      <c r="G11" s="521"/>
      <c r="H11" s="522"/>
      <c r="I11" s="264">
        <f t="shared" si="0"/>
        <v>0</v>
      </c>
      <c r="J11" s="2171"/>
    </row>
    <row r="12" spans="1:10" ht="20.100000000000001" customHeight="1" thickBot="1" x14ac:dyDescent="0.25">
      <c r="A12" s="261" t="s">
        <v>23</v>
      </c>
      <c r="B12" s="262" t="s">
        <v>204</v>
      </c>
      <c r="C12" s="513"/>
      <c r="D12" s="514">
        <f>+D13</f>
        <v>0</v>
      </c>
      <c r="E12" s="515">
        <f>+E13</f>
        <v>0</v>
      </c>
      <c r="F12" s="516">
        <f>+F13</f>
        <v>0</v>
      </c>
      <c r="G12" s="516">
        <f>+G13</f>
        <v>0</v>
      </c>
      <c r="H12" s="517">
        <f>+H13</f>
        <v>0</v>
      </c>
      <c r="I12" s="70">
        <f t="shared" si="0"/>
        <v>0</v>
      </c>
      <c r="J12" s="2171"/>
    </row>
    <row r="13" spans="1:10" ht="20.100000000000001" customHeight="1" thickBot="1" x14ac:dyDescent="0.25">
      <c r="A13" s="263" t="s">
        <v>24</v>
      </c>
      <c r="B13" s="71" t="s">
        <v>69</v>
      </c>
      <c r="C13" s="518"/>
      <c r="D13" s="519"/>
      <c r="E13" s="520"/>
      <c r="F13" s="521"/>
      <c r="G13" s="521"/>
      <c r="H13" s="522"/>
      <c r="I13" s="264">
        <f t="shared" si="0"/>
        <v>0</v>
      </c>
      <c r="J13" s="2171"/>
    </row>
    <row r="14" spans="1:10" ht="20.100000000000001" customHeight="1" thickBot="1" x14ac:dyDescent="0.25">
      <c r="A14" s="261" t="s">
        <v>25</v>
      </c>
      <c r="B14" s="262" t="s">
        <v>205</v>
      </c>
      <c r="C14" s="513"/>
      <c r="D14" s="514">
        <f>+D15</f>
        <v>0</v>
      </c>
      <c r="E14" s="515">
        <f>+E15</f>
        <v>0</v>
      </c>
      <c r="F14" s="516">
        <f>+F15</f>
        <v>0</v>
      </c>
      <c r="G14" s="516">
        <f>+G15</f>
        <v>0</v>
      </c>
      <c r="H14" s="517">
        <f>+H15</f>
        <v>0</v>
      </c>
      <c r="I14" s="70">
        <f t="shared" si="0"/>
        <v>0</v>
      </c>
      <c r="J14" s="2171"/>
    </row>
    <row r="15" spans="1:10" ht="20.100000000000001" customHeight="1" thickBot="1" x14ac:dyDescent="0.25">
      <c r="A15" s="265" t="s">
        <v>26</v>
      </c>
      <c r="B15" s="72" t="s">
        <v>69</v>
      </c>
      <c r="C15" s="523"/>
      <c r="D15" s="524"/>
      <c r="E15" s="525"/>
      <c r="F15" s="526"/>
      <c r="G15" s="526"/>
      <c r="H15" s="527"/>
      <c r="I15" s="266">
        <f t="shared" si="0"/>
        <v>0</v>
      </c>
      <c r="J15" s="2171"/>
    </row>
    <row r="16" spans="1:10" ht="20.100000000000001" customHeight="1" thickBot="1" x14ac:dyDescent="0.25">
      <c r="A16" s="261" t="s">
        <v>27</v>
      </c>
      <c r="B16" s="267" t="s">
        <v>206</v>
      </c>
      <c r="C16" s="513"/>
      <c r="D16" s="514">
        <f>+D17</f>
        <v>0</v>
      </c>
      <c r="E16" s="515">
        <f>+E17</f>
        <v>0</v>
      </c>
      <c r="F16" s="516">
        <f>+F17</f>
        <v>0</v>
      </c>
      <c r="G16" s="516">
        <f>+G17</f>
        <v>0</v>
      </c>
      <c r="H16" s="517">
        <f>+H17</f>
        <v>0</v>
      </c>
      <c r="I16" s="70">
        <f t="shared" si="0"/>
        <v>0</v>
      </c>
      <c r="J16" s="2171"/>
    </row>
    <row r="17" spans="1:10" ht="20.100000000000001" customHeight="1" thickBot="1" x14ac:dyDescent="0.25">
      <c r="A17" s="268" t="s">
        <v>28</v>
      </c>
      <c r="B17" s="73" t="s">
        <v>69</v>
      </c>
      <c r="C17" s="528"/>
      <c r="D17" s="529"/>
      <c r="E17" s="530"/>
      <c r="F17" s="531"/>
      <c r="G17" s="531"/>
      <c r="H17" s="532"/>
      <c r="I17" s="269">
        <f t="shared" si="0"/>
        <v>0</v>
      </c>
      <c r="J17" s="2171"/>
    </row>
    <row r="18" spans="1:10" ht="20.100000000000001" customHeight="1" thickBot="1" x14ac:dyDescent="0.25">
      <c r="A18" s="2172" t="s">
        <v>144</v>
      </c>
      <c r="B18" s="2173"/>
      <c r="C18" s="533"/>
      <c r="D18" s="514">
        <f t="shared" ref="D18:I18" si="1">+D6+D9+D12+D14+D16</f>
        <v>0</v>
      </c>
      <c r="E18" s="515">
        <f t="shared" si="1"/>
        <v>0</v>
      </c>
      <c r="F18" s="516">
        <f t="shared" si="1"/>
        <v>0</v>
      </c>
      <c r="G18" s="516">
        <f t="shared" si="1"/>
        <v>0</v>
      </c>
      <c r="H18" s="517">
        <f t="shared" si="1"/>
        <v>0</v>
      </c>
      <c r="I18" s="70">
        <f t="shared" si="1"/>
        <v>0</v>
      </c>
      <c r="J18" s="2171"/>
    </row>
  </sheetData>
  <sheetProtection sheet="1"/>
  <customSheetViews>
    <customSheetView guid="{9A8A2574-4E4C-4A0E-A4B4-611EAAF4A38D}" scale="120">
      <selection activeCell="C6" sqref="C6"/>
      <pageMargins left="0.78740157480314965" right="0.78740157480314965" top="1.03" bottom="0.98425196850393704" header="0.78740157480314965" footer="0.78740157480314965"/>
      <printOptions horizontalCentered="1"/>
      <pageSetup paperSize="9" scale="95" orientation="landscape" verticalDpi="300" r:id="rId1"/>
      <headerFooter alignWithMargins="0"/>
    </customSheetView>
  </customSheetViews>
  <mergeCells count="9">
    <mergeCell ref="J1:J18"/>
    <mergeCell ref="A1:I1"/>
    <mergeCell ref="A18:B18"/>
    <mergeCell ref="I3:I4"/>
    <mergeCell ref="E3:H3"/>
    <mergeCell ref="A3:A4"/>
    <mergeCell ref="B3:B4"/>
    <mergeCell ref="C3:C4"/>
    <mergeCell ref="D3:D4"/>
  </mergeCells>
  <phoneticPr fontId="0" type="noConversion"/>
  <printOptions horizontalCentered="1"/>
  <pageMargins left="0.78740157480314965" right="0.78740157480314965" top="1.03" bottom="0.98425196850393704" header="0.78740157480314965" footer="0.78740157480314965"/>
  <pageSetup paperSize="9" scale="95" orientation="landscape" verticalDpi="300" r:id="rId2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33"/>
  <sheetViews>
    <sheetView topLeftCell="A3" zoomScale="120" zoomScaleNormal="120" workbookViewId="0">
      <selection activeCell="C7" sqref="C7"/>
    </sheetView>
  </sheetViews>
  <sheetFormatPr defaultRowHeight="12.75" x14ac:dyDescent="0.2"/>
  <cols>
    <col min="1" max="1" width="5.83203125" style="87" customWidth="1"/>
    <col min="2" max="2" width="54.83203125" style="3" customWidth="1"/>
    <col min="3" max="4" width="17.6640625" style="3" customWidth="1"/>
    <col min="5" max="16384" width="9.33203125" style="3"/>
  </cols>
  <sheetData>
    <row r="1" spans="1:4" ht="14.85" customHeight="1" x14ac:dyDescent="0.2">
      <c r="D1" s="644" t="str">
        <f>CONCATENATE("3. tájékoztató tábla ",ALAPADATOK!A7," ",ALAPADATOK!B7," ",ALAPADATOK!C7," ",ALAPADATOK!D7," ",ALAPADATOK!E7," ",ALAPADATOK!F7," ",ALAPADATOK!G7," ",ALAPADATOK!H7)</f>
        <v>3. tájékoztató tábla a 2 / 2021. ( III.12. ) önkormányzati rendelethez</v>
      </c>
    </row>
    <row r="3" spans="1:4" ht="31.5" customHeight="1" x14ac:dyDescent="0.25">
      <c r="B3" s="2182" t="s">
        <v>7</v>
      </c>
      <c r="C3" s="2182"/>
      <c r="D3" s="2182"/>
    </row>
    <row r="4" spans="1:4" s="75" customFormat="1" ht="16.5" thickBot="1" x14ac:dyDescent="0.3">
      <c r="A4" s="74"/>
      <c r="B4" s="359"/>
      <c r="D4" s="44" t="str">
        <f>'KV_2.sz.tájékoztató_t.'!I2</f>
        <v>Forintban!</v>
      </c>
    </row>
    <row r="5" spans="1:4" s="77" customFormat="1" ht="48" customHeight="1" thickBot="1" x14ac:dyDescent="0.25">
      <c r="A5" s="76" t="s">
        <v>15</v>
      </c>
      <c r="B5" s="187" t="s">
        <v>16</v>
      </c>
      <c r="C5" s="187" t="s">
        <v>70</v>
      </c>
      <c r="D5" s="188" t="s">
        <v>71</v>
      </c>
    </row>
    <row r="6" spans="1:4" s="77" customFormat="1" ht="14.1" customHeight="1" thickBot="1" x14ac:dyDescent="0.25">
      <c r="A6" s="35" t="s">
        <v>488</v>
      </c>
      <c r="B6" s="190" t="s">
        <v>489</v>
      </c>
      <c r="C6" s="190" t="s">
        <v>490</v>
      </c>
      <c r="D6" s="191" t="s">
        <v>492</v>
      </c>
    </row>
    <row r="7" spans="1:4" ht="18" customHeight="1" x14ac:dyDescent="0.2">
      <c r="A7" s="132" t="s">
        <v>17</v>
      </c>
      <c r="B7" s="192" t="s">
        <v>165</v>
      </c>
      <c r="C7" s="130" t="s">
        <v>1149</v>
      </c>
      <c r="D7" s="78"/>
    </row>
    <row r="8" spans="1:4" ht="18" customHeight="1" x14ac:dyDescent="0.2">
      <c r="A8" s="79" t="s">
        <v>18</v>
      </c>
      <c r="B8" s="193" t="s">
        <v>166</v>
      </c>
      <c r="C8" s="131"/>
      <c r="D8" s="81"/>
    </row>
    <row r="9" spans="1:4" ht="18" customHeight="1" x14ac:dyDescent="0.2">
      <c r="A9" s="79" t="s">
        <v>19</v>
      </c>
      <c r="B9" s="193" t="s">
        <v>119</v>
      </c>
      <c r="C9" s="131"/>
      <c r="D9" s="81"/>
    </row>
    <row r="10" spans="1:4" ht="18" customHeight="1" x14ac:dyDescent="0.2">
      <c r="A10" s="79" t="s">
        <v>20</v>
      </c>
      <c r="B10" s="193" t="s">
        <v>120</v>
      </c>
      <c r="C10" s="131"/>
      <c r="D10" s="81"/>
    </row>
    <row r="11" spans="1:4" ht="18" customHeight="1" x14ac:dyDescent="0.2">
      <c r="A11" s="79" t="s">
        <v>21</v>
      </c>
      <c r="B11" s="193" t="s">
        <v>158</v>
      </c>
      <c r="C11" s="131"/>
      <c r="D11" s="81"/>
    </row>
    <row r="12" spans="1:4" ht="18" customHeight="1" x14ac:dyDescent="0.2">
      <c r="A12" s="79" t="s">
        <v>22</v>
      </c>
      <c r="B12" s="193" t="s">
        <v>159</v>
      </c>
      <c r="C12" s="131"/>
      <c r="D12" s="81"/>
    </row>
    <row r="13" spans="1:4" ht="18" customHeight="1" x14ac:dyDescent="0.2">
      <c r="A13" s="79" t="s">
        <v>23</v>
      </c>
      <c r="B13" s="194" t="s">
        <v>160</v>
      </c>
      <c r="C13" s="131"/>
      <c r="D13" s="81"/>
    </row>
    <row r="14" spans="1:4" ht="18" customHeight="1" x14ac:dyDescent="0.2">
      <c r="A14" s="79" t="s">
        <v>25</v>
      </c>
      <c r="B14" s="194" t="s">
        <v>161</v>
      </c>
      <c r="C14" s="131"/>
      <c r="D14" s="81"/>
    </row>
    <row r="15" spans="1:4" ht="18" customHeight="1" x14ac:dyDescent="0.2">
      <c r="A15" s="79" t="s">
        <v>26</v>
      </c>
      <c r="B15" s="194" t="s">
        <v>162</v>
      </c>
      <c r="C15" s="131"/>
      <c r="D15" s="81"/>
    </row>
    <row r="16" spans="1:4" ht="18" customHeight="1" x14ac:dyDescent="0.2">
      <c r="A16" s="79" t="s">
        <v>27</v>
      </c>
      <c r="B16" s="194" t="s">
        <v>163</v>
      </c>
      <c r="C16" s="131"/>
      <c r="D16" s="81"/>
    </row>
    <row r="17" spans="1:4" ht="22.5" customHeight="1" x14ac:dyDescent="0.2">
      <c r="A17" s="79" t="s">
        <v>28</v>
      </c>
      <c r="B17" s="194" t="s">
        <v>164</v>
      </c>
      <c r="C17" s="131"/>
      <c r="D17" s="81"/>
    </row>
    <row r="18" spans="1:4" ht="18" customHeight="1" x14ac:dyDescent="0.2">
      <c r="A18" s="79" t="s">
        <v>29</v>
      </c>
      <c r="B18" s="193" t="s">
        <v>121</v>
      </c>
      <c r="C18" s="131"/>
      <c r="D18" s="81"/>
    </row>
    <row r="19" spans="1:4" ht="18" customHeight="1" x14ac:dyDescent="0.2">
      <c r="A19" s="79" t="s">
        <v>30</v>
      </c>
      <c r="B19" s="193" t="s">
        <v>9</v>
      </c>
      <c r="C19" s="131"/>
      <c r="D19" s="81"/>
    </row>
    <row r="20" spans="1:4" ht="18" customHeight="1" x14ac:dyDescent="0.2">
      <c r="A20" s="79" t="s">
        <v>31</v>
      </c>
      <c r="B20" s="193" t="s">
        <v>8</v>
      </c>
      <c r="C20" s="131"/>
      <c r="D20" s="81"/>
    </row>
    <row r="21" spans="1:4" ht="18" customHeight="1" x14ac:dyDescent="0.2">
      <c r="A21" s="79" t="s">
        <v>32</v>
      </c>
      <c r="B21" s="193" t="s">
        <v>122</v>
      </c>
      <c r="C21" s="131"/>
      <c r="D21" s="81"/>
    </row>
    <row r="22" spans="1:4" ht="18" customHeight="1" x14ac:dyDescent="0.2">
      <c r="A22" s="79" t="s">
        <v>33</v>
      </c>
      <c r="B22" s="193" t="s">
        <v>123</v>
      </c>
      <c r="C22" s="131"/>
      <c r="D22" s="81"/>
    </row>
    <row r="23" spans="1:4" ht="18" customHeight="1" x14ac:dyDescent="0.2">
      <c r="A23" s="79" t="s">
        <v>34</v>
      </c>
      <c r="B23" s="121"/>
      <c r="C23" s="80"/>
      <c r="D23" s="81"/>
    </row>
    <row r="24" spans="1:4" ht="18" customHeight="1" x14ac:dyDescent="0.2">
      <c r="A24" s="79" t="s">
        <v>35</v>
      </c>
      <c r="B24" s="82"/>
      <c r="C24" s="80"/>
      <c r="D24" s="81"/>
    </row>
    <row r="25" spans="1:4" ht="18" customHeight="1" x14ac:dyDescent="0.2">
      <c r="A25" s="79" t="s">
        <v>36</v>
      </c>
      <c r="B25" s="82"/>
      <c r="C25" s="80"/>
      <c r="D25" s="81"/>
    </row>
    <row r="26" spans="1:4" ht="18" customHeight="1" x14ac:dyDescent="0.2">
      <c r="A26" s="79" t="s">
        <v>37</v>
      </c>
      <c r="B26" s="82"/>
      <c r="C26" s="80"/>
      <c r="D26" s="81"/>
    </row>
    <row r="27" spans="1:4" ht="18" customHeight="1" x14ac:dyDescent="0.2">
      <c r="A27" s="79" t="s">
        <v>38</v>
      </c>
      <c r="B27" s="82"/>
      <c r="C27" s="80"/>
      <c r="D27" s="81"/>
    </row>
    <row r="28" spans="1:4" ht="18" customHeight="1" x14ac:dyDescent="0.2">
      <c r="A28" s="79" t="s">
        <v>39</v>
      </c>
      <c r="B28" s="82"/>
      <c r="C28" s="80"/>
      <c r="D28" s="81"/>
    </row>
    <row r="29" spans="1:4" ht="18" customHeight="1" x14ac:dyDescent="0.2">
      <c r="A29" s="79" t="s">
        <v>40</v>
      </c>
      <c r="B29" s="82"/>
      <c r="C29" s="80"/>
      <c r="D29" s="81"/>
    </row>
    <row r="30" spans="1:4" ht="18" customHeight="1" x14ac:dyDescent="0.2">
      <c r="A30" s="79" t="s">
        <v>41</v>
      </c>
      <c r="B30" s="82"/>
      <c r="C30" s="80"/>
      <c r="D30" s="81"/>
    </row>
    <row r="31" spans="1:4" ht="18" customHeight="1" thickBot="1" x14ac:dyDescent="0.25">
      <c r="A31" s="133" t="s">
        <v>42</v>
      </c>
      <c r="B31" s="83"/>
      <c r="C31" s="84"/>
      <c r="D31" s="85"/>
    </row>
    <row r="32" spans="1:4" ht="18" customHeight="1" thickBot="1" x14ac:dyDescent="0.25">
      <c r="A32" s="36" t="s">
        <v>43</v>
      </c>
      <c r="B32" s="198" t="s">
        <v>52</v>
      </c>
      <c r="C32" s="199" t="e">
        <f>+C7+C8+C9+C10+C11+C18+C19+C20+C21+C22+C23+C24+C25+C26+C27+C28+C29+C30+C31</f>
        <v>#VALUE!</v>
      </c>
      <c r="D32" s="200">
        <f>+D7+D8+D9+D10+D11+D18+D19+D20+D21+D22+D23+D24+D25+D26+D27+D28+D29+D30+D31</f>
        <v>0</v>
      </c>
    </row>
    <row r="33" spans="1:4" ht="8.4499999999999993" customHeight="1" x14ac:dyDescent="0.2">
      <c r="A33" s="86"/>
      <c r="B33" s="2181"/>
      <c r="C33" s="2181"/>
      <c r="D33" s="2181"/>
    </row>
  </sheetData>
  <sheetProtection sheet="1"/>
  <customSheetViews>
    <customSheetView guid="{9A8A2574-4E4C-4A0E-A4B4-611EAAF4A38D}" scale="120" topLeftCell="A3">
      <selection activeCell="C7" sqref="C7"/>
      <pageMargins left="0.78740157480314965" right="0.78740157480314965" top="1.06" bottom="0.98425196850393704" header="0.78740157480314965" footer="0.78740157480314965"/>
      <printOptions horizontalCentered="1"/>
      <pageSetup paperSize="9" scale="95" orientation="portrait" horizontalDpi="300" verticalDpi="300" r:id="rId1"/>
      <headerFooter alignWithMargins="0"/>
    </customSheetView>
  </customSheetViews>
  <mergeCells count="2">
    <mergeCell ref="B33:D33"/>
    <mergeCell ref="B3:D3"/>
  </mergeCells>
  <phoneticPr fontId="29" type="noConversion"/>
  <printOptions horizontalCentered="1"/>
  <pageMargins left="0.78740157480314965" right="0.78740157480314965" top="1.06" bottom="0.98425196850393704" header="0.78740157480314965" footer="0.78740157480314965"/>
  <pageSetup paperSize="9" scale="95" orientation="portrait" horizontalDpi="300" verticalDpi="300" r:id="rId2"/>
  <headerFooter alignWithMargins="0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25">
    <tabColor rgb="FF92D050"/>
  </sheetPr>
  <dimension ref="A1:Q82"/>
  <sheetViews>
    <sheetView topLeftCell="A7" zoomScale="120" zoomScaleNormal="120" workbookViewId="0">
      <selection activeCell="O29" sqref="O29"/>
    </sheetView>
  </sheetViews>
  <sheetFormatPr defaultRowHeight="15.75" x14ac:dyDescent="0.25"/>
  <cols>
    <col min="1" max="1" width="4.83203125" style="97" customWidth="1"/>
    <col min="2" max="2" width="31.1640625" style="110" customWidth="1"/>
    <col min="3" max="4" width="9" style="110" customWidth="1"/>
    <col min="5" max="5" width="9.5" style="110" customWidth="1"/>
    <col min="6" max="6" width="8.83203125" style="110" customWidth="1"/>
    <col min="7" max="7" width="8.6640625" style="110" customWidth="1"/>
    <col min="8" max="8" width="8.83203125" style="110" customWidth="1"/>
    <col min="9" max="9" width="8.1640625" style="110" customWidth="1"/>
    <col min="10" max="14" width="9.5" style="110" customWidth="1"/>
    <col min="15" max="15" width="12.6640625" style="97" customWidth="1"/>
    <col min="16" max="16384" width="9.33203125" style="110"/>
  </cols>
  <sheetData>
    <row r="1" spans="1:17" x14ac:dyDescent="0.25">
      <c r="M1" s="637"/>
      <c r="N1" s="576"/>
      <c r="O1" s="644" t="str">
        <f>CONCATENATE("4. tájékoztató tábla ",ALAPADATOK!A7," ",ALAPADATOK!B7," ",ALAPADATOK!C7," ",ALAPADATOK!D7," ",ALAPADATOK!E7," ",ALAPADATOK!F7," ",ALAPADATOK!G7," ",ALAPADATOK!H7)</f>
        <v>4. tájékoztató tábla a 2 / 2021. ( III.12. ) önkormányzati rendelethez</v>
      </c>
    </row>
    <row r="2" spans="1:17" ht="31.5" customHeight="1" x14ac:dyDescent="0.25">
      <c r="A2" s="2186" t="str">
        <f>+CONCATENATE("Előirányzat-felhasználási terv",CHAR(10),LEFT(KV_ÖSSZEFÜGGÉSEK!A5,4),". évre")</f>
        <v>Előirányzat-felhasználási terv
2021. évre</v>
      </c>
      <c r="B2" s="2187"/>
      <c r="C2" s="2187"/>
      <c r="D2" s="2187"/>
      <c r="E2" s="2187"/>
      <c r="F2" s="2187"/>
      <c r="G2" s="2187"/>
      <c r="H2" s="2187"/>
      <c r="I2" s="2187"/>
      <c r="J2" s="2187"/>
      <c r="K2" s="2187"/>
      <c r="L2" s="2187"/>
      <c r="M2" s="2187"/>
      <c r="N2" s="2187"/>
      <c r="O2" s="2187"/>
    </row>
    <row r="3" spans="1:17" ht="16.5" thickBot="1" x14ac:dyDescent="0.3">
      <c r="O3" s="4" t="str">
        <f>'KV_3.sz.tájékoztató_t.'!D4</f>
        <v>Forintban!</v>
      </c>
    </row>
    <row r="4" spans="1:17" s="97" customFormat="1" ht="26.1" customHeight="1" thickBot="1" x14ac:dyDescent="0.3">
      <c r="A4" s="94" t="s">
        <v>15</v>
      </c>
      <c r="B4" s="95" t="s">
        <v>60</v>
      </c>
      <c r="C4" s="95" t="s">
        <v>72</v>
      </c>
      <c r="D4" s="95" t="s">
        <v>73</v>
      </c>
      <c r="E4" s="95" t="s">
        <v>74</v>
      </c>
      <c r="F4" s="95" t="s">
        <v>75</v>
      </c>
      <c r="G4" s="95" t="s">
        <v>76</v>
      </c>
      <c r="H4" s="95" t="s">
        <v>77</v>
      </c>
      <c r="I4" s="95" t="s">
        <v>78</v>
      </c>
      <c r="J4" s="95" t="s">
        <v>79</v>
      </c>
      <c r="K4" s="95" t="s">
        <v>80</v>
      </c>
      <c r="L4" s="95" t="s">
        <v>81</v>
      </c>
      <c r="M4" s="95" t="s">
        <v>82</v>
      </c>
      <c r="N4" s="95" t="s">
        <v>83</v>
      </c>
      <c r="O4" s="96" t="s">
        <v>52</v>
      </c>
    </row>
    <row r="5" spans="1:17" s="99" customFormat="1" ht="15.2" customHeight="1" thickBot="1" x14ac:dyDescent="0.25">
      <c r="A5" s="98" t="s">
        <v>17</v>
      </c>
      <c r="B5" s="2183" t="s">
        <v>55</v>
      </c>
      <c r="C5" s="2184"/>
      <c r="D5" s="2184"/>
      <c r="E5" s="2184"/>
      <c r="F5" s="2184"/>
      <c r="G5" s="2184"/>
      <c r="H5" s="2184"/>
      <c r="I5" s="2184"/>
      <c r="J5" s="2184"/>
      <c r="K5" s="2184"/>
      <c r="L5" s="2184"/>
      <c r="M5" s="2184"/>
      <c r="N5" s="2184"/>
      <c r="O5" s="2185"/>
    </row>
    <row r="6" spans="1:17" s="99" customFormat="1" ht="22.5" x14ac:dyDescent="0.2">
      <c r="A6" s="100" t="s">
        <v>18</v>
      </c>
      <c r="B6" s="465" t="s">
        <v>369</v>
      </c>
      <c r="C6" s="534">
        <v>23380871</v>
      </c>
      <c r="D6" s="534">
        <v>23380871</v>
      </c>
      <c r="E6" s="534">
        <v>23380871</v>
      </c>
      <c r="F6" s="534">
        <v>23380871</v>
      </c>
      <c r="G6" s="534">
        <v>23380871</v>
      </c>
      <c r="H6" s="534">
        <v>23380871</v>
      </c>
      <c r="I6" s="534">
        <v>23380871</v>
      </c>
      <c r="J6" s="534">
        <v>23380871</v>
      </c>
      <c r="K6" s="534">
        <v>23380871</v>
      </c>
      <c r="L6" s="534">
        <v>23380871</v>
      </c>
      <c r="M6" s="534">
        <v>23380871</v>
      </c>
      <c r="N6" s="534">
        <v>23380872</v>
      </c>
      <c r="O6" s="101">
        <f t="shared" ref="O6:O25" si="0">SUM(C6:N6)</f>
        <v>280570453</v>
      </c>
      <c r="Q6" s="642"/>
    </row>
    <row r="7" spans="1:17" s="104" customFormat="1" ht="22.5" x14ac:dyDescent="0.2">
      <c r="A7" s="102" t="s">
        <v>19</v>
      </c>
      <c r="B7" s="272" t="s">
        <v>414</v>
      </c>
      <c r="C7" s="535">
        <v>36499726</v>
      </c>
      <c r="D7" s="535">
        <v>36499726</v>
      </c>
      <c r="E7" s="535">
        <v>36499726</v>
      </c>
      <c r="F7" s="535">
        <v>36499726</v>
      </c>
      <c r="G7" s="535">
        <v>36499726</v>
      </c>
      <c r="H7" s="535">
        <v>36499726</v>
      </c>
      <c r="I7" s="535">
        <v>36499726</v>
      </c>
      <c r="J7" s="535">
        <v>36499726</v>
      </c>
      <c r="K7" s="535">
        <v>36499726</v>
      </c>
      <c r="L7" s="535">
        <v>36499724</v>
      </c>
      <c r="M7" s="535">
        <v>36499726</v>
      </c>
      <c r="N7" s="535">
        <v>36499726</v>
      </c>
      <c r="O7" s="103">
        <f t="shared" si="0"/>
        <v>437996710</v>
      </c>
    </row>
    <row r="8" spans="1:17" s="104" customFormat="1" ht="22.5" x14ac:dyDescent="0.2">
      <c r="A8" s="102" t="s">
        <v>20</v>
      </c>
      <c r="B8" s="271" t="s">
        <v>415</v>
      </c>
      <c r="C8" s="536"/>
      <c r="D8" s="536"/>
      <c r="E8" s="536"/>
      <c r="F8" s="536"/>
      <c r="G8" s="536"/>
      <c r="H8" s="536"/>
      <c r="I8" s="536"/>
      <c r="J8" s="536"/>
      <c r="K8" s="536"/>
      <c r="L8" s="536"/>
      <c r="M8" s="536"/>
      <c r="N8" s="536"/>
      <c r="O8" s="105">
        <f t="shared" si="0"/>
        <v>0</v>
      </c>
    </row>
    <row r="9" spans="1:17" s="104" customFormat="1" ht="14.1" customHeight="1" x14ac:dyDescent="0.2">
      <c r="A9" s="102" t="s">
        <v>21</v>
      </c>
      <c r="B9" s="270" t="s">
        <v>172</v>
      </c>
      <c r="C9" s="535">
        <v>2412500</v>
      </c>
      <c r="D9" s="535">
        <v>2412500</v>
      </c>
      <c r="E9" s="535">
        <v>2412500</v>
      </c>
      <c r="F9" s="535">
        <v>2412500</v>
      </c>
      <c r="G9" s="535">
        <v>2412500</v>
      </c>
      <c r="H9" s="535">
        <v>2412500</v>
      </c>
      <c r="I9" s="535">
        <v>2412500</v>
      </c>
      <c r="J9" s="535">
        <v>2412500</v>
      </c>
      <c r="K9" s="535">
        <v>2412500</v>
      </c>
      <c r="L9" s="535">
        <v>2412500</v>
      </c>
      <c r="M9" s="535">
        <v>2412500</v>
      </c>
      <c r="N9" s="535">
        <v>2412500</v>
      </c>
      <c r="O9" s="103">
        <f t="shared" si="0"/>
        <v>28950000</v>
      </c>
    </row>
    <row r="10" spans="1:17" s="104" customFormat="1" ht="14.1" customHeight="1" x14ac:dyDescent="0.2">
      <c r="A10" s="102" t="s">
        <v>22</v>
      </c>
      <c r="B10" s="270" t="s">
        <v>416</v>
      </c>
      <c r="C10" s="535">
        <v>533333</v>
      </c>
      <c r="D10" s="535">
        <v>533333</v>
      </c>
      <c r="E10" s="535">
        <v>533333</v>
      </c>
      <c r="F10" s="535">
        <v>533333</v>
      </c>
      <c r="G10" s="535">
        <v>533333</v>
      </c>
      <c r="H10" s="535">
        <v>533333</v>
      </c>
      <c r="I10" s="535">
        <v>533333</v>
      </c>
      <c r="J10" s="535">
        <v>533333</v>
      </c>
      <c r="K10" s="535">
        <v>533333</v>
      </c>
      <c r="L10" s="535">
        <v>533333</v>
      </c>
      <c r="M10" s="535">
        <v>533333</v>
      </c>
      <c r="N10" s="535">
        <v>533337</v>
      </c>
      <c r="O10" s="103">
        <f t="shared" si="0"/>
        <v>6400000</v>
      </c>
    </row>
    <row r="11" spans="1:17" s="104" customFormat="1" ht="14.1" customHeight="1" x14ac:dyDescent="0.2">
      <c r="A11" s="102" t="s">
        <v>23</v>
      </c>
      <c r="B11" s="270" t="s">
        <v>10</v>
      </c>
      <c r="C11" s="535">
        <v>16347552</v>
      </c>
      <c r="D11" s="535">
        <v>16347552</v>
      </c>
      <c r="E11" s="535">
        <v>16347552</v>
      </c>
      <c r="F11" s="535">
        <v>16347552</v>
      </c>
      <c r="G11" s="535">
        <v>16347552</v>
      </c>
      <c r="H11" s="535">
        <v>16347552</v>
      </c>
      <c r="I11" s="535">
        <v>16347552</v>
      </c>
      <c r="J11" s="535">
        <v>16347552</v>
      </c>
      <c r="K11" s="535">
        <v>16347552</v>
      </c>
      <c r="L11" s="535">
        <v>16347552</v>
      </c>
      <c r="M11" s="535">
        <v>16347552</v>
      </c>
      <c r="N11" s="535">
        <v>16347549</v>
      </c>
      <c r="O11" s="103">
        <f t="shared" si="0"/>
        <v>196170621</v>
      </c>
    </row>
    <row r="12" spans="1:17" s="104" customFormat="1" ht="14.1" customHeight="1" x14ac:dyDescent="0.2">
      <c r="A12" s="102" t="s">
        <v>24</v>
      </c>
      <c r="B12" s="270" t="s">
        <v>371</v>
      </c>
      <c r="C12" s="535"/>
      <c r="D12" s="535"/>
      <c r="E12" s="535"/>
      <c r="F12" s="535"/>
      <c r="G12" s="535"/>
      <c r="H12" s="535"/>
      <c r="I12" s="535"/>
      <c r="J12" s="535"/>
      <c r="K12" s="535"/>
      <c r="L12" s="535"/>
      <c r="M12" s="535"/>
      <c r="N12" s="535"/>
      <c r="O12" s="103">
        <f t="shared" si="0"/>
        <v>0</v>
      </c>
    </row>
    <row r="13" spans="1:17" s="104" customFormat="1" ht="22.5" x14ac:dyDescent="0.2">
      <c r="A13" s="102" t="s">
        <v>25</v>
      </c>
      <c r="B13" s="272" t="s">
        <v>402</v>
      </c>
      <c r="C13" s="535">
        <v>4131313</v>
      </c>
      <c r="D13" s="535">
        <v>4131313</v>
      </c>
      <c r="E13" s="535">
        <v>4131313</v>
      </c>
      <c r="F13" s="535">
        <v>4131313</v>
      </c>
      <c r="G13" s="535">
        <v>4131313</v>
      </c>
      <c r="H13" s="535">
        <v>4131313</v>
      </c>
      <c r="I13" s="535">
        <v>4131313</v>
      </c>
      <c r="J13" s="535">
        <v>4131313</v>
      </c>
      <c r="K13" s="535">
        <v>4131313</v>
      </c>
      <c r="L13" s="535">
        <v>4131313</v>
      </c>
      <c r="M13" s="535">
        <v>4131313</v>
      </c>
      <c r="N13" s="535">
        <v>4131317</v>
      </c>
      <c r="O13" s="103">
        <f t="shared" si="0"/>
        <v>49575760</v>
      </c>
    </row>
    <row r="14" spans="1:17" s="104" customFormat="1" ht="14.1" customHeight="1" thickBot="1" x14ac:dyDescent="0.25">
      <c r="A14" s="102" t="s">
        <v>26</v>
      </c>
      <c r="B14" s="270" t="s">
        <v>11</v>
      </c>
      <c r="C14" s="535">
        <v>30674161</v>
      </c>
      <c r="D14" s="535">
        <v>30674161</v>
      </c>
      <c r="E14" s="535">
        <v>30674161</v>
      </c>
      <c r="F14" s="535">
        <v>30674161</v>
      </c>
      <c r="G14" s="535">
        <v>30674161</v>
      </c>
      <c r="H14" s="535">
        <v>30674161</v>
      </c>
      <c r="I14" s="535">
        <v>30674161</v>
      </c>
      <c r="J14" s="535">
        <v>30674161</v>
      </c>
      <c r="K14" s="535">
        <v>30674161</v>
      </c>
      <c r="L14" s="535">
        <v>30674161</v>
      </c>
      <c r="M14" s="535">
        <v>30674161</v>
      </c>
      <c r="N14" s="535">
        <v>30674161</v>
      </c>
      <c r="O14" s="103">
        <f t="shared" si="0"/>
        <v>368089932</v>
      </c>
    </row>
    <row r="15" spans="1:17" s="99" customFormat="1" ht="15.95" customHeight="1" thickBot="1" x14ac:dyDescent="0.25">
      <c r="A15" s="98" t="s">
        <v>27</v>
      </c>
      <c r="B15" s="37" t="s">
        <v>108</v>
      </c>
      <c r="C15" s="537">
        <f t="shared" ref="C15:N15" si="1">SUM(C6:C14)</f>
        <v>113979456</v>
      </c>
      <c r="D15" s="537">
        <f t="shared" si="1"/>
        <v>113979456</v>
      </c>
      <c r="E15" s="537">
        <f t="shared" si="1"/>
        <v>113979456</v>
      </c>
      <c r="F15" s="537">
        <f t="shared" si="1"/>
        <v>113979456</v>
      </c>
      <c r="G15" s="537">
        <f t="shared" si="1"/>
        <v>113979456</v>
      </c>
      <c r="H15" s="537">
        <f t="shared" si="1"/>
        <v>113979456</v>
      </c>
      <c r="I15" s="537">
        <f t="shared" si="1"/>
        <v>113979456</v>
      </c>
      <c r="J15" s="537">
        <f t="shared" si="1"/>
        <v>113979456</v>
      </c>
      <c r="K15" s="537">
        <f t="shared" si="1"/>
        <v>113979456</v>
      </c>
      <c r="L15" s="537">
        <f t="shared" si="1"/>
        <v>113979454</v>
      </c>
      <c r="M15" s="537">
        <f t="shared" si="1"/>
        <v>113979456</v>
      </c>
      <c r="N15" s="537">
        <f t="shared" si="1"/>
        <v>113979462</v>
      </c>
      <c r="O15" s="106">
        <f>SUM(C15:N15)</f>
        <v>1367753476</v>
      </c>
    </row>
    <row r="16" spans="1:17" s="99" customFormat="1" ht="15.2" customHeight="1" thickBot="1" x14ac:dyDescent="0.25">
      <c r="A16" s="98" t="s">
        <v>28</v>
      </c>
      <c r="B16" s="2183" t="s">
        <v>56</v>
      </c>
      <c r="C16" s="2184"/>
      <c r="D16" s="2184"/>
      <c r="E16" s="2184"/>
      <c r="F16" s="2184"/>
      <c r="G16" s="2184"/>
      <c r="H16" s="2184"/>
      <c r="I16" s="2184"/>
      <c r="J16" s="2184"/>
      <c r="K16" s="2184"/>
      <c r="L16" s="2184"/>
      <c r="M16" s="2184"/>
      <c r="N16" s="2184"/>
      <c r="O16" s="2185"/>
    </row>
    <row r="17" spans="1:15" s="104" customFormat="1" ht="14.1" customHeight="1" x14ac:dyDescent="0.2">
      <c r="A17" s="107" t="s">
        <v>29</v>
      </c>
      <c r="B17" s="273" t="s">
        <v>61</v>
      </c>
      <c r="C17" s="536">
        <v>25020425</v>
      </c>
      <c r="D17" s="536">
        <v>25020425</v>
      </c>
      <c r="E17" s="536">
        <v>25020425</v>
      </c>
      <c r="F17" s="536">
        <v>25020425</v>
      </c>
      <c r="G17" s="536">
        <v>25020425</v>
      </c>
      <c r="H17" s="536">
        <v>25020425</v>
      </c>
      <c r="I17" s="536">
        <v>25020425</v>
      </c>
      <c r="J17" s="536">
        <v>25020425</v>
      </c>
      <c r="K17" s="536">
        <v>25020425</v>
      </c>
      <c r="L17" s="536">
        <v>25020425</v>
      </c>
      <c r="M17" s="536">
        <v>25020425</v>
      </c>
      <c r="N17" s="536">
        <v>25020430</v>
      </c>
      <c r="O17" s="105">
        <f t="shared" si="0"/>
        <v>300245105</v>
      </c>
    </row>
    <row r="18" spans="1:15" s="104" customFormat="1" ht="27.2" customHeight="1" x14ac:dyDescent="0.2">
      <c r="A18" s="102" t="s">
        <v>30</v>
      </c>
      <c r="B18" s="272" t="s">
        <v>181</v>
      </c>
      <c r="C18" s="535">
        <v>3878166</v>
      </c>
      <c r="D18" s="535">
        <v>3878166</v>
      </c>
      <c r="E18" s="535">
        <v>3878166</v>
      </c>
      <c r="F18" s="535">
        <v>3878166</v>
      </c>
      <c r="G18" s="535">
        <v>3878166</v>
      </c>
      <c r="H18" s="535">
        <v>3878166</v>
      </c>
      <c r="I18" s="535">
        <v>3878166</v>
      </c>
      <c r="J18" s="535">
        <v>3878166</v>
      </c>
      <c r="K18" s="535">
        <v>3878166</v>
      </c>
      <c r="L18" s="535">
        <v>3878166</v>
      </c>
      <c r="M18" s="535">
        <v>3878166</v>
      </c>
      <c r="N18" s="535">
        <v>3878166</v>
      </c>
      <c r="O18" s="103">
        <f t="shared" si="0"/>
        <v>46537992</v>
      </c>
    </row>
    <row r="19" spans="1:15" s="104" customFormat="1" ht="14.1" customHeight="1" x14ac:dyDescent="0.2">
      <c r="A19" s="102" t="s">
        <v>31</v>
      </c>
      <c r="B19" s="270" t="s">
        <v>138</v>
      </c>
      <c r="C19" s="535">
        <v>14970052</v>
      </c>
      <c r="D19" s="535">
        <v>14970052</v>
      </c>
      <c r="E19" s="535">
        <v>14970052</v>
      </c>
      <c r="F19" s="535">
        <v>14970052</v>
      </c>
      <c r="G19" s="535">
        <v>14970052</v>
      </c>
      <c r="H19" s="535">
        <v>14970052</v>
      </c>
      <c r="I19" s="535">
        <v>14970052</v>
      </c>
      <c r="J19" s="535">
        <v>14970052</v>
      </c>
      <c r="K19" s="535">
        <v>14970052</v>
      </c>
      <c r="L19" s="535">
        <v>14970052</v>
      </c>
      <c r="M19" s="535">
        <v>14970052</v>
      </c>
      <c r="N19" s="535">
        <v>14970055</v>
      </c>
      <c r="O19" s="103">
        <f t="shared" si="0"/>
        <v>179640627</v>
      </c>
    </row>
    <row r="20" spans="1:15" s="104" customFormat="1" ht="14.1" customHeight="1" x14ac:dyDescent="0.2">
      <c r="A20" s="102" t="s">
        <v>32</v>
      </c>
      <c r="B20" s="270" t="s">
        <v>182</v>
      </c>
      <c r="C20" s="535">
        <v>1416666</v>
      </c>
      <c r="D20" s="535">
        <v>1416666</v>
      </c>
      <c r="E20" s="535">
        <v>1416666</v>
      </c>
      <c r="F20" s="535">
        <v>1416666</v>
      </c>
      <c r="G20" s="535">
        <v>1416666</v>
      </c>
      <c r="H20" s="535">
        <v>1416666</v>
      </c>
      <c r="I20" s="535">
        <v>1416666</v>
      </c>
      <c r="J20" s="535">
        <v>1416666</v>
      </c>
      <c r="K20" s="535">
        <v>1416666</v>
      </c>
      <c r="L20" s="535">
        <v>1416674</v>
      </c>
      <c r="M20" s="535">
        <v>1416666</v>
      </c>
      <c r="N20" s="535">
        <v>1416666</v>
      </c>
      <c r="O20" s="103">
        <f t="shared" si="0"/>
        <v>17000000</v>
      </c>
    </row>
    <row r="21" spans="1:15" s="104" customFormat="1" ht="14.1" customHeight="1" x14ac:dyDescent="0.2">
      <c r="A21" s="102" t="s">
        <v>33</v>
      </c>
      <c r="B21" s="270" t="s">
        <v>12</v>
      </c>
      <c r="C21" s="535">
        <v>375000</v>
      </c>
      <c r="D21" s="535">
        <v>375000</v>
      </c>
      <c r="E21" s="535">
        <v>375000</v>
      </c>
      <c r="F21" s="535">
        <v>375000</v>
      </c>
      <c r="G21" s="535">
        <v>375000</v>
      </c>
      <c r="H21" s="535">
        <v>375000</v>
      </c>
      <c r="I21" s="535">
        <v>375000</v>
      </c>
      <c r="J21" s="535">
        <v>375000</v>
      </c>
      <c r="K21" s="535">
        <v>375000</v>
      </c>
      <c r="L21" s="535">
        <v>375000</v>
      </c>
      <c r="M21" s="535">
        <v>375000</v>
      </c>
      <c r="N21" s="535">
        <v>375000</v>
      </c>
      <c r="O21" s="103">
        <v>199670621</v>
      </c>
    </row>
    <row r="22" spans="1:15" s="104" customFormat="1" ht="14.1" customHeight="1" x14ac:dyDescent="0.2">
      <c r="A22" s="102" t="s">
        <v>34</v>
      </c>
      <c r="B22" s="270" t="s">
        <v>227</v>
      </c>
      <c r="C22" s="535">
        <v>35803904</v>
      </c>
      <c r="D22" s="535">
        <v>35803904</v>
      </c>
      <c r="E22" s="535">
        <v>35803904</v>
      </c>
      <c r="F22" s="535">
        <v>35803904</v>
      </c>
      <c r="G22" s="535">
        <v>35803904</v>
      </c>
      <c r="H22" s="535">
        <v>35803904</v>
      </c>
      <c r="I22" s="535">
        <v>35803904</v>
      </c>
      <c r="J22" s="535">
        <v>35803904</v>
      </c>
      <c r="K22" s="535">
        <v>35803904</v>
      </c>
      <c r="L22" s="535">
        <v>35803904</v>
      </c>
      <c r="M22" s="535">
        <v>35803904</v>
      </c>
      <c r="N22" s="535">
        <v>35803903</v>
      </c>
      <c r="O22" s="103">
        <f t="shared" si="0"/>
        <v>429646847</v>
      </c>
    </row>
    <row r="23" spans="1:15" s="104" customFormat="1" x14ac:dyDescent="0.2">
      <c r="A23" s="102" t="s">
        <v>35</v>
      </c>
      <c r="B23" s="272" t="s">
        <v>185</v>
      </c>
      <c r="C23" s="535">
        <v>9801142</v>
      </c>
      <c r="D23" s="535">
        <v>9801142</v>
      </c>
      <c r="E23" s="535">
        <v>9801142</v>
      </c>
      <c r="F23" s="535">
        <v>9801142</v>
      </c>
      <c r="G23" s="535">
        <v>9801142</v>
      </c>
      <c r="H23" s="535">
        <v>9801142</v>
      </c>
      <c r="I23" s="535">
        <v>9801142</v>
      </c>
      <c r="J23" s="535">
        <v>9801142</v>
      </c>
      <c r="K23" s="535">
        <v>9801142</v>
      </c>
      <c r="L23" s="535">
        <v>9801142</v>
      </c>
      <c r="M23" s="535">
        <v>9801144</v>
      </c>
      <c r="N23" s="535">
        <v>9801142</v>
      </c>
      <c r="O23" s="103">
        <f t="shared" si="0"/>
        <v>117613706</v>
      </c>
    </row>
    <row r="24" spans="1:15" s="104" customFormat="1" ht="14.1" customHeight="1" x14ac:dyDescent="0.2">
      <c r="A24" s="102" t="s">
        <v>36</v>
      </c>
      <c r="B24" s="270" t="s">
        <v>229</v>
      </c>
      <c r="C24" s="535">
        <v>4131313</v>
      </c>
      <c r="D24" s="535">
        <v>4131313</v>
      </c>
      <c r="E24" s="535">
        <v>4131313</v>
      </c>
      <c r="F24" s="535">
        <v>4131313</v>
      </c>
      <c r="G24" s="535">
        <v>4131313</v>
      </c>
      <c r="H24" s="535">
        <v>4131313</v>
      </c>
      <c r="I24" s="535">
        <v>4131313</v>
      </c>
      <c r="J24" s="535">
        <v>4131313</v>
      </c>
      <c r="K24" s="535">
        <v>4131313</v>
      </c>
      <c r="L24" s="535">
        <v>4131313</v>
      </c>
      <c r="M24" s="535">
        <v>4131313</v>
      </c>
      <c r="N24" s="535">
        <v>4131317</v>
      </c>
      <c r="O24" s="103">
        <f t="shared" si="0"/>
        <v>49575760</v>
      </c>
    </row>
    <row r="25" spans="1:15" s="104" customFormat="1" ht="14.1" customHeight="1" thickBot="1" x14ac:dyDescent="0.25">
      <c r="A25" s="102" t="s">
        <v>37</v>
      </c>
      <c r="B25" s="270" t="s">
        <v>13</v>
      </c>
      <c r="C25" s="535">
        <v>2318568</v>
      </c>
      <c r="D25" s="535">
        <v>2318568</v>
      </c>
      <c r="E25" s="535">
        <v>2318568</v>
      </c>
      <c r="F25" s="535">
        <v>2318568</v>
      </c>
      <c r="G25" s="535">
        <v>2318568</v>
      </c>
      <c r="H25" s="535">
        <v>2318568</v>
      </c>
      <c r="I25" s="535">
        <v>2318568</v>
      </c>
      <c r="J25" s="535">
        <v>2318568</v>
      </c>
      <c r="K25" s="535">
        <v>2318568</v>
      </c>
      <c r="L25" s="535">
        <v>2318568</v>
      </c>
      <c r="M25" s="535">
        <v>2318568</v>
      </c>
      <c r="N25" s="535">
        <v>2318570</v>
      </c>
      <c r="O25" s="103">
        <f t="shared" si="0"/>
        <v>27822818</v>
      </c>
    </row>
    <row r="26" spans="1:15" s="99" customFormat="1" ht="15.95" customHeight="1" thickBot="1" x14ac:dyDescent="0.25">
      <c r="A26" s="108" t="s">
        <v>38</v>
      </c>
      <c r="B26" s="37" t="s">
        <v>109</v>
      </c>
      <c r="C26" s="537">
        <f t="shared" ref="C26:N26" si="2">SUM(C17:C25)</f>
        <v>97715236</v>
      </c>
      <c r="D26" s="537">
        <f t="shared" si="2"/>
        <v>97715236</v>
      </c>
      <c r="E26" s="537">
        <f t="shared" si="2"/>
        <v>97715236</v>
      </c>
      <c r="F26" s="537">
        <f t="shared" si="2"/>
        <v>97715236</v>
      </c>
      <c r="G26" s="537">
        <f t="shared" si="2"/>
        <v>97715236</v>
      </c>
      <c r="H26" s="537">
        <f t="shared" si="2"/>
        <v>97715236</v>
      </c>
      <c r="I26" s="537">
        <f t="shared" si="2"/>
        <v>97715236</v>
      </c>
      <c r="J26" s="537">
        <f t="shared" si="2"/>
        <v>97715236</v>
      </c>
      <c r="K26" s="537">
        <f t="shared" si="2"/>
        <v>97715236</v>
      </c>
      <c r="L26" s="537">
        <f t="shared" si="2"/>
        <v>97715244</v>
      </c>
      <c r="M26" s="537">
        <f t="shared" si="2"/>
        <v>97715238</v>
      </c>
      <c r="N26" s="537">
        <f t="shared" si="2"/>
        <v>97715249</v>
      </c>
      <c r="O26" s="106">
        <v>1367753476</v>
      </c>
    </row>
    <row r="27" spans="1:15" ht="16.5" thickBot="1" x14ac:dyDescent="0.3">
      <c r="A27" s="108" t="s">
        <v>39</v>
      </c>
      <c r="B27" s="274" t="s">
        <v>110</v>
      </c>
      <c r="C27" s="538">
        <f t="shared" ref="C27:O27" si="3">C15-C26</f>
        <v>16264220</v>
      </c>
      <c r="D27" s="538">
        <f t="shared" si="3"/>
        <v>16264220</v>
      </c>
      <c r="E27" s="538">
        <f t="shared" si="3"/>
        <v>16264220</v>
      </c>
      <c r="F27" s="538">
        <f t="shared" si="3"/>
        <v>16264220</v>
      </c>
      <c r="G27" s="538">
        <f t="shared" si="3"/>
        <v>16264220</v>
      </c>
      <c r="H27" s="538">
        <f t="shared" si="3"/>
        <v>16264220</v>
      </c>
      <c r="I27" s="538">
        <f t="shared" si="3"/>
        <v>16264220</v>
      </c>
      <c r="J27" s="538">
        <f t="shared" si="3"/>
        <v>16264220</v>
      </c>
      <c r="K27" s="538">
        <f t="shared" si="3"/>
        <v>16264220</v>
      </c>
      <c r="L27" s="538">
        <f t="shared" si="3"/>
        <v>16264210</v>
      </c>
      <c r="M27" s="538">
        <f t="shared" si="3"/>
        <v>16264218</v>
      </c>
      <c r="N27" s="538">
        <f t="shared" si="3"/>
        <v>16264213</v>
      </c>
      <c r="O27" s="109">
        <f t="shared" si="3"/>
        <v>0</v>
      </c>
    </row>
    <row r="28" spans="1:15" x14ac:dyDescent="0.25">
      <c r="A28" s="111"/>
    </row>
    <row r="29" spans="1:15" x14ac:dyDescent="0.25">
      <c r="B29" s="112"/>
      <c r="C29" s="113"/>
      <c r="D29" s="113"/>
      <c r="O29" s="110"/>
    </row>
    <row r="30" spans="1:15" x14ac:dyDescent="0.25">
      <c r="O30" s="110"/>
    </row>
    <row r="31" spans="1:15" x14ac:dyDescent="0.25">
      <c r="O31" s="110"/>
    </row>
    <row r="32" spans="1:15" x14ac:dyDescent="0.25">
      <c r="O32" s="110"/>
    </row>
    <row r="33" spans="15:15" x14ac:dyDescent="0.25">
      <c r="O33" s="110"/>
    </row>
    <row r="34" spans="15:15" x14ac:dyDescent="0.25">
      <c r="O34" s="110"/>
    </row>
    <row r="35" spans="15:15" x14ac:dyDescent="0.25">
      <c r="O35" s="110"/>
    </row>
    <row r="36" spans="15:15" x14ac:dyDescent="0.25">
      <c r="O36" s="110"/>
    </row>
    <row r="37" spans="15:15" x14ac:dyDescent="0.25">
      <c r="O37" s="110"/>
    </row>
    <row r="38" spans="15:15" x14ac:dyDescent="0.25">
      <c r="O38" s="110"/>
    </row>
    <row r="39" spans="15:15" x14ac:dyDescent="0.25">
      <c r="O39" s="110"/>
    </row>
    <row r="40" spans="15:15" x14ac:dyDescent="0.25">
      <c r="O40" s="110"/>
    </row>
    <row r="41" spans="15:15" x14ac:dyDescent="0.25">
      <c r="O41" s="110"/>
    </row>
    <row r="42" spans="15:15" x14ac:dyDescent="0.25">
      <c r="O42" s="110"/>
    </row>
    <row r="43" spans="15:15" x14ac:dyDescent="0.25">
      <c r="O43" s="110"/>
    </row>
    <row r="44" spans="15:15" x14ac:dyDescent="0.25">
      <c r="O44" s="110"/>
    </row>
    <row r="45" spans="15:15" x14ac:dyDescent="0.25">
      <c r="O45" s="110"/>
    </row>
    <row r="46" spans="15:15" x14ac:dyDescent="0.25">
      <c r="O46" s="110"/>
    </row>
    <row r="47" spans="15:15" x14ac:dyDescent="0.25">
      <c r="O47" s="110"/>
    </row>
    <row r="48" spans="15:15" x14ac:dyDescent="0.25">
      <c r="O48" s="110"/>
    </row>
    <row r="49" spans="15:15" x14ac:dyDescent="0.25">
      <c r="O49" s="110"/>
    </row>
    <row r="50" spans="15:15" x14ac:dyDescent="0.25">
      <c r="O50" s="110"/>
    </row>
    <row r="51" spans="15:15" x14ac:dyDescent="0.25">
      <c r="O51" s="110"/>
    </row>
    <row r="52" spans="15:15" x14ac:dyDescent="0.25">
      <c r="O52" s="110"/>
    </row>
    <row r="53" spans="15:15" x14ac:dyDescent="0.25">
      <c r="O53" s="110"/>
    </row>
    <row r="54" spans="15:15" x14ac:dyDescent="0.25">
      <c r="O54" s="110"/>
    </row>
    <row r="55" spans="15:15" x14ac:dyDescent="0.25">
      <c r="O55" s="110"/>
    </row>
    <row r="56" spans="15:15" x14ac:dyDescent="0.25">
      <c r="O56" s="110"/>
    </row>
    <row r="57" spans="15:15" x14ac:dyDescent="0.25">
      <c r="O57" s="110"/>
    </row>
    <row r="58" spans="15:15" x14ac:dyDescent="0.25">
      <c r="O58" s="110"/>
    </row>
    <row r="59" spans="15:15" x14ac:dyDescent="0.25">
      <c r="O59" s="110"/>
    </row>
    <row r="60" spans="15:15" x14ac:dyDescent="0.25">
      <c r="O60" s="110"/>
    </row>
    <row r="61" spans="15:15" x14ac:dyDescent="0.25">
      <c r="O61" s="110"/>
    </row>
    <row r="62" spans="15:15" x14ac:dyDescent="0.25">
      <c r="O62" s="110"/>
    </row>
    <row r="63" spans="15:15" x14ac:dyDescent="0.25">
      <c r="O63" s="110"/>
    </row>
    <row r="64" spans="15:15" x14ac:dyDescent="0.25">
      <c r="O64" s="110"/>
    </row>
    <row r="65" spans="15:15" x14ac:dyDescent="0.25">
      <c r="O65" s="110"/>
    </row>
    <row r="66" spans="15:15" x14ac:dyDescent="0.25">
      <c r="O66" s="110"/>
    </row>
    <row r="67" spans="15:15" x14ac:dyDescent="0.25">
      <c r="O67" s="110"/>
    </row>
    <row r="68" spans="15:15" x14ac:dyDescent="0.25">
      <c r="O68" s="110"/>
    </row>
    <row r="69" spans="15:15" x14ac:dyDescent="0.25">
      <c r="O69" s="110"/>
    </row>
    <row r="70" spans="15:15" x14ac:dyDescent="0.25">
      <c r="O70" s="110"/>
    </row>
    <row r="71" spans="15:15" x14ac:dyDescent="0.25">
      <c r="O71" s="110"/>
    </row>
    <row r="72" spans="15:15" x14ac:dyDescent="0.25">
      <c r="O72" s="110"/>
    </row>
    <row r="73" spans="15:15" x14ac:dyDescent="0.25">
      <c r="O73" s="110"/>
    </row>
    <row r="74" spans="15:15" x14ac:dyDescent="0.25">
      <c r="O74" s="110"/>
    </row>
    <row r="75" spans="15:15" x14ac:dyDescent="0.25">
      <c r="O75" s="110"/>
    </row>
    <row r="76" spans="15:15" x14ac:dyDescent="0.25">
      <c r="O76" s="110"/>
    </row>
    <row r="77" spans="15:15" x14ac:dyDescent="0.25">
      <c r="O77" s="110"/>
    </row>
    <row r="78" spans="15:15" x14ac:dyDescent="0.25">
      <c r="O78" s="110"/>
    </row>
    <row r="79" spans="15:15" x14ac:dyDescent="0.25">
      <c r="O79" s="110"/>
    </row>
    <row r="80" spans="15:15" x14ac:dyDescent="0.25">
      <c r="O80" s="110"/>
    </row>
    <row r="81" spans="15:15" x14ac:dyDescent="0.25">
      <c r="O81" s="110"/>
    </row>
    <row r="82" spans="15:15" x14ac:dyDescent="0.25">
      <c r="O82" s="110"/>
    </row>
  </sheetData>
  <customSheetViews>
    <customSheetView guid="{9A8A2574-4E4C-4A0E-A4B4-611EAAF4A38D}" scale="120">
      <selection activeCell="C6" sqref="C6"/>
      <pageMargins left="0.78740157480314965" right="0.78740157480314965" top="1.0687500000000001" bottom="0.98425196850393704" header="0.78740157480314965" footer="0.78740157480314965"/>
      <printOptions horizontalCentered="1"/>
      <pageSetup paperSize="9" scale="90" orientation="landscape" r:id="rId1"/>
      <headerFooter alignWithMargins="0"/>
    </customSheetView>
  </customSheetViews>
  <mergeCells count="3">
    <mergeCell ref="B5:O5"/>
    <mergeCell ref="B16:O16"/>
    <mergeCell ref="A2:O2"/>
  </mergeCells>
  <phoneticPr fontId="0" type="noConversion"/>
  <printOptions horizontalCentered="1"/>
  <pageMargins left="0.78740157480314965" right="0.78740157480314965" top="1.0687500000000001" bottom="0.98425196850393704" header="0.78740157480314965" footer="0.78740157480314965"/>
  <pageSetup paperSize="9" scale="90" orientation="landscape" r:id="rId2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164"/>
  <sheetViews>
    <sheetView topLeftCell="A95" zoomScale="120" zoomScaleNormal="120" zoomScaleSheetLayoutView="100" workbookViewId="0">
      <selection activeCell="A4" sqref="A4"/>
    </sheetView>
  </sheetViews>
  <sheetFormatPr defaultRowHeight="15.75" x14ac:dyDescent="0.25"/>
  <cols>
    <col min="1" max="1" width="9.5" style="366" customWidth="1"/>
    <col min="2" max="2" width="99.33203125" style="366" customWidth="1"/>
    <col min="3" max="3" width="21.6640625" style="367" customWidth="1"/>
    <col min="4" max="4" width="9" style="398" customWidth="1"/>
    <col min="5" max="16384" width="9.33203125" style="398"/>
  </cols>
  <sheetData>
    <row r="1" spans="1:3" ht="18.75" customHeight="1" x14ac:dyDescent="0.25">
      <c r="B1" s="2110" t="str">
        <f>CONCATENATE("1.4. melléklet ",ALAPADATOK!A7," ",ALAPADATOK!B7," ",ALAPADATOK!C7," ",ALAPADATOK!D7," ",ALAPADATOK!E7," ",ALAPADATOK!F7," ",ALAPADATOK!G7," ",ALAPADATOK!H7)</f>
        <v>1.4. melléklet a 2 / 2021. ( III.12. ) önkormányzati rendelethez</v>
      </c>
      <c r="C1" s="2111"/>
    </row>
    <row r="2" spans="1:3" ht="21.95" customHeight="1" x14ac:dyDescent="0.25">
      <c r="A2" s="551"/>
      <c r="B2" s="627" t="str">
        <f>CONCATENATE(ALAPADATOK!A3)</f>
        <v>Mezőzombor Község Önkormányzata</v>
      </c>
      <c r="C2" s="628"/>
    </row>
    <row r="3" spans="1:3" ht="21.95" customHeight="1" x14ac:dyDescent="0.25">
      <c r="A3" s="628"/>
      <c r="B3" s="627" t="str">
        <f>'KV_1.3.sz.mell.'!B3</f>
        <v>2021. ÉVI KÖLTSÉGVETÉS</v>
      </c>
      <c r="C3" s="628"/>
    </row>
    <row r="4" spans="1:3" ht="21.95" customHeight="1" x14ac:dyDescent="0.25">
      <c r="A4" s="628"/>
      <c r="B4" s="627" t="s">
        <v>576</v>
      </c>
      <c r="C4" s="628"/>
    </row>
    <row r="5" spans="1:3" ht="21.95" customHeight="1" x14ac:dyDescent="0.25"/>
    <row r="6" spans="1:3" ht="15.2" customHeight="1" x14ac:dyDescent="0.25">
      <c r="A6" s="2109" t="s">
        <v>14</v>
      </c>
      <c r="B6" s="2109"/>
      <c r="C6" s="2109"/>
    </row>
    <row r="7" spans="1:3" ht="15.2" customHeight="1" thickBot="1" x14ac:dyDescent="0.3">
      <c r="A7" s="2108" t="s">
        <v>150</v>
      </c>
      <c r="B7" s="2108"/>
      <c r="C7" s="568" t="str">
        <f>CONCATENATE('KV_1.1.sz.mell.'!C7)</f>
        <v>Forintban!</v>
      </c>
    </row>
    <row r="8" spans="1:3" ht="24" customHeight="1" thickBot="1" x14ac:dyDescent="0.3">
      <c r="A8" s="23" t="s">
        <v>68</v>
      </c>
      <c r="B8" s="24" t="s">
        <v>16</v>
      </c>
      <c r="C8" s="39" t="str">
        <f>+CONCATENATE(LEFT(KV_ÖSSZEFÜGGÉSEK!A5,4),". évi előirányzat")</f>
        <v>2021. évi előirányzat</v>
      </c>
    </row>
    <row r="9" spans="1:3" s="399" customFormat="1" ht="12" customHeight="1" thickBot="1" x14ac:dyDescent="0.25">
      <c r="A9" s="555"/>
      <c r="B9" s="556" t="s">
        <v>488</v>
      </c>
      <c r="C9" s="557" t="s">
        <v>489</v>
      </c>
    </row>
    <row r="10" spans="1:3" s="400" customFormat="1" ht="12" customHeight="1" thickBot="1" x14ac:dyDescent="0.25">
      <c r="A10" s="20" t="s">
        <v>17</v>
      </c>
      <c r="B10" s="21" t="s">
        <v>249</v>
      </c>
      <c r="C10" s="282">
        <f>+C11+C12+C13+C14+C15+C16</f>
        <v>54478389</v>
      </c>
    </row>
    <row r="11" spans="1:3" s="400" customFormat="1" ht="12" customHeight="1" x14ac:dyDescent="0.2">
      <c r="A11" s="15" t="s">
        <v>97</v>
      </c>
      <c r="B11" s="401" t="s">
        <v>250</v>
      </c>
      <c r="C11" s="285">
        <v>54478389</v>
      </c>
    </row>
    <row r="12" spans="1:3" s="400" customFormat="1" ht="12" customHeight="1" x14ac:dyDescent="0.2">
      <c r="A12" s="14" t="s">
        <v>98</v>
      </c>
      <c r="B12" s="402" t="s">
        <v>251</v>
      </c>
      <c r="C12" s="284"/>
    </row>
    <row r="13" spans="1:3" s="400" customFormat="1" ht="12" customHeight="1" x14ac:dyDescent="0.2">
      <c r="A13" s="14" t="s">
        <v>99</v>
      </c>
      <c r="B13" s="402" t="s">
        <v>545</v>
      </c>
      <c r="C13" s="284"/>
    </row>
    <row r="14" spans="1:3" s="400" customFormat="1" ht="12" customHeight="1" x14ac:dyDescent="0.2">
      <c r="A14" s="14" t="s">
        <v>100</v>
      </c>
      <c r="B14" s="402" t="s">
        <v>253</v>
      </c>
      <c r="C14" s="284"/>
    </row>
    <row r="15" spans="1:3" s="400" customFormat="1" ht="12" customHeight="1" x14ac:dyDescent="0.2">
      <c r="A15" s="14" t="s">
        <v>146</v>
      </c>
      <c r="B15" s="278" t="s">
        <v>427</v>
      </c>
      <c r="C15" s="284"/>
    </row>
    <row r="16" spans="1:3" s="400" customFormat="1" ht="12" customHeight="1" thickBot="1" x14ac:dyDescent="0.25">
      <c r="A16" s="16" t="s">
        <v>101</v>
      </c>
      <c r="B16" s="279" t="s">
        <v>428</v>
      </c>
      <c r="C16" s="284"/>
    </row>
    <row r="17" spans="1:3" s="400" customFormat="1" ht="12" customHeight="1" thickBot="1" x14ac:dyDescent="0.25">
      <c r="A17" s="20" t="s">
        <v>18</v>
      </c>
      <c r="B17" s="277" t="s">
        <v>254</v>
      </c>
      <c r="C17" s="282">
        <f>+C18+C19+C20+C21+C22</f>
        <v>0</v>
      </c>
    </row>
    <row r="18" spans="1:3" s="400" customFormat="1" ht="12" customHeight="1" x14ac:dyDescent="0.2">
      <c r="A18" s="15" t="s">
        <v>103</v>
      </c>
      <c r="B18" s="401" t="s">
        <v>255</v>
      </c>
      <c r="C18" s="285"/>
    </row>
    <row r="19" spans="1:3" s="400" customFormat="1" ht="12" customHeight="1" x14ac:dyDescent="0.2">
      <c r="A19" s="14" t="s">
        <v>104</v>
      </c>
      <c r="B19" s="402" t="s">
        <v>256</v>
      </c>
      <c r="C19" s="284"/>
    </row>
    <row r="20" spans="1:3" s="400" customFormat="1" ht="12" customHeight="1" x14ac:dyDescent="0.2">
      <c r="A20" s="14" t="s">
        <v>105</v>
      </c>
      <c r="B20" s="402" t="s">
        <v>417</v>
      </c>
      <c r="C20" s="284"/>
    </row>
    <row r="21" spans="1:3" s="400" customFormat="1" ht="12" customHeight="1" x14ac:dyDescent="0.2">
      <c r="A21" s="14" t="s">
        <v>106</v>
      </c>
      <c r="B21" s="402" t="s">
        <v>418</v>
      </c>
      <c r="C21" s="284"/>
    </row>
    <row r="22" spans="1:3" s="400" customFormat="1" ht="12" customHeight="1" x14ac:dyDescent="0.2">
      <c r="A22" s="14" t="s">
        <v>107</v>
      </c>
      <c r="B22" s="402" t="s">
        <v>568</v>
      </c>
      <c r="C22" s="284"/>
    </row>
    <row r="23" spans="1:3" s="400" customFormat="1" ht="12" customHeight="1" thickBot="1" x14ac:dyDescent="0.25">
      <c r="A23" s="16" t="s">
        <v>116</v>
      </c>
      <c r="B23" s="279" t="s">
        <v>258</v>
      </c>
      <c r="C23" s="286"/>
    </row>
    <row r="24" spans="1:3" s="400" customFormat="1" ht="12" customHeight="1" thickBot="1" x14ac:dyDescent="0.25">
      <c r="A24" s="20" t="s">
        <v>19</v>
      </c>
      <c r="B24" s="21" t="s">
        <v>259</v>
      </c>
      <c r="C24" s="282">
        <f>+C25+C26+C27+C28+C29</f>
        <v>0</v>
      </c>
    </row>
    <row r="25" spans="1:3" s="400" customFormat="1" ht="12" customHeight="1" x14ac:dyDescent="0.2">
      <c r="A25" s="15" t="s">
        <v>86</v>
      </c>
      <c r="B25" s="401" t="s">
        <v>260</v>
      </c>
      <c r="C25" s="285"/>
    </row>
    <row r="26" spans="1:3" s="400" customFormat="1" ht="12" customHeight="1" x14ac:dyDescent="0.2">
      <c r="A26" s="14" t="s">
        <v>87</v>
      </c>
      <c r="B26" s="402" t="s">
        <v>261</v>
      </c>
      <c r="C26" s="284"/>
    </row>
    <row r="27" spans="1:3" s="400" customFormat="1" ht="12" customHeight="1" x14ac:dyDescent="0.2">
      <c r="A27" s="14" t="s">
        <v>88</v>
      </c>
      <c r="B27" s="402" t="s">
        <v>419</v>
      </c>
      <c r="C27" s="284"/>
    </row>
    <row r="28" spans="1:3" s="400" customFormat="1" ht="12" customHeight="1" x14ac:dyDescent="0.2">
      <c r="A28" s="14" t="s">
        <v>89</v>
      </c>
      <c r="B28" s="402" t="s">
        <v>420</v>
      </c>
      <c r="C28" s="284"/>
    </row>
    <row r="29" spans="1:3" s="400" customFormat="1" ht="12" customHeight="1" x14ac:dyDescent="0.2">
      <c r="A29" s="14" t="s">
        <v>169</v>
      </c>
      <c r="B29" s="402" t="s">
        <v>262</v>
      </c>
      <c r="C29" s="284"/>
    </row>
    <row r="30" spans="1:3" s="547" customFormat="1" ht="12" customHeight="1" thickBot="1" x14ac:dyDescent="0.25">
      <c r="A30" s="16" t="s">
        <v>170</v>
      </c>
      <c r="B30" s="545" t="s">
        <v>563</v>
      </c>
      <c r="C30" s="546"/>
    </row>
    <row r="31" spans="1:3" s="400" customFormat="1" ht="12" customHeight="1" thickBot="1" x14ac:dyDescent="0.25">
      <c r="A31" s="20" t="s">
        <v>171</v>
      </c>
      <c r="B31" s="21" t="s">
        <v>546</v>
      </c>
      <c r="C31" s="288">
        <f>SUM(C32:C38)</f>
        <v>0</v>
      </c>
    </row>
    <row r="32" spans="1:3" s="400" customFormat="1" ht="12" customHeight="1" x14ac:dyDescent="0.2">
      <c r="A32" s="15" t="s">
        <v>265</v>
      </c>
      <c r="B32" s="401" t="str">
        <f>'KV_1.1.sz.mell.'!B32</f>
        <v>Építményadó</v>
      </c>
      <c r="C32" s="285"/>
    </row>
    <row r="33" spans="1:3" s="400" customFormat="1" ht="12" customHeight="1" x14ac:dyDescent="0.2">
      <c r="A33" s="14" t="s">
        <v>266</v>
      </c>
      <c r="B33" s="401" t="str">
        <f>'KV_1.1.sz.mell.'!B33</f>
        <v>Idegenforgalmi adó</v>
      </c>
      <c r="C33" s="284"/>
    </row>
    <row r="34" spans="1:3" s="400" customFormat="1" ht="12" customHeight="1" x14ac:dyDescent="0.2">
      <c r="A34" s="14" t="s">
        <v>267</v>
      </c>
      <c r="B34" s="401" t="str">
        <f>'KV_1.1.sz.mell.'!B34</f>
        <v>Iparűzési adó</v>
      </c>
      <c r="C34" s="284"/>
    </row>
    <row r="35" spans="1:3" s="400" customFormat="1" ht="12" customHeight="1" x14ac:dyDescent="0.2">
      <c r="A35" s="14" t="s">
        <v>268</v>
      </c>
      <c r="B35" s="401" t="str">
        <f>'KV_1.1.sz.mell.'!B35</f>
        <v xml:space="preserve">Talajterhelési díj </v>
      </c>
      <c r="C35" s="284"/>
    </row>
    <row r="36" spans="1:3" s="400" customFormat="1" ht="12" customHeight="1" x14ac:dyDescent="0.2">
      <c r="A36" s="14" t="s">
        <v>547</v>
      </c>
      <c r="B36" s="401" t="str">
        <f>'KV_1.1.sz.mell.'!B36</f>
        <v>Gépjárműadó</v>
      </c>
      <c r="C36" s="284"/>
    </row>
    <row r="37" spans="1:3" s="400" customFormat="1" ht="12" customHeight="1" x14ac:dyDescent="0.2">
      <c r="A37" s="14" t="s">
        <v>548</v>
      </c>
      <c r="B37" s="401" t="str">
        <f>'KV_1.1.sz.mell.'!B37</f>
        <v>Telekadó</v>
      </c>
      <c r="C37" s="284"/>
    </row>
    <row r="38" spans="1:3" s="400" customFormat="1" ht="12" customHeight="1" thickBot="1" x14ac:dyDescent="0.25">
      <c r="A38" s="16" t="s">
        <v>549</v>
      </c>
      <c r="B38" s="401" t="str">
        <f>'KV_1.1.sz.mell.'!B38</f>
        <v>Egyéb bírság bevételei</v>
      </c>
      <c r="C38" s="286"/>
    </row>
    <row r="39" spans="1:3" s="400" customFormat="1" ht="12" customHeight="1" thickBot="1" x14ac:dyDescent="0.25">
      <c r="A39" s="20" t="s">
        <v>21</v>
      </c>
      <c r="B39" s="21" t="s">
        <v>429</v>
      </c>
      <c r="C39" s="282">
        <f>SUM(C40:C50)</f>
        <v>0</v>
      </c>
    </row>
    <row r="40" spans="1:3" s="400" customFormat="1" ht="12" customHeight="1" x14ac:dyDescent="0.2">
      <c r="A40" s="15" t="s">
        <v>90</v>
      </c>
      <c r="B40" s="401" t="s">
        <v>272</v>
      </c>
      <c r="C40" s="285"/>
    </row>
    <row r="41" spans="1:3" s="400" customFormat="1" ht="12" customHeight="1" x14ac:dyDescent="0.2">
      <c r="A41" s="14" t="s">
        <v>91</v>
      </c>
      <c r="B41" s="402" t="s">
        <v>273</v>
      </c>
      <c r="C41" s="284"/>
    </row>
    <row r="42" spans="1:3" s="400" customFormat="1" ht="12" customHeight="1" x14ac:dyDescent="0.2">
      <c r="A42" s="14" t="s">
        <v>92</v>
      </c>
      <c r="B42" s="402" t="s">
        <v>274</v>
      </c>
      <c r="C42" s="284"/>
    </row>
    <row r="43" spans="1:3" s="400" customFormat="1" ht="12" customHeight="1" x14ac:dyDescent="0.2">
      <c r="A43" s="14" t="s">
        <v>173</v>
      </c>
      <c r="B43" s="402" t="s">
        <v>275</v>
      </c>
      <c r="C43" s="284"/>
    </row>
    <row r="44" spans="1:3" s="400" customFormat="1" ht="12" customHeight="1" x14ac:dyDescent="0.2">
      <c r="A44" s="14" t="s">
        <v>174</v>
      </c>
      <c r="B44" s="402" t="s">
        <v>276</v>
      </c>
      <c r="C44" s="284"/>
    </row>
    <row r="45" spans="1:3" s="400" customFormat="1" ht="12" customHeight="1" x14ac:dyDescent="0.2">
      <c r="A45" s="14" t="s">
        <v>175</v>
      </c>
      <c r="B45" s="402" t="s">
        <v>277</v>
      </c>
      <c r="C45" s="284"/>
    </row>
    <row r="46" spans="1:3" s="400" customFormat="1" ht="12" customHeight="1" x14ac:dyDescent="0.2">
      <c r="A46" s="14" t="s">
        <v>176</v>
      </c>
      <c r="B46" s="402" t="s">
        <v>278</v>
      </c>
      <c r="C46" s="284"/>
    </row>
    <row r="47" spans="1:3" s="400" customFormat="1" ht="12" customHeight="1" x14ac:dyDescent="0.2">
      <c r="A47" s="14" t="s">
        <v>177</v>
      </c>
      <c r="B47" s="402" t="s">
        <v>554</v>
      </c>
      <c r="C47" s="284"/>
    </row>
    <row r="48" spans="1:3" s="400" customFormat="1" ht="12" customHeight="1" x14ac:dyDescent="0.2">
      <c r="A48" s="14" t="s">
        <v>270</v>
      </c>
      <c r="B48" s="402" t="s">
        <v>280</v>
      </c>
      <c r="C48" s="287"/>
    </row>
    <row r="49" spans="1:3" s="400" customFormat="1" ht="12" customHeight="1" x14ac:dyDescent="0.2">
      <c r="A49" s="16" t="s">
        <v>271</v>
      </c>
      <c r="B49" s="403" t="s">
        <v>431</v>
      </c>
      <c r="C49" s="388"/>
    </row>
    <row r="50" spans="1:3" s="400" customFormat="1" ht="12" customHeight="1" thickBot="1" x14ac:dyDescent="0.25">
      <c r="A50" s="16" t="s">
        <v>430</v>
      </c>
      <c r="B50" s="279" t="s">
        <v>281</v>
      </c>
      <c r="C50" s="388"/>
    </row>
    <row r="51" spans="1:3" s="400" customFormat="1" ht="12" customHeight="1" thickBot="1" x14ac:dyDescent="0.25">
      <c r="A51" s="20" t="s">
        <v>22</v>
      </c>
      <c r="B51" s="21" t="s">
        <v>282</v>
      </c>
      <c r="C51" s="282">
        <f>SUM(C52:C56)</f>
        <v>0</v>
      </c>
    </row>
    <row r="52" spans="1:3" s="400" customFormat="1" ht="12" customHeight="1" x14ac:dyDescent="0.2">
      <c r="A52" s="15" t="s">
        <v>93</v>
      </c>
      <c r="B52" s="401" t="s">
        <v>286</v>
      </c>
      <c r="C52" s="445"/>
    </row>
    <row r="53" spans="1:3" s="400" customFormat="1" ht="12" customHeight="1" x14ac:dyDescent="0.2">
      <c r="A53" s="14" t="s">
        <v>94</v>
      </c>
      <c r="B53" s="402" t="s">
        <v>287</v>
      </c>
      <c r="C53" s="287"/>
    </row>
    <row r="54" spans="1:3" s="400" customFormat="1" ht="12" customHeight="1" x14ac:dyDescent="0.2">
      <c r="A54" s="14" t="s">
        <v>283</v>
      </c>
      <c r="B54" s="402" t="s">
        <v>288</v>
      </c>
      <c r="C54" s="287"/>
    </row>
    <row r="55" spans="1:3" s="400" customFormat="1" ht="12" customHeight="1" x14ac:dyDescent="0.2">
      <c r="A55" s="14" t="s">
        <v>284</v>
      </c>
      <c r="B55" s="402" t="s">
        <v>289</v>
      </c>
      <c r="C55" s="287"/>
    </row>
    <row r="56" spans="1:3" s="400" customFormat="1" ht="12" customHeight="1" thickBot="1" x14ac:dyDescent="0.25">
      <c r="A56" s="16" t="s">
        <v>285</v>
      </c>
      <c r="B56" s="279" t="s">
        <v>290</v>
      </c>
      <c r="C56" s="388"/>
    </row>
    <row r="57" spans="1:3" s="400" customFormat="1" ht="12" customHeight="1" thickBot="1" x14ac:dyDescent="0.25">
      <c r="A57" s="20" t="s">
        <v>178</v>
      </c>
      <c r="B57" s="21" t="s">
        <v>291</v>
      </c>
      <c r="C57" s="282">
        <f>SUM(C58:C60)</f>
        <v>0</v>
      </c>
    </row>
    <row r="58" spans="1:3" s="400" customFormat="1" ht="12" customHeight="1" x14ac:dyDescent="0.2">
      <c r="A58" s="15" t="s">
        <v>95</v>
      </c>
      <c r="B58" s="401" t="s">
        <v>292</v>
      </c>
      <c r="C58" s="285"/>
    </row>
    <row r="59" spans="1:3" s="400" customFormat="1" ht="12" customHeight="1" x14ac:dyDescent="0.2">
      <c r="A59" s="14" t="s">
        <v>96</v>
      </c>
      <c r="B59" s="402" t="s">
        <v>421</v>
      </c>
      <c r="C59" s="284"/>
    </row>
    <row r="60" spans="1:3" s="400" customFormat="1" ht="12" customHeight="1" x14ac:dyDescent="0.2">
      <c r="A60" s="14" t="s">
        <v>295</v>
      </c>
      <c r="B60" s="402" t="s">
        <v>293</v>
      </c>
      <c r="C60" s="284"/>
    </row>
    <row r="61" spans="1:3" s="400" customFormat="1" ht="12" customHeight="1" thickBot="1" x14ac:dyDescent="0.25">
      <c r="A61" s="16" t="s">
        <v>296</v>
      </c>
      <c r="B61" s="279" t="s">
        <v>294</v>
      </c>
      <c r="C61" s="286"/>
    </row>
    <row r="62" spans="1:3" s="400" customFormat="1" ht="12" customHeight="1" thickBot="1" x14ac:dyDescent="0.25">
      <c r="A62" s="20" t="s">
        <v>24</v>
      </c>
      <c r="B62" s="277" t="s">
        <v>297</v>
      </c>
      <c r="C62" s="282">
        <f>SUM(C63:C65)</f>
        <v>0</v>
      </c>
    </row>
    <row r="63" spans="1:3" s="400" customFormat="1" ht="12" customHeight="1" x14ac:dyDescent="0.2">
      <c r="A63" s="15" t="s">
        <v>179</v>
      </c>
      <c r="B63" s="401" t="s">
        <v>299</v>
      </c>
      <c r="C63" s="287"/>
    </row>
    <row r="64" spans="1:3" s="400" customFormat="1" ht="12" customHeight="1" x14ac:dyDescent="0.2">
      <c r="A64" s="14" t="s">
        <v>180</v>
      </c>
      <c r="B64" s="402" t="s">
        <v>422</v>
      </c>
      <c r="C64" s="287"/>
    </row>
    <row r="65" spans="1:3" s="400" customFormat="1" ht="12" customHeight="1" x14ac:dyDescent="0.2">
      <c r="A65" s="14" t="s">
        <v>228</v>
      </c>
      <c r="B65" s="402" t="s">
        <v>300</v>
      </c>
      <c r="C65" s="287"/>
    </row>
    <row r="66" spans="1:3" s="400" customFormat="1" ht="12" customHeight="1" thickBot="1" x14ac:dyDescent="0.25">
      <c r="A66" s="16" t="s">
        <v>298</v>
      </c>
      <c r="B66" s="279" t="s">
        <v>301</v>
      </c>
      <c r="C66" s="287"/>
    </row>
    <row r="67" spans="1:3" s="400" customFormat="1" ht="12" customHeight="1" thickBot="1" x14ac:dyDescent="0.25">
      <c r="A67" s="473" t="s">
        <v>471</v>
      </c>
      <c r="B67" s="21" t="s">
        <v>302</v>
      </c>
      <c r="C67" s="288">
        <f>+C10+C17+C24+C31+C39+C51+C57+C62</f>
        <v>54478389</v>
      </c>
    </row>
    <row r="68" spans="1:3" s="400" customFormat="1" ht="12" customHeight="1" thickBot="1" x14ac:dyDescent="0.25">
      <c r="A68" s="448" t="s">
        <v>303</v>
      </c>
      <c r="B68" s="277" t="s">
        <v>304</v>
      </c>
      <c r="C68" s="282">
        <f>SUM(C69:C71)</f>
        <v>0</v>
      </c>
    </row>
    <row r="69" spans="1:3" s="400" customFormat="1" ht="12" customHeight="1" x14ac:dyDescent="0.2">
      <c r="A69" s="15" t="s">
        <v>332</v>
      </c>
      <c r="B69" s="401" t="s">
        <v>305</v>
      </c>
      <c r="C69" s="287"/>
    </row>
    <row r="70" spans="1:3" s="400" customFormat="1" ht="12" customHeight="1" x14ac:dyDescent="0.2">
      <c r="A70" s="14" t="s">
        <v>341</v>
      </c>
      <c r="B70" s="402" t="s">
        <v>306</v>
      </c>
      <c r="C70" s="287"/>
    </row>
    <row r="71" spans="1:3" s="400" customFormat="1" ht="12" customHeight="1" thickBot="1" x14ac:dyDescent="0.25">
      <c r="A71" s="16" t="s">
        <v>342</v>
      </c>
      <c r="B71" s="467" t="s">
        <v>564</v>
      </c>
      <c r="C71" s="287"/>
    </row>
    <row r="72" spans="1:3" s="400" customFormat="1" ht="12" customHeight="1" thickBot="1" x14ac:dyDescent="0.25">
      <c r="A72" s="448" t="s">
        <v>308</v>
      </c>
      <c r="B72" s="277" t="s">
        <v>309</v>
      </c>
      <c r="C72" s="282">
        <f>SUM(C73:C76)</f>
        <v>0</v>
      </c>
    </row>
    <row r="73" spans="1:3" s="400" customFormat="1" ht="12" customHeight="1" x14ac:dyDescent="0.2">
      <c r="A73" s="15" t="s">
        <v>147</v>
      </c>
      <c r="B73" s="401" t="s">
        <v>310</v>
      </c>
      <c r="C73" s="287"/>
    </row>
    <row r="74" spans="1:3" s="400" customFormat="1" ht="12" customHeight="1" x14ac:dyDescent="0.2">
      <c r="A74" s="14" t="s">
        <v>148</v>
      </c>
      <c r="B74" s="402" t="s">
        <v>565</v>
      </c>
      <c r="C74" s="287"/>
    </row>
    <row r="75" spans="1:3" s="400" customFormat="1" ht="12" customHeight="1" x14ac:dyDescent="0.2">
      <c r="A75" s="16" t="s">
        <v>333</v>
      </c>
      <c r="B75" s="403" t="s">
        <v>311</v>
      </c>
      <c r="C75" s="388"/>
    </row>
    <row r="76" spans="1:3" s="400" customFormat="1" ht="12" customHeight="1" thickBot="1" x14ac:dyDescent="0.25">
      <c r="A76" s="18" t="s">
        <v>334</v>
      </c>
      <c r="B76" s="559" t="s">
        <v>566</v>
      </c>
      <c r="C76" s="560"/>
    </row>
    <row r="77" spans="1:3" s="400" customFormat="1" ht="12" customHeight="1" thickBot="1" x14ac:dyDescent="0.25">
      <c r="A77" s="448" t="s">
        <v>312</v>
      </c>
      <c r="B77" s="277" t="s">
        <v>313</v>
      </c>
      <c r="C77" s="282">
        <f>SUM(C78:C79)</f>
        <v>0</v>
      </c>
    </row>
    <row r="78" spans="1:3" s="400" customFormat="1" ht="12" customHeight="1" x14ac:dyDescent="0.2">
      <c r="A78" s="17" t="s">
        <v>335</v>
      </c>
      <c r="B78" s="1328" t="s">
        <v>314</v>
      </c>
      <c r="C78" s="1329"/>
    </row>
    <row r="79" spans="1:3" s="400" customFormat="1" ht="12" customHeight="1" thickBot="1" x14ac:dyDescent="0.25">
      <c r="A79" s="18" t="s">
        <v>336</v>
      </c>
      <c r="B79" s="559" t="s">
        <v>315</v>
      </c>
      <c r="C79" s="560"/>
    </row>
    <row r="80" spans="1:3" s="400" customFormat="1" ht="12" customHeight="1" thickBot="1" x14ac:dyDescent="0.25">
      <c r="A80" s="448" t="s">
        <v>316</v>
      </c>
      <c r="B80" s="277" t="s">
        <v>317</v>
      </c>
      <c r="C80" s="282">
        <f>SUM(C81:C83)</f>
        <v>0</v>
      </c>
    </row>
    <row r="81" spans="1:3" s="400" customFormat="1" ht="12" customHeight="1" x14ac:dyDescent="0.2">
      <c r="A81" s="15" t="s">
        <v>337</v>
      </c>
      <c r="B81" s="401" t="s">
        <v>318</v>
      </c>
      <c r="C81" s="287"/>
    </row>
    <row r="82" spans="1:3" s="400" customFormat="1" ht="12" customHeight="1" x14ac:dyDescent="0.2">
      <c r="A82" s="14" t="s">
        <v>338</v>
      </c>
      <c r="B82" s="402" t="s">
        <v>319</v>
      </c>
      <c r="C82" s="287"/>
    </row>
    <row r="83" spans="1:3" s="400" customFormat="1" ht="12" customHeight="1" thickBot="1" x14ac:dyDescent="0.25">
      <c r="A83" s="18" t="s">
        <v>339</v>
      </c>
      <c r="B83" s="559" t="s">
        <v>567</v>
      </c>
      <c r="C83" s="560"/>
    </row>
    <row r="84" spans="1:3" s="400" customFormat="1" ht="12" customHeight="1" thickBot="1" x14ac:dyDescent="0.25">
      <c r="A84" s="448" t="s">
        <v>320</v>
      </c>
      <c r="B84" s="277" t="s">
        <v>340</v>
      </c>
      <c r="C84" s="282">
        <f>SUM(C85:C88)</f>
        <v>0</v>
      </c>
    </row>
    <row r="85" spans="1:3" s="400" customFormat="1" ht="12" customHeight="1" x14ac:dyDescent="0.2">
      <c r="A85" s="405" t="s">
        <v>321</v>
      </c>
      <c r="B85" s="401" t="s">
        <v>322</v>
      </c>
      <c r="C85" s="287"/>
    </row>
    <row r="86" spans="1:3" s="400" customFormat="1" ht="12" customHeight="1" x14ac:dyDescent="0.2">
      <c r="A86" s="406" t="s">
        <v>323</v>
      </c>
      <c r="B86" s="402" t="s">
        <v>324</v>
      </c>
      <c r="C86" s="287"/>
    </row>
    <row r="87" spans="1:3" s="400" customFormat="1" ht="12" customHeight="1" x14ac:dyDescent="0.2">
      <c r="A87" s="406" t="s">
        <v>325</v>
      </c>
      <c r="B87" s="402" t="s">
        <v>326</v>
      </c>
      <c r="C87" s="287"/>
    </row>
    <row r="88" spans="1:3" s="400" customFormat="1" ht="12" customHeight="1" thickBot="1" x14ac:dyDescent="0.25">
      <c r="A88" s="407" t="s">
        <v>327</v>
      </c>
      <c r="B88" s="279" t="s">
        <v>328</v>
      </c>
      <c r="C88" s="287"/>
    </row>
    <row r="89" spans="1:3" s="400" customFormat="1" ht="12" customHeight="1" thickBot="1" x14ac:dyDescent="0.25">
      <c r="A89" s="448" t="s">
        <v>329</v>
      </c>
      <c r="B89" s="277" t="s">
        <v>470</v>
      </c>
      <c r="C89" s="446"/>
    </row>
    <row r="90" spans="1:3" s="400" customFormat="1" ht="13.5" customHeight="1" thickBot="1" x14ac:dyDescent="0.25">
      <c r="A90" s="448" t="s">
        <v>331</v>
      </c>
      <c r="B90" s="277" t="s">
        <v>330</v>
      </c>
      <c r="C90" s="446"/>
    </row>
    <row r="91" spans="1:3" s="400" customFormat="1" ht="15.75" customHeight="1" thickBot="1" x14ac:dyDescent="0.25">
      <c r="A91" s="448" t="s">
        <v>343</v>
      </c>
      <c r="B91" s="408" t="s">
        <v>473</v>
      </c>
      <c r="C91" s="288">
        <f>+C68+C72+C77+C80+C84+C90+C89</f>
        <v>0</v>
      </c>
    </row>
    <row r="92" spans="1:3" s="400" customFormat="1" ht="16.5" customHeight="1" thickBot="1" x14ac:dyDescent="0.25">
      <c r="A92" s="449" t="s">
        <v>472</v>
      </c>
      <c r="B92" s="409" t="s">
        <v>474</v>
      </c>
      <c r="C92" s="288">
        <f>+C67+C91</f>
        <v>54478389</v>
      </c>
    </row>
    <row r="93" spans="1:3" s="400" customFormat="1" ht="11.1" customHeight="1" x14ac:dyDescent="0.2">
      <c r="A93" s="5"/>
      <c r="B93" s="6"/>
      <c r="C93" s="289"/>
    </row>
    <row r="94" spans="1:3" ht="16.5" customHeight="1" x14ac:dyDescent="0.25">
      <c r="A94" s="2109" t="s">
        <v>46</v>
      </c>
      <c r="B94" s="2109"/>
      <c r="C94" s="2109"/>
    </row>
    <row r="95" spans="1:3" s="410" customFormat="1" ht="16.5" customHeight="1" thickBot="1" x14ac:dyDescent="0.3">
      <c r="A95" s="2106" t="s">
        <v>151</v>
      </c>
      <c r="B95" s="2106"/>
      <c r="C95" s="567" t="str">
        <f>C7</f>
        <v>Forintban!</v>
      </c>
    </row>
    <row r="96" spans="1:3" ht="27.75" customHeight="1" thickBot="1" x14ac:dyDescent="0.3">
      <c r="A96" s="552" t="s">
        <v>68</v>
      </c>
      <c r="B96" s="553" t="s">
        <v>47</v>
      </c>
      <c r="C96" s="554" t="str">
        <f>+C8</f>
        <v>2021. évi előirányzat</v>
      </c>
    </row>
    <row r="97" spans="1:3" s="399" customFormat="1" ht="12" customHeight="1" thickBot="1" x14ac:dyDescent="0.25">
      <c r="A97" s="552"/>
      <c r="B97" s="553" t="s">
        <v>488</v>
      </c>
      <c r="C97" s="554" t="s">
        <v>489</v>
      </c>
    </row>
    <row r="98" spans="1:3" ht="12" customHeight="1" thickBot="1" x14ac:dyDescent="0.3">
      <c r="A98" s="22" t="s">
        <v>17</v>
      </c>
      <c r="B98" s="28" t="s">
        <v>432</v>
      </c>
      <c r="C98" s="281">
        <f>C99+C100+C101+C102+C103+C116</f>
        <v>54478389</v>
      </c>
    </row>
    <row r="99" spans="1:3" ht="12" customHeight="1" x14ac:dyDescent="0.25">
      <c r="A99" s="17" t="s">
        <v>97</v>
      </c>
      <c r="B99" s="10" t="s">
        <v>48</v>
      </c>
      <c r="C99" s="283">
        <v>35138598</v>
      </c>
    </row>
    <row r="100" spans="1:3" ht="12" customHeight="1" x14ac:dyDescent="0.25">
      <c r="A100" s="14" t="s">
        <v>98</v>
      </c>
      <c r="B100" s="8" t="s">
        <v>181</v>
      </c>
      <c r="C100" s="284">
        <v>5200000</v>
      </c>
    </row>
    <row r="101" spans="1:3" ht="12" customHeight="1" x14ac:dyDescent="0.25">
      <c r="A101" s="14" t="s">
        <v>99</v>
      </c>
      <c r="B101" s="8" t="s">
        <v>138</v>
      </c>
      <c r="C101" s="286">
        <v>14139791</v>
      </c>
    </row>
    <row r="102" spans="1:3" ht="12" customHeight="1" x14ac:dyDescent="0.25">
      <c r="A102" s="14" t="s">
        <v>100</v>
      </c>
      <c r="B102" s="11" t="s">
        <v>182</v>
      </c>
      <c r="C102" s="286"/>
    </row>
    <row r="103" spans="1:3" ht="12" customHeight="1" x14ac:dyDescent="0.25">
      <c r="A103" s="14" t="s">
        <v>111</v>
      </c>
      <c r="B103" s="19" t="s">
        <v>183</v>
      </c>
      <c r="C103" s="286"/>
    </row>
    <row r="104" spans="1:3" ht="12" customHeight="1" x14ac:dyDescent="0.25">
      <c r="A104" s="14" t="s">
        <v>101</v>
      </c>
      <c r="B104" s="8" t="s">
        <v>437</v>
      </c>
      <c r="C104" s="286"/>
    </row>
    <row r="105" spans="1:3" ht="12" customHeight="1" x14ac:dyDescent="0.25">
      <c r="A105" s="14" t="s">
        <v>102</v>
      </c>
      <c r="B105" s="142" t="s">
        <v>436</v>
      </c>
      <c r="C105" s="286"/>
    </row>
    <row r="106" spans="1:3" ht="12" customHeight="1" x14ac:dyDescent="0.25">
      <c r="A106" s="14" t="s">
        <v>112</v>
      </c>
      <c r="B106" s="142" t="s">
        <v>435</v>
      </c>
      <c r="C106" s="286"/>
    </row>
    <row r="107" spans="1:3" ht="12" customHeight="1" x14ac:dyDescent="0.25">
      <c r="A107" s="14" t="s">
        <v>113</v>
      </c>
      <c r="B107" s="140" t="s">
        <v>346</v>
      </c>
      <c r="C107" s="286"/>
    </row>
    <row r="108" spans="1:3" ht="12" customHeight="1" x14ac:dyDescent="0.25">
      <c r="A108" s="14" t="s">
        <v>114</v>
      </c>
      <c r="B108" s="141" t="s">
        <v>347</v>
      </c>
      <c r="C108" s="286"/>
    </row>
    <row r="109" spans="1:3" ht="12" customHeight="1" x14ac:dyDescent="0.25">
      <c r="A109" s="14" t="s">
        <v>115</v>
      </c>
      <c r="B109" s="141" t="s">
        <v>348</v>
      </c>
      <c r="C109" s="286"/>
    </row>
    <row r="110" spans="1:3" ht="12" customHeight="1" x14ac:dyDescent="0.25">
      <c r="A110" s="14" t="s">
        <v>117</v>
      </c>
      <c r="B110" s="140" t="s">
        <v>349</v>
      </c>
      <c r="C110" s="286"/>
    </row>
    <row r="111" spans="1:3" ht="12" customHeight="1" x14ac:dyDescent="0.25">
      <c r="A111" s="14" t="s">
        <v>184</v>
      </c>
      <c r="B111" s="140" t="s">
        <v>350</v>
      </c>
      <c r="C111" s="286"/>
    </row>
    <row r="112" spans="1:3" ht="12" customHeight="1" x14ac:dyDescent="0.25">
      <c r="A112" s="14" t="s">
        <v>344</v>
      </c>
      <c r="B112" s="141" t="s">
        <v>351</v>
      </c>
      <c r="C112" s="286"/>
    </row>
    <row r="113" spans="1:3" ht="12" customHeight="1" x14ac:dyDescent="0.25">
      <c r="A113" s="13" t="s">
        <v>345</v>
      </c>
      <c r="B113" s="142" t="s">
        <v>352</v>
      </c>
      <c r="C113" s="286"/>
    </row>
    <row r="114" spans="1:3" ht="12" customHeight="1" x14ac:dyDescent="0.25">
      <c r="A114" s="14" t="s">
        <v>433</v>
      </c>
      <c r="B114" s="142" t="s">
        <v>353</v>
      </c>
      <c r="C114" s="286"/>
    </row>
    <row r="115" spans="1:3" ht="12" customHeight="1" x14ac:dyDescent="0.25">
      <c r="A115" s="16" t="s">
        <v>434</v>
      </c>
      <c r="B115" s="142" t="s">
        <v>354</v>
      </c>
      <c r="C115" s="286"/>
    </row>
    <row r="116" spans="1:3" ht="12" customHeight="1" x14ac:dyDescent="0.25">
      <c r="A116" s="14" t="s">
        <v>438</v>
      </c>
      <c r="B116" s="11" t="s">
        <v>49</v>
      </c>
      <c r="C116" s="284"/>
    </row>
    <row r="117" spans="1:3" ht="12" customHeight="1" x14ac:dyDescent="0.25">
      <c r="A117" s="14" t="s">
        <v>439</v>
      </c>
      <c r="B117" s="8" t="s">
        <v>441</v>
      </c>
      <c r="C117" s="284"/>
    </row>
    <row r="118" spans="1:3" ht="12" customHeight="1" thickBot="1" x14ac:dyDescent="0.3">
      <c r="A118" s="18" t="s">
        <v>440</v>
      </c>
      <c r="B118" s="471" t="s">
        <v>442</v>
      </c>
      <c r="C118" s="290"/>
    </row>
    <row r="119" spans="1:3" ht="12" customHeight="1" thickBot="1" x14ac:dyDescent="0.3">
      <c r="A119" s="468" t="s">
        <v>18</v>
      </c>
      <c r="B119" s="469" t="s">
        <v>355</v>
      </c>
      <c r="C119" s="470">
        <f>+C120+C122+C124</f>
        <v>0</v>
      </c>
    </row>
    <row r="120" spans="1:3" ht="12" customHeight="1" x14ac:dyDescent="0.25">
      <c r="A120" s="15" t="s">
        <v>103</v>
      </c>
      <c r="B120" s="8" t="s">
        <v>227</v>
      </c>
      <c r="C120" s="285"/>
    </row>
    <row r="121" spans="1:3" ht="12" customHeight="1" x14ac:dyDescent="0.25">
      <c r="A121" s="15" t="s">
        <v>104</v>
      </c>
      <c r="B121" s="12" t="s">
        <v>359</v>
      </c>
      <c r="C121" s="285"/>
    </row>
    <row r="122" spans="1:3" ht="12" customHeight="1" x14ac:dyDescent="0.25">
      <c r="A122" s="15" t="s">
        <v>105</v>
      </c>
      <c r="B122" s="12" t="s">
        <v>185</v>
      </c>
      <c r="C122" s="284"/>
    </row>
    <row r="123" spans="1:3" ht="12" customHeight="1" x14ac:dyDescent="0.25">
      <c r="A123" s="15" t="s">
        <v>106</v>
      </c>
      <c r="B123" s="12" t="s">
        <v>360</v>
      </c>
      <c r="C123" s="249"/>
    </row>
    <row r="124" spans="1:3" ht="12" customHeight="1" x14ac:dyDescent="0.25">
      <c r="A124" s="15" t="s">
        <v>107</v>
      </c>
      <c r="B124" s="279" t="s">
        <v>569</v>
      </c>
      <c r="C124" s="249"/>
    </row>
    <row r="125" spans="1:3" ht="12" customHeight="1" x14ac:dyDescent="0.25">
      <c r="A125" s="15" t="s">
        <v>116</v>
      </c>
      <c r="B125" s="278" t="s">
        <v>423</v>
      </c>
      <c r="C125" s="249"/>
    </row>
    <row r="126" spans="1:3" ht="12" customHeight="1" x14ac:dyDescent="0.25">
      <c r="A126" s="15" t="s">
        <v>118</v>
      </c>
      <c r="B126" s="397" t="s">
        <v>365</v>
      </c>
      <c r="C126" s="249"/>
    </row>
    <row r="127" spans="1:3" x14ac:dyDescent="0.25">
      <c r="A127" s="15" t="s">
        <v>186</v>
      </c>
      <c r="B127" s="141" t="s">
        <v>348</v>
      </c>
      <c r="C127" s="249"/>
    </row>
    <row r="128" spans="1:3" ht="12" customHeight="1" x14ac:dyDescent="0.25">
      <c r="A128" s="15" t="s">
        <v>187</v>
      </c>
      <c r="B128" s="141" t="s">
        <v>364</v>
      </c>
      <c r="C128" s="249"/>
    </row>
    <row r="129" spans="1:3" ht="12" customHeight="1" x14ac:dyDescent="0.25">
      <c r="A129" s="15" t="s">
        <v>188</v>
      </c>
      <c r="B129" s="141" t="s">
        <v>363</v>
      </c>
      <c r="C129" s="249"/>
    </row>
    <row r="130" spans="1:3" ht="12" customHeight="1" x14ac:dyDescent="0.25">
      <c r="A130" s="15" t="s">
        <v>356</v>
      </c>
      <c r="B130" s="141" t="s">
        <v>351</v>
      </c>
      <c r="C130" s="249"/>
    </row>
    <row r="131" spans="1:3" ht="12" customHeight="1" x14ac:dyDescent="0.25">
      <c r="A131" s="15" t="s">
        <v>357</v>
      </c>
      <c r="B131" s="141" t="s">
        <v>362</v>
      </c>
      <c r="C131" s="249"/>
    </row>
    <row r="132" spans="1:3" ht="16.5" thickBot="1" x14ac:dyDescent="0.3">
      <c r="A132" s="13" t="s">
        <v>358</v>
      </c>
      <c r="B132" s="141" t="s">
        <v>361</v>
      </c>
      <c r="C132" s="251"/>
    </row>
    <row r="133" spans="1:3" ht="12" customHeight="1" thickBot="1" x14ac:dyDescent="0.3">
      <c r="A133" s="20" t="s">
        <v>19</v>
      </c>
      <c r="B133" s="122" t="s">
        <v>443</v>
      </c>
      <c r="C133" s="282">
        <f>+C98+C119</f>
        <v>54478389</v>
      </c>
    </row>
    <row r="134" spans="1:3" ht="12" customHeight="1" thickBot="1" x14ac:dyDescent="0.3">
      <c r="A134" s="20" t="s">
        <v>20</v>
      </c>
      <c r="B134" s="122" t="s">
        <v>444</v>
      </c>
      <c r="C134" s="282">
        <f>+C135+C136+C137</f>
        <v>0</v>
      </c>
    </row>
    <row r="135" spans="1:3" ht="12" customHeight="1" x14ac:dyDescent="0.25">
      <c r="A135" s="15" t="s">
        <v>265</v>
      </c>
      <c r="B135" s="12" t="s">
        <v>451</v>
      </c>
      <c r="C135" s="249"/>
    </row>
    <row r="136" spans="1:3" ht="12" customHeight="1" x14ac:dyDescent="0.25">
      <c r="A136" s="15" t="s">
        <v>266</v>
      </c>
      <c r="B136" s="12" t="s">
        <v>452</v>
      </c>
      <c r="C136" s="249"/>
    </row>
    <row r="137" spans="1:3" ht="12" customHeight="1" thickBot="1" x14ac:dyDescent="0.3">
      <c r="A137" s="13" t="s">
        <v>267</v>
      </c>
      <c r="B137" s="12" t="s">
        <v>453</v>
      </c>
      <c r="C137" s="249"/>
    </row>
    <row r="138" spans="1:3" ht="12" customHeight="1" thickBot="1" x14ac:dyDescent="0.3">
      <c r="A138" s="20" t="s">
        <v>21</v>
      </c>
      <c r="B138" s="122" t="s">
        <v>445</v>
      </c>
      <c r="C138" s="282">
        <f>SUM(C139:C144)</f>
        <v>0</v>
      </c>
    </row>
    <row r="139" spans="1:3" ht="12" customHeight="1" x14ac:dyDescent="0.25">
      <c r="A139" s="15" t="s">
        <v>90</v>
      </c>
      <c r="B139" s="9" t="s">
        <v>454</v>
      </c>
      <c r="C139" s="249"/>
    </row>
    <row r="140" spans="1:3" ht="12" customHeight="1" x14ac:dyDescent="0.25">
      <c r="A140" s="15" t="s">
        <v>91</v>
      </c>
      <c r="B140" s="9" t="s">
        <v>446</v>
      </c>
      <c r="C140" s="249"/>
    </row>
    <row r="141" spans="1:3" ht="12" customHeight="1" x14ac:dyDescent="0.25">
      <c r="A141" s="15" t="s">
        <v>92</v>
      </c>
      <c r="B141" s="9" t="s">
        <v>447</v>
      </c>
      <c r="C141" s="249"/>
    </row>
    <row r="142" spans="1:3" ht="12" customHeight="1" x14ac:dyDescent="0.25">
      <c r="A142" s="15" t="s">
        <v>173</v>
      </c>
      <c r="B142" s="9" t="s">
        <v>448</v>
      </c>
      <c r="C142" s="249"/>
    </row>
    <row r="143" spans="1:3" ht="12" customHeight="1" x14ac:dyDescent="0.25">
      <c r="A143" s="13" t="s">
        <v>174</v>
      </c>
      <c r="B143" s="7" t="s">
        <v>449</v>
      </c>
      <c r="C143" s="251"/>
    </row>
    <row r="144" spans="1:3" ht="12" customHeight="1" thickBot="1" x14ac:dyDescent="0.3">
      <c r="A144" s="18" t="s">
        <v>175</v>
      </c>
      <c r="B144" s="827" t="s">
        <v>450</v>
      </c>
      <c r="C144" s="478"/>
    </row>
    <row r="145" spans="1:9" ht="12" customHeight="1" thickBot="1" x14ac:dyDescent="0.3">
      <c r="A145" s="20" t="s">
        <v>22</v>
      </c>
      <c r="B145" s="122" t="s">
        <v>458</v>
      </c>
      <c r="C145" s="288">
        <f>+C146+C147+C148+C149</f>
        <v>0</v>
      </c>
    </row>
    <row r="146" spans="1:9" ht="12" customHeight="1" x14ac:dyDescent="0.25">
      <c r="A146" s="15" t="s">
        <v>93</v>
      </c>
      <c r="B146" s="9" t="s">
        <v>366</v>
      </c>
      <c r="C146" s="249"/>
    </row>
    <row r="147" spans="1:9" ht="12" customHeight="1" x14ac:dyDescent="0.25">
      <c r="A147" s="15" t="s">
        <v>94</v>
      </c>
      <c r="B147" s="9" t="s">
        <v>367</v>
      </c>
      <c r="C147" s="249"/>
    </row>
    <row r="148" spans="1:9" ht="12" customHeight="1" x14ac:dyDescent="0.25">
      <c r="A148" s="13" t="s">
        <v>283</v>
      </c>
      <c r="B148" s="7" t="s">
        <v>459</v>
      </c>
      <c r="C148" s="251"/>
    </row>
    <row r="149" spans="1:9" ht="12" customHeight="1" thickBot="1" x14ac:dyDescent="0.3">
      <c r="A149" s="18" t="s">
        <v>284</v>
      </c>
      <c r="B149" s="827" t="s">
        <v>385</v>
      </c>
      <c r="C149" s="478"/>
    </row>
    <row r="150" spans="1:9" ht="12" customHeight="1" thickBot="1" x14ac:dyDescent="0.3">
      <c r="A150" s="20" t="s">
        <v>23</v>
      </c>
      <c r="B150" s="122" t="s">
        <v>460</v>
      </c>
      <c r="C150" s="291">
        <f>SUM(C151:C155)</f>
        <v>0</v>
      </c>
    </row>
    <row r="151" spans="1:9" ht="12" customHeight="1" x14ac:dyDescent="0.25">
      <c r="A151" s="15" t="s">
        <v>95</v>
      </c>
      <c r="B151" s="9" t="s">
        <v>455</v>
      </c>
      <c r="C151" s="249"/>
    </row>
    <row r="152" spans="1:9" ht="12" customHeight="1" x14ac:dyDescent="0.25">
      <c r="A152" s="15" t="s">
        <v>96</v>
      </c>
      <c r="B152" s="9" t="s">
        <v>462</v>
      </c>
      <c r="C152" s="249"/>
    </row>
    <row r="153" spans="1:9" ht="12" customHeight="1" x14ac:dyDescent="0.25">
      <c r="A153" s="15" t="s">
        <v>295</v>
      </c>
      <c r="B153" s="9" t="s">
        <v>457</v>
      </c>
      <c r="C153" s="249"/>
    </row>
    <row r="154" spans="1:9" ht="12" customHeight="1" x14ac:dyDescent="0.25">
      <c r="A154" s="15" t="s">
        <v>296</v>
      </c>
      <c r="B154" s="9" t="s">
        <v>513</v>
      </c>
      <c r="C154" s="249"/>
    </row>
    <row r="155" spans="1:9" ht="12" customHeight="1" thickBot="1" x14ac:dyDescent="0.3">
      <c r="A155" s="15" t="s">
        <v>461</v>
      </c>
      <c r="B155" s="9" t="s">
        <v>464</v>
      </c>
      <c r="C155" s="249"/>
    </row>
    <row r="156" spans="1:9" ht="12" customHeight="1" thickBot="1" x14ac:dyDescent="0.3">
      <c r="A156" s="20" t="s">
        <v>24</v>
      </c>
      <c r="B156" s="122" t="s">
        <v>465</v>
      </c>
      <c r="C156" s="472"/>
    </row>
    <row r="157" spans="1:9" ht="12" customHeight="1" thickBot="1" x14ac:dyDescent="0.3">
      <c r="A157" s="20" t="s">
        <v>25</v>
      </c>
      <c r="B157" s="122" t="s">
        <v>466</v>
      </c>
      <c r="C157" s="472"/>
    </row>
    <row r="158" spans="1:9" ht="15.2" customHeight="1" thickBot="1" x14ac:dyDescent="0.3">
      <c r="A158" s="20" t="s">
        <v>26</v>
      </c>
      <c r="B158" s="122" t="s">
        <v>468</v>
      </c>
      <c r="C158" s="561">
        <f>+C134+C138+C145+C150+C156+C157</f>
        <v>0</v>
      </c>
      <c r="F158" s="412"/>
      <c r="G158" s="413"/>
      <c r="H158" s="413"/>
      <c r="I158" s="413"/>
    </row>
    <row r="159" spans="1:9" s="400" customFormat="1" ht="17.25" customHeight="1" thickBot="1" x14ac:dyDescent="0.25">
      <c r="A159" s="280" t="s">
        <v>27</v>
      </c>
      <c r="B159" s="562" t="s">
        <v>467</v>
      </c>
      <c r="C159" s="561">
        <f>+C133+C158</f>
        <v>54478389</v>
      </c>
    </row>
    <row r="160" spans="1:9" ht="10.5" customHeight="1" x14ac:dyDescent="0.25">
      <c r="A160" s="563"/>
      <c r="B160" s="563"/>
      <c r="C160" s="626">
        <f>C92-C159</f>
        <v>0</v>
      </c>
    </row>
    <row r="161" spans="1:4" x14ac:dyDescent="0.25">
      <c r="A161" s="2107" t="s">
        <v>368</v>
      </c>
      <c r="B161" s="2107"/>
      <c r="C161" s="2107"/>
    </row>
    <row r="162" spans="1:4" ht="15.2" customHeight="1" thickBot="1" x14ac:dyDescent="0.3">
      <c r="A162" s="2108" t="s">
        <v>152</v>
      </c>
      <c r="B162" s="2108"/>
      <c r="C162" s="568" t="str">
        <f>C95</f>
        <v>Forintban!</v>
      </c>
    </row>
    <row r="163" spans="1:4" ht="13.5" customHeight="1" thickBot="1" x14ac:dyDescent="0.3">
      <c r="A163" s="20">
        <v>1</v>
      </c>
      <c r="B163" s="27" t="s">
        <v>469</v>
      </c>
      <c r="C163" s="282">
        <f>+C67-C133</f>
        <v>0</v>
      </c>
      <c r="D163" s="414"/>
    </row>
    <row r="164" spans="1:4" ht="27.75" customHeight="1" thickBot="1" x14ac:dyDescent="0.3">
      <c r="A164" s="20" t="s">
        <v>18</v>
      </c>
      <c r="B164" s="27" t="s">
        <v>475</v>
      </c>
      <c r="C164" s="282">
        <f>C91-C158</f>
        <v>0</v>
      </c>
    </row>
  </sheetData>
  <sheetProtection sheet="1"/>
  <customSheetViews>
    <customSheetView guid="{9A8A2574-4E4C-4A0E-A4B4-611EAAF4A38D}" scale="120" topLeftCell="A139">
      <selection activeCell="C103" sqref="C103"/>
      <rowBreaks count="2" manualBreakCount="2">
        <brk id="67" max="2" man="1"/>
        <brk id="144" max="2" man="1"/>
      </rowBreaks>
      <pageMargins left="0.6692913385826772" right="0.6692913385826772" top="0.86614173228346458" bottom="0.86614173228346458" header="0" footer="0"/>
      <printOptions horizontalCentered="1"/>
      <pageSetup paperSize="9" scale="74" fitToHeight="2" orientation="portrait" r:id="rId1"/>
      <headerFooter alignWithMargins="0"/>
    </customSheetView>
  </customSheetViews>
  <mergeCells count="7">
    <mergeCell ref="A162:B162"/>
    <mergeCell ref="B1:C1"/>
    <mergeCell ref="A6:C6"/>
    <mergeCell ref="A7:B7"/>
    <mergeCell ref="A94:C94"/>
    <mergeCell ref="A95:B95"/>
    <mergeCell ref="A161:C161"/>
  </mergeCells>
  <printOptions horizontalCentered="1"/>
  <pageMargins left="0.6692913385826772" right="0.6692913385826772" top="0.86614173228346458" bottom="0.86614173228346458" header="0" footer="0"/>
  <pageSetup paperSize="9" scale="74" fitToHeight="2" orientation="portrait" r:id="rId2"/>
  <headerFooter alignWithMargins="0"/>
  <rowBreaks count="2" manualBreakCount="2">
    <brk id="67" max="2" man="1"/>
    <brk id="144" max="2" man="1"/>
  </rowBreak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3">
    <tabColor rgb="FF92D050"/>
    <pageSetUpPr fitToPage="1"/>
  </sheetPr>
  <dimension ref="A1:D26"/>
  <sheetViews>
    <sheetView topLeftCell="A2" zoomScale="120" zoomScaleNormal="120" zoomScalePageLayoutView="120" workbookViewId="0">
      <selection activeCell="C12" sqref="C12"/>
    </sheetView>
  </sheetViews>
  <sheetFormatPr defaultRowHeight="12.75" x14ac:dyDescent="0.2"/>
  <cols>
    <col min="1" max="1" width="13.83203125" style="47" customWidth="1"/>
    <col min="2" max="2" width="88.6640625" style="47" customWidth="1"/>
    <col min="3" max="3" width="16.83203125" style="47" customWidth="1"/>
    <col min="4" max="4" width="4.83203125" style="1428" customWidth="1"/>
    <col min="5" max="16384" width="9.33203125" style="47"/>
  </cols>
  <sheetData>
    <row r="1" spans="1:4" ht="47.25" customHeight="1" x14ac:dyDescent="0.2">
      <c r="B1" s="2188" t="str">
        <f>+CONCATENATE("A ",LEFT(KV_ÖSSZEFÜGGÉSEK!A5,4),". évi általános működés és ágazati feladatok támogatásának alakulása jogcímenként")</f>
        <v>A 2021. évi általános működés és ágazati feladatok támogatásának alakulása jogcímenként</v>
      </c>
      <c r="C1" s="2188"/>
      <c r="D1" s="2189" t="str">
        <f>CONCATENATE("5. tájékoztató tábla ",ALAPADATOK!A7," ",ALAPADATOK!B7," ",ALAPADATOK!C7," ",ALAPADATOK!D7," ",ALAPADATOK!E7," ",ALAPADATOK!F7," ",ALAPADATOK!G7," ",ALAPADATOK!H7)</f>
        <v>5. tájékoztató tábla a 2 / 2021. ( III.12. ) önkormányzati rendelethez</v>
      </c>
    </row>
    <row r="2" spans="1:4" ht="22.5" customHeight="1" thickBot="1" x14ac:dyDescent="0.3">
      <c r="B2" s="361"/>
      <c r="C2" s="1425" t="s">
        <v>559</v>
      </c>
      <c r="D2" s="2189"/>
    </row>
    <row r="3" spans="1:4" s="48" customFormat="1" ht="63" customHeight="1" thickBot="1" x14ac:dyDescent="0.25">
      <c r="A3" s="1426" t="s">
        <v>1123</v>
      </c>
      <c r="B3" s="276" t="s">
        <v>51</v>
      </c>
      <c r="C3" s="649" t="str">
        <f>+CONCATENATE(LEFT(KV_ÖSSZEFÜGGÉSEK!A5,4),". évi tervezett támogatás összesen")</f>
        <v>2021. évi tervezett támogatás összesen</v>
      </c>
      <c r="D3" s="2189"/>
    </row>
    <row r="4" spans="1:4" s="49" customFormat="1" ht="13.5" thickBot="1" x14ac:dyDescent="0.25">
      <c r="A4" s="1427" t="s">
        <v>488</v>
      </c>
      <c r="B4" s="179" t="s">
        <v>489</v>
      </c>
      <c r="C4" s="180" t="s">
        <v>490</v>
      </c>
      <c r="D4" s="2189"/>
    </row>
    <row r="5" spans="1:4" x14ac:dyDescent="0.2">
      <c r="A5" s="1468"/>
      <c r="B5" s="114" t="s">
        <v>1153</v>
      </c>
      <c r="C5" s="391">
        <v>90402931</v>
      </c>
      <c r="D5" s="2189"/>
    </row>
    <row r="6" spans="1:4" ht="12.75" customHeight="1" x14ac:dyDescent="0.2">
      <c r="A6" s="1469"/>
      <c r="B6" s="115" t="s">
        <v>251</v>
      </c>
      <c r="C6" s="391">
        <v>68183100</v>
      </c>
      <c r="D6" s="2189"/>
    </row>
    <row r="7" spans="1:4" x14ac:dyDescent="0.2">
      <c r="A7" s="1469"/>
      <c r="B7" s="115" t="s">
        <v>1154</v>
      </c>
      <c r="C7" s="391">
        <v>106735192</v>
      </c>
      <c r="D7" s="2189"/>
    </row>
    <row r="8" spans="1:4" x14ac:dyDescent="0.2">
      <c r="A8" s="1469"/>
      <c r="B8" s="115" t="s">
        <v>253</v>
      </c>
      <c r="C8" s="391">
        <v>5249230</v>
      </c>
      <c r="D8" s="2189"/>
    </row>
    <row r="9" spans="1:4" x14ac:dyDescent="0.2">
      <c r="A9" s="1469"/>
      <c r="B9" s="115" t="s">
        <v>1155</v>
      </c>
      <c r="C9" s="391">
        <v>10000000</v>
      </c>
      <c r="D9" s="2189"/>
    </row>
    <row r="10" spans="1:4" x14ac:dyDescent="0.2">
      <c r="A10" s="1469"/>
      <c r="B10" s="115"/>
      <c r="C10" s="391"/>
      <c r="D10" s="2189"/>
    </row>
    <row r="11" spans="1:4" x14ac:dyDescent="0.2">
      <c r="A11" s="1469"/>
      <c r="B11" s="115"/>
      <c r="C11" s="391"/>
      <c r="D11" s="2189"/>
    </row>
    <row r="12" spans="1:4" x14ac:dyDescent="0.2">
      <c r="A12" s="1469"/>
      <c r="B12" s="115"/>
      <c r="C12" s="391"/>
      <c r="D12" s="2189"/>
    </row>
    <row r="13" spans="1:4" ht="12.95" customHeight="1" x14ac:dyDescent="0.2">
      <c r="A13" s="1469"/>
      <c r="B13" s="115"/>
      <c r="C13" s="391"/>
      <c r="D13" s="2189"/>
    </row>
    <row r="14" spans="1:4" x14ac:dyDescent="0.2">
      <c r="A14" s="1469"/>
      <c r="B14" s="115"/>
      <c r="C14" s="391"/>
      <c r="D14" s="2189"/>
    </row>
    <row r="15" spans="1:4" x14ac:dyDescent="0.2">
      <c r="A15" s="1469"/>
      <c r="B15" s="115"/>
      <c r="C15" s="391"/>
      <c r="D15" s="2189"/>
    </row>
    <row r="16" spans="1:4" x14ac:dyDescent="0.2">
      <c r="A16" s="1469"/>
      <c r="B16" s="115"/>
      <c r="C16" s="391"/>
      <c r="D16" s="2189"/>
    </row>
    <row r="17" spans="1:4" x14ac:dyDescent="0.2">
      <c r="A17" s="1469"/>
      <c r="B17" s="115"/>
      <c r="C17" s="391"/>
      <c r="D17" s="2189"/>
    </row>
    <row r="18" spans="1:4" x14ac:dyDescent="0.2">
      <c r="A18" s="1469"/>
      <c r="B18" s="115"/>
      <c r="C18" s="391"/>
      <c r="D18" s="2189"/>
    </row>
    <row r="19" spans="1:4" x14ac:dyDescent="0.2">
      <c r="A19" s="1469"/>
      <c r="B19" s="115"/>
      <c r="C19" s="391"/>
      <c r="D19" s="2189"/>
    </row>
    <row r="20" spans="1:4" x14ac:dyDescent="0.2">
      <c r="A20" s="1469"/>
      <c r="B20" s="115"/>
      <c r="C20" s="391"/>
      <c r="D20" s="2189"/>
    </row>
    <row r="21" spans="1:4" x14ac:dyDescent="0.2">
      <c r="A21" s="1469"/>
      <c r="B21" s="115"/>
      <c r="C21" s="391"/>
      <c r="D21" s="2189"/>
    </row>
    <row r="22" spans="1:4" x14ac:dyDescent="0.2">
      <c r="A22" s="1469"/>
      <c r="B22" s="115"/>
      <c r="C22" s="391"/>
      <c r="D22" s="2189"/>
    </row>
    <row r="23" spans="1:4" x14ac:dyDescent="0.2">
      <c r="A23" s="1469"/>
      <c r="B23" s="115"/>
      <c r="C23" s="391"/>
      <c r="D23" s="2189"/>
    </row>
    <row r="24" spans="1:4" ht="13.5" thickBot="1" x14ac:dyDescent="0.25">
      <c r="A24" s="1470"/>
      <c r="B24" s="116"/>
      <c r="C24" s="391"/>
      <c r="D24" s="2189"/>
    </row>
    <row r="25" spans="1:4" s="51" customFormat="1" ht="19.5" customHeight="1" thickBot="1" x14ac:dyDescent="0.25">
      <c r="A25" s="1471"/>
      <c r="B25" s="34" t="s">
        <v>52</v>
      </c>
      <c r="C25" s="50">
        <f>SUM(C5:C24)</f>
        <v>280570453</v>
      </c>
      <c r="D25" s="2189"/>
    </row>
    <row r="26" spans="1:4" x14ac:dyDescent="0.2">
      <c r="A26" s="2190" t="s">
        <v>1124</v>
      </c>
      <c r="B26" s="2190"/>
    </row>
  </sheetData>
  <sheetProtection sheet="1"/>
  <customSheetViews>
    <customSheetView guid="{9A8A2574-4E4C-4A0E-A4B4-611EAAF4A38D}" scale="120" fitToPage="1">
      <selection activeCell="B5" sqref="B5"/>
      <pageMargins left="0.78740157480314965" right="0.78740157480314965" top="0.98425196850393704" bottom="0.98425196850393704" header="0.78740157480314965" footer="0.78740157480314965"/>
      <printOptions horizontalCentered="1"/>
      <pageSetup paperSize="9" orientation="landscape" verticalDpi="300" r:id="rId1"/>
      <headerFooter alignWithMargins="0"/>
    </customSheetView>
  </customSheetViews>
  <mergeCells count="3">
    <mergeCell ref="B1:C1"/>
    <mergeCell ref="D1:D25"/>
    <mergeCell ref="A26:B26"/>
  </mergeCells>
  <phoneticPr fontId="0" type="noConversion"/>
  <printOptions horizontalCentered="1"/>
  <pageMargins left="0.78740157480314965" right="0.78740157480314965" top="0.98425196850393704" bottom="0.98425196850393704" header="0.78740157480314965" footer="0.78740157480314965"/>
  <pageSetup paperSize="9" orientation="landscape" verticalDpi="300" r:id="rId2"/>
  <headerFooter alignWithMargins="0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D40"/>
  <sheetViews>
    <sheetView zoomScale="120" zoomScaleNormal="120" workbookViewId="0">
      <selection activeCell="B6" sqref="B6"/>
    </sheetView>
  </sheetViews>
  <sheetFormatPr defaultRowHeight="12.75" x14ac:dyDescent="0.2"/>
  <cols>
    <col min="1" max="1" width="6.6640625" customWidth="1"/>
    <col min="2" max="2" width="43.33203125" customWidth="1"/>
    <col min="3" max="3" width="31.1640625" customWidth="1"/>
    <col min="4" max="4" width="14.83203125" customWidth="1"/>
  </cols>
  <sheetData>
    <row r="1" spans="1:4" ht="15" x14ac:dyDescent="0.25">
      <c r="C1" s="635"/>
      <c r="D1" s="643" t="str">
        <f>CONCATENATE("6. tájékoztató tábla ",ALAPADATOK!A7," ",ALAPADATOK!B7," ",ALAPADATOK!C7," ",ALAPADATOK!D7," ",ALAPADATOK!E7," ",ALAPADATOK!F7," ",ALAPADATOK!G7," ",ALAPADATOK!H7)</f>
        <v>6. tájékoztató tábla a 2 / 2021. ( III.12. ) önkormányzati rendelethez</v>
      </c>
    </row>
    <row r="2" spans="1:4" ht="45.2" customHeight="1" x14ac:dyDescent="0.25">
      <c r="A2" s="2194" t="str">
        <f>+CONCATENATE("K I M U T A T Á S",CHAR(10),"a ",LEFT(KV_ÖSSZEFÜGGÉSEK!A5,4),". évben céljelleggel juttatott támogatásokról")</f>
        <v>K I M U T A T Á S
a 2021. évben céljelleggel juttatott támogatásokról</v>
      </c>
      <c r="B2" s="2194"/>
      <c r="C2" s="2194"/>
      <c r="D2" s="2194"/>
    </row>
    <row r="3" spans="1:4" ht="17.25" customHeight="1" x14ac:dyDescent="0.25">
      <c r="A3" s="360"/>
      <c r="B3" s="360"/>
      <c r="C3" s="360"/>
      <c r="D3" s="360"/>
    </row>
    <row r="4" spans="1:4" ht="13.5" thickBot="1" x14ac:dyDescent="0.25">
      <c r="A4" s="201"/>
      <c r="B4" s="201"/>
      <c r="C4" s="2191" t="str">
        <f>'KV_4.sz.tájékoztató_t.'!O3</f>
        <v>Forintban!</v>
      </c>
      <c r="D4" s="2191"/>
    </row>
    <row r="5" spans="1:4" ht="42.75" customHeight="1" thickBot="1" x14ac:dyDescent="0.25">
      <c r="A5" s="362" t="s">
        <v>68</v>
      </c>
      <c r="B5" s="363" t="s">
        <v>124</v>
      </c>
      <c r="C5" s="363" t="s">
        <v>125</v>
      </c>
      <c r="D5" s="364" t="s">
        <v>1070</v>
      </c>
    </row>
    <row r="6" spans="1:4" ht="15.95" customHeight="1" x14ac:dyDescent="0.2">
      <c r="A6" s="202" t="s">
        <v>17</v>
      </c>
      <c r="B6" s="29" t="s">
        <v>1149</v>
      </c>
      <c r="C6" s="29"/>
      <c r="D6" s="539"/>
    </row>
    <row r="7" spans="1:4" ht="15.95" customHeight="1" x14ac:dyDescent="0.2">
      <c r="A7" s="203" t="s">
        <v>18</v>
      </c>
      <c r="B7" s="30"/>
      <c r="C7" s="30"/>
      <c r="D7" s="540"/>
    </row>
    <row r="8" spans="1:4" ht="15.95" customHeight="1" x14ac:dyDescent="0.2">
      <c r="A8" s="203" t="s">
        <v>19</v>
      </c>
      <c r="B8" s="30"/>
      <c r="C8" s="30"/>
      <c r="D8" s="540"/>
    </row>
    <row r="9" spans="1:4" ht="15.95" customHeight="1" x14ac:dyDescent="0.2">
      <c r="A9" s="203" t="s">
        <v>20</v>
      </c>
      <c r="B9" s="30"/>
      <c r="C9" s="30"/>
      <c r="D9" s="540"/>
    </row>
    <row r="10" spans="1:4" ht="15.95" customHeight="1" x14ac:dyDescent="0.2">
      <c r="A10" s="203" t="s">
        <v>21</v>
      </c>
      <c r="B10" s="30"/>
      <c r="C10" s="30"/>
      <c r="D10" s="540"/>
    </row>
    <row r="11" spans="1:4" ht="15.95" customHeight="1" x14ac:dyDescent="0.2">
      <c r="A11" s="203" t="s">
        <v>22</v>
      </c>
      <c r="B11" s="30"/>
      <c r="C11" s="30"/>
      <c r="D11" s="540"/>
    </row>
    <row r="12" spans="1:4" ht="15.95" customHeight="1" x14ac:dyDescent="0.2">
      <c r="A12" s="203" t="s">
        <v>23</v>
      </c>
      <c r="B12" s="30"/>
      <c r="C12" s="30"/>
      <c r="D12" s="540"/>
    </row>
    <row r="13" spans="1:4" ht="15.95" customHeight="1" x14ac:dyDescent="0.2">
      <c r="A13" s="203" t="s">
        <v>24</v>
      </c>
      <c r="B13" s="30"/>
      <c r="C13" s="30"/>
      <c r="D13" s="540"/>
    </row>
    <row r="14" spans="1:4" ht="15.95" customHeight="1" x14ac:dyDescent="0.2">
      <c r="A14" s="203" t="s">
        <v>25</v>
      </c>
      <c r="B14" s="30"/>
      <c r="C14" s="30"/>
      <c r="D14" s="540"/>
    </row>
    <row r="15" spans="1:4" ht="15.95" customHeight="1" x14ac:dyDescent="0.2">
      <c r="A15" s="203" t="s">
        <v>26</v>
      </c>
      <c r="B15" s="30"/>
      <c r="C15" s="30"/>
      <c r="D15" s="540"/>
    </row>
    <row r="16" spans="1:4" ht="15.95" customHeight="1" x14ac:dyDescent="0.2">
      <c r="A16" s="203" t="s">
        <v>27</v>
      </c>
      <c r="B16" s="30"/>
      <c r="C16" s="30"/>
      <c r="D16" s="540"/>
    </row>
    <row r="17" spans="1:4" ht="15.95" customHeight="1" x14ac:dyDescent="0.2">
      <c r="A17" s="203" t="s">
        <v>28</v>
      </c>
      <c r="B17" s="30"/>
      <c r="C17" s="30"/>
      <c r="D17" s="540"/>
    </row>
    <row r="18" spans="1:4" ht="15.95" customHeight="1" x14ac:dyDescent="0.2">
      <c r="A18" s="203" t="s">
        <v>29</v>
      </c>
      <c r="B18" s="30"/>
      <c r="C18" s="30"/>
      <c r="D18" s="540"/>
    </row>
    <row r="19" spans="1:4" ht="15.95" customHeight="1" x14ac:dyDescent="0.2">
      <c r="A19" s="203" t="s">
        <v>30</v>
      </c>
      <c r="B19" s="30"/>
      <c r="C19" s="30"/>
      <c r="D19" s="540"/>
    </row>
    <row r="20" spans="1:4" ht="15.95" customHeight="1" x14ac:dyDescent="0.2">
      <c r="A20" s="203" t="s">
        <v>31</v>
      </c>
      <c r="B20" s="30"/>
      <c r="C20" s="30"/>
      <c r="D20" s="540"/>
    </row>
    <row r="21" spans="1:4" ht="15.95" customHeight="1" x14ac:dyDescent="0.2">
      <c r="A21" s="203" t="s">
        <v>32</v>
      </c>
      <c r="B21" s="30"/>
      <c r="C21" s="30"/>
      <c r="D21" s="540"/>
    </row>
    <row r="22" spans="1:4" ht="15.95" customHeight="1" x14ac:dyDescent="0.2">
      <c r="A22" s="203" t="s">
        <v>33</v>
      </c>
      <c r="B22" s="30"/>
      <c r="C22" s="30"/>
      <c r="D22" s="540"/>
    </row>
    <row r="23" spans="1:4" ht="15.95" customHeight="1" x14ac:dyDescent="0.2">
      <c r="A23" s="203" t="s">
        <v>34</v>
      </c>
      <c r="B23" s="30"/>
      <c r="C23" s="30"/>
      <c r="D23" s="540"/>
    </row>
    <row r="24" spans="1:4" ht="15.95" customHeight="1" x14ac:dyDescent="0.2">
      <c r="A24" s="203" t="s">
        <v>35</v>
      </c>
      <c r="B24" s="30"/>
      <c r="C24" s="30"/>
      <c r="D24" s="540"/>
    </row>
    <row r="25" spans="1:4" ht="15.95" customHeight="1" x14ac:dyDescent="0.2">
      <c r="A25" s="203" t="s">
        <v>36</v>
      </c>
      <c r="B25" s="30"/>
      <c r="C25" s="30"/>
      <c r="D25" s="540"/>
    </row>
    <row r="26" spans="1:4" ht="15.95" customHeight="1" x14ac:dyDescent="0.2">
      <c r="A26" s="203" t="s">
        <v>37</v>
      </c>
      <c r="B26" s="30"/>
      <c r="C26" s="30"/>
      <c r="D26" s="540"/>
    </row>
    <row r="27" spans="1:4" ht="15.95" customHeight="1" x14ac:dyDescent="0.2">
      <c r="A27" s="203" t="s">
        <v>38</v>
      </c>
      <c r="B27" s="30"/>
      <c r="C27" s="30"/>
      <c r="D27" s="540"/>
    </row>
    <row r="28" spans="1:4" ht="15.95" customHeight="1" x14ac:dyDescent="0.2">
      <c r="A28" s="203" t="s">
        <v>39</v>
      </c>
      <c r="B28" s="30"/>
      <c r="C28" s="30"/>
      <c r="D28" s="540"/>
    </row>
    <row r="29" spans="1:4" ht="15.95" customHeight="1" x14ac:dyDescent="0.2">
      <c r="A29" s="203" t="s">
        <v>40</v>
      </c>
      <c r="B29" s="30"/>
      <c r="C29" s="30"/>
      <c r="D29" s="540"/>
    </row>
    <row r="30" spans="1:4" ht="15.95" customHeight="1" x14ac:dyDescent="0.2">
      <c r="A30" s="203" t="s">
        <v>41</v>
      </c>
      <c r="B30" s="30"/>
      <c r="C30" s="30"/>
      <c r="D30" s="540"/>
    </row>
    <row r="31" spans="1:4" ht="15.95" customHeight="1" x14ac:dyDescent="0.2">
      <c r="A31" s="203" t="s">
        <v>42</v>
      </c>
      <c r="B31" s="30"/>
      <c r="C31" s="30"/>
      <c r="D31" s="540"/>
    </row>
    <row r="32" spans="1:4" ht="15.95" customHeight="1" x14ac:dyDescent="0.2">
      <c r="A32" s="203" t="s">
        <v>43</v>
      </c>
      <c r="B32" s="30"/>
      <c r="C32" s="30"/>
      <c r="D32" s="540"/>
    </row>
    <row r="33" spans="1:4" ht="15.95" customHeight="1" x14ac:dyDescent="0.2">
      <c r="A33" s="203" t="s">
        <v>44</v>
      </c>
      <c r="B33" s="30"/>
      <c r="C33" s="30"/>
      <c r="D33" s="540"/>
    </row>
    <row r="34" spans="1:4" ht="15.95" customHeight="1" x14ac:dyDescent="0.2">
      <c r="A34" s="203" t="s">
        <v>45</v>
      </c>
      <c r="B34" s="30"/>
      <c r="C34" s="30"/>
      <c r="D34" s="540"/>
    </row>
    <row r="35" spans="1:4" ht="15.95" customHeight="1" x14ac:dyDescent="0.2">
      <c r="A35" s="203" t="s">
        <v>126</v>
      </c>
      <c r="B35" s="30"/>
      <c r="C35" s="30"/>
      <c r="D35" s="541"/>
    </row>
    <row r="36" spans="1:4" ht="15.95" customHeight="1" x14ac:dyDescent="0.2">
      <c r="A36" s="203" t="s">
        <v>127</v>
      </c>
      <c r="B36" s="30"/>
      <c r="C36" s="30"/>
      <c r="D36" s="541"/>
    </row>
    <row r="37" spans="1:4" ht="15.95" customHeight="1" x14ac:dyDescent="0.2">
      <c r="A37" s="203" t="s">
        <v>128</v>
      </c>
      <c r="B37" s="30"/>
      <c r="C37" s="30"/>
      <c r="D37" s="541"/>
    </row>
    <row r="38" spans="1:4" ht="15.95" customHeight="1" thickBot="1" x14ac:dyDescent="0.25">
      <c r="A38" s="204" t="s">
        <v>129</v>
      </c>
      <c r="B38" s="31"/>
      <c r="C38" s="31"/>
      <c r="D38" s="542"/>
    </row>
    <row r="39" spans="1:4" ht="15.95" customHeight="1" thickBot="1" x14ac:dyDescent="0.25">
      <c r="A39" s="2192" t="s">
        <v>52</v>
      </c>
      <c r="B39" s="2193"/>
      <c r="C39" s="205"/>
      <c r="D39" s="543">
        <f>SUM(D6:D38)</f>
        <v>0</v>
      </c>
    </row>
    <row r="40" spans="1:4" x14ac:dyDescent="0.2">
      <c r="A40" t="s">
        <v>199</v>
      </c>
    </row>
  </sheetData>
  <sheetProtection sheet="1"/>
  <customSheetViews>
    <customSheetView guid="{9A8A2574-4E4C-4A0E-A4B4-611EAAF4A38D}" scale="120">
      <selection activeCell="B6" sqref="B6"/>
      <pageMargins left="0.78740157480314965" right="0.78740157480314965" top="1.06" bottom="0.98425196850393704" header="0.78740157480314965" footer="0.78740157480314965"/>
      <printOptions horizontalCentered="1"/>
      <pageSetup paperSize="9" scale="95" orientation="portrait" r:id="rId1"/>
      <headerFooter alignWithMargins="0"/>
    </customSheetView>
  </customSheetViews>
  <mergeCells count="3">
    <mergeCell ref="C4:D4"/>
    <mergeCell ref="A39:B39"/>
    <mergeCell ref="A2:D2"/>
  </mergeCells>
  <phoneticPr fontId="29" type="noConversion"/>
  <conditionalFormatting sqref="D39">
    <cfRule type="cellIs" dxfId="11" priority="1" stopIfTrue="1" operator="equal">
      <formula>0</formula>
    </cfRule>
  </conditionalFormatting>
  <printOptions horizontalCentered="1"/>
  <pageMargins left="0.78740157480314965" right="0.78740157480314965" top="1.06" bottom="0.98425196850393704" header="0.78740157480314965" footer="0.78740157480314965"/>
  <pageSetup paperSize="9" scale="95" orientation="portrait" r:id="rId2"/>
  <headerFooter alignWithMargins="0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2:G52"/>
  <sheetViews>
    <sheetView topLeftCell="A8" zoomScale="120" zoomScaleNormal="120" zoomScaleSheetLayoutView="100" workbookViewId="0">
      <selection activeCell="E35" sqref="E35"/>
    </sheetView>
  </sheetViews>
  <sheetFormatPr defaultRowHeight="15.75" x14ac:dyDescent="0.25"/>
  <cols>
    <col min="1" max="1" width="9" style="366" customWidth="1"/>
    <col min="2" max="2" width="66.33203125" style="366" bestFit="1" customWidth="1"/>
    <col min="3" max="3" width="15.5" style="367" customWidth="1"/>
    <col min="4" max="5" width="15.5" style="366" customWidth="1"/>
    <col min="6" max="6" width="9" style="398" customWidth="1"/>
    <col min="7" max="16384" width="9.33203125" style="398"/>
  </cols>
  <sheetData>
    <row r="2" spans="1:5" x14ac:dyDescent="0.25">
      <c r="C2" s="638"/>
      <c r="D2" s="635"/>
      <c r="E2" s="643" t="str">
        <f>CONCATENATE("7. tájékoztató tábla ",ALAPADATOK!A7," ",ALAPADATOK!B7," ",ALAPADATOK!C7," ",ALAPADATOK!D7," ",ALAPADATOK!E7," ",ALAPADATOK!F7," ",ALAPADATOK!G7," ",ALAPADATOK!H7)</f>
        <v>7. tájékoztató tábla a 2 / 2021. ( III.12. ) önkormányzati rendelethez</v>
      </c>
    </row>
    <row r="3" spans="1:5" x14ac:dyDescent="0.25">
      <c r="A3" s="2195" t="str">
        <f>CONCATENATE(ALAPADATOK!A3)</f>
        <v>Mezőzombor Község Önkormányzata</v>
      </c>
      <c r="B3" s="2196"/>
      <c r="C3" s="2196"/>
      <c r="D3" s="2196"/>
      <c r="E3" s="2196"/>
    </row>
    <row r="4" spans="1:5" x14ac:dyDescent="0.25">
      <c r="A4" s="2197" t="str">
        <f>CONCATENATE(ALAPADATOK!D7," ÉVI KÖLTSÉGVETÉSI ÉVET KÖVETŐ 3 ÉV TERVEZETT")</f>
        <v>2021. ÉVI KÖLTSÉGVETÉSI ÉVET KÖVETŐ 3 ÉV TERVEZETT</v>
      </c>
      <c r="B4" s="2198"/>
      <c r="C4" s="2198"/>
      <c r="D4" s="2198"/>
      <c r="E4" s="2198"/>
    </row>
    <row r="5" spans="1:5" ht="15.95" customHeight="1" x14ac:dyDescent="0.25">
      <c r="A5" s="2109" t="s">
        <v>601</v>
      </c>
      <c r="B5" s="2109"/>
      <c r="C5" s="2109"/>
      <c r="D5" s="2109"/>
      <c r="E5" s="2109"/>
    </row>
    <row r="6" spans="1:5" ht="15.95" customHeight="1" thickBot="1" x14ac:dyDescent="0.3">
      <c r="A6" s="2108" t="s">
        <v>150</v>
      </c>
      <c r="B6" s="2108"/>
      <c r="D6" s="138"/>
      <c r="E6" s="292" t="str">
        <f>'KV_4.sz.tájékoztató_t.'!O3</f>
        <v>Forintban!</v>
      </c>
    </row>
    <row r="7" spans="1:5" ht="38.1" customHeight="1" thickBot="1" x14ac:dyDescent="0.3">
      <c r="A7" s="23" t="s">
        <v>68</v>
      </c>
      <c r="B7" s="24" t="s">
        <v>16</v>
      </c>
      <c r="C7" s="24" t="str">
        <f>+CONCATENATE(LEFT(KV_ÖSSZEFÜGGÉSEK!A5,4)+1,". évi")</f>
        <v>2022. évi</v>
      </c>
      <c r="D7" s="390" t="str">
        <f>+CONCATENATE(LEFT(KV_ÖSSZEFÜGGÉSEK!A5,4)+2,". évi")</f>
        <v>2023. évi</v>
      </c>
      <c r="E7" s="157" t="str">
        <f>+CONCATENATE(LEFT(KV_ÖSSZEFÜGGÉSEK!A5,4)+3,". évi")</f>
        <v>2024. évi</v>
      </c>
    </row>
    <row r="8" spans="1:5" s="399" customFormat="1" ht="12" customHeight="1" thickBot="1" x14ac:dyDescent="0.25">
      <c r="A8" s="32" t="s">
        <v>488</v>
      </c>
      <c r="B8" s="33" t="s">
        <v>489</v>
      </c>
      <c r="C8" s="33" t="s">
        <v>490</v>
      </c>
      <c r="D8" s="33" t="s">
        <v>492</v>
      </c>
      <c r="E8" s="433" t="s">
        <v>491</v>
      </c>
    </row>
    <row r="9" spans="1:5" s="400" customFormat="1" ht="12" customHeight="1" thickBot="1" x14ac:dyDescent="0.25">
      <c r="A9" s="20" t="s">
        <v>17</v>
      </c>
      <c r="B9" s="21" t="s">
        <v>526</v>
      </c>
      <c r="C9" s="450">
        <v>290000000</v>
      </c>
      <c r="D9" s="450">
        <v>295000000</v>
      </c>
      <c r="E9" s="451">
        <v>300000000</v>
      </c>
    </row>
    <row r="10" spans="1:5" s="400" customFormat="1" ht="12" customHeight="1" thickBot="1" x14ac:dyDescent="0.25">
      <c r="A10" s="20" t="s">
        <v>18</v>
      </c>
      <c r="B10" s="277" t="s">
        <v>370</v>
      </c>
      <c r="C10" s="450">
        <v>437000000</v>
      </c>
      <c r="D10" s="450">
        <v>438000000</v>
      </c>
      <c r="E10" s="451">
        <v>439000000</v>
      </c>
    </row>
    <row r="11" spans="1:5" s="400" customFormat="1" ht="12" customHeight="1" thickBot="1" x14ac:dyDescent="0.25">
      <c r="A11" s="20" t="s">
        <v>19</v>
      </c>
      <c r="B11" s="21" t="s">
        <v>377</v>
      </c>
      <c r="C11" s="450"/>
      <c r="D11" s="450"/>
      <c r="E11" s="451"/>
    </row>
    <row r="12" spans="1:5" s="400" customFormat="1" ht="12" customHeight="1" thickBot="1" x14ac:dyDescent="0.25">
      <c r="A12" s="20" t="s">
        <v>171</v>
      </c>
      <c r="B12" s="21" t="s">
        <v>264</v>
      </c>
      <c r="C12" s="389">
        <f>SUM(C13:C19)</f>
        <v>29150000</v>
      </c>
      <c r="D12" s="389">
        <f>SUM(D13:D19)</f>
        <v>29300000</v>
      </c>
      <c r="E12" s="432">
        <f>SUM(E13:E19)</f>
        <v>30050000</v>
      </c>
    </row>
    <row r="13" spans="1:5" s="400" customFormat="1" ht="12" customHeight="1" x14ac:dyDescent="0.2">
      <c r="A13" s="15" t="s">
        <v>265</v>
      </c>
      <c r="B13" s="401" t="str">
        <f>'KV_1.1.sz.mell.'!B32</f>
        <v>Építményadó</v>
      </c>
      <c r="C13" s="384">
        <v>4200000</v>
      </c>
      <c r="D13" s="384">
        <v>4300000</v>
      </c>
      <c r="E13" s="250">
        <v>4400000</v>
      </c>
    </row>
    <row r="14" spans="1:5" s="400" customFormat="1" ht="12" customHeight="1" x14ac:dyDescent="0.2">
      <c r="A14" s="14" t="s">
        <v>266</v>
      </c>
      <c r="B14" s="401" t="str">
        <f>'KV_1.1.sz.mell.'!B33</f>
        <v>Idegenforgalmi adó</v>
      </c>
      <c r="C14" s="383"/>
      <c r="D14" s="383"/>
      <c r="E14" s="249"/>
    </row>
    <row r="15" spans="1:5" s="400" customFormat="1" ht="12" customHeight="1" x14ac:dyDescent="0.2">
      <c r="A15" s="14" t="s">
        <v>267</v>
      </c>
      <c r="B15" s="401" t="str">
        <f>'KV_1.1.sz.mell.'!B34</f>
        <v>Iparűzési adó</v>
      </c>
      <c r="C15" s="383">
        <v>20000000</v>
      </c>
      <c r="D15" s="383">
        <v>20000000</v>
      </c>
      <c r="E15" s="249">
        <v>20500000</v>
      </c>
    </row>
    <row r="16" spans="1:5" s="400" customFormat="1" ht="12" customHeight="1" x14ac:dyDescent="0.2">
      <c r="A16" s="14" t="s">
        <v>268</v>
      </c>
      <c r="B16" s="401" t="str">
        <f>'KV_1.1.sz.mell.'!B35</f>
        <v xml:space="preserve">Talajterhelési díj </v>
      </c>
      <c r="C16" s="383">
        <v>500000</v>
      </c>
      <c r="D16" s="383">
        <v>550000</v>
      </c>
      <c r="E16" s="249">
        <v>550000</v>
      </c>
    </row>
    <row r="17" spans="1:6" s="400" customFormat="1" ht="12" customHeight="1" x14ac:dyDescent="0.2">
      <c r="A17" s="14" t="s">
        <v>547</v>
      </c>
      <c r="B17" s="401" t="str">
        <f>'KV_1.1.sz.mell.'!B36</f>
        <v>Gépjárműadó</v>
      </c>
      <c r="C17" s="383"/>
      <c r="D17" s="383"/>
      <c r="E17" s="249"/>
    </row>
    <row r="18" spans="1:6" s="400" customFormat="1" ht="12" customHeight="1" x14ac:dyDescent="0.2">
      <c r="A18" s="14" t="s">
        <v>548</v>
      </c>
      <c r="B18" s="401" t="str">
        <f>'KV_1.1.sz.mell.'!B37</f>
        <v>Telekadó</v>
      </c>
      <c r="C18" s="383">
        <v>4300000</v>
      </c>
      <c r="D18" s="383">
        <v>4300000</v>
      </c>
      <c r="E18" s="249">
        <v>4400000</v>
      </c>
    </row>
    <row r="19" spans="1:6" s="400" customFormat="1" ht="12" customHeight="1" thickBot="1" x14ac:dyDescent="0.25">
      <c r="A19" s="16" t="s">
        <v>549</v>
      </c>
      <c r="B19" s="401" t="str">
        <f>'KV_1.1.sz.mell.'!B38</f>
        <v>Egyéb bírság bevételei</v>
      </c>
      <c r="C19" s="385">
        <v>150000</v>
      </c>
      <c r="D19" s="385">
        <v>150000</v>
      </c>
      <c r="E19" s="251">
        <v>200000</v>
      </c>
    </row>
    <row r="20" spans="1:6" s="400" customFormat="1" ht="12" customHeight="1" thickBot="1" x14ac:dyDescent="0.25">
      <c r="A20" s="20" t="s">
        <v>21</v>
      </c>
      <c r="B20" s="21" t="s">
        <v>529</v>
      </c>
      <c r="C20" s="450">
        <v>6400000</v>
      </c>
      <c r="D20" s="450">
        <v>6500000</v>
      </c>
      <c r="E20" s="451">
        <v>6600000</v>
      </c>
    </row>
    <row r="21" spans="1:6" s="400" customFormat="1" ht="12" customHeight="1" thickBot="1" x14ac:dyDescent="0.25">
      <c r="A21" s="20" t="s">
        <v>22</v>
      </c>
      <c r="B21" s="21" t="s">
        <v>10</v>
      </c>
      <c r="C21" s="450">
        <v>1000000</v>
      </c>
      <c r="D21" s="450">
        <v>2000000</v>
      </c>
      <c r="E21" s="451">
        <v>2500000</v>
      </c>
    </row>
    <row r="22" spans="1:6" s="400" customFormat="1" ht="12" customHeight="1" thickBot="1" x14ac:dyDescent="0.25">
      <c r="A22" s="20" t="s">
        <v>178</v>
      </c>
      <c r="B22" s="21" t="s">
        <v>528</v>
      </c>
      <c r="C22" s="450"/>
      <c r="D22" s="450"/>
      <c r="E22" s="451"/>
    </row>
    <row r="23" spans="1:6" s="400" customFormat="1" ht="12" customHeight="1" thickBot="1" x14ac:dyDescent="0.25">
      <c r="A23" s="20" t="s">
        <v>24</v>
      </c>
      <c r="B23" s="277" t="s">
        <v>527</v>
      </c>
      <c r="C23" s="450"/>
      <c r="D23" s="450"/>
      <c r="E23" s="451"/>
    </row>
    <row r="24" spans="1:6" s="400" customFormat="1" ht="12" customHeight="1" thickBot="1" x14ac:dyDescent="0.25">
      <c r="A24" s="20" t="s">
        <v>25</v>
      </c>
      <c r="B24" s="21" t="s">
        <v>302</v>
      </c>
      <c r="C24" s="389">
        <f>+C9+C10+C11+C12+C20+C21+C22+C23</f>
        <v>763550000</v>
      </c>
      <c r="D24" s="389">
        <f>+D9+D10+D11+D12+D20+D21+D22+D23</f>
        <v>770800000</v>
      </c>
      <c r="E24" s="288">
        <f>+E9+E10+E11+E12+E20+E21+E22+E23</f>
        <v>778150000</v>
      </c>
    </row>
    <row r="25" spans="1:6" s="400" customFormat="1" ht="12" customHeight="1" thickBot="1" x14ac:dyDescent="0.25">
      <c r="A25" s="20" t="s">
        <v>26</v>
      </c>
      <c r="B25" s="21" t="s">
        <v>530</v>
      </c>
      <c r="C25" s="496"/>
      <c r="D25" s="496"/>
      <c r="E25" s="497"/>
    </row>
    <row r="26" spans="1:6" s="400" customFormat="1" ht="12" customHeight="1" thickBot="1" x14ac:dyDescent="0.25">
      <c r="A26" s="20" t="s">
        <v>27</v>
      </c>
      <c r="B26" s="21" t="s">
        <v>531</v>
      </c>
      <c r="C26" s="389">
        <f>+C24+C25</f>
        <v>763550000</v>
      </c>
      <c r="D26" s="389">
        <f>+D24+D25</f>
        <v>770800000</v>
      </c>
      <c r="E26" s="432">
        <f>+E24+E25</f>
        <v>778150000</v>
      </c>
    </row>
    <row r="27" spans="1:6" s="400" customFormat="1" ht="12" customHeight="1" x14ac:dyDescent="0.2">
      <c r="A27" s="354"/>
      <c r="B27" s="355"/>
      <c r="C27" s="356"/>
      <c r="D27" s="493"/>
      <c r="E27" s="494"/>
    </row>
    <row r="28" spans="1:6" s="400" customFormat="1" ht="12" customHeight="1" x14ac:dyDescent="0.2">
      <c r="A28" s="2109" t="s">
        <v>46</v>
      </c>
      <c r="B28" s="2109"/>
      <c r="C28" s="2109"/>
      <c r="D28" s="2109"/>
      <c r="E28" s="2109"/>
    </row>
    <row r="29" spans="1:6" s="400" customFormat="1" ht="12" customHeight="1" thickBot="1" x14ac:dyDescent="0.25">
      <c r="A29" s="2106" t="s">
        <v>151</v>
      </c>
      <c r="B29" s="2106"/>
      <c r="C29" s="367"/>
      <c r="D29" s="138"/>
      <c r="E29" s="292" t="str">
        <f>E6</f>
        <v>Forintban!</v>
      </c>
    </row>
    <row r="30" spans="1:6" s="400" customFormat="1" ht="24" customHeight="1" thickBot="1" x14ac:dyDescent="0.25">
      <c r="A30" s="23" t="s">
        <v>15</v>
      </c>
      <c r="B30" s="24" t="s">
        <v>47</v>
      </c>
      <c r="C30" s="24" t="str">
        <f>+C7</f>
        <v>2022. évi</v>
      </c>
      <c r="D30" s="24" t="str">
        <f>+D7</f>
        <v>2023. évi</v>
      </c>
      <c r="E30" s="157" t="str">
        <f>+E7</f>
        <v>2024. évi</v>
      </c>
      <c r="F30" s="495"/>
    </row>
    <row r="31" spans="1:6" s="400" customFormat="1" ht="12" customHeight="1" thickBot="1" x14ac:dyDescent="0.25">
      <c r="A31" s="394" t="s">
        <v>488</v>
      </c>
      <c r="B31" s="395" t="s">
        <v>489</v>
      </c>
      <c r="C31" s="395" t="s">
        <v>490</v>
      </c>
      <c r="D31" s="395" t="s">
        <v>492</v>
      </c>
      <c r="E31" s="489" t="s">
        <v>491</v>
      </c>
      <c r="F31" s="495"/>
    </row>
    <row r="32" spans="1:6" s="400" customFormat="1" ht="15.2" customHeight="1" thickBot="1" x14ac:dyDescent="0.25">
      <c r="A32" s="20" t="s">
        <v>17</v>
      </c>
      <c r="B32" s="27" t="s">
        <v>532</v>
      </c>
      <c r="C32" s="450">
        <v>548950000</v>
      </c>
      <c r="D32" s="450">
        <v>549000000</v>
      </c>
      <c r="E32" s="446">
        <v>550000000</v>
      </c>
      <c r="F32" s="495"/>
    </row>
    <row r="33" spans="1:7" ht="12" customHeight="1" thickBot="1" x14ac:dyDescent="0.3">
      <c r="A33" s="468" t="s">
        <v>18</v>
      </c>
      <c r="B33" s="490" t="s">
        <v>537</v>
      </c>
      <c r="C33" s="491">
        <f>+C34+C35+C36</f>
        <v>214600000</v>
      </c>
      <c r="D33" s="491">
        <f>+D34+D35+D36</f>
        <v>221800000</v>
      </c>
      <c r="E33" s="492">
        <f>+E34+E35+E36</f>
        <v>228150000</v>
      </c>
    </row>
    <row r="34" spans="1:7" ht="12" customHeight="1" x14ac:dyDescent="0.25">
      <c r="A34" s="15" t="s">
        <v>103</v>
      </c>
      <c r="B34" s="8" t="s">
        <v>227</v>
      </c>
      <c r="C34" s="384">
        <v>214600000</v>
      </c>
      <c r="D34" s="384">
        <v>221800000</v>
      </c>
      <c r="E34" s="250">
        <v>228150000</v>
      </c>
    </row>
    <row r="35" spans="1:7" ht="12" customHeight="1" x14ac:dyDescent="0.25">
      <c r="A35" s="15" t="s">
        <v>104</v>
      </c>
      <c r="B35" s="12" t="s">
        <v>185</v>
      </c>
      <c r="C35" s="383"/>
      <c r="D35" s="383"/>
      <c r="E35" s="249"/>
    </row>
    <row r="36" spans="1:7" ht="12" customHeight="1" thickBot="1" x14ac:dyDescent="0.3">
      <c r="A36" s="15" t="s">
        <v>105</v>
      </c>
      <c r="B36" s="279" t="s">
        <v>229</v>
      </c>
      <c r="C36" s="383"/>
      <c r="D36" s="383"/>
      <c r="E36" s="249"/>
    </row>
    <row r="37" spans="1:7" ht="12" customHeight="1" thickBot="1" x14ac:dyDescent="0.3">
      <c r="A37" s="20" t="s">
        <v>19</v>
      </c>
      <c r="B37" s="122" t="s">
        <v>443</v>
      </c>
      <c r="C37" s="382">
        <f>+C32+C33</f>
        <v>763550000</v>
      </c>
      <c r="D37" s="382">
        <f>+D32+D33</f>
        <v>770800000</v>
      </c>
      <c r="E37" s="248">
        <f>+E32+E33</f>
        <v>778150000</v>
      </c>
    </row>
    <row r="38" spans="1:7" ht="15.2" customHeight="1" thickBot="1" x14ac:dyDescent="0.3">
      <c r="A38" s="20" t="s">
        <v>20</v>
      </c>
      <c r="B38" s="122" t="s">
        <v>533</v>
      </c>
      <c r="C38" s="498"/>
      <c r="D38" s="498"/>
      <c r="E38" s="499"/>
      <c r="F38" s="413"/>
    </row>
    <row r="39" spans="1:7" s="400" customFormat="1" ht="12.95" customHeight="1" thickBot="1" x14ac:dyDescent="0.25">
      <c r="A39" s="280" t="s">
        <v>21</v>
      </c>
      <c r="B39" s="365" t="s">
        <v>534</v>
      </c>
      <c r="C39" s="488">
        <f>+C37+C38</f>
        <v>763550000</v>
      </c>
      <c r="D39" s="488">
        <f>+D37+D38</f>
        <v>770800000</v>
      </c>
      <c r="E39" s="482">
        <f>+E37+E38</f>
        <v>778150000</v>
      </c>
    </row>
    <row r="40" spans="1:7" x14ac:dyDescent="0.25">
      <c r="C40" s="650">
        <f>C26-C39</f>
        <v>0</v>
      </c>
      <c r="D40" s="650">
        <f>D26-D39</f>
        <v>0</v>
      </c>
      <c r="E40" s="650">
        <f>E26-E39</f>
        <v>0</v>
      </c>
    </row>
    <row r="41" spans="1:7" x14ac:dyDescent="0.25">
      <c r="C41" s="366"/>
    </row>
    <row r="42" spans="1:7" x14ac:dyDescent="0.25">
      <c r="C42" s="366"/>
    </row>
    <row r="43" spans="1:7" ht="16.5" customHeight="1" x14ac:dyDescent="0.25">
      <c r="C43" s="366"/>
    </row>
    <row r="44" spans="1:7" x14ac:dyDescent="0.25">
      <c r="C44" s="366"/>
    </row>
    <row r="45" spans="1:7" x14ac:dyDescent="0.25">
      <c r="C45" s="366"/>
    </row>
    <row r="46" spans="1:7" s="366" customFormat="1" x14ac:dyDescent="0.25">
      <c r="F46" s="398"/>
      <c r="G46" s="398"/>
    </row>
    <row r="47" spans="1:7" s="366" customFormat="1" x14ac:dyDescent="0.25">
      <c r="F47" s="398"/>
      <c r="G47" s="398"/>
    </row>
    <row r="48" spans="1:7" s="366" customFormat="1" x14ac:dyDescent="0.25">
      <c r="F48" s="398"/>
      <c r="G48" s="398"/>
    </row>
    <row r="49" spans="6:7" s="366" customFormat="1" x14ac:dyDescent="0.25">
      <c r="F49" s="398"/>
      <c r="G49" s="398"/>
    </row>
    <row r="50" spans="6:7" s="366" customFormat="1" x14ac:dyDescent="0.25">
      <c r="F50" s="398"/>
      <c r="G50" s="398"/>
    </row>
    <row r="51" spans="6:7" s="366" customFormat="1" x14ac:dyDescent="0.25">
      <c r="F51" s="398"/>
      <c r="G51" s="398"/>
    </row>
    <row r="52" spans="6:7" s="366" customFormat="1" x14ac:dyDescent="0.25">
      <c r="F52" s="398"/>
      <c r="G52" s="398"/>
    </row>
  </sheetData>
  <sheetProtection sheet="1"/>
  <customSheetViews>
    <customSheetView guid="{9A8A2574-4E4C-4A0E-A4B4-611EAAF4A38D}" scale="120">
      <selection activeCell="E35" sqref="E35"/>
      <pageMargins left="0.78740157480314965" right="0.78740157480314965" top="1.4566929133858268" bottom="0.86614173228346458" header="0.78740157480314965" footer="0.59055118110236227"/>
      <printOptions horizontalCentered="1"/>
      <pageSetup paperSize="9" scale="75" fitToWidth="3" fitToHeight="2" orientation="portrait" r:id="rId1"/>
      <headerFooter alignWithMargins="0"/>
    </customSheetView>
  </customSheetViews>
  <mergeCells count="6">
    <mergeCell ref="A5:E5"/>
    <mergeCell ref="A6:B6"/>
    <mergeCell ref="A28:E28"/>
    <mergeCell ref="A29:B29"/>
    <mergeCell ref="A3:E3"/>
    <mergeCell ref="A4:E4"/>
  </mergeCells>
  <printOptions horizontalCentered="1"/>
  <pageMargins left="0.78740157480314965" right="0.78740157480314965" top="1.4566929133858268" bottom="0.86614173228346458" header="0.78740157480314965" footer="0.59055118110236227"/>
  <pageSetup paperSize="9" scale="75" fitToWidth="3" fitToHeight="2" orientation="portrait" r:id="rId2"/>
  <headerFooter alignWithMargins="0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C34"/>
  <sheetViews>
    <sheetView zoomScale="130" zoomScaleNormal="130" workbookViewId="0">
      <selection activeCell="C7" sqref="C7"/>
    </sheetView>
  </sheetViews>
  <sheetFormatPr defaultRowHeight="12.75" x14ac:dyDescent="0.2"/>
  <cols>
    <col min="1" max="1" width="24.1640625" customWidth="1"/>
    <col min="2" max="2" width="105.5" customWidth="1"/>
    <col min="3" max="3" width="39" customWidth="1"/>
  </cols>
  <sheetData>
    <row r="1" spans="1:3" x14ac:dyDescent="0.2">
      <c r="A1" s="821">
        <f>TARTALOMJEGYZÉK!A1</f>
        <v>2021</v>
      </c>
    </row>
    <row r="2" spans="1:3" ht="18.75" x14ac:dyDescent="0.2">
      <c r="A2" s="2097" t="s">
        <v>577</v>
      </c>
      <c r="B2" s="2097"/>
      <c r="C2" s="2097"/>
    </row>
    <row r="3" spans="1:3" ht="15" x14ac:dyDescent="0.25">
      <c r="A3" s="571"/>
      <c r="B3" s="572"/>
      <c r="C3" s="571"/>
    </row>
    <row r="4" spans="1:3" ht="14.25" x14ac:dyDescent="0.2">
      <c r="A4" s="573" t="s">
        <v>611</v>
      </c>
      <c r="B4" s="574" t="s">
        <v>610</v>
      </c>
      <c r="C4" s="573" t="s">
        <v>578</v>
      </c>
    </row>
    <row r="5" spans="1:3" x14ac:dyDescent="0.2">
      <c r="A5" s="575"/>
      <c r="B5" s="575"/>
      <c r="C5" s="575"/>
    </row>
    <row r="6" spans="1:3" ht="18.75" x14ac:dyDescent="0.3">
      <c r="A6" s="2098" t="s">
        <v>678</v>
      </c>
      <c r="B6" s="2098"/>
      <c r="C6" s="2098"/>
    </row>
    <row r="7" spans="1:3" x14ac:dyDescent="0.2">
      <c r="A7" s="575" t="s">
        <v>612</v>
      </c>
      <c r="B7" s="575" t="s">
        <v>613</v>
      </c>
      <c r="C7" s="640" t="str">
        <f ca="1">HYPERLINK(SUBSTITUTE(CELL("address",RM_ALAPADATOK!A2),"'",""),SUBSTITUTE(MID(CELL("address",RM_ALAPADATOK!A2),SEARCH("]",CELL("address",RM_ALAPADATOK!A2),1)+1,LEN(CELL("address",RM_ALAPADATOK!A2))-SEARCH("]",CELL("address",RM_ALAPADATOK!A2),1)),"'",""))</f>
        <v>RM_ALAPADATOK!$A$2</v>
      </c>
    </row>
    <row r="8" spans="1:3" x14ac:dyDescent="0.2">
      <c r="A8" s="575" t="s">
        <v>614</v>
      </c>
      <c r="B8" s="575" t="s">
        <v>615</v>
      </c>
      <c r="C8" s="640" t="str">
        <f ca="1">HYPERLINK(SUBSTITUTE(CELL("address",RM_ÖSSZEFÜGGÉSEK!A1),"'",""),SUBSTITUTE(MID(CELL("address",RM_ÖSSZEFÜGGÉSEK!A1),SEARCH("]",CELL("address",RM_ÖSSZEFÜGGÉSEK!A1),1)+1,LEN(CELL("address",RM_ÖSSZEFÜGGÉSEK!A1))-SEARCH("]",CELL("address",RM_ÖSSZEFÜGGÉSEK!A1),1)),"'",""))</f>
        <v>RM_ÖSSZEFÜGGÉSEK!$A$1</v>
      </c>
    </row>
    <row r="9" spans="1:3" x14ac:dyDescent="0.2">
      <c r="A9" s="575" t="s">
        <v>616</v>
      </c>
      <c r="B9" s="575" t="str">
        <f>LOWER('RM_1.1.sz.mell.'!$A$4)</f>
        <v>2021. évi költségvetési rendelet összevont bevételeinek kiadásainak módosítása</v>
      </c>
      <c r="C9" s="640" t="str">
        <f ca="1">HYPERLINK(SUBSTITUTE(CELL("address",'RM_1.1.sz.mell.'!A1),"'",""),SUBSTITUTE(MID(CELL("address",'RM_1.1.sz.mell.'!A1),SEARCH("]",CELL("address",'RM_1.1.sz.mell.'!A1),1)+1,LEN(CELL("address",'RM_1.1.sz.mell.'!A1))-SEARCH("]",CELL("address",'RM_1.1.sz.mell.'!A1),1)),"'",""))</f>
        <v>RM_1.1.sz.mell.!$A$1</v>
      </c>
    </row>
    <row r="10" spans="1:3" x14ac:dyDescent="0.2">
      <c r="A10" s="575" t="s">
        <v>618</v>
      </c>
      <c r="B10" s="575" t="str">
        <f>LOWER('RM_1.2.sz.mell.'!$A$4)</f>
        <v>2021. évi költségvetési rendelet kötelező feladatok bevételeinek kiadásainak módosítása</v>
      </c>
      <c r="C10" s="640" t="str">
        <f ca="1">HYPERLINK(SUBSTITUTE(CELL("address",'RM_1.2.sz.mell.'!A1),"'",""),SUBSTITUTE(MID(CELL("address",'RM_1.2.sz.mell.'!A1),SEARCH("]",CELL("address",'RM_1.2.sz.mell.'!A1),1)+1,LEN(CELL("address",'RM_1.2.sz.mell.'!A1))-SEARCH("]",CELL("address",'RM_1.2.sz.mell.'!A1),1)),"'",""))</f>
        <v>RM_1.2.sz.mell.!$A$1</v>
      </c>
    </row>
    <row r="11" spans="1:3" x14ac:dyDescent="0.2">
      <c r="A11" s="575" t="s">
        <v>619</v>
      </c>
      <c r="B11" s="575" t="str">
        <f>LOWER('RM_1.3.sz.mell.'!$A$4)</f>
        <v>2021. évi költségvetési rendelet önként vállalt feladatok bevételeinek kiadásainak módosítása</v>
      </c>
      <c r="C11" s="640" t="str">
        <f ca="1">HYPERLINK(SUBSTITUTE(CELL("address",'RM_1.3.sz.mell.'!A1),"'",""),SUBSTITUTE(MID(CELL("address",'RM_1.3.sz.mell.'!A1),SEARCH("]",CELL("address",'RM_1.3.sz.mell.'!A1),1)+1,LEN(CELL("address",'RM_1.3.sz.mell.'!A1))-SEARCH("]",CELL("address",'RM_1.3.sz.mell.'!A1),1)),"'",""))</f>
        <v>RM_1.3.sz.mell.!$A$1</v>
      </c>
    </row>
    <row r="12" spans="1:3" x14ac:dyDescent="0.2">
      <c r="A12" s="575" t="s">
        <v>622</v>
      </c>
      <c r="B12" s="575" t="str">
        <f>LOWER('RM_1.4.sz.mell.'!$A$4)</f>
        <v>2021. évi költségvetési rendelet államigazgatási feladatok bevételeinek kiadásainak módosítása</v>
      </c>
      <c r="C12" s="640" t="str">
        <f ca="1">HYPERLINK(SUBSTITUTE(CELL("address",'RM_1.4.sz.mell.'!A1),"'",""),SUBSTITUTE(MID(CELL("address",'RM_1.4.sz.mell.'!A1),SEARCH("]",CELL("address",'RM_1.4.sz.mell.'!A1),1)+1,LEN(CELL("address",'RM_1.4.sz.mell.'!A1))-SEARCH("]",CELL("address",'RM_1.4.sz.mell.'!A1),1)),"'",""))</f>
        <v>RM_1.4.sz.mell.!$A$1</v>
      </c>
    </row>
    <row r="13" spans="1:3" x14ac:dyDescent="0.2">
      <c r="A13" s="575" t="s">
        <v>624</v>
      </c>
      <c r="B13" s="575" t="s">
        <v>681</v>
      </c>
      <c r="C13" s="640" t="str">
        <f ca="1">HYPERLINK(SUBSTITUTE(CELL("address",'RM_2.1.sz.mell.'!A1),"'",""),SUBSTITUTE(MID(CELL("address",'RM_2.1.sz.mell.'!A1),SEARCH("]",CELL("address",'RM_2.1.sz.mell.'!A1),1)+1,LEN(CELL("address",'RM_2.1.sz.mell.'!A1))-SEARCH("]",CELL("address",'RM_2.1.sz.mell.'!A1),1)),"'",""))</f>
        <v>RM_2.1.sz.mell.!$A$1</v>
      </c>
    </row>
    <row r="14" spans="1:3" x14ac:dyDescent="0.2">
      <c r="A14" s="575" t="s">
        <v>626</v>
      </c>
      <c r="B14" s="575" t="s">
        <v>682</v>
      </c>
      <c r="C14" s="640" t="str">
        <f ca="1">HYPERLINK(SUBSTITUTE(CELL("address",'RM_2.2.sz.mell.'!A1),"'",""),SUBSTITUTE(MID(CELL("address",'RM_2.2.sz.mell.'!A1),SEARCH("]",CELL("address",'RM_2.2.sz.mell.'!A1),1)+1,LEN(CELL("address",'RM_2.2.sz.mell.'!A1))-SEARCH("]",CELL("address",'RM_2.2.sz.mell.'!A1),1)),"'",""))</f>
        <v>RM_2.2.sz.mell.!$A$1</v>
      </c>
    </row>
    <row r="15" spans="1:3" x14ac:dyDescent="0.2">
      <c r="A15" s="575" t="s">
        <v>628</v>
      </c>
      <c r="B15" s="575" t="s">
        <v>629</v>
      </c>
      <c r="C15" s="640" t="str">
        <f ca="1">HYPERLINK(SUBSTITUTE(CELL("address",RM_ELLENŐRZÉS!A1),"'",""),SUBSTITUTE(MID(CELL("address",RM_ELLENŐRZÉS!A1),SEARCH("]",CELL("address",RM_ELLENŐRZÉS!A1),1)+1,LEN(CELL("address",RM_ELLENŐRZÉS!A1))-SEARCH("]",CELL("address",RM_ELLENŐRZÉS!A1),1)),"'",""))</f>
        <v>RM_ELLENŐRZÉS!$A$1</v>
      </c>
    </row>
    <row r="16" spans="1:3" x14ac:dyDescent="0.2">
      <c r="A16" s="575" t="s">
        <v>630</v>
      </c>
      <c r="B16" s="575" t="s">
        <v>683</v>
      </c>
      <c r="C16" s="640" t="str">
        <f ca="1">HYPERLINK(SUBSTITUTE(CELL("address",'RM_3.sz.mell.'!A1),"'",""),SUBSTITUTE(MID(CELL("address",'RM_3.sz.mell.'!A1),SEARCH("]",CELL("address",'RM_3.sz.mell.'!A1),1)+1,LEN(CELL("address",'RM_3.sz.mell.'!A1))-SEARCH("]",CELL("address",'RM_3.sz.mell.'!A1),1)),"'",""))</f>
        <v>RM_3.sz.mell.!$A$1</v>
      </c>
    </row>
    <row r="17" spans="1:3" x14ac:dyDescent="0.2">
      <c r="A17" s="575" t="s">
        <v>632</v>
      </c>
      <c r="B17" s="575" t="s">
        <v>684</v>
      </c>
      <c r="C17" s="640" t="str">
        <f ca="1">HYPERLINK(SUBSTITUTE(CELL("address",'RM_4.sz.mell.'!A1),"'",""),SUBSTITUTE(MID(CELL("address",'RM_4.sz.mell.'!A1),SEARCH("]",CELL("address",'RM_4.sz.mell.'!A1),1)+1,LEN(CELL("address",'RM_4.sz.mell.'!A1))-SEARCH("]",CELL("address",'RM_4.sz.mell.'!A1),1)),"'",""))</f>
        <v>RM_4.sz.mell.!$A$1</v>
      </c>
    </row>
    <row r="18" spans="1:3" x14ac:dyDescent="0.2">
      <c r="A18" s="575" t="s">
        <v>635</v>
      </c>
      <c r="B18" s="575" t="str">
        <f>'RM_5.sz.mell.'!A8</f>
        <v>Európai uniós támogatással megvalósuló projektek</v>
      </c>
      <c r="C18" s="640" t="str">
        <f ca="1">HYPERLINK(SUBSTITUTE(CELL("address",'RM_5.sz.mell.'!A1),"'",""),SUBSTITUTE(MID(CELL("address",'RM_5.sz.mell.'!A1),SEARCH("]",CELL("address",'RM_5.sz.mell.'!A1),1)+1,LEN(CELL("address",'RM_5.sz.mell.'!A1))-SEARCH("]",CELL("address",'RM_5.sz.mell.'!A1),1)),"'",""))</f>
        <v>RM_5.sz.mell.!$A$1</v>
      </c>
    </row>
    <row r="19" spans="1:3" x14ac:dyDescent="0.2">
      <c r="A19" s="575" t="s">
        <v>773</v>
      </c>
      <c r="B19" s="575" t="s">
        <v>686</v>
      </c>
      <c r="C19" s="640" t="str">
        <f ca="1">HYPERLINK(SUBSTITUTE(CELL("address",'RM_6.1.sz.mell'!A1),"'",""),SUBSTITUTE(MID(CELL("address",'RM_6.1.sz.mell'!A1),SEARCH("]",CELL("address",'RM_6.1.sz.mell'!A1),1)+1,LEN(CELL("address",'RM_6.1.sz.mell'!A1))-SEARCH("]",CELL("address",'RM_6.1.sz.mell'!A1),1)),"'",""))</f>
        <v>RM_6.1.sz.mell!$A$1</v>
      </c>
    </row>
    <row r="20" spans="1:3" x14ac:dyDescent="0.2">
      <c r="A20" s="575" t="s">
        <v>775</v>
      </c>
      <c r="B20" s="575" t="s">
        <v>688</v>
      </c>
      <c r="C20" s="640" t="str">
        <f ca="1">HYPERLINK(SUBSTITUTE(CELL("address",'RM_6.1.1.sz.mell'!A1),"'",""),SUBSTITUTE(MID(CELL("address",'RM_6.1.1.sz.mell'!A1),SEARCH("]",CELL("address",'RM_6.1.1.sz.mell'!A1),1)+1,LEN(CELL("address",'RM_6.1.1.sz.mell'!A1))-SEARCH("]",CELL("address",'RM_6.1.1.sz.mell'!A1),1)),"'",""))</f>
        <v>RM_6.1.1.sz.mell!$A$1</v>
      </c>
    </row>
    <row r="21" spans="1:3" x14ac:dyDescent="0.2">
      <c r="A21" s="575" t="s">
        <v>777</v>
      </c>
      <c r="B21" s="575" t="s">
        <v>690</v>
      </c>
      <c r="C21" s="640" t="str">
        <f ca="1">HYPERLINK(SUBSTITUTE(CELL("address",'RM_6.1.2.sz.mell'!A1),"'",""),SUBSTITUTE(MID(CELL("address",'RM_6.1.2.sz.mell'!A1),SEARCH("]",CELL("address",'RM_6.1.2.sz.mell'!A1),1)+1,LEN(CELL("address",'RM_6.1.2.sz.mell'!A1))-SEARCH("]",CELL("address",'RM_6.1.2.sz.mell'!A1),1)),"'",""))</f>
        <v>RM_6.1.2.sz.mell!$A$1</v>
      </c>
    </row>
    <row r="22" spans="1:3" x14ac:dyDescent="0.2">
      <c r="A22" s="575" t="s">
        <v>778</v>
      </c>
      <c r="B22" s="575" t="s">
        <v>692</v>
      </c>
      <c r="C22" s="640" t="str">
        <f ca="1">HYPERLINK(SUBSTITUTE(CELL("address",'RM_6.1.3.sz.mell'!A1),"'",""),SUBSTITUTE(MID(CELL("address",'RM_6.1.3.sz.mell'!A1),SEARCH("]",CELL("address",'RM_6.1.3.sz.mell'!A1),1)+1,LEN(CELL("address",'RM_6.1.3.sz.mell'!A1))-SEARCH("]",CELL("address",'RM_6.1.3.sz.mell'!A1),1)),"'",""))</f>
        <v>RM_6.1.3.sz.mell!$A$1</v>
      </c>
    </row>
    <row r="23" spans="1:3" x14ac:dyDescent="0.2">
      <c r="A23" s="575" t="s">
        <v>780</v>
      </c>
      <c r="B23" s="575" t="str">
        <f>RM_ALAPADATOK!A11</f>
        <v>……………………. Polgármesteri /Közös Önkormányzati Hivatal</v>
      </c>
      <c r="C23" s="640" t="str">
        <f ca="1">HYPERLINK(SUBSTITUTE(CELL("address",'RM_6.2.sz.mell'!A1),"'",""),SUBSTITUTE(MID(CELL("address",'RM_6.2.sz.mell'!A1),SEARCH("]",CELL("address",'RM_6.2.sz.mell'!A1),1)+1,LEN(CELL("address",'RM_6.2.sz.mell'!A1))-SEARCH("]",CELL("address",'RM_6.2.sz.mell'!A1),1)),"'",""))</f>
        <v>RM_6.2.sz.mell!$A$1</v>
      </c>
    </row>
    <row r="24" spans="1:3" x14ac:dyDescent="0.2">
      <c r="A24" s="575" t="s">
        <v>781</v>
      </c>
      <c r="B24" t="str">
        <f>RM_ALAPADATOK!B13</f>
        <v>Mezőzombori Polgármesteri Hivatal</v>
      </c>
      <c r="C24" s="640" t="str">
        <f ca="1">HYPERLINK(SUBSTITUTE(CELL("address",'RM_6.3.sz.mell'!A1),"'",""),SUBSTITUTE(MID(CELL("address",'RM_6.3.sz.mell'!A1),SEARCH("]",CELL("address",'RM_6.3.sz.mell'!A1),1)+1,LEN(CELL("address",'RM_6.3.sz.mell'!A1))-SEARCH("]",CELL("address",'RM_6.3.sz.mell'!A1),1)),"'",""))</f>
        <v>RM_6.3.sz.mell!$A$1</v>
      </c>
    </row>
    <row r="25" spans="1:3" x14ac:dyDescent="0.2">
      <c r="A25" s="575" t="s">
        <v>782</v>
      </c>
      <c r="B25" t="str">
        <f>RM_ALAPADATOK!B15</f>
        <v>Mezőzombori Bóbita Óvoda</v>
      </c>
      <c r="C25" s="640" t="str">
        <f ca="1">HYPERLINK(SUBSTITUTE(CELL("address",'RM_6.4.sz.mell'!A1),"'",""),SUBSTITUTE(MID(CELL("address",'RM_6.4.sz.mell'!A1),SEARCH("]",CELL("address",'RM_6.4.sz.mell'!A1),1)+1,LEN(CELL("address",'RM_6.4.sz.mell'!A1))-SEARCH("]",CELL("address",'RM_6.4.sz.mell'!A1),1)),"'",""))</f>
        <v>RM_6.4.sz.mell!$A$1</v>
      </c>
    </row>
    <row r="26" spans="1:3" x14ac:dyDescent="0.2">
      <c r="A26" s="575" t="s">
        <v>783</v>
      </c>
      <c r="B26" t="str">
        <f>RM_ALAPADATOK!B17</f>
        <v>Kapocs Családsegítő és Gyermekjóléti Szolgálat</v>
      </c>
      <c r="C26" s="640" t="str">
        <f ca="1">HYPERLINK(SUBSTITUTE(CELL("address",'RM_6.5.sz.mell'!A1),"'",""),SUBSTITUTE(MID(CELL("address",'RM_6.5.sz.mell'!A1),SEARCH("]",CELL("address",'RM_6.5.sz.mell'!A1),1)+1,LEN(CELL("address",'RM_6.5.sz.mell'!A1))-SEARCH("]",CELL("address",'RM_6.5.sz.mell'!A1),1)),"'",""))</f>
        <v>RM_6.5.sz.mell!$A$1</v>
      </c>
    </row>
    <row r="27" spans="1:3" x14ac:dyDescent="0.2">
      <c r="A27" s="575" t="s">
        <v>784</v>
      </c>
      <c r="B27" t="str">
        <f>RM_ALAPADATOK!B19</f>
        <v>4 kvi név</v>
      </c>
      <c r="C27" s="640" t="str">
        <f ca="1">HYPERLINK(SUBSTITUTE(CELL("address",'RM_6.6.sz.mell'!A1),"'",""),SUBSTITUTE(MID(CELL("address",'RM_6.6.sz.mell'!A1),SEARCH("]",CELL("address",'RM_6.6.sz.mell'!A1),1)+1,LEN(CELL("address",'RM_6.6.sz.mell'!A1))-SEARCH("]",CELL("address",'RM_6.6.sz.mell'!A1),1)),"'",""))</f>
        <v>RM_6.6.sz.mell!$A$1</v>
      </c>
    </row>
    <row r="28" spans="1:3" x14ac:dyDescent="0.2">
      <c r="A28" s="575" t="s">
        <v>785</v>
      </c>
      <c r="B28" t="str">
        <f>RM_ALAPADATOK!B21</f>
        <v>5 kvi név</v>
      </c>
      <c r="C28" s="640" t="str">
        <f ca="1">HYPERLINK(SUBSTITUTE(CELL("address",'RM_6.7.sz.mell'!A1),"'",""),SUBSTITUTE(MID(CELL("address",'RM_6.7.sz.mell'!A1),SEARCH("]",CELL("address",'RM_6.7.sz.mell'!A1),1)+1,LEN(CELL("address",'RM_6.7.sz.mell'!A1))-SEARCH("]",CELL("address",'RM_6.7.sz.mell'!A1),1)),"'",""))</f>
        <v>RM_6.7.sz.mell!$A$1</v>
      </c>
    </row>
    <row r="29" spans="1:3" x14ac:dyDescent="0.2">
      <c r="A29" s="575" t="s">
        <v>786</v>
      </c>
      <c r="B29" t="str">
        <f>RM_ALAPADATOK!B23</f>
        <v>6 kvi név</v>
      </c>
      <c r="C29" s="640" t="str">
        <f ca="1">HYPERLINK(SUBSTITUTE(CELL("address",'RM_6.8.sz.mell'!A1),"'",""),SUBSTITUTE(MID(CELL("address",'RM_6.8.sz.mell'!A1),SEARCH("]",CELL("address",'RM_6.8.sz.mell'!A1),1)+1,LEN(CELL("address",'RM_6.8.sz.mell'!A1))-SEARCH("]",CELL("address",'RM_6.8.sz.mell'!A1),1)),"'",""))</f>
        <v>RM_6.8.sz.mell!$A$1</v>
      </c>
    </row>
    <row r="30" spans="1:3" x14ac:dyDescent="0.2">
      <c r="A30" s="575" t="s">
        <v>787</v>
      </c>
      <c r="B30" t="str">
        <f>RM_ALAPADATOK!B25</f>
        <v>7 kvi név</v>
      </c>
      <c r="C30" s="640" t="str">
        <f ca="1">HYPERLINK(SUBSTITUTE(CELL("address",'RM_6.9.sz.mell'!A1),"'",""),SUBSTITUTE(MID(CELL("address",'RM_6.9.sz.mell'!A1),SEARCH("]",CELL("address",'RM_6.9.sz.mell'!A1),1)+1,LEN(CELL("address",'RM_6.9.sz.mell'!A1))-SEARCH("]",CELL("address",'RM_6.9.sz.mell'!A1),1)),"'",""))</f>
        <v>RM_6.9.sz.mell!$A$1</v>
      </c>
    </row>
    <row r="31" spans="1:3" x14ac:dyDescent="0.2">
      <c r="A31" s="575" t="s">
        <v>788</v>
      </c>
      <c r="B31" t="str">
        <f>RM_ALAPADATOK!B27</f>
        <v>8 kvi név</v>
      </c>
      <c r="C31" s="640" t="str">
        <f ca="1">HYPERLINK(SUBSTITUTE(CELL("address",'RM_6.10.sz.mell'!A1),"'",""),SUBSTITUTE(MID(CELL("address",'RM_6.10.sz.mell'!A1),SEARCH("]",CELL("address",'RM_6.10.sz.mell'!A1),1)+1,LEN(CELL("address",'RM_6.10.sz.mell'!A1))-SEARCH("]",CELL("address",'RM_6.10.sz.mell'!A1),1)),"'",""))</f>
        <v>RM_6.10.sz.mell!$A$1</v>
      </c>
    </row>
    <row r="32" spans="1:3" x14ac:dyDescent="0.2">
      <c r="A32" s="575" t="s">
        <v>789</v>
      </c>
      <c r="B32" t="str">
        <f>RM_ALAPADATOK!B29</f>
        <v>9 kvi név</v>
      </c>
      <c r="C32" s="640" t="str">
        <f ca="1">HYPERLINK(SUBSTITUTE(CELL("address",'RM_6.11.sz.mell'!A1),"'",""),SUBSTITUTE(MID(CELL("address",'RM_6.11.sz.mell'!A1),SEARCH("]",CELL("address",'RM_6.11.sz.mell'!A1),1)+1,LEN(CELL("address",'RM_6.11.sz.mell'!A1))-SEARCH("]",CELL("address",'RM_6.11.sz.mell'!A1),1)),"'",""))</f>
        <v>RM_6.11.sz.mell!$A$1</v>
      </c>
    </row>
    <row r="33" spans="1:3" x14ac:dyDescent="0.2">
      <c r="A33" s="575" t="s">
        <v>790</v>
      </c>
      <c r="B33" t="str">
        <f>RM_ALAPADATOK!B31</f>
        <v>10 kvi név</v>
      </c>
      <c r="C33" s="640" t="str">
        <f ca="1">HYPERLINK(SUBSTITUTE(CELL("address",'RM_6.12.sz.mell'!A1),"'",""),SUBSTITUTE(MID(CELL("address",'RM_6.12.sz.mell'!A1),SEARCH("]",CELL("address",'RM_6.12.sz.mell'!A1),1)+1,LEN(CELL("address",'RM_6.12.sz.mell'!A1))-SEARCH("]",CELL("address",'RM_6.12.sz.mell'!A1),1)),"'",""))</f>
        <v>RM_6.12.sz.mell!$A$1</v>
      </c>
    </row>
    <row r="34" spans="1:3" x14ac:dyDescent="0.2">
      <c r="A34" s="575" t="s">
        <v>638</v>
      </c>
      <c r="B34" t="str">
        <f>'RM_7.sz.mell'!B1</f>
        <v>A 2021. évi általános működés és ágazati feladatok támogatásának alakulása jogcímenként</v>
      </c>
      <c r="C34" s="640" t="str">
        <f ca="1">HYPERLINK(SUBSTITUTE(CELL("address",'RM_7.sz.mell'!A1),"'",""),SUBSTITUTE(MID(CELL("address",'RM_7.sz.mell'!A1),SEARCH("]",CELL("address",'RM_7.sz.mell'!A1),1)+1,LEN(CELL("address",'RM_7.sz.mell'!A1))-SEARCH("]",CELL("address",'RM_7.sz.mell'!A1),1)),"'",""))</f>
        <v>RM_7.sz.mell!$A$1</v>
      </c>
    </row>
  </sheetData>
  <sheetProtection sheet="1"/>
  <customSheetViews>
    <customSheetView guid="{9A8A2574-4E4C-4A0E-A4B4-611EAAF4A38D}" scale="130" fitToPage="1">
      <selection activeCell="C7" sqref="C7"/>
      <pageMargins left="0.70866141732283472" right="0.70866141732283472" top="0.74803149606299213" bottom="0.74803149606299213" header="0.31496062992125984" footer="0.31496062992125984"/>
      <pageSetup paperSize="9" scale="86" orientation="landscape" r:id="rId1"/>
    </customSheetView>
  </customSheetViews>
  <mergeCells count="2">
    <mergeCell ref="A2:C2"/>
    <mergeCell ref="A6:C6"/>
  </mergeCells>
  <pageMargins left="0.70866141732283472" right="0.70866141732283472" top="0.74803149606299213" bottom="0.74803149606299213" header="0.31496062992125984" footer="0.31496062992125984"/>
  <pageSetup paperSize="9" scale="86" orientation="landscape"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32"/>
  <sheetViews>
    <sheetView zoomScale="120" zoomScaleNormal="120" workbookViewId="0"/>
  </sheetViews>
  <sheetFormatPr defaultRowHeight="12.75" x14ac:dyDescent="0.2"/>
  <cols>
    <col min="1" max="1" width="35.33203125" customWidth="1"/>
    <col min="2" max="2" width="41.5" customWidth="1"/>
    <col min="3" max="3" width="1.6640625" bestFit="1" customWidth="1"/>
    <col min="4" max="4" width="5.6640625" customWidth="1"/>
    <col min="5" max="5" width="1.6640625" bestFit="1" customWidth="1"/>
    <col min="6" max="6" width="18.5" customWidth="1"/>
    <col min="7" max="7" width="1.6640625" bestFit="1" customWidth="1"/>
  </cols>
  <sheetData>
    <row r="1" spans="1:10" x14ac:dyDescent="0.2">
      <c r="A1" s="201"/>
      <c r="B1" s="201"/>
      <c r="C1" s="201"/>
      <c r="D1" s="201"/>
      <c r="E1" s="201"/>
      <c r="F1" s="201"/>
      <c r="G1" s="201"/>
      <c r="H1" s="201"/>
      <c r="I1" s="201"/>
      <c r="J1" s="201"/>
    </row>
    <row r="2" spans="1:10" ht="15.75" x14ac:dyDescent="0.25">
      <c r="A2" s="2199" t="s">
        <v>579</v>
      </c>
      <c r="B2" s="2199"/>
      <c r="C2" s="2199"/>
      <c r="D2" s="2199"/>
      <c r="E2" s="2199"/>
      <c r="F2" s="2199"/>
      <c r="G2" s="2199"/>
      <c r="H2" s="2199"/>
      <c r="I2" s="201"/>
      <c r="J2" s="201"/>
    </row>
    <row r="3" spans="1:10" ht="15.75" x14ac:dyDescent="0.25">
      <c r="A3" s="2200" t="str">
        <f>ALAPADATOK!A3</f>
        <v>Mezőzombor Község Önkormányzata</v>
      </c>
      <c r="B3" s="2200"/>
      <c r="C3" s="2200"/>
      <c r="D3" s="2200"/>
      <c r="E3" s="2200"/>
      <c r="F3" s="2200"/>
      <c r="G3" s="2200"/>
      <c r="H3" s="2200"/>
      <c r="I3" s="201"/>
      <c r="J3" s="201"/>
    </row>
    <row r="4" spans="1:10" x14ac:dyDescent="0.2">
      <c r="A4" s="201"/>
      <c r="B4" s="201"/>
      <c r="C4" s="201"/>
      <c r="D4" s="201"/>
      <c r="E4" s="201"/>
      <c r="F4" s="201"/>
      <c r="G4" s="201"/>
      <c r="H4" s="201"/>
      <c r="I4" s="201"/>
      <c r="J4" s="201"/>
    </row>
    <row r="5" spans="1:10" x14ac:dyDescent="0.2">
      <c r="A5" s="201"/>
      <c r="B5" s="201"/>
      <c r="C5" s="201"/>
      <c r="D5" s="201"/>
      <c r="E5" s="201"/>
      <c r="F5" s="201"/>
      <c r="G5" s="201"/>
      <c r="H5" s="201"/>
      <c r="I5" s="201"/>
      <c r="J5" s="201"/>
    </row>
    <row r="6" spans="1:10" ht="15" x14ac:dyDescent="0.25">
      <c r="A6" s="1342" t="s">
        <v>680</v>
      </c>
      <c r="B6" s="201"/>
      <c r="C6" s="201"/>
      <c r="D6" s="201"/>
      <c r="E6" s="201"/>
      <c r="F6" s="201"/>
      <c r="G6" s="201"/>
      <c r="H6" s="201"/>
      <c r="I6" s="201"/>
      <c r="J6" s="201"/>
    </row>
    <row r="7" spans="1:10" x14ac:dyDescent="0.2">
      <c r="A7" s="1343" t="s">
        <v>658</v>
      </c>
      <c r="B7" s="652" t="s">
        <v>657</v>
      </c>
      <c r="C7" s="201" t="s">
        <v>654</v>
      </c>
      <c r="D7" s="201" t="str">
        <f>CONCATENATE(RM_TARTALOMJEGYZÉK!A1,".")</f>
        <v>2021.</v>
      </c>
      <c r="E7" s="201" t="s">
        <v>655</v>
      </c>
      <c r="F7" s="652" t="s">
        <v>1066</v>
      </c>
      <c r="G7" s="201" t="s">
        <v>656</v>
      </c>
      <c r="H7" s="201" t="s">
        <v>659</v>
      </c>
      <c r="I7" s="201"/>
      <c r="J7" s="201"/>
    </row>
    <row r="8" spans="1:10" x14ac:dyDescent="0.2">
      <c r="A8" s="201"/>
      <c r="B8" s="201"/>
      <c r="C8" s="201"/>
      <c r="D8" s="201"/>
      <c r="E8" s="201"/>
      <c r="F8" s="201"/>
      <c r="G8" s="201"/>
      <c r="H8" s="201"/>
      <c r="I8" s="201"/>
      <c r="J8" s="201"/>
    </row>
    <row r="9" spans="1:10" x14ac:dyDescent="0.2">
      <c r="A9" s="201"/>
      <c r="B9" s="201"/>
      <c r="C9" s="201"/>
      <c r="D9" s="201"/>
      <c r="E9" s="201"/>
      <c r="F9" s="201"/>
      <c r="G9" s="201"/>
      <c r="H9" s="201"/>
      <c r="I9" s="201"/>
      <c r="J9" s="201"/>
    </row>
    <row r="10" spans="1:10" x14ac:dyDescent="0.2">
      <c r="A10" s="201"/>
      <c r="B10" s="201"/>
      <c r="C10" s="201"/>
      <c r="D10" s="201"/>
      <c r="E10" s="201"/>
      <c r="F10" s="201"/>
      <c r="G10" s="201"/>
      <c r="H10" s="201"/>
      <c r="I10" s="201"/>
      <c r="J10" s="201"/>
    </row>
    <row r="11" spans="1:10" ht="15.75" x14ac:dyDescent="0.25">
      <c r="A11" s="2200" t="str">
        <f>ALAPADATOK!A11</f>
        <v>……………………. Polgármesteri /Közös Önkormányzati Hivatal</v>
      </c>
      <c r="B11" s="2200"/>
      <c r="C11" s="2200"/>
      <c r="D11" s="2200"/>
      <c r="E11" s="2200"/>
      <c r="F11" s="2200"/>
      <c r="G11" s="2200"/>
      <c r="H11" s="2200"/>
      <c r="I11" s="201"/>
      <c r="J11" s="201"/>
    </row>
    <row r="12" spans="1:10" x14ac:dyDescent="0.2">
      <c r="A12" s="201"/>
      <c r="B12" s="201"/>
      <c r="C12" s="201"/>
      <c r="D12" s="201"/>
      <c r="E12" s="201"/>
      <c r="F12" s="201"/>
      <c r="G12" s="201"/>
      <c r="H12" s="201"/>
      <c r="I12" s="201"/>
      <c r="J12" s="201"/>
    </row>
    <row r="13" spans="1:10" ht="14.25" x14ac:dyDescent="0.2">
      <c r="A13" s="657" t="s">
        <v>583</v>
      </c>
      <c r="B13" s="2201" t="str">
        <f>ALAPADATOK!B13</f>
        <v>Mezőzombori Polgármesteri Hivatal</v>
      </c>
      <c r="C13" s="2201"/>
      <c r="D13" s="2201"/>
      <c r="E13" s="2201"/>
      <c r="F13" s="2201"/>
      <c r="G13" s="2201"/>
      <c r="H13" s="2201"/>
      <c r="I13" s="201"/>
      <c r="J13" s="201"/>
    </row>
    <row r="14" spans="1:10" ht="14.25" x14ac:dyDescent="0.2">
      <c r="A14" s="201"/>
      <c r="B14" s="1344"/>
      <c r="C14" s="201"/>
      <c r="D14" s="201"/>
      <c r="E14" s="201"/>
      <c r="F14" s="201"/>
      <c r="G14" s="201"/>
      <c r="H14" s="201"/>
      <c r="I14" s="201"/>
      <c r="J14" s="201"/>
    </row>
    <row r="15" spans="1:10" ht="14.25" x14ac:dyDescent="0.2">
      <c r="A15" s="657" t="s">
        <v>584</v>
      </c>
      <c r="B15" s="2201" t="str">
        <f>ALAPADATOK!B15</f>
        <v>Mezőzombori Bóbita Óvoda</v>
      </c>
      <c r="C15" s="2201"/>
      <c r="D15" s="2201"/>
      <c r="E15" s="2201"/>
      <c r="F15" s="2201"/>
      <c r="G15" s="2201"/>
      <c r="H15" s="2201"/>
      <c r="I15" s="201"/>
      <c r="J15" s="201"/>
    </row>
    <row r="16" spans="1:10" ht="14.25" x14ac:dyDescent="0.2">
      <c r="A16" s="201"/>
      <c r="B16" s="1344"/>
      <c r="C16" s="201"/>
      <c r="D16" s="201"/>
      <c r="E16" s="201"/>
      <c r="F16" s="201"/>
      <c r="G16" s="201"/>
      <c r="H16" s="201"/>
      <c r="I16" s="201"/>
      <c r="J16" s="201"/>
    </row>
    <row r="17" spans="1:10" ht="14.25" x14ac:dyDescent="0.2">
      <c r="A17" s="657" t="s">
        <v>585</v>
      </c>
      <c r="B17" s="2201" t="str">
        <f>ALAPADATOK!B17</f>
        <v>Kapocs Családsegítő és Gyermekjóléti Szolgálat</v>
      </c>
      <c r="C17" s="2201"/>
      <c r="D17" s="2201"/>
      <c r="E17" s="2201"/>
      <c r="F17" s="2201"/>
      <c r="G17" s="2201"/>
      <c r="H17" s="2201"/>
      <c r="I17" s="201"/>
      <c r="J17" s="201"/>
    </row>
    <row r="18" spans="1:10" ht="14.25" x14ac:dyDescent="0.2">
      <c r="A18" s="201"/>
      <c r="B18" s="1344"/>
      <c r="C18" s="201"/>
      <c r="D18" s="201"/>
      <c r="E18" s="201"/>
      <c r="F18" s="201"/>
      <c r="G18" s="201"/>
      <c r="H18" s="201"/>
      <c r="I18" s="201"/>
      <c r="J18" s="201"/>
    </row>
    <row r="19" spans="1:10" ht="14.25" x14ac:dyDescent="0.2">
      <c r="A19" s="657" t="s">
        <v>586</v>
      </c>
      <c r="B19" s="2201" t="str">
        <f>ALAPADATOK!B19</f>
        <v>4 kvi név</v>
      </c>
      <c r="C19" s="2201"/>
      <c r="D19" s="2201"/>
      <c r="E19" s="2201"/>
      <c r="F19" s="2201"/>
      <c r="G19" s="2201"/>
      <c r="H19" s="2201"/>
      <c r="I19" s="201"/>
      <c r="J19" s="201"/>
    </row>
    <row r="20" spans="1:10" ht="14.25" x14ac:dyDescent="0.2">
      <c r="A20" s="201"/>
      <c r="B20" s="1344"/>
      <c r="C20" s="201"/>
      <c r="D20" s="201"/>
      <c r="E20" s="201"/>
      <c r="F20" s="201"/>
      <c r="G20" s="201"/>
      <c r="H20" s="201"/>
      <c r="I20" s="201"/>
      <c r="J20" s="201"/>
    </row>
    <row r="21" spans="1:10" ht="14.25" x14ac:dyDescent="0.2">
      <c r="A21" s="657" t="s">
        <v>587</v>
      </c>
      <c r="B21" s="2201" t="str">
        <f>ALAPADATOK!B21</f>
        <v>5 kvi név</v>
      </c>
      <c r="C21" s="2201"/>
      <c r="D21" s="2201"/>
      <c r="E21" s="2201"/>
      <c r="F21" s="2201"/>
      <c r="G21" s="2201"/>
      <c r="H21" s="2201"/>
      <c r="I21" s="201"/>
      <c r="J21" s="201"/>
    </row>
    <row r="22" spans="1:10" ht="14.25" x14ac:dyDescent="0.2">
      <c r="A22" s="201"/>
      <c r="B22" s="1344"/>
      <c r="C22" s="201"/>
      <c r="D22" s="201"/>
      <c r="E22" s="201"/>
      <c r="F22" s="201"/>
      <c r="G22" s="201"/>
      <c r="H22" s="201"/>
      <c r="I22" s="201"/>
      <c r="J22" s="201"/>
    </row>
    <row r="23" spans="1:10" ht="14.25" x14ac:dyDescent="0.2">
      <c r="A23" s="657" t="s">
        <v>588</v>
      </c>
      <c r="B23" s="2201" t="str">
        <f>ALAPADATOK!B23</f>
        <v>6 kvi név</v>
      </c>
      <c r="C23" s="2201"/>
      <c r="D23" s="2201"/>
      <c r="E23" s="2201"/>
      <c r="F23" s="2201"/>
      <c r="G23" s="2201"/>
      <c r="H23" s="2201"/>
      <c r="I23" s="201"/>
      <c r="J23" s="201"/>
    </row>
    <row r="24" spans="1:10" ht="14.25" x14ac:dyDescent="0.2">
      <c r="A24" s="201"/>
      <c r="B24" s="1344"/>
      <c r="C24" s="201"/>
      <c r="D24" s="201"/>
      <c r="E24" s="201"/>
      <c r="F24" s="201"/>
      <c r="G24" s="201"/>
      <c r="H24" s="201"/>
      <c r="I24" s="201"/>
      <c r="J24" s="201"/>
    </row>
    <row r="25" spans="1:10" ht="14.25" x14ac:dyDescent="0.2">
      <c r="A25" s="657" t="s">
        <v>589</v>
      </c>
      <c r="B25" s="2201" t="str">
        <f>ALAPADATOK!B25</f>
        <v>7 kvi név</v>
      </c>
      <c r="C25" s="2201"/>
      <c r="D25" s="2201"/>
      <c r="E25" s="2201"/>
      <c r="F25" s="2201"/>
      <c r="G25" s="2201"/>
      <c r="H25" s="2201"/>
      <c r="I25" s="201"/>
      <c r="J25" s="201"/>
    </row>
    <row r="26" spans="1:10" ht="14.25" x14ac:dyDescent="0.2">
      <c r="A26" s="201"/>
      <c r="B26" s="1344"/>
      <c r="C26" s="201"/>
      <c r="D26" s="201"/>
      <c r="E26" s="201"/>
      <c r="F26" s="201"/>
      <c r="G26" s="201"/>
      <c r="H26" s="201"/>
      <c r="I26" s="201"/>
      <c r="J26" s="201"/>
    </row>
    <row r="27" spans="1:10" ht="14.25" x14ac:dyDescent="0.2">
      <c r="A27" s="657" t="s">
        <v>590</v>
      </c>
      <c r="B27" s="2201" t="str">
        <f>ALAPADATOK!B27</f>
        <v>8 kvi név</v>
      </c>
      <c r="C27" s="2201"/>
      <c r="D27" s="2201"/>
      <c r="E27" s="2201"/>
      <c r="F27" s="2201"/>
      <c r="G27" s="2201"/>
      <c r="H27" s="2201"/>
      <c r="I27" s="201"/>
      <c r="J27" s="201"/>
    </row>
    <row r="28" spans="1:10" ht="14.25" x14ac:dyDescent="0.2">
      <c r="A28" s="201"/>
      <c r="B28" s="1344"/>
      <c r="C28" s="201"/>
      <c r="D28" s="201"/>
      <c r="E28" s="201"/>
      <c r="F28" s="201"/>
      <c r="G28" s="201"/>
      <c r="H28" s="201"/>
      <c r="I28" s="201"/>
      <c r="J28" s="201"/>
    </row>
    <row r="29" spans="1:10" ht="14.25" x14ac:dyDescent="0.2">
      <c r="A29" s="657" t="s">
        <v>590</v>
      </c>
      <c r="B29" s="2201" t="str">
        <f>ALAPADATOK!B29</f>
        <v>9 kvi név</v>
      </c>
      <c r="C29" s="2201"/>
      <c r="D29" s="2201"/>
      <c r="E29" s="2201"/>
      <c r="F29" s="2201"/>
      <c r="G29" s="2201"/>
      <c r="H29" s="2201"/>
      <c r="I29" s="201"/>
      <c r="J29" s="201"/>
    </row>
    <row r="30" spans="1:10" ht="14.25" x14ac:dyDescent="0.2">
      <c r="A30" s="201"/>
      <c r="B30" s="1344"/>
      <c r="C30" s="201"/>
      <c r="D30" s="201"/>
      <c r="E30" s="201"/>
      <c r="F30" s="201"/>
      <c r="G30" s="201"/>
      <c r="H30" s="201"/>
      <c r="I30" s="201"/>
      <c r="J30" s="201"/>
    </row>
    <row r="31" spans="1:10" ht="14.25" x14ac:dyDescent="0.2">
      <c r="A31" s="657" t="s">
        <v>591</v>
      </c>
      <c r="B31" s="2201" t="str">
        <f>ALAPADATOK!B31</f>
        <v>10 kvi név</v>
      </c>
      <c r="C31" s="2201"/>
      <c r="D31" s="2201"/>
      <c r="E31" s="2201"/>
      <c r="F31" s="2201"/>
      <c r="G31" s="2201"/>
      <c r="H31" s="2201"/>
      <c r="I31" s="201"/>
      <c r="J31" s="201"/>
    </row>
    <row r="32" spans="1:10" ht="14.25" x14ac:dyDescent="0.2">
      <c r="B32" s="651"/>
    </row>
  </sheetData>
  <customSheetViews>
    <customSheetView guid="{9A8A2574-4E4C-4A0E-A4B4-611EAAF4A38D}" scale="120" fitToPage="1">
      <pageMargins left="0.70866141732283472" right="0.70866141732283472" top="0.74803149606299213" bottom="0.74803149606299213" header="0.31496062992125984" footer="0.31496062992125984"/>
      <pageSetup paperSize="9" orientation="landscape" r:id="rId1"/>
    </customSheetView>
  </customSheetViews>
  <mergeCells count="13">
    <mergeCell ref="B31:H31"/>
    <mergeCell ref="B17:H17"/>
    <mergeCell ref="B19:H19"/>
    <mergeCell ref="B21:H21"/>
    <mergeCell ref="B23:H23"/>
    <mergeCell ref="B25:H25"/>
    <mergeCell ref="B27:H27"/>
    <mergeCell ref="A2:H2"/>
    <mergeCell ref="A3:H3"/>
    <mergeCell ref="A11:H11"/>
    <mergeCell ref="B13:H13"/>
    <mergeCell ref="B15:H15"/>
    <mergeCell ref="B29:H29"/>
  </mergeCells>
  <dataValidations count="1">
    <dataValidation type="list" allowBlank="1" showInputMessage="1" showErrorMessage="1" sqref="A6">
      <formula1>",Előterjesztéskor,Jóváhagyás után"</formula1>
    </dataValidation>
  </dataValidations>
  <pageMargins left="0.70866141732283472" right="0.70866141732283472" top="0.74803149606299213" bottom="0.74803149606299213" header="0.31496062992125984" footer="0.31496062992125984"/>
  <pageSetup paperSize="9" orientation="landscape"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B41"/>
  <sheetViews>
    <sheetView zoomScale="120" zoomScaleNormal="120" workbookViewId="0">
      <selection activeCell="I28" sqref="I28"/>
    </sheetView>
  </sheetViews>
  <sheetFormatPr defaultRowHeight="12.75" x14ac:dyDescent="0.2"/>
  <cols>
    <col min="1" max="1" width="48.5" customWidth="1"/>
    <col min="2" max="2" width="73.5" customWidth="1"/>
    <col min="3" max="3" width="16.83203125" customWidth="1"/>
  </cols>
  <sheetData>
    <row r="1" spans="1:2" ht="18.75" x14ac:dyDescent="0.3">
      <c r="A1" s="653" t="s">
        <v>704</v>
      </c>
      <c r="B1" s="201"/>
    </row>
    <row r="2" spans="1:2" x14ac:dyDescent="0.2">
      <c r="A2" s="201"/>
      <c r="B2" s="201"/>
    </row>
    <row r="3" spans="1:2" x14ac:dyDescent="0.2">
      <c r="A3" s="654"/>
      <c r="B3" s="654"/>
    </row>
    <row r="4" spans="1:2" ht="15.75" x14ac:dyDescent="0.25">
      <c r="A4" s="655"/>
      <c r="B4" s="656"/>
    </row>
    <row r="5" spans="1:2" ht="15.75" x14ac:dyDescent="0.25">
      <c r="A5" s="655"/>
      <c r="B5" s="656"/>
    </row>
    <row r="6" spans="1:2" s="145" customFormat="1" ht="15.75" x14ac:dyDescent="0.25">
      <c r="A6" s="655" t="str">
        <f>CONCATENATE(RM_ALAPADATOK!D7," évi eredeti előirányzat BEVÉTELEK")</f>
        <v>2021. évi eredeti előirányzat BEVÉTELEK</v>
      </c>
      <c r="B6" s="654"/>
    </row>
    <row r="7" spans="1:2" s="145" customFormat="1" x14ac:dyDescent="0.2">
      <c r="A7" s="654"/>
      <c r="B7" s="654"/>
    </row>
    <row r="8" spans="1:2" s="145" customFormat="1" x14ac:dyDescent="0.2">
      <c r="A8" s="654"/>
      <c r="B8" s="654"/>
    </row>
    <row r="9" spans="1:2" x14ac:dyDescent="0.2">
      <c r="A9" s="654" t="s">
        <v>539</v>
      </c>
      <c r="B9" s="654" t="s">
        <v>705</v>
      </c>
    </row>
    <row r="10" spans="1:2" x14ac:dyDescent="0.2">
      <c r="A10" s="654" t="s">
        <v>706</v>
      </c>
      <c r="B10" s="654" t="s">
        <v>707</v>
      </c>
    </row>
    <row r="11" spans="1:2" x14ac:dyDescent="0.2">
      <c r="A11" s="654" t="s">
        <v>708</v>
      </c>
      <c r="B11" s="654" t="s">
        <v>709</v>
      </c>
    </row>
    <row r="12" spans="1:2" x14ac:dyDescent="0.2">
      <c r="A12" s="654"/>
      <c r="B12" s="654"/>
    </row>
    <row r="13" spans="1:2" ht="15.75" x14ac:dyDescent="0.25">
      <c r="A13" s="655" t="str">
        <f>+CONCATENATE(LEFT(A6,4),". évi előirányzat módosítások BEVÉTELEK")</f>
        <v>2021. évi előirányzat módosítások BEVÉTELEK</v>
      </c>
      <c r="B13" s="656"/>
    </row>
    <row r="14" spans="1:2" x14ac:dyDescent="0.2">
      <c r="A14" s="654"/>
      <c r="B14" s="654"/>
    </row>
    <row r="15" spans="1:2" s="145" customFormat="1" x14ac:dyDescent="0.2">
      <c r="A15" s="654" t="s">
        <v>710</v>
      </c>
      <c r="B15" s="654" t="s">
        <v>711</v>
      </c>
    </row>
    <row r="16" spans="1:2" x14ac:dyDescent="0.2">
      <c r="A16" s="654" t="s">
        <v>712</v>
      </c>
      <c r="B16" s="654" t="s">
        <v>713</v>
      </c>
    </row>
    <row r="17" spans="1:2" x14ac:dyDescent="0.2">
      <c r="A17" s="654" t="s">
        <v>714</v>
      </c>
      <c r="B17" s="654" t="s">
        <v>715</v>
      </c>
    </row>
    <row r="18" spans="1:2" x14ac:dyDescent="0.2">
      <c r="A18" s="654"/>
      <c r="B18" s="654"/>
    </row>
    <row r="19" spans="1:2" ht="14.25" x14ac:dyDescent="0.2">
      <c r="A19" s="657" t="str">
        <f>+CONCATENATE(LEFT(A6,4),". módosítás utáni módosított előrirányzatok BEVÉTELEK")</f>
        <v>2021. módosítás utáni módosított előrirányzatok BEVÉTELEK</v>
      </c>
      <c r="B19" s="656"/>
    </row>
    <row r="20" spans="1:2" x14ac:dyDescent="0.2">
      <c r="A20" s="654"/>
      <c r="B20" s="654"/>
    </row>
    <row r="21" spans="1:2" x14ac:dyDescent="0.2">
      <c r="A21" s="654" t="s">
        <v>716</v>
      </c>
      <c r="B21" s="654" t="s">
        <v>717</v>
      </c>
    </row>
    <row r="22" spans="1:2" x14ac:dyDescent="0.2">
      <c r="A22" s="654" t="s">
        <v>718</v>
      </c>
      <c r="B22" s="654" t="s">
        <v>719</v>
      </c>
    </row>
    <row r="23" spans="1:2" x14ac:dyDescent="0.2">
      <c r="A23" s="654" t="s">
        <v>720</v>
      </c>
      <c r="B23" s="654" t="s">
        <v>721</v>
      </c>
    </row>
    <row r="24" spans="1:2" x14ac:dyDescent="0.2">
      <c r="A24" s="654"/>
      <c r="B24" s="654"/>
    </row>
    <row r="25" spans="1:2" ht="15.75" x14ac:dyDescent="0.25">
      <c r="A25" s="655" t="str">
        <f>+CONCATENATE(LEFT(A6,4),". évi eredeti előirányzat KIADÁSOK")</f>
        <v>2021. évi eredeti előirányzat KIADÁSOK</v>
      </c>
      <c r="B25" s="656"/>
    </row>
    <row r="26" spans="1:2" x14ac:dyDescent="0.2">
      <c r="A26" s="654"/>
      <c r="B26" s="654"/>
    </row>
    <row r="27" spans="1:2" x14ac:dyDescent="0.2">
      <c r="A27" s="654" t="s">
        <v>722</v>
      </c>
      <c r="B27" s="654" t="s">
        <v>723</v>
      </c>
    </row>
    <row r="28" spans="1:2" x14ac:dyDescent="0.2">
      <c r="A28" s="654" t="s">
        <v>543</v>
      </c>
      <c r="B28" s="654" t="s">
        <v>724</v>
      </c>
    </row>
    <row r="29" spans="1:2" x14ac:dyDescent="0.2">
      <c r="A29" s="654" t="s">
        <v>544</v>
      </c>
      <c r="B29" s="654" t="s">
        <v>725</v>
      </c>
    </row>
    <row r="30" spans="1:2" x14ac:dyDescent="0.2">
      <c r="A30" s="654"/>
      <c r="B30" s="654"/>
    </row>
    <row r="31" spans="1:2" ht="15.75" x14ac:dyDescent="0.25">
      <c r="A31" s="655" t="str">
        <f>+CONCATENATE(LEFT(A6,4),". évi előirányzat módosítások KIADÁSOK")</f>
        <v>2021. évi előirányzat módosítások KIADÁSOK</v>
      </c>
      <c r="B31" s="656"/>
    </row>
    <row r="32" spans="1:2" x14ac:dyDescent="0.2">
      <c r="A32" s="654"/>
      <c r="B32" s="654"/>
    </row>
    <row r="33" spans="1:2" x14ac:dyDescent="0.2">
      <c r="A33" s="654" t="s">
        <v>726</v>
      </c>
      <c r="B33" s="654" t="s">
        <v>727</v>
      </c>
    </row>
    <row r="34" spans="1:2" x14ac:dyDescent="0.2">
      <c r="A34" s="654" t="s">
        <v>728</v>
      </c>
      <c r="B34" s="654" t="s">
        <v>729</v>
      </c>
    </row>
    <row r="35" spans="1:2" x14ac:dyDescent="0.2">
      <c r="A35" s="654" t="s">
        <v>730</v>
      </c>
      <c r="B35" s="654" t="s">
        <v>731</v>
      </c>
    </row>
    <row r="36" spans="1:2" x14ac:dyDescent="0.2">
      <c r="A36" s="654"/>
      <c r="B36" s="654"/>
    </row>
    <row r="37" spans="1:2" ht="15.75" x14ac:dyDescent="0.25">
      <c r="A37" s="658" t="str">
        <f>+CONCATENATE(LEFT(A6,4),". módosítás utáni módosított előirányzatok KIADÁSOK")</f>
        <v>2021. módosítás utáni módosított előirányzatok KIADÁSOK</v>
      </c>
      <c r="B37" s="656"/>
    </row>
    <row r="38" spans="1:2" x14ac:dyDescent="0.2">
      <c r="A38" s="654"/>
      <c r="B38" s="654"/>
    </row>
    <row r="39" spans="1:2" x14ac:dyDescent="0.2">
      <c r="A39" s="654" t="s">
        <v>732</v>
      </c>
      <c r="B39" s="654" t="s">
        <v>733</v>
      </c>
    </row>
    <row r="40" spans="1:2" x14ac:dyDescent="0.2">
      <c r="A40" s="654" t="s">
        <v>734</v>
      </c>
      <c r="B40" s="654" t="s">
        <v>735</v>
      </c>
    </row>
    <row r="41" spans="1:2" x14ac:dyDescent="0.2">
      <c r="A41" s="654" t="s">
        <v>736</v>
      </c>
      <c r="B41" s="654" t="s">
        <v>737</v>
      </c>
    </row>
  </sheetData>
  <sheetProtection sheet="1"/>
  <customSheetViews>
    <customSheetView guid="{9A8A2574-4E4C-4A0E-A4B4-611EAAF4A38D}" scale="120">
      <selection activeCell="I28" sqref="I28"/>
      <pageMargins left="1.0629921259842521" right="1.0236220472440944" top="0.78740157480314965" bottom="0.78740157480314965" header="0.70866141732283472" footer="0.70866141732283472"/>
      <pageSetup paperSize="9" orientation="landscape" r:id="rId1"/>
      <headerFooter alignWithMargins="0"/>
    </customSheetView>
  </customSheetViews>
  <pageMargins left="1.0629921259842521" right="1.0236220472440944" top="0.78740157480314965" bottom="0.78740157480314965" header="0.70866141732283472" footer="0.70866141732283472"/>
  <pageSetup paperSize="9" orientation="landscape" r:id="rId2"/>
  <headerFooter alignWithMargins="0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A9" zoomScale="120" zoomScaleNormal="120" zoomScaleSheetLayoutView="100" workbookViewId="0">
      <selection activeCell="K33" sqref="K33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7"/>
      <c r="B1" s="2211" t="str">
        <f>CONCATENATE("1.1. melléklet ",RM_ALAPADATOK!A7," ",RM_ALAPADATOK!B7," ",RM_ALAPADATOK!C7," ",RM_ALAPADATOK!D7," ",RM_ALAPADATOK!E7," ",RM_ALAPADATOK!F7," ",RM_ALAPADATOK!G7," ",RM_ALAPADATOK!H7)</f>
        <v>1.1. melléklet a … / 2021. ( ……. ) önkormányzati rendelethez</v>
      </c>
      <c r="C1" s="2212"/>
      <c r="D1" s="2212"/>
      <c r="E1" s="2212"/>
      <c r="F1" s="2212"/>
      <c r="G1" s="2212"/>
      <c r="H1" s="2212"/>
      <c r="I1" s="2212"/>
      <c r="J1" s="2212"/>
      <c r="K1" s="2212"/>
    </row>
    <row r="2" spans="1:11" x14ac:dyDescent="0.25">
      <c r="A2" s="617"/>
      <c r="B2" s="617"/>
      <c r="C2" s="621"/>
      <c r="D2" s="659"/>
      <c r="E2" s="659"/>
      <c r="F2" s="659"/>
      <c r="G2" s="659"/>
      <c r="H2" s="659"/>
      <c r="I2" s="659"/>
      <c r="J2" s="659"/>
      <c r="K2" s="659"/>
    </row>
    <row r="3" spans="1:11" x14ac:dyDescent="0.25">
      <c r="A3" s="2213" t="str">
        <f>CONCATENATE(RM_ALAPADATOK!A4)</f>
        <v/>
      </c>
      <c r="B3" s="2213"/>
      <c r="C3" s="2214"/>
      <c r="D3" s="2213"/>
      <c r="E3" s="2213"/>
      <c r="F3" s="2213"/>
      <c r="G3" s="2213"/>
      <c r="H3" s="2213"/>
      <c r="I3" s="2213"/>
      <c r="J3" s="2213"/>
      <c r="K3" s="2213"/>
    </row>
    <row r="4" spans="1:11" x14ac:dyDescent="0.25">
      <c r="A4" s="2213" t="str">
        <f>CONCATENATE(RM_ALAPADATOK!D7," ÉVI KÖLTSÉGVETÉSI RENDELET ÖSSZEVONT BEVÉTELEINEK KIADÁSAINAK MÓDOSÍTÁSA")</f>
        <v>2021. ÉVI KÖLTSÉGVETÉSI RENDELET ÖSSZEVONT BEVÉTELEINEK KIADÁSAINAK MÓDOSÍTÁSA</v>
      </c>
      <c r="B4" s="2213"/>
      <c r="C4" s="2214"/>
      <c r="D4" s="2213"/>
      <c r="E4" s="2213"/>
      <c r="F4" s="2213"/>
      <c r="G4" s="2213"/>
      <c r="H4" s="2213"/>
      <c r="I4" s="2213"/>
      <c r="J4" s="2213"/>
      <c r="K4" s="2213"/>
    </row>
    <row r="5" spans="1:11" x14ac:dyDescent="0.25">
      <c r="A5" s="617"/>
      <c r="B5" s="617"/>
      <c r="C5" s="621"/>
      <c r="D5" s="659"/>
      <c r="E5" s="659"/>
      <c r="F5" s="659"/>
      <c r="G5" s="659"/>
      <c r="H5" s="659"/>
      <c r="I5" s="659"/>
      <c r="J5" s="659"/>
      <c r="K5" s="659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660"/>
      <c r="D7" s="659"/>
      <c r="E7" s="659"/>
      <c r="F7" s="659"/>
      <c r="G7" s="659"/>
      <c r="H7" s="659"/>
      <c r="I7" s="659"/>
      <c r="J7" s="659"/>
      <c r="K7" s="660" t="s">
        <v>559</v>
      </c>
    </row>
    <row r="8" spans="1:11" x14ac:dyDescent="0.25">
      <c r="A8" s="2202" t="s">
        <v>68</v>
      </c>
      <c r="B8" s="2204" t="s">
        <v>16</v>
      </c>
      <c r="C8" s="2206" t="str">
        <f>+CONCATENATE(LEFT(RM_ÖSSZEFÜGGÉSEK!A6,4),". évi")</f>
        <v>2021. évi</v>
      </c>
      <c r="D8" s="2207"/>
      <c r="E8" s="2208"/>
      <c r="F8" s="2208"/>
      <c r="G8" s="2208"/>
      <c r="H8" s="2208"/>
      <c r="I8" s="2208"/>
      <c r="J8" s="2208"/>
      <c r="K8" s="2209"/>
    </row>
    <row r="9" spans="1:11" ht="48.75" thickBot="1" x14ac:dyDescent="0.3">
      <c r="A9" s="2203"/>
      <c r="B9" s="2205"/>
      <c r="C9" s="661" t="s">
        <v>738</v>
      </c>
      <c r="D9" s="662" t="s">
        <v>1051</v>
      </c>
      <c r="E9" s="662" t="s">
        <v>1051</v>
      </c>
      <c r="F9" s="662" t="s">
        <v>1051</v>
      </c>
      <c r="G9" s="662" t="s">
        <v>1051</v>
      </c>
      <c r="H9" s="662" t="s">
        <v>1051</v>
      </c>
      <c r="I9" s="662" t="s">
        <v>1051</v>
      </c>
      <c r="J9" s="663" t="s">
        <v>739</v>
      </c>
      <c r="K9" s="664" t="s">
        <v>740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5" t="s">
        <v>490</v>
      </c>
      <c r="D10" s="665" t="s">
        <v>492</v>
      </c>
      <c r="E10" s="666" t="s">
        <v>491</v>
      </c>
      <c r="F10" s="666" t="s">
        <v>493</v>
      </c>
      <c r="G10" s="666" t="s">
        <v>494</v>
      </c>
      <c r="H10" s="666" t="s">
        <v>495</v>
      </c>
      <c r="I10" s="666" t="s">
        <v>741</v>
      </c>
      <c r="J10" s="666" t="s">
        <v>742</v>
      </c>
      <c r="K10" s="667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'KV_1.1.sz.mell.'!C10</f>
        <v>280570453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280570453</v>
      </c>
    </row>
    <row r="12" spans="1:11" s="400" customFormat="1" ht="12" customHeight="1" x14ac:dyDescent="0.2">
      <c r="A12" s="15" t="s">
        <v>97</v>
      </c>
      <c r="B12" s="401" t="s">
        <v>250</v>
      </c>
      <c r="C12" s="668">
        <f>'KV_1.1.sz.mell.'!C11</f>
        <v>90402931</v>
      </c>
      <c r="D12" s="384"/>
      <c r="E12" s="384"/>
      <c r="F12" s="384"/>
      <c r="G12" s="384"/>
      <c r="H12" s="384"/>
      <c r="I12" s="384"/>
      <c r="J12" s="668">
        <f t="shared" ref="J12:J17" si="1">D12+E12+F12+G12+H12+I12</f>
        <v>0</v>
      </c>
      <c r="K12" s="669">
        <f t="shared" ref="K12:K17" si="2">C12+J12</f>
        <v>90402931</v>
      </c>
    </row>
    <row r="13" spans="1:11" s="400" customFormat="1" ht="12" customHeight="1" x14ac:dyDescent="0.2">
      <c r="A13" s="14" t="s">
        <v>98</v>
      </c>
      <c r="B13" s="402" t="s">
        <v>251</v>
      </c>
      <c r="C13" s="686">
        <f>'KV_1.1.sz.mell.'!C12</f>
        <v>68183100</v>
      </c>
      <c r="D13" s="383"/>
      <c r="E13" s="384"/>
      <c r="F13" s="384"/>
      <c r="G13" s="384"/>
      <c r="H13" s="384"/>
      <c r="I13" s="384"/>
      <c r="J13" s="668">
        <f t="shared" si="1"/>
        <v>0</v>
      </c>
      <c r="K13" s="669">
        <f t="shared" si="2"/>
        <v>68183100</v>
      </c>
    </row>
    <row r="14" spans="1:11" s="400" customFormat="1" ht="12" customHeight="1" x14ac:dyDescent="0.2">
      <c r="A14" s="14" t="s">
        <v>99</v>
      </c>
      <c r="B14" s="402" t="s">
        <v>252</v>
      </c>
      <c r="C14" s="686">
        <f>'KV_1.1.sz.mell.'!C13</f>
        <v>106735192</v>
      </c>
      <c r="D14" s="383"/>
      <c r="E14" s="384"/>
      <c r="F14" s="384"/>
      <c r="G14" s="384"/>
      <c r="H14" s="384"/>
      <c r="I14" s="384"/>
      <c r="J14" s="668">
        <f t="shared" si="1"/>
        <v>0</v>
      </c>
      <c r="K14" s="669">
        <f t="shared" si="2"/>
        <v>106735192</v>
      </c>
    </row>
    <row r="15" spans="1:11" s="400" customFormat="1" ht="12" customHeight="1" x14ac:dyDescent="0.2">
      <c r="A15" s="14" t="s">
        <v>100</v>
      </c>
      <c r="B15" s="402" t="s">
        <v>253</v>
      </c>
      <c r="C15" s="686">
        <f>'KV_1.1.sz.mell.'!C14</f>
        <v>5249230</v>
      </c>
      <c r="D15" s="383"/>
      <c r="E15" s="384"/>
      <c r="F15" s="384"/>
      <c r="G15" s="384"/>
      <c r="H15" s="384"/>
      <c r="I15" s="384"/>
      <c r="J15" s="668">
        <f t="shared" si="1"/>
        <v>0</v>
      </c>
      <c r="K15" s="669">
        <f t="shared" si="2"/>
        <v>5249230</v>
      </c>
    </row>
    <row r="16" spans="1:11" s="400" customFormat="1" ht="12" customHeight="1" x14ac:dyDescent="0.2">
      <c r="A16" s="14" t="s">
        <v>146</v>
      </c>
      <c r="B16" s="278" t="s">
        <v>427</v>
      </c>
      <c r="C16" s="686">
        <f>'KV_1.1.sz.mell.'!C15</f>
        <v>10000000</v>
      </c>
      <c r="D16" s="383"/>
      <c r="E16" s="384"/>
      <c r="F16" s="384"/>
      <c r="G16" s="384"/>
      <c r="H16" s="384"/>
      <c r="I16" s="384"/>
      <c r="J16" s="668">
        <f t="shared" si="1"/>
        <v>0</v>
      </c>
      <c r="K16" s="669">
        <f t="shared" si="2"/>
        <v>10000000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6">
        <f>'KV_1.1.sz.mell.'!C16</f>
        <v>0</v>
      </c>
      <c r="D17" s="383"/>
      <c r="E17" s="384"/>
      <c r="F17" s="384"/>
      <c r="G17" s="384"/>
      <c r="H17" s="384"/>
      <c r="I17" s="384"/>
      <c r="J17" s="668">
        <f t="shared" si="1"/>
        <v>0</v>
      </c>
      <c r="K17" s="669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'KV_1.1.sz.mell.'!C17</f>
        <v>437996710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437996710</v>
      </c>
    </row>
    <row r="19" spans="1:11" s="400" customFormat="1" ht="12" customHeight="1" x14ac:dyDescent="0.2">
      <c r="A19" s="15" t="s">
        <v>103</v>
      </c>
      <c r="B19" s="401" t="s">
        <v>255</v>
      </c>
      <c r="C19" s="668">
        <f>'KV_1.1.sz.mell.'!C18</f>
        <v>0</v>
      </c>
      <c r="D19" s="384"/>
      <c r="E19" s="384"/>
      <c r="F19" s="384"/>
      <c r="G19" s="384"/>
      <c r="H19" s="384"/>
      <c r="I19" s="384"/>
      <c r="J19" s="668">
        <f t="shared" ref="J19:J24" si="4">D19+E19+F19+G19+H19+I19</f>
        <v>0</v>
      </c>
      <c r="K19" s="669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6">
        <f>'KV_1.1.sz.mell.'!C19</f>
        <v>0</v>
      </c>
      <c r="D20" s="383"/>
      <c r="E20" s="384"/>
      <c r="F20" s="384"/>
      <c r="G20" s="384"/>
      <c r="H20" s="384"/>
      <c r="I20" s="384"/>
      <c r="J20" s="668">
        <f t="shared" si="4"/>
        <v>0</v>
      </c>
      <c r="K20" s="669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6">
        <f>'KV_1.1.sz.mell.'!C20</f>
        <v>0</v>
      </c>
      <c r="D21" s="383"/>
      <c r="E21" s="384"/>
      <c r="F21" s="384"/>
      <c r="G21" s="384"/>
      <c r="H21" s="384"/>
      <c r="I21" s="384"/>
      <c r="J21" s="668">
        <f t="shared" si="4"/>
        <v>0</v>
      </c>
      <c r="K21" s="669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6">
        <f>'KV_1.1.sz.mell.'!C21</f>
        <v>0</v>
      </c>
      <c r="D22" s="383"/>
      <c r="E22" s="384"/>
      <c r="F22" s="384"/>
      <c r="G22" s="384"/>
      <c r="H22" s="384"/>
      <c r="I22" s="384"/>
      <c r="J22" s="668">
        <f t="shared" si="4"/>
        <v>0</v>
      </c>
      <c r="K22" s="669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6">
        <f>'KV_1.1.sz.mell.'!C22</f>
        <v>437996710</v>
      </c>
      <c r="D23" s="383"/>
      <c r="E23" s="384"/>
      <c r="F23" s="384"/>
      <c r="G23" s="384"/>
      <c r="H23" s="384"/>
      <c r="I23" s="384"/>
      <c r="J23" s="668">
        <f t="shared" si="4"/>
        <v>0</v>
      </c>
      <c r="K23" s="669">
        <f t="shared" si="5"/>
        <v>437996710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8">
        <f>'KV_1.1.sz.mell.'!C23</f>
        <v>0</v>
      </c>
      <c r="D24" s="385"/>
      <c r="E24" s="670"/>
      <c r="F24" s="670"/>
      <c r="G24" s="670"/>
      <c r="H24" s="670"/>
      <c r="I24" s="670"/>
      <c r="J24" s="668">
        <f t="shared" si="4"/>
        <v>0</v>
      </c>
      <c r="K24" s="669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'KV_1.1.sz.mell.'!C24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400" customFormat="1" ht="12" customHeight="1" x14ac:dyDescent="0.2">
      <c r="A26" s="15" t="s">
        <v>86</v>
      </c>
      <c r="B26" s="401" t="s">
        <v>260</v>
      </c>
      <c r="C26" s="668">
        <f>'KV_1.1.sz.mell.'!C25</f>
        <v>0</v>
      </c>
      <c r="D26" s="384"/>
      <c r="E26" s="384"/>
      <c r="F26" s="384"/>
      <c r="G26" s="384"/>
      <c r="H26" s="384"/>
      <c r="I26" s="384"/>
      <c r="J26" s="668">
        <f t="shared" ref="J26:J31" si="7">D26+E26+F26+G26+H26+I26</f>
        <v>0</v>
      </c>
      <c r="K26" s="669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6">
        <f>'KV_1.1.sz.mell.'!C26</f>
        <v>0</v>
      </c>
      <c r="D27" s="383"/>
      <c r="E27" s="384"/>
      <c r="F27" s="384"/>
      <c r="G27" s="384"/>
      <c r="H27" s="384"/>
      <c r="I27" s="384"/>
      <c r="J27" s="668">
        <f t="shared" si="7"/>
        <v>0</v>
      </c>
      <c r="K27" s="669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6">
        <f>'KV_1.1.sz.mell.'!C27</f>
        <v>0</v>
      </c>
      <c r="D28" s="383"/>
      <c r="E28" s="384"/>
      <c r="F28" s="384"/>
      <c r="G28" s="384"/>
      <c r="H28" s="384"/>
      <c r="I28" s="384"/>
      <c r="J28" s="668">
        <f t="shared" si="7"/>
        <v>0</v>
      </c>
      <c r="K28" s="669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6">
        <f>'KV_1.1.sz.mell.'!C28</f>
        <v>0</v>
      </c>
      <c r="D29" s="383"/>
      <c r="E29" s="384"/>
      <c r="F29" s="384"/>
      <c r="G29" s="384"/>
      <c r="H29" s="384"/>
      <c r="I29" s="384"/>
      <c r="J29" s="668">
        <f t="shared" si="7"/>
        <v>0</v>
      </c>
      <c r="K29" s="669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6">
        <f>'KV_1.1.sz.mell.'!C29</f>
        <v>0</v>
      </c>
      <c r="D30" s="383"/>
      <c r="E30" s="384"/>
      <c r="F30" s="384"/>
      <c r="G30" s="384"/>
      <c r="H30" s="384"/>
      <c r="I30" s="384"/>
      <c r="J30" s="668">
        <f t="shared" si="7"/>
        <v>0</v>
      </c>
      <c r="K30" s="669">
        <f t="shared" si="8"/>
        <v>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8">
        <f>'KV_1.1.sz.mell.'!C30</f>
        <v>0</v>
      </c>
      <c r="D31" s="385"/>
      <c r="E31" s="670"/>
      <c r="F31" s="670"/>
      <c r="G31" s="670"/>
      <c r="H31" s="670"/>
      <c r="I31" s="670"/>
      <c r="J31" s="671">
        <f t="shared" si="7"/>
        <v>0</v>
      </c>
      <c r="K31" s="669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'KV_1.1.sz.mell.'!C31</f>
        <v>28950000</v>
      </c>
      <c r="D32" s="389">
        <f t="shared" ref="D32:J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>+K33+K34+K35+K36+K37+K38+K39</f>
        <v>28950000</v>
      </c>
    </row>
    <row r="33" spans="1:11" s="400" customFormat="1" ht="12" customHeight="1" x14ac:dyDescent="0.2">
      <c r="A33" s="15" t="s">
        <v>265</v>
      </c>
      <c r="B33" s="401" t="str">
        <f>'KV_1.1.sz.mell.'!B32</f>
        <v>Építményadó</v>
      </c>
      <c r="C33" s="668">
        <f>'KV_1.1.sz.mell.'!C32</f>
        <v>4100000</v>
      </c>
      <c r="D33" s="668"/>
      <c r="E33" s="668"/>
      <c r="F33" s="668"/>
      <c r="G33" s="668"/>
      <c r="H33" s="668"/>
      <c r="I33" s="668"/>
      <c r="J33" s="668">
        <f t="shared" ref="J33:J39" si="10">D33+E33+F33+G33+H33+I33</f>
        <v>0</v>
      </c>
      <c r="K33" s="669">
        <f t="shared" ref="K33:K39" si="11">C33+J33</f>
        <v>4100000</v>
      </c>
    </row>
    <row r="34" spans="1:11" s="400" customFormat="1" ht="12" customHeight="1" x14ac:dyDescent="0.2">
      <c r="A34" s="14" t="s">
        <v>266</v>
      </c>
      <c r="B34" s="401" t="str">
        <f>'KV_1.1.sz.mell.'!B33</f>
        <v>Idegenforgalmi adó</v>
      </c>
      <c r="C34" s="686">
        <f>'KV_1.1.sz.mell.'!C33</f>
        <v>0</v>
      </c>
      <c r="D34" s="383"/>
      <c r="E34" s="384"/>
      <c r="F34" s="384"/>
      <c r="G34" s="384"/>
      <c r="H34" s="384"/>
      <c r="I34" s="384"/>
      <c r="J34" s="668">
        <f t="shared" si="10"/>
        <v>0</v>
      </c>
      <c r="K34" s="669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'KV_1.1.sz.mell.'!B34</f>
        <v>Iparűzési adó</v>
      </c>
      <c r="C35" s="686">
        <f>'KV_1.1.sz.mell.'!C34</f>
        <v>20000000</v>
      </c>
      <c r="D35" s="383"/>
      <c r="E35" s="384"/>
      <c r="F35" s="384"/>
      <c r="G35" s="384"/>
      <c r="H35" s="384"/>
      <c r="I35" s="384"/>
      <c r="J35" s="668">
        <f t="shared" si="10"/>
        <v>0</v>
      </c>
      <c r="K35" s="669">
        <f t="shared" si="11"/>
        <v>20000000</v>
      </c>
    </row>
    <row r="36" spans="1:11" s="400" customFormat="1" ht="12" customHeight="1" x14ac:dyDescent="0.2">
      <c r="A36" s="14" t="s">
        <v>268</v>
      </c>
      <c r="B36" s="401" t="str">
        <f>'KV_1.1.sz.mell.'!B35</f>
        <v xml:space="preserve">Talajterhelési díj </v>
      </c>
      <c r="C36" s="686">
        <f>'KV_1.1.sz.mell.'!C35</f>
        <v>500000</v>
      </c>
      <c r="D36" s="383"/>
      <c r="E36" s="384"/>
      <c r="F36" s="384"/>
      <c r="G36" s="384"/>
      <c r="H36" s="384"/>
      <c r="I36" s="384"/>
      <c r="J36" s="668">
        <f t="shared" si="10"/>
        <v>0</v>
      </c>
      <c r="K36" s="669">
        <f t="shared" si="11"/>
        <v>500000</v>
      </c>
    </row>
    <row r="37" spans="1:11" s="400" customFormat="1" ht="12" customHeight="1" x14ac:dyDescent="0.2">
      <c r="A37" s="14" t="s">
        <v>547</v>
      </c>
      <c r="B37" s="401" t="str">
        <f>'KV_1.1.sz.mell.'!B36</f>
        <v>Gépjárműadó</v>
      </c>
      <c r="C37" s="686">
        <f>'KV_1.1.sz.mell.'!C36</f>
        <v>0</v>
      </c>
      <c r="D37" s="383"/>
      <c r="E37" s="384"/>
      <c r="F37" s="384"/>
      <c r="G37" s="384"/>
      <c r="H37" s="384"/>
      <c r="I37" s="384"/>
      <c r="J37" s="668">
        <f t="shared" si="10"/>
        <v>0</v>
      </c>
      <c r="K37" s="669">
        <f t="shared" si="11"/>
        <v>0</v>
      </c>
    </row>
    <row r="38" spans="1:11" s="400" customFormat="1" ht="12" customHeight="1" x14ac:dyDescent="0.2">
      <c r="A38" s="14" t="s">
        <v>548</v>
      </c>
      <c r="B38" s="401" t="str">
        <f>'KV_1.1.sz.mell.'!B37</f>
        <v>Telekadó</v>
      </c>
      <c r="C38" s="686">
        <f>'KV_1.1.sz.mell.'!C37</f>
        <v>4200000</v>
      </c>
      <c r="D38" s="383"/>
      <c r="E38" s="384"/>
      <c r="F38" s="384"/>
      <c r="G38" s="384"/>
      <c r="H38" s="384"/>
      <c r="I38" s="384"/>
      <c r="J38" s="668">
        <f t="shared" si="10"/>
        <v>0</v>
      </c>
      <c r="K38" s="669">
        <f t="shared" si="11"/>
        <v>4200000</v>
      </c>
    </row>
    <row r="39" spans="1:11" s="400" customFormat="1" ht="12" customHeight="1" thickBot="1" x14ac:dyDescent="0.25">
      <c r="A39" s="16" t="s">
        <v>549</v>
      </c>
      <c r="B39" s="401" t="str">
        <f>'KV_1.1.sz.mell.'!B38</f>
        <v>Egyéb bírság bevételei</v>
      </c>
      <c r="C39" s="688">
        <f>'KV_1.1.sz.mell.'!C38</f>
        <v>150000</v>
      </c>
      <c r="D39" s="385"/>
      <c r="E39" s="670"/>
      <c r="F39" s="670"/>
      <c r="G39" s="670"/>
      <c r="H39" s="670"/>
      <c r="I39" s="670"/>
      <c r="J39" s="671">
        <f t="shared" si="10"/>
        <v>0</v>
      </c>
      <c r="K39" s="669">
        <f t="shared" si="11"/>
        <v>150000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'KV_1.1.sz.mell.'!C39</f>
        <v>6400000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6400000</v>
      </c>
    </row>
    <row r="41" spans="1:11" s="400" customFormat="1" ht="12" customHeight="1" x14ac:dyDescent="0.2">
      <c r="A41" s="15" t="s">
        <v>90</v>
      </c>
      <c r="B41" s="401" t="s">
        <v>272</v>
      </c>
      <c r="C41" s="668">
        <f>'KV_1.1.sz.mell.'!C40</f>
        <v>0</v>
      </c>
      <c r="D41" s="384"/>
      <c r="E41" s="384"/>
      <c r="F41" s="384"/>
      <c r="G41" s="384"/>
      <c r="H41" s="384"/>
      <c r="I41" s="384"/>
      <c r="J41" s="668">
        <f t="shared" ref="J41:J51" si="13">D41+E41+F41+G41+H41+I41</f>
        <v>0</v>
      </c>
      <c r="K41" s="669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6">
        <f>'KV_1.1.sz.mell.'!C41</f>
        <v>1000000</v>
      </c>
      <c r="D42" s="383"/>
      <c r="E42" s="384"/>
      <c r="F42" s="384"/>
      <c r="G42" s="384"/>
      <c r="H42" s="384"/>
      <c r="I42" s="384"/>
      <c r="J42" s="668">
        <f t="shared" si="13"/>
        <v>0</v>
      </c>
      <c r="K42" s="669">
        <f t="shared" si="14"/>
        <v>1000000</v>
      </c>
    </row>
    <row r="43" spans="1:11" s="400" customFormat="1" ht="12" customHeight="1" x14ac:dyDescent="0.2">
      <c r="A43" s="14" t="s">
        <v>92</v>
      </c>
      <c r="B43" s="402" t="s">
        <v>274</v>
      </c>
      <c r="C43" s="686">
        <f>'KV_1.1.sz.mell.'!C42</f>
        <v>0</v>
      </c>
      <c r="D43" s="383"/>
      <c r="E43" s="384"/>
      <c r="F43" s="384"/>
      <c r="G43" s="384"/>
      <c r="H43" s="384"/>
      <c r="I43" s="384"/>
      <c r="J43" s="668">
        <f t="shared" si="13"/>
        <v>0</v>
      </c>
      <c r="K43" s="669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6">
        <f>'KV_1.1.sz.mell.'!C43</f>
        <v>0</v>
      </c>
      <c r="D44" s="383"/>
      <c r="E44" s="384"/>
      <c r="F44" s="384"/>
      <c r="G44" s="384"/>
      <c r="H44" s="384"/>
      <c r="I44" s="384"/>
      <c r="J44" s="668">
        <f t="shared" si="13"/>
        <v>0</v>
      </c>
      <c r="K44" s="669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6">
        <f>'KV_1.1.sz.mell.'!C44</f>
        <v>4000000</v>
      </c>
      <c r="D45" s="383"/>
      <c r="E45" s="384"/>
      <c r="F45" s="384"/>
      <c r="G45" s="384"/>
      <c r="H45" s="384"/>
      <c r="I45" s="384"/>
      <c r="J45" s="668">
        <f t="shared" si="13"/>
        <v>0</v>
      </c>
      <c r="K45" s="669">
        <f t="shared" si="14"/>
        <v>4000000</v>
      </c>
    </row>
    <row r="46" spans="1:11" s="400" customFormat="1" ht="12" customHeight="1" x14ac:dyDescent="0.2">
      <c r="A46" s="14" t="s">
        <v>175</v>
      </c>
      <c r="B46" s="402" t="s">
        <v>277</v>
      </c>
      <c r="C46" s="686">
        <f>'KV_1.1.sz.mell.'!C45</f>
        <v>1400000</v>
      </c>
      <c r="D46" s="383"/>
      <c r="E46" s="384"/>
      <c r="F46" s="384"/>
      <c r="G46" s="384"/>
      <c r="H46" s="384"/>
      <c r="I46" s="384"/>
      <c r="J46" s="668">
        <f t="shared" si="13"/>
        <v>0</v>
      </c>
      <c r="K46" s="669">
        <f t="shared" si="14"/>
        <v>1400000</v>
      </c>
    </row>
    <row r="47" spans="1:11" s="400" customFormat="1" ht="12" customHeight="1" x14ac:dyDescent="0.2">
      <c r="A47" s="14" t="s">
        <v>176</v>
      </c>
      <c r="B47" s="402" t="s">
        <v>278</v>
      </c>
      <c r="C47" s="686">
        <f>'KV_1.1.sz.mell.'!C46</f>
        <v>0</v>
      </c>
      <c r="D47" s="383"/>
      <c r="E47" s="384"/>
      <c r="F47" s="384"/>
      <c r="G47" s="384"/>
      <c r="H47" s="384"/>
      <c r="I47" s="384"/>
      <c r="J47" s="668">
        <f t="shared" si="13"/>
        <v>0</v>
      </c>
      <c r="K47" s="669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6">
        <f>'KV_1.1.sz.mell.'!C47</f>
        <v>0</v>
      </c>
      <c r="D48" s="383"/>
      <c r="E48" s="384"/>
      <c r="F48" s="384"/>
      <c r="G48" s="384"/>
      <c r="H48" s="384"/>
      <c r="I48" s="384"/>
      <c r="J48" s="668">
        <f t="shared" si="13"/>
        <v>0</v>
      </c>
      <c r="K48" s="669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9">
        <f>'KV_1.1.sz.mell.'!C48</f>
        <v>0</v>
      </c>
      <c r="D49" s="386"/>
      <c r="E49" s="447"/>
      <c r="F49" s="447"/>
      <c r="G49" s="447"/>
      <c r="H49" s="447"/>
      <c r="I49" s="447"/>
      <c r="J49" s="672">
        <f t="shared" si="13"/>
        <v>0</v>
      </c>
      <c r="K49" s="669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7">
        <f>'KV_1.1.sz.mell.'!C49</f>
        <v>0</v>
      </c>
      <c r="D50" s="387"/>
      <c r="E50" s="673"/>
      <c r="F50" s="673"/>
      <c r="G50" s="673"/>
      <c r="H50" s="673"/>
      <c r="I50" s="673"/>
      <c r="J50" s="674">
        <f t="shared" si="13"/>
        <v>0</v>
      </c>
      <c r="K50" s="669">
        <f t="shared" si="14"/>
        <v>0</v>
      </c>
    </row>
    <row r="51" spans="1:11" s="400" customFormat="1" ht="12" customHeight="1" thickBot="1" x14ac:dyDescent="0.25">
      <c r="A51" s="18" t="s">
        <v>430</v>
      </c>
      <c r="B51" s="559" t="s">
        <v>281</v>
      </c>
      <c r="C51" s="676">
        <f>'KV_1.1.sz.mell.'!C50</f>
        <v>0</v>
      </c>
      <c r="D51" s="675"/>
      <c r="E51" s="675"/>
      <c r="F51" s="675"/>
      <c r="G51" s="675"/>
      <c r="H51" s="675"/>
      <c r="I51" s="675"/>
      <c r="J51" s="676">
        <f t="shared" si="13"/>
        <v>0</v>
      </c>
      <c r="K51" s="677">
        <f t="shared" si="14"/>
        <v>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'KV_1.1.sz.mell.'!C51</f>
        <v>196170621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1000000</v>
      </c>
    </row>
    <row r="53" spans="1:11" s="400" customFormat="1" ht="12" customHeight="1" x14ac:dyDescent="0.2">
      <c r="A53" s="15" t="s">
        <v>93</v>
      </c>
      <c r="B53" s="401" t="s">
        <v>286</v>
      </c>
      <c r="C53" s="672">
        <f>'KV_1.1.sz.mell.'!C52</f>
        <v>0</v>
      </c>
      <c r="D53" s="447"/>
      <c r="E53" s="447"/>
      <c r="F53" s="447"/>
      <c r="G53" s="447"/>
      <c r="H53" s="447"/>
      <c r="I53" s="447"/>
      <c r="J53" s="672">
        <f>D53+E53+F53+G53+H53+I53</f>
        <v>0</v>
      </c>
      <c r="K53" s="678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9">
        <f>'KV_1.1.sz.mell.'!C53</f>
        <v>0</v>
      </c>
      <c r="D54" s="386"/>
      <c r="E54" s="447"/>
      <c r="F54" s="447"/>
      <c r="G54" s="447"/>
      <c r="H54" s="447"/>
      <c r="I54" s="447"/>
      <c r="J54" s="672">
        <f>D54+E54+F54+G54+H54+I54</f>
        <v>0</v>
      </c>
      <c r="K54" s="678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9">
        <f>'KV_1.1.sz.mell.'!C54</f>
        <v>1000000</v>
      </c>
      <c r="D55" s="386"/>
      <c r="E55" s="447"/>
      <c r="F55" s="447"/>
      <c r="G55" s="447"/>
      <c r="H55" s="447"/>
      <c r="I55" s="447"/>
      <c r="J55" s="672">
        <f>D55+E55+F55+G55+H55+I55</f>
        <v>0</v>
      </c>
      <c r="K55" s="678">
        <f>C55+J55</f>
        <v>1000000</v>
      </c>
    </row>
    <row r="56" spans="1:11" s="400" customFormat="1" ht="12" customHeight="1" x14ac:dyDescent="0.2">
      <c r="A56" s="14" t="s">
        <v>284</v>
      </c>
      <c r="B56" s="402" t="s">
        <v>289</v>
      </c>
      <c r="C56" s="679">
        <f>'KV_1.1.sz.mell.'!C55</f>
        <v>0</v>
      </c>
      <c r="D56" s="386"/>
      <c r="E56" s="447"/>
      <c r="F56" s="447"/>
      <c r="G56" s="447"/>
      <c r="H56" s="447"/>
      <c r="I56" s="447"/>
      <c r="J56" s="672">
        <f>D56+E56+F56+G56+H56+I56</f>
        <v>0</v>
      </c>
      <c r="K56" s="678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7">
        <f>'KV_1.1.sz.mell.'!C56</f>
        <v>0</v>
      </c>
      <c r="D57" s="387"/>
      <c r="E57" s="673"/>
      <c r="F57" s="673"/>
      <c r="G57" s="673"/>
      <c r="H57" s="673"/>
      <c r="I57" s="673"/>
      <c r="J57" s="674">
        <f>D57+E57+F57+G57+H57+I57</f>
        <v>0</v>
      </c>
      <c r="K57" s="678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'KV_1.1.sz.mell.'!C58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8">
        <f>'KV_1.1.sz.mell.'!C59</f>
        <v>0</v>
      </c>
      <c r="D59" s="384"/>
      <c r="E59" s="384"/>
      <c r="F59" s="384"/>
      <c r="G59" s="384"/>
      <c r="H59" s="384"/>
      <c r="I59" s="384"/>
      <c r="J59" s="668">
        <f>D59+E59+F59+G59+H59+I59</f>
        <v>0</v>
      </c>
      <c r="K59" s="669">
        <f>C59+J59</f>
        <v>0</v>
      </c>
    </row>
    <row r="60" spans="1:11" s="400" customFormat="1" ht="22.5" x14ac:dyDescent="0.2">
      <c r="A60" s="14" t="s">
        <v>96</v>
      </c>
      <c r="B60" s="1151" t="s">
        <v>421</v>
      </c>
      <c r="C60" s="686">
        <f>'KV_1.1.sz.mell.'!C60</f>
        <v>0</v>
      </c>
      <c r="D60" s="383"/>
      <c r="E60" s="384"/>
      <c r="F60" s="384"/>
      <c r="G60" s="384"/>
      <c r="H60" s="384"/>
      <c r="I60" s="384"/>
      <c r="J60" s="668">
        <f>D60+E60+F60+G60+H60+I60</f>
        <v>0</v>
      </c>
      <c r="K60" s="669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6">
        <f>'KV_1.1.sz.mell.'!C61</f>
        <v>0</v>
      </c>
      <c r="D61" s="383"/>
      <c r="E61" s="384"/>
      <c r="F61" s="384"/>
      <c r="G61" s="384"/>
      <c r="H61" s="384"/>
      <c r="I61" s="384"/>
      <c r="J61" s="668">
        <f>D61+E61+F61+G61+H61+I61</f>
        <v>0</v>
      </c>
      <c r="K61" s="669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8">
        <f>'KV_1.1.sz.mell.'!C62</f>
        <v>0</v>
      </c>
      <c r="D62" s="385"/>
      <c r="E62" s="670"/>
      <c r="F62" s="670"/>
      <c r="G62" s="670"/>
      <c r="H62" s="670"/>
      <c r="I62" s="670"/>
      <c r="J62" s="671">
        <f>D62+E62+F62+G62+H62+I62</f>
        <v>0</v>
      </c>
      <c r="K62" s="669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'KV_1.1.sz.mell.'!C63</f>
        <v>49575760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49575760</v>
      </c>
    </row>
    <row r="64" spans="1:11" s="400" customFormat="1" ht="12" customHeight="1" x14ac:dyDescent="0.2">
      <c r="A64" s="15" t="s">
        <v>179</v>
      </c>
      <c r="B64" s="401" t="s">
        <v>299</v>
      </c>
      <c r="C64" s="679">
        <f>'KV_1.1.sz.mell.'!C64</f>
        <v>0</v>
      </c>
      <c r="D64" s="386"/>
      <c r="E64" s="386"/>
      <c r="F64" s="386"/>
      <c r="G64" s="386"/>
      <c r="H64" s="386"/>
      <c r="I64" s="386"/>
      <c r="J64" s="679">
        <f>D64+E64+F64+G64+H64+I64</f>
        <v>0</v>
      </c>
      <c r="K64" s="680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9">
        <f>'KV_1.1.sz.mell.'!C65</f>
        <v>0</v>
      </c>
      <c r="D65" s="386"/>
      <c r="E65" s="386"/>
      <c r="F65" s="386"/>
      <c r="G65" s="386"/>
      <c r="H65" s="386"/>
      <c r="I65" s="386"/>
      <c r="J65" s="679">
        <f>D65+E65+F65+G65+H65+I65</f>
        <v>0</v>
      </c>
      <c r="K65" s="680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9">
        <f>'KV_1.1.sz.mell.'!C66</f>
        <v>49575760</v>
      </c>
      <c r="D66" s="386"/>
      <c r="E66" s="386"/>
      <c r="F66" s="386"/>
      <c r="G66" s="386"/>
      <c r="H66" s="386"/>
      <c r="I66" s="386"/>
      <c r="J66" s="679">
        <f>D66+E66+F66+G66+H66+I66</f>
        <v>0</v>
      </c>
      <c r="K66" s="680">
        <f>C66+J66</f>
        <v>49575760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9">
        <f>'KV_1.1.sz.mell.'!C67</f>
        <v>0</v>
      </c>
      <c r="D67" s="386"/>
      <c r="E67" s="386"/>
      <c r="F67" s="386"/>
      <c r="G67" s="386"/>
      <c r="H67" s="386"/>
      <c r="I67" s="386"/>
      <c r="J67" s="679">
        <f>D67+E67+F67+G67+H67+I67</f>
        <v>0</v>
      </c>
      <c r="K67" s="680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'KV_1.1.sz.mell.'!C68</f>
        <v>999663544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804492923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'KV_1.1.sz.mell.'!C69</f>
        <v>17000000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17000000</v>
      </c>
    </row>
    <row r="70" spans="1:11" s="400" customFormat="1" ht="12" customHeight="1" x14ac:dyDescent="0.2">
      <c r="A70" s="15" t="s">
        <v>332</v>
      </c>
      <c r="B70" s="401" t="s">
        <v>305</v>
      </c>
      <c r="C70" s="679">
        <f>'KV_1.1.sz.mell.'!C70</f>
        <v>0</v>
      </c>
      <c r="D70" s="386"/>
      <c r="E70" s="386"/>
      <c r="F70" s="386"/>
      <c r="G70" s="386"/>
      <c r="H70" s="386"/>
      <c r="I70" s="386"/>
      <c r="J70" s="679">
        <f>D70+E70+F70+G70+H70+I70</f>
        <v>0</v>
      </c>
      <c r="K70" s="680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9">
        <f>'KV_1.1.sz.mell.'!C71</f>
        <v>17000000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680">
        <f>C71+J71</f>
        <v>17000000</v>
      </c>
    </row>
    <row r="72" spans="1:11" s="400" customFormat="1" ht="12" customHeight="1" thickBot="1" x14ac:dyDescent="0.25">
      <c r="A72" s="18" t="s">
        <v>342</v>
      </c>
      <c r="B72" s="681" t="s">
        <v>456</v>
      </c>
      <c r="C72" s="676">
        <f>'KV_1.1.sz.mell.'!C72</f>
        <v>0</v>
      </c>
      <c r="D72" s="675"/>
      <c r="E72" s="675"/>
      <c r="F72" s="675"/>
      <c r="G72" s="675"/>
      <c r="H72" s="675"/>
      <c r="I72" s="675"/>
      <c r="J72" s="676">
        <f>D72+E72+F72+G72+H72+I72</f>
        <v>0</v>
      </c>
      <c r="K72" s="682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'KV_1.1.sz.mell.'!C73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9" t="s">
        <v>310</v>
      </c>
      <c r="C74" s="679">
        <f>'KV_1.1.sz.mell.'!C74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680">
        <f>C74+J74</f>
        <v>0</v>
      </c>
    </row>
    <row r="75" spans="1:11" s="400" customFormat="1" ht="12" customHeight="1" x14ac:dyDescent="0.2">
      <c r="A75" s="14" t="s">
        <v>148</v>
      </c>
      <c r="B75" s="549" t="s">
        <v>565</v>
      </c>
      <c r="C75" s="679">
        <f>'KV_1.1.sz.mell.'!C75</f>
        <v>0</v>
      </c>
      <c r="D75" s="386"/>
      <c r="E75" s="386"/>
      <c r="F75" s="386"/>
      <c r="G75" s="386"/>
      <c r="H75" s="386"/>
      <c r="I75" s="386"/>
      <c r="J75" s="679">
        <f>D75+E75+F75+G75+H75+I75</f>
        <v>0</v>
      </c>
      <c r="K75" s="680">
        <f>C75+J75</f>
        <v>0</v>
      </c>
    </row>
    <row r="76" spans="1:11" s="400" customFormat="1" ht="12" customHeight="1" x14ac:dyDescent="0.2">
      <c r="A76" s="14" t="s">
        <v>333</v>
      </c>
      <c r="B76" s="549" t="s">
        <v>311</v>
      </c>
      <c r="C76" s="679">
        <f>'KV_1.1.sz.mell.'!C76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680">
        <f>C76+J76</f>
        <v>0</v>
      </c>
    </row>
    <row r="77" spans="1:11" s="400" customFormat="1" ht="12" customHeight="1" thickBot="1" x14ac:dyDescent="0.25">
      <c r="A77" s="16" t="s">
        <v>334</v>
      </c>
      <c r="B77" s="550" t="s">
        <v>566</v>
      </c>
      <c r="C77" s="679">
        <f>'KV_1.1.sz.mell.'!C77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680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'KV_1.1.sz.mell.'!C78</f>
        <v>351089932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351089932</v>
      </c>
    </row>
    <row r="79" spans="1:11" s="400" customFormat="1" ht="12" customHeight="1" x14ac:dyDescent="0.2">
      <c r="A79" s="15" t="s">
        <v>335</v>
      </c>
      <c r="B79" s="401" t="s">
        <v>314</v>
      </c>
      <c r="C79" s="679">
        <f>'KV_1.1.sz.mell.'!C79</f>
        <v>351089932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680">
        <f>C79+J79</f>
        <v>351089932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9">
        <f>'KV_1.1.sz.mell.'!C80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680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'KV_1.1.sz.mell.'!C81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9">
        <f>'KV_1.1.sz.mell.'!C82</f>
        <v>0</v>
      </c>
      <c r="D82" s="386"/>
      <c r="E82" s="386"/>
      <c r="F82" s="386"/>
      <c r="G82" s="386"/>
      <c r="H82" s="386"/>
      <c r="I82" s="386"/>
      <c r="J82" s="679">
        <f>D82+E82+F82+G82+H82+I82</f>
        <v>0</v>
      </c>
      <c r="K82" s="680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9">
        <f>'KV_1.1.sz.mell.'!C83</f>
        <v>0</v>
      </c>
      <c r="D83" s="386"/>
      <c r="E83" s="386"/>
      <c r="F83" s="386"/>
      <c r="G83" s="386"/>
      <c r="H83" s="386"/>
      <c r="I83" s="386"/>
      <c r="J83" s="679">
        <f>D83+E83+F83+G83+H83+I83</f>
        <v>0</v>
      </c>
      <c r="K83" s="680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9">
        <f>'KV_1.1.sz.mell.'!C84</f>
        <v>0</v>
      </c>
      <c r="D84" s="386"/>
      <c r="E84" s="386"/>
      <c r="F84" s="386"/>
      <c r="G84" s="386"/>
      <c r="H84" s="386"/>
      <c r="I84" s="386"/>
      <c r="J84" s="679">
        <f>D84+E84+F84+G84+H84+I84</f>
        <v>0</v>
      </c>
      <c r="K84" s="680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'KV_1.1.sz.mell.'!C85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9">
        <f>'KV_1.1.sz.mell.'!C86</f>
        <v>0</v>
      </c>
      <c r="D86" s="386"/>
      <c r="E86" s="386"/>
      <c r="F86" s="386"/>
      <c r="G86" s="386"/>
      <c r="H86" s="386"/>
      <c r="I86" s="386"/>
      <c r="J86" s="679">
        <f t="shared" ref="J86:J91" si="24">D86+E86+F86+G86+H86+I86</f>
        <v>0</v>
      </c>
      <c r="K86" s="680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9">
        <f>'KV_1.1.sz.mell.'!C87</f>
        <v>0</v>
      </c>
      <c r="D87" s="386"/>
      <c r="E87" s="386"/>
      <c r="F87" s="386"/>
      <c r="G87" s="386"/>
      <c r="H87" s="386"/>
      <c r="I87" s="386"/>
      <c r="J87" s="679">
        <f t="shared" si="24"/>
        <v>0</v>
      </c>
      <c r="K87" s="680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9">
        <f>'KV_1.1.sz.mell.'!C88</f>
        <v>0</v>
      </c>
      <c r="D88" s="386"/>
      <c r="E88" s="386"/>
      <c r="F88" s="386"/>
      <c r="G88" s="386"/>
      <c r="H88" s="386"/>
      <c r="I88" s="386"/>
      <c r="J88" s="679">
        <f t="shared" si="24"/>
        <v>0</v>
      </c>
      <c r="K88" s="680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9">
        <f>'KV_1.1.sz.mell.'!C89</f>
        <v>0</v>
      </c>
      <c r="D89" s="386"/>
      <c r="E89" s="386"/>
      <c r="F89" s="386"/>
      <c r="G89" s="386"/>
      <c r="H89" s="386"/>
      <c r="I89" s="386"/>
      <c r="J89" s="679">
        <f t="shared" si="24"/>
        <v>0</v>
      </c>
      <c r="K89" s="680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'KV_1.1.sz.mell.'!C90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'KV_1.1.sz.mell.'!C91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'KV_1.1.sz.mell.'!C92</f>
        <v>368089932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368089932</v>
      </c>
    </row>
    <row r="93" spans="1:11" s="400" customFormat="1" ht="25.5" customHeight="1" thickBot="1" x14ac:dyDescent="0.25">
      <c r="A93" s="449" t="s">
        <v>472</v>
      </c>
      <c r="B93" s="562" t="s">
        <v>474</v>
      </c>
      <c r="C93" s="389">
        <f>'KV_1.1.sz.mell.'!C93</f>
        <v>1367753476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1172582855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410" customFormat="1" ht="16.5" customHeight="1" thickBot="1" x14ac:dyDescent="0.3">
      <c r="A96" s="2106" t="s">
        <v>151</v>
      </c>
      <c r="B96" s="2106"/>
      <c r="C96" s="683"/>
      <c r="K96" s="683" t="str">
        <f>K7</f>
        <v>Forintban!</v>
      </c>
    </row>
    <row r="97" spans="1:11" x14ac:dyDescent="0.25">
      <c r="A97" s="2202" t="s">
        <v>68</v>
      </c>
      <c r="B97" s="2204" t="s">
        <v>745</v>
      </c>
      <c r="C97" s="2206" t="str">
        <f>+CONCATENATE(LEFT(RM_ÖSSZEFÜGGÉSEK!A6,4),". évi")</f>
        <v>2021. évi</v>
      </c>
      <c r="D97" s="2207"/>
      <c r="E97" s="2208"/>
      <c r="F97" s="2208"/>
      <c r="G97" s="2208"/>
      <c r="H97" s="2208"/>
      <c r="I97" s="2208"/>
      <c r="J97" s="2208"/>
      <c r="K97" s="2209"/>
    </row>
    <row r="98" spans="1:11" ht="39.75" customHeight="1" thickBot="1" x14ac:dyDescent="0.3">
      <c r="A98" s="2203"/>
      <c r="B98" s="2205"/>
      <c r="C98" s="1345" t="s">
        <v>738</v>
      </c>
      <c r="D98" s="1346" t="str">
        <f>D9</f>
        <v xml:space="preserve">… . sz. módosítás </v>
      </c>
      <c r="E98" s="1346" t="str">
        <f t="shared" ref="E98:K98" si="28">E9</f>
        <v xml:space="preserve">… . sz. módosítás </v>
      </c>
      <c r="F98" s="1346" t="str">
        <f t="shared" si="28"/>
        <v xml:space="preserve">… . sz. módosítás </v>
      </c>
      <c r="G98" s="1346" t="str">
        <f t="shared" si="28"/>
        <v xml:space="preserve">… . sz. módosítás </v>
      </c>
      <c r="H98" s="1346" t="str">
        <f t="shared" si="28"/>
        <v xml:space="preserve">… . sz. módosítás </v>
      </c>
      <c r="I98" s="1346" t="str">
        <f t="shared" si="28"/>
        <v xml:space="preserve">… . sz. módosítás </v>
      </c>
      <c r="J98" s="1347" t="str">
        <f t="shared" si="28"/>
        <v>Módosítások összesen</v>
      </c>
      <c r="K98" s="1348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5" t="s">
        <v>490</v>
      </c>
      <c r="D99" s="665" t="s">
        <v>492</v>
      </c>
      <c r="E99" s="666" t="s">
        <v>491</v>
      </c>
      <c r="F99" s="666" t="s">
        <v>493</v>
      </c>
      <c r="G99" s="666" t="s">
        <v>494</v>
      </c>
      <c r="H99" s="666" t="s">
        <v>495</v>
      </c>
      <c r="I99" s="666" t="s">
        <v>741</v>
      </c>
      <c r="J99" s="666" t="s">
        <v>742</v>
      </c>
      <c r="K99" s="667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'KV_1.1.sz.mell.'!C99</f>
        <v>743094345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743094345</v>
      </c>
    </row>
    <row r="101" spans="1:11" ht="12" customHeight="1" x14ac:dyDescent="0.25">
      <c r="A101" s="17" t="s">
        <v>97</v>
      </c>
      <c r="B101" s="10" t="s">
        <v>48</v>
      </c>
      <c r="C101" s="483">
        <f>'KV_1.1.sz.mell.'!C100</f>
        <v>300245105</v>
      </c>
      <c r="D101" s="483"/>
      <c r="E101" s="483"/>
      <c r="F101" s="483"/>
      <c r="G101" s="483"/>
      <c r="H101" s="483"/>
      <c r="I101" s="483"/>
      <c r="J101" s="684">
        <f t="shared" ref="J101:J120" si="30">D101+E101+F101+G101+H101+I101</f>
        <v>0</v>
      </c>
      <c r="K101" s="685">
        <f t="shared" ref="K101:K120" si="31">C101+J101</f>
        <v>300245105</v>
      </c>
    </row>
    <row r="102" spans="1:11" ht="12" customHeight="1" x14ac:dyDescent="0.25">
      <c r="A102" s="14" t="s">
        <v>98</v>
      </c>
      <c r="B102" s="8" t="s">
        <v>181</v>
      </c>
      <c r="C102" s="383">
        <f>'KV_1.1.sz.mell.'!C101</f>
        <v>46537992</v>
      </c>
      <c r="D102" s="383"/>
      <c r="E102" s="383"/>
      <c r="F102" s="383"/>
      <c r="G102" s="383"/>
      <c r="H102" s="383"/>
      <c r="I102" s="383"/>
      <c r="J102" s="686">
        <f t="shared" si="30"/>
        <v>0</v>
      </c>
      <c r="K102" s="687">
        <f t="shared" si="31"/>
        <v>46537992</v>
      </c>
    </row>
    <row r="103" spans="1:11" ht="12" customHeight="1" x14ac:dyDescent="0.25">
      <c r="A103" s="14" t="s">
        <v>99</v>
      </c>
      <c r="B103" s="8" t="s">
        <v>138</v>
      </c>
      <c r="C103" s="385">
        <f>'KV_1.1.sz.mell.'!C102</f>
        <v>179640627</v>
      </c>
      <c r="D103" s="385"/>
      <c r="E103" s="385"/>
      <c r="F103" s="385"/>
      <c r="G103" s="385"/>
      <c r="H103" s="385"/>
      <c r="I103" s="385"/>
      <c r="J103" s="688">
        <f t="shared" si="30"/>
        <v>0</v>
      </c>
      <c r="K103" s="689">
        <f t="shared" si="31"/>
        <v>179640627</v>
      </c>
    </row>
    <row r="104" spans="1:11" ht="12" customHeight="1" x14ac:dyDescent="0.25">
      <c r="A104" s="14" t="s">
        <v>100</v>
      </c>
      <c r="B104" s="11" t="s">
        <v>182</v>
      </c>
      <c r="C104" s="385">
        <f>'KV_1.1.sz.mell.'!C103</f>
        <v>17000000</v>
      </c>
      <c r="D104" s="385"/>
      <c r="E104" s="385"/>
      <c r="F104" s="385"/>
      <c r="G104" s="385"/>
      <c r="H104" s="385"/>
      <c r="I104" s="385"/>
      <c r="J104" s="688">
        <f t="shared" si="30"/>
        <v>0</v>
      </c>
      <c r="K104" s="689">
        <f t="shared" si="31"/>
        <v>17000000</v>
      </c>
    </row>
    <row r="105" spans="1:11" ht="12" customHeight="1" x14ac:dyDescent="0.25">
      <c r="A105" s="14" t="s">
        <v>111</v>
      </c>
      <c r="B105" s="19" t="s">
        <v>183</v>
      </c>
      <c r="C105" s="385">
        <f>'KV_1.1.sz.mell.'!C104</f>
        <v>199670621</v>
      </c>
      <c r="D105" s="385"/>
      <c r="E105" s="385"/>
      <c r="F105" s="385"/>
      <c r="G105" s="385"/>
      <c r="H105" s="385"/>
      <c r="I105" s="385"/>
      <c r="J105" s="688">
        <f t="shared" si="30"/>
        <v>0</v>
      </c>
      <c r="K105" s="689">
        <f t="shared" si="31"/>
        <v>199670621</v>
      </c>
    </row>
    <row r="106" spans="1:11" ht="12" customHeight="1" x14ac:dyDescent="0.25">
      <c r="A106" s="14" t="s">
        <v>101</v>
      </c>
      <c r="B106" s="8" t="s">
        <v>437</v>
      </c>
      <c r="C106" s="385">
        <f>'KV_1.1.sz.mell.'!C105</f>
        <v>0</v>
      </c>
      <c r="D106" s="385"/>
      <c r="E106" s="385"/>
      <c r="F106" s="385"/>
      <c r="G106" s="385"/>
      <c r="H106" s="385"/>
      <c r="I106" s="385"/>
      <c r="J106" s="688">
        <f t="shared" si="30"/>
        <v>0</v>
      </c>
      <c r="K106" s="689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385">
        <f>'KV_1.1.sz.mell.'!C106</f>
        <v>0</v>
      </c>
      <c r="D107" s="385"/>
      <c r="E107" s="385"/>
      <c r="F107" s="385"/>
      <c r="G107" s="385"/>
      <c r="H107" s="385"/>
      <c r="I107" s="385"/>
      <c r="J107" s="688">
        <f t="shared" si="30"/>
        <v>0</v>
      </c>
      <c r="K107" s="689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385">
        <f>'KV_1.1.sz.mell.'!C107</f>
        <v>0</v>
      </c>
      <c r="D108" s="385"/>
      <c r="E108" s="385"/>
      <c r="F108" s="385"/>
      <c r="G108" s="385"/>
      <c r="H108" s="385"/>
      <c r="I108" s="385"/>
      <c r="J108" s="688">
        <f t="shared" si="30"/>
        <v>0</v>
      </c>
      <c r="K108" s="689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385">
        <f>'KV_1.1.sz.mell.'!C108</f>
        <v>0</v>
      </c>
      <c r="D109" s="385"/>
      <c r="E109" s="385"/>
      <c r="F109" s="385"/>
      <c r="G109" s="385"/>
      <c r="H109" s="385"/>
      <c r="I109" s="385"/>
      <c r="J109" s="688">
        <f t="shared" si="30"/>
        <v>0</v>
      </c>
      <c r="K109" s="689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385">
        <f>'KV_1.1.sz.mell.'!C109</f>
        <v>0</v>
      </c>
      <c r="D110" s="385"/>
      <c r="E110" s="385"/>
      <c r="F110" s="385"/>
      <c r="G110" s="385"/>
      <c r="H110" s="385"/>
      <c r="I110" s="385"/>
      <c r="J110" s="688">
        <f t="shared" si="30"/>
        <v>0</v>
      </c>
      <c r="K110" s="689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385">
        <f>'KV_1.1.sz.mell.'!C110</f>
        <v>0</v>
      </c>
      <c r="D111" s="385"/>
      <c r="E111" s="385"/>
      <c r="F111" s="385"/>
      <c r="G111" s="385"/>
      <c r="H111" s="385"/>
      <c r="I111" s="385"/>
      <c r="J111" s="688">
        <f t="shared" si="30"/>
        <v>0</v>
      </c>
      <c r="K111" s="689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385">
        <f>'KV_1.1.sz.mell.'!C111</f>
        <v>0</v>
      </c>
      <c r="D112" s="385"/>
      <c r="E112" s="385"/>
      <c r="F112" s="385"/>
      <c r="G112" s="385"/>
      <c r="H112" s="385"/>
      <c r="I112" s="385"/>
      <c r="J112" s="688">
        <f t="shared" si="30"/>
        <v>0</v>
      </c>
      <c r="K112" s="689">
        <f t="shared" si="31"/>
        <v>0</v>
      </c>
    </row>
    <row r="113" spans="1:11" ht="12" customHeight="1" x14ac:dyDescent="0.25">
      <c r="A113" s="14" t="s">
        <v>184</v>
      </c>
      <c r="B113" s="140" t="s">
        <v>350</v>
      </c>
      <c r="C113" s="385">
        <f>'KV_1.1.sz.mell.'!C112</f>
        <v>0</v>
      </c>
      <c r="D113" s="385"/>
      <c r="E113" s="385"/>
      <c r="F113" s="385"/>
      <c r="G113" s="385"/>
      <c r="H113" s="385"/>
      <c r="I113" s="385"/>
      <c r="J113" s="688">
        <f t="shared" si="30"/>
        <v>0</v>
      </c>
      <c r="K113" s="689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385">
        <f>'KV_1.1.sz.mell.'!C113</f>
        <v>0</v>
      </c>
      <c r="D114" s="385"/>
      <c r="E114" s="385"/>
      <c r="F114" s="385"/>
      <c r="G114" s="385"/>
      <c r="H114" s="385"/>
      <c r="I114" s="385"/>
      <c r="J114" s="688">
        <f t="shared" si="30"/>
        <v>0</v>
      </c>
      <c r="K114" s="689">
        <f t="shared" si="31"/>
        <v>0</v>
      </c>
    </row>
    <row r="115" spans="1:11" ht="12" customHeight="1" x14ac:dyDescent="0.25">
      <c r="A115" s="13" t="s">
        <v>345</v>
      </c>
      <c r="B115" s="142" t="s">
        <v>352</v>
      </c>
      <c r="C115" s="385">
        <f>'KV_1.1.sz.mell.'!C114</f>
        <v>0</v>
      </c>
      <c r="D115" s="385"/>
      <c r="E115" s="385"/>
      <c r="F115" s="385"/>
      <c r="G115" s="385"/>
      <c r="H115" s="385"/>
      <c r="I115" s="385"/>
      <c r="J115" s="688">
        <f t="shared" si="30"/>
        <v>0</v>
      </c>
      <c r="K115" s="689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385">
        <f>'KV_1.1.sz.mell.'!C115</f>
        <v>0</v>
      </c>
      <c r="D116" s="385"/>
      <c r="E116" s="385"/>
      <c r="F116" s="385"/>
      <c r="G116" s="385"/>
      <c r="H116" s="385"/>
      <c r="I116" s="385"/>
      <c r="J116" s="688">
        <f t="shared" si="30"/>
        <v>0</v>
      </c>
      <c r="K116" s="689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385">
        <f>'KV_1.1.sz.mell.'!C116</f>
        <v>0</v>
      </c>
      <c r="D117" s="385"/>
      <c r="E117" s="385"/>
      <c r="F117" s="385"/>
      <c r="G117" s="385"/>
      <c r="H117" s="385"/>
      <c r="I117" s="385"/>
      <c r="J117" s="688">
        <f t="shared" si="30"/>
        <v>0</v>
      </c>
      <c r="K117" s="689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383">
        <f>'KV_1.1.sz.mell.'!C117</f>
        <v>0</v>
      </c>
      <c r="D118" s="383"/>
      <c r="E118" s="383"/>
      <c r="F118" s="383"/>
      <c r="G118" s="383"/>
      <c r="H118" s="383"/>
      <c r="I118" s="383"/>
      <c r="J118" s="686">
        <f t="shared" si="30"/>
        <v>0</v>
      </c>
      <c r="K118" s="687">
        <f t="shared" si="31"/>
        <v>0</v>
      </c>
    </row>
    <row r="119" spans="1:11" ht="12" customHeight="1" x14ac:dyDescent="0.25">
      <c r="A119" s="14" t="s">
        <v>439</v>
      </c>
      <c r="B119" s="8" t="s">
        <v>441</v>
      </c>
      <c r="C119" s="383">
        <f>'KV_1.1.sz.mell.'!C118</f>
        <v>0</v>
      </c>
      <c r="D119" s="383"/>
      <c r="E119" s="383"/>
      <c r="F119" s="383"/>
      <c r="G119" s="383"/>
      <c r="H119" s="383"/>
      <c r="I119" s="383"/>
      <c r="J119" s="686">
        <f t="shared" si="30"/>
        <v>0</v>
      </c>
      <c r="K119" s="687">
        <f t="shared" si="31"/>
        <v>0</v>
      </c>
    </row>
    <row r="120" spans="1:11" ht="12" customHeight="1" thickBot="1" x14ac:dyDescent="0.3">
      <c r="A120" s="18" t="s">
        <v>440</v>
      </c>
      <c r="B120" s="471" t="s">
        <v>442</v>
      </c>
      <c r="C120" s="484">
        <f>'KV_1.1.sz.mell.'!C119</f>
        <v>0</v>
      </c>
      <c r="D120" s="484"/>
      <c r="E120" s="484"/>
      <c r="F120" s="484"/>
      <c r="G120" s="484"/>
      <c r="H120" s="484"/>
      <c r="I120" s="484"/>
      <c r="J120" s="690">
        <f t="shared" si="30"/>
        <v>0</v>
      </c>
      <c r="K120" s="677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450">
        <f>'KV_1.1.sz.mell.'!C120</f>
        <v>596836313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596836313</v>
      </c>
    </row>
    <row r="122" spans="1:11" ht="12" customHeight="1" x14ac:dyDescent="0.25">
      <c r="A122" s="15" t="s">
        <v>103</v>
      </c>
      <c r="B122" s="8" t="s">
        <v>227</v>
      </c>
      <c r="C122" s="691">
        <f>'KV_1.1.sz.mell.'!C121</f>
        <v>429646847</v>
      </c>
      <c r="D122" s="691"/>
      <c r="E122" s="691"/>
      <c r="F122" s="691"/>
      <c r="G122" s="691"/>
      <c r="H122" s="691"/>
      <c r="I122" s="384"/>
      <c r="J122" s="668">
        <f t="shared" ref="J122:J134" si="33">D122+E122+F122+G122+H122+I122</f>
        <v>0</v>
      </c>
      <c r="K122" s="669">
        <f t="shared" ref="K122:K134" si="34">C122+J122</f>
        <v>429646847</v>
      </c>
    </row>
    <row r="123" spans="1:11" ht="12" customHeight="1" x14ac:dyDescent="0.25">
      <c r="A123" s="15" t="s">
        <v>104</v>
      </c>
      <c r="B123" s="12" t="s">
        <v>359</v>
      </c>
      <c r="C123" s="691">
        <f>'KV_1.1.sz.mell.'!C122</f>
        <v>0</v>
      </c>
      <c r="D123" s="691"/>
      <c r="E123" s="691"/>
      <c r="F123" s="691"/>
      <c r="G123" s="691"/>
      <c r="H123" s="691"/>
      <c r="I123" s="384"/>
      <c r="J123" s="668">
        <f t="shared" si="33"/>
        <v>0</v>
      </c>
      <c r="K123" s="669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692">
        <f>'KV_1.1.sz.mell.'!C123</f>
        <v>117613706</v>
      </c>
      <c r="D124" s="692"/>
      <c r="E124" s="692"/>
      <c r="F124" s="692"/>
      <c r="G124" s="692"/>
      <c r="H124" s="692"/>
      <c r="I124" s="383"/>
      <c r="J124" s="686">
        <f t="shared" si="33"/>
        <v>0</v>
      </c>
      <c r="K124" s="687">
        <f t="shared" si="34"/>
        <v>117613706</v>
      </c>
    </row>
    <row r="125" spans="1:11" ht="12" customHeight="1" x14ac:dyDescent="0.25">
      <c r="A125" s="15" t="s">
        <v>106</v>
      </c>
      <c r="B125" s="12" t="s">
        <v>360</v>
      </c>
      <c r="C125" s="692">
        <f>'KV_1.1.sz.mell.'!C124</f>
        <v>0</v>
      </c>
      <c r="D125" s="692"/>
      <c r="E125" s="692"/>
      <c r="F125" s="692"/>
      <c r="G125" s="692"/>
      <c r="H125" s="692"/>
      <c r="I125" s="383"/>
      <c r="J125" s="686">
        <f t="shared" si="33"/>
        <v>0</v>
      </c>
      <c r="K125" s="687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692">
        <f>'KV_1.1.sz.mell.'!C125</f>
        <v>49575760</v>
      </c>
      <c r="D126" s="692"/>
      <c r="E126" s="692"/>
      <c r="F126" s="692"/>
      <c r="G126" s="692"/>
      <c r="H126" s="692"/>
      <c r="I126" s="383"/>
      <c r="J126" s="686">
        <f t="shared" si="33"/>
        <v>0</v>
      </c>
      <c r="K126" s="687">
        <f t="shared" si="34"/>
        <v>49575760</v>
      </c>
    </row>
    <row r="127" spans="1:11" ht="12" customHeight="1" x14ac:dyDescent="0.25">
      <c r="A127" s="15" t="s">
        <v>116</v>
      </c>
      <c r="B127" s="278" t="s">
        <v>423</v>
      </c>
      <c r="C127" s="692">
        <f>'KV_1.1.sz.mell.'!C126</f>
        <v>0</v>
      </c>
      <c r="D127" s="692"/>
      <c r="E127" s="692"/>
      <c r="F127" s="692"/>
      <c r="G127" s="692"/>
      <c r="H127" s="692"/>
      <c r="I127" s="383"/>
      <c r="J127" s="686">
        <f t="shared" si="33"/>
        <v>0</v>
      </c>
      <c r="K127" s="687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692">
        <f>'KV_1.1.sz.mell.'!C127</f>
        <v>0</v>
      </c>
      <c r="D128" s="692"/>
      <c r="E128" s="692"/>
      <c r="F128" s="692"/>
      <c r="G128" s="692"/>
      <c r="H128" s="692"/>
      <c r="I128" s="383"/>
      <c r="J128" s="686">
        <f t="shared" si="33"/>
        <v>0</v>
      </c>
      <c r="K128" s="687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692">
        <f>'KV_1.1.sz.mell.'!C128</f>
        <v>0</v>
      </c>
      <c r="D129" s="692"/>
      <c r="E129" s="692"/>
      <c r="F129" s="692"/>
      <c r="G129" s="692"/>
      <c r="H129" s="692"/>
      <c r="I129" s="383"/>
      <c r="J129" s="686">
        <f t="shared" si="33"/>
        <v>0</v>
      </c>
      <c r="K129" s="687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692">
        <f>'KV_1.1.sz.mell.'!C129</f>
        <v>0</v>
      </c>
      <c r="D130" s="692"/>
      <c r="E130" s="692"/>
      <c r="F130" s="692"/>
      <c r="G130" s="692"/>
      <c r="H130" s="692"/>
      <c r="I130" s="383"/>
      <c r="J130" s="686">
        <f t="shared" si="33"/>
        <v>0</v>
      </c>
      <c r="K130" s="687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692">
        <f>'KV_1.1.sz.mell.'!C130</f>
        <v>0</v>
      </c>
      <c r="D131" s="692"/>
      <c r="E131" s="692"/>
      <c r="F131" s="692"/>
      <c r="G131" s="692"/>
      <c r="H131" s="692"/>
      <c r="I131" s="383"/>
      <c r="J131" s="686">
        <f t="shared" si="33"/>
        <v>0</v>
      </c>
      <c r="K131" s="687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692">
        <f>'KV_1.1.sz.mell.'!C131</f>
        <v>0</v>
      </c>
      <c r="D132" s="692"/>
      <c r="E132" s="692"/>
      <c r="F132" s="692"/>
      <c r="G132" s="692"/>
      <c r="H132" s="692"/>
      <c r="I132" s="383"/>
      <c r="J132" s="686">
        <f t="shared" si="33"/>
        <v>0</v>
      </c>
      <c r="K132" s="687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692">
        <f>'KV_1.1.sz.mell.'!C132</f>
        <v>0</v>
      </c>
      <c r="D133" s="692"/>
      <c r="E133" s="692"/>
      <c r="F133" s="692"/>
      <c r="G133" s="692"/>
      <c r="H133" s="692"/>
      <c r="I133" s="383"/>
      <c r="J133" s="686">
        <f t="shared" si="33"/>
        <v>0</v>
      </c>
      <c r="K133" s="687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693">
        <f>'KV_1.1.sz.mell.'!C133</f>
        <v>0</v>
      </c>
      <c r="D134" s="693"/>
      <c r="E134" s="693"/>
      <c r="F134" s="693"/>
      <c r="G134" s="693"/>
      <c r="H134" s="693"/>
      <c r="I134" s="385"/>
      <c r="J134" s="688">
        <f t="shared" si="33"/>
        <v>0</v>
      </c>
      <c r="K134" s="689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1374">
        <f>'KV_1.1.sz.mell.'!C134</f>
        <v>1339930658</v>
      </c>
      <c r="D135" s="694">
        <f t="shared" ref="D135:K135" si="35">+D100+D121</f>
        <v>0</v>
      </c>
      <c r="E135" s="694">
        <f t="shared" si="35"/>
        <v>0</v>
      </c>
      <c r="F135" s="694">
        <f t="shared" si="35"/>
        <v>0</v>
      </c>
      <c r="G135" s="694">
        <f t="shared" si="35"/>
        <v>0</v>
      </c>
      <c r="H135" s="694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1339930658</v>
      </c>
    </row>
    <row r="136" spans="1:11" ht="12" customHeight="1" thickBot="1" x14ac:dyDescent="0.3">
      <c r="A136" s="20" t="s">
        <v>20</v>
      </c>
      <c r="B136" s="122" t="s">
        <v>746</v>
      </c>
      <c r="C136" s="1374">
        <f>'KV_1.1.sz.mell.'!C135</f>
        <v>17000000</v>
      </c>
      <c r="D136" s="694">
        <f t="shared" ref="D136:K136" si="36">+D137+D138+D139</f>
        <v>0</v>
      </c>
      <c r="E136" s="694">
        <f t="shared" si="36"/>
        <v>0</v>
      </c>
      <c r="F136" s="694">
        <f t="shared" si="36"/>
        <v>0</v>
      </c>
      <c r="G136" s="694">
        <f t="shared" si="36"/>
        <v>0</v>
      </c>
      <c r="H136" s="694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17000000</v>
      </c>
    </row>
    <row r="137" spans="1:11" ht="12" customHeight="1" x14ac:dyDescent="0.25">
      <c r="A137" s="15" t="s">
        <v>265</v>
      </c>
      <c r="B137" s="12" t="s">
        <v>451</v>
      </c>
      <c r="C137" s="692">
        <f>'KV_1.1.sz.mell.'!C136</f>
        <v>0</v>
      </c>
      <c r="D137" s="692"/>
      <c r="E137" s="692"/>
      <c r="F137" s="692"/>
      <c r="G137" s="692"/>
      <c r="H137" s="692"/>
      <c r="I137" s="383"/>
      <c r="J137" s="668">
        <f>D137+E137+F137+G137+H137+I137</f>
        <v>0</v>
      </c>
      <c r="K137" s="687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692">
        <f>'KV_1.1.sz.mell.'!C137</f>
        <v>17000000</v>
      </c>
      <c r="D138" s="692"/>
      <c r="E138" s="692"/>
      <c r="F138" s="692"/>
      <c r="G138" s="692"/>
      <c r="H138" s="692"/>
      <c r="I138" s="383"/>
      <c r="J138" s="668">
        <f>D138+E138+F138+G138+H138+I138</f>
        <v>0</v>
      </c>
      <c r="K138" s="687">
        <f>C138+J138</f>
        <v>17000000</v>
      </c>
    </row>
    <row r="139" spans="1:11" ht="12" customHeight="1" thickBot="1" x14ac:dyDescent="0.3">
      <c r="A139" s="13" t="s">
        <v>267</v>
      </c>
      <c r="B139" s="12" t="s">
        <v>453</v>
      </c>
      <c r="C139" s="692">
        <f>'KV_1.1.sz.mell.'!C138</f>
        <v>0</v>
      </c>
      <c r="D139" s="692"/>
      <c r="E139" s="692"/>
      <c r="F139" s="692"/>
      <c r="G139" s="692"/>
      <c r="H139" s="692"/>
      <c r="I139" s="383"/>
      <c r="J139" s="668">
        <f>D139+E139+F139+G139+H139+I139</f>
        <v>0</v>
      </c>
      <c r="K139" s="687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1374">
        <f>'KV_1.1.sz.mell.'!C139</f>
        <v>0</v>
      </c>
      <c r="D140" s="694">
        <f t="shared" ref="D140:K140" si="37">SUM(D141:D146)</f>
        <v>0</v>
      </c>
      <c r="E140" s="694">
        <f t="shared" si="37"/>
        <v>0</v>
      </c>
      <c r="F140" s="694">
        <f t="shared" si="37"/>
        <v>0</v>
      </c>
      <c r="G140" s="694">
        <f t="shared" si="37"/>
        <v>0</v>
      </c>
      <c r="H140" s="694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692">
        <f>'KV_1.1.sz.mell.'!C140</f>
        <v>0</v>
      </c>
      <c r="D141" s="692"/>
      <c r="E141" s="692"/>
      <c r="F141" s="692"/>
      <c r="G141" s="692"/>
      <c r="H141" s="692"/>
      <c r="I141" s="383"/>
      <c r="J141" s="686">
        <f t="shared" ref="J141:J146" si="38">D141+E141+F141+G141+H141+I141</f>
        <v>0</v>
      </c>
      <c r="K141" s="687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692">
        <f>'KV_1.1.sz.mell.'!C141</f>
        <v>0</v>
      </c>
      <c r="D142" s="692"/>
      <c r="E142" s="692"/>
      <c r="F142" s="692"/>
      <c r="G142" s="692"/>
      <c r="H142" s="692"/>
      <c r="I142" s="383"/>
      <c r="J142" s="686">
        <f t="shared" si="38"/>
        <v>0</v>
      </c>
      <c r="K142" s="687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692">
        <f>'KV_1.1.sz.mell.'!C142</f>
        <v>0</v>
      </c>
      <c r="D143" s="692"/>
      <c r="E143" s="692"/>
      <c r="F143" s="692"/>
      <c r="G143" s="692"/>
      <c r="H143" s="692"/>
      <c r="I143" s="383"/>
      <c r="J143" s="686">
        <f t="shared" si="38"/>
        <v>0</v>
      </c>
      <c r="K143" s="687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692">
        <f>'KV_1.1.sz.mell.'!C143</f>
        <v>0</v>
      </c>
      <c r="D144" s="692"/>
      <c r="E144" s="692"/>
      <c r="F144" s="692"/>
      <c r="G144" s="692"/>
      <c r="H144" s="692"/>
      <c r="I144" s="383"/>
      <c r="J144" s="686">
        <f t="shared" si="38"/>
        <v>0</v>
      </c>
      <c r="K144" s="687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692">
        <f>'KV_1.1.sz.mell.'!C144</f>
        <v>0</v>
      </c>
      <c r="D145" s="692"/>
      <c r="E145" s="692"/>
      <c r="F145" s="692"/>
      <c r="G145" s="692"/>
      <c r="H145" s="692"/>
      <c r="I145" s="383"/>
      <c r="J145" s="686">
        <f t="shared" si="38"/>
        <v>0</v>
      </c>
      <c r="K145" s="687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692">
        <f>'KV_1.1.sz.mell.'!C145</f>
        <v>0</v>
      </c>
      <c r="D146" s="692"/>
      <c r="E146" s="692"/>
      <c r="F146" s="692"/>
      <c r="G146" s="692"/>
      <c r="H146" s="692"/>
      <c r="I146" s="383"/>
      <c r="J146" s="686">
        <f t="shared" si="38"/>
        <v>0</v>
      </c>
      <c r="K146" s="687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1375">
        <f>'KV_1.1.sz.mell.'!C146</f>
        <v>10822818</v>
      </c>
      <c r="D147" s="695">
        <f t="shared" ref="D147:K147" si="40">+D148+D149+D150+D151</f>
        <v>0</v>
      </c>
      <c r="E147" s="695">
        <f t="shared" si="40"/>
        <v>0</v>
      </c>
      <c r="F147" s="695">
        <f t="shared" si="40"/>
        <v>0</v>
      </c>
      <c r="G147" s="695">
        <f t="shared" si="40"/>
        <v>0</v>
      </c>
      <c r="H147" s="695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10822818</v>
      </c>
    </row>
    <row r="148" spans="1:15" ht="12" customHeight="1" x14ac:dyDescent="0.25">
      <c r="A148" s="15" t="s">
        <v>93</v>
      </c>
      <c r="B148" s="9" t="s">
        <v>366</v>
      </c>
      <c r="C148" s="692">
        <f>'KV_1.1.sz.mell.'!C147</f>
        <v>0</v>
      </c>
      <c r="D148" s="692"/>
      <c r="E148" s="692"/>
      <c r="F148" s="692"/>
      <c r="G148" s="692"/>
      <c r="H148" s="692"/>
      <c r="I148" s="383"/>
      <c r="J148" s="686">
        <f>D148+E148+F148+G148+H148+I148</f>
        <v>0</v>
      </c>
      <c r="K148" s="687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692">
        <f>'KV_1.1.sz.mell.'!C148</f>
        <v>10822818</v>
      </c>
      <c r="D149" s="692"/>
      <c r="E149" s="692"/>
      <c r="F149" s="692"/>
      <c r="G149" s="692"/>
      <c r="H149" s="692"/>
      <c r="I149" s="383"/>
      <c r="J149" s="686">
        <f>D149+E149+F149+G149+H149+I149</f>
        <v>0</v>
      </c>
      <c r="K149" s="687">
        <f>C149+J149</f>
        <v>10822818</v>
      </c>
    </row>
    <row r="150" spans="1:15" ht="12" customHeight="1" x14ac:dyDescent="0.25">
      <c r="A150" s="15" t="s">
        <v>283</v>
      </c>
      <c r="B150" s="9" t="s">
        <v>459</v>
      </c>
      <c r="C150" s="692">
        <f>'KV_1.1.sz.mell.'!C149</f>
        <v>0</v>
      </c>
      <c r="D150" s="692"/>
      <c r="E150" s="692"/>
      <c r="F150" s="692"/>
      <c r="G150" s="692"/>
      <c r="H150" s="692"/>
      <c r="I150" s="383"/>
      <c r="J150" s="686">
        <f>D150+E150+F150+G150+H150+I150</f>
        <v>0</v>
      </c>
      <c r="K150" s="687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692">
        <f>'KV_1.1.sz.mell.'!C150</f>
        <v>0</v>
      </c>
      <c r="D151" s="692"/>
      <c r="E151" s="692"/>
      <c r="F151" s="692"/>
      <c r="G151" s="692"/>
      <c r="H151" s="692"/>
      <c r="I151" s="383"/>
      <c r="J151" s="686">
        <f>D151+E151+F151+G151+H151+I151</f>
        <v>0</v>
      </c>
      <c r="K151" s="687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7">
        <f>'KV_1.1.sz.mell.'!C151</f>
        <v>0</v>
      </c>
      <c r="D152" s="696">
        <f t="shared" ref="D152:K152" si="41">SUM(D153:D157)</f>
        <v>0</v>
      </c>
      <c r="E152" s="696">
        <f t="shared" si="41"/>
        <v>0</v>
      </c>
      <c r="F152" s="696">
        <f t="shared" si="41"/>
        <v>0</v>
      </c>
      <c r="G152" s="696">
        <f t="shared" si="41"/>
        <v>0</v>
      </c>
      <c r="H152" s="696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692">
        <f>'KV_1.1.sz.mell.'!C152</f>
        <v>0</v>
      </c>
      <c r="D153" s="692"/>
      <c r="E153" s="692"/>
      <c r="F153" s="692"/>
      <c r="G153" s="692"/>
      <c r="H153" s="692"/>
      <c r="I153" s="383"/>
      <c r="J153" s="686">
        <f t="shared" ref="J153:J159" si="42">D153+E153+F153+G153+H153+I153</f>
        <v>0</v>
      </c>
      <c r="K153" s="687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692"/>
      <c r="D154" s="692"/>
      <c r="E154" s="692"/>
      <c r="F154" s="692"/>
      <c r="G154" s="692"/>
      <c r="H154" s="692"/>
      <c r="I154" s="383"/>
      <c r="J154" s="686">
        <f t="shared" si="42"/>
        <v>0</v>
      </c>
      <c r="K154" s="687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692">
        <f>'KV_1.1.sz.mell.'!C154</f>
        <v>0</v>
      </c>
      <c r="D155" s="692"/>
      <c r="E155" s="692"/>
      <c r="F155" s="692"/>
      <c r="G155" s="692"/>
      <c r="H155" s="692"/>
      <c r="I155" s="383"/>
      <c r="J155" s="686">
        <f t="shared" si="42"/>
        <v>0</v>
      </c>
      <c r="K155" s="687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692">
        <f>'KV_1.1.sz.mell.'!C155</f>
        <v>0</v>
      </c>
      <c r="D156" s="692"/>
      <c r="E156" s="692"/>
      <c r="F156" s="692"/>
      <c r="G156" s="692"/>
      <c r="H156" s="692"/>
      <c r="I156" s="383"/>
      <c r="J156" s="686">
        <f t="shared" si="42"/>
        <v>0</v>
      </c>
      <c r="K156" s="687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692">
        <f>'KV_1.1.sz.mell.'!C156</f>
        <v>0</v>
      </c>
      <c r="D157" s="692"/>
      <c r="E157" s="693"/>
      <c r="F157" s="693"/>
      <c r="G157" s="693"/>
      <c r="H157" s="693"/>
      <c r="I157" s="385"/>
      <c r="J157" s="688">
        <f t="shared" si="42"/>
        <v>0</v>
      </c>
      <c r="K157" s="689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7">
        <f>'KV_1.1.sz.mell.'!C157</f>
        <v>0</v>
      </c>
      <c r="D158" s="697"/>
      <c r="E158" s="697"/>
      <c r="F158" s="697"/>
      <c r="G158" s="697"/>
      <c r="H158" s="697"/>
      <c r="I158" s="487"/>
      <c r="J158" s="486">
        <f t="shared" si="42"/>
        <v>0</v>
      </c>
      <c r="K158" s="698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7">
        <f>'KV_1.1.sz.mell.'!C158</f>
        <v>0</v>
      </c>
      <c r="D159" s="697"/>
      <c r="E159" s="699"/>
      <c r="F159" s="699"/>
      <c r="G159" s="699"/>
      <c r="H159" s="699"/>
      <c r="I159" s="700"/>
      <c r="J159" s="701">
        <f t="shared" si="42"/>
        <v>0</v>
      </c>
      <c r="K159" s="669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1376">
        <f>'KV_1.1.sz.mell.'!C159</f>
        <v>27822818</v>
      </c>
      <c r="D160" s="702">
        <f t="shared" ref="D160:K160" si="44">+D136+D140+D147+D152+D158+D159</f>
        <v>0</v>
      </c>
      <c r="E160" s="702">
        <f t="shared" si="44"/>
        <v>0</v>
      </c>
      <c r="F160" s="702">
        <f t="shared" si="44"/>
        <v>0</v>
      </c>
      <c r="G160" s="702">
        <f t="shared" si="44"/>
        <v>0</v>
      </c>
      <c r="H160" s="702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27822818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1376">
        <f>'KV_1.1.sz.mell.'!C160</f>
        <v>1367753476</v>
      </c>
      <c r="D161" s="702">
        <f t="shared" ref="D161:K161" si="45">+D135+D160</f>
        <v>0</v>
      </c>
      <c r="E161" s="702">
        <f t="shared" si="45"/>
        <v>0</v>
      </c>
      <c r="F161" s="702">
        <f t="shared" si="45"/>
        <v>0</v>
      </c>
      <c r="G161" s="702">
        <f t="shared" si="45"/>
        <v>0</v>
      </c>
      <c r="H161" s="702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1367753476</v>
      </c>
    </row>
    <row r="162" spans="1:11" s="650" customFormat="1" ht="14.1" customHeight="1" x14ac:dyDescent="0.25">
      <c r="C162" s="650">
        <f>'KV_1.1.sz.mell.'!C161</f>
        <v>0</v>
      </c>
      <c r="K162" s="650">
        <f>K93-K161</f>
        <v>-195170621</v>
      </c>
    </row>
    <row r="163" spans="1:11" x14ac:dyDescent="0.25">
      <c r="A163" s="2210" t="s">
        <v>368</v>
      </c>
      <c r="B163" s="2210"/>
      <c r="C163" s="2210"/>
      <c r="D163" s="2210"/>
      <c r="E163" s="2210"/>
      <c r="F163" s="2210"/>
      <c r="G163" s="2210"/>
      <c r="H163" s="2210"/>
      <c r="I163" s="2210"/>
      <c r="J163" s="2210"/>
      <c r="K163" s="2210"/>
    </row>
    <row r="164" spans="1:11" ht="15.2" customHeight="1" thickBot="1" x14ac:dyDescent="0.3">
      <c r="A164" s="2108" t="s">
        <v>152</v>
      </c>
      <c r="B164" s="2108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-535437735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340267114</v>
      </c>
    </row>
  </sheetData>
  <sheetProtection sheet="1"/>
  <customSheetViews>
    <customSheetView guid="{9A8A2574-4E4C-4A0E-A4B4-611EAAF4A38D}" scale="120" topLeftCell="A9">
      <selection activeCell="K33" sqref="K33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A17" zoomScale="120" zoomScaleNormal="120" zoomScaleSheetLayoutView="100" workbookViewId="0">
      <selection activeCell="J33" sqref="J33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7"/>
      <c r="B1" s="2211" t="str">
        <f>CONCATENATE("1.2. melléklet ",RM_ALAPADATOK!A7," ",RM_ALAPADATOK!B7," ",RM_ALAPADATOK!C7," ",RM_ALAPADATOK!D7," ",RM_ALAPADATOK!E7," ",RM_ALAPADATOK!F7," ",RM_ALAPADATOK!G7," ",RM_ALAPADATOK!H7)</f>
        <v>1.2. melléklet a … / 2021. ( ……. ) önkormányzati rendelethez</v>
      </c>
      <c r="C1" s="2212"/>
      <c r="D1" s="2212"/>
      <c r="E1" s="2212"/>
      <c r="F1" s="2212"/>
      <c r="G1" s="2212"/>
      <c r="H1" s="2212"/>
      <c r="I1" s="2212"/>
      <c r="J1" s="2212"/>
      <c r="K1" s="2212"/>
    </row>
    <row r="2" spans="1:11" x14ac:dyDescent="0.25">
      <c r="A2" s="617"/>
      <c r="B2" s="617"/>
      <c r="C2" s="621"/>
      <c r="D2" s="659"/>
      <c r="E2" s="659"/>
      <c r="F2" s="659"/>
      <c r="G2" s="659"/>
      <c r="H2" s="659"/>
      <c r="I2" s="659"/>
      <c r="J2" s="659"/>
      <c r="K2" s="659"/>
    </row>
    <row r="3" spans="1:11" x14ac:dyDescent="0.25">
      <c r="A3" s="2213" t="str">
        <f>CONCATENATE(RM_ALAPADATOK!A4)</f>
        <v/>
      </c>
      <c r="B3" s="2213"/>
      <c r="C3" s="2214"/>
      <c r="D3" s="2213"/>
      <c r="E3" s="2213"/>
      <c r="F3" s="2213"/>
      <c r="G3" s="2213"/>
      <c r="H3" s="2213"/>
      <c r="I3" s="2213"/>
      <c r="J3" s="2213"/>
      <c r="K3" s="2213"/>
    </row>
    <row r="4" spans="1:11" x14ac:dyDescent="0.25">
      <c r="A4" s="2213" t="str">
        <f>CONCATENATE(RM_ALAPADATOK!D7," ÉVI KÖLTSÉGVETÉSI RENDELET KÖTELEZŐ FELADATOK BEVÉTELEINEK KIADÁSAINAK MÓDOSÍTÁSA")</f>
        <v>2021. ÉVI KÖLTSÉGVETÉSI RENDELET KÖTELEZŐ FELADATOK BEVÉTELEINEK KIADÁSAINAK MÓDOSÍTÁSA</v>
      </c>
      <c r="B4" s="2213"/>
      <c r="C4" s="2214"/>
      <c r="D4" s="2213"/>
      <c r="E4" s="2213"/>
      <c r="F4" s="2213"/>
      <c r="G4" s="2213"/>
      <c r="H4" s="2213"/>
      <c r="I4" s="2213"/>
      <c r="J4" s="2213"/>
      <c r="K4" s="2213"/>
    </row>
    <row r="5" spans="1:11" x14ac:dyDescent="0.25">
      <c r="A5" s="617"/>
      <c r="B5" s="617"/>
      <c r="C5" s="621"/>
      <c r="D5" s="659"/>
      <c r="E5" s="659"/>
      <c r="F5" s="659"/>
      <c r="G5" s="659"/>
      <c r="H5" s="659"/>
      <c r="I5" s="659"/>
      <c r="J5" s="659"/>
      <c r="K5" s="659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660"/>
      <c r="D7" s="659"/>
      <c r="E7" s="659"/>
      <c r="F7" s="659"/>
      <c r="G7" s="659"/>
      <c r="H7" s="659"/>
      <c r="I7" s="659"/>
      <c r="J7" s="659"/>
      <c r="K7" s="660" t="s">
        <v>559</v>
      </c>
    </row>
    <row r="8" spans="1:11" x14ac:dyDescent="0.25">
      <c r="A8" s="2202" t="s">
        <v>68</v>
      </c>
      <c r="B8" s="2204" t="s">
        <v>16</v>
      </c>
      <c r="C8" s="2206" t="str">
        <f>+CONCATENATE(LEFT(RM_ÖSSZEFÜGGÉSEK!A6,4),". évi")</f>
        <v>2021. évi</v>
      </c>
      <c r="D8" s="2207"/>
      <c r="E8" s="2208"/>
      <c r="F8" s="2208"/>
      <c r="G8" s="2208"/>
      <c r="H8" s="2208"/>
      <c r="I8" s="2208"/>
      <c r="J8" s="2208"/>
      <c r="K8" s="2209"/>
    </row>
    <row r="9" spans="1:11" ht="48.75" thickBot="1" x14ac:dyDescent="0.3">
      <c r="A9" s="2203"/>
      <c r="B9" s="2205"/>
      <c r="C9" s="661" t="s">
        <v>738</v>
      </c>
      <c r="D9" s="662" t="str">
        <f>'RM_1.1.sz.mell.'!D9</f>
        <v xml:space="preserve">… . sz. módosítás </v>
      </c>
      <c r="E9" s="662" t="str">
        <f>'RM_1.1.sz.mell.'!E9</f>
        <v xml:space="preserve">… . sz. módosítás </v>
      </c>
      <c r="F9" s="662" t="str">
        <f>'RM_1.1.sz.mell.'!F9</f>
        <v xml:space="preserve">… . sz. módosítás </v>
      </c>
      <c r="G9" s="662" t="str">
        <f>'RM_1.1.sz.mell.'!G9</f>
        <v xml:space="preserve">… . sz. módosítás </v>
      </c>
      <c r="H9" s="662" t="str">
        <f>'RM_1.1.sz.mell.'!H9</f>
        <v xml:space="preserve">… . sz. módosítás </v>
      </c>
      <c r="I9" s="662" t="str">
        <f>'RM_1.1.sz.mell.'!I9</f>
        <v xml:space="preserve">… . sz. módosítás </v>
      </c>
      <c r="J9" s="663" t="str">
        <f>'RM_1.1.sz.mell.'!J9</f>
        <v>Módosítások összesen</v>
      </c>
      <c r="K9" s="664" t="str">
        <f>'RM_1.1.sz.mell.'!K9</f>
        <v>….számú módosítás utáni előirányzat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5" t="s">
        <v>490</v>
      </c>
      <c r="D10" s="665" t="s">
        <v>492</v>
      </c>
      <c r="E10" s="666" t="s">
        <v>491</v>
      </c>
      <c r="F10" s="666" t="s">
        <v>493</v>
      </c>
      <c r="G10" s="666" t="s">
        <v>494</v>
      </c>
      <c r="H10" s="666" t="s">
        <v>495</v>
      </c>
      <c r="I10" s="666" t="s">
        <v>741</v>
      </c>
      <c r="J10" s="666" t="s">
        <v>742</v>
      </c>
      <c r="K10" s="667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'KV_1.2.sz.mell.'!C10</f>
        <v>280570453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280570453</v>
      </c>
    </row>
    <row r="12" spans="1:11" s="400" customFormat="1" ht="12" customHeight="1" x14ac:dyDescent="0.2">
      <c r="A12" s="15" t="s">
        <v>97</v>
      </c>
      <c r="B12" s="401" t="s">
        <v>250</v>
      </c>
      <c r="C12" s="668">
        <f>'KV_1.2.sz.mell.'!C11</f>
        <v>90402931</v>
      </c>
      <c r="D12" s="384"/>
      <c r="E12" s="384"/>
      <c r="F12" s="384"/>
      <c r="G12" s="384"/>
      <c r="H12" s="384"/>
      <c r="I12" s="384"/>
      <c r="J12" s="668">
        <f t="shared" ref="J12:J17" si="1">D12+E12+F12+G12+H12+I12</f>
        <v>0</v>
      </c>
      <c r="K12" s="669">
        <f t="shared" ref="K12:K17" si="2">C12+J12</f>
        <v>90402931</v>
      </c>
    </row>
    <row r="13" spans="1:11" s="400" customFormat="1" ht="12" customHeight="1" x14ac:dyDescent="0.2">
      <c r="A13" s="14" t="s">
        <v>98</v>
      </c>
      <c r="B13" s="402" t="s">
        <v>251</v>
      </c>
      <c r="C13" s="686">
        <f>'KV_1.2.sz.mell.'!C12</f>
        <v>68183100</v>
      </c>
      <c r="D13" s="383"/>
      <c r="E13" s="384"/>
      <c r="F13" s="384"/>
      <c r="G13" s="384"/>
      <c r="H13" s="384"/>
      <c r="I13" s="384"/>
      <c r="J13" s="668">
        <f t="shared" si="1"/>
        <v>0</v>
      </c>
      <c r="K13" s="669">
        <f t="shared" si="2"/>
        <v>68183100</v>
      </c>
    </row>
    <row r="14" spans="1:11" s="400" customFormat="1" ht="12" customHeight="1" x14ac:dyDescent="0.2">
      <c r="A14" s="14" t="s">
        <v>99</v>
      </c>
      <c r="B14" s="402" t="s">
        <v>252</v>
      </c>
      <c r="C14" s="686">
        <f>'KV_1.2.sz.mell.'!C13</f>
        <v>106735192</v>
      </c>
      <c r="D14" s="383"/>
      <c r="E14" s="384"/>
      <c r="F14" s="384"/>
      <c r="G14" s="384"/>
      <c r="H14" s="384"/>
      <c r="I14" s="384"/>
      <c r="J14" s="668">
        <f t="shared" si="1"/>
        <v>0</v>
      </c>
      <c r="K14" s="669">
        <f t="shared" si="2"/>
        <v>106735192</v>
      </c>
    </row>
    <row r="15" spans="1:11" s="400" customFormat="1" ht="12" customHeight="1" x14ac:dyDescent="0.2">
      <c r="A15" s="14" t="s">
        <v>100</v>
      </c>
      <c r="B15" s="402" t="s">
        <v>253</v>
      </c>
      <c r="C15" s="686">
        <f>'KV_1.2.sz.mell.'!C14</f>
        <v>5249230</v>
      </c>
      <c r="D15" s="383"/>
      <c r="E15" s="384"/>
      <c r="F15" s="384"/>
      <c r="G15" s="384"/>
      <c r="H15" s="384"/>
      <c r="I15" s="384"/>
      <c r="J15" s="668">
        <f t="shared" si="1"/>
        <v>0</v>
      </c>
      <c r="K15" s="669">
        <f t="shared" si="2"/>
        <v>5249230</v>
      </c>
    </row>
    <row r="16" spans="1:11" s="400" customFormat="1" ht="12" customHeight="1" x14ac:dyDescent="0.2">
      <c r="A16" s="14" t="s">
        <v>146</v>
      </c>
      <c r="B16" s="278" t="s">
        <v>427</v>
      </c>
      <c r="C16" s="686">
        <f>'KV_1.2.sz.mell.'!C15</f>
        <v>10000000</v>
      </c>
      <c r="D16" s="383"/>
      <c r="E16" s="384"/>
      <c r="F16" s="384"/>
      <c r="G16" s="384"/>
      <c r="H16" s="384"/>
      <c r="I16" s="384"/>
      <c r="J16" s="668">
        <f t="shared" si="1"/>
        <v>0</v>
      </c>
      <c r="K16" s="669">
        <f t="shared" si="2"/>
        <v>10000000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6">
        <f>'KV_1.2.sz.mell.'!C16</f>
        <v>0</v>
      </c>
      <c r="D17" s="383"/>
      <c r="E17" s="384"/>
      <c r="F17" s="384"/>
      <c r="G17" s="384"/>
      <c r="H17" s="384"/>
      <c r="I17" s="384"/>
      <c r="J17" s="668">
        <f t="shared" si="1"/>
        <v>0</v>
      </c>
      <c r="K17" s="669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'KV_1.2.sz.mell.'!C17</f>
        <v>437996710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437996710</v>
      </c>
    </row>
    <row r="19" spans="1:11" s="400" customFormat="1" ht="12" customHeight="1" x14ac:dyDescent="0.2">
      <c r="A19" s="15" t="s">
        <v>103</v>
      </c>
      <c r="B19" s="401" t="s">
        <v>255</v>
      </c>
      <c r="C19" s="668">
        <f>'KV_1.2.sz.mell.'!C18</f>
        <v>0</v>
      </c>
      <c r="D19" s="384"/>
      <c r="E19" s="384"/>
      <c r="F19" s="384"/>
      <c r="G19" s="384"/>
      <c r="H19" s="384"/>
      <c r="I19" s="384"/>
      <c r="J19" s="668">
        <f t="shared" ref="J19:J24" si="4">D19+E19+F19+G19+H19+I19</f>
        <v>0</v>
      </c>
      <c r="K19" s="669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6">
        <f>'KV_1.2.sz.mell.'!C19</f>
        <v>0</v>
      </c>
      <c r="D20" s="383"/>
      <c r="E20" s="384"/>
      <c r="F20" s="384"/>
      <c r="G20" s="384"/>
      <c r="H20" s="384"/>
      <c r="I20" s="384"/>
      <c r="J20" s="668">
        <f t="shared" si="4"/>
        <v>0</v>
      </c>
      <c r="K20" s="669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6">
        <f>'KV_1.2.sz.mell.'!C20</f>
        <v>0</v>
      </c>
      <c r="D21" s="383"/>
      <c r="E21" s="384"/>
      <c r="F21" s="384"/>
      <c r="G21" s="384"/>
      <c r="H21" s="384"/>
      <c r="I21" s="384"/>
      <c r="J21" s="668">
        <f t="shared" si="4"/>
        <v>0</v>
      </c>
      <c r="K21" s="669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6">
        <f>'KV_1.2.sz.mell.'!C21</f>
        <v>0</v>
      </c>
      <c r="D22" s="383"/>
      <c r="E22" s="384"/>
      <c r="F22" s="384"/>
      <c r="G22" s="384"/>
      <c r="H22" s="384"/>
      <c r="I22" s="384"/>
      <c r="J22" s="668">
        <f t="shared" si="4"/>
        <v>0</v>
      </c>
      <c r="K22" s="669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6">
        <f>'KV_1.2.sz.mell.'!C22</f>
        <v>437996710</v>
      </c>
      <c r="D23" s="383"/>
      <c r="E23" s="384"/>
      <c r="F23" s="384"/>
      <c r="G23" s="384"/>
      <c r="H23" s="384"/>
      <c r="I23" s="384"/>
      <c r="J23" s="668">
        <f t="shared" si="4"/>
        <v>0</v>
      </c>
      <c r="K23" s="669">
        <f t="shared" si="5"/>
        <v>437996710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8">
        <f>'KV_1.2.sz.mell.'!C23</f>
        <v>0</v>
      </c>
      <c r="D24" s="385"/>
      <c r="E24" s="670"/>
      <c r="F24" s="670"/>
      <c r="G24" s="670"/>
      <c r="H24" s="670"/>
      <c r="I24" s="670"/>
      <c r="J24" s="668">
        <f t="shared" si="4"/>
        <v>0</v>
      </c>
      <c r="K24" s="669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'KV_1.2.sz.mell.'!C24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400" customFormat="1" ht="12" customHeight="1" x14ac:dyDescent="0.2">
      <c r="A26" s="15" t="s">
        <v>86</v>
      </c>
      <c r="B26" s="401" t="s">
        <v>260</v>
      </c>
      <c r="C26" s="668">
        <f>'KV_1.2.sz.mell.'!C25</f>
        <v>0</v>
      </c>
      <c r="D26" s="384"/>
      <c r="E26" s="384"/>
      <c r="F26" s="384"/>
      <c r="G26" s="384"/>
      <c r="H26" s="384"/>
      <c r="I26" s="384"/>
      <c r="J26" s="668">
        <f t="shared" ref="J26:J31" si="7">D26+E26+F26+G26+H26+I26</f>
        <v>0</v>
      </c>
      <c r="K26" s="669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6">
        <f>'KV_1.2.sz.mell.'!C26</f>
        <v>0</v>
      </c>
      <c r="D27" s="383"/>
      <c r="E27" s="384"/>
      <c r="F27" s="384"/>
      <c r="G27" s="384"/>
      <c r="H27" s="384"/>
      <c r="I27" s="384"/>
      <c r="J27" s="668">
        <f t="shared" si="7"/>
        <v>0</v>
      </c>
      <c r="K27" s="669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6">
        <f>'KV_1.2.sz.mell.'!C27</f>
        <v>0</v>
      </c>
      <c r="D28" s="383"/>
      <c r="E28" s="384"/>
      <c r="F28" s="384"/>
      <c r="G28" s="384"/>
      <c r="H28" s="384"/>
      <c r="I28" s="384"/>
      <c r="J28" s="668">
        <f t="shared" si="7"/>
        <v>0</v>
      </c>
      <c r="K28" s="669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6">
        <f>'KV_1.2.sz.mell.'!C28</f>
        <v>0</v>
      </c>
      <c r="D29" s="383"/>
      <c r="E29" s="384"/>
      <c r="F29" s="384"/>
      <c r="G29" s="384"/>
      <c r="H29" s="384"/>
      <c r="I29" s="384"/>
      <c r="J29" s="668">
        <f t="shared" si="7"/>
        <v>0</v>
      </c>
      <c r="K29" s="669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6">
        <f>'KV_1.2.sz.mell.'!C29</f>
        <v>0</v>
      </c>
      <c r="D30" s="383"/>
      <c r="E30" s="384"/>
      <c r="F30" s="384"/>
      <c r="G30" s="384"/>
      <c r="H30" s="384"/>
      <c r="I30" s="384"/>
      <c r="J30" s="668">
        <f t="shared" si="7"/>
        <v>0</v>
      </c>
      <c r="K30" s="669">
        <f t="shared" si="8"/>
        <v>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8">
        <f>'KV_1.2.sz.mell.'!C30</f>
        <v>0</v>
      </c>
      <c r="D31" s="385"/>
      <c r="E31" s="670"/>
      <c r="F31" s="670"/>
      <c r="G31" s="670"/>
      <c r="H31" s="670"/>
      <c r="I31" s="670"/>
      <c r="J31" s="671">
        <f t="shared" si="7"/>
        <v>0</v>
      </c>
      <c r="K31" s="669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'KV_1.2.sz.mell.'!C31</f>
        <v>28950000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28950000</v>
      </c>
    </row>
    <row r="33" spans="1:11" s="400" customFormat="1" ht="12" customHeight="1" x14ac:dyDescent="0.2">
      <c r="A33" s="15" t="s">
        <v>265</v>
      </c>
      <c r="B33" s="401" t="str">
        <f>'RM_1.1.sz.mell.'!B33</f>
        <v>Építményadó</v>
      </c>
      <c r="C33" s="668">
        <f>'KV_1.2.sz.mell.'!C32</f>
        <v>4100000</v>
      </c>
      <c r="D33" s="668"/>
      <c r="E33" s="668"/>
      <c r="F33" s="668"/>
      <c r="G33" s="668"/>
      <c r="H33" s="668"/>
      <c r="I33" s="668"/>
      <c r="J33" s="668">
        <f t="shared" ref="J33:J39" si="10">D33+E33+F33+G33+H33+I33</f>
        <v>0</v>
      </c>
      <c r="K33" s="669">
        <f t="shared" ref="K33:K39" si="11">C33+J33</f>
        <v>4100000</v>
      </c>
    </row>
    <row r="34" spans="1:11" s="400" customFormat="1" ht="12" customHeight="1" x14ac:dyDescent="0.2">
      <c r="A34" s="14" t="s">
        <v>266</v>
      </c>
      <c r="B34" s="401" t="str">
        <f>'RM_1.1.sz.mell.'!B34</f>
        <v>Idegenforgalmi adó</v>
      </c>
      <c r="C34" s="686">
        <f>'KV_1.2.sz.mell.'!C33</f>
        <v>0</v>
      </c>
      <c r="D34" s="383"/>
      <c r="E34" s="384"/>
      <c r="F34" s="384"/>
      <c r="G34" s="384"/>
      <c r="H34" s="384"/>
      <c r="I34" s="384"/>
      <c r="J34" s="668">
        <f t="shared" si="10"/>
        <v>0</v>
      </c>
      <c r="K34" s="669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'RM_1.1.sz.mell.'!B35</f>
        <v>Iparűzési adó</v>
      </c>
      <c r="C35" s="686">
        <f>'KV_1.2.sz.mell.'!C34</f>
        <v>20000000</v>
      </c>
      <c r="D35" s="383"/>
      <c r="E35" s="384"/>
      <c r="F35" s="384"/>
      <c r="G35" s="384"/>
      <c r="H35" s="384"/>
      <c r="I35" s="384"/>
      <c r="J35" s="668">
        <f t="shared" si="10"/>
        <v>0</v>
      </c>
      <c r="K35" s="669">
        <f t="shared" si="11"/>
        <v>20000000</v>
      </c>
    </row>
    <row r="36" spans="1:11" s="400" customFormat="1" ht="12" customHeight="1" x14ac:dyDescent="0.2">
      <c r="A36" s="14" t="s">
        <v>268</v>
      </c>
      <c r="B36" s="401" t="str">
        <f>'RM_1.1.sz.mell.'!B36</f>
        <v xml:space="preserve">Talajterhelési díj </v>
      </c>
      <c r="C36" s="686">
        <f>'KV_1.2.sz.mell.'!C35</f>
        <v>500000</v>
      </c>
      <c r="D36" s="383"/>
      <c r="E36" s="384"/>
      <c r="F36" s="384"/>
      <c r="G36" s="384"/>
      <c r="H36" s="384"/>
      <c r="I36" s="384"/>
      <c r="J36" s="668">
        <f t="shared" si="10"/>
        <v>0</v>
      </c>
      <c r="K36" s="669">
        <f t="shared" si="11"/>
        <v>500000</v>
      </c>
    </row>
    <row r="37" spans="1:11" s="400" customFormat="1" ht="12" customHeight="1" x14ac:dyDescent="0.2">
      <c r="A37" s="14" t="s">
        <v>547</v>
      </c>
      <c r="B37" s="401" t="str">
        <f>'RM_1.1.sz.mell.'!B37</f>
        <v>Gépjárműadó</v>
      </c>
      <c r="C37" s="686">
        <f>'KV_1.2.sz.mell.'!C36</f>
        <v>0</v>
      </c>
      <c r="D37" s="383"/>
      <c r="E37" s="384"/>
      <c r="F37" s="384"/>
      <c r="G37" s="384"/>
      <c r="H37" s="384"/>
      <c r="I37" s="384"/>
      <c r="J37" s="668">
        <f t="shared" si="10"/>
        <v>0</v>
      </c>
      <c r="K37" s="669">
        <f t="shared" si="11"/>
        <v>0</v>
      </c>
    </row>
    <row r="38" spans="1:11" s="400" customFormat="1" ht="12" customHeight="1" x14ac:dyDescent="0.2">
      <c r="A38" s="14" t="s">
        <v>548</v>
      </c>
      <c r="B38" s="401" t="str">
        <f>'RM_1.1.sz.mell.'!B38</f>
        <v>Telekadó</v>
      </c>
      <c r="C38" s="686">
        <f>'KV_1.2.sz.mell.'!C37</f>
        <v>4200000</v>
      </c>
      <c r="D38" s="383"/>
      <c r="E38" s="384"/>
      <c r="F38" s="384"/>
      <c r="G38" s="384"/>
      <c r="H38" s="384"/>
      <c r="I38" s="384"/>
      <c r="J38" s="668">
        <f t="shared" si="10"/>
        <v>0</v>
      </c>
      <c r="K38" s="669">
        <f t="shared" si="11"/>
        <v>4200000</v>
      </c>
    </row>
    <row r="39" spans="1:11" s="400" customFormat="1" ht="12" customHeight="1" thickBot="1" x14ac:dyDescent="0.25">
      <c r="A39" s="16" t="s">
        <v>549</v>
      </c>
      <c r="B39" s="401" t="str">
        <f>'RM_1.1.sz.mell.'!B39</f>
        <v>Egyéb bírság bevételei</v>
      </c>
      <c r="C39" s="688">
        <f>'KV_1.2.sz.mell.'!C38</f>
        <v>150000</v>
      </c>
      <c r="D39" s="385"/>
      <c r="E39" s="670"/>
      <c r="F39" s="670"/>
      <c r="G39" s="670"/>
      <c r="H39" s="670"/>
      <c r="I39" s="670"/>
      <c r="J39" s="671">
        <f t="shared" si="10"/>
        <v>0</v>
      </c>
      <c r="K39" s="669">
        <f t="shared" si="11"/>
        <v>150000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'KV_1.2.sz.mell.'!C39</f>
        <v>6400000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6400000</v>
      </c>
    </row>
    <row r="41" spans="1:11" s="400" customFormat="1" ht="12" customHeight="1" x14ac:dyDescent="0.2">
      <c r="A41" s="15" t="s">
        <v>90</v>
      </c>
      <c r="B41" s="401" t="s">
        <v>272</v>
      </c>
      <c r="C41" s="668">
        <f>'KV_1.2.sz.mell.'!C40</f>
        <v>0</v>
      </c>
      <c r="D41" s="384"/>
      <c r="E41" s="384"/>
      <c r="F41" s="384"/>
      <c r="G41" s="384"/>
      <c r="H41" s="384"/>
      <c r="I41" s="384"/>
      <c r="J41" s="668">
        <f t="shared" ref="J41:J51" si="13">D41+E41+F41+G41+H41+I41</f>
        <v>0</v>
      </c>
      <c r="K41" s="669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6">
        <f>'KV_1.2.sz.mell.'!C41</f>
        <v>1000000</v>
      </c>
      <c r="D42" s="383"/>
      <c r="E42" s="384"/>
      <c r="F42" s="384"/>
      <c r="G42" s="384"/>
      <c r="H42" s="384"/>
      <c r="I42" s="384"/>
      <c r="J42" s="668">
        <f t="shared" si="13"/>
        <v>0</v>
      </c>
      <c r="K42" s="669">
        <f t="shared" si="14"/>
        <v>1000000</v>
      </c>
    </row>
    <row r="43" spans="1:11" s="400" customFormat="1" ht="12" customHeight="1" x14ac:dyDescent="0.2">
      <c r="A43" s="14" t="s">
        <v>92</v>
      </c>
      <c r="B43" s="402" t="s">
        <v>274</v>
      </c>
      <c r="C43" s="686">
        <f>'KV_1.2.sz.mell.'!C42</f>
        <v>0</v>
      </c>
      <c r="D43" s="383"/>
      <c r="E43" s="384"/>
      <c r="F43" s="384"/>
      <c r="G43" s="384"/>
      <c r="H43" s="384"/>
      <c r="I43" s="384"/>
      <c r="J43" s="668">
        <f t="shared" si="13"/>
        <v>0</v>
      </c>
      <c r="K43" s="669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6">
        <f>'KV_1.2.sz.mell.'!C43</f>
        <v>0</v>
      </c>
      <c r="D44" s="383"/>
      <c r="E44" s="384"/>
      <c r="F44" s="384"/>
      <c r="G44" s="384"/>
      <c r="H44" s="384"/>
      <c r="I44" s="384"/>
      <c r="J44" s="668">
        <f t="shared" si="13"/>
        <v>0</v>
      </c>
      <c r="K44" s="669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6">
        <f>'KV_1.2.sz.mell.'!C44</f>
        <v>4000000</v>
      </c>
      <c r="D45" s="383"/>
      <c r="E45" s="384"/>
      <c r="F45" s="384"/>
      <c r="G45" s="384"/>
      <c r="H45" s="384"/>
      <c r="I45" s="384"/>
      <c r="J45" s="668">
        <f t="shared" si="13"/>
        <v>0</v>
      </c>
      <c r="K45" s="669">
        <f t="shared" si="14"/>
        <v>4000000</v>
      </c>
    </row>
    <row r="46" spans="1:11" s="400" customFormat="1" ht="12" customHeight="1" x14ac:dyDescent="0.2">
      <c r="A46" s="14" t="s">
        <v>175</v>
      </c>
      <c r="B46" s="402" t="s">
        <v>277</v>
      </c>
      <c r="C46" s="686">
        <f>'KV_1.2.sz.mell.'!C45</f>
        <v>1400000</v>
      </c>
      <c r="D46" s="383"/>
      <c r="E46" s="384"/>
      <c r="F46" s="384"/>
      <c r="G46" s="384"/>
      <c r="H46" s="384"/>
      <c r="I46" s="384"/>
      <c r="J46" s="668">
        <f t="shared" si="13"/>
        <v>0</v>
      </c>
      <c r="K46" s="669">
        <f t="shared" si="14"/>
        <v>1400000</v>
      </c>
    </row>
    <row r="47" spans="1:11" s="400" customFormat="1" ht="12" customHeight="1" x14ac:dyDescent="0.2">
      <c r="A47" s="14" t="s">
        <v>176</v>
      </c>
      <c r="B47" s="402" t="s">
        <v>278</v>
      </c>
      <c r="C47" s="686">
        <f>'KV_1.2.sz.mell.'!C46</f>
        <v>0</v>
      </c>
      <c r="D47" s="383"/>
      <c r="E47" s="384"/>
      <c r="F47" s="384"/>
      <c r="G47" s="384"/>
      <c r="H47" s="384"/>
      <c r="I47" s="384"/>
      <c r="J47" s="668">
        <f t="shared" si="13"/>
        <v>0</v>
      </c>
      <c r="K47" s="669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6">
        <f>'KV_1.2.sz.mell.'!C47</f>
        <v>0</v>
      </c>
      <c r="D48" s="383"/>
      <c r="E48" s="384"/>
      <c r="F48" s="384"/>
      <c r="G48" s="384"/>
      <c r="H48" s="384"/>
      <c r="I48" s="384"/>
      <c r="J48" s="668">
        <f t="shared" si="13"/>
        <v>0</v>
      </c>
      <c r="K48" s="669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9">
        <f>'KV_1.2.sz.mell.'!C48</f>
        <v>0</v>
      </c>
      <c r="D49" s="386"/>
      <c r="E49" s="447"/>
      <c r="F49" s="447"/>
      <c r="G49" s="447"/>
      <c r="H49" s="447"/>
      <c r="I49" s="447"/>
      <c r="J49" s="672">
        <f t="shared" si="13"/>
        <v>0</v>
      </c>
      <c r="K49" s="669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7">
        <f>'KV_1.2.sz.mell.'!C49</f>
        <v>0</v>
      </c>
      <c r="D50" s="387"/>
      <c r="E50" s="673"/>
      <c r="F50" s="673"/>
      <c r="G50" s="673"/>
      <c r="H50" s="673"/>
      <c r="I50" s="673"/>
      <c r="J50" s="674">
        <f t="shared" si="13"/>
        <v>0</v>
      </c>
      <c r="K50" s="669">
        <f t="shared" si="14"/>
        <v>0</v>
      </c>
    </row>
    <row r="51" spans="1:11" s="400" customFormat="1" ht="12" customHeight="1" thickBot="1" x14ac:dyDescent="0.25">
      <c r="A51" s="18" t="s">
        <v>430</v>
      </c>
      <c r="B51" s="559" t="s">
        <v>281</v>
      </c>
      <c r="C51" s="676">
        <f>'KV_1.2.sz.mell.'!C50</f>
        <v>0</v>
      </c>
      <c r="D51" s="675"/>
      <c r="E51" s="675"/>
      <c r="F51" s="675"/>
      <c r="G51" s="675"/>
      <c r="H51" s="675"/>
      <c r="I51" s="675"/>
      <c r="J51" s="676">
        <f t="shared" si="13"/>
        <v>0</v>
      </c>
      <c r="K51" s="677">
        <f t="shared" si="14"/>
        <v>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'KV_1.2.sz.mell.'!C51</f>
        <v>196170621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1000000</v>
      </c>
    </row>
    <row r="53" spans="1:11" s="400" customFormat="1" ht="12" customHeight="1" x14ac:dyDescent="0.2">
      <c r="A53" s="15" t="s">
        <v>93</v>
      </c>
      <c r="B53" s="401" t="s">
        <v>286</v>
      </c>
      <c r="C53" s="672">
        <f>'KV_1.2.sz.mell.'!C52</f>
        <v>0</v>
      </c>
      <c r="D53" s="447"/>
      <c r="E53" s="447"/>
      <c r="F53" s="447"/>
      <c r="G53" s="447"/>
      <c r="H53" s="447"/>
      <c r="I53" s="447"/>
      <c r="J53" s="672">
        <f>D53+E53+F53+G53+H53+I53</f>
        <v>0</v>
      </c>
      <c r="K53" s="678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9">
        <f>'KV_1.2.sz.mell.'!C53</f>
        <v>0</v>
      </c>
      <c r="D54" s="386"/>
      <c r="E54" s="447"/>
      <c r="F54" s="447"/>
      <c r="G54" s="447"/>
      <c r="H54" s="447"/>
      <c r="I54" s="447"/>
      <c r="J54" s="672">
        <f>D54+E54+F54+G54+H54+I54</f>
        <v>0</v>
      </c>
      <c r="K54" s="678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9">
        <f>'KV_1.2.sz.mell.'!C54</f>
        <v>1000000</v>
      </c>
      <c r="D55" s="386"/>
      <c r="E55" s="447"/>
      <c r="F55" s="447"/>
      <c r="G55" s="447"/>
      <c r="H55" s="447"/>
      <c r="I55" s="447"/>
      <c r="J55" s="672">
        <f>D55+E55+F55+G55+H55+I55</f>
        <v>0</v>
      </c>
      <c r="K55" s="678">
        <f>C55+J55</f>
        <v>1000000</v>
      </c>
    </row>
    <row r="56" spans="1:11" s="400" customFormat="1" ht="12" customHeight="1" x14ac:dyDescent="0.2">
      <c r="A56" s="14" t="s">
        <v>284</v>
      </c>
      <c r="B56" s="402" t="s">
        <v>289</v>
      </c>
      <c r="C56" s="679">
        <f>'KV_1.2.sz.mell.'!C55</f>
        <v>0</v>
      </c>
      <c r="D56" s="386"/>
      <c r="E56" s="447"/>
      <c r="F56" s="447"/>
      <c r="G56" s="447"/>
      <c r="H56" s="447"/>
      <c r="I56" s="447"/>
      <c r="J56" s="672">
        <f>D56+E56+F56+G56+H56+I56</f>
        <v>0</v>
      </c>
      <c r="K56" s="678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7">
        <f>'KV_1.2.sz.mell.'!C56</f>
        <v>0</v>
      </c>
      <c r="D57" s="387"/>
      <c r="E57" s="673"/>
      <c r="F57" s="673"/>
      <c r="G57" s="673"/>
      <c r="H57" s="673"/>
      <c r="I57" s="673"/>
      <c r="J57" s="674">
        <f>D57+E57+F57+G57+H57+I57</f>
        <v>0</v>
      </c>
      <c r="K57" s="678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'KV_1.2.sz.mell.'!C58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8">
        <f>'KV_1.2.sz.mell.'!C59</f>
        <v>0</v>
      </c>
      <c r="D59" s="384"/>
      <c r="E59" s="384"/>
      <c r="F59" s="384"/>
      <c r="G59" s="384"/>
      <c r="H59" s="384"/>
      <c r="I59" s="384"/>
      <c r="J59" s="668">
        <f>D59+E59+F59+G59+H59+I59</f>
        <v>0</v>
      </c>
      <c r="K59" s="669">
        <f>C59+J59</f>
        <v>0</v>
      </c>
    </row>
    <row r="60" spans="1:11" s="400" customFormat="1" ht="12" customHeight="1" x14ac:dyDescent="0.2">
      <c r="A60" s="14" t="s">
        <v>96</v>
      </c>
      <c r="B60" s="402" t="s">
        <v>421</v>
      </c>
      <c r="C60" s="686">
        <f>'KV_1.2.sz.mell.'!C60</f>
        <v>0</v>
      </c>
      <c r="D60" s="383"/>
      <c r="E60" s="384"/>
      <c r="F60" s="384"/>
      <c r="G60" s="384"/>
      <c r="H60" s="384"/>
      <c r="I60" s="384"/>
      <c r="J60" s="668">
        <f>D60+E60+F60+G60+H60+I60</f>
        <v>0</v>
      </c>
      <c r="K60" s="669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6">
        <f>'KV_1.2.sz.mell.'!C61</f>
        <v>0</v>
      </c>
      <c r="D61" s="383"/>
      <c r="E61" s="384"/>
      <c r="F61" s="384"/>
      <c r="G61" s="384"/>
      <c r="H61" s="384"/>
      <c r="I61" s="384"/>
      <c r="J61" s="668">
        <f>D61+E61+F61+G61+H61+I61</f>
        <v>0</v>
      </c>
      <c r="K61" s="669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8">
        <f>'KV_1.2.sz.mell.'!C62</f>
        <v>0</v>
      </c>
      <c r="D62" s="385"/>
      <c r="E62" s="670"/>
      <c r="F62" s="670"/>
      <c r="G62" s="670"/>
      <c r="H62" s="670"/>
      <c r="I62" s="670"/>
      <c r="J62" s="671">
        <f>D62+E62+F62+G62+H62+I62</f>
        <v>0</v>
      </c>
      <c r="K62" s="669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'KV_1.2.sz.mell.'!C63</f>
        <v>49575760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49575760</v>
      </c>
    </row>
    <row r="64" spans="1:11" s="400" customFormat="1" ht="12" customHeight="1" x14ac:dyDescent="0.2">
      <c r="A64" s="15" t="s">
        <v>179</v>
      </c>
      <c r="B64" s="401" t="s">
        <v>299</v>
      </c>
      <c r="C64" s="679">
        <f>'KV_1.2.sz.mell.'!C64</f>
        <v>0</v>
      </c>
      <c r="D64" s="386"/>
      <c r="E64" s="386"/>
      <c r="F64" s="386"/>
      <c r="G64" s="386"/>
      <c r="H64" s="386"/>
      <c r="I64" s="386"/>
      <c r="J64" s="679">
        <f>D64+E64+F64+G64+H64+I64</f>
        <v>0</v>
      </c>
      <c r="K64" s="680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9">
        <f>'KV_1.2.sz.mell.'!C65</f>
        <v>0</v>
      </c>
      <c r="D65" s="386"/>
      <c r="E65" s="386"/>
      <c r="F65" s="386"/>
      <c r="G65" s="386"/>
      <c r="H65" s="386"/>
      <c r="I65" s="386"/>
      <c r="J65" s="679">
        <f>D65+E65+F65+G65+H65+I65</f>
        <v>0</v>
      </c>
      <c r="K65" s="680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9">
        <f>'KV_1.2.sz.mell.'!C66</f>
        <v>49575760</v>
      </c>
      <c r="D66" s="386"/>
      <c r="E66" s="386"/>
      <c r="F66" s="386"/>
      <c r="G66" s="386"/>
      <c r="H66" s="386"/>
      <c r="I66" s="386"/>
      <c r="J66" s="679">
        <f>D66+E66+F66+G66+H66+I66</f>
        <v>0</v>
      </c>
      <c r="K66" s="680">
        <f>C66+J66</f>
        <v>49575760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9">
        <f>'KV_1.2.sz.mell.'!C67</f>
        <v>0</v>
      </c>
      <c r="D67" s="386"/>
      <c r="E67" s="386"/>
      <c r="F67" s="386"/>
      <c r="G67" s="386"/>
      <c r="H67" s="386"/>
      <c r="I67" s="386"/>
      <c r="J67" s="679">
        <f>D67+E67+F67+G67+H67+I67</f>
        <v>0</v>
      </c>
      <c r="K67" s="680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'KV_1.2.sz.mell.'!C68</f>
        <v>999663544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804492923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'KV_1.2.sz.mell.'!C69</f>
        <v>17000000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17000000</v>
      </c>
    </row>
    <row r="70" spans="1:11" s="400" customFormat="1" ht="12" customHeight="1" x14ac:dyDescent="0.2">
      <c r="A70" s="15" t="s">
        <v>332</v>
      </c>
      <c r="B70" s="401" t="s">
        <v>305</v>
      </c>
      <c r="C70" s="679">
        <f>'KV_1.2.sz.mell.'!C70</f>
        <v>0</v>
      </c>
      <c r="D70" s="386"/>
      <c r="E70" s="386"/>
      <c r="F70" s="386"/>
      <c r="G70" s="386"/>
      <c r="H70" s="386"/>
      <c r="I70" s="386"/>
      <c r="J70" s="679">
        <f>D70+E70+F70+G70+H70+I70</f>
        <v>0</v>
      </c>
      <c r="K70" s="680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9">
        <f>'KV_1.2.sz.mell.'!C71</f>
        <v>17000000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680">
        <f>C71+J71</f>
        <v>17000000</v>
      </c>
    </row>
    <row r="72" spans="1:11" s="400" customFormat="1" ht="12" customHeight="1" thickBot="1" x14ac:dyDescent="0.25">
      <c r="A72" s="18" t="s">
        <v>342</v>
      </c>
      <c r="B72" s="681" t="s">
        <v>456</v>
      </c>
      <c r="C72" s="676">
        <f>'KV_1.2.sz.mell.'!C72</f>
        <v>0</v>
      </c>
      <c r="D72" s="675"/>
      <c r="E72" s="675"/>
      <c r="F72" s="675"/>
      <c r="G72" s="675"/>
      <c r="H72" s="675"/>
      <c r="I72" s="675"/>
      <c r="J72" s="676">
        <f>D72+E72+F72+G72+H72+I72</f>
        <v>0</v>
      </c>
      <c r="K72" s="682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'KV_1.2.sz.mell.'!C73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9" t="s">
        <v>310</v>
      </c>
      <c r="C74" s="679">
        <f>'KV_1.2.sz.mell.'!C74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680">
        <f>C74+J74</f>
        <v>0</v>
      </c>
    </row>
    <row r="75" spans="1:11" s="400" customFormat="1" ht="12" customHeight="1" x14ac:dyDescent="0.2">
      <c r="A75" s="14" t="s">
        <v>148</v>
      </c>
      <c r="B75" s="549" t="s">
        <v>565</v>
      </c>
      <c r="C75" s="679">
        <f>'KV_1.2.sz.mell.'!C75</f>
        <v>0</v>
      </c>
      <c r="D75" s="386"/>
      <c r="E75" s="386"/>
      <c r="F75" s="386"/>
      <c r="G75" s="386"/>
      <c r="H75" s="386"/>
      <c r="I75" s="386"/>
      <c r="J75" s="679">
        <f>D75+E75+F75+G75+H75+I75</f>
        <v>0</v>
      </c>
      <c r="K75" s="680">
        <f>C75+J75</f>
        <v>0</v>
      </c>
    </row>
    <row r="76" spans="1:11" s="400" customFormat="1" ht="12" customHeight="1" x14ac:dyDescent="0.2">
      <c r="A76" s="14" t="s">
        <v>333</v>
      </c>
      <c r="B76" s="549" t="s">
        <v>311</v>
      </c>
      <c r="C76" s="679">
        <f>'KV_1.2.sz.mell.'!C76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680">
        <f>C76+J76</f>
        <v>0</v>
      </c>
    </row>
    <row r="77" spans="1:11" s="400" customFormat="1" ht="12" customHeight="1" thickBot="1" x14ac:dyDescent="0.25">
      <c r="A77" s="16" t="s">
        <v>334</v>
      </c>
      <c r="B77" s="550" t="s">
        <v>566</v>
      </c>
      <c r="C77" s="679">
        <f>'KV_1.2.sz.mell.'!C77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680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'KV_1.2.sz.mell.'!C78</f>
        <v>351089932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351089932</v>
      </c>
    </row>
    <row r="79" spans="1:11" s="400" customFormat="1" ht="12" customHeight="1" x14ac:dyDescent="0.2">
      <c r="A79" s="15" t="s">
        <v>335</v>
      </c>
      <c r="B79" s="401" t="s">
        <v>314</v>
      </c>
      <c r="C79" s="679">
        <f>'KV_1.2.sz.mell.'!C79</f>
        <v>351089932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680">
        <f>C79+J79</f>
        <v>351089932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9">
        <f>'KV_1.2.sz.mell.'!C80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680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'KV_1.2.sz.mell.'!C81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9">
        <f>'KV_1.2.sz.mell.'!C82</f>
        <v>0</v>
      </c>
      <c r="D82" s="386"/>
      <c r="E82" s="386"/>
      <c r="F82" s="386"/>
      <c r="G82" s="386"/>
      <c r="H82" s="386"/>
      <c r="I82" s="386"/>
      <c r="J82" s="679">
        <f>D82+E82+F82+G82+H82+I82</f>
        <v>0</v>
      </c>
      <c r="K82" s="680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9">
        <f>'KV_1.2.sz.mell.'!C83</f>
        <v>0</v>
      </c>
      <c r="D83" s="386"/>
      <c r="E83" s="386"/>
      <c r="F83" s="386"/>
      <c r="G83" s="386"/>
      <c r="H83" s="386"/>
      <c r="I83" s="386"/>
      <c r="J83" s="679">
        <f>D83+E83+F83+G83+H83+I83</f>
        <v>0</v>
      </c>
      <c r="K83" s="680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9">
        <f>'KV_1.2.sz.mell.'!C84</f>
        <v>0</v>
      </c>
      <c r="D84" s="386"/>
      <c r="E84" s="386"/>
      <c r="F84" s="386"/>
      <c r="G84" s="386"/>
      <c r="H84" s="386"/>
      <c r="I84" s="386"/>
      <c r="J84" s="679">
        <f>D84+E84+F84+G84+H84+I84</f>
        <v>0</v>
      </c>
      <c r="K84" s="680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'KV_1.2.sz.mell.'!C85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9">
        <f>'KV_1.2.sz.mell.'!C86</f>
        <v>0</v>
      </c>
      <c r="D86" s="386"/>
      <c r="E86" s="386"/>
      <c r="F86" s="386"/>
      <c r="G86" s="386"/>
      <c r="H86" s="386"/>
      <c r="I86" s="386"/>
      <c r="J86" s="679">
        <f t="shared" ref="J86:J91" si="24">D86+E86+F86+G86+H86+I86</f>
        <v>0</v>
      </c>
      <c r="K86" s="680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9">
        <f>'KV_1.2.sz.mell.'!C87</f>
        <v>0</v>
      </c>
      <c r="D87" s="386"/>
      <c r="E87" s="386"/>
      <c r="F87" s="386"/>
      <c r="G87" s="386"/>
      <c r="H87" s="386"/>
      <c r="I87" s="386"/>
      <c r="J87" s="679">
        <f t="shared" si="24"/>
        <v>0</v>
      </c>
      <c r="K87" s="680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9">
        <f>'KV_1.2.sz.mell.'!C88</f>
        <v>0</v>
      </c>
      <c r="D88" s="386"/>
      <c r="E88" s="386"/>
      <c r="F88" s="386"/>
      <c r="G88" s="386"/>
      <c r="H88" s="386"/>
      <c r="I88" s="386"/>
      <c r="J88" s="679">
        <f t="shared" si="24"/>
        <v>0</v>
      </c>
      <c r="K88" s="680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9">
        <f>'KV_1.2.sz.mell.'!C89</f>
        <v>0</v>
      </c>
      <c r="D89" s="386"/>
      <c r="E89" s="386"/>
      <c r="F89" s="386"/>
      <c r="G89" s="386"/>
      <c r="H89" s="386"/>
      <c r="I89" s="386"/>
      <c r="J89" s="679">
        <f t="shared" si="24"/>
        <v>0</v>
      </c>
      <c r="K89" s="680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'KV_1.2.sz.mell.'!C90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'KV_1.2.sz.mell.'!C91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'KV_1.2.sz.mell.'!C92</f>
        <v>368089932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368089932</v>
      </c>
    </row>
    <row r="93" spans="1:11" s="400" customFormat="1" ht="25.5" customHeight="1" thickBot="1" x14ac:dyDescent="0.25">
      <c r="A93" s="449" t="s">
        <v>472</v>
      </c>
      <c r="B93" s="562" t="s">
        <v>474</v>
      </c>
      <c r="C93" s="389">
        <f>'KV_1.2.sz.mell.'!C93</f>
        <v>1367753476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1172582855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410" customFormat="1" ht="16.5" customHeight="1" thickBot="1" x14ac:dyDescent="0.3">
      <c r="A96" s="2106" t="s">
        <v>151</v>
      </c>
      <c r="B96" s="2106"/>
      <c r="C96" s="683"/>
      <c r="K96" s="683" t="str">
        <f>K7</f>
        <v>Forintban!</v>
      </c>
    </row>
    <row r="97" spans="1:11" x14ac:dyDescent="0.25">
      <c r="A97" s="2202" t="s">
        <v>68</v>
      </c>
      <c r="B97" s="2204" t="s">
        <v>745</v>
      </c>
      <c r="C97" s="2206" t="str">
        <f>+CONCATENATE(LEFT(RM_ÖSSZEFÜGGÉSEK!A6,4),". évi")</f>
        <v>2021. évi</v>
      </c>
      <c r="D97" s="2207"/>
      <c r="E97" s="2208"/>
      <c r="F97" s="2208"/>
      <c r="G97" s="2208"/>
      <c r="H97" s="2208"/>
      <c r="I97" s="2208"/>
      <c r="J97" s="2208"/>
      <c r="K97" s="2209"/>
    </row>
    <row r="98" spans="1:11" ht="48.75" thickBot="1" x14ac:dyDescent="0.3">
      <c r="A98" s="2203"/>
      <c r="B98" s="2205"/>
      <c r="C98" s="661" t="s">
        <v>738</v>
      </c>
      <c r="D98" s="662" t="str">
        <f>D9</f>
        <v xml:space="preserve">… . sz. módosítás </v>
      </c>
      <c r="E98" s="662" t="str">
        <f t="shared" ref="E98:K98" si="28">E9</f>
        <v xml:space="preserve">… . sz. módosítás </v>
      </c>
      <c r="F98" s="662" t="str">
        <f t="shared" si="28"/>
        <v xml:space="preserve">… . sz. módosítás </v>
      </c>
      <c r="G98" s="662" t="str">
        <f t="shared" si="28"/>
        <v xml:space="preserve">… . sz. módosítás </v>
      </c>
      <c r="H98" s="662" t="str">
        <f t="shared" si="28"/>
        <v xml:space="preserve">… . sz. módosítás </v>
      </c>
      <c r="I98" s="662" t="str">
        <f t="shared" si="28"/>
        <v xml:space="preserve">… . sz. módosítás </v>
      </c>
      <c r="J98" s="663" t="str">
        <f t="shared" si="28"/>
        <v>Módosítások összesen</v>
      </c>
      <c r="K98" s="664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5" t="s">
        <v>490</v>
      </c>
      <c r="D99" s="665" t="s">
        <v>492</v>
      </c>
      <c r="E99" s="666" t="s">
        <v>491</v>
      </c>
      <c r="F99" s="666" t="s">
        <v>493</v>
      </c>
      <c r="G99" s="666" t="s">
        <v>494</v>
      </c>
      <c r="H99" s="666" t="s">
        <v>495</v>
      </c>
      <c r="I99" s="666" t="s">
        <v>741</v>
      </c>
      <c r="J99" s="666" t="s">
        <v>742</v>
      </c>
      <c r="K99" s="667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'KV_1.2.sz.mell.'!C99</f>
        <v>743094345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743094345</v>
      </c>
    </row>
    <row r="101" spans="1:11" ht="12" customHeight="1" x14ac:dyDescent="0.25">
      <c r="A101" s="17" t="s">
        <v>97</v>
      </c>
      <c r="B101" s="10" t="s">
        <v>48</v>
      </c>
      <c r="C101" s="684">
        <f>'KV_1.2.sz.mell.'!C100</f>
        <v>300245105</v>
      </c>
      <c r="D101" s="483"/>
      <c r="E101" s="483"/>
      <c r="F101" s="483"/>
      <c r="G101" s="483"/>
      <c r="H101" s="483"/>
      <c r="I101" s="483"/>
      <c r="J101" s="684">
        <f t="shared" ref="J101:J120" si="30">D101+E101+F101+G101+H101+I101</f>
        <v>0</v>
      </c>
      <c r="K101" s="685">
        <f t="shared" ref="K101:K120" si="31">C101+J101</f>
        <v>300245105</v>
      </c>
    </row>
    <row r="102" spans="1:11" ht="12" customHeight="1" x14ac:dyDescent="0.25">
      <c r="A102" s="14" t="s">
        <v>98</v>
      </c>
      <c r="B102" s="8" t="s">
        <v>181</v>
      </c>
      <c r="C102" s="686">
        <f>'KV_1.2.sz.mell.'!C101</f>
        <v>46537992</v>
      </c>
      <c r="D102" s="383"/>
      <c r="E102" s="383"/>
      <c r="F102" s="383"/>
      <c r="G102" s="383"/>
      <c r="H102" s="383"/>
      <c r="I102" s="383"/>
      <c r="J102" s="686">
        <f t="shared" si="30"/>
        <v>0</v>
      </c>
      <c r="K102" s="687">
        <f t="shared" si="31"/>
        <v>46537992</v>
      </c>
    </row>
    <row r="103" spans="1:11" ht="12" customHeight="1" x14ac:dyDescent="0.25">
      <c r="A103" s="14" t="s">
        <v>99</v>
      </c>
      <c r="B103" s="8" t="s">
        <v>138</v>
      </c>
      <c r="C103" s="688">
        <f>'KV_1.2.sz.mell.'!C102</f>
        <v>179640627</v>
      </c>
      <c r="D103" s="385"/>
      <c r="E103" s="385"/>
      <c r="F103" s="385"/>
      <c r="G103" s="385"/>
      <c r="H103" s="385"/>
      <c r="I103" s="385"/>
      <c r="J103" s="688">
        <f t="shared" si="30"/>
        <v>0</v>
      </c>
      <c r="K103" s="689">
        <f t="shared" si="31"/>
        <v>179640627</v>
      </c>
    </row>
    <row r="104" spans="1:11" ht="12" customHeight="1" x14ac:dyDescent="0.25">
      <c r="A104" s="14" t="s">
        <v>100</v>
      </c>
      <c r="B104" s="11" t="s">
        <v>182</v>
      </c>
      <c r="C104" s="688">
        <f>'KV_1.2.sz.mell.'!C103</f>
        <v>17000000</v>
      </c>
      <c r="D104" s="385"/>
      <c r="E104" s="385"/>
      <c r="F104" s="385"/>
      <c r="G104" s="385"/>
      <c r="H104" s="385"/>
      <c r="I104" s="385"/>
      <c r="J104" s="688">
        <f t="shared" si="30"/>
        <v>0</v>
      </c>
      <c r="K104" s="689">
        <f t="shared" si="31"/>
        <v>17000000</v>
      </c>
    </row>
    <row r="105" spans="1:11" ht="12" customHeight="1" x14ac:dyDescent="0.25">
      <c r="A105" s="14" t="s">
        <v>111</v>
      </c>
      <c r="B105" s="19" t="s">
        <v>183</v>
      </c>
      <c r="C105" s="688">
        <f>'KV_1.2.sz.mell.'!C104</f>
        <v>199670621</v>
      </c>
      <c r="D105" s="385"/>
      <c r="E105" s="385"/>
      <c r="F105" s="385"/>
      <c r="G105" s="385"/>
      <c r="H105" s="385"/>
      <c r="I105" s="385"/>
      <c r="J105" s="688">
        <f t="shared" si="30"/>
        <v>0</v>
      </c>
      <c r="K105" s="689">
        <f t="shared" si="31"/>
        <v>199670621</v>
      </c>
    </row>
    <row r="106" spans="1:11" ht="12" customHeight="1" x14ac:dyDescent="0.25">
      <c r="A106" s="14" t="s">
        <v>101</v>
      </c>
      <c r="B106" s="8" t="s">
        <v>437</v>
      </c>
      <c r="C106" s="688">
        <f>'KV_1.2.sz.mell.'!C105</f>
        <v>0</v>
      </c>
      <c r="D106" s="385"/>
      <c r="E106" s="385"/>
      <c r="F106" s="385"/>
      <c r="G106" s="385"/>
      <c r="H106" s="385"/>
      <c r="I106" s="385"/>
      <c r="J106" s="688">
        <f t="shared" si="30"/>
        <v>0</v>
      </c>
      <c r="K106" s="689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688">
        <f>'KV_1.2.sz.mell.'!C106</f>
        <v>0</v>
      </c>
      <c r="D107" s="385"/>
      <c r="E107" s="385"/>
      <c r="F107" s="385"/>
      <c r="G107" s="385"/>
      <c r="H107" s="385"/>
      <c r="I107" s="385"/>
      <c r="J107" s="688">
        <f t="shared" si="30"/>
        <v>0</v>
      </c>
      <c r="K107" s="689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688">
        <f>'KV_1.2.sz.mell.'!C107</f>
        <v>0</v>
      </c>
      <c r="D108" s="385"/>
      <c r="E108" s="385"/>
      <c r="F108" s="385"/>
      <c r="G108" s="385"/>
      <c r="H108" s="385"/>
      <c r="I108" s="385"/>
      <c r="J108" s="688">
        <f t="shared" si="30"/>
        <v>0</v>
      </c>
      <c r="K108" s="689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688">
        <f>'KV_1.2.sz.mell.'!C108</f>
        <v>0</v>
      </c>
      <c r="D109" s="385"/>
      <c r="E109" s="385"/>
      <c r="F109" s="385"/>
      <c r="G109" s="385"/>
      <c r="H109" s="385"/>
      <c r="I109" s="385"/>
      <c r="J109" s="688">
        <f t="shared" si="30"/>
        <v>0</v>
      </c>
      <c r="K109" s="689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688">
        <f>'KV_1.2.sz.mell.'!C109</f>
        <v>0</v>
      </c>
      <c r="D110" s="385"/>
      <c r="E110" s="385"/>
      <c r="F110" s="385"/>
      <c r="G110" s="385"/>
      <c r="H110" s="385"/>
      <c r="I110" s="385"/>
      <c r="J110" s="688">
        <f t="shared" si="30"/>
        <v>0</v>
      </c>
      <c r="K110" s="689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688">
        <f>'KV_1.2.sz.mell.'!C110</f>
        <v>0</v>
      </c>
      <c r="D111" s="385"/>
      <c r="E111" s="385"/>
      <c r="F111" s="385"/>
      <c r="G111" s="385"/>
      <c r="H111" s="385"/>
      <c r="I111" s="385"/>
      <c r="J111" s="688">
        <f t="shared" si="30"/>
        <v>0</v>
      </c>
      <c r="K111" s="689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688">
        <f>'KV_1.2.sz.mell.'!C111</f>
        <v>0</v>
      </c>
      <c r="D112" s="385"/>
      <c r="E112" s="385"/>
      <c r="F112" s="385"/>
      <c r="G112" s="385"/>
      <c r="H112" s="385"/>
      <c r="I112" s="385"/>
      <c r="J112" s="688">
        <f t="shared" si="30"/>
        <v>0</v>
      </c>
      <c r="K112" s="689">
        <f t="shared" si="31"/>
        <v>0</v>
      </c>
    </row>
    <row r="113" spans="1:11" ht="12" customHeight="1" x14ac:dyDescent="0.25">
      <c r="A113" s="14" t="s">
        <v>184</v>
      </c>
      <c r="B113" s="140" t="s">
        <v>350</v>
      </c>
      <c r="C113" s="688">
        <f>'KV_1.2.sz.mell.'!C112</f>
        <v>0</v>
      </c>
      <c r="D113" s="385"/>
      <c r="E113" s="385"/>
      <c r="F113" s="385"/>
      <c r="G113" s="385"/>
      <c r="H113" s="385"/>
      <c r="I113" s="385"/>
      <c r="J113" s="688">
        <f t="shared" si="30"/>
        <v>0</v>
      </c>
      <c r="K113" s="689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688">
        <f>'KV_1.2.sz.mell.'!C113</f>
        <v>0</v>
      </c>
      <c r="D114" s="385"/>
      <c r="E114" s="385"/>
      <c r="F114" s="385"/>
      <c r="G114" s="385"/>
      <c r="H114" s="385"/>
      <c r="I114" s="385"/>
      <c r="J114" s="688">
        <f t="shared" si="30"/>
        <v>0</v>
      </c>
      <c r="K114" s="689">
        <f t="shared" si="31"/>
        <v>0</v>
      </c>
    </row>
    <row r="115" spans="1:11" ht="12" customHeight="1" x14ac:dyDescent="0.25">
      <c r="A115" s="13" t="s">
        <v>345</v>
      </c>
      <c r="B115" s="142" t="s">
        <v>352</v>
      </c>
      <c r="C115" s="688">
        <f>'KV_1.2.sz.mell.'!C114</f>
        <v>0</v>
      </c>
      <c r="D115" s="385"/>
      <c r="E115" s="385"/>
      <c r="F115" s="385"/>
      <c r="G115" s="385"/>
      <c r="H115" s="385"/>
      <c r="I115" s="385"/>
      <c r="J115" s="688">
        <f t="shared" si="30"/>
        <v>0</v>
      </c>
      <c r="K115" s="689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688">
        <f>'KV_1.2.sz.mell.'!C115</f>
        <v>0</v>
      </c>
      <c r="D116" s="385"/>
      <c r="E116" s="385"/>
      <c r="F116" s="385"/>
      <c r="G116" s="385"/>
      <c r="H116" s="385"/>
      <c r="I116" s="385"/>
      <c r="J116" s="688">
        <f t="shared" si="30"/>
        <v>0</v>
      </c>
      <c r="K116" s="689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688">
        <f>'KV_1.2.sz.mell.'!C116</f>
        <v>0</v>
      </c>
      <c r="D117" s="385"/>
      <c r="E117" s="385"/>
      <c r="F117" s="385"/>
      <c r="G117" s="385"/>
      <c r="H117" s="385"/>
      <c r="I117" s="385"/>
      <c r="J117" s="688">
        <f t="shared" si="30"/>
        <v>0</v>
      </c>
      <c r="K117" s="689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686">
        <f>'KV_1.2.sz.mell.'!C117</f>
        <v>0</v>
      </c>
      <c r="D118" s="383"/>
      <c r="E118" s="383"/>
      <c r="F118" s="383"/>
      <c r="G118" s="383"/>
      <c r="H118" s="383"/>
      <c r="I118" s="383"/>
      <c r="J118" s="686">
        <f t="shared" si="30"/>
        <v>0</v>
      </c>
      <c r="K118" s="687">
        <f t="shared" si="31"/>
        <v>0</v>
      </c>
    </row>
    <row r="119" spans="1:11" ht="12" customHeight="1" x14ac:dyDescent="0.25">
      <c r="A119" s="14" t="s">
        <v>439</v>
      </c>
      <c r="B119" s="8" t="s">
        <v>441</v>
      </c>
      <c r="C119" s="686">
        <f>'KV_1.2.sz.mell.'!C118</f>
        <v>0</v>
      </c>
      <c r="D119" s="383"/>
      <c r="E119" s="383"/>
      <c r="F119" s="383"/>
      <c r="G119" s="383"/>
      <c r="H119" s="383"/>
      <c r="I119" s="383"/>
      <c r="J119" s="686">
        <f t="shared" si="30"/>
        <v>0</v>
      </c>
      <c r="K119" s="687">
        <f t="shared" si="31"/>
        <v>0</v>
      </c>
    </row>
    <row r="120" spans="1:11" ht="12" customHeight="1" thickBot="1" x14ac:dyDescent="0.3">
      <c r="A120" s="18" t="s">
        <v>440</v>
      </c>
      <c r="B120" s="471" t="s">
        <v>442</v>
      </c>
      <c r="C120" s="690">
        <f>'KV_1.2.sz.mell.'!C119</f>
        <v>0</v>
      </c>
      <c r="D120" s="484"/>
      <c r="E120" s="484"/>
      <c r="F120" s="484"/>
      <c r="G120" s="484"/>
      <c r="H120" s="484"/>
      <c r="I120" s="484"/>
      <c r="J120" s="690">
        <f t="shared" si="30"/>
        <v>0</v>
      </c>
      <c r="K120" s="677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382">
        <f>'KV_1.2.sz.mell.'!C120</f>
        <v>596836313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596836313</v>
      </c>
    </row>
    <row r="122" spans="1:11" ht="12" customHeight="1" x14ac:dyDescent="0.25">
      <c r="A122" s="15" t="s">
        <v>103</v>
      </c>
      <c r="B122" s="8" t="s">
        <v>227</v>
      </c>
      <c r="C122" s="1377">
        <f>'KV_1.2.sz.mell.'!C121</f>
        <v>429646847</v>
      </c>
      <c r="D122" s="691"/>
      <c r="E122" s="691"/>
      <c r="F122" s="691"/>
      <c r="G122" s="691"/>
      <c r="H122" s="691"/>
      <c r="I122" s="384"/>
      <c r="J122" s="668">
        <f t="shared" ref="J122:J134" si="33">D122+E122+F122+G122+H122+I122</f>
        <v>0</v>
      </c>
      <c r="K122" s="669">
        <f t="shared" ref="K122:K134" si="34">C122+J122</f>
        <v>429646847</v>
      </c>
    </row>
    <row r="123" spans="1:11" ht="12" customHeight="1" x14ac:dyDescent="0.25">
      <c r="A123" s="15" t="s">
        <v>104</v>
      </c>
      <c r="B123" s="12" t="s">
        <v>359</v>
      </c>
      <c r="C123" s="1377">
        <f>'KV_1.2.sz.mell.'!C122</f>
        <v>0</v>
      </c>
      <c r="D123" s="691"/>
      <c r="E123" s="691"/>
      <c r="F123" s="691"/>
      <c r="G123" s="691"/>
      <c r="H123" s="691"/>
      <c r="I123" s="384"/>
      <c r="J123" s="668">
        <f t="shared" si="33"/>
        <v>0</v>
      </c>
      <c r="K123" s="669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1378">
        <f>'KV_1.2.sz.mell.'!C123</f>
        <v>117613706</v>
      </c>
      <c r="D124" s="692"/>
      <c r="E124" s="692"/>
      <c r="F124" s="692"/>
      <c r="G124" s="692"/>
      <c r="H124" s="692"/>
      <c r="I124" s="383"/>
      <c r="J124" s="686">
        <f t="shared" si="33"/>
        <v>0</v>
      </c>
      <c r="K124" s="687">
        <f t="shared" si="34"/>
        <v>117613706</v>
      </c>
    </row>
    <row r="125" spans="1:11" ht="12" customHeight="1" x14ac:dyDescent="0.25">
      <c r="A125" s="15" t="s">
        <v>106</v>
      </c>
      <c r="B125" s="12" t="s">
        <v>360</v>
      </c>
      <c r="C125" s="1378">
        <f>'KV_1.2.sz.mell.'!C124</f>
        <v>0</v>
      </c>
      <c r="D125" s="692"/>
      <c r="E125" s="692"/>
      <c r="F125" s="692"/>
      <c r="G125" s="692"/>
      <c r="H125" s="692"/>
      <c r="I125" s="383"/>
      <c r="J125" s="686">
        <f t="shared" si="33"/>
        <v>0</v>
      </c>
      <c r="K125" s="687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1378">
        <f>'KV_1.2.sz.mell.'!C125</f>
        <v>49575760</v>
      </c>
      <c r="D126" s="692"/>
      <c r="E126" s="692"/>
      <c r="F126" s="692"/>
      <c r="G126" s="692"/>
      <c r="H126" s="692"/>
      <c r="I126" s="383"/>
      <c r="J126" s="686">
        <f t="shared" si="33"/>
        <v>0</v>
      </c>
      <c r="K126" s="687">
        <f t="shared" si="34"/>
        <v>49575760</v>
      </c>
    </row>
    <row r="127" spans="1:11" ht="12" customHeight="1" x14ac:dyDescent="0.25">
      <c r="A127" s="15" t="s">
        <v>116</v>
      </c>
      <c r="B127" s="278" t="s">
        <v>423</v>
      </c>
      <c r="C127" s="1378">
        <f>'KV_1.2.sz.mell.'!C126</f>
        <v>0</v>
      </c>
      <c r="D127" s="692"/>
      <c r="E127" s="692"/>
      <c r="F127" s="692"/>
      <c r="G127" s="692"/>
      <c r="H127" s="692"/>
      <c r="I127" s="383"/>
      <c r="J127" s="686">
        <f t="shared" si="33"/>
        <v>0</v>
      </c>
      <c r="K127" s="687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1378">
        <f>'KV_1.2.sz.mell.'!C127</f>
        <v>0</v>
      </c>
      <c r="D128" s="692"/>
      <c r="E128" s="692"/>
      <c r="F128" s="692"/>
      <c r="G128" s="692"/>
      <c r="H128" s="692"/>
      <c r="I128" s="383"/>
      <c r="J128" s="686">
        <f t="shared" si="33"/>
        <v>0</v>
      </c>
      <c r="K128" s="687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1378">
        <f>'KV_1.2.sz.mell.'!C128</f>
        <v>0</v>
      </c>
      <c r="D129" s="692"/>
      <c r="E129" s="692"/>
      <c r="F129" s="692"/>
      <c r="G129" s="692"/>
      <c r="H129" s="692"/>
      <c r="I129" s="383"/>
      <c r="J129" s="686">
        <f t="shared" si="33"/>
        <v>0</v>
      </c>
      <c r="K129" s="687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1378">
        <f>'KV_1.2.sz.mell.'!C129</f>
        <v>0</v>
      </c>
      <c r="D130" s="692"/>
      <c r="E130" s="692"/>
      <c r="F130" s="692"/>
      <c r="G130" s="692"/>
      <c r="H130" s="692"/>
      <c r="I130" s="383"/>
      <c r="J130" s="686">
        <f t="shared" si="33"/>
        <v>0</v>
      </c>
      <c r="K130" s="687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1378">
        <f>'KV_1.2.sz.mell.'!C130</f>
        <v>0</v>
      </c>
      <c r="D131" s="692"/>
      <c r="E131" s="692"/>
      <c r="F131" s="692"/>
      <c r="G131" s="692"/>
      <c r="H131" s="692"/>
      <c r="I131" s="383"/>
      <c r="J131" s="686">
        <f t="shared" si="33"/>
        <v>0</v>
      </c>
      <c r="K131" s="687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1378">
        <f>'KV_1.2.sz.mell.'!C131</f>
        <v>0</v>
      </c>
      <c r="D132" s="692"/>
      <c r="E132" s="692"/>
      <c r="F132" s="692"/>
      <c r="G132" s="692"/>
      <c r="H132" s="692"/>
      <c r="I132" s="383"/>
      <c r="J132" s="686">
        <f t="shared" si="33"/>
        <v>0</v>
      </c>
      <c r="K132" s="687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1378">
        <f>'KV_1.2.sz.mell.'!C132</f>
        <v>0</v>
      </c>
      <c r="D133" s="692"/>
      <c r="E133" s="692"/>
      <c r="F133" s="692"/>
      <c r="G133" s="692"/>
      <c r="H133" s="692"/>
      <c r="I133" s="383"/>
      <c r="J133" s="686">
        <f t="shared" si="33"/>
        <v>0</v>
      </c>
      <c r="K133" s="687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1379">
        <f>'KV_1.2.sz.mell.'!C133</f>
        <v>0</v>
      </c>
      <c r="D134" s="693"/>
      <c r="E134" s="693"/>
      <c r="F134" s="693"/>
      <c r="G134" s="693"/>
      <c r="H134" s="693"/>
      <c r="I134" s="385"/>
      <c r="J134" s="688">
        <f t="shared" si="33"/>
        <v>0</v>
      </c>
      <c r="K134" s="689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694">
        <f>'KV_1.2.sz.mell.'!C134</f>
        <v>1339930658</v>
      </c>
      <c r="D135" s="694">
        <f t="shared" ref="D135:K135" si="35">+D100+D121</f>
        <v>0</v>
      </c>
      <c r="E135" s="694">
        <f t="shared" si="35"/>
        <v>0</v>
      </c>
      <c r="F135" s="694">
        <f t="shared" si="35"/>
        <v>0</v>
      </c>
      <c r="G135" s="694">
        <f t="shared" si="35"/>
        <v>0</v>
      </c>
      <c r="H135" s="694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1339930658</v>
      </c>
    </row>
    <row r="136" spans="1:11" ht="12" customHeight="1" thickBot="1" x14ac:dyDescent="0.3">
      <c r="A136" s="20" t="s">
        <v>20</v>
      </c>
      <c r="B136" s="122" t="s">
        <v>746</v>
      </c>
      <c r="C136" s="694">
        <f>'KV_1.2.sz.mell.'!C135</f>
        <v>17000000</v>
      </c>
      <c r="D136" s="694">
        <f t="shared" ref="D136:K136" si="36">+D137+D138+D139</f>
        <v>0</v>
      </c>
      <c r="E136" s="694">
        <f t="shared" si="36"/>
        <v>0</v>
      </c>
      <c r="F136" s="694">
        <f t="shared" si="36"/>
        <v>0</v>
      </c>
      <c r="G136" s="694">
        <f t="shared" si="36"/>
        <v>0</v>
      </c>
      <c r="H136" s="694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17000000</v>
      </c>
    </row>
    <row r="137" spans="1:11" ht="12" customHeight="1" x14ac:dyDescent="0.25">
      <c r="A137" s="15" t="s">
        <v>265</v>
      </c>
      <c r="B137" s="12" t="s">
        <v>451</v>
      </c>
      <c r="C137" s="1378">
        <f>'KV_1.2.sz.mell.'!C136</f>
        <v>0</v>
      </c>
      <c r="D137" s="692"/>
      <c r="E137" s="692"/>
      <c r="F137" s="692"/>
      <c r="G137" s="692"/>
      <c r="H137" s="692"/>
      <c r="I137" s="383"/>
      <c r="J137" s="668">
        <f>D137+E137+F137+G137+H137+I137</f>
        <v>0</v>
      </c>
      <c r="K137" s="687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1378">
        <f>'KV_1.2.sz.mell.'!C137</f>
        <v>17000000</v>
      </c>
      <c r="D138" s="692"/>
      <c r="E138" s="692"/>
      <c r="F138" s="692"/>
      <c r="G138" s="692"/>
      <c r="H138" s="692"/>
      <c r="I138" s="383"/>
      <c r="J138" s="668">
        <f>D138+E138+F138+G138+H138+I138</f>
        <v>0</v>
      </c>
      <c r="K138" s="687">
        <f>C138+J138</f>
        <v>17000000</v>
      </c>
    </row>
    <row r="139" spans="1:11" ht="12" customHeight="1" thickBot="1" x14ac:dyDescent="0.3">
      <c r="A139" s="13" t="s">
        <v>267</v>
      </c>
      <c r="B139" s="12" t="s">
        <v>453</v>
      </c>
      <c r="C139" s="1378">
        <f>'KV_1.2.sz.mell.'!C138</f>
        <v>0</v>
      </c>
      <c r="D139" s="692"/>
      <c r="E139" s="692"/>
      <c r="F139" s="692"/>
      <c r="G139" s="692"/>
      <c r="H139" s="692"/>
      <c r="I139" s="383"/>
      <c r="J139" s="668">
        <f>D139+E139+F139+G139+H139+I139</f>
        <v>0</v>
      </c>
      <c r="K139" s="687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694">
        <f>'KV_1.2.sz.mell.'!C139</f>
        <v>0</v>
      </c>
      <c r="D140" s="694">
        <f t="shared" ref="D140:K140" si="37">SUM(D141:D146)</f>
        <v>0</v>
      </c>
      <c r="E140" s="694">
        <f t="shared" si="37"/>
        <v>0</v>
      </c>
      <c r="F140" s="694">
        <f t="shared" si="37"/>
        <v>0</v>
      </c>
      <c r="G140" s="694">
        <f t="shared" si="37"/>
        <v>0</v>
      </c>
      <c r="H140" s="694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1378">
        <f>'KV_1.2.sz.mell.'!C140</f>
        <v>0</v>
      </c>
      <c r="D141" s="692"/>
      <c r="E141" s="692"/>
      <c r="F141" s="692"/>
      <c r="G141" s="692"/>
      <c r="H141" s="692"/>
      <c r="I141" s="383"/>
      <c r="J141" s="686">
        <f t="shared" ref="J141:J146" si="38">D141+E141+F141+G141+H141+I141</f>
        <v>0</v>
      </c>
      <c r="K141" s="687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1378">
        <f>'KV_1.2.sz.mell.'!C141</f>
        <v>0</v>
      </c>
      <c r="D142" s="692"/>
      <c r="E142" s="692"/>
      <c r="F142" s="692"/>
      <c r="G142" s="692"/>
      <c r="H142" s="692"/>
      <c r="I142" s="383"/>
      <c r="J142" s="686">
        <f t="shared" si="38"/>
        <v>0</v>
      </c>
      <c r="K142" s="687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1378">
        <f>'KV_1.2.sz.mell.'!C142</f>
        <v>0</v>
      </c>
      <c r="D143" s="692"/>
      <c r="E143" s="692"/>
      <c r="F143" s="692"/>
      <c r="G143" s="692"/>
      <c r="H143" s="692"/>
      <c r="I143" s="383"/>
      <c r="J143" s="686">
        <f t="shared" si="38"/>
        <v>0</v>
      </c>
      <c r="K143" s="687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1378">
        <f>'KV_1.2.sz.mell.'!C143</f>
        <v>0</v>
      </c>
      <c r="D144" s="692"/>
      <c r="E144" s="692"/>
      <c r="F144" s="692"/>
      <c r="G144" s="692"/>
      <c r="H144" s="692"/>
      <c r="I144" s="383"/>
      <c r="J144" s="686">
        <f t="shared" si="38"/>
        <v>0</v>
      </c>
      <c r="K144" s="687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1378">
        <f>'KV_1.2.sz.mell.'!C144</f>
        <v>0</v>
      </c>
      <c r="D145" s="692"/>
      <c r="E145" s="692"/>
      <c r="F145" s="692"/>
      <c r="G145" s="692"/>
      <c r="H145" s="692"/>
      <c r="I145" s="383"/>
      <c r="J145" s="686">
        <f t="shared" si="38"/>
        <v>0</v>
      </c>
      <c r="K145" s="687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1378">
        <f>'KV_1.2.sz.mell.'!C145</f>
        <v>0</v>
      </c>
      <c r="D146" s="692"/>
      <c r="E146" s="692"/>
      <c r="F146" s="692"/>
      <c r="G146" s="692"/>
      <c r="H146" s="692"/>
      <c r="I146" s="383"/>
      <c r="J146" s="686">
        <f t="shared" si="38"/>
        <v>0</v>
      </c>
      <c r="K146" s="687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695">
        <f>'KV_1.2.sz.mell.'!C146</f>
        <v>10822818</v>
      </c>
      <c r="D147" s="695">
        <f t="shared" ref="D147:K147" si="40">+D148+D149+D150+D151</f>
        <v>0</v>
      </c>
      <c r="E147" s="695">
        <f t="shared" si="40"/>
        <v>0</v>
      </c>
      <c r="F147" s="695">
        <f t="shared" si="40"/>
        <v>0</v>
      </c>
      <c r="G147" s="695">
        <f t="shared" si="40"/>
        <v>0</v>
      </c>
      <c r="H147" s="695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10822818</v>
      </c>
    </row>
    <row r="148" spans="1:15" ht="12" customHeight="1" x14ac:dyDescent="0.25">
      <c r="A148" s="15" t="s">
        <v>93</v>
      </c>
      <c r="B148" s="9" t="s">
        <v>366</v>
      </c>
      <c r="C148" s="1378">
        <f>'KV_1.2.sz.mell.'!C147</f>
        <v>0</v>
      </c>
      <c r="D148" s="692"/>
      <c r="E148" s="692"/>
      <c r="F148" s="692"/>
      <c r="G148" s="692"/>
      <c r="H148" s="692"/>
      <c r="I148" s="383"/>
      <c r="J148" s="686">
        <f>D148+E148+F148+G148+H148+I148</f>
        <v>0</v>
      </c>
      <c r="K148" s="687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1378">
        <f>'KV_1.2.sz.mell.'!C148</f>
        <v>10822818</v>
      </c>
      <c r="D149" s="692"/>
      <c r="E149" s="692"/>
      <c r="F149" s="692"/>
      <c r="G149" s="692"/>
      <c r="H149" s="692"/>
      <c r="I149" s="383"/>
      <c r="J149" s="686">
        <f>D149+E149+F149+G149+H149+I149</f>
        <v>0</v>
      </c>
      <c r="K149" s="687">
        <f>C149+J149</f>
        <v>10822818</v>
      </c>
    </row>
    <row r="150" spans="1:15" ht="12" customHeight="1" x14ac:dyDescent="0.25">
      <c r="A150" s="15" t="s">
        <v>283</v>
      </c>
      <c r="B150" s="9" t="s">
        <v>459</v>
      </c>
      <c r="C150" s="1378">
        <f>'KV_1.2.sz.mell.'!C149</f>
        <v>0</v>
      </c>
      <c r="D150" s="692"/>
      <c r="E150" s="692"/>
      <c r="F150" s="692"/>
      <c r="G150" s="692"/>
      <c r="H150" s="692"/>
      <c r="I150" s="383"/>
      <c r="J150" s="686">
        <f>D150+E150+F150+G150+H150+I150</f>
        <v>0</v>
      </c>
      <c r="K150" s="687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1378">
        <f>'KV_1.2.sz.mell.'!C150</f>
        <v>0</v>
      </c>
      <c r="D151" s="692"/>
      <c r="E151" s="692"/>
      <c r="F151" s="692"/>
      <c r="G151" s="692"/>
      <c r="H151" s="692"/>
      <c r="I151" s="383"/>
      <c r="J151" s="686">
        <f>D151+E151+F151+G151+H151+I151</f>
        <v>0</v>
      </c>
      <c r="K151" s="687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6">
        <f>'KV_1.2.sz.mell.'!C151</f>
        <v>0</v>
      </c>
      <c r="D152" s="696">
        <f t="shared" ref="D152:K152" si="41">SUM(D153:D157)</f>
        <v>0</v>
      </c>
      <c r="E152" s="696">
        <f t="shared" si="41"/>
        <v>0</v>
      </c>
      <c r="F152" s="696">
        <f t="shared" si="41"/>
        <v>0</v>
      </c>
      <c r="G152" s="696">
        <f t="shared" si="41"/>
        <v>0</v>
      </c>
      <c r="H152" s="696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1378">
        <f>'KV_1.2.sz.mell.'!C152</f>
        <v>0</v>
      </c>
      <c r="D153" s="692"/>
      <c r="E153" s="692"/>
      <c r="F153" s="692"/>
      <c r="G153" s="692"/>
      <c r="H153" s="692"/>
      <c r="I153" s="383"/>
      <c r="J153" s="686">
        <f t="shared" ref="J153:J159" si="42">D153+E153+F153+G153+H153+I153</f>
        <v>0</v>
      </c>
      <c r="K153" s="687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1378">
        <f>'KV_1.2.sz.mell.'!C153</f>
        <v>0</v>
      </c>
      <c r="D154" s="692"/>
      <c r="E154" s="692"/>
      <c r="F154" s="692"/>
      <c r="G154" s="692"/>
      <c r="H154" s="692"/>
      <c r="I154" s="383"/>
      <c r="J154" s="686">
        <f t="shared" si="42"/>
        <v>0</v>
      </c>
      <c r="K154" s="687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1378">
        <f>'KV_1.2.sz.mell.'!C154</f>
        <v>0</v>
      </c>
      <c r="D155" s="692"/>
      <c r="E155" s="692"/>
      <c r="F155" s="692"/>
      <c r="G155" s="692"/>
      <c r="H155" s="692"/>
      <c r="I155" s="383"/>
      <c r="J155" s="686">
        <f t="shared" si="42"/>
        <v>0</v>
      </c>
      <c r="K155" s="687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1378">
        <f>'KV_1.2.sz.mell.'!C155</f>
        <v>0</v>
      </c>
      <c r="D156" s="692"/>
      <c r="E156" s="692"/>
      <c r="F156" s="692"/>
      <c r="G156" s="692"/>
      <c r="H156" s="692"/>
      <c r="I156" s="383"/>
      <c r="J156" s="686">
        <f t="shared" si="42"/>
        <v>0</v>
      </c>
      <c r="K156" s="687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1378">
        <f>'KV_1.2.sz.mell.'!C156</f>
        <v>0</v>
      </c>
      <c r="D157" s="692"/>
      <c r="E157" s="693"/>
      <c r="F157" s="693"/>
      <c r="G157" s="693"/>
      <c r="H157" s="693"/>
      <c r="I157" s="385"/>
      <c r="J157" s="688">
        <f t="shared" si="42"/>
        <v>0</v>
      </c>
      <c r="K157" s="689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6">
        <f>'KV_1.2.sz.mell.'!C157</f>
        <v>0</v>
      </c>
      <c r="D158" s="697"/>
      <c r="E158" s="697"/>
      <c r="F158" s="697"/>
      <c r="G158" s="697"/>
      <c r="H158" s="697"/>
      <c r="I158" s="487"/>
      <c r="J158" s="486">
        <f t="shared" si="42"/>
        <v>0</v>
      </c>
      <c r="K158" s="698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6">
        <f>'KV_1.2.sz.mell.'!C158</f>
        <v>0</v>
      </c>
      <c r="D159" s="697"/>
      <c r="E159" s="699"/>
      <c r="F159" s="699"/>
      <c r="G159" s="699"/>
      <c r="H159" s="699"/>
      <c r="I159" s="700"/>
      <c r="J159" s="701">
        <f t="shared" si="42"/>
        <v>0</v>
      </c>
      <c r="K159" s="669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702">
        <f>'KV_1.2.sz.mell.'!C159</f>
        <v>27822818</v>
      </c>
      <c r="D160" s="702">
        <f t="shared" ref="D160:K160" si="44">+D136+D140+D147+D152+D158+D159</f>
        <v>0</v>
      </c>
      <c r="E160" s="702">
        <f t="shared" si="44"/>
        <v>0</v>
      </c>
      <c r="F160" s="702">
        <f t="shared" si="44"/>
        <v>0</v>
      </c>
      <c r="G160" s="702">
        <f t="shared" si="44"/>
        <v>0</v>
      </c>
      <c r="H160" s="702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27822818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702">
        <f>'KV_1.2.sz.mell.'!C160</f>
        <v>1367753476</v>
      </c>
      <c r="D161" s="702">
        <f t="shared" ref="D161:K161" si="45">+D135+D160</f>
        <v>0</v>
      </c>
      <c r="E161" s="702">
        <f t="shared" si="45"/>
        <v>0</v>
      </c>
      <c r="F161" s="702">
        <f t="shared" si="45"/>
        <v>0</v>
      </c>
      <c r="G161" s="702">
        <f t="shared" si="45"/>
        <v>0</v>
      </c>
      <c r="H161" s="702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1367753476</v>
      </c>
    </row>
    <row r="162" spans="1:11" ht="14.1" customHeight="1" x14ac:dyDescent="0.25">
      <c r="C162" s="650">
        <f>C93-C161</f>
        <v>0</v>
      </c>
      <c r="D162" s="704"/>
      <c r="E162" s="704"/>
      <c r="F162" s="704"/>
      <c r="G162" s="704"/>
      <c r="H162" s="704"/>
      <c r="I162" s="704"/>
      <c r="J162" s="704"/>
      <c r="K162" s="650">
        <f>K93-K161</f>
        <v>-195170621</v>
      </c>
    </row>
    <row r="163" spans="1:11" x14ac:dyDescent="0.25">
      <c r="A163" s="2210" t="s">
        <v>368</v>
      </c>
      <c r="B163" s="2210"/>
      <c r="C163" s="2210"/>
      <c r="D163" s="2210"/>
      <c r="E163" s="2210"/>
      <c r="F163" s="2210"/>
      <c r="G163" s="2210"/>
      <c r="H163" s="2210"/>
      <c r="I163" s="2210"/>
      <c r="J163" s="2210"/>
      <c r="K163" s="2210"/>
    </row>
    <row r="164" spans="1:11" ht="15.2" customHeight="1" thickBot="1" x14ac:dyDescent="0.3">
      <c r="A164" s="2108" t="s">
        <v>152</v>
      </c>
      <c r="B164" s="2108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5">
        <f>+C68-C135</f>
        <v>-340267114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-535437735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340267114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340267114</v>
      </c>
    </row>
  </sheetData>
  <sheetProtection sheet="1"/>
  <customSheetViews>
    <customSheetView guid="{9A8A2574-4E4C-4A0E-A4B4-611EAAF4A38D}" scale="120" topLeftCell="A17">
      <selection activeCell="J33" sqref="J33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zoomScale="120" zoomScaleNormal="120" zoomScaleSheetLayoutView="100" workbookViewId="0">
      <selection activeCell="A4" sqref="A4:K4"/>
    </sheetView>
  </sheetViews>
  <sheetFormatPr defaultRowHeight="15.75" x14ac:dyDescent="0.25"/>
  <cols>
    <col min="1" max="1" width="7.5" style="1249" customWidth="1"/>
    <col min="2" max="2" width="59.6640625" style="1249" customWidth="1"/>
    <col min="3" max="3" width="14.83203125" style="1259" customWidth="1"/>
    <col min="4" max="11" width="14.83203125" style="1252" customWidth="1"/>
    <col min="12" max="16384" width="9.33203125" style="1252"/>
  </cols>
  <sheetData>
    <row r="1" spans="1:11" x14ac:dyDescent="0.25">
      <c r="A1" s="1251"/>
      <c r="B1" s="2224" t="str">
        <f>CONCATENATE("1.3. melléklet ",RM_ALAPADATOK!A7," ",RM_ALAPADATOK!B7," ",RM_ALAPADATOK!C7," ",RM_ALAPADATOK!D7," ",RM_ALAPADATOK!E7," ",RM_ALAPADATOK!F7," ",RM_ALAPADATOK!G7," ",RM_ALAPADATOK!H7)</f>
        <v>1.3. melléklet a … / 2021. ( ……. ) önkormányzati rendelethez</v>
      </c>
      <c r="C1" s="2225"/>
      <c r="D1" s="2225"/>
      <c r="E1" s="2225"/>
      <c r="F1" s="2225"/>
      <c r="G1" s="2225"/>
      <c r="H1" s="2225"/>
      <c r="I1" s="2225"/>
      <c r="J1" s="2225"/>
      <c r="K1" s="2225"/>
    </row>
    <row r="2" spans="1:11" x14ac:dyDescent="0.25">
      <c r="A2" s="1251"/>
      <c r="B2" s="1251"/>
      <c r="C2" s="1253"/>
      <c r="D2" s="1254"/>
      <c r="E2" s="1254"/>
      <c r="F2" s="1254"/>
      <c r="G2" s="1254"/>
      <c r="H2" s="1254"/>
      <c r="I2" s="1254"/>
      <c r="J2" s="1254"/>
      <c r="K2" s="1254"/>
    </row>
    <row r="3" spans="1:11" x14ac:dyDescent="0.25">
      <c r="A3" s="2226" t="str">
        <f>CONCATENATE(RM_ALAPADATOK!A4)</f>
        <v/>
      </c>
      <c r="B3" s="2226"/>
      <c r="C3" s="2227"/>
      <c r="D3" s="2226"/>
      <c r="E3" s="2226"/>
      <c r="F3" s="2226"/>
      <c r="G3" s="2226"/>
      <c r="H3" s="2226"/>
      <c r="I3" s="2226"/>
      <c r="J3" s="2226"/>
      <c r="K3" s="2226"/>
    </row>
    <row r="4" spans="1:11" x14ac:dyDescent="0.25">
      <c r="A4" s="2226" t="str">
        <f>CONCATENATE(RM_ALAPADATOK!D7," ÉVI KÖLTSÉGVETÉSI RENDELET ÖNKÉNT VÁLLALT FELADATOK BEVÉTELEINEK KIADÁSAINAK MÓDOSÍTÁSA")</f>
        <v>2021. ÉVI KÖLTSÉGVETÉSI RENDELET ÖNKÉNT VÁLLALT FELADATOK BEVÉTELEINEK KIADÁSAINAK MÓDOSÍTÁSA</v>
      </c>
      <c r="B4" s="2226"/>
      <c r="C4" s="2227"/>
      <c r="D4" s="2226"/>
      <c r="E4" s="2226"/>
      <c r="F4" s="2226"/>
      <c r="G4" s="2226"/>
      <c r="H4" s="2226"/>
      <c r="I4" s="2226"/>
      <c r="J4" s="2226"/>
      <c r="K4" s="2226"/>
    </row>
    <row r="5" spans="1:11" x14ac:dyDescent="0.25">
      <c r="A5" s="1251"/>
      <c r="B5" s="1251"/>
      <c r="C5" s="1253"/>
      <c r="D5" s="1254"/>
      <c r="E5" s="1254"/>
      <c r="F5" s="1254"/>
      <c r="G5" s="1254"/>
      <c r="H5" s="1254"/>
      <c r="I5" s="1254"/>
      <c r="J5" s="1254"/>
      <c r="K5" s="1254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1255"/>
      <c r="D7" s="1254"/>
      <c r="E7" s="1254"/>
      <c r="F7" s="1254"/>
      <c r="G7" s="1254"/>
      <c r="H7" s="1254"/>
      <c r="I7" s="1254"/>
      <c r="J7" s="1254"/>
      <c r="K7" s="1255" t="s">
        <v>559</v>
      </c>
    </row>
    <row r="8" spans="1:11" x14ac:dyDescent="0.25">
      <c r="A8" s="2215" t="s">
        <v>68</v>
      </c>
      <c r="B8" s="2217" t="s">
        <v>16</v>
      </c>
      <c r="C8" s="2219" t="str">
        <f>+CONCATENATE(LEFT(RM_ÖSSZEFÜGGÉSEK!A6,4),". évi")</f>
        <v>2021. évi</v>
      </c>
      <c r="D8" s="2220"/>
      <c r="E8" s="2221"/>
      <c r="F8" s="2221"/>
      <c r="G8" s="2221"/>
      <c r="H8" s="2221"/>
      <c r="I8" s="2221"/>
      <c r="J8" s="2221"/>
      <c r="K8" s="2222"/>
    </row>
    <row r="9" spans="1:11" ht="48.75" thickBot="1" x14ac:dyDescent="0.3">
      <c r="A9" s="2216"/>
      <c r="B9" s="2218"/>
      <c r="C9" s="1351" t="s">
        <v>738</v>
      </c>
      <c r="D9" s="1227" t="str">
        <f>'RM_1.1.sz.mell.'!D9</f>
        <v xml:space="preserve">… . sz. módosítás </v>
      </c>
      <c r="E9" s="1227" t="str">
        <f>'RM_1.1.sz.mell.'!E9</f>
        <v xml:space="preserve">… . sz. módosítás </v>
      </c>
      <c r="F9" s="1227" t="str">
        <f>'RM_1.1.sz.mell.'!F9</f>
        <v xml:space="preserve">… . sz. módosítás </v>
      </c>
      <c r="G9" s="1227" t="str">
        <f>'RM_1.1.sz.mell.'!G9</f>
        <v xml:space="preserve">… . sz. módosítás </v>
      </c>
      <c r="H9" s="1227" t="str">
        <f>'RM_1.1.sz.mell.'!H9</f>
        <v xml:space="preserve">… . sz. módosítás </v>
      </c>
      <c r="I9" s="1227" t="str">
        <f>'RM_1.1.sz.mell.'!I9</f>
        <v xml:space="preserve">… . sz. módosítás </v>
      </c>
      <c r="J9" s="1352" t="str">
        <f>'RM_1.1.sz.mell.'!J9</f>
        <v>Módosítások összesen</v>
      </c>
      <c r="K9" s="1182" t="str">
        <f>'RM_1.1.sz.mell.'!K9</f>
        <v>….számú módosítás utáni előirányzat</v>
      </c>
    </row>
    <row r="10" spans="1:11" s="1256" customFormat="1" ht="12" customHeight="1" thickBot="1" x14ac:dyDescent="0.25">
      <c r="A10" s="1183" t="s">
        <v>488</v>
      </c>
      <c r="B10" s="1184" t="s">
        <v>489</v>
      </c>
      <c r="C10" s="1353" t="s">
        <v>490</v>
      </c>
      <c r="D10" s="1353" t="s">
        <v>492</v>
      </c>
      <c r="E10" s="1354" t="s">
        <v>491</v>
      </c>
      <c r="F10" s="1354" t="s">
        <v>493</v>
      </c>
      <c r="G10" s="1354" t="s">
        <v>494</v>
      </c>
      <c r="H10" s="1354" t="s">
        <v>495</v>
      </c>
      <c r="I10" s="1354" t="s">
        <v>741</v>
      </c>
      <c r="J10" s="1354" t="s">
        <v>742</v>
      </c>
      <c r="K10" s="667" t="s">
        <v>743</v>
      </c>
    </row>
    <row r="11" spans="1:11" s="1210" customFormat="1" ht="12" customHeight="1" thickBot="1" x14ac:dyDescent="0.25">
      <c r="A11" s="1185" t="s">
        <v>17</v>
      </c>
      <c r="B11" s="1186" t="s">
        <v>249</v>
      </c>
      <c r="C11" s="382">
        <f>'KV_1.3.sz.mell.'!C10</f>
        <v>9099230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9099230</v>
      </c>
    </row>
    <row r="12" spans="1:11" s="1210" customFormat="1" ht="12" customHeight="1" x14ac:dyDescent="0.2">
      <c r="A12" s="1187" t="s">
        <v>97</v>
      </c>
      <c r="B12" s="1188" t="s">
        <v>250</v>
      </c>
      <c r="C12" s="668">
        <f>'KV_1.3.sz.mell.'!C11</f>
        <v>0</v>
      </c>
      <c r="D12" s="384"/>
      <c r="E12" s="384"/>
      <c r="F12" s="384"/>
      <c r="G12" s="384"/>
      <c r="H12" s="384"/>
      <c r="I12" s="384"/>
      <c r="J12" s="668">
        <f t="shared" ref="J12:J17" si="1">D12+E12+F12+G12+H12+I12</f>
        <v>0</v>
      </c>
      <c r="K12" s="669">
        <f t="shared" ref="K12:K17" si="2">C12+J12</f>
        <v>0</v>
      </c>
    </row>
    <row r="13" spans="1:11" s="1210" customFormat="1" ht="12" customHeight="1" x14ac:dyDescent="0.2">
      <c r="A13" s="1189" t="s">
        <v>98</v>
      </c>
      <c r="B13" s="1190" t="s">
        <v>251</v>
      </c>
      <c r="C13" s="686">
        <f>'KV_1.3.sz.mell.'!C12</f>
        <v>0</v>
      </c>
      <c r="D13" s="383"/>
      <c r="E13" s="384"/>
      <c r="F13" s="384"/>
      <c r="G13" s="384"/>
      <c r="H13" s="384"/>
      <c r="I13" s="384"/>
      <c r="J13" s="668">
        <f t="shared" si="1"/>
        <v>0</v>
      </c>
      <c r="K13" s="669">
        <f t="shared" si="2"/>
        <v>0</v>
      </c>
    </row>
    <row r="14" spans="1:11" s="1210" customFormat="1" ht="12" customHeight="1" x14ac:dyDescent="0.2">
      <c r="A14" s="1189" t="s">
        <v>99</v>
      </c>
      <c r="B14" s="1190" t="s">
        <v>252</v>
      </c>
      <c r="C14" s="686">
        <f>'KV_1.3.sz.mell.'!C13</f>
        <v>0</v>
      </c>
      <c r="D14" s="383"/>
      <c r="E14" s="384"/>
      <c r="F14" s="384"/>
      <c r="G14" s="384"/>
      <c r="H14" s="384"/>
      <c r="I14" s="384"/>
      <c r="J14" s="668">
        <f t="shared" si="1"/>
        <v>0</v>
      </c>
      <c r="K14" s="669">
        <f t="shared" si="2"/>
        <v>0</v>
      </c>
    </row>
    <row r="15" spans="1:11" s="1210" customFormat="1" ht="12" customHeight="1" x14ac:dyDescent="0.2">
      <c r="A15" s="1189" t="s">
        <v>100</v>
      </c>
      <c r="B15" s="1190" t="s">
        <v>253</v>
      </c>
      <c r="C15" s="686">
        <f>'KV_1.3.sz.mell.'!C14</f>
        <v>9099230</v>
      </c>
      <c r="D15" s="383"/>
      <c r="E15" s="384"/>
      <c r="F15" s="384"/>
      <c r="G15" s="384"/>
      <c r="H15" s="384"/>
      <c r="I15" s="384"/>
      <c r="J15" s="668">
        <f t="shared" si="1"/>
        <v>0</v>
      </c>
      <c r="K15" s="669">
        <f t="shared" si="2"/>
        <v>9099230</v>
      </c>
    </row>
    <row r="16" spans="1:11" s="1210" customFormat="1" ht="12" customHeight="1" x14ac:dyDescent="0.2">
      <c r="A16" s="1189" t="s">
        <v>146</v>
      </c>
      <c r="B16" s="1191" t="s">
        <v>427</v>
      </c>
      <c r="C16" s="686">
        <f>'KV_1.3.sz.mell.'!C15</f>
        <v>0</v>
      </c>
      <c r="D16" s="383"/>
      <c r="E16" s="384"/>
      <c r="F16" s="384"/>
      <c r="G16" s="384"/>
      <c r="H16" s="384"/>
      <c r="I16" s="384"/>
      <c r="J16" s="668">
        <f t="shared" si="1"/>
        <v>0</v>
      </c>
      <c r="K16" s="669">
        <f t="shared" si="2"/>
        <v>0</v>
      </c>
    </row>
    <row r="17" spans="1:11" s="1210" customFormat="1" ht="12" customHeight="1" thickBot="1" x14ac:dyDescent="0.25">
      <c r="A17" s="1192" t="s">
        <v>101</v>
      </c>
      <c r="B17" s="1193" t="s">
        <v>428</v>
      </c>
      <c r="C17" s="686">
        <f>'KV_1.3.sz.mell.'!C16</f>
        <v>0</v>
      </c>
      <c r="D17" s="383"/>
      <c r="E17" s="384"/>
      <c r="F17" s="384"/>
      <c r="G17" s="384"/>
      <c r="H17" s="384"/>
      <c r="I17" s="384"/>
      <c r="J17" s="668">
        <f t="shared" si="1"/>
        <v>0</v>
      </c>
      <c r="K17" s="669">
        <f t="shared" si="2"/>
        <v>0</v>
      </c>
    </row>
    <row r="18" spans="1:11" s="1210" customFormat="1" ht="12" customHeight="1" thickBot="1" x14ac:dyDescent="0.25">
      <c r="A18" s="1185" t="s">
        <v>18</v>
      </c>
      <c r="B18" s="1194" t="s">
        <v>254</v>
      </c>
      <c r="C18" s="382">
        <f>'KV_1.3.sz.mell.'!C17</f>
        <v>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0</v>
      </c>
    </row>
    <row r="19" spans="1:11" s="1210" customFormat="1" ht="12" customHeight="1" x14ac:dyDescent="0.2">
      <c r="A19" s="1187" t="s">
        <v>103</v>
      </c>
      <c r="B19" s="1188" t="s">
        <v>255</v>
      </c>
      <c r="C19" s="668">
        <f>'KV_1.3.sz.mell.'!C18</f>
        <v>0</v>
      </c>
      <c r="D19" s="384"/>
      <c r="E19" s="384"/>
      <c r="F19" s="384"/>
      <c r="G19" s="384"/>
      <c r="H19" s="384"/>
      <c r="I19" s="384"/>
      <c r="J19" s="668">
        <f t="shared" ref="J19:J24" si="4">D19+E19+F19+G19+H19+I19</f>
        <v>0</v>
      </c>
      <c r="K19" s="669">
        <f t="shared" ref="K19:K24" si="5">C19+J19</f>
        <v>0</v>
      </c>
    </row>
    <row r="20" spans="1:11" s="1210" customFormat="1" ht="12" customHeight="1" x14ac:dyDescent="0.2">
      <c r="A20" s="1189" t="s">
        <v>104</v>
      </c>
      <c r="B20" s="1190" t="s">
        <v>256</v>
      </c>
      <c r="C20" s="686">
        <f>'KV_1.3.sz.mell.'!C19</f>
        <v>0</v>
      </c>
      <c r="D20" s="383"/>
      <c r="E20" s="384"/>
      <c r="F20" s="384"/>
      <c r="G20" s="384"/>
      <c r="H20" s="384"/>
      <c r="I20" s="384"/>
      <c r="J20" s="668">
        <f t="shared" si="4"/>
        <v>0</v>
      </c>
      <c r="K20" s="669">
        <f t="shared" si="5"/>
        <v>0</v>
      </c>
    </row>
    <row r="21" spans="1:11" s="1210" customFormat="1" ht="12" customHeight="1" x14ac:dyDescent="0.2">
      <c r="A21" s="1189" t="s">
        <v>105</v>
      </c>
      <c r="B21" s="1190" t="s">
        <v>417</v>
      </c>
      <c r="C21" s="686">
        <f>'KV_1.3.sz.mell.'!C20</f>
        <v>0</v>
      </c>
      <c r="D21" s="383"/>
      <c r="E21" s="384"/>
      <c r="F21" s="384"/>
      <c r="G21" s="384"/>
      <c r="H21" s="384"/>
      <c r="I21" s="384"/>
      <c r="J21" s="668">
        <f t="shared" si="4"/>
        <v>0</v>
      </c>
      <c r="K21" s="669">
        <f t="shared" si="5"/>
        <v>0</v>
      </c>
    </row>
    <row r="22" spans="1:11" s="1210" customFormat="1" ht="12" customHeight="1" x14ac:dyDescent="0.2">
      <c r="A22" s="1189" t="s">
        <v>106</v>
      </c>
      <c r="B22" s="1190" t="s">
        <v>418</v>
      </c>
      <c r="C22" s="686">
        <f>'KV_1.3.sz.mell.'!C21</f>
        <v>0</v>
      </c>
      <c r="D22" s="383"/>
      <c r="E22" s="384"/>
      <c r="F22" s="384"/>
      <c r="G22" s="384"/>
      <c r="H22" s="384"/>
      <c r="I22" s="384"/>
      <c r="J22" s="668">
        <f t="shared" si="4"/>
        <v>0</v>
      </c>
      <c r="K22" s="669">
        <f t="shared" si="5"/>
        <v>0</v>
      </c>
    </row>
    <row r="23" spans="1:11" s="1210" customFormat="1" ht="12" customHeight="1" x14ac:dyDescent="0.2">
      <c r="A23" s="1189" t="s">
        <v>107</v>
      </c>
      <c r="B23" s="1190" t="s">
        <v>257</v>
      </c>
      <c r="C23" s="686">
        <f>'KV_1.3.sz.mell.'!C22</f>
        <v>0</v>
      </c>
      <c r="D23" s="383"/>
      <c r="E23" s="384"/>
      <c r="F23" s="384"/>
      <c r="G23" s="384"/>
      <c r="H23" s="384"/>
      <c r="I23" s="384"/>
      <c r="J23" s="668">
        <f t="shared" si="4"/>
        <v>0</v>
      </c>
      <c r="K23" s="669">
        <f t="shared" si="5"/>
        <v>0</v>
      </c>
    </row>
    <row r="24" spans="1:11" s="1210" customFormat="1" ht="12" customHeight="1" thickBot="1" x14ac:dyDescent="0.25">
      <c r="A24" s="1192" t="s">
        <v>116</v>
      </c>
      <c r="B24" s="1193" t="s">
        <v>258</v>
      </c>
      <c r="C24" s="688">
        <f>'KV_1.3.sz.mell.'!C23</f>
        <v>0</v>
      </c>
      <c r="D24" s="385"/>
      <c r="E24" s="670"/>
      <c r="F24" s="670"/>
      <c r="G24" s="670"/>
      <c r="H24" s="670"/>
      <c r="I24" s="670"/>
      <c r="J24" s="668">
        <f t="shared" si="4"/>
        <v>0</v>
      </c>
      <c r="K24" s="669">
        <f t="shared" si="5"/>
        <v>0</v>
      </c>
    </row>
    <row r="25" spans="1:11" s="1210" customFormat="1" ht="12" customHeight="1" thickBot="1" x14ac:dyDescent="0.25">
      <c r="A25" s="1185" t="s">
        <v>19</v>
      </c>
      <c r="B25" s="1186" t="s">
        <v>259</v>
      </c>
      <c r="C25" s="382">
        <f>'KV_1.3.sz.mell.'!C24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1210" customFormat="1" ht="12" customHeight="1" x14ac:dyDescent="0.2">
      <c r="A26" s="1187" t="s">
        <v>86</v>
      </c>
      <c r="B26" s="1188" t="s">
        <v>260</v>
      </c>
      <c r="C26" s="668">
        <f>'KV_1.3.sz.mell.'!C25</f>
        <v>0</v>
      </c>
      <c r="D26" s="384"/>
      <c r="E26" s="384"/>
      <c r="F26" s="384"/>
      <c r="G26" s="384"/>
      <c r="H26" s="384"/>
      <c r="I26" s="384"/>
      <c r="J26" s="668">
        <f t="shared" ref="J26:J31" si="7">D26+E26+F26+G26+H26+I26</f>
        <v>0</v>
      </c>
      <c r="K26" s="669">
        <f t="shared" ref="K26:K31" si="8">C26+J26</f>
        <v>0</v>
      </c>
    </row>
    <row r="27" spans="1:11" s="1210" customFormat="1" ht="12" customHeight="1" x14ac:dyDescent="0.2">
      <c r="A27" s="1189" t="s">
        <v>87</v>
      </c>
      <c r="B27" s="1190" t="s">
        <v>261</v>
      </c>
      <c r="C27" s="686">
        <f>'KV_1.3.sz.mell.'!C26</f>
        <v>0</v>
      </c>
      <c r="D27" s="383"/>
      <c r="E27" s="384"/>
      <c r="F27" s="384"/>
      <c r="G27" s="384"/>
      <c r="H27" s="384"/>
      <c r="I27" s="384"/>
      <c r="J27" s="668">
        <f t="shared" si="7"/>
        <v>0</v>
      </c>
      <c r="K27" s="669">
        <f t="shared" si="8"/>
        <v>0</v>
      </c>
    </row>
    <row r="28" spans="1:11" s="1210" customFormat="1" ht="12" customHeight="1" x14ac:dyDescent="0.2">
      <c r="A28" s="1189" t="s">
        <v>88</v>
      </c>
      <c r="B28" s="1190" t="s">
        <v>419</v>
      </c>
      <c r="C28" s="686">
        <f>'KV_1.3.sz.mell.'!C27</f>
        <v>0</v>
      </c>
      <c r="D28" s="383"/>
      <c r="E28" s="384"/>
      <c r="F28" s="384"/>
      <c r="G28" s="384"/>
      <c r="H28" s="384"/>
      <c r="I28" s="384"/>
      <c r="J28" s="668">
        <f t="shared" si="7"/>
        <v>0</v>
      </c>
      <c r="K28" s="669">
        <f t="shared" si="8"/>
        <v>0</v>
      </c>
    </row>
    <row r="29" spans="1:11" s="1210" customFormat="1" ht="12" customHeight="1" x14ac:dyDescent="0.2">
      <c r="A29" s="1189" t="s">
        <v>89</v>
      </c>
      <c r="B29" s="1190" t="s">
        <v>420</v>
      </c>
      <c r="C29" s="686">
        <f>'KV_1.3.sz.mell.'!C28</f>
        <v>0</v>
      </c>
      <c r="D29" s="383"/>
      <c r="E29" s="384"/>
      <c r="F29" s="384"/>
      <c r="G29" s="384"/>
      <c r="H29" s="384"/>
      <c r="I29" s="384"/>
      <c r="J29" s="668">
        <f t="shared" si="7"/>
        <v>0</v>
      </c>
      <c r="K29" s="669">
        <f t="shared" si="8"/>
        <v>0</v>
      </c>
    </row>
    <row r="30" spans="1:11" s="1210" customFormat="1" ht="12" customHeight="1" x14ac:dyDescent="0.2">
      <c r="A30" s="1189" t="s">
        <v>169</v>
      </c>
      <c r="B30" s="1190" t="s">
        <v>262</v>
      </c>
      <c r="C30" s="686">
        <f>'KV_1.3.sz.mell.'!C29</f>
        <v>0</v>
      </c>
      <c r="D30" s="383"/>
      <c r="E30" s="384"/>
      <c r="F30" s="384"/>
      <c r="G30" s="384"/>
      <c r="H30" s="384"/>
      <c r="I30" s="384"/>
      <c r="J30" s="668">
        <f t="shared" si="7"/>
        <v>0</v>
      </c>
      <c r="K30" s="669">
        <f t="shared" si="8"/>
        <v>0</v>
      </c>
    </row>
    <row r="31" spans="1:11" s="1210" customFormat="1" ht="12" customHeight="1" thickBot="1" x14ac:dyDescent="0.25">
      <c r="A31" s="1192" t="s">
        <v>170</v>
      </c>
      <c r="B31" s="1195" t="s">
        <v>263</v>
      </c>
      <c r="C31" s="688">
        <f>'KV_1.3.sz.mell.'!C30</f>
        <v>0</v>
      </c>
      <c r="D31" s="385"/>
      <c r="E31" s="670"/>
      <c r="F31" s="670"/>
      <c r="G31" s="670"/>
      <c r="H31" s="670"/>
      <c r="I31" s="670"/>
      <c r="J31" s="671">
        <f t="shared" si="7"/>
        <v>0</v>
      </c>
      <c r="K31" s="669">
        <f t="shared" si="8"/>
        <v>0</v>
      </c>
    </row>
    <row r="32" spans="1:11" s="1210" customFormat="1" ht="12" customHeight="1" thickBot="1" x14ac:dyDescent="0.25">
      <c r="A32" s="1185" t="s">
        <v>171</v>
      </c>
      <c r="B32" s="1186" t="s">
        <v>555</v>
      </c>
      <c r="C32" s="389">
        <f>'KV_1.3.sz.mell.'!C31</f>
        <v>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0</v>
      </c>
    </row>
    <row r="33" spans="1:11" s="1210" customFormat="1" ht="12" customHeight="1" x14ac:dyDescent="0.2">
      <c r="A33" s="1187" t="s">
        <v>265</v>
      </c>
      <c r="B33" s="401" t="str">
        <f>'RM_1.1.sz.mell.'!B33</f>
        <v>Építményadó</v>
      </c>
      <c r="C33" s="668">
        <f>'KV_1.3.sz.mell.'!C32</f>
        <v>0</v>
      </c>
      <c r="D33" s="668"/>
      <c r="E33" s="668"/>
      <c r="F33" s="668"/>
      <c r="G33" s="668"/>
      <c r="H33" s="668"/>
      <c r="I33" s="668"/>
      <c r="J33" s="668">
        <f t="shared" ref="J33:J39" si="10">D33+E33+F33+G33+H33+I33</f>
        <v>0</v>
      </c>
      <c r="K33" s="669">
        <f t="shared" ref="K33:K39" si="11">C33+J33</f>
        <v>0</v>
      </c>
    </row>
    <row r="34" spans="1:11" s="1210" customFormat="1" ht="12" customHeight="1" x14ac:dyDescent="0.2">
      <c r="A34" s="1189" t="s">
        <v>266</v>
      </c>
      <c r="B34" s="401" t="str">
        <f>'RM_1.1.sz.mell.'!B34</f>
        <v>Idegenforgalmi adó</v>
      </c>
      <c r="C34" s="686">
        <f>'KV_1.3.sz.mell.'!C33</f>
        <v>0</v>
      </c>
      <c r="D34" s="383"/>
      <c r="E34" s="384"/>
      <c r="F34" s="384"/>
      <c r="G34" s="384"/>
      <c r="H34" s="384"/>
      <c r="I34" s="384"/>
      <c r="J34" s="668">
        <f t="shared" si="10"/>
        <v>0</v>
      </c>
      <c r="K34" s="669">
        <f t="shared" si="11"/>
        <v>0</v>
      </c>
    </row>
    <row r="35" spans="1:11" s="1210" customFormat="1" ht="12" customHeight="1" x14ac:dyDescent="0.2">
      <c r="A35" s="1189" t="s">
        <v>267</v>
      </c>
      <c r="B35" s="401" t="str">
        <f>'RM_1.1.sz.mell.'!B35</f>
        <v>Iparűzési adó</v>
      </c>
      <c r="C35" s="686">
        <f>'KV_1.3.sz.mell.'!C34</f>
        <v>0</v>
      </c>
      <c r="D35" s="383"/>
      <c r="E35" s="384"/>
      <c r="F35" s="384"/>
      <c r="G35" s="384"/>
      <c r="H35" s="384"/>
      <c r="I35" s="384"/>
      <c r="J35" s="668">
        <f t="shared" si="10"/>
        <v>0</v>
      </c>
      <c r="K35" s="669">
        <f t="shared" si="11"/>
        <v>0</v>
      </c>
    </row>
    <row r="36" spans="1:11" s="1210" customFormat="1" ht="12" customHeight="1" x14ac:dyDescent="0.2">
      <c r="A36" s="1189" t="s">
        <v>268</v>
      </c>
      <c r="B36" s="401" t="str">
        <f>'RM_1.1.sz.mell.'!B36</f>
        <v xml:space="preserve">Talajterhelési díj </v>
      </c>
      <c r="C36" s="686">
        <f>'KV_1.3.sz.mell.'!C35</f>
        <v>0</v>
      </c>
      <c r="D36" s="383"/>
      <c r="E36" s="384"/>
      <c r="F36" s="384"/>
      <c r="G36" s="384"/>
      <c r="H36" s="384"/>
      <c r="I36" s="384"/>
      <c r="J36" s="668">
        <f t="shared" si="10"/>
        <v>0</v>
      </c>
      <c r="K36" s="669">
        <f t="shared" si="11"/>
        <v>0</v>
      </c>
    </row>
    <row r="37" spans="1:11" s="1210" customFormat="1" ht="12" customHeight="1" x14ac:dyDescent="0.2">
      <c r="A37" s="1189" t="s">
        <v>547</v>
      </c>
      <c r="B37" s="401" t="str">
        <f>'RM_1.1.sz.mell.'!B37</f>
        <v>Gépjárműadó</v>
      </c>
      <c r="C37" s="686">
        <f>'KV_1.3.sz.mell.'!C36</f>
        <v>0</v>
      </c>
      <c r="D37" s="383"/>
      <c r="E37" s="384"/>
      <c r="F37" s="384"/>
      <c r="G37" s="384"/>
      <c r="H37" s="384"/>
      <c r="I37" s="384"/>
      <c r="J37" s="668">
        <f t="shared" si="10"/>
        <v>0</v>
      </c>
      <c r="K37" s="669">
        <f t="shared" si="11"/>
        <v>0</v>
      </c>
    </row>
    <row r="38" spans="1:11" s="1210" customFormat="1" ht="12" customHeight="1" x14ac:dyDescent="0.2">
      <c r="A38" s="1189" t="s">
        <v>548</v>
      </c>
      <c r="B38" s="401" t="str">
        <f>'RM_1.1.sz.mell.'!B38</f>
        <v>Telekadó</v>
      </c>
      <c r="C38" s="686">
        <f>'KV_1.3.sz.mell.'!C37</f>
        <v>0</v>
      </c>
      <c r="D38" s="383"/>
      <c r="E38" s="384"/>
      <c r="F38" s="384"/>
      <c r="G38" s="384"/>
      <c r="H38" s="384"/>
      <c r="I38" s="384"/>
      <c r="J38" s="668">
        <f t="shared" si="10"/>
        <v>0</v>
      </c>
      <c r="K38" s="669">
        <f t="shared" si="11"/>
        <v>0</v>
      </c>
    </row>
    <row r="39" spans="1:11" s="1210" customFormat="1" ht="12" customHeight="1" thickBot="1" x14ac:dyDescent="0.25">
      <c r="A39" s="1192" t="s">
        <v>549</v>
      </c>
      <c r="B39" s="401" t="str">
        <f>'RM_1.1.sz.mell.'!B39</f>
        <v>Egyéb bírság bevételei</v>
      </c>
      <c r="C39" s="688">
        <f>'KV_1.3.sz.mell.'!C38</f>
        <v>0</v>
      </c>
      <c r="D39" s="385"/>
      <c r="E39" s="670"/>
      <c r="F39" s="670"/>
      <c r="G39" s="670"/>
      <c r="H39" s="670"/>
      <c r="I39" s="670"/>
      <c r="J39" s="671">
        <f t="shared" si="10"/>
        <v>0</v>
      </c>
      <c r="K39" s="669">
        <f t="shared" si="11"/>
        <v>0</v>
      </c>
    </row>
    <row r="40" spans="1:11" s="1210" customFormat="1" ht="12" customHeight="1" thickBot="1" x14ac:dyDescent="0.25">
      <c r="A40" s="1185" t="s">
        <v>21</v>
      </c>
      <c r="B40" s="1186" t="s">
        <v>429</v>
      </c>
      <c r="C40" s="382">
        <f>'KV_1.3.sz.mell.'!C39</f>
        <v>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0</v>
      </c>
    </row>
    <row r="41" spans="1:11" s="1210" customFormat="1" ht="12" customHeight="1" x14ac:dyDescent="0.2">
      <c r="A41" s="1187" t="s">
        <v>90</v>
      </c>
      <c r="B41" s="1188" t="s">
        <v>272</v>
      </c>
      <c r="C41" s="668">
        <f>'KV_1.3.sz.mell.'!C40</f>
        <v>0</v>
      </c>
      <c r="D41" s="384"/>
      <c r="E41" s="384"/>
      <c r="F41" s="384"/>
      <c r="G41" s="384"/>
      <c r="H41" s="384"/>
      <c r="I41" s="384"/>
      <c r="J41" s="668">
        <f t="shared" ref="J41:J51" si="13">D41+E41+F41+G41+H41+I41</f>
        <v>0</v>
      </c>
      <c r="K41" s="669">
        <f t="shared" ref="K41:K51" si="14">C41+J41</f>
        <v>0</v>
      </c>
    </row>
    <row r="42" spans="1:11" s="1210" customFormat="1" ht="12" customHeight="1" x14ac:dyDescent="0.2">
      <c r="A42" s="1189" t="s">
        <v>91</v>
      </c>
      <c r="B42" s="1190" t="s">
        <v>273</v>
      </c>
      <c r="C42" s="686">
        <f>'KV_1.3.sz.mell.'!C41</f>
        <v>0</v>
      </c>
      <c r="D42" s="383"/>
      <c r="E42" s="384"/>
      <c r="F42" s="384"/>
      <c r="G42" s="384"/>
      <c r="H42" s="384"/>
      <c r="I42" s="384"/>
      <c r="J42" s="668">
        <f t="shared" si="13"/>
        <v>0</v>
      </c>
      <c r="K42" s="669">
        <f t="shared" si="14"/>
        <v>0</v>
      </c>
    </row>
    <row r="43" spans="1:11" s="1210" customFormat="1" ht="12" customHeight="1" x14ac:dyDescent="0.2">
      <c r="A43" s="1189" t="s">
        <v>92</v>
      </c>
      <c r="B43" s="1190" t="s">
        <v>274</v>
      </c>
      <c r="C43" s="686">
        <f>'KV_1.3.sz.mell.'!C42</f>
        <v>0</v>
      </c>
      <c r="D43" s="383"/>
      <c r="E43" s="384"/>
      <c r="F43" s="384"/>
      <c r="G43" s="384"/>
      <c r="H43" s="384"/>
      <c r="I43" s="384"/>
      <c r="J43" s="668">
        <f t="shared" si="13"/>
        <v>0</v>
      </c>
      <c r="K43" s="669">
        <f t="shared" si="14"/>
        <v>0</v>
      </c>
    </row>
    <row r="44" spans="1:11" s="1210" customFormat="1" ht="12" customHeight="1" x14ac:dyDescent="0.2">
      <c r="A44" s="1189" t="s">
        <v>173</v>
      </c>
      <c r="B44" s="1190" t="s">
        <v>275</v>
      </c>
      <c r="C44" s="686">
        <f>'KV_1.3.sz.mell.'!C43</f>
        <v>0</v>
      </c>
      <c r="D44" s="383"/>
      <c r="E44" s="384"/>
      <c r="F44" s="384"/>
      <c r="G44" s="384"/>
      <c r="H44" s="384"/>
      <c r="I44" s="384"/>
      <c r="J44" s="668">
        <f t="shared" si="13"/>
        <v>0</v>
      </c>
      <c r="K44" s="669">
        <f t="shared" si="14"/>
        <v>0</v>
      </c>
    </row>
    <row r="45" spans="1:11" s="1210" customFormat="1" ht="12" customHeight="1" x14ac:dyDescent="0.2">
      <c r="A45" s="1189" t="s">
        <v>174</v>
      </c>
      <c r="B45" s="1190" t="s">
        <v>276</v>
      </c>
      <c r="C45" s="686">
        <f>'KV_1.3.sz.mell.'!C44</f>
        <v>0</v>
      </c>
      <c r="D45" s="383"/>
      <c r="E45" s="384"/>
      <c r="F45" s="384"/>
      <c r="G45" s="384"/>
      <c r="H45" s="384"/>
      <c r="I45" s="384"/>
      <c r="J45" s="668">
        <f t="shared" si="13"/>
        <v>0</v>
      </c>
      <c r="K45" s="669">
        <f t="shared" si="14"/>
        <v>0</v>
      </c>
    </row>
    <row r="46" spans="1:11" s="1210" customFormat="1" ht="12" customHeight="1" x14ac:dyDescent="0.2">
      <c r="A46" s="1189" t="s">
        <v>175</v>
      </c>
      <c r="B46" s="1190" t="s">
        <v>277</v>
      </c>
      <c r="C46" s="686">
        <f>'KV_1.3.sz.mell.'!C45</f>
        <v>0</v>
      </c>
      <c r="D46" s="383"/>
      <c r="E46" s="384"/>
      <c r="F46" s="384"/>
      <c r="G46" s="384"/>
      <c r="H46" s="384"/>
      <c r="I46" s="384"/>
      <c r="J46" s="668">
        <f t="shared" si="13"/>
        <v>0</v>
      </c>
      <c r="K46" s="669">
        <f t="shared" si="14"/>
        <v>0</v>
      </c>
    </row>
    <row r="47" spans="1:11" s="1210" customFormat="1" ht="12" customHeight="1" x14ac:dyDescent="0.2">
      <c r="A47" s="1189" t="s">
        <v>176</v>
      </c>
      <c r="B47" s="1190" t="s">
        <v>278</v>
      </c>
      <c r="C47" s="686">
        <f>'KV_1.3.sz.mell.'!C46</f>
        <v>0</v>
      </c>
      <c r="D47" s="383"/>
      <c r="E47" s="384"/>
      <c r="F47" s="384"/>
      <c r="G47" s="384"/>
      <c r="H47" s="384"/>
      <c r="I47" s="384"/>
      <c r="J47" s="668">
        <f t="shared" si="13"/>
        <v>0</v>
      </c>
      <c r="K47" s="669">
        <f t="shared" si="14"/>
        <v>0</v>
      </c>
    </row>
    <row r="48" spans="1:11" s="1210" customFormat="1" ht="12" customHeight="1" x14ac:dyDescent="0.2">
      <c r="A48" s="1189" t="s">
        <v>177</v>
      </c>
      <c r="B48" s="1190" t="s">
        <v>554</v>
      </c>
      <c r="C48" s="686">
        <f>'KV_1.3.sz.mell.'!C47</f>
        <v>0</v>
      </c>
      <c r="D48" s="383"/>
      <c r="E48" s="384"/>
      <c r="F48" s="384"/>
      <c r="G48" s="384"/>
      <c r="H48" s="384"/>
      <c r="I48" s="384"/>
      <c r="J48" s="668">
        <f t="shared" si="13"/>
        <v>0</v>
      </c>
      <c r="K48" s="669">
        <f t="shared" si="14"/>
        <v>0</v>
      </c>
    </row>
    <row r="49" spans="1:11" s="1210" customFormat="1" ht="12" customHeight="1" x14ac:dyDescent="0.2">
      <c r="A49" s="1189" t="s">
        <v>270</v>
      </c>
      <c r="B49" s="1190" t="s">
        <v>280</v>
      </c>
      <c r="C49" s="679">
        <f>'KV_1.3.sz.mell.'!C48</f>
        <v>0</v>
      </c>
      <c r="D49" s="386"/>
      <c r="E49" s="447"/>
      <c r="F49" s="447"/>
      <c r="G49" s="447"/>
      <c r="H49" s="447"/>
      <c r="I49" s="447"/>
      <c r="J49" s="672">
        <f t="shared" si="13"/>
        <v>0</v>
      </c>
      <c r="K49" s="669">
        <f t="shared" si="14"/>
        <v>0</v>
      </c>
    </row>
    <row r="50" spans="1:11" s="1210" customFormat="1" ht="12" customHeight="1" x14ac:dyDescent="0.2">
      <c r="A50" s="1192" t="s">
        <v>271</v>
      </c>
      <c r="B50" s="1195" t="s">
        <v>431</v>
      </c>
      <c r="C50" s="757">
        <f>'KV_1.3.sz.mell.'!C49</f>
        <v>0</v>
      </c>
      <c r="D50" s="387"/>
      <c r="E50" s="673"/>
      <c r="F50" s="673"/>
      <c r="G50" s="673"/>
      <c r="H50" s="673"/>
      <c r="I50" s="673"/>
      <c r="J50" s="674">
        <f t="shared" si="13"/>
        <v>0</v>
      </c>
      <c r="K50" s="669">
        <f t="shared" si="14"/>
        <v>0</v>
      </c>
    </row>
    <row r="51" spans="1:11" s="1210" customFormat="1" ht="12" customHeight="1" thickBot="1" x14ac:dyDescent="0.25">
      <c r="A51" s="1196" t="s">
        <v>430</v>
      </c>
      <c r="B51" s="1197" t="s">
        <v>281</v>
      </c>
      <c r="C51" s="676">
        <f>'KV_1.3.sz.mell.'!C50</f>
        <v>0</v>
      </c>
      <c r="D51" s="675"/>
      <c r="E51" s="675"/>
      <c r="F51" s="675"/>
      <c r="G51" s="675"/>
      <c r="H51" s="675"/>
      <c r="I51" s="675"/>
      <c r="J51" s="676">
        <f t="shared" si="13"/>
        <v>0</v>
      </c>
      <c r="K51" s="677">
        <f t="shared" si="14"/>
        <v>0</v>
      </c>
    </row>
    <row r="52" spans="1:11" s="1210" customFormat="1" ht="12" customHeight="1" thickBot="1" x14ac:dyDescent="0.25">
      <c r="A52" s="1185" t="s">
        <v>22</v>
      </c>
      <c r="B52" s="1186" t="s">
        <v>282</v>
      </c>
      <c r="C52" s="382">
        <f>'KV_1.3.sz.mell.'!C51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1210" customFormat="1" ht="12" customHeight="1" x14ac:dyDescent="0.2">
      <c r="A53" s="1187" t="s">
        <v>93</v>
      </c>
      <c r="B53" s="1188" t="s">
        <v>286</v>
      </c>
      <c r="C53" s="672">
        <f>'KV_1.3.sz.mell.'!C52</f>
        <v>0</v>
      </c>
      <c r="D53" s="447"/>
      <c r="E53" s="447"/>
      <c r="F53" s="447"/>
      <c r="G53" s="447"/>
      <c r="H53" s="447"/>
      <c r="I53" s="447"/>
      <c r="J53" s="672">
        <f>D53+E53+F53+G53+H53+I53</f>
        <v>0</v>
      </c>
      <c r="K53" s="678">
        <f>C53+J53</f>
        <v>0</v>
      </c>
    </row>
    <row r="54" spans="1:11" s="1210" customFormat="1" ht="12" customHeight="1" x14ac:dyDescent="0.2">
      <c r="A54" s="1189" t="s">
        <v>94</v>
      </c>
      <c r="B54" s="1190" t="s">
        <v>287</v>
      </c>
      <c r="C54" s="679">
        <f>'KV_1.3.sz.mell.'!C53</f>
        <v>0</v>
      </c>
      <c r="D54" s="386"/>
      <c r="E54" s="447"/>
      <c r="F54" s="447"/>
      <c r="G54" s="447"/>
      <c r="H54" s="447"/>
      <c r="I54" s="447"/>
      <c r="J54" s="672">
        <f>D54+E54+F54+G54+H54+I54</f>
        <v>0</v>
      </c>
      <c r="K54" s="678">
        <f>C54+J54</f>
        <v>0</v>
      </c>
    </row>
    <row r="55" spans="1:11" s="1210" customFormat="1" ht="12" customHeight="1" x14ac:dyDescent="0.2">
      <c r="A55" s="1189" t="s">
        <v>283</v>
      </c>
      <c r="B55" s="1190" t="s">
        <v>288</v>
      </c>
      <c r="C55" s="679">
        <f>'KV_1.3.sz.mell.'!C54</f>
        <v>0</v>
      </c>
      <c r="D55" s="386"/>
      <c r="E55" s="447"/>
      <c r="F55" s="447"/>
      <c r="G55" s="447"/>
      <c r="H55" s="447"/>
      <c r="I55" s="447"/>
      <c r="J55" s="672">
        <f>D55+E55+F55+G55+H55+I55</f>
        <v>0</v>
      </c>
      <c r="K55" s="678">
        <f>C55+J55</f>
        <v>0</v>
      </c>
    </row>
    <row r="56" spans="1:11" s="1210" customFormat="1" ht="12" customHeight="1" x14ac:dyDescent="0.2">
      <c r="A56" s="1189" t="s">
        <v>284</v>
      </c>
      <c r="B56" s="1190" t="s">
        <v>289</v>
      </c>
      <c r="C56" s="679">
        <f>'KV_1.3.sz.mell.'!C55</f>
        <v>0</v>
      </c>
      <c r="D56" s="386"/>
      <c r="E56" s="447"/>
      <c r="F56" s="447"/>
      <c r="G56" s="447"/>
      <c r="H56" s="447"/>
      <c r="I56" s="447"/>
      <c r="J56" s="672">
        <f>D56+E56+F56+G56+H56+I56</f>
        <v>0</v>
      </c>
      <c r="K56" s="678">
        <f>C56+J56</f>
        <v>0</v>
      </c>
    </row>
    <row r="57" spans="1:11" s="1210" customFormat="1" ht="12" customHeight="1" thickBot="1" x14ac:dyDescent="0.25">
      <c r="A57" s="1192" t="s">
        <v>285</v>
      </c>
      <c r="B57" s="1193" t="s">
        <v>290</v>
      </c>
      <c r="C57" s="757">
        <f>'KV_1.3.sz.mell.'!C56</f>
        <v>0</v>
      </c>
      <c r="D57" s="387"/>
      <c r="E57" s="673"/>
      <c r="F57" s="673"/>
      <c r="G57" s="673"/>
      <c r="H57" s="673"/>
      <c r="I57" s="673"/>
      <c r="J57" s="674">
        <f>D57+E57+F57+G57+H57+I57</f>
        <v>0</v>
      </c>
      <c r="K57" s="678">
        <f>C57+J57</f>
        <v>0</v>
      </c>
    </row>
    <row r="58" spans="1:11" s="1210" customFormat="1" ht="12" customHeight="1" thickBot="1" x14ac:dyDescent="0.25">
      <c r="A58" s="1185" t="s">
        <v>178</v>
      </c>
      <c r="B58" s="1186" t="s">
        <v>291</v>
      </c>
      <c r="C58" s="382">
        <f>'KV_1.3.sz.mell.'!C57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1210" customFormat="1" ht="12" customHeight="1" x14ac:dyDescent="0.2">
      <c r="A59" s="1187" t="s">
        <v>95</v>
      </c>
      <c r="B59" s="1188" t="s">
        <v>292</v>
      </c>
      <c r="C59" s="668">
        <f>'KV_1.3.sz.mell.'!C58</f>
        <v>0</v>
      </c>
      <c r="D59" s="384"/>
      <c r="E59" s="384"/>
      <c r="F59" s="384"/>
      <c r="G59" s="384"/>
      <c r="H59" s="384"/>
      <c r="I59" s="384"/>
      <c r="J59" s="668">
        <f>D59+E59+F59+G59+H59+I59</f>
        <v>0</v>
      </c>
      <c r="K59" s="669">
        <f>C59+J59</f>
        <v>0</v>
      </c>
    </row>
    <row r="60" spans="1:11" s="1210" customFormat="1" ht="12" customHeight="1" x14ac:dyDescent="0.2">
      <c r="A60" s="1189" t="s">
        <v>96</v>
      </c>
      <c r="B60" s="1190" t="s">
        <v>421</v>
      </c>
      <c r="C60" s="686">
        <f>'KV_1.3.sz.mell.'!C59</f>
        <v>0</v>
      </c>
      <c r="D60" s="383"/>
      <c r="E60" s="384"/>
      <c r="F60" s="384"/>
      <c r="G60" s="384"/>
      <c r="H60" s="384"/>
      <c r="I60" s="384"/>
      <c r="J60" s="668">
        <f>D60+E60+F60+G60+H60+I60</f>
        <v>0</v>
      </c>
      <c r="K60" s="669">
        <f>C60+J60</f>
        <v>0</v>
      </c>
    </row>
    <row r="61" spans="1:11" s="1210" customFormat="1" ht="12" customHeight="1" x14ac:dyDescent="0.2">
      <c r="A61" s="1189" t="s">
        <v>295</v>
      </c>
      <c r="B61" s="1190" t="s">
        <v>293</v>
      </c>
      <c r="C61" s="686">
        <f>'KV_1.3.sz.mell.'!C60</f>
        <v>0</v>
      </c>
      <c r="D61" s="383"/>
      <c r="E61" s="384"/>
      <c r="F61" s="384"/>
      <c r="G61" s="384"/>
      <c r="H61" s="384"/>
      <c r="I61" s="384"/>
      <c r="J61" s="668">
        <f>D61+E61+F61+G61+H61+I61</f>
        <v>0</v>
      </c>
      <c r="K61" s="669">
        <f>C61+J61</f>
        <v>0</v>
      </c>
    </row>
    <row r="62" spans="1:11" s="1210" customFormat="1" ht="12" customHeight="1" thickBot="1" x14ac:dyDescent="0.25">
      <c r="A62" s="1192" t="s">
        <v>296</v>
      </c>
      <c r="B62" s="1193" t="s">
        <v>294</v>
      </c>
      <c r="C62" s="688">
        <f>'KV_1.3.sz.mell.'!C61</f>
        <v>0</v>
      </c>
      <c r="D62" s="385"/>
      <c r="E62" s="670"/>
      <c r="F62" s="670"/>
      <c r="G62" s="670"/>
      <c r="H62" s="670"/>
      <c r="I62" s="670"/>
      <c r="J62" s="671">
        <f>D62+E62+F62+G62+H62+I62</f>
        <v>0</v>
      </c>
      <c r="K62" s="669">
        <f>C62+J62</f>
        <v>0</v>
      </c>
    </row>
    <row r="63" spans="1:11" s="1210" customFormat="1" ht="12" customHeight="1" thickBot="1" x14ac:dyDescent="0.25">
      <c r="A63" s="1185" t="s">
        <v>24</v>
      </c>
      <c r="B63" s="1194" t="s">
        <v>297</v>
      </c>
      <c r="C63" s="382">
        <f>'KV_1.3.sz.mell.'!C62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1210" customFormat="1" ht="12" customHeight="1" x14ac:dyDescent="0.2">
      <c r="A64" s="1187" t="s">
        <v>179</v>
      </c>
      <c r="B64" s="1188" t="s">
        <v>299</v>
      </c>
      <c r="C64" s="679">
        <f>'KV_1.3.sz.mell.'!C63</f>
        <v>0</v>
      </c>
      <c r="D64" s="386"/>
      <c r="E64" s="386"/>
      <c r="F64" s="386"/>
      <c r="G64" s="386"/>
      <c r="H64" s="386"/>
      <c r="I64" s="386"/>
      <c r="J64" s="679">
        <f>D64+E64+F64+G64+H64+I64</f>
        <v>0</v>
      </c>
      <c r="K64" s="680">
        <f>C64+J64</f>
        <v>0</v>
      </c>
    </row>
    <row r="65" spans="1:11" s="1210" customFormat="1" ht="12" customHeight="1" x14ac:dyDescent="0.2">
      <c r="A65" s="1189" t="s">
        <v>180</v>
      </c>
      <c r="B65" s="1190" t="s">
        <v>422</v>
      </c>
      <c r="C65" s="679">
        <f>'KV_1.3.sz.mell.'!C64</f>
        <v>0</v>
      </c>
      <c r="D65" s="386"/>
      <c r="E65" s="386"/>
      <c r="F65" s="386"/>
      <c r="G65" s="386"/>
      <c r="H65" s="386"/>
      <c r="I65" s="386"/>
      <c r="J65" s="679">
        <f>D65+E65+F65+G65+H65+I65</f>
        <v>0</v>
      </c>
      <c r="K65" s="680">
        <f>C65+J65</f>
        <v>0</v>
      </c>
    </row>
    <row r="66" spans="1:11" s="1210" customFormat="1" ht="12" customHeight="1" x14ac:dyDescent="0.2">
      <c r="A66" s="1189" t="s">
        <v>228</v>
      </c>
      <c r="B66" s="1190" t="s">
        <v>300</v>
      </c>
      <c r="C66" s="679">
        <f>'KV_1.3.sz.mell.'!C65</f>
        <v>0</v>
      </c>
      <c r="D66" s="386"/>
      <c r="E66" s="386"/>
      <c r="F66" s="386"/>
      <c r="G66" s="386"/>
      <c r="H66" s="386"/>
      <c r="I66" s="386"/>
      <c r="J66" s="679">
        <f>D66+E66+F66+G66+H66+I66</f>
        <v>0</v>
      </c>
      <c r="K66" s="680">
        <f>C66+J66</f>
        <v>0</v>
      </c>
    </row>
    <row r="67" spans="1:11" s="1210" customFormat="1" ht="12" customHeight="1" thickBot="1" x14ac:dyDescent="0.25">
      <c r="A67" s="1192" t="s">
        <v>298</v>
      </c>
      <c r="B67" s="1193" t="s">
        <v>301</v>
      </c>
      <c r="C67" s="679">
        <f>'KV_1.3.sz.mell.'!C66</f>
        <v>0</v>
      </c>
      <c r="D67" s="386"/>
      <c r="E67" s="386"/>
      <c r="F67" s="386"/>
      <c r="G67" s="386"/>
      <c r="H67" s="386"/>
      <c r="I67" s="386"/>
      <c r="J67" s="679">
        <f>D67+E67+F67+G67+H67+I67</f>
        <v>0</v>
      </c>
      <c r="K67" s="680">
        <f>C67+J67</f>
        <v>0</v>
      </c>
    </row>
    <row r="68" spans="1:11" s="1210" customFormat="1" ht="12" customHeight="1" thickBot="1" x14ac:dyDescent="0.25">
      <c r="A68" s="1198" t="s">
        <v>471</v>
      </c>
      <c r="B68" s="1186" t="s">
        <v>302</v>
      </c>
      <c r="C68" s="389">
        <f>'KV_1.3.sz.mell.'!C67</f>
        <v>9099230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9099230</v>
      </c>
    </row>
    <row r="69" spans="1:11" s="1210" customFormat="1" ht="12" customHeight="1" thickBot="1" x14ac:dyDescent="0.25">
      <c r="A69" s="1199" t="s">
        <v>303</v>
      </c>
      <c r="B69" s="1194" t="s">
        <v>304</v>
      </c>
      <c r="C69" s="382">
        <f>'KV_1.3.sz.mell.'!C68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1210" customFormat="1" ht="12" customHeight="1" x14ac:dyDescent="0.2">
      <c r="A70" s="1187" t="s">
        <v>332</v>
      </c>
      <c r="B70" s="1188" t="s">
        <v>305</v>
      </c>
      <c r="C70" s="679">
        <f>'KV_1.3.sz.mell.'!C69</f>
        <v>0</v>
      </c>
      <c r="D70" s="386"/>
      <c r="E70" s="386"/>
      <c r="F70" s="386"/>
      <c r="G70" s="386"/>
      <c r="H70" s="386"/>
      <c r="I70" s="386"/>
      <c r="J70" s="679">
        <f>D70+E70+F70+G70+H70+I70</f>
        <v>0</v>
      </c>
      <c r="K70" s="680">
        <f>C70+J70</f>
        <v>0</v>
      </c>
    </row>
    <row r="71" spans="1:11" s="1210" customFormat="1" ht="12" customHeight="1" x14ac:dyDescent="0.2">
      <c r="A71" s="1189" t="s">
        <v>341</v>
      </c>
      <c r="B71" s="1190" t="s">
        <v>306</v>
      </c>
      <c r="C71" s="679">
        <f>'KV_1.3.sz.mell.'!C70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680">
        <f>C71+J71</f>
        <v>0</v>
      </c>
    </row>
    <row r="72" spans="1:11" s="1210" customFormat="1" ht="12" customHeight="1" thickBot="1" x14ac:dyDescent="0.25">
      <c r="A72" s="1196" t="s">
        <v>342</v>
      </c>
      <c r="B72" s="1200" t="s">
        <v>456</v>
      </c>
      <c r="C72" s="676">
        <f>'KV_1.3.sz.mell.'!C71</f>
        <v>0</v>
      </c>
      <c r="D72" s="675"/>
      <c r="E72" s="675"/>
      <c r="F72" s="675"/>
      <c r="G72" s="675"/>
      <c r="H72" s="675"/>
      <c r="I72" s="675"/>
      <c r="J72" s="676">
        <f>D72+E72+F72+G72+H72+I72</f>
        <v>0</v>
      </c>
      <c r="K72" s="682">
        <f>C72+J72</f>
        <v>0</v>
      </c>
    </row>
    <row r="73" spans="1:11" s="1210" customFormat="1" ht="12" customHeight="1" thickBot="1" x14ac:dyDescent="0.25">
      <c r="A73" s="1199" t="s">
        <v>308</v>
      </c>
      <c r="B73" s="1194" t="s">
        <v>309</v>
      </c>
      <c r="C73" s="382">
        <f>'KV_1.3.sz.mell.'!C72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1210" customFormat="1" ht="12" customHeight="1" x14ac:dyDescent="0.2">
      <c r="A74" s="1187" t="s">
        <v>147</v>
      </c>
      <c r="B74" s="1201" t="s">
        <v>310</v>
      </c>
      <c r="C74" s="679">
        <f>'KV_1.3.sz.mell.'!C73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680">
        <f>C74+J74</f>
        <v>0</v>
      </c>
    </row>
    <row r="75" spans="1:11" s="1210" customFormat="1" ht="12" customHeight="1" x14ac:dyDescent="0.2">
      <c r="A75" s="1189" t="s">
        <v>148</v>
      </c>
      <c r="B75" s="1201" t="s">
        <v>565</v>
      </c>
      <c r="C75" s="679">
        <f>'KV_1.3.sz.mell.'!C74</f>
        <v>0</v>
      </c>
      <c r="D75" s="386"/>
      <c r="E75" s="386"/>
      <c r="F75" s="386"/>
      <c r="G75" s="386"/>
      <c r="H75" s="386"/>
      <c r="I75" s="386"/>
      <c r="J75" s="679">
        <f>D75+E75+F75+G75+H75+I75</f>
        <v>0</v>
      </c>
      <c r="K75" s="680">
        <f>C75+J75</f>
        <v>0</v>
      </c>
    </row>
    <row r="76" spans="1:11" s="1210" customFormat="1" ht="12" customHeight="1" x14ac:dyDescent="0.2">
      <c r="A76" s="1189" t="s">
        <v>333</v>
      </c>
      <c r="B76" s="1201" t="s">
        <v>311</v>
      </c>
      <c r="C76" s="679">
        <f>'KV_1.3.sz.mell.'!C75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680">
        <f>C76+J76</f>
        <v>0</v>
      </c>
    </row>
    <row r="77" spans="1:11" s="1210" customFormat="1" ht="12" customHeight="1" thickBot="1" x14ac:dyDescent="0.25">
      <c r="A77" s="1192" t="s">
        <v>334</v>
      </c>
      <c r="B77" s="1202" t="s">
        <v>566</v>
      </c>
      <c r="C77" s="679">
        <f>'KV_1.3.sz.mell.'!C76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680">
        <f>C77+J77</f>
        <v>0</v>
      </c>
    </row>
    <row r="78" spans="1:11" s="1210" customFormat="1" ht="12" customHeight="1" thickBot="1" x14ac:dyDescent="0.25">
      <c r="A78" s="1199" t="s">
        <v>312</v>
      </c>
      <c r="B78" s="1194" t="s">
        <v>313</v>
      </c>
      <c r="C78" s="382">
        <f>'KV_1.3.sz.mell.'!C77</f>
        <v>0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0</v>
      </c>
    </row>
    <row r="79" spans="1:11" s="1210" customFormat="1" ht="12" customHeight="1" x14ac:dyDescent="0.2">
      <c r="A79" s="1187" t="s">
        <v>335</v>
      </c>
      <c r="B79" s="1188" t="s">
        <v>314</v>
      </c>
      <c r="C79" s="679">
        <f>'KV_1.3.sz.mell.'!C78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680">
        <f>C79+J79</f>
        <v>0</v>
      </c>
    </row>
    <row r="80" spans="1:11" s="1210" customFormat="1" ht="12" customHeight="1" thickBot="1" x14ac:dyDescent="0.25">
      <c r="A80" s="1192" t="s">
        <v>336</v>
      </c>
      <c r="B80" s="1193" t="s">
        <v>315</v>
      </c>
      <c r="C80" s="679">
        <f>'KV_1.3.sz.mell.'!C79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680">
        <f>C80+J80</f>
        <v>0</v>
      </c>
    </row>
    <row r="81" spans="1:11" s="1210" customFormat="1" ht="12" customHeight="1" thickBot="1" x14ac:dyDescent="0.25">
      <c r="A81" s="1199" t="s">
        <v>316</v>
      </c>
      <c r="B81" s="1194" t="s">
        <v>317</v>
      </c>
      <c r="C81" s="382">
        <f>'KV_1.3.sz.mell.'!C80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1210" customFormat="1" ht="12" customHeight="1" x14ac:dyDescent="0.2">
      <c r="A82" s="1187" t="s">
        <v>337</v>
      </c>
      <c r="B82" s="1188" t="s">
        <v>318</v>
      </c>
      <c r="C82" s="679">
        <f>'KV_1.3.sz.mell.'!C81</f>
        <v>0</v>
      </c>
      <c r="D82" s="386"/>
      <c r="E82" s="386"/>
      <c r="F82" s="386"/>
      <c r="G82" s="386"/>
      <c r="H82" s="386"/>
      <c r="I82" s="386"/>
      <c r="J82" s="679">
        <f>D82+E82+F82+G82+H82+I82</f>
        <v>0</v>
      </c>
      <c r="K82" s="680">
        <f>C82+J82</f>
        <v>0</v>
      </c>
    </row>
    <row r="83" spans="1:11" s="1210" customFormat="1" ht="12" customHeight="1" x14ac:dyDescent="0.2">
      <c r="A83" s="1189" t="s">
        <v>338</v>
      </c>
      <c r="B83" s="1190" t="s">
        <v>319</v>
      </c>
      <c r="C83" s="679">
        <f>'KV_1.3.sz.mell.'!C82</f>
        <v>0</v>
      </c>
      <c r="D83" s="386"/>
      <c r="E83" s="386"/>
      <c r="F83" s="386"/>
      <c r="G83" s="386"/>
      <c r="H83" s="386"/>
      <c r="I83" s="386"/>
      <c r="J83" s="679">
        <f>D83+E83+F83+G83+H83+I83</f>
        <v>0</v>
      </c>
      <c r="K83" s="680">
        <f>C83+J83</f>
        <v>0</v>
      </c>
    </row>
    <row r="84" spans="1:11" s="1210" customFormat="1" ht="12" customHeight="1" thickBot="1" x14ac:dyDescent="0.25">
      <c r="A84" s="1192" t="s">
        <v>339</v>
      </c>
      <c r="B84" s="1193" t="s">
        <v>744</v>
      </c>
      <c r="C84" s="679">
        <f>'KV_1.3.sz.mell.'!C83</f>
        <v>0</v>
      </c>
      <c r="D84" s="386"/>
      <c r="E84" s="386"/>
      <c r="F84" s="386"/>
      <c r="G84" s="386"/>
      <c r="H84" s="386"/>
      <c r="I84" s="386"/>
      <c r="J84" s="679">
        <f>D84+E84+F84+G84+H84+I84</f>
        <v>0</v>
      </c>
      <c r="K84" s="680">
        <f>C84+J84</f>
        <v>0</v>
      </c>
    </row>
    <row r="85" spans="1:11" s="1210" customFormat="1" ht="12" customHeight="1" thickBot="1" x14ac:dyDescent="0.25">
      <c r="A85" s="1199" t="s">
        <v>320</v>
      </c>
      <c r="B85" s="1194" t="s">
        <v>340</v>
      </c>
      <c r="C85" s="382">
        <f>'KV_1.3.sz.mell.'!C84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1210" customFormat="1" ht="12" customHeight="1" x14ac:dyDescent="0.2">
      <c r="A86" s="1203" t="s">
        <v>321</v>
      </c>
      <c r="B86" s="1188" t="s">
        <v>322</v>
      </c>
      <c r="C86" s="679">
        <f>'KV_1.3.sz.mell.'!C85</f>
        <v>0</v>
      </c>
      <c r="D86" s="386"/>
      <c r="E86" s="386"/>
      <c r="F86" s="386"/>
      <c r="G86" s="386"/>
      <c r="H86" s="386"/>
      <c r="I86" s="386"/>
      <c r="J86" s="679">
        <f t="shared" ref="J86:J91" si="24">D86+E86+F86+G86+H86+I86</f>
        <v>0</v>
      </c>
      <c r="K86" s="680">
        <f t="shared" ref="K86:K91" si="25">C86+J86</f>
        <v>0</v>
      </c>
    </row>
    <row r="87" spans="1:11" s="1210" customFormat="1" ht="12" customHeight="1" x14ac:dyDescent="0.2">
      <c r="A87" s="1204" t="s">
        <v>323</v>
      </c>
      <c r="B87" s="1190" t="s">
        <v>324</v>
      </c>
      <c r="C87" s="679">
        <f>'KV_1.3.sz.mell.'!C86</f>
        <v>0</v>
      </c>
      <c r="D87" s="386"/>
      <c r="E87" s="386"/>
      <c r="F87" s="386"/>
      <c r="G87" s="386"/>
      <c r="H87" s="386"/>
      <c r="I87" s="386"/>
      <c r="J87" s="679">
        <f t="shared" si="24"/>
        <v>0</v>
      </c>
      <c r="K87" s="680">
        <f t="shared" si="25"/>
        <v>0</v>
      </c>
    </row>
    <row r="88" spans="1:11" s="1210" customFormat="1" ht="12" customHeight="1" x14ac:dyDescent="0.2">
      <c r="A88" s="1204" t="s">
        <v>325</v>
      </c>
      <c r="B88" s="1190" t="s">
        <v>326</v>
      </c>
      <c r="C88" s="679">
        <f>'KV_1.3.sz.mell.'!C87</f>
        <v>0</v>
      </c>
      <c r="D88" s="386"/>
      <c r="E88" s="386"/>
      <c r="F88" s="386"/>
      <c r="G88" s="386"/>
      <c r="H88" s="386"/>
      <c r="I88" s="386"/>
      <c r="J88" s="679">
        <f t="shared" si="24"/>
        <v>0</v>
      </c>
      <c r="K88" s="680">
        <f t="shared" si="25"/>
        <v>0</v>
      </c>
    </row>
    <row r="89" spans="1:11" s="1210" customFormat="1" ht="12" customHeight="1" thickBot="1" x14ac:dyDescent="0.25">
      <c r="A89" s="1205" t="s">
        <v>327</v>
      </c>
      <c r="B89" s="1193" t="s">
        <v>328</v>
      </c>
      <c r="C89" s="679">
        <f>'KV_1.3.sz.mell.'!C88</f>
        <v>0</v>
      </c>
      <c r="D89" s="386"/>
      <c r="E89" s="386"/>
      <c r="F89" s="386"/>
      <c r="G89" s="386"/>
      <c r="H89" s="386"/>
      <c r="I89" s="386"/>
      <c r="J89" s="679">
        <f t="shared" si="24"/>
        <v>0</v>
      </c>
      <c r="K89" s="680">
        <f t="shared" si="25"/>
        <v>0</v>
      </c>
    </row>
    <row r="90" spans="1:11" s="1210" customFormat="1" ht="12" customHeight="1" thickBot="1" x14ac:dyDescent="0.25">
      <c r="A90" s="1199" t="s">
        <v>329</v>
      </c>
      <c r="B90" s="1194" t="s">
        <v>470</v>
      </c>
      <c r="C90" s="382">
        <f>'KV_1.3.sz.mell.'!C89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1210" customFormat="1" ht="13.5" customHeight="1" thickBot="1" x14ac:dyDescent="0.25">
      <c r="A91" s="1199" t="s">
        <v>331</v>
      </c>
      <c r="B91" s="1194" t="s">
        <v>330</v>
      </c>
      <c r="C91" s="382">
        <f>'KV_1.3.sz.mell.'!C90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1210" customFormat="1" ht="15.75" customHeight="1" thickBot="1" x14ac:dyDescent="0.25">
      <c r="A92" s="1262" t="s">
        <v>343</v>
      </c>
      <c r="B92" s="1263" t="s">
        <v>473</v>
      </c>
      <c r="C92" s="706">
        <f>'KV_1.3.sz.mell.'!C91</f>
        <v>0</v>
      </c>
      <c r="D92" s="706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0</v>
      </c>
    </row>
    <row r="93" spans="1:11" s="1210" customFormat="1" ht="25.5" customHeight="1" thickBot="1" x14ac:dyDescent="0.25">
      <c r="A93" s="1199" t="s">
        <v>472</v>
      </c>
      <c r="B93" s="1194" t="s">
        <v>474</v>
      </c>
      <c r="C93" s="389">
        <f>'KV_1.3.sz.mell.'!C92</f>
        <v>9099230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9099230</v>
      </c>
    </row>
    <row r="94" spans="1:11" s="1210" customFormat="1" ht="30.75" customHeight="1" x14ac:dyDescent="0.2">
      <c r="A94" s="1208"/>
      <c r="B94" s="1209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1212" customFormat="1" ht="16.5" customHeight="1" thickBot="1" x14ac:dyDescent="0.3">
      <c r="A96" s="2106" t="s">
        <v>151</v>
      </c>
      <c r="B96" s="2106"/>
      <c r="C96" s="1211"/>
      <c r="K96" s="1211" t="str">
        <f>K7</f>
        <v>Forintban!</v>
      </c>
    </row>
    <row r="97" spans="1:11" x14ac:dyDescent="0.25">
      <c r="A97" s="2215" t="s">
        <v>68</v>
      </c>
      <c r="B97" s="2217" t="s">
        <v>745</v>
      </c>
      <c r="C97" s="2219" t="str">
        <f>+CONCATENATE(LEFT(RM_ÖSSZEFÜGGÉSEK!A6,4),". évi")</f>
        <v>2021. évi</v>
      </c>
      <c r="D97" s="2220"/>
      <c r="E97" s="2221"/>
      <c r="F97" s="2221"/>
      <c r="G97" s="2221"/>
      <c r="H97" s="2221"/>
      <c r="I97" s="2221"/>
      <c r="J97" s="2221"/>
      <c r="K97" s="2222"/>
    </row>
    <row r="98" spans="1:11" ht="48.75" thickBot="1" x14ac:dyDescent="0.3">
      <c r="A98" s="2216"/>
      <c r="B98" s="2218"/>
      <c r="C98" s="1351" t="s">
        <v>738</v>
      </c>
      <c r="D98" s="1227" t="str">
        <f>D9</f>
        <v xml:space="preserve">… . sz. módosítás </v>
      </c>
      <c r="E98" s="1227" t="str">
        <f t="shared" ref="E98:K98" si="28">E9</f>
        <v xml:space="preserve">… . sz. módosítás </v>
      </c>
      <c r="F98" s="1227" t="str">
        <f t="shared" si="28"/>
        <v xml:space="preserve">… . sz. módosítás </v>
      </c>
      <c r="G98" s="1227" t="str">
        <f t="shared" si="28"/>
        <v xml:space="preserve">… . sz. módosítás </v>
      </c>
      <c r="H98" s="1227" t="str">
        <f t="shared" si="28"/>
        <v xml:space="preserve">… . sz. módosítás </v>
      </c>
      <c r="I98" s="1227" t="str">
        <f t="shared" si="28"/>
        <v xml:space="preserve">… . sz. módosítás </v>
      </c>
      <c r="J98" s="1352" t="str">
        <f t="shared" si="28"/>
        <v>Módosítások összesen</v>
      </c>
      <c r="K98" s="1182" t="str">
        <f t="shared" si="28"/>
        <v>….számú módosítás utáni előirányzat</v>
      </c>
    </row>
    <row r="99" spans="1:11" s="1256" customFormat="1" ht="12" customHeight="1" thickBot="1" x14ac:dyDescent="0.25">
      <c r="A99" s="1213" t="s">
        <v>488</v>
      </c>
      <c r="B99" s="1355" t="s">
        <v>489</v>
      </c>
      <c r="C99" s="1353" t="s">
        <v>490</v>
      </c>
      <c r="D99" s="1353" t="s">
        <v>492</v>
      </c>
      <c r="E99" s="1354" t="s">
        <v>491</v>
      </c>
      <c r="F99" s="1354" t="s">
        <v>493</v>
      </c>
      <c r="G99" s="1354" t="s">
        <v>494</v>
      </c>
      <c r="H99" s="1354" t="s">
        <v>495</v>
      </c>
      <c r="I99" s="1354" t="s">
        <v>741</v>
      </c>
      <c r="J99" s="1354" t="s">
        <v>742</v>
      </c>
      <c r="K99" s="667" t="s">
        <v>743</v>
      </c>
    </row>
    <row r="100" spans="1:11" ht="12" customHeight="1" thickBot="1" x14ac:dyDescent="0.3">
      <c r="A100" s="1214" t="s">
        <v>17</v>
      </c>
      <c r="B100" s="1215" t="s">
        <v>432</v>
      </c>
      <c r="C100" s="381">
        <f>'KV_1.3.sz.mell.'!C98</f>
        <v>9099230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9099230</v>
      </c>
    </row>
    <row r="101" spans="1:11" ht="12" customHeight="1" x14ac:dyDescent="0.25">
      <c r="A101" s="1216" t="s">
        <v>97</v>
      </c>
      <c r="B101" s="1163" t="s">
        <v>48</v>
      </c>
      <c r="C101" s="684">
        <f>'KV_1.3.sz.mell.'!C99</f>
        <v>5735200</v>
      </c>
      <c r="D101" s="483"/>
      <c r="E101" s="483"/>
      <c r="F101" s="483"/>
      <c r="G101" s="483"/>
      <c r="H101" s="483"/>
      <c r="I101" s="483"/>
      <c r="J101" s="684">
        <f t="shared" ref="J101:J120" si="30">D101+E101+F101+G101+H101+I101</f>
        <v>0</v>
      </c>
      <c r="K101" s="685">
        <f t="shared" ref="K101:K120" si="31">C101+J101</f>
        <v>5735200</v>
      </c>
    </row>
    <row r="102" spans="1:11" ht="12" customHeight="1" x14ac:dyDescent="0.25">
      <c r="A102" s="1189" t="s">
        <v>98</v>
      </c>
      <c r="B102" s="1165" t="s">
        <v>181</v>
      </c>
      <c r="C102" s="686">
        <f>'KV_1.3.sz.mell.'!C100</f>
        <v>895656</v>
      </c>
      <c r="D102" s="383"/>
      <c r="E102" s="383"/>
      <c r="F102" s="383"/>
      <c r="G102" s="383"/>
      <c r="H102" s="383"/>
      <c r="I102" s="383"/>
      <c r="J102" s="686">
        <f t="shared" si="30"/>
        <v>0</v>
      </c>
      <c r="K102" s="687">
        <f t="shared" si="31"/>
        <v>895656</v>
      </c>
    </row>
    <row r="103" spans="1:11" ht="12" customHeight="1" x14ac:dyDescent="0.25">
      <c r="A103" s="1189" t="s">
        <v>99</v>
      </c>
      <c r="B103" s="1165" t="s">
        <v>138</v>
      </c>
      <c r="C103" s="688">
        <f>'KV_1.3.sz.mell.'!C101</f>
        <v>2468374</v>
      </c>
      <c r="D103" s="385"/>
      <c r="E103" s="385"/>
      <c r="F103" s="385"/>
      <c r="G103" s="385"/>
      <c r="H103" s="385"/>
      <c r="I103" s="385"/>
      <c r="J103" s="688">
        <f t="shared" si="30"/>
        <v>0</v>
      </c>
      <c r="K103" s="689">
        <f t="shared" si="31"/>
        <v>2468374</v>
      </c>
    </row>
    <row r="104" spans="1:11" ht="12" customHeight="1" x14ac:dyDescent="0.25">
      <c r="A104" s="1189" t="s">
        <v>100</v>
      </c>
      <c r="B104" s="1217" t="s">
        <v>182</v>
      </c>
      <c r="C104" s="688">
        <f>'KV_1.3.sz.mell.'!C102</f>
        <v>0</v>
      </c>
      <c r="D104" s="385"/>
      <c r="E104" s="385"/>
      <c r="F104" s="385"/>
      <c r="G104" s="385"/>
      <c r="H104" s="385"/>
      <c r="I104" s="385"/>
      <c r="J104" s="688">
        <f t="shared" si="30"/>
        <v>0</v>
      </c>
      <c r="K104" s="689">
        <f t="shared" si="31"/>
        <v>0</v>
      </c>
    </row>
    <row r="105" spans="1:11" ht="12" customHeight="1" x14ac:dyDescent="0.25">
      <c r="A105" s="1189" t="s">
        <v>111</v>
      </c>
      <c r="B105" s="1218" t="s">
        <v>183</v>
      </c>
      <c r="C105" s="688">
        <f>'KV_1.3.sz.mell.'!C103</f>
        <v>0</v>
      </c>
      <c r="D105" s="385"/>
      <c r="E105" s="385"/>
      <c r="F105" s="385"/>
      <c r="G105" s="385"/>
      <c r="H105" s="385"/>
      <c r="I105" s="385"/>
      <c r="J105" s="688">
        <f t="shared" si="30"/>
        <v>0</v>
      </c>
      <c r="K105" s="689">
        <f t="shared" si="31"/>
        <v>0</v>
      </c>
    </row>
    <row r="106" spans="1:11" ht="12" customHeight="1" x14ac:dyDescent="0.25">
      <c r="A106" s="1189" t="s">
        <v>101</v>
      </c>
      <c r="B106" s="1165" t="s">
        <v>437</v>
      </c>
      <c r="C106" s="688">
        <f>'KV_1.3.sz.mell.'!C104</f>
        <v>0</v>
      </c>
      <c r="D106" s="385"/>
      <c r="E106" s="385"/>
      <c r="F106" s="385"/>
      <c r="G106" s="385"/>
      <c r="H106" s="385"/>
      <c r="I106" s="385"/>
      <c r="J106" s="688">
        <f t="shared" si="30"/>
        <v>0</v>
      </c>
      <c r="K106" s="689">
        <f t="shared" si="31"/>
        <v>0</v>
      </c>
    </row>
    <row r="107" spans="1:11" ht="12" customHeight="1" x14ac:dyDescent="0.25">
      <c r="A107" s="1189" t="s">
        <v>102</v>
      </c>
      <c r="B107" s="1219" t="s">
        <v>436</v>
      </c>
      <c r="C107" s="688">
        <f>'KV_1.3.sz.mell.'!C105</f>
        <v>0</v>
      </c>
      <c r="D107" s="385"/>
      <c r="E107" s="385"/>
      <c r="F107" s="385"/>
      <c r="G107" s="385"/>
      <c r="H107" s="385"/>
      <c r="I107" s="385"/>
      <c r="J107" s="688">
        <f t="shared" si="30"/>
        <v>0</v>
      </c>
      <c r="K107" s="689">
        <f t="shared" si="31"/>
        <v>0</v>
      </c>
    </row>
    <row r="108" spans="1:11" ht="12" customHeight="1" x14ac:dyDescent="0.25">
      <c r="A108" s="1189" t="s">
        <v>112</v>
      </c>
      <c r="B108" s="1219" t="s">
        <v>435</v>
      </c>
      <c r="C108" s="688">
        <f>'KV_1.3.sz.mell.'!C106</f>
        <v>0</v>
      </c>
      <c r="D108" s="385"/>
      <c r="E108" s="385"/>
      <c r="F108" s="385"/>
      <c r="G108" s="385"/>
      <c r="H108" s="385"/>
      <c r="I108" s="385"/>
      <c r="J108" s="688">
        <f t="shared" si="30"/>
        <v>0</v>
      </c>
      <c r="K108" s="689">
        <f t="shared" si="31"/>
        <v>0</v>
      </c>
    </row>
    <row r="109" spans="1:11" ht="12" customHeight="1" x14ac:dyDescent="0.25">
      <c r="A109" s="1189" t="s">
        <v>113</v>
      </c>
      <c r="B109" s="1220" t="s">
        <v>346</v>
      </c>
      <c r="C109" s="688">
        <f>'KV_1.3.sz.mell.'!C107</f>
        <v>0</v>
      </c>
      <c r="D109" s="385"/>
      <c r="E109" s="385"/>
      <c r="F109" s="385"/>
      <c r="G109" s="385"/>
      <c r="H109" s="385"/>
      <c r="I109" s="385"/>
      <c r="J109" s="688">
        <f t="shared" si="30"/>
        <v>0</v>
      </c>
      <c r="K109" s="689">
        <f t="shared" si="31"/>
        <v>0</v>
      </c>
    </row>
    <row r="110" spans="1:11" ht="12" customHeight="1" x14ac:dyDescent="0.25">
      <c r="A110" s="1189" t="s">
        <v>114</v>
      </c>
      <c r="B110" s="1221" t="s">
        <v>347</v>
      </c>
      <c r="C110" s="688">
        <f>'KV_1.3.sz.mell.'!C108</f>
        <v>0</v>
      </c>
      <c r="D110" s="385"/>
      <c r="E110" s="385"/>
      <c r="F110" s="385"/>
      <c r="G110" s="385"/>
      <c r="H110" s="385"/>
      <c r="I110" s="385"/>
      <c r="J110" s="688">
        <f t="shared" si="30"/>
        <v>0</v>
      </c>
      <c r="K110" s="689">
        <f t="shared" si="31"/>
        <v>0</v>
      </c>
    </row>
    <row r="111" spans="1:11" ht="12" customHeight="1" x14ac:dyDescent="0.25">
      <c r="A111" s="1189" t="s">
        <v>115</v>
      </c>
      <c r="B111" s="1221" t="s">
        <v>348</v>
      </c>
      <c r="C111" s="688">
        <f>'KV_1.3.sz.mell.'!C109</f>
        <v>0</v>
      </c>
      <c r="D111" s="385"/>
      <c r="E111" s="385"/>
      <c r="F111" s="385"/>
      <c r="G111" s="385"/>
      <c r="H111" s="385"/>
      <c r="I111" s="385"/>
      <c r="J111" s="688">
        <f t="shared" si="30"/>
        <v>0</v>
      </c>
      <c r="K111" s="689">
        <f t="shared" si="31"/>
        <v>0</v>
      </c>
    </row>
    <row r="112" spans="1:11" ht="12" customHeight="1" x14ac:dyDescent="0.25">
      <c r="A112" s="1189" t="s">
        <v>117</v>
      </c>
      <c r="B112" s="1220" t="s">
        <v>349</v>
      </c>
      <c r="C112" s="688">
        <f>'KV_1.3.sz.mell.'!C110</f>
        <v>0</v>
      </c>
      <c r="D112" s="385"/>
      <c r="E112" s="385"/>
      <c r="F112" s="385"/>
      <c r="G112" s="385"/>
      <c r="H112" s="385"/>
      <c r="I112" s="385"/>
      <c r="J112" s="688">
        <f t="shared" si="30"/>
        <v>0</v>
      </c>
      <c r="K112" s="689">
        <f t="shared" si="31"/>
        <v>0</v>
      </c>
    </row>
    <row r="113" spans="1:11" ht="12" customHeight="1" x14ac:dyDescent="0.25">
      <c r="A113" s="1189" t="s">
        <v>184</v>
      </c>
      <c r="B113" s="1220" t="s">
        <v>350</v>
      </c>
      <c r="C113" s="688">
        <f>'KV_1.3.sz.mell.'!C111</f>
        <v>0</v>
      </c>
      <c r="D113" s="385"/>
      <c r="E113" s="385"/>
      <c r="F113" s="385"/>
      <c r="G113" s="385"/>
      <c r="H113" s="385"/>
      <c r="I113" s="385"/>
      <c r="J113" s="688">
        <f t="shared" si="30"/>
        <v>0</v>
      </c>
      <c r="K113" s="689">
        <f t="shared" si="31"/>
        <v>0</v>
      </c>
    </row>
    <row r="114" spans="1:11" ht="12" customHeight="1" x14ac:dyDescent="0.25">
      <c r="A114" s="1189" t="s">
        <v>344</v>
      </c>
      <c r="B114" s="1221" t="s">
        <v>351</v>
      </c>
      <c r="C114" s="688">
        <f>'KV_1.3.sz.mell.'!C112</f>
        <v>0</v>
      </c>
      <c r="D114" s="385"/>
      <c r="E114" s="385"/>
      <c r="F114" s="385"/>
      <c r="G114" s="385"/>
      <c r="H114" s="385"/>
      <c r="I114" s="385"/>
      <c r="J114" s="688">
        <f t="shared" si="30"/>
        <v>0</v>
      </c>
      <c r="K114" s="689">
        <f t="shared" si="31"/>
        <v>0</v>
      </c>
    </row>
    <row r="115" spans="1:11" ht="12" customHeight="1" x14ac:dyDescent="0.25">
      <c r="A115" s="1222" t="s">
        <v>345</v>
      </c>
      <c r="B115" s="1219" t="s">
        <v>352</v>
      </c>
      <c r="C115" s="688">
        <f>'KV_1.3.sz.mell.'!C113</f>
        <v>0</v>
      </c>
      <c r="D115" s="385"/>
      <c r="E115" s="385"/>
      <c r="F115" s="385"/>
      <c r="G115" s="385"/>
      <c r="H115" s="385"/>
      <c r="I115" s="385"/>
      <c r="J115" s="688">
        <f t="shared" si="30"/>
        <v>0</v>
      </c>
      <c r="K115" s="689">
        <f t="shared" si="31"/>
        <v>0</v>
      </c>
    </row>
    <row r="116" spans="1:11" ht="12" customHeight="1" x14ac:dyDescent="0.25">
      <c r="A116" s="1189" t="s">
        <v>433</v>
      </c>
      <c r="B116" s="1219" t="s">
        <v>353</v>
      </c>
      <c r="C116" s="688">
        <f>'KV_1.3.sz.mell.'!C114</f>
        <v>0</v>
      </c>
      <c r="D116" s="385"/>
      <c r="E116" s="385"/>
      <c r="F116" s="385"/>
      <c r="G116" s="385"/>
      <c r="H116" s="385"/>
      <c r="I116" s="385"/>
      <c r="J116" s="688">
        <f t="shared" si="30"/>
        <v>0</v>
      </c>
      <c r="K116" s="689">
        <f t="shared" si="31"/>
        <v>0</v>
      </c>
    </row>
    <row r="117" spans="1:11" ht="12" customHeight="1" x14ac:dyDescent="0.25">
      <c r="A117" s="1192" t="s">
        <v>434</v>
      </c>
      <c r="B117" s="1219" t="s">
        <v>354</v>
      </c>
      <c r="C117" s="688">
        <f>'KV_1.3.sz.mell.'!C115</f>
        <v>0</v>
      </c>
      <c r="D117" s="385"/>
      <c r="E117" s="385"/>
      <c r="F117" s="385"/>
      <c r="G117" s="385"/>
      <c r="H117" s="385"/>
      <c r="I117" s="385"/>
      <c r="J117" s="688">
        <f t="shared" si="30"/>
        <v>0</v>
      </c>
      <c r="K117" s="689">
        <f t="shared" si="31"/>
        <v>0</v>
      </c>
    </row>
    <row r="118" spans="1:11" ht="12" customHeight="1" x14ac:dyDescent="0.25">
      <c r="A118" s="1189" t="s">
        <v>438</v>
      </c>
      <c r="B118" s="1217" t="s">
        <v>49</v>
      </c>
      <c r="C118" s="686">
        <f>'KV_1.3.sz.mell.'!C116</f>
        <v>0</v>
      </c>
      <c r="D118" s="383"/>
      <c r="E118" s="383"/>
      <c r="F118" s="383"/>
      <c r="G118" s="383"/>
      <c r="H118" s="383"/>
      <c r="I118" s="383"/>
      <c r="J118" s="686">
        <f t="shared" si="30"/>
        <v>0</v>
      </c>
      <c r="K118" s="687">
        <f t="shared" si="31"/>
        <v>0</v>
      </c>
    </row>
    <row r="119" spans="1:11" ht="12" customHeight="1" x14ac:dyDescent="0.25">
      <c r="A119" s="1189" t="s">
        <v>439</v>
      </c>
      <c r="B119" s="1165" t="s">
        <v>441</v>
      </c>
      <c r="C119" s="686">
        <f>'KV_1.3.sz.mell.'!C117</f>
        <v>0</v>
      </c>
      <c r="D119" s="383"/>
      <c r="E119" s="383"/>
      <c r="F119" s="383"/>
      <c r="G119" s="383"/>
      <c r="H119" s="383"/>
      <c r="I119" s="383"/>
      <c r="J119" s="686">
        <f t="shared" si="30"/>
        <v>0</v>
      </c>
      <c r="K119" s="687">
        <f t="shared" si="31"/>
        <v>0</v>
      </c>
    </row>
    <row r="120" spans="1:11" ht="12" customHeight="1" thickBot="1" x14ac:dyDescent="0.3">
      <c r="A120" s="1196" t="s">
        <v>440</v>
      </c>
      <c r="B120" s="1356" t="s">
        <v>442</v>
      </c>
      <c r="C120" s="690">
        <f>'KV_1.3.sz.mell.'!C118</f>
        <v>0</v>
      </c>
      <c r="D120" s="484"/>
      <c r="E120" s="484"/>
      <c r="F120" s="484"/>
      <c r="G120" s="484"/>
      <c r="H120" s="484"/>
      <c r="I120" s="484"/>
      <c r="J120" s="690">
        <f t="shared" si="30"/>
        <v>0</v>
      </c>
      <c r="K120" s="677">
        <f t="shared" si="31"/>
        <v>0</v>
      </c>
    </row>
    <row r="121" spans="1:11" ht="12" customHeight="1" thickBot="1" x14ac:dyDescent="0.3">
      <c r="A121" s="1223" t="s">
        <v>18</v>
      </c>
      <c r="B121" s="1357" t="s">
        <v>355</v>
      </c>
      <c r="C121" s="382">
        <f>'KV_1.3.sz.mell.'!C119</f>
        <v>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0</v>
      </c>
    </row>
    <row r="122" spans="1:11" ht="12" customHeight="1" x14ac:dyDescent="0.25">
      <c r="A122" s="1187" t="s">
        <v>103</v>
      </c>
      <c r="B122" s="1165" t="s">
        <v>227</v>
      </c>
      <c r="C122" s="1377">
        <f>'KV_1.3.sz.mell.'!C120</f>
        <v>0</v>
      </c>
      <c r="D122" s="691"/>
      <c r="E122" s="691"/>
      <c r="F122" s="691"/>
      <c r="G122" s="691"/>
      <c r="H122" s="691"/>
      <c r="I122" s="384"/>
      <c r="J122" s="668">
        <f t="shared" ref="J122:J134" si="33">D122+E122+F122+G122+H122+I122</f>
        <v>0</v>
      </c>
      <c r="K122" s="669">
        <f t="shared" ref="K122:K134" si="34">C122+J122</f>
        <v>0</v>
      </c>
    </row>
    <row r="123" spans="1:11" ht="12" customHeight="1" x14ac:dyDescent="0.25">
      <c r="A123" s="1187" t="s">
        <v>104</v>
      </c>
      <c r="B123" s="1170" t="s">
        <v>359</v>
      </c>
      <c r="C123" s="1377">
        <f>'KV_1.3.sz.mell.'!C121</f>
        <v>0</v>
      </c>
      <c r="D123" s="691"/>
      <c r="E123" s="691"/>
      <c r="F123" s="691"/>
      <c r="G123" s="691"/>
      <c r="H123" s="691"/>
      <c r="I123" s="384"/>
      <c r="J123" s="668">
        <f t="shared" si="33"/>
        <v>0</v>
      </c>
      <c r="K123" s="669">
        <f t="shared" si="34"/>
        <v>0</v>
      </c>
    </row>
    <row r="124" spans="1:11" ht="12" customHeight="1" x14ac:dyDescent="0.25">
      <c r="A124" s="1187" t="s">
        <v>105</v>
      </c>
      <c r="B124" s="1170" t="s">
        <v>185</v>
      </c>
      <c r="C124" s="1378">
        <f>'KV_1.3.sz.mell.'!C122</f>
        <v>0</v>
      </c>
      <c r="D124" s="692"/>
      <c r="E124" s="692"/>
      <c r="F124" s="692"/>
      <c r="G124" s="692"/>
      <c r="H124" s="692"/>
      <c r="I124" s="383"/>
      <c r="J124" s="686">
        <f t="shared" si="33"/>
        <v>0</v>
      </c>
      <c r="K124" s="687">
        <f t="shared" si="34"/>
        <v>0</v>
      </c>
    </row>
    <row r="125" spans="1:11" ht="12" customHeight="1" x14ac:dyDescent="0.25">
      <c r="A125" s="1187" t="s">
        <v>106</v>
      </c>
      <c r="B125" s="1170" t="s">
        <v>360</v>
      </c>
      <c r="C125" s="1378">
        <f>'KV_1.3.sz.mell.'!C123</f>
        <v>0</v>
      </c>
      <c r="D125" s="692"/>
      <c r="E125" s="692"/>
      <c r="F125" s="692"/>
      <c r="G125" s="692"/>
      <c r="H125" s="692"/>
      <c r="I125" s="383"/>
      <c r="J125" s="686">
        <f t="shared" si="33"/>
        <v>0</v>
      </c>
      <c r="K125" s="687">
        <f t="shared" si="34"/>
        <v>0</v>
      </c>
    </row>
    <row r="126" spans="1:11" ht="12" customHeight="1" x14ac:dyDescent="0.25">
      <c r="A126" s="1187" t="s">
        <v>107</v>
      </c>
      <c r="B126" s="1193" t="s">
        <v>229</v>
      </c>
      <c r="C126" s="1378">
        <f>'KV_1.3.sz.mell.'!C124</f>
        <v>0</v>
      </c>
      <c r="D126" s="692"/>
      <c r="E126" s="692"/>
      <c r="F126" s="692"/>
      <c r="G126" s="692"/>
      <c r="H126" s="692"/>
      <c r="I126" s="383"/>
      <c r="J126" s="686">
        <f t="shared" si="33"/>
        <v>0</v>
      </c>
      <c r="K126" s="687">
        <f t="shared" si="34"/>
        <v>0</v>
      </c>
    </row>
    <row r="127" spans="1:11" ht="12" customHeight="1" x14ac:dyDescent="0.25">
      <c r="A127" s="1187" t="s">
        <v>116</v>
      </c>
      <c r="B127" s="1191" t="s">
        <v>423</v>
      </c>
      <c r="C127" s="1378">
        <f>'KV_1.3.sz.mell.'!C125</f>
        <v>0</v>
      </c>
      <c r="D127" s="692"/>
      <c r="E127" s="692"/>
      <c r="F127" s="692"/>
      <c r="G127" s="692"/>
      <c r="H127" s="692"/>
      <c r="I127" s="383"/>
      <c r="J127" s="686">
        <f t="shared" si="33"/>
        <v>0</v>
      </c>
      <c r="K127" s="687">
        <f t="shared" si="34"/>
        <v>0</v>
      </c>
    </row>
    <row r="128" spans="1:11" ht="12" customHeight="1" x14ac:dyDescent="0.25">
      <c r="A128" s="1187" t="s">
        <v>118</v>
      </c>
      <c r="B128" s="1224" t="s">
        <v>365</v>
      </c>
      <c r="C128" s="1378">
        <f>'KV_1.3.sz.mell.'!C126</f>
        <v>0</v>
      </c>
      <c r="D128" s="692"/>
      <c r="E128" s="692"/>
      <c r="F128" s="692"/>
      <c r="G128" s="692"/>
      <c r="H128" s="692"/>
      <c r="I128" s="383"/>
      <c r="J128" s="686">
        <f t="shared" si="33"/>
        <v>0</v>
      </c>
      <c r="K128" s="687">
        <f t="shared" si="34"/>
        <v>0</v>
      </c>
    </row>
    <row r="129" spans="1:11" ht="22.5" x14ac:dyDescent="0.25">
      <c r="A129" s="1187" t="s">
        <v>186</v>
      </c>
      <c r="B129" s="1221" t="s">
        <v>348</v>
      </c>
      <c r="C129" s="1378">
        <f>'KV_1.3.sz.mell.'!C127</f>
        <v>0</v>
      </c>
      <c r="D129" s="692"/>
      <c r="E129" s="692"/>
      <c r="F129" s="692"/>
      <c r="G129" s="692"/>
      <c r="H129" s="692"/>
      <c r="I129" s="383"/>
      <c r="J129" s="686">
        <f t="shared" si="33"/>
        <v>0</v>
      </c>
      <c r="K129" s="687">
        <f t="shared" si="34"/>
        <v>0</v>
      </c>
    </row>
    <row r="130" spans="1:11" ht="12" customHeight="1" x14ac:dyDescent="0.25">
      <c r="A130" s="1187" t="s">
        <v>187</v>
      </c>
      <c r="B130" s="1221" t="s">
        <v>364</v>
      </c>
      <c r="C130" s="1378">
        <f>'KV_1.3.sz.mell.'!C128</f>
        <v>0</v>
      </c>
      <c r="D130" s="692"/>
      <c r="E130" s="692"/>
      <c r="F130" s="692"/>
      <c r="G130" s="692"/>
      <c r="H130" s="692"/>
      <c r="I130" s="383"/>
      <c r="J130" s="686">
        <f t="shared" si="33"/>
        <v>0</v>
      </c>
      <c r="K130" s="687">
        <f t="shared" si="34"/>
        <v>0</v>
      </c>
    </row>
    <row r="131" spans="1:11" ht="12" customHeight="1" x14ac:dyDescent="0.25">
      <c r="A131" s="1187" t="s">
        <v>188</v>
      </c>
      <c r="B131" s="1221" t="s">
        <v>363</v>
      </c>
      <c r="C131" s="1378">
        <f>'KV_1.3.sz.mell.'!C129</f>
        <v>0</v>
      </c>
      <c r="D131" s="692"/>
      <c r="E131" s="692"/>
      <c r="F131" s="692"/>
      <c r="G131" s="692"/>
      <c r="H131" s="692"/>
      <c r="I131" s="383"/>
      <c r="J131" s="686">
        <f t="shared" si="33"/>
        <v>0</v>
      </c>
      <c r="K131" s="687">
        <f t="shared" si="34"/>
        <v>0</v>
      </c>
    </row>
    <row r="132" spans="1:11" ht="12" customHeight="1" x14ac:dyDescent="0.25">
      <c r="A132" s="1187" t="s">
        <v>356</v>
      </c>
      <c r="B132" s="1221" t="s">
        <v>351</v>
      </c>
      <c r="C132" s="1378">
        <f>'KV_1.3.sz.mell.'!C130</f>
        <v>0</v>
      </c>
      <c r="D132" s="692"/>
      <c r="E132" s="692"/>
      <c r="F132" s="692"/>
      <c r="G132" s="692"/>
      <c r="H132" s="692"/>
      <c r="I132" s="383"/>
      <c r="J132" s="686">
        <f t="shared" si="33"/>
        <v>0</v>
      </c>
      <c r="K132" s="687">
        <f t="shared" si="34"/>
        <v>0</v>
      </c>
    </row>
    <row r="133" spans="1:11" ht="12" customHeight="1" x14ac:dyDescent="0.25">
      <c r="A133" s="1187" t="s">
        <v>357</v>
      </c>
      <c r="B133" s="1221" t="s">
        <v>362</v>
      </c>
      <c r="C133" s="1378">
        <f>'KV_1.3.sz.mell.'!C131</f>
        <v>0</v>
      </c>
      <c r="D133" s="692"/>
      <c r="E133" s="692"/>
      <c r="F133" s="692"/>
      <c r="G133" s="692"/>
      <c r="H133" s="692"/>
      <c r="I133" s="383"/>
      <c r="J133" s="686">
        <f t="shared" si="33"/>
        <v>0</v>
      </c>
      <c r="K133" s="687">
        <f t="shared" si="34"/>
        <v>0</v>
      </c>
    </row>
    <row r="134" spans="1:11" ht="23.25" thickBot="1" x14ac:dyDescent="0.3">
      <c r="A134" s="1222" t="s">
        <v>358</v>
      </c>
      <c r="B134" s="1221" t="s">
        <v>361</v>
      </c>
      <c r="C134" s="1379">
        <f>'KV_1.3.sz.mell.'!C132</f>
        <v>0</v>
      </c>
      <c r="D134" s="693"/>
      <c r="E134" s="693"/>
      <c r="F134" s="693"/>
      <c r="G134" s="693"/>
      <c r="H134" s="693"/>
      <c r="I134" s="385"/>
      <c r="J134" s="688">
        <f t="shared" si="33"/>
        <v>0</v>
      </c>
      <c r="K134" s="689">
        <f t="shared" si="34"/>
        <v>0</v>
      </c>
    </row>
    <row r="135" spans="1:11" ht="12" customHeight="1" thickBot="1" x14ac:dyDescent="0.3">
      <c r="A135" s="1185" t="s">
        <v>19</v>
      </c>
      <c r="B135" s="1171" t="s">
        <v>443</v>
      </c>
      <c r="C135" s="694">
        <f>'KV_1.3.sz.mell.'!C133</f>
        <v>9099230</v>
      </c>
      <c r="D135" s="694">
        <f t="shared" ref="D135:K135" si="35">+D100+D121</f>
        <v>0</v>
      </c>
      <c r="E135" s="694">
        <f t="shared" si="35"/>
        <v>0</v>
      </c>
      <c r="F135" s="694">
        <f t="shared" si="35"/>
        <v>0</v>
      </c>
      <c r="G135" s="694">
        <f t="shared" si="35"/>
        <v>0</v>
      </c>
      <c r="H135" s="694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9099230</v>
      </c>
    </row>
    <row r="136" spans="1:11" ht="12" customHeight="1" thickBot="1" x14ac:dyDescent="0.3">
      <c r="A136" s="1185" t="s">
        <v>20</v>
      </c>
      <c r="B136" s="1171" t="s">
        <v>746</v>
      </c>
      <c r="C136" s="694">
        <f>'KV_1.3.sz.mell.'!C134</f>
        <v>0</v>
      </c>
      <c r="D136" s="694">
        <f t="shared" ref="D136:K136" si="36">+D137+D138+D139</f>
        <v>0</v>
      </c>
      <c r="E136" s="694">
        <f t="shared" si="36"/>
        <v>0</v>
      </c>
      <c r="F136" s="694">
        <f t="shared" si="36"/>
        <v>0</v>
      </c>
      <c r="G136" s="694">
        <f t="shared" si="36"/>
        <v>0</v>
      </c>
      <c r="H136" s="694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187" t="s">
        <v>265</v>
      </c>
      <c r="B137" s="1170" t="s">
        <v>451</v>
      </c>
      <c r="C137" s="1378">
        <f>'KV_1.3.sz.mell.'!C135</f>
        <v>0</v>
      </c>
      <c r="D137" s="692"/>
      <c r="E137" s="692"/>
      <c r="F137" s="692"/>
      <c r="G137" s="692"/>
      <c r="H137" s="692"/>
      <c r="I137" s="383"/>
      <c r="J137" s="668">
        <f>D137+E137+F137+G137+H137+I137</f>
        <v>0</v>
      </c>
      <c r="K137" s="687">
        <f>C137+J137</f>
        <v>0</v>
      </c>
    </row>
    <row r="138" spans="1:11" ht="12" customHeight="1" x14ac:dyDescent="0.25">
      <c r="A138" s="1187" t="s">
        <v>266</v>
      </c>
      <c r="B138" s="1170" t="s">
        <v>452</v>
      </c>
      <c r="C138" s="1378">
        <f>'KV_1.3.sz.mell.'!C136</f>
        <v>0</v>
      </c>
      <c r="D138" s="692"/>
      <c r="E138" s="692"/>
      <c r="F138" s="692"/>
      <c r="G138" s="692"/>
      <c r="H138" s="692"/>
      <c r="I138" s="383"/>
      <c r="J138" s="668">
        <f>D138+E138+F138+G138+H138+I138</f>
        <v>0</v>
      </c>
      <c r="K138" s="687">
        <f>C138+J138</f>
        <v>0</v>
      </c>
    </row>
    <row r="139" spans="1:11" ht="12" customHeight="1" thickBot="1" x14ac:dyDescent="0.3">
      <c r="A139" s="1222" t="s">
        <v>267</v>
      </c>
      <c r="B139" s="1170" t="s">
        <v>453</v>
      </c>
      <c r="C139" s="1378">
        <f>'KV_1.3.sz.mell.'!C137</f>
        <v>0</v>
      </c>
      <c r="D139" s="692"/>
      <c r="E139" s="692"/>
      <c r="F139" s="692"/>
      <c r="G139" s="692"/>
      <c r="H139" s="692"/>
      <c r="I139" s="383"/>
      <c r="J139" s="668">
        <f>D139+E139+F139+G139+H139+I139</f>
        <v>0</v>
      </c>
      <c r="K139" s="687">
        <f>C139+J139</f>
        <v>0</v>
      </c>
    </row>
    <row r="140" spans="1:11" ht="12" customHeight="1" thickBot="1" x14ac:dyDescent="0.3">
      <c r="A140" s="1185" t="s">
        <v>21</v>
      </c>
      <c r="B140" s="1171" t="s">
        <v>445</v>
      </c>
      <c r="C140" s="694">
        <f>'KV_1.3.sz.mell.'!C138</f>
        <v>0</v>
      </c>
      <c r="D140" s="694">
        <f t="shared" ref="D140:K140" si="37">SUM(D141:D146)</f>
        <v>0</v>
      </c>
      <c r="E140" s="694">
        <f t="shared" si="37"/>
        <v>0</v>
      </c>
      <c r="F140" s="694">
        <f t="shared" si="37"/>
        <v>0</v>
      </c>
      <c r="G140" s="694">
        <f t="shared" si="37"/>
        <v>0</v>
      </c>
      <c r="H140" s="694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187" t="s">
        <v>90</v>
      </c>
      <c r="B141" s="1169" t="s">
        <v>454</v>
      </c>
      <c r="C141" s="1378">
        <f>'KV_1.3.sz.mell.'!C139</f>
        <v>0</v>
      </c>
      <c r="D141" s="692"/>
      <c r="E141" s="692"/>
      <c r="F141" s="692"/>
      <c r="G141" s="692"/>
      <c r="H141" s="692"/>
      <c r="I141" s="383"/>
      <c r="J141" s="686">
        <f t="shared" ref="J141:J146" si="38">D141+E141+F141+G141+H141+I141</f>
        <v>0</v>
      </c>
      <c r="K141" s="687">
        <f t="shared" ref="K141:K146" si="39">C141+J141</f>
        <v>0</v>
      </c>
    </row>
    <row r="142" spans="1:11" ht="12" customHeight="1" x14ac:dyDescent="0.25">
      <c r="A142" s="1187" t="s">
        <v>91</v>
      </c>
      <c r="B142" s="1169" t="s">
        <v>446</v>
      </c>
      <c r="C142" s="1378">
        <f>'KV_1.3.sz.mell.'!C140</f>
        <v>0</v>
      </c>
      <c r="D142" s="692"/>
      <c r="E142" s="692"/>
      <c r="F142" s="692"/>
      <c r="G142" s="692"/>
      <c r="H142" s="692"/>
      <c r="I142" s="383"/>
      <c r="J142" s="686">
        <f t="shared" si="38"/>
        <v>0</v>
      </c>
      <c r="K142" s="687">
        <f t="shared" si="39"/>
        <v>0</v>
      </c>
    </row>
    <row r="143" spans="1:11" ht="12" customHeight="1" x14ac:dyDescent="0.25">
      <c r="A143" s="1187" t="s">
        <v>92</v>
      </c>
      <c r="B143" s="1169" t="s">
        <v>447</v>
      </c>
      <c r="C143" s="1378">
        <f>'KV_1.3.sz.mell.'!C141</f>
        <v>0</v>
      </c>
      <c r="D143" s="692"/>
      <c r="E143" s="692"/>
      <c r="F143" s="692"/>
      <c r="G143" s="692"/>
      <c r="H143" s="692"/>
      <c r="I143" s="383"/>
      <c r="J143" s="686">
        <f t="shared" si="38"/>
        <v>0</v>
      </c>
      <c r="K143" s="687">
        <f t="shared" si="39"/>
        <v>0</v>
      </c>
    </row>
    <row r="144" spans="1:11" ht="12" customHeight="1" x14ac:dyDescent="0.25">
      <c r="A144" s="1187" t="s">
        <v>173</v>
      </c>
      <c r="B144" s="1169" t="s">
        <v>448</v>
      </c>
      <c r="C144" s="1378">
        <f>'KV_1.3.sz.mell.'!C142</f>
        <v>0</v>
      </c>
      <c r="D144" s="692"/>
      <c r="E144" s="692"/>
      <c r="F144" s="692"/>
      <c r="G144" s="692"/>
      <c r="H144" s="692"/>
      <c r="I144" s="383"/>
      <c r="J144" s="686">
        <f t="shared" si="38"/>
        <v>0</v>
      </c>
      <c r="K144" s="687">
        <f t="shared" si="39"/>
        <v>0</v>
      </c>
    </row>
    <row r="145" spans="1:15" ht="12" customHeight="1" x14ac:dyDescent="0.25">
      <c r="A145" s="1187" t="s">
        <v>174</v>
      </c>
      <c r="B145" s="1169" t="s">
        <v>449</v>
      </c>
      <c r="C145" s="1378">
        <f>'KV_1.3.sz.mell.'!C143</f>
        <v>0</v>
      </c>
      <c r="D145" s="692"/>
      <c r="E145" s="692"/>
      <c r="F145" s="692"/>
      <c r="G145" s="692"/>
      <c r="H145" s="692"/>
      <c r="I145" s="383"/>
      <c r="J145" s="686">
        <f t="shared" si="38"/>
        <v>0</v>
      </c>
      <c r="K145" s="687">
        <f t="shared" si="39"/>
        <v>0</v>
      </c>
    </row>
    <row r="146" spans="1:15" ht="12" customHeight="1" thickBot="1" x14ac:dyDescent="0.3">
      <c r="A146" s="1222" t="s">
        <v>175</v>
      </c>
      <c r="B146" s="1169" t="s">
        <v>450</v>
      </c>
      <c r="C146" s="1378">
        <f>'KV_1.3.sz.mell.'!C144</f>
        <v>0</v>
      </c>
      <c r="D146" s="692"/>
      <c r="E146" s="692"/>
      <c r="F146" s="692"/>
      <c r="G146" s="692"/>
      <c r="H146" s="692"/>
      <c r="I146" s="383"/>
      <c r="J146" s="686">
        <f t="shared" si="38"/>
        <v>0</v>
      </c>
      <c r="K146" s="687">
        <f t="shared" si="39"/>
        <v>0</v>
      </c>
    </row>
    <row r="147" spans="1:15" ht="12" customHeight="1" thickBot="1" x14ac:dyDescent="0.3">
      <c r="A147" s="1185" t="s">
        <v>22</v>
      </c>
      <c r="B147" s="1171" t="s">
        <v>458</v>
      </c>
      <c r="C147" s="695">
        <f>'KV_1.3.sz.mell.'!C145</f>
        <v>0</v>
      </c>
      <c r="D147" s="695">
        <f t="shared" ref="D147:K147" si="40">+D148+D149+D150+D151</f>
        <v>0</v>
      </c>
      <c r="E147" s="695">
        <f t="shared" si="40"/>
        <v>0</v>
      </c>
      <c r="F147" s="695">
        <f t="shared" si="40"/>
        <v>0</v>
      </c>
      <c r="G147" s="695">
        <f t="shared" si="40"/>
        <v>0</v>
      </c>
      <c r="H147" s="695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0</v>
      </c>
    </row>
    <row r="148" spans="1:15" ht="12" customHeight="1" x14ac:dyDescent="0.25">
      <c r="A148" s="1187" t="s">
        <v>93</v>
      </c>
      <c r="B148" s="1169" t="s">
        <v>366</v>
      </c>
      <c r="C148" s="1378">
        <f>'KV_1.3.sz.mell.'!C146</f>
        <v>0</v>
      </c>
      <c r="D148" s="692"/>
      <c r="E148" s="692"/>
      <c r="F148" s="692"/>
      <c r="G148" s="692"/>
      <c r="H148" s="692"/>
      <c r="I148" s="383"/>
      <c r="J148" s="686">
        <f>D148+E148+F148+G148+H148+I148</f>
        <v>0</v>
      </c>
      <c r="K148" s="687">
        <f>C148+J148</f>
        <v>0</v>
      </c>
    </row>
    <row r="149" spans="1:15" ht="12" customHeight="1" x14ac:dyDescent="0.25">
      <c r="A149" s="1187" t="s">
        <v>94</v>
      </c>
      <c r="B149" s="1169" t="s">
        <v>367</v>
      </c>
      <c r="C149" s="1378">
        <f>'KV_1.3.sz.mell.'!C147</f>
        <v>0</v>
      </c>
      <c r="D149" s="692"/>
      <c r="E149" s="692"/>
      <c r="F149" s="692"/>
      <c r="G149" s="692"/>
      <c r="H149" s="692"/>
      <c r="I149" s="383"/>
      <c r="J149" s="686">
        <f>D149+E149+F149+G149+H149+I149</f>
        <v>0</v>
      </c>
      <c r="K149" s="687">
        <f>C149+J149</f>
        <v>0</v>
      </c>
    </row>
    <row r="150" spans="1:15" ht="12" customHeight="1" x14ac:dyDescent="0.25">
      <c r="A150" s="1187" t="s">
        <v>283</v>
      </c>
      <c r="B150" s="1169" t="s">
        <v>459</v>
      </c>
      <c r="C150" s="1378">
        <f>'KV_1.3.sz.mell.'!C148</f>
        <v>0</v>
      </c>
      <c r="D150" s="692"/>
      <c r="E150" s="692"/>
      <c r="F150" s="692"/>
      <c r="G150" s="692"/>
      <c r="H150" s="692"/>
      <c r="I150" s="383"/>
      <c r="J150" s="686">
        <f>D150+E150+F150+G150+H150+I150</f>
        <v>0</v>
      </c>
      <c r="K150" s="687">
        <f>C150+J150</f>
        <v>0</v>
      </c>
    </row>
    <row r="151" spans="1:15" ht="12" customHeight="1" thickBot="1" x14ac:dyDescent="0.3">
      <c r="A151" s="1222" t="s">
        <v>284</v>
      </c>
      <c r="B151" s="1166" t="s">
        <v>385</v>
      </c>
      <c r="C151" s="1378">
        <f>'KV_1.3.sz.mell.'!C149</f>
        <v>0</v>
      </c>
      <c r="D151" s="692"/>
      <c r="E151" s="692"/>
      <c r="F151" s="692"/>
      <c r="G151" s="692"/>
      <c r="H151" s="692"/>
      <c r="I151" s="383"/>
      <c r="J151" s="686">
        <f>D151+E151+F151+G151+H151+I151</f>
        <v>0</v>
      </c>
      <c r="K151" s="687">
        <f>C151+J151</f>
        <v>0</v>
      </c>
    </row>
    <row r="152" spans="1:15" ht="12" customHeight="1" thickBot="1" x14ac:dyDescent="0.3">
      <c r="A152" s="1185" t="s">
        <v>23</v>
      </c>
      <c r="B152" s="1171" t="s">
        <v>460</v>
      </c>
      <c r="C152" s="696">
        <f>'KV_1.3.sz.mell.'!C150</f>
        <v>0</v>
      </c>
      <c r="D152" s="696">
        <f t="shared" ref="D152:K152" si="41">SUM(D153:D157)</f>
        <v>0</v>
      </c>
      <c r="E152" s="696">
        <f t="shared" si="41"/>
        <v>0</v>
      </c>
      <c r="F152" s="696">
        <f t="shared" si="41"/>
        <v>0</v>
      </c>
      <c r="G152" s="696">
        <f t="shared" si="41"/>
        <v>0</v>
      </c>
      <c r="H152" s="696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187" t="s">
        <v>95</v>
      </c>
      <c r="B153" s="1169" t="s">
        <v>455</v>
      </c>
      <c r="C153" s="1378">
        <f>'KV_1.3.sz.mell.'!C151</f>
        <v>0</v>
      </c>
      <c r="D153" s="692"/>
      <c r="E153" s="692"/>
      <c r="F153" s="692"/>
      <c r="G153" s="692"/>
      <c r="H153" s="692"/>
      <c r="I153" s="383"/>
      <c r="J153" s="686">
        <f t="shared" ref="J153:J159" si="42">D153+E153+F153+G153+H153+I153</f>
        <v>0</v>
      </c>
      <c r="K153" s="687">
        <f t="shared" ref="K153:K159" si="43">C153+J153</f>
        <v>0</v>
      </c>
    </row>
    <row r="154" spans="1:15" ht="12" customHeight="1" x14ac:dyDescent="0.25">
      <c r="A154" s="1187" t="s">
        <v>96</v>
      </c>
      <c r="B154" s="1169" t="s">
        <v>462</v>
      </c>
      <c r="C154" s="1378">
        <f>'KV_1.3.sz.mell.'!C152</f>
        <v>0</v>
      </c>
      <c r="D154" s="692"/>
      <c r="E154" s="692"/>
      <c r="F154" s="692"/>
      <c r="G154" s="692"/>
      <c r="H154" s="692"/>
      <c r="I154" s="383"/>
      <c r="J154" s="686">
        <f t="shared" si="42"/>
        <v>0</v>
      </c>
      <c r="K154" s="687">
        <f t="shared" si="43"/>
        <v>0</v>
      </c>
    </row>
    <row r="155" spans="1:15" ht="12" customHeight="1" x14ac:dyDescent="0.25">
      <c r="A155" s="1187" t="s">
        <v>295</v>
      </c>
      <c r="B155" s="1169" t="s">
        <v>457</v>
      </c>
      <c r="C155" s="1378">
        <f>'KV_1.3.sz.mell.'!C153</f>
        <v>0</v>
      </c>
      <c r="D155" s="692"/>
      <c r="E155" s="692"/>
      <c r="F155" s="692"/>
      <c r="G155" s="692"/>
      <c r="H155" s="692"/>
      <c r="I155" s="383"/>
      <c r="J155" s="686">
        <f t="shared" si="42"/>
        <v>0</v>
      </c>
      <c r="K155" s="687">
        <f t="shared" si="43"/>
        <v>0</v>
      </c>
    </row>
    <row r="156" spans="1:15" ht="12" customHeight="1" x14ac:dyDescent="0.25">
      <c r="A156" s="1187" t="s">
        <v>296</v>
      </c>
      <c r="B156" s="1169" t="s">
        <v>463</v>
      </c>
      <c r="C156" s="1378">
        <f>'KV_1.3.sz.mell.'!C154</f>
        <v>0</v>
      </c>
      <c r="D156" s="692"/>
      <c r="E156" s="692"/>
      <c r="F156" s="692"/>
      <c r="G156" s="692"/>
      <c r="H156" s="692"/>
      <c r="I156" s="383"/>
      <c r="J156" s="686">
        <f t="shared" si="42"/>
        <v>0</v>
      </c>
      <c r="K156" s="687">
        <f t="shared" si="43"/>
        <v>0</v>
      </c>
    </row>
    <row r="157" spans="1:15" ht="12" customHeight="1" thickBot="1" x14ac:dyDescent="0.3">
      <c r="A157" s="1187" t="s">
        <v>461</v>
      </c>
      <c r="B157" s="1169" t="s">
        <v>464</v>
      </c>
      <c r="C157" s="1378">
        <f>'KV_1.3.sz.mell.'!C155</f>
        <v>0</v>
      </c>
      <c r="D157" s="692"/>
      <c r="E157" s="693"/>
      <c r="F157" s="693"/>
      <c r="G157" s="693"/>
      <c r="H157" s="693"/>
      <c r="I157" s="385"/>
      <c r="J157" s="688">
        <f t="shared" si="42"/>
        <v>0</v>
      </c>
      <c r="K157" s="689">
        <f t="shared" si="43"/>
        <v>0</v>
      </c>
    </row>
    <row r="158" spans="1:15" ht="12" customHeight="1" thickBot="1" x14ac:dyDescent="0.3">
      <c r="A158" s="1185" t="s">
        <v>24</v>
      </c>
      <c r="B158" s="1171" t="s">
        <v>465</v>
      </c>
      <c r="C158" s="696">
        <f>'KV_1.3.sz.mell.'!C156</f>
        <v>0</v>
      </c>
      <c r="D158" s="697"/>
      <c r="E158" s="697"/>
      <c r="F158" s="697"/>
      <c r="G158" s="697"/>
      <c r="H158" s="697"/>
      <c r="I158" s="487"/>
      <c r="J158" s="486">
        <f t="shared" si="42"/>
        <v>0</v>
      </c>
      <c r="K158" s="698">
        <f t="shared" si="43"/>
        <v>0</v>
      </c>
    </row>
    <row r="159" spans="1:15" ht="12" customHeight="1" thickBot="1" x14ac:dyDescent="0.3">
      <c r="A159" s="1185" t="s">
        <v>25</v>
      </c>
      <c r="B159" s="1171" t="s">
        <v>466</v>
      </c>
      <c r="C159" s="696">
        <f>'KV_1.3.sz.mell.'!C157</f>
        <v>0</v>
      </c>
      <c r="D159" s="697"/>
      <c r="E159" s="699"/>
      <c r="F159" s="699"/>
      <c r="G159" s="699"/>
      <c r="H159" s="699"/>
      <c r="I159" s="700"/>
      <c r="J159" s="701">
        <f t="shared" si="42"/>
        <v>0</v>
      </c>
      <c r="K159" s="669">
        <f t="shared" si="43"/>
        <v>0</v>
      </c>
    </row>
    <row r="160" spans="1:15" ht="15.2" customHeight="1" thickBot="1" x14ac:dyDescent="0.3">
      <c r="A160" s="1185" t="s">
        <v>26</v>
      </c>
      <c r="B160" s="1171" t="s">
        <v>468</v>
      </c>
      <c r="C160" s="702">
        <f>'KV_1.3.sz.mell.'!C158</f>
        <v>0</v>
      </c>
      <c r="D160" s="702">
        <f t="shared" ref="D160:K160" si="44">+D136+D140+D147+D152+D158+D159</f>
        <v>0</v>
      </c>
      <c r="E160" s="702">
        <f t="shared" si="44"/>
        <v>0</v>
      </c>
      <c r="F160" s="702">
        <f t="shared" si="44"/>
        <v>0</v>
      </c>
      <c r="G160" s="702">
        <f t="shared" si="44"/>
        <v>0</v>
      </c>
      <c r="H160" s="702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0</v>
      </c>
      <c r="L160" s="1257"/>
      <c r="M160" s="1258"/>
      <c r="N160" s="1258"/>
      <c r="O160" s="1258"/>
    </row>
    <row r="161" spans="1:11" s="1210" customFormat="1" ht="12.95" customHeight="1" thickBot="1" x14ac:dyDescent="0.25">
      <c r="A161" s="1225" t="s">
        <v>27</v>
      </c>
      <c r="B161" s="1226" t="s">
        <v>467</v>
      </c>
      <c r="C161" s="702">
        <f>'KV_1.3.sz.mell.'!C159</f>
        <v>9099230</v>
      </c>
      <c r="D161" s="702">
        <f t="shared" ref="D161:K161" si="45">+D135+D160</f>
        <v>0</v>
      </c>
      <c r="E161" s="702">
        <f t="shared" si="45"/>
        <v>0</v>
      </c>
      <c r="F161" s="702">
        <f t="shared" si="45"/>
        <v>0</v>
      </c>
      <c r="G161" s="702">
        <f t="shared" si="45"/>
        <v>0</v>
      </c>
      <c r="H161" s="702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9099230</v>
      </c>
    </row>
    <row r="162" spans="1:11" ht="14.1" customHeight="1" x14ac:dyDescent="0.25">
      <c r="C162" s="650">
        <f>'KV_1.3.sz.mell.'!C160</f>
        <v>0</v>
      </c>
      <c r="D162" s="650"/>
      <c r="E162" s="650"/>
      <c r="F162" s="650"/>
      <c r="G162" s="650"/>
      <c r="H162" s="650"/>
      <c r="I162" s="650"/>
      <c r="J162" s="650"/>
      <c r="K162" s="650">
        <f>K93-K161</f>
        <v>0</v>
      </c>
    </row>
    <row r="163" spans="1:11" x14ac:dyDescent="0.25">
      <c r="A163" s="2223" t="s">
        <v>368</v>
      </c>
      <c r="B163" s="2223"/>
      <c r="C163" s="2223"/>
      <c r="D163" s="2223"/>
      <c r="E163" s="2223"/>
      <c r="F163" s="2223"/>
      <c r="G163" s="2223"/>
      <c r="H163" s="2223"/>
      <c r="I163" s="2223"/>
      <c r="J163" s="2223"/>
      <c r="K163" s="2223"/>
    </row>
    <row r="164" spans="1:11" ht="15.2" customHeight="1" thickBot="1" x14ac:dyDescent="0.3">
      <c r="A164" s="2108" t="s">
        <v>152</v>
      </c>
      <c r="B164" s="2108"/>
      <c r="C164" s="1260"/>
      <c r="K164" s="1260" t="str">
        <f>K96</f>
        <v>Forintban!</v>
      </c>
    </row>
    <row r="165" spans="1:11" ht="25.5" customHeight="1" thickBot="1" x14ac:dyDescent="0.3">
      <c r="A165" s="1185">
        <v>1</v>
      </c>
      <c r="B165" s="1261" t="s">
        <v>469</v>
      </c>
      <c r="C165" s="705">
        <f>+C68-C135</f>
        <v>0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0</v>
      </c>
    </row>
    <row r="166" spans="1:11" ht="32.450000000000003" customHeight="1" thickBot="1" x14ac:dyDescent="0.3">
      <c r="A166" s="1185" t="s">
        <v>18</v>
      </c>
      <c r="B166" s="1261" t="s">
        <v>475</v>
      </c>
      <c r="C166" s="382">
        <f>+C92-C160</f>
        <v>0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0</v>
      </c>
    </row>
  </sheetData>
  <sheetProtection sheet="1"/>
  <customSheetViews>
    <customSheetView guid="{9A8A2574-4E4C-4A0E-A4B4-611EAAF4A38D}" scale="120">
      <selection activeCell="A4" sqref="A4:K4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O166"/>
  <sheetViews>
    <sheetView topLeftCell="B1" zoomScale="120" zoomScaleNormal="120" zoomScaleSheetLayoutView="100" workbookViewId="0">
      <selection activeCell="A4" sqref="A4:K4"/>
    </sheetView>
  </sheetViews>
  <sheetFormatPr defaultRowHeight="15.75" x14ac:dyDescent="0.25"/>
  <cols>
    <col min="1" max="1" width="7.5" style="366" customWidth="1"/>
    <col min="2" max="2" width="59.6640625" style="366" customWidth="1"/>
    <col min="3" max="3" width="14.83203125" style="367" customWidth="1"/>
    <col min="4" max="11" width="14.83203125" style="398" customWidth="1"/>
    <col min="12" max="16384" width="9.33203125" style="398"/>
  </cols>
  <sheetData>
    <row r="1" spans="1:11" x14ac:dyDescent="0.25">
      <c r="A1" s="617"/>
      <c r="B1" s="2211" t="str">
        <f>CONCATENATE("1.4. melléklet ",RM_ALAPADATOK!A7," ",RM_ALAPADATOK!B7," ",RM_ALAPADATOK!C7," ",RM_ALAPADATOK!D7," ",RM_ALAPADATOK!E7," ",RM_ALAPADATOK!F7," ",RM_ALAPADATOK!G7," ",RM_ALAPADATOK!H7)</f>
        <v>1.4. melléklet a … / 2021. ( ……. ) önkormányzati rendelethez</v>
      </c>
      <c r="C1" s="2212"/>
      <c r="D1" s="2212"/>
      <c r="E1" s="2212"/>
      <c r="F1" s="2212"/>
      <c r="G1" s="2212"/>
      <c r="H1" s="2212"/>
      <c r="I1" s="2212"/>
      <c r="J1" s="2212"/>
      <c r="K1" s="2212"/>
    </row>
    <row r="2" spans="1:11" x14ac:dyDescent="0.25">
      <c r="A2" s="617"/>
      <c r="B2" s="617"/>
      <c r="C2" s="621"/>
      <c r="D2" s="659"/>
      <c r="E2" s="659"/>
      <c r="F2" s="659"/>
      <c r="G2" s="659"/>
      <c r="H2" s="659"/>
      <c r="I2" s="659"/>
      <c r="J2" s="659"/>
      <c r="K2" s="659"/>
    </row>
    <row r="3" spans="1:11" x14ac:dyDescent="0.25">
      <c r="A3" s="2213" t="str">
        <f>CONCATENATE(RM_ALAPADATOK!A4)</f>
        <v/>
      </c>
      <c r="B3" s="2213"/>
      <c r="C3" s="2214"/>
      <c r="D3" s="2213"/>
      <c r="E3" s="2213"/>
      <c r="F3" s="2213"/>
      <c r="G3" s="2213"/>
      <c r="H3" s="2213"/>
      <c r="I3" s="2213"/>
      <c r="J3" s="2213"/>
      <c r="K3" s="2213"/>
    </row>
    <row r="4" spans="1:11" x14ac:dyDescent="0.25">
      <c r="A4" s="2213" t="str">
        <f>CONCATENATE(RM_ALAPADATOK!D7," ÉVI KÖLTSÉGVETÉSI RENDELET ÁLLAMIGAZGATÁSI FELADATOK BEVÉTELEINEK KIADÁSAINAK MÓDOSÍTÁSA")</f>
        <v>2021. ÉVI KÖLTSÉGVETÉSI RENDELET ÁLLAMIGAZGATÁSI FELADATOK BEVÉTELEINEK KIADÁSAINAK MÓDOSÍTÁSA</v>
      </c>
      <c r="B4" s="2213"/>
      <c r="C4" s="2214"/>
      <c r="D4" s="2213"/>
      <c r="E4" s="2213"/>
      <c r="F4" s="2213"/>
      <c r="G4" s="2213"/>
      <c r="H4" s="2213"/>
      <c r="I4" s="2213"/>
      <c r="J4" s="2213"/>
      <c r="K4" s="2213"/>
    </row>
    <row r="5" spans="1:11" x14ac:dyDescent="0.25">
      <c r="A5" s="617"/>
      <c r="B5" s="617"/>
      <c r="C5" s="621"/>
      <c r="D5" s="659"/>
      <c r="E5" s="659"/>
      <c r="F5" s="659"/>
      <c r="G5" s="659"/>
      <c r="H5" s="659"/>
      <c r="I5" s="659"/>
      <c r="J5" s="659"/>
      <c r="K5" s="659"/>
    </row>
    <row r="6" spans="1:11" ht="15.95" customHeight="1" x14ac:dyDescent="0.25">
      <c r="A6" s="2104" t="s">
        <v>14</v>
      </c>
      <c r="B6" s="2104"/>
      <c r="C6" s="2104"/>
      <c r="D6" s="2104"/>
      <c r="E6" s="2104"/>
      <c r="F6" s="2104"/>
      <c r="G6" s="2104"/>
      <c r="H6" s="2104"/>
      <c r="I6" s="2104"/>
      <c r="J6" s="2104"/>
      <c r="K6" s="2104"/>
    </row>
    <row r="7" spans="1:11" ht="15.95" customHeight="1" thickBot="1" x14ac:dyDescent="0.3">
      <c r="A7" s="2105" t="s">
        <v>150</v>
      </c>
      <c r="B7" s="2105"/>
      <c r="C7" s="660"/>
      <c r="D7" s="659"/>
      <c r="E7" s="659"/>
      <c r="F7" s="659"/>
      <c r="G7" s="659"/>
      <c r="H7" s="659"/>
      <c r="I7" s="659"/>
      <c r="J7" s="659"/>
      <c r="K7" s="660" t="s">
        <v>559</v>
      </c>
    </row>
    <row r="8" spans="1:11" x14ac:dyDescent="0.25">
      <c r="A8" s="2202" t="s">
        <v>68</v>
      </c>
      <c r="B8" s="2204" t="s">
        <v>16</v>
      </c>
      <c r="C8" s="2206" t="str">
        <f>+CONCATENATE(LEFT(RM_ÖSSZEFÜGGÉSEK!A6,4),". évi")</f>
        <v>2021. évi</v>
      </c>
      <c r="D8" s="2207"/>
      <c r="E8" s="2208"/>
      <c r="F8" s="2208"/>
      <c r="G8" s="2208"/>
      <c r="H8" s="2208"/>
      <c r="I8" s="2208"/>
      <c r="J8" s="2208"/>
      <c r="K8" s="2209"/>
    </row>
    <row r="9" spans="1:11" ht="48.75" thickBot="1" x14ac:dyDescent="0.3">
      <c r="A9" s="2203"/>
      <c r="B9" s="2205"/>
      <c r="C9" s="661" t="s">
        <v>738</v>
      </c>
      <c r="D9" s="662" t="str">
        <f>'RM_1.1.sz.mell.'!D9</f>
        <v xml:space="preserve">… . sz. módosítás </v>
      </c>
      <c r="E9" s="662" t="str">
        <f>'RM_1.1.sz.mell.'!E9</f>
        <v xml:space="preserve">… . sz. módosítás </v>
      </c>
      <c r="F9" s="662" t="str">
        <f>'RM_1.1.sz.mell.'!F9</f>
        <v xml:space="preserve">… . sz. módosítás </v>
      </c>
      <c r="G9" s="662" t="str">
        <f>'RM_1.1.sz.mell.'!G9</f>
        <v xml:space="preserve">… . sz. módosítás </v>
      </c>
      <c r="H9" s="662" t="str">
        <f>'RM_1.1.sz.mell.'!H9</f>
        <v xml:space="preserve">… . sz. módosítás </v>
      </c>
      <c r="I9" s="662" t="str">
        <f>'RM_1.1.sz.mell.'!I9</f>
        <v xml:space="preserve">… . sz. módosítás </v>
      </c>
      <c r="J9" s="663" t="str">
        <f>'RM_1.1.sz.mell.'!J9</f>
        <v>Módosítások összesen</v>
      </c>
      <c r="K9" s="664" t="str">
        <f>'RM_1.1.sz.mell.'!K9</f>
        <v>….számú módosítás utáni előirányzat</v>
      </c>
    </row>
    <row r="10" spans="1:11" s="399" customFormat="1" ht="12" customHeight="1" thickBot="1" x14ac:dyDescent="0.25">
      <c r="A10" s="394" t="s">
        <v>488</v>
      </c>
      <c r="B10" s="395" t="s">
        <v>489</v>
      </c>
      <c r="C10" s="665" t="s">
        <v>490</v>
      </c>
      <c r="D10" s="665" t="s">
        <v>492</v>
      </c>
      <c r="E10" s="666" t="s">
        <v>491</v>
      </c>
      <c r="F10" s="666" t="s">
        <v>493</v>
      </c>
      <c r="G10" s="666" t="s">
        <v>494</v>
      </c>
      <c r="H10" s="666" t="s">
        <v>495</v>
      </c>
      <c r="I10" s="666" t="s">
        <v>741</v>
      </c>
      <c r="J10" s="666" t="s">
        <v>742</v>
      </c>
      <c r="K10" s="667" t="s">
        <v>743</v>
      </c>
    </row>
    <row r="11" spans="1:11" s="400" customFormat="1" ht="12" customHeight="1" thickBot="1" x14ac:dyDescent="0.25">
      <c r="A11" s="20" t="s">
        <v>17</v>
      </c>
      <c r="B11" s="21" t="s">
        <v>249</v>
      </c>
      <c r="C11" s="382">
        <f>'KV_1.4.sz.mell.'!C10</f>
        <v>54478389</v>
      </c>
      <c r="D11" s="382">
        <f t="shared" ref="D11:K11" si="0">+D12+D13+D14+D15+D16+D17</f>
        <v>0</v>
      </c>
      <c r="E11" s="382">
        <f t="shared" si="0"/>
        <v>0</v>
      </c>
      <c r="F11" s="382">
        <f t="shared" si="0"/>
        <v>0</v>
      </c>
      <c r="G11" s="382">
        <f t="shared" si="0"/>
        <v>0</v>
      </c>
      <c r="H11" s="382">
        <f t="shared" si="0"/>
        <v>0</v>
      </c>
      <c r="I11" s="382">
        <f t="shared" si="0"/>
        <v>0</v>
      </c>
      <c r="J11" s="382">
        <f t="shared" si="0"/>
        <v>0</v>
      </c>
      <c r="K11" s="248">
        <f t="shared" si="0"/>
        <v>54478389</v>
      </c>
    </row>
    <row r="12" spans="1:11" s="400" customFormat="1" ht="12" customHeight="1" x14ac:dyDescent="0.2">
      <c r="A12" s="15" t="s">
        <v>97</v>
      </c>
      <c r="B12" s="401" t="s">
        <v>250</v>
      </c>
      <c r="C12" s="668">
        <f>'KV_1.4.sz.mell.'!C11</f>
        <v>54478389</v>
      </c>
      <c r="D12" s="384"/>
      <c r="E12" s="384"/>
      <c r="F12" s="384"/>
      <c r="G12" s="384"/>
      <c r="H12" s="384"/>
      <c r="I12" s="384"/>
      <c r="J12" s="668">
        <f t="shared" ref="J12:J17" si="1">D12+E12+F12+G12+H12+I12</f>
        <v>0</v>
      </c>
      <c r="K12" s="669">
        <f t="shared" ref="K12:K17" si="2">C12+J12</f>
        <v>54478389</v>
      </c>
    </row>
    <row r="13" spans="1:11" s="400" customFormat="1" ht="12" customHeight="1" x14ac:dyDescent="0.2">
      <c r="A13" s="14" t="s">
        <v>98</v>
      </c>
      <c r="B13" s="402" t="s">
        <v>251</v>
      </c>
      <c r="C13" s="686">
        <f>'KV_1.4.sz.mell.'!C12</f>
        <v>0</v>
      </c>
      <c r="D13" s="383"/>
      <c r="E13" s="384"/>
      <c r="F13" s="384"/>
      <c r="G13" s="384"/>
      <c r="H13" s="384"/>
      <c r="I13" s="384"/>
      <c r="J13" s="668">
        <f t="shared" si="1"/>
        <v>0</v>
      </c>
      <c r="K13" s="669">
        <f t="shared" si="2"/>
        <v>0</v>
      </c>
    </row>
    <row r="14" spans="1:11" s="400" customFormat="1" ht="12" customHeight="1" x14ac:dyDescent="0.2">
      <c r="A14" s="14" t="s">
        <v>99</v>
      </c>
      <c r="B14" s="402" t="s">
        <v>252</v>
      </c>
      <c r="C14" s="686">
        <f>'KV_1.4.sz.mell.'!C13</f>
        <v>0</v>
      </c>
      <c r="D14" s="383"/>
      <c r="E14" s="384"/>
      <c r="F14" s="384"/>
      <c r="G14" s="384"/>
      <c r="H14" s="384"/>
      <c r="I14" s="384"/>
      <c r="J14" s="668">
        <f t="shared" si="1"/>
        <v>0</v>
      </c>
      <c r="K14" s="669">
        <f t="shared" si="2"/>
        <v>0</v>
      </c>
    </row>
    <row r="15" spans="1:11" s="400" customFormat="1" ht="12" customHeight="1" x14ac:dyDescent="0.2">
      <c r="A15" s="14" t="s">
        <v>100</v>
      </c>
      <c r="B15" s="402" t="s">
        <v>253</v>
      </c>
      <c r="C15" s="686">
        <f>'KV_1.4.sz.mell.'!C14</f>
        <v>0</v>
      </c>
      <c r="D15" s="383"/>
      <c r="E15" s="384"/>
      <c r="F15" s="384"/>
      <c r="G15" s="384"/>
      <c r="H15" s="384"/>
      <c r="I15" s="384"/>
      <c r="J15" s="668">
        <f t="shared" si="1"/>
        <v>0</v>
      </c>
      <c r="K15" s="669">
        <f t="shared" si="2"/>
        <v>0</v>
      </c>
    </row>
    <row r="16" spans="1:11" s="400" customFormat="1" ht="12" customHeight="1" x14ac:dyDescent="0.2">
      <c r="A16" s="14" t="s">
        <v>146</v>
      </c>
      <c r="B16" s="278" t="s">
        <v>427</v>
      </c>
      <c r="C16" s="686">
        <f>'KV_1.4.sz.mell.'!C15</f>
        <v>0</v>
      </c>
      <c r="D16" s="383"/>
      <c r="E16" s="384"/>
      <c r="F16" s="384"/>
      <c r="G16" s="384"/>
      <c r="H16" s="384"/>
      <c r="I16" s="384"/>
      <c r="J16" s="668">
        <f t="shared" si="1"/>
        <v>0</v>
      </c>
      <c r="K16" s="669">
        <f t="shared" si="2"/>
        <v>0</v>
      </c>
    </row>
    <row r="17" spans="1:11" s="400" customFormat="1" ht="12" customHeight="1" thickBot="1" x14ac:dyDescent="0.25">
      <c r="A17" s="16" t="s">
        <v>101</v>
      </c>
      <c r="B17" s="279" t="s">
        <v>428</v>
      </c>
      <c r="C17" s="686">
        <f>'KV_1.4.sz.mell.'!C16</f>
        <v>0</v>
      </c>
      <c r="D17" s="383"/>
      <c r="E17" s="384"/>
      <c r="F17" s="384"/>
      <c r="G17" s="384"/>
      <c r="H17" s="384"/>
      <c r="I17" s="384"/>
      <c r="J17" s="668">
        <f t="shared" si="1"/>
        <v>0</v>
      </c>
      <c r="K17" s="669">
        <f t="shared" si="2"/>
        <v>0</v>
      </c>
    </row>
    <row r="18" spans="1:11" s="400" customFormat="1" ht="12" customHeight="1" thickBot="1" x14ac:dyDescent="0.25">
      <c r="A18" s="20" t="s">
        <v>18</v>
      </c>
      <c r="B18" s="277" t="s">
        <v>254</v>
      </c>
      <c r="C18" s="382">
        <f>'KV_1.4.sz.mell.'!C17</f>
        <v>0</v>
      </c>
      <c r="D18" s="382">
        <f t="shared" ref="D18:K18" si="3">+D19+D20+D21+D22+D23</f>
        <v>0</v>
      </c>
      <c r="E18" s="382">
        <f t="shared" si="3"/>
        <v>0</v>
      </c>
      <c r="F18" s="382">
        <f t="shared" si="3"/>
        <v>0</v>
      </c>
      <c r="G18" s="382">
        <f t="shared" si="3"/>
        <v>0</v>
      </c>
      <c r="H18" s="382">
        <f t="shared" si="3"/>
        <v>0</v>
      </c>
      <c r="I18" s="382">
        <f t="shared" si="3"/>
        <v>0</v>
      </c>
      <c r="J18" s="382">
        <f t="shared" si="3"/>
        <v>0</v>
      </c>
      <c r="K18" s="248">
        <f t="shared" si="3"/>
        <v>0</v>
      </c>
    </row>
    <row r="19" spans="1:11" s="400" customFormat="1" ht="12" customHeight="1" x14ac:dyDescent="0.2">
      <c r="A19" s="15" t="s">
        <v>103</v>
      </c>
      <c r="B19" s="401" t="s">
        <v>255</v>
      </c>
      <c r="C19" s="668">
        <f>'KV_1.4.sz.mell.'!C18</f>
        <v>0</v>
      </c>
      <c r="D19" s="384"/>
      <c r="E19" s="384"/>
      <c r="F19" s="384"/>
      <c r="G19" s="384"/>
      <c r="H19" s="384"/>
      <c r="I19" s="384"/>
      <c r="J19" s="668">
        <f t="shared" ref="J19:J24" si="4">D19+E19+F19+G19+H19+I19</f>
        <v>0</v>
      </c>
      <c r="K19" s="669">
        <f t="shared" ref="K19:K24" si="5">C19+J19</f>
        <v>0</v>
      </c>
    </row>
    <row r="20" spans="1:11" s="400" customFormat="1" ht="12" customHeight="1" x14ac:dyDescent="0.2">
      <c r="A20" s="14" t="s">
        <v>104</v>
      </c>
      <c r="B20" s="402" t="s">
        <v>256</v>
      </c>
      <c r="C20" s="686">
        <f>'KV_1.4.sz.mell.'!C19</f>
        <v>0</v>
      </c>
      <c r="D20" s="383"/>
      <c r="E20" s="384"/>
      <c r="F20" s="384"/>
      <c r="G20" s="384"/>
      <c r="H20" s="384"/>
      <c r="I20" s="384"/>
      <c r="J20" s="668">
        <f t="shared" si="4"/>
        <v>0</v>
      </c>
      <c r="K20" s="669">
        <f t="shared" si="5"/>
        <v>0</v>
      </c>
    </row>
    <row r="21" spans="1:11" s="400" customFormat="1" ht="12" customHeight="1" x14ac:dyDescent="0.2">
      <c r="A21" s="14" t="s">
        <v>105</v>
      </c>
      <c r="B21" s="402" t="s">
        <v>417</v>
      </c>
      <c r="C21" s="686">
        <f>'KV_1.4.sz.mell.'!C20</f>
        <v>0</v>
      </c>
      <c r="D21" s="383"/>
      <c r="E21" s="384"/>
      <c r="F21" s="384"/>
      <c r="G21" s="384"/>
      <c r="H21" s="384"/>
      <c r="I21" s="384"/>
      <c r="J21" s="668">
        <f t="shared" si="4"/>
        <v>0</v>
      </c>
      <c r="K21" s="669">
        <f t="shared" si="5"/>
        <v>0</v>
      </c>
    </row>
    <row r="22" spans="1:11" s="400" customFormat="1" ht="12" customHeight="1" x14ac:dyDescent="0.2">
      <c r="A22" s="14" t="s">
        <v>106</v>
      </c>
      <c r="B22" s="402" t="s">
        <v>418</v>
      </c>
      <c r="C22" s="686">
        <f>'KV_1.4.sz.mell.'!C21</f>
        <v>0</v>
      </c>
      <c r="D22" s="383"/>
      <c r="E22" s="384"/>
      <c r="F22" s="384"/>
      <c r="G22" s="384"/>
      <c r="H22" s="384"/>
      <c r="I22" s="384"/>
      <c r="J22" s="668">
        <f t="shared" si="4"/>
        <v>0</v>
      </c>
      <c r="K22" s="669">
        <f t="shared" si="5"/>
        <v>0</v>
      </c>
    </row>
    <row r="23" spans="1:11" s="400" customFormat="1" ht="12" customHeight="1" x14ac:dyDescent="0.2">
      <c r="A23" s="14" t="s">
        <v>107</v>
      </c>
      <c r="B23" s="402" t="s">
        <v>257</v>
      </c>
      <c r="C23" s="686">
        <f>'KV_1.4.sz.mell.'!C22</f>
        <v>0</v>
      </c>
      <c r="D23" s="383"/>
      <c r="E23" s="384"/>
      <c r="F23" s="384"/>
      <c r="G23" s="384"/>
      <c r="H23" s="384"/>
      <c r="I23" s="384"/>
      <c r="J23" s="668">
        <f t="shared" si="4"/>
        <v>0</v>
      </c>
      <c r="K23" s="669">
        <f t="shared" si="5"/>
        <v>0</v>
      </c>
    </row>
    <row r="24" spans="1:11" s="400" customFormat="1" ht="12" customHeight="1" thickBot="1" x14ac:dyDescent="0.25">
      <c r="A24" s="16" t="s">
        <v>116</v>
      </c>
      <c r="B24" s="279" t="s">
        <v>258</v>
      </c>
      <c r="C24" s="688">
        <f>'KV_1.4.sz.mell.'!C23</f>
        <v>0</v>
      </c>
      <c r="D24" s="385"/>
      <c r="E24" s="670"/>
      <c r="F24" s="670"/>
      <c r="G24" s="670"/>
      <c r="H24" s="670"/>
      <c r="I24" s="670"/>
      <c r="J24" s="668">
        <f t="shared" si="4"/>
        <v>0</v>
      </c>
      <c r="K24" s="669">
        <f t="shared" si="5"/>
        <v>0</v>
      </c>
    </row>
    <row r="25" spans="1:11" s="400" customFormat="1" ht="12" customHeight="1" thickBot="1" x14ac:dyDescent="0.25">
      <c r="A25" s="20" t="s">
        <v>19</v>
      </c>
      <c r="B25" s="21" t="s">
        <v>259</v>
      </c>
      <c r="C25" s="382">
        <f>'KV_1.4.sz.mell.'!C24</f>
        <v>0</v>
      </c>
      <c r="D25" s="382">
        <f t="shared" ref="D25:K25" si="6">+D26+D27+D28+D29+D30</f>
        <v>0</v>
      </c>
      <c r="E25" s="382">
        <f t="shared" si="6"/>
        <v>0</v>
      </c>
      <c r="F25" s="382">
        <f t="shared" si="6"/>
        <v>0</v>
      </c>
      <c r="G25" s="382">
        <f t="shared" si="6"/>
        <v>0</v>
      </c>
      <c r="H25" s="382">
        <f t="shared" si="6"/>
        <v>0</v>
      </c>
      <c r="I25" s="382">
        <f t="shared" si="6"/>
        <v>0</v>
      </c>
      <c r="J25" s="382">
        <f t="shared" si="6"/>
        <v>0</v>
      </c>
      <c r="K25" s="248">
        <f t="shared" si="6"/>
        <v>0</v>
      </c>
    </row>
    <row r="26" spans="1:11" s="400" customFormat="1" ht="12" customHeight="1" x14ac:dyDescent="0.2">
      <c r="A26" s="15" t="s">
        <v>86</v>
      </c>
      <c r="B26" s="401" t="s">
        <v>260</v>
      </c>
      <c r="C26" s="668">
        <f>'KV_1.4.sz.mell.'!C25</f>
        <v>0</v>
      </c>
      <c r="D26" s="384"/>
      <c r="E26" s="384"/>
      <c r="F26" s="384"/>
      <c r="G26" s="384"/>
      <c r="H26" s="384"/>
      <c r="I26" s="384"/>
      <c r="J26" s="668">
        <f t="shared" ref="J26:J31" si="7">D26+E26+F26+G26+H26+I26</f>
        <v>0</v>
      </c>
      <c r="K26" s="669">
        <f t="shared" ref="K26:K31" si="8">C26+J26</f>
        <v>0</v>
      </c>
    </row>
    <row r="27" spans="1:11" s="400" customFormat="1" ht="12" customHeight="1" x14ac:dyDescent="0.2">
      <c r="A27" s="14" t="s">
        <v>87</v>
      </c>
      <c r="B27" s="402" t="s">
        <v>261</v>
      </c>
      <c r="C27" s="686">
        <f>'KV_1.4.sz.mell.'!C26</f>
        <v>0</v>
      </c>
      <c r="D27" s="383"/>
      <c r="E27" s="384"/>
      <c r="F27" s="384"/>
      <c r="G27" s="384"/>
      <c r="H27" s="384"/>
      <c r="I27" s="384"/>
      <c r="J27" s="668">
        <f t="shared" si="7"/>
        <v>0</v>
      </c>
      <c r="K27" s="669">
        <f t="shared" si="8"/>
        <v>0</v>
      </c>
    </row>
    <row r="28" spans="1:11" s="400" customFormat="1" ht="12" customHeight="1" x14ac:dyDescent="0.2">
      <c r="A28" s="14" t="s">
        <v>88</v>
      </c>
      <c r="B28" s="402" t="s">
        <v>419</v>
      </c>
      <c r="C28" s="686">
        <f>'KV_1.4.sz.mell.'!C27</f>
        <v>0</v>
      </c>
      <c r="D28" s="383"/>
      <c r="E28" s="384"/>
      <c r="F28" s="384"/>
      <c r="G28" s="384"/>
      <c r="H28" s="384"/>
      <c r="I28" s="384"/>
      <c r="J28" s="668">
        <f t="shared" si="7"/>
        <v>0</v>
      </c>
      <c r="K28" s="669">
        <f t="shared" si="8"/>
        <v>0</v>
      </c>
    </row>
    <row r="29" spans="1:11" s="400" customFormat="1" ht="12" customHeight="1" x14ac:dyDescent="0.2">
      <c r="A29" s="14" t="s">
        <v>89</v>
      </c>
      <c r="B29" s="402" t="s">
        <v>420</v>
      </c>
      <c r="C29" s="686">
        <f>'KV_1.4.sz.mell.'!C28</f>
        <v>0</v>
      </c>
      <c r="D29" s="383"/>
      <c r="E29" s="384"/>
      <c r="F29" s="384"/>
      <c r="G29" s="384"/>
      <c r="H29" s="384"/>
      <c r="I29" s="384"/>
      <c r="J29" s="668">
        <f t="shared" si="7"/>
        <v>0</v>
      </c>
      <c r="K29" s="669">
        <f t="shared" si="8"/>
        <v>0</v>
      </c>
    </row>
    <row r="30" spans="1:11" s="400" customFormat="1" ht="12" customHeight="1" x14ac:dyDescent="0.2">
      <c r="A30" s="14" t="s">
        <v>169</v>
      </c>
      <c r="B30" s="402" t="s">
        <v>262</v>
      </c>
      <c r="C30" s="686">
        <f>'KV_1.4.sz.mell.'!C29</f>
        <v>0</v>
      </c>
      <c r="D30" s="383"/>
      <c r="E30" s="384"/>
      <c r="F30" s="384"/>
      <c r="G30" s="384"/>
      <c r="H30" s="384"/>
      <c r="I30" s="384"/>
      <c r="J30" s="668">
        <f t="shared" si="7"/>
        <v>0</v>
      </c>
      <c r="K30" s="669">
        <f t="shared" si="8"/>
        <v>0</v>
      </c>
    </row>
    <row r="31" spans="1:11" s="400" customFormat="1" ht="12" customHeight="1" thickBot="1" x14ac:dyDescent="0.25">
      <c r="A31" s="16" t="s">
        <v>170</v>
      </c>
      <c r="B31" s="403" t="s">
        <v>263</v>
      </c>
      <c r="C31" s="688">
        <f>'KV_1.4.sz.mell.'!C30</f>
        <v>0</v>
      </c>
      <c r="D31" s="385"/>
      <c r="E31" s="670"/>
      <c r="F31" s="670"/>
      <c r="G31" s="670"/>
      <c r="H31" s="670"/>
      <c r="I31" s="670"/>
      <c r="J31" s="671">
        <f t="shared" si="7"/>
        <v>0</v>
      </c>
      <c r="K31" s="669">
        <f t="shared" si="8"/>
        <v>0</v>
      </c>
    </row>
    <row r="32" spans="1:11" s="400" customFormat="1" ht="12" customHeight="1" thickBot="1" x14ac:dyDescent="0.25">
      <c r="A32" s="20" t="s">
        <v>171</v>
      </c>
      <c r="B32" s="21" t="s">
        <v>555</v>
      </c>
      <c r="C32" s="389">
        <f>'KV_1.4.sz.mell.'!C31</f>
        <v>0</v>
      </c>
      <c r="D32" s="389">
        <f t="shared" ref="D32:K32" si="9">+D33+D34+D35+D36+D37+D38+D39</f>
        <v>0</v>
      </c>
      <c r="E32" s="389">
        <f t="shared" si="9"/>
        <v>0</v>
      </c>
      <c r="F32" s="389">
        <f t="shared" si="9"/>
        <v>0</v>
      </c>
      <c r="G32" s="389">
        <f t="shared" si="9"/>
        <v>0</v>
      </c>
      <c r="H32" s="389">
        <f t="shared" si="9"/>
        <v>0</v>
      </c>
      <c r="I32" s="389">
        <f t="shared" si="9"/>
        <v>0</v>
      </c>
      <c r="J32" s="389">
        <f t="shared" si="9"/>
        <v>0</v>
      </c>
      <c r="K32" s="432">
        <f t="shared" si="9"/>
        <v>0</v>
      </c>
    </row>
    <row r="33" spans="1:11" s="400" customFormat="1" ht="12" customHeight="1" x14ac:dyDescent="0.2">
      <c r="A33" s="15" t="s">
        <v>265</v>
      </c>
      <c r="B33" s="401" t="str">
        <f>'RM_1.1.sz.mell.'!B33</f>
        <v>Építményadó</v>
      </c>
      <c r="C33" s="668">
        <f>'KV_1.4.sz.mell.'!C32</f>
        <v>0</v>
      </c>
      <c r="D33" s="668"/>
      <c r="E33" s="668"/>
      <c r="F33" s="668"/>
      <c r="G33" s="668"/>
      <c r="H33" s="668"/>
      <c r="I33" s="668"/>
      <c r="J33" s="668">
        <f t="shared" ref="J33:J39" si="10">D33+E33+F33+G33+H33+I33</f>
        <v>0</v>
      </c>
      <c r="K33" s="669">
        <f t="shared" ref="K33:K39" si="11">C33+J33</f>
        <v>0</v>
      </c>
    </row>
    <row r="34" spans="1:11" s="400" customFormat="1" ht="12" customHeight="1" x14ac:dyDescent="0.2">
      <c r="A34" s="14" t="s">
        <v>266</v>
      </c>
      <c r="B34" s="401" t="str">
        <f>'RM_1.1.sz.mell.'!B34</f>
        <v>Idegenforgalmi adó</v>
      </c>
      <c r="C34" s="686">
        <f>'KV_1.4.sz.mell.'!C33</f>
        <v>0</v>
      </c>
      <c r="D34" s="383"/>
      <c r="E34" s="384"/>
      <c r="F34" s="384"/>
      <c r="G34" s="384"/>
      <c r="H34" s="384"/>
      <c r="I34" s="384"/>
      <c r="J34" s="668">
        <f t="shared" si="10"/>
        <v>0</v>
      </c>
      <c r="K34" s="669">
        <f t="shared" si="11"/>
        <v>0</v>
      </c>
    </row>
    <row r="35" spans="1:11" s="400" customFormat="1" ht="12" customHeight="1" x14ac:dyDescent="0.2">
      <c r="A35" s="14" t="s">
        <v>267</v>
      </c>
      <c r="B35" s="401" t="str">
        <f>'RM_1.1.sz.mell.'!B35</f>
        <v>Iparűzési adó</v>
      </c>
      <c r="C35" s="686">
        <f>'KV_1.4.sz.mell.'!C34</f>
        <v>0</v>
      </c>
      <c r="D35" s="383"/>
      <c r="E35" s="384"/>
      <c r="F35" s="384"/>
      <c r="G35" s="384"/>
      <c r="H35" s="384"/>
      <c r="I35" s="384"/>
      <c r="J35" s="668">
        <f t="shared" si="10"/>
        <v>0</v>
      </c>
      <c r="K35" s="669">
        <f t="shared" si="11"/>
        <v>0</v>
      </c>
    </row>
    <row r="36" spans="1:11" s="400" customFormat="1" ht="12" customHeight="1" x14ac:dyDescent="0.2">
      <c r="A36" s="14" t="s">
        <v>268</v>
      </c>
      <c r="B36" s="401" t="str">
        <f>'RM_1.1.sz.mell.'!B36</f>
        <v xml:space="preserve">Talajterhelési díj </v>
      </c>
      <c r="C36" s="686">
        <f>'KV_1.4.sz.mell.'!C35</f>
        <v>0</v>
      </c>
      <c r="D36" s="383"/>
      <c r="E36" s="384"/>
      <c r="F36" s="384"/>
      <c r="G36" s="384"/>
      <c r="H36" s="384"/>
      <c r="I36" s="384"/>
      <c r="J36" s="668">
        <f t="shared" si="10"/>
        <v>0</v>
      </c>
      <c r="K36" s="669">
        <f t="shared" si="11"/>
        <v>0</v>
      </c>
    </row>
    <row r="37" spans="1:11" s="400" customFormat="1" ht="12" customHeight="1" x14ac:dyDescent="0.2">
      <c r="A37" s="14" t="s">
        <v>547</v>
      </c>
      <c r="B37" s="401" t="str">
        <f>'RM_1.1.sz.mell.'!B37</f>
        <v>Gépjárműadó</v>
      </c>
      <c r="C37" s="686">
        <f>'KV_1.4.sz.mell.'!C36</f>
        <v>0</v>
      </c>
      <c r="D37" s="383"/>
      <c r="E37" s="384"/>
      <c r="F37" s="384"/>
      <c r="G37" s="384"/>
      <c r="H37" s="384"/>
      <c r="I37" s="384"/>
      <c r="J37" s="668">
        <f t="shared" si="10"/>
        <v>0</v>
      </c>
      <c r="K37" s="669">
        <f t="shared" si="11"/>
        <v>0</v>
      </c>
    </row>
    <row r="38" spans="1:11" s="400" customFormat="1" ht="12" customHeight="1" x14ac:dyDescent="0.2">
      <c r="A38" s="14" t="s">
        <v>548</v>
      </c>
      <c r="B38" s="401" t="str">
        <f>'RM_1.1.sz.mell.'!B38</f>
        <v>Telekadó</v>
      </c>
      <c r="C38" s="686">
        <f>'KV_1.4.sz.mell.'!C37</f>
        <v>0</v>
      </c>
      <c r="D38" s="383"/>
      <c r="E38" s="384"/>
      <c r="F38" s="384"/>
      <c r="G38" s="384"/>
      <c r="H38" s="384"/>
      <c r="I38" s="384"/>
      <c r="J38" s="668">
        <f t="shared" si="10"/>
        <v>0</v>
      </c>
      <c r="K38" s="669">
        <f t="shared" si="11"/>
        <v>0</v>
      </c>
    </row>
    <row r="39" spans="1:11" s="400" customFormat="1" ht="12" customHeight="1" thickBot="1" x14ac:dyDescent="0.25">
      <c r="A39" s="16" t="s">
        <v>549</v>
      </c>
      <c r="B39" s="401" t="str">
        <f>'RM_1.1.sz.mell.'!B39</f>
        <v>Egyéb bírság bevételei</v>
      </c>
      <c r="C39" s="688">
        <f>'KV_1.4.sz.mell.'!C38</f>
        <v>0</v>
      </c>
      <c r="D39" s="385"/>
      <c r="E39" s="670"/>
      <c r="F39" s="670"/>
      <c r="G39" s="670"/>
      <c r="H39" s="670"/>
      <c r="I39" s="670"/>
      <c r="J39" s="671">
        <f t="shared" si="10"/>
        <v>0</v>
      </c>
      <c r="K39" s="669">
        <f t="shared" si="11"/>
        <v>0</v>
      </c>
    </row>
    <row r="40" spans="1:11" s="400" customFormat="1" ht="12" customHeight="1" thickBot="1" x14ac:dyDescent="0.25">
      <c r="A40" s="20" t="s">
        <v>21</v>
      </c>
      <c r="B40" s="21" t="s">
        <v>429</v>
      </c>
      <c r="C40" s="382">
        <f>'KV_1.4.sz.mell.'!C39</f>
        <v>0</v>
      </c>
      <c r="D40" s="382">
        <f t="shared" ref="D40:K40" si="12">SUM(D41:D51)</f>
        <v>0</v>
      </c>
      <c r="E40" s="382">
        <f t="shared" si="12"/>
        <v>0</v>
      </c>
      <c r="F40" s="382">
        <f t="shared" si="12"/>
        <v>0</v>
      </c>
      <c r="G40" s="382">
        <f t="shared" si="12"/>
        <v>0</v>
      </c>
      <c r="H40" s="382">
        <f t="shared" si="12"/>
        <v>0</v>
      </c>
      <c r="I40" s="382">
        <f t="shared" si="12"/>
        <v>0</v>
      </c>
      <c r="J40" s="382">
        <f t="shared" si="12"/>
        <v>0</v>
      </c>
      <c r="K40" s="248">
        <f t="shared" si="12"/>
        <v>0</v>
      </c>
    </row>
    <row r="41" spans="1:11" s="400" customFormat="1" ht="12" customHeight="1" x14ac:dyDescent="0.2">
      <c r="A41" s="15" t="s">
        <v>90</v>
      </c>
      <c r="B41" s="401" t="s">
        <v>272</v>
      </c>
      <c r="C41" s="668">
        <f>'KV_1.4.sz.mell.'!C40</f>
        <v>0</v>
      </c>
      <c r="D41" s="384"/>
      <c r="E41" s="384"/>
      <c r="F41" s="384"/>
      <c r="G41" s="384"/>
      <c r="H41" s="384"/>
      <c r="I41" s="384"/>
      <c r="J41" s="668">
        <f t="shared" ref="J41:J51" si="13">D41+E41+F41+G41+H41+I41</f>
        <v>0</v>
      </c>
      <c r="K41" s="669">
        <f t="shared" ref="K41:K51" si="14">C41+J41</f>
        <v>0</v>
      </c>
    </row>
    <row r="42" spans="1:11" s="400" customFormat="1" ht="12" customHeight="1" x14ac:dyDescent="0.2">
      <c r="A42" s="14" t="s">
        <v>91</v>
      </c>
      <c r="B42" s="402" t="s">
        <v>273</v>
      </c>
      <c r="C42" s="686">
        <f>'KV_1.4.sz.mell.'!C41</f>
        <v>0</v>
      </c>
      <c r="D42" s="383"/>
      <c r="E42" s="384"/>
      <c r="F42" s="384"/>
      <c r="G42" s="384"/>
      <c r="H42" s="384"/>
      <c r="I42" s="384"/>
      <c r="J42" s="668">
        <f t="shared" si="13"/>
        <v>0</v>
      </c>
      <c r="K42" s="669">
        <f t="shared" si="14"/>
        <v>0</v>
      </c>
    </row>
    <row r="43" spans="1:11" s="400" customFormat="1" ht="12" customHeight="1" x14ac:dyDescent="0.2">
      <c r="A43" s="14" t="s">
        <v>92</v>
      </c>
      <c r="B43" s="402" t="s">
        <v>274</v>
      </c>
      <c r="C43" s="686">
        <f>'KV_1.4.sz.mell.'!C42</f>
        <v>0</v>
      </c>
      <c r="D43" s="383"/>
      <c r="E43" s="384"/>
      <c r="F43" s="384"/>
      <c r="G43" s="384"/>
      <c r="H43" s="384"/>
      <c r="I43" s="384"/>
      <c r="J43" s="668">
        <f t="shared" si="13"/>
        <v>0</v>
      </c>
      <c r="K43" s="669">
        <f t="shared" si="14"/>
        <v>0</v>
      </c>
    </row>
    <row r="44" spans="1:11" s="400" customFormat="1" ht="12" customHeight="1" x14ac:dyDescent="0.2">
      <c r="A44" s="14" t="s">
        <v>173</v>
      </c>
      <c r="B44" s="402" t="s">
        <v>275</v>
      </c>
      <c r="C44" s="686">
        <f>'KV_1.4.sz.mell.'!C43</f>
        <v>0</v>
      </c>
      <c r="D44" s="383"/>
      <c r="E44" s="384"/>
      <c r="F44" s="384"/>
      <c r="G44" s="384"/>
      <c r="H44" s="384"/>
      <c r="I44" s="384"/>
      <c r="J44" s="668">
        <f t="shared" si="13"/>
        <v>0</v>
      </c>
      <c r="K44" s="669">
        <f t="shared" si="14"/>
        <v>0</v>
      </c>
    </row>
    <row r="45" spans="1:11" s="400" customFormat="1" ht="12" customHeight="1" x14ac:dyDescent="0.2">
      <c r="A45" s="14" t="s">
        <v>174</v>
      </c>
      <c r="B45" s="402" t="s">
        <v>276</v>
      </c>
      <c r="C45" s="686">
        <f>'KV_1.4.sz.mell.'!C44</f>
        <v>0</v>
      </c>
      <c r="D45" s="383"/>
      <c r="E45" s="384"/>
      <c r="F45" s="384"/>
      <c r="G45" s="384"/>
      <c r="H45" s="384"/>
      <c r="I45" s="384"/>
      <c r="J45" s="668">
        <f t="shared" si="13"/>
        <v>0</v>
      </c>
      <c r="K45" s="669">
        <f t="shared" si="14"/>
        <v>0</v>
      </c>
    </row>
    <row r="46" spans="1:11" s="400" customFormat="1" ht="12" customHeight="1" x14ac:dyDescent="0.2">
      <c r="A46" s="14" t="s">
        <v>175</v>
      </c>
      <c r="B46" s="402" t="s">
        <v>277</v>
      </c>
      <c r="C46" s="686">
        <f>'KV_1.4.sz.mell.'!C45</f>
        <v>0</v>
      </c>
      <c r="D46" s="383"/>
      <c r="E46" s="384"/>
      <c r="F46" s="384"/>
      <c r="G46" s="384"/>
      <c r="H46" s="384"/>
      <c r="I46" s="384"/>
      <c r="J46" s="668">
        <f t="shared" si="13"/>
        <v>0</v>
      </c>
      <c r="K46" s="669">
        <f t="shared" si="14"/>
        <v>0</v>
      </c>
    </row>
    <row r="47" spans="1:11" s="400" customFormat="1" ht="12" customHeight="1" x14ac:dyDescent="0.2">
      <c r="A47" s="14" t="s">
        <v>176</v>
      </c>
      <c r="B47" s="402" t="s">
        <v>278</v>
      </c>
      <c r="C47" s="686">
        <f>'KV_1.4.sz.mell.'!C46</f>
        <v>0</v>
      </c>
      <c r="D47" s="383"/>
      <c r="E47" s="384"/>
      <c r="F47" s="384"/>
      <c r="G47" s="384"/>
      <c r="H47" s="384"/>
      <c r="I47" s="384"/>
      <c r="J47" s="668">
        <f t="shared" si="13"/>
        <v>0</v>
      </c>
      <c r="K47" s="669">
        <f t="shared" si="14"/>
        <v>0</v>
      </c>
    </row>
    <row r="48" spans="1:11" s="400" customFormat="1" ht="12" customHeight="1" x14ac:dyDescent="0.2">
      <c r="A48" s="14" t="s">
        <v>177</v>
      </c>
      <c r="B48" s="402" t="s">
        <v>554</v>
      </c>
      <c r="C48" s="686">
        <f>'KV_1.4.sz.mell.'!C47</f>
        <v>0</v>
      </c>
      <c r="D48" s="383"/>
      <c r="E48" s="384"/>
      <c r="F48" s="384"/>
      <c r="G48" s="384"/>
      <c r="H48" s="384"/>
      <c r="I48" s="384"/>
      <c r="J48" s="668">
        <f t="shared" si="13"/>
        <v>0</v>
      </c>
      <c r="K48" s="669">
        <f t="shared" si="14"/>
        <v>0</v>
      </c>
    </row>
    <row r="49" spans="1:11" s="400" customFormat="1" ht="12" customHeight="1" x14ac:dyDescent="0.2">
      <c r="A49" s="14" t="s">
        <v>270</v>
      </c>
      <c r="B49" s="402" t="s">
        <v>280</v>
      </c>
      <c r="C49" s="679">
        <f>'KV_1.4.sz.mell.'!C48</f>
        <v>0</v>
      </c>
      <c r="D49" s="386"/>
      <c r="E49" s="447"/>
      <c r="F49" s="447"/>
      <c r="G49" s="447"/>
      <c r="H49" s="447"/>
      <c r="I49" s="447"/>
      <c r="J49" s="672">
        <f t="shared" si="13"/>
        <v>0</v>
      </c>
      <c r="K49" s="669">
        <f t="shared" si="14"/>
        <v>0</v>
      </c>
    </row>
    <row r="50" spans="1:11" s="400" customFormat="1" ht="12" customHeight="1" x14ac:dyDescent="0.2">
      <c r="A50" s="16" t="s">
        <v>271</v>
      </c>
      <c r="B50" s="403" t="s">
        <v>431</v>
      </c>
      <c r="C50" s="757">
        <f>'KV_1.4.sz.mell.'!C49</f>
        <v>0</v>
      </c>
      <c r="D50" s="387"/>
      <c r="E50" s="673"/>
      <c r="F50" s="673"/>
      <c r="G50" s="673"/>
      <c r="H50" s="673"/>
      <c r="I50" s="673"/>
      <c r="J50" s="674">
        <f t="shared" si="13"/>
        <v>0</v>
      </c>
      <c r="K50" s="669">
        <f t="shared" si="14"/>
        <v>0</v>
      </c>
    </row>
    <row r="51" spans="1:11" s="400" customFormat="1" ht="12" customHeight="1" thickBot="1" x14ac:dyDescent="0.25">
      <c r="A51" s="18" t="s">
        <v>430</v>
      </c>
      <c r="B51" s="559" t="s">
        <v>281</v>
      </c>
      <c r="C51" s="676">
        <f>'KV_1.4.sz.mell.'!C50</f>
        <v>0</v>
      </c>
      <c r="D51" s="675"/>
      <c r="E51" s="675"/>
      <c r="F51" s="675"/>
      <c r="G51" s="675"/>
      <c r="H51" s="675"/>
      <c r="I51" s="675"/>
      <c r="J51" s="676">
        <f t="shared" si="13"/>
        <v>0</v>
      </c>
      <c r="K51" s="677">
        <f t="shared" si="14"/>
        <v>0</v>
      </c>
    </row>
    <row r="52" spans="1:11" s="400" customFormat="1" ht="12" customHeight="1" thickBot="1" x14ac:dyDescent="0.25">
      <c r="A52" s="20" t="s">
        <v>22</v>
      </c>
      <c r="B52" s="21" t="s">
        <v>282</v>
      </c>
      <c r="C52" s="382">
        <f>'KV_1.4.sz.mell.'!C51</f>
        <v>0</v>
      </c>
      <c r="D52" s="382">
        <f t="shared" ref="D52:K52" si="15">SUM(D53:D57)</f>
        <v>0</v>
      </c>
      <c r="E52" s="382">
        <f t="shared" si="15"/>
        <v>0</v>
      </c>
      <c r="F52" s="382">
        <f t="shared" si="15"/>
        <v>0</v>
      </c>
      <c r="G52" s="382">
        <f t="shared" si="15"/>
        <v>0</v>
      </c>
      <c r="H52" s="382">
        <f t="shared" si="15"/>
        <v>0</v>
      </c>
      <c r="I52" s="382">
        <f t="shared" si="15"/>
        <v>0</v>
      </c>
      <c r="J52" s="382">
        <f t="shared" si="15"/>
        <v>0</v>
      </c>
      <c r="K52" s="248">
        <f t="shared" si="15"/>
        <v>0</v>
      </c>
    </row>
    <row r="53" spans="1:11" s="400" customFormat="1" ht="12" customHeight="1" x14ac:dyDescent="0.2">
      <c r="A53" s="15" t="s">
        <v>93</v>
      </c>
      <c r="B53" s="401" t="s">
        <v>286</v>
      </c>
      <c r="C53" s="672">
        <f>'KV_1.4.sz.mell.'!C52</f>
        <v>0</v>
      </c>
      <c r="D53" s="447"/>
      <c r="E53" s="447"/>
      <c r="F53" s="447"/>
      <c r="G53" s="447"/>
      <c r="H53" s="447"/>
      <c r="I53" s="447"/>
      <c r="J53" s="672">
        <f>D53+E53+F53+G53+H53+I53</f>
        <v>0</v>
      </c>
      <c r="K53" s="678">
        <f>C53+J53</f>
        <v>0</v>
      </c>
    </row>
    <row r="54" spans="1:11" s="400" customFormat="1" ht="12" customHeight="1" x14ac:dyDescent="0.2">
      <c r="A54" s="14" t="s">
        <v>94</v>
      </c>
      <c r="B54" s="402" t="s">
        <v>287</v>
      </c>
      <c r="C54" s="679">
        <f>'KV_1.4.sz.mell.'!C53</f>
        <v>0</v>
      </c>
      <c r="D54" s="386"/>
      <c r="E54" s="447"/>
      <c r="F54" s="447"/>
      <c r="G54" s="447"/>
      <c r="H54" s="447"/>
      <c r="I54" s="447"/>
      <c r="J54" s="672">
        <f>D54+E54+F54+G54+H54+I54</f>
        <v>0</v>
      </c>
      <c r="K54" s="678">
        <f>C54+J54</f>
        <v>0</v>
      </c>
    </row>
    <row r="55" spans="1:11" s="400" customFormat="1" ht="12" customHeight="1" x14ac:dyDescent="0.2">
      <c r="A55" s="14" t="s">
        <v>283</v>
      </c>
      <c r="B55" s="402" t="s">
        <v>288</v>
      </c>
      <c r="C55" s="679">
        <f>'KV_1.4.sz.mell.'!C54</f>
        <v>0</v>
      </c>
      <c r="D55" s="386"/>
      <c r="E55" s="447"/>
      <c r="F55" s="447"/>
      <c r="G55" s="447"/>
      <c r="H55" s="447"/>
      <c r="I55" s="447"/>
      <c r="J55" s="672">
        <f>D55+E55+F55+G55+H55+I55</f>
        <v>0</v>
      </c>
      <c r="K55" s="678">
        <f>C55+J55</f>
        <v>0</v>
      </c>
    </row>
    <row r="56" spans="1:11" s="400" customFormat="1" ht="12" customHeight="1" x14ac:dyDescent="0.2">
      <c r="A56" s="14" t="s">
        <v>284</v>
      </c>
      <c r="B56" s="402" t="s">
        <v>289</v>
      </c>
      <c r="C56" s="679">
        <f>'KV_1.4.sz.mell.'!C55</f>
        <v>0</v>
      </c>
      <c r="D56" s="386"/>
      <c r="E56" s="447"/>
      <c r="F56" s="447"/>
      <c r="G56" s="447"/>
      <c r="H56" s="447"/>
      <c r="I56" s="447"/>
      <c r="J56" s="672">
        <f>D56+E56+F56+G56+H56+I56</f>
        <v>0</v>
      </c>
      <c r="K56" s="678">
        <f>C56+J56</f>
        <v>0</v>
      </c>
    </row>
    <row r="57" spans="1:11" s="400" customFormat="1" ht="12" customHeight="1" thickBot="1" x14ac:dyDescent="0.25">
      <c r="A57" s="16" t="s">
        <v>285</v>
      </c>
      <c r="B57" s="279" t="s">
        <v>290</v>
      </c>
      <c r="C57" s="757">
        <f>'KV_1.4.sz.mell.'!C56</f>
        <v>0</v>
      </c>
      <c r="D57" s="387"/>
      <c r="E57" s="673"/>
      <c r="F57" s="673"/>
      <c r="G57" s="673"/>
      <c r="H57" s="673"/>
      <c r="I57" s="673"/>
      <c r="J57" s="674">
        <f>D57+E57+F57+G57+H57+I57</f>
        <v>0</v>
      </c>
      <c r="K57" s="678">
        <f>C57+J57</f>
        <v>0</v>
      </c>
    </row>
    <row r="58" spans="1:11" s="400" customFormat="1" ht="12" customHeight="1" thickBot="1" x14ac:dyDescent="0.25">
      <c r="A58" s="20" t="s">
        <v>178</v>
      </c>
      <c r="B58" s="21" t="s">
        <v>291</v>
      </c>
      <c r="C58" s="382">
        <f>'KV_1.4.sz.mell.'!C57</f>
        <v>0</v>
      </c>
      <c r="D58" s="382">
        <f t="shared" ref="D58:K58" si="16">SUM(D59:D61)</f>
        <v>0</v>
      </c>
      <c r="E58" s="382">
        <f t="shared" si="16"/>
        <v>0</v>
      </c>
      <c r="F58" s="382">
        <f t="shared" si="16"/>
        <v>0</v>
      </c>
      <c r="G58" s="382">
        <f t="shared" si="16"/>
        <v>0</v>
      </c>
      <c r="H58" s="382">
        <f t="shared" si="16"/>
        <v>0</v>
      </c>
      <c r="I58" s="382">
        <f t="shared" si="16"/>
        <v>0</v>
      </c>
      <c r="J58" s="382">
        <f t="shared" si="16"/>
        <v>0</v>
      </c>
      <c r="K58" s="248">
        <f t="shared" si="16"/>
        <v>0</v>
      </c>
    </row>
    <row r="59" spans="1:11" s="400" customFormat="1" ht="12" customHeight="1" x14ac:dyDescent="0.2">
      <c r="A59" s="15" t="s">
        <v>95</v>
      </c>
      <c r="B59" s="401" t="s">
        <v>292</v>
      </c>
      <c r="C59" s="668">
        <f>'KV_1.4.sz.mell.'!C58</f>
        <v>0</v>
      </c>
      <c r="D59" s="384"/>
      <c r="E59" s="384"/>
      <c r="F59" s="384"/>
      <c r="G59" s="384"/>
      <c r="H59" s="384"/>
      <c r="I59" s="384"/>
      <c r="J59" s="668">
        <f>D59+E59+F59+G59+H59+I59</f>
        <v>0</v>
      </c>
      <c r="K59" s="669">
        <f>C59+J59</f>
        <v>0</v>
      </c>
    </row>
    <row r="60" spans="1:11" s="400" customFormat="1" ht="12" customHeight="1" x14ac:dyDescent="0.2">
      <c r="A60" s="14" t="s">
        <v>96</v>
      </c>
      <c r="B60" s="402" t="s">
        <v>421</v>
      </c>
      <c r="C60" s="686">
        <f>'KV_1.4.sz.mell.'!C59</f>
        <v>0</v>
      </c>
      <c r="D60" s="383"/>
      <c r="E60" s="384"/>
      <c r="F60" s="384"/>
      <c r="G60" s="384"/>
      <c r="H60" s="384"/>
      <c r="I60" s="384"/>
      <c r="J60" s="668">
        <f>D60+E60+F60+G60+H60+I60</f>
        <v>0</v>
      </c>
      <c r="K60" s="669">
        <f>C60+J60</f>
        <v>0</v>
      </c>
    </row>
    <row r="61" spans="1:11" s="400" customFormat="1" ht="12" customHeight="1" x14ac:dyDescent="0.2">
      <c r="A61" s="14" t="s">
        <v>295</v>
      </c>
      <c r="B61" s="402" t="s">
        <v>293</v>
      </c>
      <c r="C61" s="686">
        <f>'KV_1.4.sz.mell.'!C60</f>
        <v>0</v>
      </c>
      <c r="D61" s="383"/>
      <c r="E61" s="384"/>
      <c r="F61" s="384"/>
      <c r="G61" s="384"/>
      <c r="H61" s="384"/>
      <c r="I61" s="384"/>
      <c r="J61" s="668">
        <f>D61+E61+F61+G61+H61+I61</f>
        <v>0</v>
      </c>
      <c r="K61" s="669">
        <f>C61+J61</f>
        <v>0</v>
      </c>
    </row>
    <row r="62" spans="1:11" s="400" customFormat="1" ht="12" customHeight="1" thickBot="1" x14ac:dyDescent="0.25">
      <c r="A62" s="16" t="s">
        <v>296</v>
      </c>
      <c r="B62" s="279" t="s">
        <v>294</v>
      </c>
      <c r="C62" s="688">
        <f>'KV_1.4.sz.mell.'!C61</f>
        <v>0</v>
      </c>
      <c r="D62" s="385"/>
      <c r="E62" s="670"/>
      <c r="F62" s="670"/>
      <c r="G62" s="670"/>
      <c r="H62" s="670"/>
      <c r="I62" s="670"/>
      <c r="J62" s="671">
        <f>D62+E62+F62+G62+H62+I62</f>
        <v>0</v>
      </c>
      <c r="K62" s="669">
        <f>C62+J62</f>
        <v>0</v>
      </c>
    </row>
    <row r="63" spans="1:11" s="400" customFormat="1" ht="12" customHeight="1" thickBot="1" x14ac:dyDescent="0.25">
      <c r="A63" s="20" t="s">
        <v>24</v>
      </c>
      <c r="B63" s="277" t="s">
        <v>297</v>
      </c>
      <c r="C63" s="382">
        <f>'KV_1.4.sz.mell.'!C62</f>
        <v>0</v>
      </c>
      <c r="D63" s="382">
        <f t="shared" ref="D63:K63" si="17">SUM(D64:D66)</f>
        <v>0</v>
      </c>
      <c r="E63" s="382">
        <f t="shared" si="17"/>
        <v>0</v>
      </c>
      <c r="F63" s="382">
        <f t="shared" si="17"/>
        <v>0</v>
      </c>
      <c r="G63" s="382">
        <f t="shared" si="17"/>
        <v>0</v>
      </c>
      <c r="H63" s="382">
        <f t="shared" si="17"/>
        <v>0</v>
      </c>
      <c r="I63" s="382">
        <f t="shared" si="17"/>
        <v>0</v>
      </c>
      <c r="J63" s="382">
        <f t="shared" si="17"/>
        <v>0</v>
      </c>
      <c r="K63" s="248">
        <f t="shared" si="17"/>
        <v>0</v>
      </c>
    </row>
    <row r="64" spans="1:11" s="400" customFormat="1" ht="12" customHeight="1" x14ac:dyDescent="0.2">
      <c r="A64" s="15" t="s">
        <v>179</v>
      </c>
      <c r="B64" s="401" t="s">
        <v>299</v>
      </c>
      <c r="C64" s="679">
        <f>'KV_1.4.sz.mell.'!C63</f>
        <v>0</v>
      </c>
      <c r="D64" s="386"/>
      <c r="E64" s="386"/>
      <c r="F64" s="386"/>
      <c r="G64" s="386"/>
      <c r="H64" s="386"/>
      <c r="I64" s="386"/>
      <c r="J64" s="679">
        <f>D64+E64+F64+G64+H64+I64</f>
        <v>0</v>
      </c>
      <c r="K64" s="680">
        <f>C64+J64</f>
        <v>0</v>
      </c>
    </row>
    <row r="65" spans="1:11" s="400" customFormat="1" ht="12" customHeight="1" x14ac:dyDescent="0.2">
      <c r="A65" s="14" t="s">
        <v>180</v>
      </c>
      <c r="B65" s="402" t="s">
        <v>422</v>
      </c>
      <c r="C65" s="679">
        <f>'KV_1.4.sz.mell.'!C64</f>
        <v>0</v>
      </c>
      <c r="D65" s="386"/>
      <c r="E65" s="386"/>
      <c r="F65" s="386"/>
      <c r="G65" s="386"/>
      <c r="H65" s="386"/>
      <c r="I65" s="386"/>
      <c r="J65" s="679">
        <f>D65+E65+F65+G65+H65+I65</f>
        <v>0</v>
      </c>
      <c r="K65" s="680">
        <f>C65+J65</f>
        <v>0</v>
      </c>
    </row>
    <row r="66" spans="1:11" s="400" customFormat="1" ht="12" customHeight="1" x14ac:dyDescent="0.2">
      <c r="A66" s="14" t="s">
        <v>228</v>
      </c>
      <c r="B66" s="402" t="s">
        <v>300</v>
      </c>
      <c r="C66" s="679">
        <f>'KV_1.4.sz.mell.'!C65</f>
        <v>0</v>
      </c>
      <c r="D66" s="386"/>
      <c r="E66" s="386"/>
      <c r="F66" s="386"/>
      <c r="G66" s="386"/>
      <c r="H66" s="386"/>
      <c r="I66" s="386"/>
      <c r="J66" s="679">
        <f>D66+E66+F66+G66+H66+I66</f>
        <v>0</v>
      </c>
      <c r="K66" s="680">
        <f>C66+J66</f>
        <v>0</v>
      </c>
    </row>
    <row r="67" spans="1:11" s="400" customFormat="1" ht="12" customHeight="1" thickBot="1" x14ac:dyDescent="0.25">
      <c r="A67" s="16" t="s">
        <v>298</v>
      </c>
      <c r="B67" s="279" t="s">
        <v>301</v>
      </c>
      <c r="C67" s="679">
        <f>'KV_1.4.sz.mell.'!C66</f>
        <v>0</v>
      </c>
      <c r="D67" s="386"/>
      <c r="E67" s="386"/>
      <c r="F67" s="386"/>
      <c r="G67" s="386"/>
      <c r="H67" s="386"/>
      <c r="I67" s="386"/>
      <c r="J67" s="679">
        <f>D67+E67+F67+G67+H67+I67</f>
        <v>0</v>
      </c>
      <c r="K67" s="680">
        <f>C67+J67</f>
        <v>0</v>
      </c>
    </row>
    <row r="68" spans="1:11" s="400" customFormat="1" ht="12" customHeight="1" thickBot="1" x14ac:dyDescent="0.25">
      <c r="A68" s="473" t="s">
        <v>471</v>
      </c>
      <c r="B68" s="21" t="s">
        <v>302</v>
      </c>
      <c r="C68" s="389">
        <f>'KV_1.4.sz.mell.'!C67</f>
        <v>54478389</v>
      </c>
      <c r="D68" s="389">
        <f t="shared" ref="D68:K68" si="18">+D11+D18+D25+D32+D40+D52+D58+D63</f>
        <v>0</v>
      </c>
      <c r="E68" s="389">
        <f t="shared" si="18"/>
        <v>0</v>
      </c>
      <c r="F68" s="389">
        <f t="shared" si="18"/>
        <v>0</v>
      </c>
      <c r="G68" s="389">
        <f t="shared" si="18"/>
        <v>0</v>
      </c>
      <c r="H68" s="389">
        <f t="shared" si="18"/>
        <v>0</v>
      </c>
      <c r="I68" s="389">
        <f t="shared" si="18"/>
        <v>0</v>
      </c>
      <c r="J68" s="389">
        <f t="shared" si="18"/>
        <v>0</v>
      </c>
      <c r="K68" s="432">
        <f t="shared" si="18"/>
        <v>54478389</v>
      </c>
    </row>
    <row r="69" spans="1:11" s="400" customFormat="1" ht="12" customHeight="1" thickBot="1" x14ac:dyDescent="0.25">
      <c r="A69" s="448" t="s">
        <v>303</v>
      </c>
      <c r="B69" s="277" t="s">
        <v>304</v>
      </c>
      <c r="C69" s="382">
        <f>'KV_1.4.sz.mell.'!C68</f>
        <v>0</v>
      </c>
      <c r="D69" s="382">
        <f t="shared" ref="D69:K69" si="19">SUM(D70:D72)</f>
        <v>0</v>
      </c>
      <c r="E69" s="382">
        <f t="shared" si="19"/>
        <v>0</v>
      </c>
      <c r="F69" s="382">
        <f t="shared" si="19"/>
        <v>0</v>
      </c>
      <c r="G69" s="382">
        <f t="shared" si="19"/>
        <v>0</v>
      </c>
      <c r="H69" s="382">
        <f t="shared" si="19"/>
        <v>0</v>
      </c>
      <c r="I69" s="382">
        <f t="shared" si="19"/>
        <v>0</v>
      </c>
      <c r="J69" s="382">
        <f t="shared" si="19"/>
        <v>0</v>
      </c>
      <c r="K69" s="248">
        <f t="shared" si="19"/>
        <v>0</v>
      </c>
    </row>
    <row r="70" spans="1:11" s="400" customFormat="1" ht="12" customHeight="1" x14ac:dyDescent="0.2">
      <c r="A70" s="15" t="s">
        <v>332</v>
      </c>
      <c r="B70" s="401" t="s">
        <v>305</v>
      </c>
      <c r="C70" s="679">
        <f>'KV_1.4.sz.mell.'!C69</f>
        <v>0</v>
      </c>
      <c r="D70" s="386"/>
      <c r="E70" s="386"/>
      <c r="F70" s="386"/>
      <c r="G70" s="386"/>
      <c r="H70" s="386"/>
      <c r="I70" s="386"/>
      <c r="J70" s="679">
        <f>D70+E70+F70+G70+H70+I70</f>
        <v>0</v>
      </c>
      <c r="K70" s="680">
        <f>C70+J70</f>
        <v>0</v>
      </c>
    </row>
    <row r="71" spans="1:11" s="400" customFormat="1" ht="12" customHeight="1" x14ac:dyDescent="0.2">
      <c r="A71" s="14" t="s">
        <v>341</v>
      </c>
      <c r="B71" s="402" t="s">
        <v>306</v>
      </c>
      <c r="C71" s="679">
        <f>'KV_1.4.sz.mell.'!C70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680">
        <f>C71+J71</f>
        <v>0</v>
      </c>
    </row>
    <row r="72" spans="1:11" s="400" customFormat="1" ht="12" customHeight="1" thickBot="1" x14ac:dyDescent="0.25">
      <c r="A72" s="18" t="s">
        <v>342</v>
      </c>
      <c r="B72" s="681" t="s">
        <v>456</v>
      </c>
      <c r="C72" s="676">
        <f>'KV_1.4.sz.mell.'!C71</f>
        <v>0</v>
      </c>
      <c r="D72" s="675"/>
      <c r="E72" s="675"/>
      <c r="F72" s="675"/>
      <c r="G72" s="675"/>
      <c r="H72" s="675"/>
      <c r="I72" s="675"/>
      <c r="J72" s="676">
        <f>D72+E72+F72+G72+H72+I72</f>
        <v>0</v>
      </c>
      <c r="K72" s="682">
        <f>C72+J72</f>
        <v>0</v>
      </c>
    </row>
    <row r="73" spans="1:11" s="400" customFormat="1" ht="12" customHeight="1" thickBot="1" x14ac:dyDescent="0.25">
      <c r="A73" s="448" t="s">
        <v>308</v>
      </c>
      <c r="B73" s="277" t="s">
        <v>309</v>
      </c>
      <c r="C73" s="382">
        <f>'KV_1.4.sz.mell.'!C72</f>
        <v>0</v>
      </c>
      <c r="D73" s="382">
        <f t="shared" ref="D73:K73" si="20">SUM(D74:D77)</f>
        <v>0</v>
      </c>
      <c r="E73" s="382">
        <f t="shared" si="20"/>
        <v>0</v>
      </c>
      <c r="F73" s="382">
        <f t="shared" si="20"/>
        <v>0</v>
      </c>
      <c r="G73" s="382">
        <f t="shared" si="20"/>
        <v>0</v>
      </c>
      <c r="H73" s="382">
        <f t="shared" si="20"/>
        <v>0</v>
      </c>
      <c r="I73" s="382">
        <f t="shared" si="20"/>
        <v>0</v>
      </c>
      <c r="J73" s="382">
        <f t="shared" si="20"/>
        <v>0</v>
      </c>
      <c r="K73" s="248">
        <f t="shared" si="20"/>
        <v>0</v>
      </c>
    </row>
    <row r="74" spans="1:11" s="400" customFormat="1" ht="12" customHeight="1" x14ac:dyDescent="0.2">
      <c r="A74" s="15" t="s">
        <v>147</v>
      </c>
      <c r="B74" s="549" t="s">
        <v>310</v>
      </c>
      <c r="C74" s="679">
        <f>'KV_1.4.sz.mell.'!C73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680">
        <f>C74+J74</f>
        <v>0</v>
      </c>
    </row>
    <row r="75" spans="1:11" s="400" customFormat="1" ht="12" customHeight="1" x14ac:dyDescent="0.2">
      <c r="A75" s="14" t="s">
        <v>148</v>
      </c>
      <c r="B75" s="549" t="s">
        <v>565</v>
      </c>
      <c r="C75" s="679">
        <f>'KV_1.4.sz.mell.'!C74</f>
        <v>0</v>
      </c>
      <c r="D75" s="386"/>
      <c r="E75" s="386"/>
      <c r="F75" s="386"/>
      <c r="G75" s="386"/>
      <c r="H75" s="386"/>
      <c r="I75" s="386"/>
      <c r="J75" s="679">
        <f>D75+E75+F75+G75+H75+I75</f>
        <v>0</v>
      </c>
      <c r="K75" s="680">
        <f>C75+J75</f>
        <v>0</v>
      </c>
    </row>
    <row r="76" spans="1:11" s="400" customFormat="1" ht="12" customHeight="1" x14ac:dyDescent="0.2">
      <c r="A76" s="14" t="s">
        <v>333</v>
      </c>
      <c r="B76" s="549" t="s">
        <v>311</v>
      </c>
      <c r="C76" s="679">
        <f>'KV_1.4.sz.mell.'!C75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680">
        <f>C76+J76</f>
        <v>0</v>
      </c>
    </row>
    <row r="77" spans="1:11" s="400" customFormat="1" ht="12" customHeight="1" thickBot="1" x14ac:dyDescent="0.25">
      <c r="A77" s="16" t="s">
        <v>334</v>
      </c>
      <c r="B77" s="550" t="s">
        <v>566</v>
      </c>
      <c r="C77" s="679">
        <f>'KV_1.4.sz.mell.'!C76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680">
        <f>C77+J77</f>
        <v>0</v>
      </c>
    </row>
    <row r="78" spans="1:11" s="400" customFormat="1" ht="12" customHeight="1" thickBot="1" x14ac:dyDescent="0.25">
      <c r="A78" s="448" t="s">
        <v>312</v>
      </c>
      <c r="B78" s="277" t="s">
        <v>313</v>
      </c>
      <c r="C78" s="382">
        <f>'KV_1.4.sz.mell.'!C77</f>
        <v>0</v>
      </c>
      <c r="D78" s="382">
        <f t="shared" ref="D78:K78" si="21">SUM(D79:D80)</f>
        <v>0</v>
      </c>
      <c r="E78" s="382">
        <f t="shared" si="21"/>
        <v>0</v>
      </c>
      <c r="F78" s="382">
        <f t="shared" si="21"/>
        <v>0</v>
      </c>
      <c r="G78" s="382">
        <f t="shared" si="21"/>
        <v>0</v>
      </c>
      <c r="H78" s="382">
        <f t="shared" si="21"/>
        <v>0</v>
      </c>
      <c r="I78" s="382">
        <f t="shared" si="21"/>
        <v>0</v>
      </c>
      <c r="J78" s="382">
        <f t="shared" si="21"/>
        <v>0</v>
      </c>
      <c r="K78" s="248">
        <f t="shared" si="21"/>
        <v>0</v>
      </c>
    </row>
    <row r="79" spans="1:11" s="400" customFormat="1" ht="12" customHeight="1" x14ac:dyDescent="0.2">
      <c r="A79" s="15" t="s">
        <v>335</v>
      </c>
      <c r="B79" s="401" t="s">
        <v>314</v>
      </c>
      <c r="C79" s="679">
        <f>'KV_1.4.sz.mell.'!C78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680">
        <f>C79+J79</f>
        <v>0</v>
      </c>
    </row>
    <row r="80" spans="1:11" s="400" customFormat="1" ht="12" customHeight="1" thickBot="1" x14ac:dyDescent="0.25">
      <c r="A80" s="16" t="s">
        <v>336</v>
      </c>
      <c r="B80" s="279" t="s">
        <v>315</v>
      </c>
      <c r="C80" s="679">
        <f>'KV_1.4.sz.mell.'!C79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680">
        <f>C80+J80</f>
        <v>0</v>
      </c>
    </row>
    <row r="81" spans="1:11" s="400" customFormat="1" ht="12" customHeight="1" thickBot="1" x14ac:dyDescent="0.25">
      <c r="A81" s="448" t="s">
        <v>316</v>
      </c>
      <c r="B81" s="277" t="s">
        <v>317</v>
      </c>
      <c r="C81" s="382">
        <f>'KV_1.4.sz.mell.'!C80</f>
        <v>0</v>
      </c>
      <c r="D81" s="382">
        <f t="shared" ref="D81:K81" si="22">SUM(D82:D84)</f>
        <v>0</v>
      </c>
      <c r="E81" s="382">
        <f t="shared" si="22"/>
        <v>0</v>
      </c>
      <c r="F81" s="382">
        <f t="shared" si="22"/>
        <v>0</v>
      </c>
      <c r="G81" s="382">
        <f t="shared" si="22"/>
        <v>0</v>
      </c>
      <c r="H81" s="382">
        <f t="shared" si="22"/>
        <v>0</v>
      </c>
      <c r="I81" s="382">
        <f t="shared" si="22"/>
        <v>0</v>
      </c>
      <c r="J81" s="382">
        <f t="shared" si="22"/>
        <v>0</v>
      </c>
      <c r="K81" s="248">
        <f t="shared" si="22"/>
        <v>0</v>
      </c>
    </row>
    <row r="82" spans="1:11" s="400" customFormat="1" ht="12" customHeight="1" x14ac:dyDescent="0.2">
      <c r="A82" s="15" t="s">
        <v>337</v>
      </c>
      <c r="B82" s="401" t="s">
        <v>318</v>
      </c>
      <c r="C82" s="679">
        <f>'KV_1.4.sz.mell.'!C81</f>
        <v>0</v>
      </c>
      <c r="D82" s="386"/>
      <c r="E82" s="386"/>
      <c r="F82" s="386"/>
      <c r="G82" s="386"/>
      <c r="H82" s="386"/>
      <c r="I82" s="386"/>
      <c r="J82" s="679">
        <f>D82+E82+F82+G82+H82+I82</f>
        <v>0</v>
      </c>
      <c r="K82" s="680">
        <f>C82+J82</f>
        <v>0</v>
      </c>
    </row>
    <row r="83" spans="1:11" s="400" customFormat="1" ht="12" customHeight="1" x14ac:dyDescent="0.2">
      <c r="A83" s="14" t="s">
        <v>338</v>
      </c>
      <c r="B83" s="402" t="s">
        <v>319</v>
      </c>
      <c r="C83" s="679">
        <f>'KV_1.4.sz.mell.'!C82</f>
        <v>0</v>
      </c>
      <c r="D83" s="386"/>
      <c r="E83" s="386"/>
      <c r="F83" s="386"/>
      <c r="G83" s="386"/>
      <c r="H83" s="386"/>
      <c r="I83" s="386"/>
      <c r="J83" s="679">
        <f>D83+E83+F83+G83+H83+I83</f>
        <v>0</v>
      </c>
      <c r="K83" s="680">
        <f>C83+J83</f>
        <v>0</v>
      </c>
    </row>
    <row r="84" spans="1:11" s="400" customFormat="1" ht="12" customHeight="1" thickBot="1" x14ac:dyDescent="0.25">
      <c r="A84" s="16" t="s">
        <v>339</v>
      </c>
      <c r="B84" s="279" t="s">
        <v>744</v>
      </c>
      <c r="C84" s="679">
        <f>'KV_1.4.sz.mell.'!C83</f>
        <v>0</v>
      </c>
      <c r="D84" s="386"/>
      <c r="E84" s="386"/>
      <c r="F84" s="386"/>
      <c r="G84" s="386"/>
      <c r="H84" s="386"/>
      <c r="I84" s="386"/>
      <c r="J84" s="679">
        <f>D84+E84+F84+G84+H84+I84</f>
        <v>0</v>
      </c>
      <c r="K84" s="680">
        <f>C84+J84</f>
        <v>0</v>
      </c>
    </row>
    <row r="85" spans="1:11" s="400" customFormat="1" ht="12" customHeight="1" thickBot="1" x14ac:dyDescent="0.25">
      <c r="A85" s="448" t="s">
        <v>320</v>
      </c>
      <c r="B85" s="277" t="s">
        <v>340</v>
      </c>
      <c r="C85" s="382">
        <f>'KV_1.4.sz.mell.'!C84</f>
        <v>0</v>
      </c>
      <c r="D85" s="382">
        <f t="shared" ref="D85:K85" si="23">SUM(D86:D89)</f>
        <v>0</v>
      </c>
      <c r="E85" s="382">
        <f t="shared" si="23"/>
        <v>0</v>
      </c>
      <c r="F85" s="382">
        <f t="shared" si="23"/>
        <v>0</v>
      </c>
      <c r="G85" s="382">
        <f t="shared" si="23"/>
        <v>0</v>
      </c>
      <c r="H85" s="382">
        <f t="shared" si="23"/>
        <v>0</v>
      </c>
      <c r="I85" s="382">
        <f t="shared" si="23"/>
        <v>0</v>
      </c>
      <c r="J85" s="382">
        <f t="shared" si="23"/>
        <v>0</v>
      </c>
      <c r="K85" s="248">
        <f t="shared" si="23"/>
        <v>0</v>
      </c>
    </row>
    <row r="86" spans="1:11" s="400" customFormat="1" ht="12" customHeight="1" x14ac:dyDescent="0.2">
      <c r="A86" s="405" t="s">
        <v>321</v>
      </c>
      <c r="B86" s="401" t="s">
        <v>322</v>
      </c>
      <c r="C86" s="679">
        <f>'KV_1.4.sz.mell.'!C85</f>
        <v>0</v>
      </c>
      <c r="D86" s="386"/>
      <c r="E86" s="386"/>
      <c r="F86" s="386"/>
      <c r="G86" s="386"/>
      <c r="H86" s="386"/>
      <c r="I86" s="386"/>
      <c r="J86" s="679">
        <f t="shared" ref="J86:J91" si="24">D86+E86+F86+G86+H86+I86</f>
        <v>0</v>
      </c>
      <c r="K86" s="680">
        <f t="shared" ref="K86:K91" si="25">C86+J86</f>
        <v>0</v>
      </c>
    </row>
    <row r="87" spans="1:11" s="400" customFormat="1" ht="12" customHeight="1" x14ac:dyDescent="0.2">
      <c r="A87" s="406" t="s">
        <v>323</v>
      </c>
      <c r="B87" s="402" t="s">
        <v>324</v>
      </c>
      <c r="C87" s="679">
        <f>'KV_1.4.sz.mell.'!C86</f>
        <v>0</v>
      </c>
      <c r="D87" s="386"/>
      <c r="E87" s="386"/>
      <c r="F87" s="386"/>
      <c r="G87" s="386"/>
      <c r="H87" s="386"/>
      <c r="I87" s="386"/>
      <c r="J87" s="679">
        <f t="shared" si="24"/>
        <v>0</v>
      </c>
      <c r="K87" s="680">
        <f t="shared" si="25"/>
        <v>0</v>
      </c>
    </row>
    <row r="88" spans="1:11" s="400" customFormat="1" ht="12" customHeight="1" x14ac:dyDescent="0.2">
      <c r="A88" s="406" t="s">
        <v>325</v>
      </c>
      <c r="B88" s="402" t="s">
        <v>326</v>
      </c>
      <c r="C88" s="679">
        <f>'KV_1.4.sz.mell.'!C87</f>
        <v>0</v>
      </c>
      <c r="D88" s="386"/>
      <c r="E88" s="386"/>
      <c r="F88" s="386"/>
      <c r="G88" s="386"/>
      <c r="H88" s="386"/>
      <c r="I88" s="386"/>
      <c r="J88" s="679">
        <f t="shared" si="24"/>
        <v>0</v>
      </c>
      <c r="K88" s="680">
        <f t="shared" si="25"/>
        <v>0</v>
      </c>
    </row>
    <row r="89" spans="1:11" s="400" customFormat="1" ht="12" customHeight="1" thickBot="1" x14ac:dyDescent="0.25">
      <c r="A89" s="407" t="s">
        <v>327</v>
      </c>
      <c r="B89" s="279" t="s">
        <v>328</v>
      </c>
      <c r="C89" s="679">
        <f>'KV_1.4.sz.mell.'!C88</f>
        <v>0</v>
      </c>
      <c r="D89" s="386"/>
      <c r="E89" s="386"/>
      <c r="F89" s="386"/>
      <c r="G89" s="386"/>
      <c r="H89" s="386"/>
      <c r="I89" s="386"/>
      <c r="J89" s="679">
        <f t="shared" si="24"/>
        <v>0</v>
      </c>
      <c r="K89" s="680">
        <f t="shared" si="25"/>
        <v>0</v>
      </c>
    </row>
    <row r="90" spans="1:11" s="400" customFormat="1" ht="12" customHeight="1" thickBot="1" x14ac:dyDescent="0.25">
      <c r="A90" s="448" t="s">
        <v>329</v>
      </c>
      <c r="B90" s="277" t="s">
        <v>470</v>
      </c>
      <c r="C90" s="382">
        <f>'KV_1.4.sz.mell.'!C89</f>
        <v>0</v>
      </c>
      <c r="D90" s="450"/>
      <c r="E90" s="450"/>
      <c r="F90" s="450"/>
      <c r="G90" s="450"/>
      <c r="H90" s="450"/>
      <c r="I90" s="450"/>
      <c r="J90" s="382">
        <f t="shared" si="24"/>
        <v>0</v>
      </c>
      <c r="K90" s="248">
        <f t="shared" si="25"/>
        <v>0</v>
      </c>
    </row>
    <row r="91" spans="1:11" s="400" customFormat="1" ht="13.5" customHeight="1" thickBot="1" x14ac:dyDescent="0.25">
      <c r="A91" s="448" t="s">
        <v>331</v>
      </c>
      <c r="B91" s="277" t="s">
        <v>330</v>
      </c>
      <c r="C91" s="382">
        <f>'KV_1.4.sz.mell.'!C90</f>
        <v>0</v>
      </c>
      <c r="D91" s="450"/>
      <c r="E91" s="450"/>
      <c r="F91" s="450"/>
      <c r="G91" s="450"/>
      <c r="H91" s="450"/>
      <c r="I91" s="450"/>
      <c r="J91" s="382">
        <f t="shared" si="24"/>
        <v>0</v>
      </c>
      <c r="K91" s="248">
        <f t="shared" si="25"/>
        <v>0</v>
      </c>
    </row>
    <row r="92" spans="1:11" s="400" customFormat="1" ht="15.75" customHeight="1" thickBot="1" x14ac:dyDescent="0.25">
      <c r="A92" s="448" t="s">
        <v>343</v>
      </c>
      <c r="B92" s="277" t="s">
        <v>473</v>
      </c>
      <c r="C92" s="389">
        <f>'KV_1.4.sz.mell.'!C91</f>
        <v>0</v>
      </c>
      <c r="D92" s="389">
        <f t="shared" ref="D92:K92" si="26">+D69+D73+D78+D81+D85+D91+D90</f>
        <v>0</v>
      </c>
      <c r="E92" s="389">
        <f t="shared" si="26"/>
        <v>0</v>
      </c>
      <c r="F92" s="389">
        <f t="shared" si="26"/>
        <v>0</v>
      </c>
      <c r="G92" s="389">
        <f t="shared" si="26"/>
        <v>0</v>
      </c>
      <c r="H92" s="389">
        <f t="shared" si="26"/>
        <v>0</v>
      </c>
      <c r="I92" s="389">
        <f t="shared" si="26"/>
        <v>0</v>
      </c>
      <c r="J92" s="389">
        <f t="shared" si="26"/>
        <v>0</v>
      </c>
      <c r="K92" s="432">
        <f t="shared" si="26"/>
        <v>0</v>
      </c>
    </row>
    <row r="93" spans="1:11" s="400" customFormat="1" ht="25.5" customHeight="1" thickBot="1" x14ac:dyDescent="0.25">
      <c r="A93" s="449" t="s">
        <v>472</v>
      </c>
      <c r="B93" s="562" t="s">
        <v>474</v>
      </c>
      <c r="C93" s="389">
        <f>'KV_1.4.sz.mell.'!C92</f>
        <v>54478389</v>
      </c>
      <c r="D93" s="389">
        <f t="shared" ref="D93:K93" si="27">+D68+D92</f>
        <v>0</v>
      </c>
      <c r="E93" s="389">
        <f t="shared" si="27"/>
        <v>0</v>
      </c>
      <c r="F93" s="389">
        <f t="shared" si="27"/>
        <v>0</v>
      </c>
      <c r="G93" s="389">
        <f t="shared" si="27"/>
        <v>0</v>
      </c>
      <c r="H93" s="389">
        <f t="shared" si="27"/>
        <v>0</v>
      </c>
      <c r="I93" s="389">
        <f t="shared" si="27"/>
        <v>0</v>
      </c>
      <c r="J93" s="389">
        <f t="shared" si="27"/>
        <v>0</v>
      </c>
      <c r="K93" s="432">
        <f t="shared" si="27"/>
        <v>54478389</v>
      </c>
    </row>
    <row r="94" spans="1:11" s="400" customFormat="1" ht="30.75" customHeight="1" x14ac:dyDescent="0.2">
      <c r="A94" s="5"/>
      <c r="B94" s="6"/>
      <c r="C94" s="289"/>
    </row>
    <row r="95" spans="1:11" ht="16.5" customHeight="1" x14ac:dyDescent="0.25">
      <c r="A95" s="2109" t="s">
        <v>46</v>
      </c>
      <c r="B95" s="2109"/>
      <c r="C95" s="2109"/>
      <c r="D95" s="2109"/>
      <c r="E95" s="2109"/>
      <c r="F95" s="2109"/>
      <c r="G95" s="2109"/>
      <c r="H95" s="2109"/>
      <c r="I95" s="2109"/>
      <c r="J95" s="2109"/>
      <c r="K95" s="2109"/>
    </row>
    <row r="96" spans="1:11" s="410" customFormat="1" ht="16.5" customHeight="1" thickBot="1" x14ac:dyDescent="0.3">
      <c r="A96" s="2106" t="s">
        <v>151</v>
      </c>
      <c r="B96" s="2106"/>
      <c r="C96" s="683"/>
      <c r="K96" s="683" t="str">
        <f>K7</f>
        <v>Forintban!</v>
      </c>
    </row>
    <row r="97" spans="1:11" x14ac:dyDescent="0.25">
      <c r="A97" s="2202" t="s">
        <v>68</v>
      </c>
      <c r="B97" s="2204" t="s">
        <v>745</v>
      </c>
      <c r="C97" s="2206" t="str">
        <f>+CONCATENATE(LEFT(RM_ÖSSZEFÜGGÉSEK!A6,4),". évi")</f>
        <v>2021. évi</v>
      </c>
      <c r="D97" s="2207"/>
      <c r="E97" s="2208"/>
      <c r="F97" s="2208"/>
      <c r="G97" s="2208"/>
      <c r="H97" s="2208"/>
      <c r="I97" s="2208"/>
      <c r="J97" s="2208"/>
      <c r="K97" s="2209"/>
    </row>
    <row r="98" spans="1:11" ht="48.75" thickBot="1" x14ac:dyDescent="0.3">
      <c r="A98" s="2203"/>
      <c r="B98" s="2205"/>
      <c r="C98" s="661" t="s">
        <v>738</v>
      </c>
      <c r="D98" s="662" t="str">
        <f>D9</f>
        <v xml:space="preserve">… . sz. módosítás </v>
      </c>
      <c r="E98" s="662" t="str">
        <f t="shared" ref="E98:K98" si="28">E9</f>
        <v xml:space="preserve">… . sz. módosítás </v>
      </c>
      <c r="F98" s="662" t="str">
        <f t="shared" si="28"/>
        <v xml:space="preserve">… . sz. módosítás </v>
      </c>
      <c r="G98" s="662" t="str">
        <f t="shared" si="28"/>
        <v xml:space="preserve">… . sz. módosítás </v>
      </c>
      <c r="H98" s="662" t="str">
        <f t="shared" si="28"/>
        <v xml:space="preserve">… . sz. módosítás </v>
      </c>
      <c r="I98" s="662" t="str">
        <f t="shared" si="28"/>
        <v xml:space="preserve">… . sz. módosítás </v>
      </c>
      <c r="J98" s="663" t="str">
        <f t="shared" si="28"/>
        <v>Módosítások összesen</v>
      </c>
      <c r="K98" s="664" t="str">
        <f t="shared" si="28"/>
        <v>….számú módosítás utáni előirányzat</v>
      </c>
    </row>
    <row r="99" spans="1:11" s="399" customFormat="1" ht="12" customHeight="1" thickBot="1" x14ac:dyDescent="0.25">
      <c r="A99" s="32" t="s">
        <v>488</v>
      </c>
      <c r="B99" s="33" t="s">
        <v>489</v>
      </c>
      <c r="C99" s="665" t="s">
        <v>490</v>
      </c>
      <c r="D99" s="665" t="s">
        <v>492</v>
      </c>
      <c r="E99" s="666" t="s">
        <v>491</v>
      </c>
      <c r="F99" s="666" t="s">
        <v>493</v>
      </c>
      <c r="G99" s="666" t="s">
        <v>494</v>
      </c>
      <c r="H99" s="666" t="s">
        <v>495</v>
      </c>
      <c r="I99" s="666" t="s">
        <v>741</v>
      </c>
      <c r="J99" s="666" t="s">
        <v>742</v>
      </c>
      <c r="K99" s="667" t="s">
        <v>743</v>
      </c>
    </row>
    <row r="100" spans="1:11" ht="12" customHeight="1" thickBot="1" x14ac:dyDescent="0.3">
      <c r="A100" s="22" t="s">
        <v>17</v>
      </c>
      <c r="B100" s="28" t="s">
        <v>432</v>
      </c>
      <c r="C100" s="381">
        <f>'KV_1.4.sz.mell.'!C98</f>
        <v>54478389</v>
      </c>
      <c r="D100" s="381">
        <f t="shared" ref="D100:K100" si="29">D101+D102+D103+D104+D105+D118</f>
        <v>0</v>
      </c>
      <c r="E100" s="381">
        <f t="shared" si="29"/>
        <v>0</v>
      </c>
      <c r="F100" s="381">
        <f t="shared" si="29"/>
        <v>0</v>
      </c>
      <c r="G100" s="381">
        <f t="shared" si="29"/>
        <v>0</v>
      </c>
      <c r="H100" s="381">
        <f t="shared" si="29"/>
        <v>0</v>
      </c>
      <c r="I100" s="381">
        <f t="shared" si="29"/>
        <v>0</v>
      </c>
      <c r="J100" s="381">
        <f t="shared" si="29"/>
        <v>0</v>
      </c>
      <c r="K100" s="476">
        <f t="shared" si="29"/>
        <v>54478389</v>
      </c>
    </row>
    <row r="101" spans="1:11" ht="12" customHeight="1" x14ac:dyDescent="0.25">
      <c r="A101" s="17" t="s">
        <v>97</v>
      </c>
      <c r="B101" s="10" t="s">
        <v>48</v>
      </c>
      <c r="C101" s="684">
        <f>'KV_1.4.sz.mell.'!C99</f>
        <v>35138598</v>
      </c>
      <c r="D101" s="483"/>
      <c r="E101" s="483"/>
      <c r="F101" s="483"/>
      <c r="G101" s="483"/>
      <c r="H101" s="483"/>
      <c r="I101" s="483"/>
      <c r="J101" s="684">
        <f t="shared" ref="J101:J120" si="30">D101+E101+F101+G101+H101+I101</f>
        <v>0</v>
      </c>
      <c r="K101" s="685">
        <f t="shared" ref="K101:K120" si="31">C101+J101</f>
        <v>35138598</v>
      </c>
    </row>
    <row r="102" spans="1:11" ht="12" customHeight="1" x14ac:dyDescent="0.25">
      <c r="A102" s="14" t="s">
        <v>98</v>
      </c>
      <c r="B102" s="8" t="s">
        <v>181</v>
      </c>
      <c r="C102" s="686">
        <f>'KV_1.4.sz.mell.'!C100</f>
        <v>5200000</v>
      </c>
      <c r="D102" s="383"/>
      <c r="E102" s="383"/>
      <c r="F102" s="383"/>
      <c r="G102" s="383"/>
      <c r="H102" s="383"/>
      <c r="I102" s="383"/>
      <c r="J102" s="686">
        <f t="shared" si="30"/>
        <v>0</v>
      </c>
      <c r="K102" s="687">
        <f t="shared" si="31"/>
        <v>5200000</v>
      </c>
    </row>
    <row r="103" spans="1:11" ht="12" customHeight="1" x14ac:dyDescent="0.25">
      <c r="A103" s="14" t="s">
        <v>99</v>
      </c>
      <c r="B103" s="8" t="s">
        <v>138</v>
      </c>
      <c r="C103" s="688">
        <f>'KV_1.4.sz.mell.'!C101</f>
        <v>14139791</v>
      </c>
      <c r="D103" s="385"/>
      <c r="E103" s="385"/>
      <c r="F103" s="385"/>
      <c r="G103" s="385"/>
      <c r="H103" s="385"/>
      <c r="I103" s="385"/>
      <c r="J103" s="688">
        <f t="shared" si="30"/>
        <v>0</v>
      </c>
      <c r="K103" s="689">
        <f t="shared" si="31"/>
        <v>14139791</v>
      </c>
    </row>
    <row r="104" spans="1:11" ht="12" customHeight="1" x14ac:dyDescent="0.25">
      <c r="A104" s="14" t="s">
        <v>100</v>
      </c>
      <c r="B104" s="11" t="s">
        <v>182</v>
      </c>
      <c r="C104" s="688">
        <f>'KV_1.4.sz.mell.'!C102</f>
        <v>0</v>
      </c>
      <c r="D104" s="385"/>
      <c r="E104" s="385"/>
      <c r="F104" s="385"/>
      <c r="G104" s="385"/>
      <c r="H104" s="385"/>
      <c r="I104" s="385"/>
      <c r="J104" s="688">
        <f t="shared" si="30"/>
        <v>0</v>
      </c>
      <c r="K104" s="689">
        <f t="shared" si="31"/>
        <v>0</v>
      </c>
    </row>
    <row r="105" spans="1:11" ht="12" customHeight="1" x14ac:dyDescent="0.25">
      <c r="A105" s="14" t="s">
        <v>111</v>
      </c>
      <c r="B105" s="19" t="s">
        <v>183</v>
      </c>
      <c r="C105" s="688">
        <f>'KV_1.4.sz.mell.'!C103</f>
        <v>0</v>
      </c>
      <c r="D105" s="385"/>
      <c r="E105" s="385"/>
      <c r="F105" s="385"/>
      <c r="G105" s="385"/>
      <c r="H105" s="385"/>
      <c r="I105" s="385"/>
      <c r="J105" s="688">
        <f t="shared" si="30"/>
        <v>0</v>
      </c>
      <c r="K105" s="689">
        <f t="shared" si="31"/>
        <v>0</v>
      </c>
    </row>
    <row r="106" spans="1:11" ht="12" customHeight="1" x14ac:dyDescent="0.25">
      <c r="A106" s="14" t="s">
        <v>101</v>
      </c>
      <c r="B106" s="8" t="s">
        <v>437</v>
      </c>
      <c r="C106" s="688">
        <f>'KV_1.4.sz.mell.'!C104</f>
        <v>0</v>
      </c>
      <c r="D106" s="385"/>
      <c r="E106" s="385"/>
      <c r="F106" s="385"/>
      <c r="G106" s="385"/>
      <c r="H106" s="385"/>
      <c r="I106" s="385"/>
      <c r="J106" s="688">
        <f t="shared" si="30"/>
        <v>0</v>
      </c>
      <c r="K106" s="689">
        <f t="shared" si="31"/>
        <v>0</v>
      </c>
    </row>
    <row r="107" spans="1:11" ht="12" customHeight="1" x14ac:dyDescent="0.25">
      <c r="A107" s="14" t="s">
        <v>102</v>
      </c>
      <c r="B107" s="142" t="s">
        <v>436</v>
      </c>
      <c r="C107" s="688">
        <f>'KV_1.4.sz.mell.'!C105</f>
        <v>0</v>
      </c>
      <c r="D107" s="385"/>
      <c r="E107" s="385"/>
      <c r="F107" s="385"/>
      <c r="G107" s="385"/>
      <c r="H107" s="385"/>
      <c r="I107" s="385"/>
      <c r="J107" s="688">
        <f t="shared" si="30"/>
        <v>0</v>
      </c>
      <c r="K107" s="689">
        <f t="shared" si="31"/>
        <v>0</v>
      </c>
    </row>
    <row r="108" spans="1:11" ht="12" customHeight="1" x14ac:dyDescent="0.25">
      <c r="A108" s="14" t="s">
        <v>112</v>
      </c>
      <c r="B108" s="142" t="s">
        <v>435</v>
      </c>
      <c r="C108" s="688">
        <f>'KV_1.4.sz.mell.'!C106</f>
        <v>0</v>
      </c>
      <c r="D108" s="385"/>
      <c r="E108" s="385"/>
      <c r="F108" s="385"/>
      <c r="G108" s="385"/>
      <c r="H108" s="385"/>
      <c r="I108" s="385"/>
      <c r="J108" s="688">
        <f t="shared" si="30"/>
        <v>0</v>
      </c>
      <c r="K108" s="689">
        <f t="shared" si="31"/>
        <v>0</v>
      </c>
    </row>
    <row r="109" spans="1:11" ht="12" customHeight="1" x14ac:dyDescent="0.25">
      <c r="A109" s="14" t="s">
        <v>113</v>
      </c>
      <c r="B109" s="140" t="s">
        <v>346</v>
      </c>
      <c r="C109" s="688">
        <f>'KV_1.4.sz.mell.'!C107</f>
        <v>0</v>
      </c>
      <c r="D109" s="385"/>
      <c r="E109" s="385"/>
      <c r="F109" s="385"/>
      <c r="G109" s="385"/>
      <c r="H109" s="385"/>
      <c r="I109" s="385"/>
      <c r="J109" s="688">
        <f t="shared" si="30"/>
        <v>0</v>
      </c>
      <c r="K109" s="689">
        <f t="shared" si="31"/>
        <v>0</v>
      </c>
    </row>
    <row r="110" spans="1:11" ht="12" customHeight="1" x14ac:dyDescent="0.25">
      <c r="A110" s="14" t="s">
        <v>114</v>
      </c>
      <c r="B110" s="141" t="s">
        <v>347</v>
      </c>
      <c r="C110" s="688">
        <f>'KV_1.4.sz.mell.'!C108</f>
        <v>0</v>
      </c>
      <c r="D110" s="385"/>
      <c r="E110" s="385"/>
      <c r="F110" s="385"/>
      <c r="G110" s="385"/>
      <c r="H110" s="385"/>
      <c r="I110" s="385"/>
      <c r="J110" s="688">
        <f t="shared" si="30"/>
        <v>0</v>
      </c>
      <c r="K110" s="689">
        <f t="shared" si="31"/>
        <v>0</v>
      </c>
    </row>
    <row r="111" spans="1:11" ht="12" customHeight="1" x14ac:dyDescent="0.25">
      <c r="A111" s="14" t="s">
        <v>115</v>
      </c>
      <c r="B111" s="141" t="s">
        <v>348</v>
      </c>
      <c r="C111" s="688">
        <f>'KV_1.4.sz.mell.'!C109</f>
        <v>0</v>
      </c>
      <c r="D111" s="385"/>
      <c r="E111" s="385"/>
      <c r="F111" s="385"/>
      <c r="G111" s="385"/>
      <c r="H111" s="385"/>
      <c r="I111" s="385"/>
      <c r="J111" s="688">
        <f t="shared" si="30"/>
        <v>0</v>
      </c>
      <c r="K111" s="689">
        <f t="shared" si="31"/>
        <v>0</v>
      </c>
    </row>
    <row r="112" spans="1:11" ht="12" customHeight="1" x14ac:dyDescent="0.25">
      <c r="A112" s="14" t="s">
        <v>117</v>
      </c>
      <c r="B112" s="140" t="s">
        <v>349</v>
      </c>
      <c r="C112" s="688">
        <f>'KV_1.4.sz.mell.'!C110</f>
        <v>0</v>
      </c>
      <c r="D112" s="385"/>
      <c r="E112" s="385"/>
      <c r="F112" s="385"/>
      <c r="G112" s="385"/>
      <c r="H112" s="385"/>
      <c r="I112" s="385"/>
      <c r="J112" s="688">
        <f t="shared" si="30"/>
        <v>0</v>
      </c>
      <c r="K112" s="689">
        <f t="shared" si="31"/>
        <v>0</v>
      </c>
    </row>
    <row r="113" spans="1:11" ht="12" customHeight="1" x14ac:dyDescent="0.25">
      <c r="A113" s="14" t="s">
        <v>184</v>
      </c>
      <c r="B113" s="140" t="s">
        <v>350</v>
      </c>
      <c r="C113" s="688">
        <f>'KV_1.4.sz.mell.'!C111</f>
        <v>0</v>
      </c>
      <c r="D113" s="385"/>
      <c r="E113" s="385"/>
      <c r="F113" s="385"/>
      <c r="G113" s="385"/>
      <c r="H113" s="385"/>
      <c r="I113" s="385"/>
      <c r="J113" s="688">
        <f t="shared" si="30"/>
        <v>0</v>
      </c>
      <c r="K113" s="689">
        <f t="shared" si="31"/>
        <v>0</v>
      </c>
    </row>
    <row r="114" spans="1:11" ht="12" customHeight="1" x14ac:dyDescent="0.25">
      <c r="A114" s="14" t="s">
        <v>344</v>
      </c>
      <c r="B114" s="141" t="s">
        <v>351</v>
      </c>
      <c r="C114" s="688">
        <f>'KV_1.4.sz.mell.'!C112</f>
        <v>0</v>
      </c>
      <c r="D114" s="385"/>
      <c r="E114" s="385"/>
      <c r="F114" s="385"/>
      <c r="G114" s="385"/>
      <c r="H114" s="385"/>
      <c r="I114" s="385"/>
      <c r="J114" s="688">
        <f t="shared" si="30"/>
        <v>0</v>
      </c>
      <c r="K114" s="689">
        <f t="shared" si="31"/>
        <v>0</v>
      </c>
    </row>
    <row r="115" spans="1:11" ht="12" customHeight="1" x14ac:dyDescent="0.25">
      <c r="A115" s="13" t="s">
        <v>345</v>
      </c>
      <c r="B115" s="142" t="s">
        <v>352</v>
      </c>
      <c r="C115" s="688">
        <f>'KV_1.4.sz.mell.'!C113</f>
        <v>0</v>
      </c>
      <c r="D115" s="385"/>
      <c r="E115" s="385"/>
      <c r="F115" s="385"/>
      <c r="G115" s="385"/>
      <c r="H115" s="385"/>
      <c r="I115" s="385"/>
      <c r="J115" s="688">
        <f t="shared" si="30"/>
        <v>0</v>
      </c>
      <c r="K115" s="689">
        <f t="shared" si="31"/>
        <v>0</v>
      </c>
    </row>
    <row r="116" spans="1:11" ht="12" customHeight="1" x14ac:dyDescent="0.25">
      <c r="A116" s="14" t="s">
        <v>433</v>
      </c>
      <c r="B116" s="142" t="s">
        <v>353</v>
      </c>
      <c r="C116" s="688">
        <f>'KV_1.4.sz.mell.'!C114</f>
        <v>0</v>
      </c>
      <c r="D116" s="385"/>
      <c r="E116" s="385"/>
      <c r="F116" s="385"/>
      <c r="G116" s="385"/>
      <c r="H116" s="385"/>
      <c r="I116" s="385"/>
      <c r="J116" s="688">
        <f t="shared" si="30"/>
        <v>0</v>
      </c>
      <c r="K116" s="689">
        <f t="shared" si="31"/>
        <v>0</v>
      </c>
    </row>
    <row r="117" spans="1:11" ht="12" customHeight="1" x14ac:dyDescent="0.25">
      <c r="A117" s="16" t="s">
        <v>434</v>
      </c>
      <c r="B117" s="142" t="s">
        <v>354</v>
      </c>
      <c r="C117" s="688">
        <f>'KV_1.4.sz.mell.'!C115</f>
        <v>0</v>
      </c>
      <c r="D117" s="385"/>
      <c r="E117" s="385"/>
      <c r="F117" s="385"/>
      <c r="G117" s="385"/>
      <c r="H117" s="385"/>
      <c r="I117" s="385"/>
      <c r="J117" s="688">
        <f t="shared" si="30"/>
        <v>0</v>
      </c>
      <c r="K117" s="689">
        <f t="shared" si="31"/>
        <v>0</v>
      </c>
    </row>
    <row r="118" spans="1:11" ht="12" customHeight="1" x14ac:dyDescent="0.25">
      <c r="A118" s="14" t="s">
        <v>438</v>
      </c>
      <c r="B118" s="11" t="s">
        <v>49</v>
      </c>
      <c r="C118" s="686">
        <f>'KV_1.4.sz.mell.'!C116</f>
        <v>0</v>
      </c>
      <c r="D118" s="383"/>
      <c r="E118" s="383"/>
      <c r="F118" s="383"/>
      <c r="G118" s="383"/>
      <c r="H118" s="383"/>
      <c r="I118" s="383"/>
      <c r="J118" s="686">
        <f t="shared" si="30"/>
        <v>0</v>
      </c>
      <c r="K118" s="687">
        <f t="shared" si="31"/>
        <v>0</v>
      </c>
    </row>
    <row r="119" spans="1:11" ht="12" customHeight="1" x14ac:dyDescent="0.25">
      <c r="A119" s="14" t="s">
        <v>439</v>
      </c>
      <c r="B119" s="8" t="s">
        <v>441</v>
      </c>
      <c r="C119" s="686">
        <f>'KV_1.4.sz.mell.'!C117</f>
        <v>0</v>
      </c>
      <c r="D119" s="383"/>
      <c r="E119" s="383"/>
      <c r="F119" s="383"/>
      <c r="G119" s="383"/>
      <c r="H119" s="383"/>
      <c r="I119" s="383"/>
      <c r="J119" s="686">
        <f t="shared" si="30"/>
        <v>0</v>
      </c>
      <c r="K119" s="687">
        <f t="shared" si="31"/>
        <v>0</v>
      </c>
    </row>
    <row r="120" spans="1:11" ht="12" customHeight="1" thickBot="1" x14ac:dyDescent="0.3">
      <c r="A120" s="18" t="s">
        <v>440</v>
      </c>
      <c r="B120" s="471" t="s">
        <v>442</v>
      </c>
      <c r="C120" s="690">
        <f>'KV_1.4.sz.mell.'!C118</f>
        <v>0</v>
      </c>
      <c r="D120" s="484"/>
      <c r="E120" s="484"/>
      <c r="F120" s="484"/>
      <c r="G120" s="484"/>
      <c r="H120" s="484"/>
      <c r="I120" s="484"/>
      <c r="J120" s="690">
        <f t="shared" si="30"/>
        <v>0</v>
      </c>
      <c r="K120" s="677">
        <f t="shared" si="31"/>
        <v>0</v>
      </c>
    </row>
    <row r="121" spans="1:11" ht="12" customHeight="1" thickBot="1" x14ac:dyDescent="0.3">
      <c r="A121" s="468" t="s">
        <v>18</v>
      </c>
      <c r="B121" s="469" t="s">
        <v>355</v>
      </c>
      <c r="C121" s="382">
        <f>'KV_1.4.sz.mell.'!C119</f>
        <v>0</v>
      </c>
      <c r="D121" s="382">
        <f t="shared" ref="D121:K121" si="32">+D122+D124+D126</f>
        <v>0</v>
      </c>
      <c r="E121" s="485">
        <f t="shared" si="32"/>
        <v>0</v>
      </c>
      <c r="F121" s="485">
        <f t="shared" si="32"/>
        <v>0</v>
      </c>
      <c r="G121" s="485">
        <f t="shared" si="32"/>
        <v>0</v>
      </c>
      <c r="H121" s="485">
        <f t="shared" si="32"/>
        <v>0</v>
      </c>
      <c r="I121" s="485">
        <f t="shared" si="32"/>
        <v>0</v>
      </c>
      <c r="J121" s="485">
        <f t="shared" si="32"/>
        <v>0</v>
      </c>
      <c r="K121" s="479">
        <f t="shared" si="32"/>
        <v>0</v>
      </c>
    </row>
    <row r="122" spans="1:11" ht="12" customHeight="1" x14ac:dyDescent="0.25">
      <c r="A122" s="15" t="s">
        <v>103</v>
      </c>
      <c r="B122" s="8" t="s">
        <v>227</v>
      </c>
      <c r="C122" s="1377">
        <f>'KV_1.4.sz.mell.'!C120</f>
        <v>0</v>
      </c>
      <c r="D122" s="691"/>
      <c r="E122" s="691"/>
      <c r="F122" s="691"/>
      <c r="G122" s="691"/>
      <c r="H122" s="691"/>
      <c r="I122" s="384"/>
      <c r="J122" s="668">
        <f t="shared" ref="J122:J134" si="33">D122+E122+F122+G122+H122+I122</f>
        <v>0</v>
      </c>
      <c r="K122" s="669">
        <f t="shared" ref="K122:K134" si="34">C122+J122</f>
        <v>0</v>
      </c>
    </row>
    <row r="123" spans="1:11" ht="12" customHeight="1" x14ac:dyDescent="0.25">
      <c r="A123" s="15" t="s">
        <v>104</v>
      </c>
      <c r="B123" s="12" t="s">
        <v>359</v>
      </c>
      <c r="C123" s="1377">
        <f>'KV_1.4.sz.mell.'!C121</f>
        <v>0</v>
      </c>
      <c r="D123" s="691"/>
      <c r="E123" s="691"/>
      <c r="F123" s="691"/>
      <c r="G123" s="691"/>
      <c r="H123" s="691"/>
      <c r="I123" s="384"/>
      <c r="J123" s="668">
        <f t="shared" si="33"/>
        <v>0</v>
      </c>
      <c r="K123" s="669">
        <f t="shared" si="34"/>
        <v>0</v>
      </c>
    </row>
    <row r="124" spans="1:11" ht="12" customHeight="1" x14ac:dyDescent="0.25">
      <c r="A124" s="15" t="s">
        <v>105</v>
      </c>
      <c r="B124" s="12" t="s">
        <v>185</v>
      </c>
      <c r="C124" s="1378">
        <f>'KV_1.4.sz.mell.'!C122</f>
        <v>0</v>
      </c>
      <c r="D124" s="692"/>
      <c r="E124" s="692"/>
      <c r="F124" s="692"/>
      <c r="G124" s="692"/>
      <c r="H124" s="692"/>
      <c r="I124" s="383"/>
      <c r="J124" s="686">
        <f t="shared" si="33"/>
        <v>0</v>
      </c>
      <c r="K124" s="687">
        <f t="shared" si="34"/>
        <v>0</v>
      </c>
    </row>
    <row r="125" spans="1:11" ht="12" customHeight="1" x14ac:dyDescent="0.25">
      <c r="A125" s="15" t="s">
        <v>106</v>
      </c>
      <c r="B125" s="12" t="s">
        <v>360</v>
      </c>
      <c r="C125" s="1378">
        <f>'KV_1.4.sz.mell.'!C123</f>
        <v>0</v>
      </c>
      <c r="D125" s="692"/>
      <c r="E125" s="692"/>
      <c r="F125" s="692"/>
      <c r="G125" s="692"/>
      <c r="H125" s="692"/>
      <c r="I125" s="383"/>
      <c r="J125" s="686">
        <f t="shared" si="33"/>
        <v>0</v>
      </c>
      <c r="K125" s="687">
        <f t="shared" si="34"/>
        <v>0</v>
      </c>
    </row>
    <row r="126" spans="1:11" ht="12" customHeight="1" x14ac:dyDescent="0.25">
      <c r="A126" s="15" t="s">
        <v>107</v>
      </c>
      <c r="B126" s="279" t="s">
        <v>229</v>
      </c>
      <c r="C126" s="1378">
        <f>'KV_1.4.sz.mell.'!C124</f>
        <v>0</v>
      </c>
      <c r="D126" s="692"/>
      <c r="E126" s="692"/>
      <c r="F126" s="692"/>
      <c r="G126" s="692"/>
      <c r="H126" s="692"/>
      <c r="I126" s="383"/>
      <c r="J126" s="686">
        <f t="shared" si="33"/>
        <v>0</v>
      </c>
      <c r="K126" s="687">
        <f t="shared" si="34"/>
        <v>0</v>
      </c>
    </row>
    <row r="127" spans="1:11" ht="12" customHeight="1" x14ac:dyDescent="0.25">
      <c r="A127" s="15" t="s">
        <v>116</v>
      </c>
      <c r="B127" s="278" t="s">
        <v>423</v>
      </c>
      <c r="C127" s="1378">
        <f>'KV_1.4.sz.mell.'!C125</f>
        <v>0</v>
      </c>
      <c r="D127" s="692"/>
      <c r="E127" s="692"/>
      <c r="F127" s="692"/>
      <c r="G127" s="692"/>
      <c r="H127" s="692"/>
      <c r="I127" s="383"/>
      <c r="J127" s="686">
        <f t="shared" si="33"/>
        <v>0</v>
      </c>
      <c r="K127" s="687">
        <f t="shared" si="34"/>
        <v>0</v>
      </c>
    </row>
    <row r="128" spans="1:11" ht="12" customHeight="1" x14ac:dyDescent="0.25">
      <c r="A128" s="15" t="s">
        <v>118</v>
      </c>
      <c r="B128" s="397" t="s">
        <v>365</v>
      </c>
      <c r="C128" s="1378">
        <f>'KV_1.4.sz.mell.'!C126</f>
        <v>0</v>
      </c>
      <c r="D128" s="692"/>
      <c r="E128" s="692"/>
      <c r="F128" s="692"/>
      <c r="G128" s="692"/>
      <c r="H128" s="692"/>
      <c r="I128" s="383"/>
      <c r="J128" s="686">
        <f t="shared" si="33"/>
        <v>0</v>
      </c>
      <c r="K128" s="687">
        <f t="shared" si="34"/>
        <v>0</v>
      </c>
    </row>
    <row r="129" spans="1:11" ht="22.5" x14ac:dyDescent="0.25">
      <c r="A129" s="15" t="s">
        <v>186</v>
      </c>
      <c r="B129" s="141" t="s">
        <v>348</v>
      </c>
      <c r="C129" s="1378">
        <f>'KV_1.4.sz.mell.'!C127</f>
        <v>0</v>
      </c>
      <c r="D129" s="692"/>
      <c r="E129" s="692"/>
      <c r="F129" s="692"/>
      <c r="G129" s="692"/>
      <c r="H129" s="692"/>
      <c r="I129" s="383"/>
      <c r="J129" s="686">
        <f t="shared" si="33"/>
        <v>0</v>
      </c>
      <c r="K129" s="687">
        <f t="shared" si="34"/>
        <v>0</v>
      </c>
    </row>
    <row r="130" spans="1:11" ht="12" customHeight="1" x14ac:dyDescent="0.25">
      <c r="A130" s="15" t="s">
        <v>187</v>
      </c>
      <c r="B130" s="141" t="s">
        <v>364</v>
      </c>
      <c r="C130" s="1378">
        <f>'KV_1.4.sz.mell.'!C128</f>
        <v>0</v>
      </c>
      <c r="D130" s="692"/>
      <c r="E130" s="692"/>
      <c r="F130" s="692"/>
      <c r="G130" s="692"/>
      <c r="H130" s="692"/>
      <c r="I130" s="383"/>
      <c r="J130" s="686">
        <f t="shared" si="33"/>
        <v>0</v>
      </c>
      <c r="K130" s="687">
        <f t="shared" si="34"/>
        <v>0</v>
      </c>
    </row>
    <row r="131" spans="1:11" ht="12" customHeight="1" x14ac:dyDescent="0.25">
      <c r="A131" s="15" t="s">
        <v>188</v>
      </c>
      <c r="B131" s="141" t="s">
        <v>363</v>
      </c>
      <c r="C131" s="1378">
        <f>'KV_1.4.sz.mell.'!C129</f>
        <v>0</v>
      </c>
      <c r="D131" s="692"/>
      <c r="E131" s="692"/>
      <c r="F131" s="692"/>
      <c r="G131" s="692"/>
      <c r="H131" s="692"/>
      <c r="I131" s="383"/>
      <c r="J131" s="686">
        <f t="shared" si="33"/>
        <v>0</v>
      </c>
      <c r="K131" s="687">
        <f t="shared" si="34"/>
        <v>0</v>
      </c>
    </row>
    <row r="132" spans="1:11" ht="12" customHeight="1" x14ac:dyDescent="0.25">
      <c r="A132" s="15" t="s">
        <v>356</v>
      </c>
      <c r="B132" s="141" t="s">
        <v>351</v>
      </c>
      <c r="C132" s="1378">
        <f>'KV_1.4.sz.mell.'!C130</f>
        <v>0</v>
      </c>
      <c r="D132" s="692"/>
      <c r="E132" s="692"/>
      <c r="F132" s="692"/>
      <c r="G132" s="692"/>
      <c r="H132" s="692"/>
      <c r="I132" s="383"/>
      <c r="J132" s="686">
        <f t="shared" si="33"/>
        <v>0</v>
      </c>
      <c r="K132" s="687">
        <f t="shared" si="34"/>
        <v>0</v>
      </c>
    </row>
    <row r="133" spans="1:11" ht="12" customHeight="1" x14ac:dyDescent="0.25">
      <c r="A133" s="15" t="s">
        <v>357</v>
      </c>
      <c r="B133" s="141" t="s">
        <v>362</v>
      </c>
      <c r="C133" s="1378">
        <f>'KV_1.4.sz.mell.'!C131</f>
        <v>0</v>
      </c>
      <c r="D133" s="692"/>
      <c r="E133" s="692"/>
      <c r="F133" s="692"/>
      <c r="G133" s="692"/>
      <c r="H133" s="692"/>
      <c r="I133" s="383"/>
      <c r="J133" s="686">
        <f t="shared" si="33"/>
        <v>0</v>
      </c>
      <c r="K133" s="687">
        <f t="shared" si="34"/>
        <v>0</v>
      </c>
    </row>
    <row r="134" spans="1:11" ht="23.25" thickBot="1" x14ac:dyDescent="0.3">
      <c r="A134" s="13" t="s">
        <v>358</v>
      </c>
      <c r="B134" s="141" t="s">
        <v>361</v>
      </c>
      <c r="C134" s="1379">
        <f>'KV_1.4.sz.mell.'!C132</f>
        <v>0</v>
      </c>
      <c r="D134" s="693"/>
      <c r="E134" s="693"/>
      <c r="F134" s="693"/>
      <c r="G134" s="693"/>
      <c r="H134" s="693"/>
      <c r="I134" s="385"/>
      <c r="J134" s="688">
        <f t="shared" si="33"/>
        <v>0</v>
      </c>
      <c r="K134" s="689">
        <f t="shared" si="34"/>
        <v>0</v>
      </c>
    </row>
    <row r="135" spans="1:11" ht="12" customHeight="1" thickBot="1" x14ac:dyDescent="0.3">
      <c r="A135" s="20" t="s">
        <v>19</v>
      </c>
      <c r="B135" s="122" t="s">
        <v>443</v>
      </c>
      <c r="C135" s="694">
        <f>'KV_1.4.sz.mell.'!C133</f>
        <v>54478389</v>
      </c>
      <c r="D135" s="694">
        <f t="shared" ref="D135:K135" si="35">+D100+D121</f>
        <v>0</v>
      </c>
      <c r="E135" s="694">
        <f t="shared" si="35"/>
        <v>0</v>
      </c>
      <c r="F135" s="694">
        <f t="shared" si="35"/>
        <v>0</v>
      </c>
      <c r="G135" s="694">
        <f t="shared" si="35"/>
        <v>0</v>
      </c>
      <c r="H135" s="694">
        <f t="shared" si="35"/>
        <v>0</v>
      </c>
      <c r="I135" s="382">
        <f t="shared" si="35"/>
        <v>0</v>
      </c>
      <c r="J135" s="382">
        <f t="shared" si="35"/>
        <v>0</v>
      </c>
      <c r="K135" s="248">
        <f t="shared" si="35"/>
        <v>54478389</v>
      </c>
    </row>
    <row r="136" spans="1:11" ht="12" customHeight="1" thickBot="1" x14ac:dyDescent="0.3">
      <c r="A136" s="20" t="s">
        <v>20</v>
      </c>
      <c r="B136" s="122" t="s">
        <v>746</v>
      </c>
      <c r="C136" s="694">
        <f>'KV_1.4.sz.mell.'!C134</f>
        <v>0</v>
      </c>
      <c r="D136" s="694">
        <f t="shared" ref="D136:K136" si="36">+D137+D138+D139</f>
        <v>0</v>
      </c>
      <c r="E136" s="694">
        <f t="shared" si="36"/>
        <v>0</v>
      </c>
      <c r="F136" s="694">
        <f t="shared" si="36"/>
        <v>0</v>
      </c>
      <c r="G136" s="694">
        <f t="shared" si="36"/>
        <v>0</v>
      </c>
      <c r="H136" s="694">
        <f t="shared" si="36"/>
        <v>0</v>
      </c>
      <c r="I136" s="382">
        <f t="shared" si="36"/>
        <v>0</v>
      </c>
      <c r="J136" s="382">
        <f t="shared" si="36"/>
        <v>0</v>
      </c>
      <c r="K136" s="248">
        <f t="shared" si="36"/>
        <v>0</v>
      </c>
    </row>
    <row r="137" spans="1:11" ht="12" customHeight="1" x14ac:dyDescent="0.25">
      <c r="A137" s="15" t="s">
        <v>265</v>
      </c>
      <c r="B137" s="12" t="s">
        <v>451</v>
      </c>
      <c r="C137" s="1378">
        <f>'KV_1.4.sz.mell.'!C135</f>
        <v>0</v>
      </c>
      <c r="D137" s="692"/>
      <c r="E137" s="692"/>
      <c r="F137" s="692"/>
      <c r="G137" s="692"/>
      <c r="H137" s="692"/>
      <c r="I137" s="383"/>
      <c r="J137" s="668">
        <f>D137+E137+F137+G137+H137+I137</f>
        <v>0</v>
      </c>
      <c r="K137" s="687">
        <f>C137+J137</f>
        <v>0</v>
      </c>
    </row>
    <row r="138" spans="1:11" ht="12" customHeight="1" x14ac:dyDescent="0.25">
      <c r="A138" s="15" t="s">
        <v>266</v>
      </c>
      <c r="B138" s="12" t="s">
        <v>452</v>
      </c>
      <c r="C138" s="1378">
        <f>'KV_1.4.sz.mell.'!C136</f>
        <v>0</v>
      </c>
      <c r="D138" s="692"/>
      <c r="E138" s="692"/>
      <c r="F138" s="692"/>
      <c r="G138" s="692"/>
      <c r="H138" s="692"/>
      <c r="I138" s="383"/>
      <c r="J138" s="668">
        <f>D138+E138+F138+G138+H138+I138</f>
        <v>0</v>
      </c>
      <c r="K138" s="687">
        <f>C138+J138</f>
        <v>0</v>
      </c>
    </row>
    <row r="139" spans="1:11" ht="12" customHeight="1" thickBot="1" x14ac:dyDescent="0.3">
      <c r="A139" s="13" t="s">
        <v>267</v>
      </c>
      <c r="B139" s="12" t="s">
        <v>453</v>
      </c>
      <c r="C139" s="1378">
        <f>'KV_1.4.sz.mell.'!C137</f>
        <v>0</v>
      </c>
      <c r="D139" s="692"/>
      <c r="E139" s="692"/>
      <c r="F139" s="692"/>
      <c r="G139" s="692"/>
      <c r="H139" s="692"/>
      <c r="I139" s="383"/>
      <c r="J139" s="668">
        <f>D139+E139+F139+G139+H139+I139</f>
        <v>0</v>
      </c>
      <c r="K139" s="687">
        <f>C139+J139</f>
        <v>0</v>
      </c>
    </row>
    <row r="140" spans="1:11" ht="12" customHeight="1" thickBot="1" x14ac:dyDescent="0.3">
      <c r="A140" s="20" t="s">
        <v>21</v>
      </c>
      <c r="B140" s="122" t="s">
        <v>445</v>
      </c>
      <c r="C140" s="694">
        <f>'KV_1.4.sz.mell.'!C138</f>
        <v>0</v>
      </c>
      <c r="D140" s="694">
        <f t="shared" ref="D140:K140" si="37">SUM(D141:D146)</f>
        <v>0</v>
      </c>
      <c r="E140" s="694">
        <f t="shared" si="37"/>
        <v>0</v>
      </c>
      <c r="F140" s="694">
        <f t="shared" si="37"/>
        <v>0</v>
      </c>
      <c r="G140" s="694">
        <f t="shared" si="37"/>
        <v>0</v>
      </c>
      <c r="H140" s="694">
        <f t="shared" si="37"/>
        <v>0</v>
      </c>
      <c r="I140" s="382">
        <f t="shared" si="37"/>
        <v>0</v>
      </c>
      <c r="J140" s="382">
        <f t="shared" si="37"/>
        <v>0</v>
      </c>
      <c r="K140" s="248">
        <f t="shared" si="37"/>
        <v>0</v>
      </c>
    </row>
    <row r="141" spans="1:11" ht="12" customHeight="1" x14ac:dyDescent="0.25">
      <c r="A141" s="15" t="s">
        <v>90</v>
      </c>
      <c r="B141" s="9" t="s">
        <v>454</v>
      </c>
      <c r="C141" s="1378">
        <f>'KV_1.4.sz.mell.'!C139</f>
        <v>0</v>
      </c>
      <c r="D141" s="692"/>
      <c r="E141" s="692"/>
      <c r="F141" s="692"/>
      <c r="G141" s="692"/>
      <c r="H141" s="692"/>
      <c r="I141" s="383"/>
      <c r="J141" s="686">
        <f t="shared" ref="J141:J146" si="38">D141+E141+F141+G141+H141+I141</f>
        <v>0</v>
      </c>
      <c r="K141" s="687">
        <f t="shared" ref="K141:K146" si="39">C141+J141</f>
        <v>0</v>
      </c>
    </row>
    <row r="142" spans="1:11" ht="12" customHeight="1" x14ac:dyDescent="0.25">
      <c r="A142" s="15" t="s">
        <v>91</v>
      </c>
      <c r="B142" s="9" t="s">
        <v>446</v>
      </c>
      <c r="C142" s="1378">
        <f>'KV_1.4.sz.mell.'!C140</f>
        <v>0</v>
      </c>
      <c r="D142" s="692"/>
      <c r="E142" s="692"/>
      <c r="F142" s="692"/>
      <c r="G142" s="692"/>
      <c r="H142" s="692"/>
      <c r="I142" s="383"/>
      <c r="J142" s="686">
        <f t="shared" si="38"/>
        <v>0</v>
      </c>
      <c r="K142" s="687">
        <f t="shared" si="39"/>
        <v>0</v>
      </c>
    </row>
    <row r="143" spans="1:11" ht="12" customHeight="1" x14ac:dyDescent="0.25">
      <c r="A143" s="15" t="s">
        <v>92</v>
      </c>
      <c r="B143" s="9" t="s">
        <v>447</v>
      </c>
      <c r="C143" s="1378">
        <f>'KV_1.4.sz.mell.'!C141</f>
        <v>0</v>
      </c>
      <c r="D143" s="692"/>
      <c r="E143" s="692"/>
      <c r="F143" s="692"/>
      <c r="G143" s="692"/>
      <c r="H143" s="692"/>
      <c r="I143" s="383"/>
      <c r="J143" s="686">
        <f t="shared" si="38"/>
        <v>0</v>
      </c>
      <c r="K143" s="687">
        <f t="shared" si="39"/>
        <v>0</v>
      </c>
    </row>
    <row r="144" spans="1:11" ht="12" customHeight="1" x14ac:dyDescent="0.25">
      <c r="A144" s="15" t="s">
        <v>173</v>
      </c>
      <c r="B144" s="9" t="s">
        <v>448</v>
      </c>
      <c r="C144" s="1378">
        <f>'KV_1.4.sz.mell.'!C142</f>
        <v>0</v>
      </c>
      <c r="D144" s="692"/>
      <c r="E144" s="692"/>
      <c r="F144" s="692"/>
      <c r="G144" s="692"/>
      <c r="H144" s="692"/>
      <c r="I144" s="383"/>
      <c r="J144" s="686">
        <f t="shared" si="38"/>
        <v>0</v>
      </c>
      <c r="K144" s="687">
        <f t="shared" si="39"/>
        <v>0</v>
      </c>
    </row>
    <row r="145" spans="1:15" ht="12" customHeight="1" x14ac:dyDescent="0.25">
      <c r="A145" s="15" t="s">
        <v>174</v>
      </c>
      <c r="B145" s="9" t="s">
        <v>449</v>
      </c>
      <c r="C145" s="1378">
        <f>'KV_1.4.sz.mell.'!C143</f>
        <v>0</v>
      </c>
      <c r="D145" s="692"/>
      <c r="E145" s="692"/>
      <c r="F145" s="692"/>
      <c r="G145" s="692"/>
      <c r="H145" s="692"/>
      <c r="I145" s="383"/>
      <c r="J145" s="686">
        <f t="shared" si="38"/>
        <v>0</v>
      </c>
      <c r="K145" s="687">
        <f t="shared" si="39"/>
        <v>0</v>
      </c>
    </row>
    <row r="146" spans="1:15" ht="12" customHeight="1" thickBot="1" x14ac:dyDescent="0.3">
      <c r="A146" s="13" t="s">
        <v>175</v>
      </c>
      <c r="B146" s="9" t="s">
        <v>450</v>
      </c>
      <c r="C146" s="1378">
        <f>'KV_1.4.sz.mell.'!C144</f>
        <v>0</v>
      </c>
      <c r="D146" s="692"/>
      <c r="E146" s="692"/>
      <c r="F146" s="692"/>
      <c r="G146" s="692"/>
      <c r="H146" s="692"/>
      <c r="I146" s="383"/>
      <c r="J146" s="686">
        <f t="shared" si="38"/>
        <v>0</v>
      </c>
      <c r="K146" s="687">
        <f t="shared" si="39"/>
        <v>0</v>
      </c>
    </row>
    <row r="147" spans="1:15" ht="12" customHeight="1" thickBot="1" x14ac:dyDescent="0.3">
      <c r="A147" s="20" t="s">
        <v>22</v>
      </c>
      <c r="B147" s="122" t="s">
        <v>458</v>
      </c>
      <c r="C147" s="695">
        <f>'KV_1.4.sz.mell.'!C145</f>
        <v>0</v>
      </c>
      <c r="D147" s="695">
        <f t="shared" ref="D147:K147" si="40">+D148+D149+D150+D151</f>
        <v>0</v>
      </c>
      <c r="E147" s="695">
        <f t="shared" si="40"/>
        <v>0</v>
      </c>
      <c r="F147" s="695">
        <f t="shared" si="40"/>
        <v>0</v>
      </c>
      <c r="G147" s="695">
        <f t="shared" si="40"/>
        <v>0</v>
      </c>
      <c r="H147" s="695">
        <f t="shared" si="40"/>
        <v>0</v>
      </c>
      <c r="I147" s="389">
        <f t="shared" si="40"/>
        <v>0</v>
      </c>
      <c r="J147" s="389">
        <f t="shared" si="40"/>
        <v>0</v>
      </c>
      <c r="K147" s="432">
        <f t="shared" si="40"/>
        <v>0</v>
      </c>
    </row>
    <row r="148" spans="1:15" ht="12" customHeight="1" x14ac:dyDescent="0.25">
      <c r="A148" s="15" t="s">
        <v>93</v>
      </c>
      <c r="B148" s="9" t="s">
        <v>366</v>
      </c>
      <c r="C148" s="1378">
        <f>'KV_1.4.sz.mell.'!C146</f>
        <v>0</v>
      </c>
      <c r="D148" s="692"/>
      <c r="E148" s="692"/>
      <c r="F148" s="692"/>
      <c r="G148" s="692"/>
      <c r="H148" s="692"/>
      <c r="I148" s="383"/>
      <c r="J148" s="686">
        <f>D148+E148+F148+G148+H148+I148</f>
        <v>0</v>
      </c>
      <c r="K148" s="687">
        <f>C148+J148</f>
        <v>0</v>
      </c>
    </row>
    <row r="149" spans="1:15" ht="12" customHeight="1" x14ac:dyDescent="0.25">
      <c r="A149" s="15" t="s">
        <v>94</v>
      </c>
      <c r="B149" s="9" t="s">
        <v>367</v>
      </c>
      <c r="C149" s="1378">
        <f>'KV_1.4.sz.mell.'!C147</f>
        <v>0</v>
      </c>
      <c r="D149" s="692"/>
      <c r="E149" s="692"/>
      <c r="F149" s="692"/>
      <c r="G149" s="692"/>
      <c r="H149" s="692"/>
      <c r="I149" s="383"/>
      <c r="J149" s="686">
        <f>D149+E149+F149+G149+H149+I149</f>
        <v>0</v>
      </c>
      <c r="K149" s="687">
        <f>C149+J149</f>
        <v>0</v>
      </c>
    </row>
    <row r="150" spans="1:15" ht="12" customHeight="1" x14ac:dyDescent="0.25">
      <c r="A150" s="15" t="s">
        <v>283</v>
      </c>
      <c r="B150" s="9" t="s">
        <v>459</v>
      </c>
      <c r="C150" s="1378">
        <f>'KV_1.4.sz.mell.'!C148</f>
        <v>0</v>
      </c>
      <c r="D150" s="692"/>
      <c r="E150" s="692"/>
      <c r="F150" s="692"/>
      <c r="G150" s="692"/>
      <c r="H150" s="692"/>
      <c r="I150" s="383"/>
      <c r="J150" s="686">
        <f>D150+E150+F150+G150+H150+I150</f>
        <v>0</v>
      </c>
      <c r="K150" s="687">
        <f>C150+J150</f>
        <v>0</v>
      </c>
    </row>
    <row r="151" spans="1:15" ht="12" customHeight="1" thickBot="1" x14ac:dyDescent="0.3">
      <c r="A151" s="13" t="s">
        <v>284</v>
      </c>
      <c r="B151" s="7" t="s">
        <v>385</v>
      </c>
      <c r="C151" s="1378">
        <f>'KV_1.4.sz.mell.'!C149</f>
        <v>0</v>
      </c>
      <c r="D151" s="692"/>
      <c r="E151" s="692"/>
      <c r="F151" s="692"/>
      <c r="G151" s="692"/>
      <c r="H151" s="692"/>
      <c r="I151" s="383"/>
      <c r="J151" s="686">
        <f>D151+E151+F151+G151+H151+I151</f>
        <v>0</v>
      </c>
      <c r="K151" s="687">
        <f>C151+J151</f>
        <v>0</v>
      </c>
    </row>
    <row r="152" spans="1:15" ht="12" customHeight="1" thickBot="1" x14ac:dyDescent="0.3">
      <c r="A152" s="20" t="s">
        <v>23</v>
      </c>
      <c r="B152" s="122" t="s">
        <v>460</v>
      </c>
      <c r="C152" s="696">
        <f>'KV_1.4.sz.mell.'!C150</f>
        <v>0</v>
      </c>
      <c r="D152" s="696">
        <f t="shared" ref="D152:K152" si="41">SUM(D153:D157)</f>
        <v>0</v>
      </c>
      <c r="E152" s="696">
        <f t="shared" si="41"/>
        <v>0</v>
      </c>
      <c r="F152" s="696">
        <f t="shared" si="41"/>
        <v>0</v>
      </c>
      <c r="G152" s="696">
        <f t="shared" si="41"/>
        <v>0</v>
      </c>
      <c r="H152" s="696">
        <f t="shared" si="41"/>
        <v>0</v>
      </c>
      <c r="I152" s="486">
        <f t="shared" si="41"/>
        <v>0</v>
      </c>
      <c r="J152" s="486">
        <f t="shared" si="41"/>
        <v>0</v>
      </c>
      <c r="K152" s="480">
        <f t="shared" si="41"/>
        <v>0</v>
      </c>
    </row>
    <row r="153" spans="1:15" ht="12" customHeight="1" x14ac:dyDescent="0.25">
      <c r="A153" s="15" t="s">
        <v>95</v>
      </c>
      <c r="B153" s="9" t="s">
        <v>455</v>
      </c>
      <c r="C153" s="1378">
        <f>'KV_1.4.sz.mell.'!C151</f>
        <v>0</v>
      </c>
      <c r="D153" s="692"/>
      <c r="E153" s="692"/>
      <c r="F153" s="692"/>
      <c r="G153" s="692"/>
      <c r="H153" s="692"/>
      <c r="I153" s="383"/>
      <c r="J153" s="686">
        <f t="shared" ref="J153:J159" si="42">D153+E153+F153+G153+H153+I153</f>
        <v>0</v>
      </c>
      <c r="K153" s="687">
        <f t="shared" ref="K153:K159" si="43">C153+J153</f>
        <v>0</v>
      </c>
    </row>
    <row r="154" spans="1:15" ht="12" customHeight="1" x14ac:dyDescent="0.25">
      <c r="A154" s="15" t="s">
        <v>96</v>
      </c>
      <c r="B154" s="9" t="s">
        <v>462</v>
      </c>
      <c r="C154" s="1378">
        <f>'KV_1.4.sz.mell.'!C152</f>
        <v>0</v>
      </c>
      <c r="D154" s="692"/>
      <c r="E154" s="692"/>
      <c r="F154" s="692"/>
      <c r="G154" s="692"/>
      <c r="H154" s="692"/>
      <c r="I154" s="383"/>
      <c r="J154" s="686">
        <f t="shared" si="42"/>
        <v>0</v>
      </c>
      <c r="K154" s="687">
        <f t="shared" si="43"/>
        <v>0</v>
      </c>
    </row>
    <row r="155" spans="1:15" ht="12" customHeight="1" x14ac:dyDescent="0.25">
      <c r="A155" s="15" t="s">
        <v>295</v>
      </c>
      <c r="B155" s="9" t="s">
        <v>457</v>
      </c>
      <c r="C155" s="1378">
        <f>'KV_1.4.sz.mell.'!C153</f>
        <v>0</v>
      </c>
      <c r="D155" s="692"/>
      <c r="E155" s="692"/>
      <c r="F155" s="692"/>
      <c r="G155" s="692"/>
      <c r="H155" s="692"/>
      <c r="I155" s="383"/>
      <c r="J155" s="686">
        <f t="shared" si="42"/>
        <v>0</v>
      </c>
      <c r="K155" s="687">
        <f t="shared" si="43"/>
        <v>0</v>
      </c>
    </row>
    <row r="156" spans="1:15" ht="12" customHeight="1" x14ac:dyDescent="0.25">
      <c r="A156" s="15" t="s">
        <v>296</v>
      </c>
      <c r="B156" s="9" t="s">
        <v>463</v>
      </c>
      <c r="C156" s="1378">
        <f>'KV_1.4.sz.mell.'!C154</f>
        <v>0</v>
      </c>
      <c r="D156" s="692"/>
      <c r="E156" s="692"/>
      <c r="F156" s="692"/>
      <c r="G156" s="692"/>
      <c r="H156" s="692"/>
      <c r="I156" s="383"/>
      <c r="J156" s="686">
        <f t="shared" si="42"/>
        <v>0</v>
      </c>
      <c r="K156" s="687">
        <f t="shared" si="43"/>
        <v>0</v>
      </c>
    </row>
    <row r="157" spans="1:15" ht="12" customHeight="1" thickBot="1" x14ac:dyDescent="0.3">
      <c r="A157" s="15" t="s">
        <v>461</v>
      </c>
      <c r="B157" s="9" t="s">
        <v>464</v>
      </c>
      <c r="C157" s="1378">
        <f>'KV_1.4.sz.mell.'!C155</f>
        <v>0</v>
      </c>
      <c r="D157" s="692"/>
      <c r="E157" s="693"/>
      <c r="F157" s="693"/>
      <c r="G157" s="693"/>
      <c r="H157" s="693"/>
      <c r="I157" s="385"/>
      <c r="J157" s="688">
        <f t="shared" si="42"/>
        <v>0</v>
      </c>
      <c r="K157" s="689">
        <f t="shared" si="43"/>
        <v>0</v>
      </c>
    </row>
    <row r="158" spans="1:15" ht="12" customHeight="1" thickBot="1" x14ac:dyDescent="0.3">
      <c r="A158" s="20" t="s">
        <v>24</v>
      </c>
      <c r="B158" s="122" t="s">
        <v>465</v>
      </c>
      <c r="C158" s="696">
        <f>'KV_1.4.sz.mell.'!C156</f>
        <v>0</v>
      </c>
      <c r="D158" s="697"/>
      <c r="E158" s="697"/>
      <c r="F158" s="697"/>
      <c r="G158" s="697"/>
      <c r="H158" s="697"/>
      <c r="I158" s="487"/>
      <c r="J158" s="486">
        <f t="shared" si="42"/>
        <v>0</v>
      </c>
      <c r="K158" s="698">
        <f t="shared" si="43"/>
        <v>0</v>
      </c>
    </row>
    <row r="159" spans="1:15" ht="12" customHeight="1" thickBot="1" x14ac:dyDescent="0.3">
      <c r="A159" s="20" t="s">
        <v>25</v>
      </c>
      <c r="B159" s="122" t="s">
        <v>466</v>
      </c>
      <c r="C159" s="696">
        <f>'KV_1.4.sz.mell.'!C157</f>
        <v>0</v>
      </c>
      <c r="D159" s="697"/>
      <c r="E159" s="699"/>
      <c r="F159" s="699"/>
      <c r="G159" s="699"/>
      <c r="H159" s="699"/>
      <c r="I159" s="700"/>
      <c r="J159" s="701">
        <f t="shared" si="42"/>
        <v>0</v>
      </c>
      <c r="K159" s="669">
        <f t="shared" si="43"/>
        <v>0</v>
      </c>
    </row>
    <row r="160" spans="1:15" ht="15.2" customHeight="1" thickBot="1" x14ac:dyDescent="0.3">
      <c r="A160" s="20" t="s">
        <v>26</v>
      </c>
      <c r="B160" s="122" t="s">
        <v>468</v>
      </c>
      <c r="C160" s="702">
        <f>'KV_1.4.sz.mell.'!C158</f>
        <v>0</v>
      </c>
      <c r="D160" s="702">
        <f t="shared" ref="D160:K160" si="44">+D136+D140+D147+D152+D158+D159</f>
        <v>0</v>
      </c>
      <c r="E160" s="702">
        <f t="shared" si="44"/>
        <v>0</v>
      </c>
      <c r="F160" s="702">
        <f t="shared" si="44"/>
        <v>0</v>
      </c>
      <c r="G160" s="702">
        <f t="shared" si="44"/>
        <v>0</v>
      </c>
      <c r="H160" s="702">
        <f t="shared" si="44"/>
        <v>0</v>
      </c>
      <c r="I160" s="488">
        <f t="shared" si="44"/>
        <v>0</v>
      </c>
      <c r="J160" s="488">
        <f t="shared" si="44"/>
        <v>0</v>
      </c>
      <c r="K160" s="482">
        <f t="shared" si="44"/>
        <v>0</v>
      </c>
      <c r="L160" s="412"/>
      <c r="M160" s="413"/>
      <c r="N160" s="413"/>
      <c r="O160" s="413"/>
    </row>
    <row r="161" spans="1:11" s="400" customFormat="1" ht="12.95" customHeight="1" thickBot="1" x14ac:dyDescent="0.25">
      <c r="A161" s="280" t="s">
        <v>27</v>
      </c>
      <c r="B161" s="365" t="s">
        <v>467</v>
      </c>
      <c r="C161" s="702">
        <f>'KV_1.4.sz.mell.'!C159</f>
        <v>54478389</v>
      </c>
      <c r="D161" s="702">
        <f t="shared" ref="D161:K161" si="45">+D135+D160</f>
        <v>0</v>
      </c>
      <c r="E161" s="702">
        <f t="shared" si="45"/>
        <v>0</v>
      </c>
      <c r="F161" s="702">
        <f t="shared" si="45"/>
        <v>0</v>
      </c>
      <c r="G161" s="702">
        <f t="shared" si="45"/>
        <v>0</v>
      </c>
      <c r="H161" s="702">
        <f t="shared" si="45"/>
        <v>0</v>
      </c>
      <c r="I161" s="488">
        <f t="shared" si="45"/>
        <v>0</v>
      </c>
      <c r="J161" s="488">
        <f t="shared" si="45"/>
        <v>0</v>
      </c>
      <c r="K161" s="482">
        <f t="shared" si="45"/>
        <v>54478389</v>
      </c>
    </row>
    <row r="162" spans="1:11" ht="14.1" customHeight="1" x14ac:dyDescent="0.25">
      <c r="C162" s="650">
        <f>'KV_1.4.sz.mell.'!C160</f>
        <v>0</v>
      </c>
      <c r="D162" s="704"/>
      <c r="E162" s="704"/>
      <c r="F162" s="704"/>
      <c r="G162" s="704"/>
      <c r="H162" s="704"/>
      <c r="I162" s="704"/>
      <c r="J162" s="704"/>
      <c r="K162" s="650">
        <f>K93-K161</f>
        <v>0</v>
      </c>
    </row>
    <row r="163" spans="1:11" x14ac:dyDescent="0.25">
      <c r="A163" s="2210" t="s">
        <v>368</v>
      </c>
      <c r="B163" s="2210"/>
      <c r="C163" s="2210"/>
      <c r="D163" s="2210"/>
      <c r="E163" s="2210"/>
      <c r="F163" s="2210"/>
      <c r="G163" s="2210"/>
      <c r="H163" s="2210"/>
      <c r="I163" s="2210"/>
      <c r="J163" s="2210"/>
      <c r="K163" s="2210"/>
    </row>
    <row r="164" spans="1:11" ht="15.2" customHeight="1" thickBot="1" x14ac:dyDescent="0.3">
      <c r="A164" s="2108" t="s">
        <v>152</v>
      </c>
      <c r="B164" s="2108"/>
      <c r="C164" s="292"/>
      <c r="K164" s="292" t="str">
        <f>K96</f>
        <v>Forintban!</v>
      </c>
    </row>
    <row r="165" spans="1:11" ht="25.5" customHeight="1" thickBot="1" x14ac:dyDescent="0.3">
      <c r="A165" s="20">
        <v>1</v>
      </c>
      <c r="B165" s="27" t="s">
        <v>469</v>
      </c>
      <c r="C165" s="705">
        <f>+C68-C135</f>
        <v>0</v>
      </c>
      <c r="D165" s="382">
        <f t="shared" ref="D165:K165" si="46">+D68-D135</f>
        <v>0</v>
      </c>
      <c r="E165" s="382">
        <f t="shared" si="46"/>
        <v>0</v>
      </c>
      <c r="F165" s="382">
        <f t="shared" si="46"/>
        <v>0</v>
      </c>
      <c r="G165" s="382">
        <f t="shared" si="46"/>
        <v>0</v>
      </c>
      <c r="H165" s="382">
        <f t="shared" si="46"/>
        <v>0</v>
      </c>
      <c r="I165" s="382">
        <f t="shared" si="46"/>
        <v>0</v>
      </c>
      <c r="J165" s="382">
        <f t="shared" si="46"/>
        <v>0</v>
      </c>
      <c r="K165" s="248">
        <f t="shared" si="46"/>
        <v>0</v>
      </c>
    </row>
    <row r="166" spans="1:11" ht="32.450000000000003" customHeight="1" thickBot="1" x14ac:dyDescent="0.3">
      <c r="A166" s="20" t="s">
        <v>18</v>
      </c>
      <c r="B166" s="27" t="s">
        <v>475</v>
      </c>
      <c r="C166" s="382">
        <f>+C92-C160</f>
        <v>0</v>
      </c>
      <c r="D166" s="382">
        <f t="shared" ref="D166:K166" si="47">+D92-D160</f>
        <v>0</v>
      </c>
      <c r="E166" s="382">
        <f t="shared" si="47"/>
        <v>0</v>
      </c>
      <c r="F166" s="382">
        <f t="shared" si="47"/>
        <v>0</v>
      </c>
      <c r="G166" s="382">
        <f t="shared" si="47"/>
        <v>0</v>
      </c>
      <c r="H166" s="382">
        <f t="shared" si="47"/>
        <v>0</v>
      </c>
      <c r="I166" s="382">
        <f t="shared" si="47"/>
        <v>0</v>
      </c>
      <c r="J166" s="382">
        <f t="shared" si="47"/>
        <v>0</v>
      </c>
      <c r="K166" s="248">
        <f t="shared" si="47"/>
        <v>0</v>
      </c>
    </row>
  </sheetData>
  <sheetProtection sheet="1"/>
  <customSheetViews>
    <customSheetView guid="{9A8A2574-4E4C-4A0E-A4B4-611EAAF4A38D}" scale="120" topLeftCell="B1">
      <selection activeCell="A4" sqref="A4:K4"/>
      <rowBreaks count="3" manualBreakCount="3">
        <brk id="51" max="10" man="1"/>
        <brk id="93" max="10" man="1"/>
        <brk id="135" max="10" man="1"/>
      </rowBreaks>
      <pageMargins left="0.19685039370078741" right="0.19685039370078741" top="0.47244094488188981" bottom="0.47244094488188981" header="0.39370078740157483" footer="0.39370078740157483"/>
      <printOptions horizontalCentered="1"/>
      <pageSetup paperSize="9" scale="78" fitToHeight="2" orientation="landscape" r:id="rId1"/>
      <headerFooter alignWithMargins="0"/>
    </customSheetView>
  </customSheetViews>
  <mergeCells count="15">
    <mergeCell ref="B1:K1"/>
    <mergeCell ref="A3:K3"/>
    <mergeCell ref="A4:K4"/>
    <mergeCell ref="A6:K6"/>
    <mergeCell ref="A7:B7"/>
    <mergeCell ref="A8:A9"/>
    <mergeCell ref="B8:B9"/>
    <mergeCell ref="C8:K8"/>
    <mergeCell ref="A164:B164"/>
    <mergeCell ref="A95:K95"/>
    <mergeCell ref="A96:B96"/>
    <mergeCell ref="A97:A98"/>
    <mergeCell ref="B97:B98"/>
    <mergeCell ref="C97:K97"/>
    <mergeCell ref="A163:K163"/>
  </mergeCells>
  <printOptions horizontalCentered="1"/>
  <pageMargins left="0.19685039370078741" right="0.19685039370078741" top="0.47244094488188981" bottom="0.47244094488188981" header="0.39370078740157483" footer="0.39370078740157483"/>
  <pageSetup paperSize="9" scale="78" fitToHeight="2" orientation="landscape" r:id="rId2"/>
  <headerFooter alignWithMargins="0"/>
  <rowBreaks count="3" manualBreakCount="3">
    <brk id="51" max="10" man="1"/>
    <brk id="93" max="10" man="1"/>
    <brk id="135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topLeftCell="A28" zoomScale="120" zoomScaleNormal="120" zoomScaleSheetLayoutView="100" workbookViewId="0">
      <selection activeCell="D12" sqref="D12"/>
    </sheetView>
  </sheetViews>
  <sheetFormatPr defaultRowHeight="12.75" x14ac:dyDescent="0.2"/>
  <cols>
    <col min="1" max="1" width="6.83203125" style="55" customWidth="1"/>
    <col min="2" max="2" width="55.1640625" style="181" customWidth="1"/>
    <col min="3" max="3" width="16.33203125" style="55" customWidth="1"/>
    <col min="4" max="4" width="55.1640625" style="55" customWidth="1"/>
    <col min="5" max="5" width="16.33203125" style="55" customWidth="1"/>
    <col min="6" max="6" width="4.83203125" style="55" customWidth="1"/>
    <col min="7" max="16384" width="9.33203125" style="55"/>
  </cols>
  <sheetData>
    <row r="1" spans="1:6" ht="39.75" customHeight="1" x14ac:dyDescent="0.2">
      <c r="B1" s="304" t="s">
        <v>156</v>
      </c>
      <c r="C1" s="305"/>
      <c r="D1" s="305"/>
      <c r="E1" s="305"/>
      <c r="F1" s="2114" t="str">
        <f>CONCATENATE("2.1. melléklet ",ALAPADATOK!A7," ",ALAPADATOK!B7," ",ALAPADATOK!C7," ",ALAPADATOK!D7," ",ALAPADATOK!E7," ",ALAPADATOK!F7," ",ALAPADATOK!G7," ",ALAPADATOK!H7)</f>
        <v>2.1. melléklet a 2 / 2021. ( III.12. ) önkormányzati rendelethez</v>
      </c>
    </row>
    <row r="2" spans="1:6" ht="13.5" thickBot="1" x14ac:dyDescent="0.25">
      <c r="E2" s="570" t="str">
        <f>CONCATENATE('KV_1.1.sz.mell.'!C7)</f>
        <v>Forintban!</v>
      </c>
      <c r="F2" s="2114"/>
    </row>
    <row r="3" spans="1:6" ht="18" customHeight="1" thickBot="1" x14ac:dyDescent="0.25">
      <c r="A3" s="2112" t="s">
        <v>68</v>
      </c>
      <c r="B3" s="306" t="s">
        <v>55</v>
      </c>
      <c r="C3" s="307"/>
      <c r="D3" s="306" t="s">
        <v>56</v>
      </c>
      <c r="E3" s="308"/>
      <c r="F3" s="2114"/>
    </row>
    <row r="4" spans="1:6" s="309" customFormat="1" ht="35.25" customHeight="1" thickBot="1" x14ac:dyDescent="0.25">
      <c r="A4" s="2113"/>
      <c r="B4" s="182" t="s">
        <v>60</v>
      </c>
      <c r="C4" s="183" t="str">
        <f>+'KV_1.1.sz.mell.'!C8</f>
        <v>2021. évi előirányzat</v>
      </c>
      <c r="D4" s="182" t="s">
        <v>60</v>
      </c>
      <c r="E4" s="52" t="str">
        <f>+C4</f>
        <v>2021. évi előirányzat</v>
      </c>
      <c r="F4" s="2114"/>
    </row>
    <row r="5" spans="1:6" s="314" customFormat="1" ht="12" customHeight="1" thickBot="1" x14ac:dyDescent="0.25">
      <c r="A5" s="310"/>
      <c r="B5" s="311" t="s">
        <v>488</v>
      </c>
      <c r="C5" s="312" t="s">
        <v>489</v>
      </c>
      <c r="D5" s="311" t="s">
        <v>490</v>
      </c>
      <c r="E5" s="313" t="s">
        <v>492</v>
      </c>
      <c r="F5" s="2114"/>
    </row>
    <row r="6" spans="1:6" ht="12.95" customHeight="1" x14ac:dyDescent="0.2">
      <c r="A6" s="315" t="s">
        <v>17</v>
      </c>
      <c r="B6" s="316" t="s">
        <v>369</v>
      </c>
      <c r="C6" s="293">
        <v>280570453</v>
      </c>
      <c r="D6" s="316" t="s">
        <v>61</v>
      </c>
      <c r="E6" s="299">
        <v>300245105</v>
      </c>
      <c r="F6" s="2114"/>
    </row>
    <row r="7" spans="1:6" ht="12.95" customHeight="1" x14ac:dyDescent="0.2">
      <c r="A7" s="317" t="s">
        <v>18</v>
      </c>
      <c r="B7" s="318" t="s">
        <v>370</v>
      </c>
      <c r="C7" s="294">
        <v>437996710</v>
      </c>
      <c r="D7" s="318" t="s">
        <v>181</v>
      </c>
      <c r="E7" s="300">
        <v>46537992</v>
      </c>
      <c r="F7" s="2114"/>
    </row>
    <row r="8" spans="1:6" ht="12.95" customHeight="1" x14ac:dyDescent="0.2">
      <c r="A8" s="317" t="s">
        <v>19</v>
      </c>
      <c r="B8" s="318" t="s">
        <v>390</v>
      </c>
      <c r="C8" s="294"/>
      <c r="D8" s="318" t="s">
        <v>231</v>
      </c>
      <c r="E8" s="300">
        <v>179640627</v>
      </c>
      <c r="F8" s="2114"/>
    </row>
    <row r="9" spans="1:6" ht="12.95" customHeight="1" x14ac:dyDescent="0.2">
      <c r="A9" s="317" t="s">
        <v>20</v>
      </c>
      <c r="B9" s="318" t="s">
        <v>172</v>
      </c>
      <c r="C9" s="294">
        <v>28950000</v>
      </c>
      <c r="D9" s="318" t="s">
        <v>182</v>
      </c>
      <c r="E9" s="300">
        <v>17000000</v>
      </c>
      <c r="F9" s="2114"/>
    </row>
    <row r="10" spans="1:6" ht="12.95" customHeight="1" x14ac:dyDescent="0.2">
      <c r="A10" s="317" t="s">
        <v>21</v>
      </c>
      <c r="B10" s="319" t="s">
        <v>416</v>
      </c>
      <c r="C10" s="294">
        <v>6400000</v>
      </c>
      <c r="D10" s="318" t="s">
        <v>183</v>
      </c>
      <c r="E10" s="300">
        <v>4500000</v>
      </c>
      <c r="F10" s="2114"/>
    </row>
    <row r="11" spans="1:6" ht="12.95" customHeight="1" x14ac:dyDescent="0.2">
      <c r="A11" s="317" t="s">
        <v>22</v>
      </c>
      <c r="B11" s="318" t="s">
        <v>371</v>
      </c>
      <c r="C11" s="295"/>
      <c r="D11" s="318" t="s">
        <v>49</v>
      </c>
      <c r="E11" s="300"/>
      <c r="F11" s="2114"/>
    </row>
    <row r="12" spans="1:6" ht="12.95" customHeight="1" x14ac:dyDescent="0.2">
      <c r="A12" s="317" t="s">
        <v>23</v>
      </c>
      <c r="B12" s="318" t="s">
        <v>476</v>
      </c>
      <c r="C12" s="294"/>
      <c r="D12" s="46" t="s">
        <v>183</v>
      </c>
      <c r="E12" s="300">
        <v>195170621</v>
      </c>
      <c r="F12" s="2114"/>
    </row>
    <row r="13" spans="1:6" ht="12.95" customHeight="1" x14ac:dyDescent="0.2">
      <c r="A13" s="317" t="s">
        <v>24</v>
      </c>
      <c r="B13" s="46"/>
      <c r="C13" s="294"/>
      <c r="D13" s="46"/>
      <c r="E13" s="300"/>
      <c r="F13" s="2114"/>
    </row>
    <row r="14" spans="1:6" ht="12.95" customHeight="1" x14ac:dyDescent="0.2">
      <c r="A14" s="317" t="s">
        <v>25</v>
      </c>
      <c r="B14" s="415"/>
      <c r="C14" s="295"/>
      <c r="D14" s="46"/>
      <c r="E14" s="300"/>
      <c r="F14" s="2114"/>
    </row>
    <row r="15" spans="1:6" ht="12.95" customHeight="1" x14ac:dyDescent="0.2">
      <c r="A15" s="317" t="s">
        <v>26</v>
      </c>
      <c r="B15" s="46"/>
      <c r="C15" s="294"/>
      <c r="D15" s="46"/>
      <c r="E15" s="300"/>
      <c r="F15" s="2114"/>
    </row>
    <row r="16" spans="1:6" ht="12.95" customHeight="1" x14ac:dyDescent="0.2">
      <c r="A16" s="317" t="s">
        <v>27</v>
      </c>
      <c r="B16" s="46"/>
      <c r="C16" s="294"/>
      <c r="D16" s="46"/>
      <c r="E16" s="300"/>
      <c r="F16" s="2114"/>
    </row>
    <row r="17" spans="1:6" ht="12.95" customHeight="1" thickBot="1" x14ac:dyDescent="0.25">
      <c r="A17" s="317" t="s">
        <v>28</v>
      </c>
      <c r="B17" s="57"/>
      <c r="C17" s="296"/>
      <c r="D17" s="46"/>
      <c r="E17" s="301"/>
      <c r="F17" s="2114"/>
    </row>
    <row r="18" spans="1:6" ht="15.95" customHeight="1" thickBot="1" x14ac:dyDescent="0.25">
      <c r="A18" s="320" t="s">
        <v>29</v>
      </c>
      <c r="B18" s="124" t="s">
        <v>477</v>
      </c>
      <c r="C18" s="297">
        <f>C6+C7+C9+C10+C11+C13+C14+C15+C16+C17</f>
        <v>753917163</v>
      </c>
      <c r="D18" s="124" t="s">
        <v>376</v>
      </c>
      <c r="E18" s="302">
        <f>SUM(E6:E17)</f>
        <v>743094345</v>
      </c>
      <c r="F18" s="2114"/>
    </row>
    <row r="19" spans="1:6" ht="12.95" customHeight="1" x14ac:dyDescent="0.2">
      <c r="A19" s="321" t="s">
        <v>30</v>
      </c>
      <c r="B19" s="322" t="s">
        <v>373</v>
      </c>
      <c r="C19" s="474">
        <f>SUM(C20:C23)</f>
        <v>0</v>
      </c>
      <c r="D19" s="323" t="s">
        <v>189</v>
      </c>
      <c r="E19" s="303"/>
      <c r="F19" s="2114"/>
    </row>
    <row r="20" spans="1:6" ht="12.95" customHeight="1" x14ac:dyDescent="0.2">
      <c r="A20" s="324" t="s">
        <v>31</v>
      </c>
      <c r="B20" s="323" t="s">
        <v>225</v>
      </c>
      <c r="C20" s="80"/>
      <c r="D20" s="323" t="s">
        <v>375</v>
      </c>
      <c r="E20" s="81">
        <v>17000000</v>
      </c>
      <c r="F20" s="2114"/>
    </row>
    <row r="21" spans="1:6" ht="12.95" customHeight="1" x14ac:dyDescent="0.2">
      <c r="A21" s="324" t="s">
        <v>32</v>
      </c>
      <c r="B21" s="323" t="s">
        <v>226</v>
      </c>
      <c r="C21" s="80"/>
      <c r="D21" s="323" t="s">
        <v>154</v>
      </c>
      <c r="E21" s="81"/>
      <c r="F21" s="2114"/>
    </row>
    <row r="22" spans="1:6" ht="12.95" customHeight="1" x14ac:dyDescent="0.2">
      <c r="A22" s="324" t="s">
        <v>33</v>
      </c>
      <c r="B22" s="323" t="s">
        <v>230</v>
      </c>
      <c r="C22" s="80"/>
      <c r="D22" s="323" t="s">
        <v>155</v>
      </c>
      <c r="E22" s="81"/>
      <c r="F22" s="2114"/>
    </row>
    <row r="23" spans="1:6" ht="12.95" customHeight="1" x14ac:dyDescent="0.2">
      <c r="A23" s="324" t="s">
        <v>34</v>
      </c>
      <c r="B23" s="331" t="s">
        <v>236</v>
      </c>
      <c r="C23" s="80"/>
      <c r="D23" s="322" t="s">
        <v>232</v>
      </c>
      <c r="E23" s="81"/>
      <c r="F23" s="2114"/>
    </row>
    <row r="24" spans="1:6" ht="12.95" customHeight="1" x14ac:dyDescent="0.2">
      <c r="A24" s="324" t="s">
        <v>35</v>
      </c>
      <c r="B24" s="323" t="s">
        <v>374</v>
      </c>
      <c r="C24" s="325">
        <f>+C25+C26</f>
        <v>17000000</v>
      </c>
      <c r="D24" s="323" t="s">
        <v>190</v>
      </c>
      <c r="E24" s="81"/>
      <c r="F24" s="2114"/>
    </row>
    <row r="25" spans="1:6" ht="12.95" customHeight="1" x14ac:dyDescent="0.2">
      <c r="A25" s="321" t="s">
        <v>36</v>
      </c>
      <c r="B25" s="322" t="s">
        <v>372</v>
      </c>
      <c r="C25" s="298">
        <v>17000000</v>
      </c>
      <c r="D25" s="316" t="s">
        <v>459</v>
      </c>
      <c r="E25" s="303"/>
      <c r="F25" s="2114"/>
    </row>
    <row r="26" spans="1:6" ht="12.95" customHeight="1" x14ac:dyDescent="0.2">
      <c r="A26" s="324" t="s">
        <v>37</v>
      </c>
      <c r="B26" s="331" t="s">
        <v>850</v>
      </c>
      <c r="C26" s="80"/>
      <c r="D26" s="318" t="s">
        <v>465</v>
      </c>
      <c r="E26" s="81"/>
      <c r="F26" s="2114"/>
    </row>
    <row r="27" spans="1:6" ht="12.95" customHeight="1" x14ac:dyDescent="0.2">
      <c r="A27" s="317" t="s">
        <v>38</v>
      </c>
      <c r="B27" s="323" t="s">
        <v>470</v>
      </c>
      <c r="C27" s="80"/>
      <c r="D27" s="318" t="s">
        <v>466</v>
      </c>
      <c r="E27" s="81"/>
      <c r="F27" s="2114"/>
    </row>
    <row r="28" spans="1:6" ht="12.95" customHeight="1" thickBot="1" x14ac:dyDescent="0.25">
      <c r="A28" s="378" t="s">
        <v>39</v>
      </c>
      <c r="B28" s="322" t="s">
        <v>330</v>
      </c>
      <c r="C28" s="298"/>
      <c r="D28" s="417" t="s">
        <v>367</v>
      </c>
      <c r="E28" s="303">
        <v>10822818</v>
      </c>
      <c r="F28" s="2114"/>
    </row>
    <row r="29" spans="1:6" ht="15.95" customHeight="1" thickBot="1" x14ac:dyDescent="0.25">
      <c r="A29" s="320" t="s">
        <v>40</v>
      </c>
      <c r="B29" s="124" t="s">
        <v>478</v>
      </c>
      <c r="C29" s="297">
        <f>+C19+C24+C27+C28</f>
        <v>17000000</v>
      </c>
      <c r="D29" s="124" t="s">
        <v>480</v>
      </c>
      <c r="E29" s="302">
        <f>SUM(E19:E28)</f>
        <v>27822818</v>
      </c>
      <c r="F29" s="2114"/>
    </row>
    <row r="30" spans="1:6" ht="13.5" thickBot="1" x14ac:dyDescent="0.25">
      <c r="A30" s="320" t="s">
        <v>41</v>
      </c>
      <c r="B30" s="326" t="s">
        <v>479</v>
      </c>
      <c r="C30" s="327">
        <f>+C18+C29</f>
        <v>770917163</v>
      </c>
      <c r="D30" s="326" t="s">
        <v>481</v>
      </c>
      <c r="E30" s="327">
        <f>+E18+E29</f>
        <v>770917163</v>
      </c>
      <c r="F30" s="2114"/>
    </row>
    <row r="31" spans="1:6" ht="13.5" thickBot="1" x14ac:dyDescent="0.25">
      <c r="A31" s="320" t="s">
        <v>42</v>
      </c>
      <c r="B31" s="326" t="s">
        <v>167</v>
      </c>
      <c r="C31" s="327" t="str">
        <f>IF(C18-E18&lt;0,E18-C18,"-")</f>
        <v>-</v>
      </c>
      <c r="D31" s="326" t="s">
        <v>168</v>
      </c>
      <c r="E31" s="327">
        <f>IF(C18-E18&gt;0,C18-E18,"-")</f>
        <v>10822818</v>
      </c>
      <c r="F31" s="2114"/>
    </row>
    <row r="32" spans="1:6" ht="13.5" thickBot="1" x14ac:dyDescent="0.25">
      <c r="A32" s="320" t="s">
        <v>43</v>
      </c>
      <c r="B32" s="326" t="s">
        <v>561</v>
      </c>
      <c r="C32" s="327" t="str">
        <f>IF(C30-E30&lt;0,E30-C30,"-")</f>
        <v>-</v>
      </c>
      <c r="D32" s="326" t="s">
        <v>562</v>
      </c>
      <c r="E32" s="327" t="str">
        <f>IF(C30-E30&gt;0,C30-E30,"-")</f>
        <v>-</v>
      </c>
      <c r="F32" s="2114"/>
    </row>
    <row r="33" spans="1:5" ht="15.75" x14ac:dyDescent="0.2">
      <c r="A33" s="2115" t="str">
        <f>IF(C32&lt;&gt;"-","Nem lehet bruttó hiány, mert az Mötv. 111. § (4) bekezédse szerint A költségvetési rendeletben működési hiány nem tervezhető.","")</f>
        <v/>
      </c>
      <c r="B33" s="2115"/>
      <c r="C33" s="2115"/>
      <c r="D33" s="2115"/>
      <c r="E33" s="2115"/>
    </row>
  </sheetData>
  <sheetProtection sheet="1"/>
  <customSheetViews>
    <customSheetView guid="{9A8A2574-4E4C-4A0E-A4B4-611EAAF4A38D}" scale="120" topLeftCell="A7">
      <selection activeCell="D15" sqref="D15"/>
      <pageMargins left="0.33" right="0.48" top="0.9055118110236221" bottom="0.5" header="0.6692913385826772" footer="0.28000000000000003"/>
      <printOptions horizontalCentered="1"/>
      <pageSetup paperSize="9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3">
    <mergeCell ref="A3:A4"/>
    <mergeCell ref="F1:F32"/>
    <mergeCell ref="A33:E33"/>
  </mergeCells>
  <phoneticPr fontId="0" type="noConversion"/>
  <conditionalFormatting sqref="C32">
    <cfRule type="cellIs" dxfId="13" priority="1" stopIfTrue="1" operator="notEqual">
      <formula>"-"</formula>
    </cfRule>
  </conditionalFormatting>
  <printOptions horizontalCentered="1"/>
  <pageMargins left="0.33" right="0.48" top="0.9055118110236221" bottom="0.5" header="0.6692913385826772" footer="0.28000000000000003"/>
  <pageSetup paperSize="9" orientation="landscape" verticalDpi="300" r:id="rId2"/>
  <headerFooter alignWithMargins="0">
    <oddHeader xml:space="preserve">&amp;R&amp;"Times New Roman CE,Félkövér dőlt"&amp;11 </oddHeader>
  </headerFooter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topLeftCell="A9" zoomScale="120" zoomScaleNormal="120" zoomScaleSheetLayoutView="100" workbookViewId="0">
      <selection activeCell="C13" sqref="C13"/>
    </sheetView>
  </sheetViews>
  <sheetFormatPr defaultRowHeight="12.75" x14ac:dyDescent="0.2"/>
  <cols>
    <col min="1" max="1" width="6.83203125" style="55" customWidth="1"/>
    <col min="2" max="2" width="48" style="181" customWidth="1"/>
    <col min="3" max="5" width="15.5" style="55" customWidth="1"/>
    <col min="6" max="6" width="55.1640625" style="55" customWidth="1"/>
    <col min="7" max="9" width="15.5" style="55" customWidth="1"/>
    <col min="10" max="10" width="4.83203125" style="55" customWidth="1"/>
    <col min="11" max="16384" width="9.33203125" style="55"/>
  </cols>
  <sheetData>
    <row r="1" spans="1:10" ht="39.75" customHeight="1" x14ac:dyDescent="0.2">
      <c r="B1" s="707" t="s">
        <v>747</v>
      </c>
      <c r="C1" s="305"/>
      <c r="D1" s="305"/>
      <c r="E1" s="305"/>
      <c r="F1" s="305"/>
      <c r="G1" s="305"/>
      <c r="H1" s="305"/>
      <c r="I1" s="305"/>
      <c r="J1" s="2114" t="str">
        <f>CONCATENATE("2.1. melléklet ",RM_ALAPADATOK!A7," ",RM_ALAPADATOK!B7," ",RM_ALAPADATOK!C7," ",RM_ALAPADATOK!D7," ",RM_ALAPADATOK!E7," ",RM_ALAPADATOK!F7," ",RM_ALAPADATOK!G7," ",RM_ALAPADATOK!H7)</f>
        <v>2.1. melléklet a … / 2021. ( ……. ) önkormányzati rendelethez</v>
      </c>
    </row>
    <row r="2" spans="1:10" ht="14.25" thickBot="1" x14ac:dyDescent="0.25">
      <c r="G2" s="708"/>
      <c r="H2" s="708"/>
      <c r="I2" s="708" t="str">
        <f>CONCATENATE('RM_1.1.sz.mell.'!K7)</f>
        <v>Forintban!</v>
      </c>
      <c r="J2" s="2114"/>
    </row>
    <row r="3" spans="1:10" ht="18" customHeight="1" thickBot="1" x14ac:dyDescent="0.25">
      <c r="A3" s="2112" t="s">
        <v>68</v>
      </c>
      <c r="B3" s="306" t="s">
        <v>55</v>
      </c>
      <c r="C3" s="307"/>
      <c r="D3" s="709"/>
      <c r="E3" s="709"/>
      <c r="F3" s="306" t="s">
        <v>56</v>
      </c>
      <c r="G3" s="308"/>
      <c r="H3" s="710"/>
      <c r="I3" s="711"/>
      <c r="J3" s="2114"/>
    </row>
    <row r="4" spans="1:10" s="309" customFormat="1" ht="42.75" customHeight="1" thickBot="1" x14ac:dyDescent="0.25">
      <c r="A4" s="2113"/>
      <c r="B4" s="182" t="s">
        <v>60</v>
      </c>
      <c r="C4" s="712" t="str">
        <f>+CONCATENATE('RM_1.1.sz.mell.'!C8," eredeti előirányzat")</f>
        <v>2021. évi eredeti előirányzat</v>
      </c>
      <c r="D4" s="713" t="s">
        <v>1071</v>
      </c>
      <c r="E4" s="713" t="str">
        <f>+CONCATENATE(LEFT('RM_1.1.sz.mell.'!C8,4),". …….. Módisítás után" )</f>
        <v>2021. …….. Módisítás után</v>
      </c>
      <c r="F4" s="714" t="s">
        <v>60</v>
      </c>
      <c r="G4" s="712" t="str">
        <f>+C4</f>
        <v>2021. évi eredeti előirányzat</v>
      </c>
      <c r="H4" s="715" t="str">
        <f>+D4</f>
        <v>Halmozott módosítás 2020. …….-ig</v>
      </c>
      <c r="I4" s="716" t="str">
        <f>+E4</f>
        <v>2021. …….. Módisítás után</v>
      </c>
      <c r="J4" s="2114"/>
    </row>
    <row r="5" spans="1:10" s="314" customFormat="1" ht="12" customHeight="1" thickBot="1" x14ac:dyDescent="0.25">
      <c r="A5" s="310" t="s">
        <v>488</v>
      </c>
      <c r="B5" s="311" t="s">
        <v>489</v>
      </c>
      <c r="C5" s="312" t="s">
        <v>490</v>
      </c>
      <c r="D5" s="717" t="s">
        <v>492</v>
      </c>
      <c r="E5" s="717" t="s">
        <v>748</v>
      </c>
      <c r="F5" s="311" t="s">
        <v>749</v>
      </c>
      <c r="G5" s="312" t="s">
        <v>494</v>
      </c>
      <c r="H5" s="312" t="s">
        <v>495</v>
      </c>
      <c r="I5" s="313" t="s">
        <v>750</v>
      </c>
      <c r="J5" s="2114"/>
    </row>
    <row r="6" spans="1:10" ht="12.95" customHeight="1" x14ac:dyDescent="0.2">
      <c r="A6" s="315" t="s">
        <v>17</v>
      </c>
      <c r="B6" s="316" t="s">
        <v>369</v>
      </c>
      <c r="C6" s="718">
        <f>'KV_2.1.sz.mell.'!C6</f>
        <v>280570453</v>
      </c>
      <c r="D6" s="293"/>
      <c r="E6" s="718">
        <f>C6+D6</f>
        <v>280570453</v>
      </c>
      <c r="F6" s="316" t="s">
        <v>61</v>
      </c>
      <c r="G6" s="718">
        <f>'KV_2.1.sz.mell.'!E6</f>
        <v>300245105</v>
      </c>
      <c r="H6" s="293"/>
      <c r="I6" s="719">
        <f>G6+H6</f>
        <v>300245105</v>
      </c>
      <c r="J6" s="2114"/>
    </row>
    <row r="7" spans="1:10" ht="12.95" customHeight="1" x14ac:dyDescent="0.2">
      <c r="A7" s="317" t="s">
        <v>18</v>
      </c>
      <c r="B7" s="318" t="s">
        <v>370</v>
      </c>
      <c r="C7" s="1380">
        <f>'KV_2.1.sz.mell.'!C7</f>
        <v>437996710</v>
      </c>
      <c r="D7" s="294"/>
      <c r="E7" s="718">
        <f t="shared" ref="E7:E16" si="0">C7+D7</f>
        <v>437996710</v>
      </c>
      <c r="F7" s="318" t="s">
        <v>181</v>
      </c>
      <c r="G7" s="1380">
        <f>'KV_2.1.sz.mell.'!E7</f>
        <v>46537992</v>
      </c>
      <c r="H7" s="294"/>
      <c r="I7" s="719">
        <f t="shared" ref="I7:I17" si="1">G7+H7</f>
        <v>46537992</v>
      </c>
      <c r="J7" s="2114"/>
    </row>
    <row r="8" spans="1:10" ht="12.95" customHeight="1" x14ac:dyDescent="0.2">
      <c r="A8" s="317" t="s">
        <v>19</v>
      </c>
      <c r="B8" s="318" t="s">
        <v>390</v>
      </c>
      <c r="C8" s="1380">
        <f>'KV_2.1.sz.mell.'!C8</f>
        <v>0</v>
      </c>
      <c r="D8" s="294"/>
      <c r="E8" s="718">
        <f t="shared" si="0"/>
        <v>0</v>
      </c>
      <c r="F8" s="318" t="s">
        <v>231</v>
      </c>
      <c r="G8" s="1380">
        <f>'KV_2.1.sz.mell.'!E8</f>
        <v>179640627</v>
      </c>
      <c r="H8" s="294"/>
      <c r="I8" s="719">
        <f t="shared" si="1"/>
        <v>179640627</v>
      </c>
      <c r="J8" s="2114"/>
    </row>
    <row r="9" spans="1:10" ht="12.95" customHeight="1" x14ac:dyDescent="0.2">
      <c r="A9" s="317" t="s">
        <v>20</v>
      </c>
      <c r="B9" s="318" t="s">
        <v>172</v>
      </c>
      <c r="C9" s="1380">
        <f>'KV_2.1.sz.mell.'!C9</f>
        <v>28950000</v>
      </c>
      <c r="D9" s="294"/>
      <c r="E9" s="718">
        <f t="shared" si="0"/>
        <v>28950000</v>
      </c>
      <c r="F9" s="318" t="s">
        <v>182</v>
      </c>
      <c r="G9" s="1380">
        <f>'KV_2.1.sz.mell.'!E9</f>
        <v>17000000</v>
      </c>
      <c r="H9" s="294"/>
      <c r="I9" s="719">
        <f t="shared" si="1"/>
        <v>17000000</v>
      </c>
      <c r="J9" s="2114"/>
    </row>
    <row r="10" spans="1:10" ht="12.95" customHeight="1" x14ac:dyDescent="0.2">
      <c r="A10" s="317" t="s">
        <v>21</v>
      </c>
      <c r="B10" s="319" t="s">
        <v>416</v>
      </c>
      <c r="C10" s="1380">
        <f>'KV_2.1.sz.mell.'!C10</f>
        <v>6400000</v>
      </c>
      <c r="D10" s="294"/>
      <c r="E10" s="718">
        <f t="shared" si="0"/>
        <v>6400000</v>
      </c>
      <c r="F10" s="318" t="s">
        <v>183</v>
      </c>
      <c r="G10" s="1380">
        <f>'KV_2.1.sz.mell.'!E10</f>
        <v>4500000</v>
      </c>
      <c r="H10" s="294"/>
      <c r="I10" s="719">
        <f t="shared" si="1"/>
        <v>4500000</v>
      </c>
      <c r="J10" s="2114"/>
    </row>
    <row r="11" spans="1:10" ht="12.95" customHeight="1" x14ac:dyDescent="0.2">
      <c r="A11" s="317" t="s">
        <v>22</v>
      </c>
      <c r="B11" s="318" t="s">
        <v>371</v>
      </c>
      <c r="C11" s="1381">
        <f>'KV_2.1.sz.mell.'!C11</f>
        <v>0</v>
      </c>
      <c r="D11" s="295"/>
      <c r="E11" s="718">
        <f t="shared" si="0"/>
        <v>0</v>
      </c>
      <c r="F11" s="318" t="s">
        <v>49</v>
      </c>
      <c r="G11" s="1380">
        <f>'KV_2.1.sz.mell.'!E11</f>
        <v>0</v>
      </c>
      <c r="H11" s="294"/>
      <c r="I11" s="719">
        <f t="shared" si="1"/>
        <v>0</v>
      </c>
      <c r="J11" s="2114"/>
    </row>
    <row r="12" spans="1:10" ht="12.95" customHeight="1" x14ac:dyDescent="0.2">
      <c r="A12" s="317" t="s">
        <v>23</v>
      </c>
      <c r="B12" s="318" t="s">
        <v>476</v>
      </c>
      <c r="C12" s="1380">
        <f>'KV_2.1.sz.mell.'!C12</f>
        <v>0</v>
      </c>
      <c r="D12" s="294"/>
      <c r="E12" s="2032">
        <f t="shared" si="0"/>
        <v>0</v>
      </c>
      <c r="F12" s="318" t="str">
        <f>'KV_2.1.sz.mell.'!D12</f>
        <v>Egyéb működési célú kiadások</v>
      </c>
      <c r="G12" s="1380">
        <f>'KV_2.1.sz.mell.'!E12</f>
        <v>195170621</v>
      </c>
      <c r="H12" s="294"/>
      <c r="I12" s="719">
        <f t="shared" si="1"/>
        <v>195170621</v>
      </c>
      <c r="J12" s="2114"/>
    </row>
    <row r="13" spans="1:10" ht="12.95" customHeight="1" x14ac:dyDescent="0.2">
      <c r="A13" s="317" t="s">
        <v>24</v>
      </c>
      <c r="B13" s="2060">
        <f>'KV_2.1.sz.mell.'!B13</f>
        <v>0</v>
      </c>
      <c r="C13" s="1380">
        <f>'KV_2.1.sz.mell.'!C13</f>
        <v>0</v>
      </c>
      <c r="D13" s="294"/>
      <c r="E13" s="2032">
        <f t="shared" si="0"/>
        <v>0</v>
      </c>
      <c r="F13" s="318">
        <f>'KV_2.1.sz.mell.'!D13</f>
        <v>0</v>
      </c>
      <c r="G13" s="1380">
        <f>'KV_2.1.sz.mell.'!E13</f>
        <v>0</v>
      </c>
      <c r="H13" s="294"/>
      <c r="I13" s="719">
        <f t="shared" si="1"/>
        <v>0</v>
      </c>
      <c r="J13" s="2114"/>
    </row>
    <row r="14" spans="1:10" ht="12.95" customHeight="1" x14ac:dyDescent="0.2">
      <c r="A14" s="317" t="s">
        <v>25</v>
      </c>
      <c r="B14" s="2060">
        <f>'KV_2.1.sz.mell.'!B14</f>
        <v>0</v>
      </c>
      <c r="C14" s="1381">
        <f>'KV_2.1.sz.mell.'!C14</f>
        <v>0</v>
      </c>
      <c r="D14" s="295"/>
      <c r="E14" s="2032">
        <f t="shared" si="0"/>
        <v>0</v>
      </c>
      <c r="F14" s="318">
        <f>'KV_2.1.sz.mell.'!D14</f>
        <v>0</v>
      </c>
      <c r="G14" s="1380">
        <f>'KV_2.1.sz.mell.'!E14</f>
        <v>0</v>
      </c>
      <c r="H14" s="294"/>
      <c r="I14" s="719">
        <f t="shared" si="1"/>
        <v>0</v>
      </c>
      <c r="J14" s="2114"/>
    </row>
    <row r="15" spans="1:10" ht="12.95" customHeight="1" x14ac:dyDescent="0.2">
      <c r="A15" s="317" t="s">
        <v>26</v>
      </c>
      <c r="B15" s="2060">
        <f>'KV_2.1.sz.mell.'!B15</f>
        <v>0</v>
      </c>
      <c r="C15" s="1380">
        <f>'KV_2.1.sz.mell.'!C15</f>
        <v>0</v>
      </c>
      <c r="D15" s="294"/>
      <c r="E15" s="2032">
        <f t="shared" si="0"/>
        <v>0</v>
      </c>
      <c r="F15" s="318">
        <f>'KV_2.1.sz.mell.'!D15</f>
        <v>0</v>
      </c>
      <c r="G15" s="1380">
        <f>'KV_2.1.sz.mell.'!E15</f>
        <v>0</v>
      </c>
      <c r="H15" s="294"/>
      <c r="I15" s="719">
        <f t="shared" si="1"/>
        <v>0</v>
      </c>
      <c r="J15" s="2114"/>
    </row>
    <row r="16" spans="1:10" ht="12.95" customHeight="1" x14ac:dyDescent="0.2">
      <c r="A16" s="317" t="s">
        <v>27</v>
      </c>
      <c r="B16" s="2060">
        <f>'KV_2.1.sz.mell.'!B16</f>
        <v>0</v>
      </c>
      <c r="C16" s="1380">
        <f>'KV_2.1.sz.mell.'!C16</f>
        <v>0</v>
      </c>
      <c r="D16" s="294"/>
      <c r="E16" s="2032">
        <f t="shared" si="0"/>
        <v>0</v>
      </c>
      <c r="F16" s="318">
        <f>'KV_2.1.sz.mell.'!D16</f>
        <v>0</v>
      </c>
      <c r="G16" s="1380">
        <f>'KV_2.1.sz.mell.'!E16</f>
        <v>0</v>
      </c>
      <c r="H16" s="294"/>
      <c r="I16" s="719">
        <f t="shared" si="1"/>
        <v>0</v>
      </c>
      <c r="J16" s="2114"/>
    </row>
    <row r="17" spans="1:10" ht="12.95" customHeight="1" thickBot="1" x14ac:dyDescent="0.25">
      <c r="A17" s="317" t="s">
        <v>28</v>
      </c>
      <c r="B17" s="2060">
        <f>'KV_2.1.sz.mell.'!B17</f>
        <v>0</v>
      </c>
      <c r="C17" s="720">
        <f>'KV_2.1.sz.mell.'!C17</f>
        <v>0</v>
      </c>
      <c r="D17" s="296"/>
      <c r="E17" s="2037"/>
      <c r="F17" s="2061">
        <f>'KV_2.1.sz.mell.'!D17</f>
        <v>0</v>
      </c>
      <c r="G17" s="720">
        <f>'KV_2.1.sz.mell.'!E17</f>
        <v>0</v>
      </c>
      <c r="H17" s="296"/>
      <c r="I17" s="719">
        <f t="shared" si="1"/>
        <v>0</v>
      </c>
      <c r="J17" s="2114"/>
    </row>
    <row r="18" spans="1:10" ht="21.75" thickBot="1" x14ac:dyDescent="0.25">
      <c r="A18" s="320" t="s">
        <v>29</v>
      </c>
      <c r="B18" s="124" t="s">
        <v>477</v>
      </c>
      <c r="C18" s="297">
        <f>'KV_2.1.sz.mell.'!C18</f>
        <v>753917163</v>
      </c>
      <c r="D18" s="297">
        <f>D6+D7+D9+D10+D11+D13+D14+D15+D16+D17</f>
        <v>0</v>
      </c>
      <c r="E18" s="297">
        <f>E6+E7+E9+E10+E11+E13+E14+E15+E16+E17</f>
        <v>753917163</v>
      </c>
      <c r="F18" s="124" t="s">
        <v>376</v>
      </c>
      <c r="G18" s="297">
        <f>'KV_2.1.sz.mell.'!E18</f>
        <v>743094345</v>
      </c>
      <c r="H18" s="297">
        <f>SUM(H6:H17)</f>
        <v>0</v>
      </c>
      <c r="I18" s="346">
        <f>SUM(I6:I17)</f>
        <v>743094345</v>
      </c>
      <c r="J18" s="2114"/>
    </row>
    <row r="19" spans="1:10" ht="12.95" customHeight="1" x14ac:dyDescent="0.2">
      <c r="A19" s="721" t="s">
        <v>30</v>
      </c>
      <c r="B19" s="322" t="s">
        <v>373</v>
      </c>
      <c r="C19" s="474">
        <f>'KV_2.1.sz.mell.'!C19</f>
        <v>0</v>
      </c>
      <c r="D19" s="474">
        <f>+D20+D21+D22+D23</f>
        <v>0</v>
      </c>
      <c r="E19" s="474">
        <f>+E20+E21+E22+E23</f>
        <v>0</v>
      </c>
      <c r="F19" s="323" t="s">
        <v>189</v>
      </c>
      <c r="G19" s="726">
        <f>'KV_2.1.sz.mell.'!E19</f>
        <v>0</v>
      </c>
      <c r="H19" s="298"/>
      <c r="I19" s="722">
        <f>G19+H19</f>
        <v>0</v>
      </c>
      <c r="J19" s="2114"/>
    </row>
    <row r="20" spans="1:10" ht="12.95" customHeight="1" x14ac:dyDescent="0.2">
      <c r="A20" s="723" t="s">
        <v>31</v>
      </c>
      <c r="B20" s="323" t="s">
        <v>225</v>
      </c>
      <c r="C20" s="724">
        <f>'KV_2.1.sz.mell.'!C20</f>
        <v>0</v>
      </c>
      <c r="D20" s="80"/>
      <c r="E20" s="724">
        <f>C20+D20</f>
        <v>0</v>
      </c>
      <c r="F20" s="323" t="s">
        <v>375</v>
      </c>
      <c r="G20" s="724">
        <f>'KV_2.1.sz.mell.'!E20</f>
        <v>17000000</v>
      </c>
      <c r="H20" s="80"/>
      <c r="I20" s="725">
        <f t="shared" ref="I20:I28" si="2">G20+H20</f>
        <v>17000000</v>
      </c>
      <c r="J20" s="2114"/>
    </row>
    <row r="21" spans="1:10" ht="12.95" customHeight="1" x14ac:dyDescent="0.2">
      <c r="A21" s="723" t="s">
        <v>32</v>
      </c>
      <c r="B21" s="323" t="s">
        <v>226</v>
      </c>
      <c r="C21" s="724">
        <f>'KV_2.1.sz.mell.'!C21</f>
        <v>0</v>
      </c>
      <c r="D21" s="80"/>
      <c r="E21" s="724">
        <f>C21+D21</f>
        <v>0</v>
      </c>
      <c r="F21" s="323" t="s">
        <v>154</v>
      </c>
      <c r="G21" s="724">
        <f>'KV_2.1.sz.mell.'!E21</f>
        <v>0</v>
      </c>
      <c r="H21" s="80"/>
      <c r="I21" s="725">
        <f t="shared" si="2"/>
        <v>0</v>
      </c>
      <c r="J21" s="2114"/>
    </row>
    <row r="22" spans="1:10" ht="12.95" customHeight="1" x14ac:dyDescent="0.2">
      <c r="A22" s="723" t="s">
        <v>33</v>
      </c>
      <c r="B22" s="323" t="s">
        <v>230</v>
      </c>
      <c r="C22" s="724">
        <f>'KV_2.1.sz.mell.'!C22</f>
        <v>0</v>
      </c>
      <c r="D22" s="80"/>
      <c r="E22" s="724">
        <f>C22+D22</f>
        <v>0</v>
      </c>
      <c r="F22" s="323" t="s">
        <v>155</v>
      </c>
      <c r="G22" s="724">
        <f>'KV_2.1.sz.mell.'!E22</f>
        <v>0</v>
      </c>
      <c r="H22" s="80"/>
      <c r="I22" s="725">
        <f t="shared" si="2"/>
        <v>0</v>
      </c>
      <c r="J22" s="2114"/>
    </row>
    <row r="23" spans="1:10" ht="12.95" customHeight="1" x14ac:dyDescent="0.2">
      <c r="A23" s="723" t="s">
        <v>34</v>
      </c>
      <c r="B23" s="331" t="s">
        <v>236</v>
      </c>
      <c r="C23" s="724">
        <f>'KV_2.1.sz.mell.'!C23</f>
        <v>0</v>
      </c>
      <c r="D23" s="80"/>
      <c r="E23" s="724">
        <f>C23+D23</f>
        <v>0</v>
      </c>
      <c r="F23" s="322" t="s">
        <v>232</v>
      </c>
      <c r="G23" s="724">
        <f>'KV_2.1.sz.mell.'!E23</f>
        <v>0</v>
      </c>
      <c r="H23" s="80"/>
      <c r="I23" s="725">
        <f t="shared" si="2"/>
        <v>0</v>
      </c>
      <c r="J23" s="2114"/>
    </row>
    <row r="24" spans="1:10" ht="12.95" customHeight="1" x14ac:dyDescent="0.2">
      <c r="A24" s="723" t="s">
        <v>35</v>
      </c>
      <c r="B24" s="323" t="s">
        <v>374</v>
      </c>
      <c r="C24" s="325">
        <f>'KV_2.1.sz.mell.'!C24</f>
        <v>17000000</v>
      </c>
      <c r="D24" s="325">
        <f>+D25+D26</f>
        <v>0</v>
      </c>
      <c r="E24" s="325">
        <f>+E25+E26</f>
        <v>17000000</v>
      </c>
      <c r="F24" s="323" t="s">
        <v>190</v>
      </c>
      <c r="G24" s="724">
        <f>'KV_2.1.sz.mell.'!E24</f>
        <v>0</v>
      </c>
      <c r="H24" s="80"/>
      <c r="I24" s="725">
        <f t="shared" si="2"/>
        <v>0</v>
      </c>
      <c r="J24" s="2114"/>
    </row>
    <row r="25" spans="1:10" ht="12.95" customHeight="1" x14ac:dyDescent="0.2">
      <c r="A25" s="721" t="s">
        <v>36</v>
      </c>
      <c r="B25" s="322" t="s">
        <v>372</v>
      </c>
      <c r="C25" s="726">
        <f>'KV_2.1.sz.mell.'!C25</f>
        <v>17000000</v>
      </c>
      <c r="D25" s="298"/>
      <c r="E25" s="726">
        <f>C25+D25</f>
        <v>17000000</v>
      </c>
      <c r="F25" s="316" t="s">
        <v>459</v>
      </c>
      <c r="G25" s="726">
        <f>'KV_2.1.sz.mell.'!E25</f>
        <v>0</v>
      </c>
      <c r="H25" s="298"/>
      <c r="I25" s="722">
        <f t="shared" si="2"/>
        <v>0</v>
      </c>
      <c r="J25" s="2114"/>
    </row>
    <row r="26" spans="1:10" ht="12.95" customHeight="1" x14ac:dyDescent="0.2">
      <c r="A26" s="723" t="s">
        <v>37</v>
      </c>
      <c r="B26" s="331" t="s">
        <v>1067</v>
      </c>
      <c r="C26" s="724">
        <f>'KV_2.1.sz.mell.'!C26</f>
        <v>0</v>
      </c>
      <c r="D26" s="80"/>
      <c r="E26" s="724">
        <f>C26+D26</f>
        <v>0</v>
      </c>
      <c r="F26" s="318" t="s">
        <v>465</v>
      </c>
      <c r="G26" s="724">
        <f>'KV_2.1.sz.mell.'!E26</f>
        <v>0</v>
      </c>
      <c r="H26" s="80"/>
      <c r="I26" s="725">
        <f t="shared" si="2"/>
        <v>0</v>
      </c>
      <c r="J26" s="2114"/>
    </row>
    <row r="27" spans="1:10" ht="12.95" customHeight="1" x14ac:dyDescent="0.2">
      <c r="A27" s="317" t="s">
        <v>38</v>
      </c>
      <c r="B27" s="323" t="s">
        <v>751</v>
      </c>
      <c r="C27" s="724">
        <f>'KV_2.1.sz.mell.'!C27</f>
        <v>0</v>
      </c>
      <c r="D27" s="80"/>
      <c r="E27" s="724">
        <f>C27+D27</f>
        <v>0</v>
      </c>
      <c r="F27" s="318" t="s">
        <v>466</v>
      </c>
      <c r="G27" s="724">
        <f>'KV_2.1.sz.mell.'!E27</f>
        <v>0</v>
      </c>
      <c r="H27" s="80"/>
      <c r="I27" s="725">
        <f t="shared" si="2"/>
        <v>0</v>
      </c>
      <c r="J27" s="2114"/>
    </row>
    <row r="28" spans="1:10" ht="12.95" customHeight="1" thickBot="1" x14ac:dyDescent="0.25">
      <c r="A28" s="378" t="s">
        <v>39</v>
      </c>
      <c r="B28" s="322" t="s">
        <v>330</v>
      </c>
      <c r="C28" s="726">
        <f>'KV_2.1.sz.mell.'!C28</f>
        <v>0</v>
      </c>
      <c r="D28" s="298"/>
      <c r="E28" s="2038">
        <f>C28+D28</f>
        <v>0</v>
      </c>
      <c r="F28" s="2046" t="str">
        <f>'KV_2.1.sz.mell.'!D28</f>
        <v>Államháztartáson belüli megelőlegezések visszafizetése</v>
      </c>
      <c r="G28" s="726">
        <f>'KV_2.1.sz.mell.'!E28</f>
        <v>10822818</v>
      </c>
      <c r="H28" s="298"/>
      <c r="I28" s="722">
        <f t="shared" si="2"/>
        <v>10822818</v>
      </c>
      <c r="J28" s="2114"/>
    </row>
    <row r="29" spans="1:10" ht="24" customHeight="1" thickBot="1" x14ac:dyDescent="0.25">
      <c r="A29" s="320" t="s">
        <v>40</v>
      </c>
      <c r="B29" s="124" t="s">
        <v>478</v>
      </c>
      <c r="C29" s="297">
        <f>'KV_2.1.sz.mell.'!C29</f>
        <v>17000000</v>
      </c>
      <c r="D29" s="297">
        <f>+D19+D24+D27+D28</f>
        <v>0</v>
      </c>
      <c r="E29" s="727">
        <f>+E19+E24+E27+E28</f>
        <v>17000000</v>
      </c>
      <c r="F29" s="124" t="s">
        <v>480</v>
      </c>
      <c r="G29" s="297">
        <f>'KV_2.1.sz.mell.'!E29</f>
        <v>27822818</v>
      </c>
      <c r="H29" s="297">
        <f>SUM(H19:H28)</f>
        <v>0</v>
      </c>
      <c r="I29" s="346">
        <f>SUM(I19:I28)</f>
        <v>27822818</v>
      </c>
      <c r="J29" s="2114"/>
    </row>
    <row r="30" spans="1:10" ht="13.5" thickBot="1" x14ac:dyDescent="0.25">
      <c r="A30" s="320" t="s">
        <v>41</v>
      </c>
      <c r="B30" s="326" t="s">
        <v>479</v>
      </c>
      <c r="C30" s="728">
        <f>'KV_2.1.sz.mell.'!C30</f>
        <v>770917163</v>
      </c>
      <c r="D30" s="728">
        <f>+D18+D29</f>
        <v>0</v>
      </c>
      <c r="E30" s="729">
        <f>+E18+E29</f>
        <v>770917163</v>
      </c>
      <c r="F30" s="326" t="s">
        <v>481</v>
      </c>
      <c r="G30" s="728">
        <f>'KV_2.1.sz.mell.'!E30</f>
        <v>770917163</v>
      </c>
      <c r="H30" s="728">
        <f>+H18+H29</f>
        <v>0</v>
      </c>
      <c r="I30" s="729">
        <f>+I18+I29</f>
        <v>770917163</v>
      </c>
      <c r="J30" s="2114"/>
    </row>
    <row r="31" spans="1:10" ht="13.5" thickBot="1" x14ac:dyDescent="0.25">
      <c r="A31" s="320" t="s">
        <v>42</v>
      </c>
      <c r="B31" s="326" t="s">
        <v>167</v>
      </c>
      <c r="C31" s="728" t="str">
        <f>'KV_2.1.sz.mell.'!C31</f>
        <v>-</v>
      </c>
      <c r="D31" s="728" t="str">
        <f>IF(D18-H18&lt;0,H18-D18,"-")</f>
        <v>-</v>
      </c>
      <c r="E31" s="729" t="str">
        <f>IF(E18-I18&lt;0,I18-E18,"-")</f>
        <v>-</v>
      </c>
      <c r="F31" s="326" t="s">
        <v>168</v>
      </c>
      <c r="G31" s="728">
        <f>'KV_2.1.sz.mell.'!E31</f>
        <v>10822818</v>
      </c>
      <c r="H31" s="728" t="str">
        <f>IF(D18-H18&gt;0,D18-H18,"-")</f>
        <v>-</v>
      </c>
      <c r="I31" s="729">
        <f>IF(E18-I18&gt;0,E18-I18,"-")</f>
        <v>10822818</v>
      </c>
      <c r="J31" s="2114"/>
    </row>
    <row r="32" spans="1:10" ht="13.5" thickBot="1" x14ac:dyDescent="0.25">
      <c r="A32" s="320" t="s">
        <v>43</v>
      </c>
      <c r="B32" s="326" t="s">
        <v>561</v>
      </c>
      <c r="C32" s="728" t="str">
        <f>'KV_2.1.sz.mell.'!C32</f>
        <v>-</v>
      </c>
      <c r="D32" s="728" t="str">
        <f>IF(D30-H30&lt;0,H30-D30,"-")</f>
        <v>-</v>
      </c>
      <c r="E32" s="728" t="str">
        <f>IF(E30-I30&lt;0,I30-E30,"-")</f>
        <v>-</v>
      </c>
      <c r="F32" s="326" t="s">
        <v>562</v>
      </c>
      <c r="G32" s="728" t="str">
        <f>'KV_2.1.sz.mell.'!E32</f>
        <v>-</v>
      </c>
      <c r="H32" s="728" t="str">
        <f>IF(D30-H30&gt;0,D30-H30,"-")</f>
        <v>-</v>
      </c>
      <c r="I32" s="730" t="str">
        <f>IF(E30-I30&gt;0,E30-I30,"-")</f>
        <v>-</v>
      </c>
      <c r="J32" s="2114"/>
    </row>
    <row r="33" spans="2:6" ht="18.75" x14ac:dyDescent="0.2">
      <c r="B33" s="2228"/>
      <c r="C33" s="2228"/>
      <c r="D33" s="2228"/>
      <c r="E33" s="2228"/>
      <c r="F33" s="2228"/>
    </row>
  </sheetData>
  <sheetProtection sheet="1"/>
  <customSheetViews>
    <customSheetView guid="{9A8A2574-4E4C-4A0E-A4B4-611EAAF4A38D}" scale="120" topLeftCell="A9">
      <selection activeCell="C13" sqref="C13"/>
      <pageMargins left="0.33" right="0.48" top="0.9055118110236221" bottom="0.5" header="0.6692913385826772" footer="0.28000000000000003"/>
      <printOptions horizontalCentered="1"/>
      <pageSetup paperSize="9" scale="72" orientation="landscape" verticalDpi="300" r:id="rId1"/>
      <headerFooter alignWithMargins="0">
        <oddHeader xml:space="preserve">&amp;R&amp;"Times New Roman CE,Félkövér dőlt"&amp;11 </oddHeader>
      </headerFooter>
    </customSheetView>
  </customSheetViews>
  <mergeCells count="3">
    <mergeCell ref="J1:J32"/>
    <mergeCell ref="A3:A4"/>
    <mergeCell ref="B33:F33"/>
  </mergeCells>
  <printOptions horizontalCentered="1"/>
  <pageMargins left="0.33" right="0.48" top="0.9055118110236221" bottom="0.5" header="0.6692913385826772" footer="0.28000000000000003"/>
  <pageSetup paperSize="9" scale="72" orientation="landscape" verticalDpi="300" r:id="rId2"/>
  <headerFooter alignWithMargins="0">
    <oddHeader xml:space="preserve">&amp;R&amp;"Times New Roman CE,Félkövér dőlt"&amp;11 </oddHeader>
  </headerFooter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33"/>
  <sheetViews>
    <sheetView zoomScale="120" zoomScaleNormal="120" zoomScaleSheetLayoutView="115" workbookViewId="0">
      <selection activeCell="F25" sqref="F25"/>
    </sheetView>
  </sheetViews>
  <sheetFormatPr defaultRowHeight="12.75" x14ac:dyDescent="0.2"/>
  <cols>
    <col min="1" max="1" width="6.83203125" style="55" customWidth="1"/>
    <col min="2" max="2" width="49.83203125" style="181" customWidth="1"/>
    <col min="3" max="4" width="15.5" style="55" customWidth="1"/>
    <col min="5" max="5" width="14.83203125" style="55" customWidth="1"/>
    <col min="6" max="6" width="43.83203125" style="55" customWidth="1"/>
    <col min="7" max="8" width="15.5" style="55" customWidth="1"/>
    <col min="9" max="9" width="14.83203125" style="55" customWidth="1"/>
    <col min="10" max="10" width="4.83203125" style="55" customWidth="1"/>
    <col min="11" max="16384" width="9.33203125" style="55"/>
  </cols>
  <sheetData>
    <row r="1" spans="1:10" ht="31.5" x14ac:dyDescent="0.2">
      <c r="B1" s="707" t="s">
        <v>752</v>
      </c>
      <c r="C1" s="305"/>
      <c r="D1" s="305"/>
      <c r="E1" s="305"/>
      <c r="F1" s="305"/>
      <c r="G1" s="305"/>
      <c r="H1" s="305"/>
      <c r="I1" s="305"/>
      <c r="J1" s="2114" t="str">
        <f>CONCATENATE("2.2. melléklet ",RM_ALAPADATOK!A7," ",RM_ALAPADATOK!B7," ",RM_ALAPADATOK!C7," ",RM_ALAPADATOK!D7," ",RM_ALAPADATOK!E7," ",RM_ALAPADATOK!F7," ",RM_ALAPADATOK!G7," ",RM_ALAPADATOK!H7)</f>
        <v>2.2. melléklet a … / 2021. ( ……. ) önkormányzati rendelethez</v>
      </c>
    </row>
    <row r="2" spans="1:10" ht="14.25" thickBot="1" x14ac:dyDescent="0.25">
      <c r="G2" s="708"/>
      <c r="H2" s="708"/>
      <c r="I2" s="708" t="str">
        <f>'RM_2.1.sz.mell.'!I2</f>
        <v>Forintban!</v>
      </c>
      <c r="J2" s="2114"/>
    </row>
    <row r="3" spans="1:10" ht="13.5" customHeight="1" thickBot="1" x14ac:dyDescent="0.25">
      <c r="A3" s="2112" t="s">
        <v>68</v>
      </c>
      <c r="B3" s="306" t="s">
        <v>55</v>
      </c>
      <c r="C3" s="307"/>
      <c r="D3" s="709"/>
      <c r="E3" s="709"/>
      <c r="F3" s="306" t="s">
        <v>56</v>
      </c>
      <c r="G3" s="308"/>
      <c r="H3" s="710"/>
      <c r="I3" s="711"/>
      <c r="J3" s="2114"/>
    </row>
    <row r="4" spans="1:10" s="309" customFormat="1" ht="36.75" thickBot="1" x14ac:dyDescent="0.25">
      <c r="A4" s="2113"/>
      <c r="B4" s="182" t="s">
        <v>60</v>
      </c>
      <c r="C4" s="712" t="str">
        <f>+CONCATENATE('RM_1.1.sz.mell.'!C8," eredeti előirányzat")</f>
        <v>2021. évi eredeti előirányzat</v>
      </c>
      <c r="D4" s="713" t="s">
        <v>1071</v>
      </c>
      <c r="E4" s="713" t="str">
        <f>+CONCATENATE(LEFT('RM_1.1.sz.mell.'!C8,4),". …….. Módisítás után" )</f>
        <v>2021. …….. Módisítás után</v>
      </c>
      <c r="F4" s="714" t="s">
        <v>60</v>
      </c>
      <c r="G4" s="712" t="str">
        <f>+C4</f>
        <v>2021. évi eredeti előirányzat</v>
      </c>
      <c r="H4" s="715" t="str">
        <f>+D4</f>
        <v>Halmozott módosítás 2020. …….-ig</v>
      </c>
      <c r="I4" s="716" t="str">
        <f>+E4</f>
        <v>2021. …….. Módisítás után</v>
      </c>
      <c r="J4" s="2114"/>
    </row>
    <row r="5" spans="1:10" s="309" customFormat="1" ht="13.5" thickBot="1" x14ac:dyDescent="0.25">
      <c r="A5" s="310" t="s">
        <v>488</v>
      </c>
      <c r="B5" s="311" t="s">
        <v>489</v>
      </c>
      <c r="C5" s="717" t="s">
        <v>490</v>
      </c>
      <c r="D5" s="717" t="s">
        <v>492</v>
      </c>
      <c r="E5" s="717" t="s">
        <v>748</v>
      </c>
      <c r="F5" s="311" t="s">
        <v>749</v>
      </c>
      <c r="G5" s="312" t="s">
        <v>494</v>
      </c>
      <c r="H5" s="312" t="s">
        <v>495</v>
      </c>
      <c r="I5" s="313" t="s">
        <v>750</v>
      </c>
      <c r="J5" s="2114"/>
    </row>
    <row r="6" spans="1:10" ht="12.95" customHeight="1" x14ac:dyDescent="0.2">
      <c r="A6" s="315" t="s">
        <v>17</v>
      </c>
      <c r="B6" s="316" t="s">
        <v>377</v>
      </c>
      <c r="C6" s="718">
        <f>'KV_2.2.sz.mell.'!C6</f>
        <v>0</v>
      </c>
      <c r="D6" s="293"/>
      <c r="E6" s="718">
        <f>C6+D6</f>
        <v>0</v>
      </c>
      <c r="F6" s="316" t="s">
        <v>227</v>
      </c>
      <c r="G6" s="1383">
        <f>'KV_2.2.sz.mell.'!E6</f>
        <v>429646847</v>
      </c>
      <c r="H6" s="731"/>
      <c r="I6" s="732">
        <f>G6+H6</f>
        <v>429646847</v>
      </c>
      <c r="J6" s="2114"/>
    </row>
    <row r="7" spans="1:10" x14ac:dyDescent="0.2">
      <c r="A7" s="317" t="s">
        <v>18</v>
      </c>
      <c r="B7" s="318" t="s">
        <v>378</v>
      </c>
      <c r="C7" s="1380">
        <f>'KV_2.2.sz.mell.'!C7</f>
        <v>0</v>
      </c>
      <c r="D7" s="294"/>
      <c r="E7" s="718">
        <f t="shared" ref="E7:E16" si="0">C7+D7</f>
        <v>0</v>
      </c>
      <c r="F7" s="318" t="s">
        <v>383</v>
      </c>
      <c r="G7" s="1380">
        <f>'KV_2.2.sz.mell.'!E7</f>
        <v>0</v>
      </c>
      <c r="H7" s="294"/>
      <c r="I7" s="733">
        <f t="shared" ref="I7:I29" si="1">G7+H7</f>
        <v>0</v>
      </c>
      <c r="J7" s="2114"/>
    </row>
    <row r="8" spans="1:10" ht="12.95" customHeight="1" x14ac:dyDescent="0.2">
      <c r="A8" s="317" t="s">
        <v>19</v>
      </c>
      <c r="B8" s="318" t="s">
        <v>10</v>
      </c>
      <c r="C8" s="1380">
        <f>'KV_2.2.sz.mell.'!C8</f>
        <v>1000000</v>
      </c>
      <c r="D8" s="294"/>
      <c r="E8" s="718">
        <f t="shared" si="0"/>
        <v>1000000</v>
      </c>
      <c r="F8" s="318" t="s">
        <v>185</v>
      </c>
      <c r="G8" s="1380">
        <f>'KV_2.2.sz.mell.'!E8</f>
        <v>117613706</v>
      </c>
      <c r="H8" s="294"/>
      <c r="I8" s="733">
        <f t="shared" si="1"/>
        <v>117613706</v>
      </c>
      <c r="J8" s="2114"/>
    </row>
    <row r="9" spans="1:10" ht="12.95" customHeight="1" x14ac:dyDescent="0.2">
      <c r="A9" s="317" t="s">
        <v>20</v>
      </c>
      <c r="B9" s="318" t="s">
        <v>379</v>
      </c>
      <c r="C9" s="1380">
        <f>'KV_2.2.sz.mell.'!C9</f>
        <v>49575760</v>
      </c>
      <c r="D9" s="294"/>
      <c r="E9" s="718">
        <f t="shared" si="0"/>
        <v>49575760</v>
      </c>
      <c r="F9" s="318" t="s">
        <v>384</v>
      </c>
      <c r="G9" s="1380">
        <f>'KV_2.2.sz.mell.'!E9</f>
        <v>0</v>
      </c>
      <c r="H9" s="294"/>
      <c r="I9" s="733">
        <f t="shared" si="1"/>
        <v>0</v>
      </c>
      <c r="J9" s="2114"/>
    </row>
    <row r="10" spans="1:10" ht="12.75" customHeight="1" x14ac:dyDescent="0.2">
      <c r="A10" s="317" t="s">
        <v>21</v>
      </c>
      <c r="B10" s="318" t="s">
        <v>380</v>
      </c>
      <c r="C10" s="1380">
        <f>'KV_2.2.sz.mell.'!C10</f>
        <v>49575760</v>
      </c>
      <c r="D10" s="294"/>
      <c r="E10" s="718">
        <f t="shared" si="0"/>
        <v>49575760</v>
      </c>
      <c r="F10" s="318" t="s">
        <v>229</v>
      </c>
      <c r="G10" s="1380">
        <f>'KV_2.2.sz.mell.'!E10</f>
        <v>49575760</v>
      </c>
      <c r="H10" s="294"/>
      <c r="I10" s="733">
        <f t="shared" si="1"/>
        <v>49575760</v>
      </c>
      <c r="J10" s="2114"/>
    </row>
    <row r="11" spans="1:10" ht="12.95" customHeight="1" x14ac:dyDescent="0.2">
      <c r="A11" s="317" t="s">
        <v>22</v>
      </c>
      <c r="B11" s="318" t="s">
        <v>381</v>
      </c>
      <c r="C11" s="1381">
        <f>'KV_2.2.sz.mell.'!C11</f>
        <v>195170621</v>
      </c>
      <c r="D11" s="295"/>
      <c r="E11" s="2032">
        <f t="shared" si="0"/>
        <v>195170621</v>
      </c>
      <c r="F11" s="2033">
        <f>'KV_2.2.sz.mell.'!D11</f>
        <v>0</v>
      </c>
      <c r="G11" s="1380">
        <f>'KV_2.2.sz.mell.'!E11</f>
        <v>0</v>
      </c>
      <c r="H11" s="294"/>
      <c r="I11" s="733">
        <f t="shared" si="1"/>
        <v>0</v>
      </c>
      <c r="J11" s="2114"/>
    </row>
    <row r="12" spans="1:10" ht="12.95" customHeight="1" x14ac:dyDescent="0.2">
      <c r="A12" s="317" t="s">
        <v>23</v>
      </c>
      <c r="B12" s="1380">
        <f>'KV_2.2.sz.mell.'!B12</f>
        <v>0</v>
      </c>
      <c r="C12" s="1380">
        <f>'KV_2.2.sz.mell.'!C12</f>
        <v>0</v>
      </c>
      <c r="D12" s="294"/>
      <c r="E12" s="2032">
        <f t="shared" si="0"/>
        <v>0</v>
      </c>
      <c r="F12" s="2033">
        <f>'KV_2.2.sz.mell.'!D12</f>
        <v>0</v>
      </c>
      <c r="G12" s="1380">
        <f>'KV_2.2.sz.mell.'!E12</f>
        <v>0</v>
      </c>
      <c r="H12" s="294"/>
      <c r="I12" s="733">
        <f t="shared" si="1"/>
        <v>0</v>
      </c>
      <c r="J12" s="2114"/>
    </row>
    <row r="13" spans="1:10" ht="12.95" customHeight="1" x14ac:dyDescent="0.2">
      <c r="A13" s="317" t="s">
        <v>24</v>
      </c>
      <c r="B13" s="1380">
        <f>'KV_2.2.sz.mell.'!B13</f>
        <v>0</v>
      </c>
      <c r="C13" s="1380">
        <f>'KV_2.2.sz.mell.'!C13</f>
        <v>0</v>
      </c>
      <c r="D13" s="294"/>
      <c r="E13" s="2032">
        <f t="shared" si="0"/>
        <v>0</v>
      </c>
      <c r="F13" s="2033">
        <f>'KV_2.2.sz.mell.'!D13</f>
        <v>0</v>
      </c>
      <c r="G13" s="1380">
        <f>'KV_2.2.sz.mell.'!E13</f>
        <v>0</v>
      </c>
      <c r="H13" s="294"/>
      <c r="I13" s="733">
        <f t="shared" si="1"/>
        <v>0</v>
      </c>
      <c r="J13" s="2114"/>
    </row>
    <row r="14" spans="1:10" ht="12.95" customHeight="1" x14ac:dyDescent="0.2">
      <c r="A14" s="317" t="s">
        <v>25</v>
      </c>
      <c r="B14" s="1380">
        <f>'KV_2.2.sz.mell.'!B14</f>
        <v>0</v>
      </c>
      <c r="C14" s="1381">
        <f>'KV_2.2.sz.mell.'!C14</f>
        <v>0</v>
      </c>
      <c r="D14" s="295"/>
      <c r="E14" s="2032">
        <f t="shared" si="0"/>
        <v>0</v>
      </c>
      <c r="F14" s="2033">
        <f>'KV_2.2.sz.mell.'!D14</f>
        <v>0</v>
      </c>
      <c r="G14" s="1380">
        <f>'KV_2.2.sz.mell.'!E14</f>
        <v>0</v>
      </c>
      <c r="H14" s="294"/>
      <c r="I14" s="733">
        <f t="shared" si="1"/>
        <v>0</v>
      </c>
      <c r="J14" s="2114"/>
    </row>
    <row r="15" spans="1:10" x14ac:dyDescent="0.2">
      <c r="A15" s="317" t="s">
        <v>26</v>
      </c>
      <c r="B15" s="1380">
        <f>'KV_2.2.sz.mell.'!B15</f>
        <v>0</v>
      </c>
      <c r="C15" s="1381">
        <f>'KV_2.2.sz.mell.'!C15</f>
        <v>0</v>
      </c>
      <c r="D15" s="295"/>
      <c r="E15" s="2032">
        <f t="shared" si="0"/>
        <v>0</v>
      </c>
      <c r="F15" s="2033">
        <f>'KV_2.2.sz.mell.'!D15</f>
        <v>0</v>
      </c>
      <c r="G15" s="1380">
        <f>'KV_2.2.sz.mell.'!E15</f>
        <v>0</v>
      </c>
      <c r="H15" s="294"/>
      <c r="I15" s="733">
        <f t="shared" si="1"/>
        <v>0</v>
      </c>
      <c r="J15" s="2114"/>
    </row>
    <row r="16" spans="1:10" ht="12.95" customHeight="1" thickBot="1" x14ac:dyDescent="0.25">
      <c r="A16" s="378" t="s">
        <v>27</v>
      </c>
      <c r="B16" s="1380">
        <f>'KV_2.2.sz.mell.'!B16</f>
        <v>0</v>
      </c>
      <c r="C16" s="1382">
        <f>'KV_2.2.sz.mell.'!C16</f>
        <v>0</v>
      </c>
      <c r="D16" s="380"/>
      <c r="E16" s="718">
        <f t="shared" si="0"/>
        <v>0</v>
      </c>
      <c r="F16" s="379" t="s">
        <v>49</v>
      </c>
      <c r="G16" s="1384">
        <f>'KV_2.2.sz.mell.'!E16</f>
        <v>0</v>
      </c>
      <c r="H16" s="734"/>
      <c r="I16" s="735">
        <f t="shared" si="1"/>
        <v>0</v>
      </c>
      <c r="J16" s="2114"/>
    </row>
    <row r="17" spans="1:10" ht="15.95" customHeight="1" thickBot="1" x14ac:dyDescent="0.25">
      <c r="A17" s="320" t="s">
        <v>28</v>
      </c>
      <c r="B17" s="124" t="s">
        <v>391</v>
      </c>
      <c r="C17" s="297">
        <f>'KV_2.2.sz.mell.'!C17</f>
        <v>245746381</v>
      </c>
      <c r="D17" s="297">
        <f>+D6+D8+D9+D11+D12+D13+D14+D15+D16</f>
        <v>0</v>
      </c>
      <c r="E17" s="297">
        <f>+E6+E8+E9+E11+E12+E13+E14+E15+E16</f>
        <v>245746381</v>
      </c>
      <c r="F17" s="124" t="s">
        <v>392</v>
      </c>
      <c r="G17" s="297">
        <f>'KV_2.2.sz.mell.'!E17</f>
        <v>596836313</v>
      </c>
      <c r="H17" s="297">
        <f>+H6+H8+H10+H11+H12+H13+H14+H15+H16</f>
        <v>0</v>
      </c>
      <c r="I17" s="346">
        <f>+I6+I8+I10+I11+I12+I13+I14+I15+I16</f>
        <v>596836313</v>
      </c>
      <c r="J17" s="2114"/>
    </row>
    <row r="18" spans="1:10" ht="12.95" customHeight="1" x14ac:dyDescent="0.2">
      <c r="A18" s="315" t="s">
        <v>29</v>
      </c>
      <c r="B18" s="330" t="s">
        <v>244</v>
      </c>
      <c r="C18" s="337">
        <f>'KV_2.2.sz.mell.'!C18</f>
        <v>351089932</v>
      </c>
      <c r="D18" s="337">
        <f>+D19+D20+D21+D22+D23</f>
        <v>0</v>
      </c>
      <c r="E18" s="337">
        <f>+E19+E20+E21+E22+E23</f>
        <v>351089932</v>
      </c>
      <c r="F18" s="323" t="s">
        <v>189</v>
      </c>
      <c r="G18" s="1385">
        <f>'KV_2.2.sz.mell.'!E18</f>
        <v>0</v>
      </c>
      <c r="H18" s="736"/>
      <c r="I18" s="737">
        <f t="shared" si="1"/>
        <v>0</v>
      </c>
      <c r="J18" s="2114"/>
    </row>
    <row r="19" spans="1:10" ht="12.95" customHeight="1" x14ac:dyDescent="0.2">
      <c r="A19" s="317" t="s">
        <v>30</v>
      </c>
      <c r="B19" s="331" t="s">
        <v>233</v>
      </c>
      <c r="C19" s="724">
        <f>'KV_2.2.sz.mell.'!C19</f>
        <v>351089932</v>
      </c>
      <c r="D19" s="80"/>
      <c r="E19" s="724">
        <f t="shared" ref="E19:E29" si="2">C19+D19</f>
        <v>351089932</v>
      </c>
      <c r="F19" s="323" t="s">
        <v>192</v>
      </c>
      <c r="G19" s="724">
        <f>'KV_2.2.sz.mell.'!E19</f>
        <v>0</v>
      </c>
      <c r="H19" s="80"/>
      <c r="I19" s="725">
        <f t="shared" si="1"/>
        <v>0</v>
      </c>
      <c r="J19" s="2114"/>
    </row>
    <row r="20" spans="1:10" ht="12.95" customHeight="1" x14ac:dyDescent="0.2">
      <c r="A20" s="315" t="s">
        <v>31</v>
      </c>
      <c r="B20" s="331" t="s">
        <v>234</v>
      </c>
      <c r="C20" s="724">
        <f>'KV_2.2.sz.mell.'!C20</f>
        <v>0</v>
      </c>
      <c r="D20" s="80"/>
      <c r="E20" s="724">
        <f t="shared" si="2"/>
        <v>0</v>
      </c>
      <c r="F20" s="323" t="s">
        <v>154</v>
      </c>
      <c r="G20" s="724">
        <f>'KV_2.2.sz.mell.'!E20</f>
        <v>0</v>
      </c>
      <c r="H20" s="80"/>
      <c r="I20" s="725">
        <f t="shared" si="1"/>
        <v>0</v>
      </c>
      <c r="J20" s="2114"/>
    </row>
    <row r="21" spans="1:10" ht="12.95" customHeight="1" x14ac:dyDescent="0.2">
      <c r="A21" s="317" t="s">
        <v>32</v>
      </c>
      <c r="B21" s="331" t="s">
        <v>235</v>
      </c>
      <c r="C21" s="724">
        <f>'KV_2.2.sz.mell.'!C21</f>
        <v>0</v>
      </c>
      <c r="D21" s="80"/>
      <c r="E21" s="724">
        <f t="shared" si="2"/>
        <v>0</v>
      </c>
      <c r="F21" s="323" t="s">
        <v>155</v>
      </c>
      <c r="G21" s="724">
        <f>'KV_2.2.sz.mell.'!E21</f>
        <v>0</v>
      </c>
      <c r="H21" s="80"/>
      <c r="I21" s="725">
        <f t="shared" si="1"/>
        <v>0</v>
      </c>
      <c r="J21" s="2114"/>
    </row>
    <row r="22" spans="1:10" ht="12.95" customHeight="1" x14ac:dyDescent="0.2">
      <c r="A22" s="315" t="s">
        <v>33</v>
      </c>
      <c r="B22" s="331" t="s">
        <v>236</v>
      </c>
      <c r="C22" s="724">
        <f>'KV_2.2.sz.mell.'!C22</f>
        <v>0</v>
      </c>
      <c r="D22" s="80"/>
      <c r="E22" s="724">
        <f t="shared" si="2"/>
        <v>0</v>
      </c>
      <c r="F22" s="322" t="s">
        <v>232</v>
      </c>
      <c r="G22" s="724">
        <f>'KV_2.2.sz.mell.'!E22</f>
        <v>0</v>
      </c>
      <c r="H22" s="80"/>
      <c r="I22" s="725">
        <f t="shared" si="1"/>
        <v>0</v>
      </c>
      <c r="J22" s="2114"/>
    </row>
    <row r="23" spans="1:10" ht="12.95" customHeight="1" x14ac:dyDescent="0.2">
      <c r="A23" s="317" t="s">
        <v>34</v>
      </c>
      <c r="B23" s="332" t="s">
        <v>237</v>
      </c>
      <c r="C23" s="724">
        <f>'KV_2.2.sz.mell.'!C23</f>
        <v>0</v>
      </c>
      <c r="D23" s="80"/>
      <c r="E23" s="724">
        <f t="shared" si="2"/>
        <v>0</v>
      </c>
      <c r="F23" s="323" t="s">
        <v>193</v>
      </c>
      <c r="G23" s="724">
        <f>'KV_2.2.sz.mell.'!E23</f>
        <v>0</v>
      </c>
      <c r="H23" s="80"/>
      <c r="I23" s="725">
        <f t="shared" si="1"/>
        <v>0</v>
      </c>
      <c r="J23" s="2114"/>
    </row>
    <row r="24" spans="1:10" ht="12.95" customHeight="1" x14ac:dyDescent="0.2">
      <c r="A24" s="315" t="s">
        <v>35</v>
      </c>
      <c r="B24" s="333" t="s">
        <v>238</v>
      </c>
      <c r="C24" s="325">
        <f>'KV_2.2.sz.mell.'!C24</f>
        <v>0</v>
      </c>
      <c r="D24" s="325">
        <f>+D25+D26+D27+D28+D29</f>
        <v>0</v>
      </c>
      <c r="E24" s="325">
        <f>+E25+E26+E27+E28+E29</f>
        <v>0</v>
      </c>
      <c r="F24" s="334" t="s">
        <v>191</v>
      </c>
      <c r="G24" s="724">
        <f>'KV_2.2.sz.mell.'!E24</f>
        <v>0</v>
      </c>
      <c r="H24" s="80"/>
      <c r="I24" s="725">
        <f t="shared" si="1"/>
        <v>0</v>
      </c>
      <c r="J24" s="2114"/>
    </row>
    <row r="25" spans="1:10" ht="12.95" customHeight="1" x14ac:dyDescent="0.2">
      <c r="A25" s="317" t="s">
        <v>36</v>
      </c>
      <c r="B25" s="332" t="s">
        <v>239</v>
      </c>
      <c r="C25" s="724">
        <f>'KV_2.2.sz.mell.'!C25</f>
        <v>0</v>
      </c>
      <c r="D25" s="80"/>
      <c r="E25" s="724">
        <f t="shared" si="2"/>
        <v>0</v>
      </c>
      <c r="F25" s="334" t="s">
        <v>385</v>
      </c>
      <c r="G25" s="724">
        <f>'KV_2.2.sz.mell.'!E25</f>
        <v>0</v>
      </c>
      <c r="H25" s="80"/>
      <c r="I25" s="725">
        <f t="shared" si="1"/>
        <v>0</v>
      </c>
      <c r="J25" s="2114"/>
    </row>
    <row r="26" spans="1:10" ht="12.95" customHeight="1" x14ac:dyDescent="0.2">
      <c r="A26" s="315" t="s">
        <v>37</v>
      </c>
      <c r="B26" s="332" t="s">
        <v>240</v>
      </c>
      <c r="C26" s="724">
        <f>'KV_2.2.sz.mell.'!C26</f>
        <v>0</v>
      </c>
      <c r="D26" s="80"/>
      <c r="E26" s="2034">
        <f t="shared" si="2"/>
        <v>0</v>
      </c>
      <c r="F26" s="2035">
        <f>'KV_2.2.sz.mell.'!D26</f>
        <v>0</v>
      </c>
      <c r="G26" s="724">
        <f>'KV_2.2.sz.mell.'!E26</f>
        <v>0</v>
      </c>
      <c r="H26" s="80"/>
      <c r="I26" s="725">
        <f t="shared" si="1"/>
        <v>0</v>
      </c>
      <c r="J26" s="2114"/>
    </row>
    <row r="27" spans="1:10" ht="12.95" customHeight="1" x14ac:dyDescent="0.2">
      <c r="A27" s="317" t="s">
        <v>38</v>
      </c>
      <c r="B27" s="331" t="s">
        <v>241</v>
      </c>
      <c r="C27" s="724">
        <f>'KV_2.2.sz.mell.'!C27</f>
        <v>0</v>
      </c>
      <c r="D27" s="80"/>
      <c r="E27" s="2034">
        <f t="shared" si="2"/>
        <v>0</v>
      </c>
      <c r="F27" s="2035">
        <f>'KV_2.2.sz.mell.'!D27</f>
        <v>0</v>
      </c>
      <c r="G27" s="724">
        <f>'KV_2.2.sz.mell.'!E27</f>
        <v>0</v>
      </c>
      <c r="H27" s="80"/>
      <c r="I27" s="725">
        <f t="shared" si="1"/>
        <v>0</v>
      </c>
      <c r="J27" s="2114"/>
    </row>
    <row r="28" spans="1:10" ht="12.95" customHeight="1" x14ac:dyDescent="0.2">
      <c r="A28" s="315" t="s">
        <v>39</v>
      </c>
      <c r="B28" s="335" t="s">
        <v>242</v>
      </c>
      <c r="C28" s="724">
        <f>'KV_2.2.sz.mell.'!C28</f>
        <v>0</v>
      </c>
      <c r="D28" s="80"/>
      <c r="E28" s="2034">
        <f t="shared" si="2"/>
        <v>0</v>
      </c>
      <c r="F28" s="2035">
        <f>'KV_2.2.sz.mell.'!D28</f>
        <v>0</v>
      </c>
      <c r="G28" s="724">
        <f>'KV_2.2.sz.mell.'!E28</f>
        <v>0</v>
      </c>
      <c r="H28" s="80"/>
      <c r="I28" s="725">
        <f t="shared" si="1"/>
        <v>0</v>
      </c>
      <c r="J28" s="2114"/>
    </row>
    <row r="29" spans="1:10" ht="12.95" customHeight="1" thickBot="1" x14ac:dyDescent="0.25">
      <c r="A29" s="317" t="s">
        <v>40</v>
      </c>
      <c r="B29" s="336" t="s">
        <v>243</v>
      </c>
      <c r="C29" s="724">
        <f>'KV_2.2.sz.mell.'!C29</f>
        <v>0</v>
      </c>
      <c r="D29" s="80"/>
      <c r="E29" s="2034">
        <f t="shared" si="2"/>
        <v>0</v>
      </c>
      <c r="F29" s="2036">
        <f>'KV_2.2.sz.mell.'!D29</f>
        <v>0</v>
      </c>
      <c r="G29" s="724">
        <f>'KV_2.2.sz.mell.'!E29</f>
        <v>0</v>
      </c>
      <c r="H29" s="80"/>
      <c r="I29" s="725">
        <f t="shared" si="1"/>
        <v>0</v>
      </c>
      <c r="J29" s="2114"/>
    </row>
    <row r="30" spans="1:10" ht="21.75" customHeight="1" thickBot="1" x14ac:dyDescent="0.25">
      <c r="A30" s="320" t="s">
        <v>41</v>
      </c>
      <c r="B30" s="124" t="s">
        <v>382</v>
      </c>
      <c r="C30" s="297">
        <f>'KV_2.2.sz.mell.'!C30</f>
        <v>351089932</v>
      </c>
      <c r="D30" s="297">
        <f>+D18+D24</f>
        <v>0</v>
      </c>
      <c r="E30" s="297">
        <f>+E18+E24</f>
        <v>351089932</v>
      </c>
      <c r="F30" s="124" t="s">
        <v>386</v>
      </c>
      <c r="G30" s="297">
        <f>'KV_2.2.sz.mell.'!E30</f>
        <v>0</v>
      </c>
      <c r="H30" s="297">
        <f>SUM(H18:H29)</f>
        <v>0</v>
      </c>
      <c r="I30" s="346">
        <f>SUM(I18:I29)</f>
        <v>0</v>
      </c>
      <c r="J30" s="2114"/>
    </row>
    <row r="31" spans="1:10" ht="13.5" thickBot="1" x14ac:dyDescent="0.25">
      <c r="A31" s="320" t="s">
        <v>42</v>
      </c>
      <c r="B31" s="326" t="s">
        <v>387</v>
      </c>
      <c r="C31" s="728">
        <f>'KV_2.2.sz.mell.'!C31</f>
        <v>596836313</v>
      </c>
      <c r="D31" s="728">
        <f>+D17+D30</f>
        <v>0</v>
      </c>
      <c r="E31" s="729">
        <f>+E17+E30</f>
        <v>596836313</v>
      </c>
      <c r="F31" s="326" t="s">
        <v>388</v>
      </c>
      <c r="G31" s="728">
        <f>'KV_2.2.sz.mell.'!E31</f>
        <v>596836313</v>
      </c>
      <c r="H31" s="728">
        <f>+H17+H30</f>
        <v>0</v>
      </c>
      <c r="I31" s="729">
        <f>+I17+I30</f>
        <v>596836313</v>
      </c>
      <c r="J31" s="2114"/>
    </row>
    <row r="32" spans="1:10" ht="13.5" thickBot="1" x14ac:dyDescent="0.25">
      <c r="A32" s="320" t="s">
        <v>43</v>
      </c>
      <c r="B32" s="326" t="s">
        <v>167</v>
      </c>
      <c r="C32" s="728">
        <f>'KV_2.2.sz.mell.'!C32</f>
        <v>351089932</v>
      </c>
      <c r="D32" s="728" t="str">
        <f>IF(D17-H17&lt;0,H17-D17,"-")</f>
        <v>-</v>
      </c>
      <c r="E32" s="729">
        <f>IF(E17-I17&lt;0,I17-E17,"-")</f>
        <v>351089932</v>
      </c>
      <c r="F32" s="326" t="s">
        <v>168</v>
      </c>
      <c r="G32" s="728" t="str">
        <f>'KV_2.2.sz.mell.'!E32</f>
        <v>-</v>
      </c>
      <c r="H32" s="728" t="str">
        <f>IF(D17-H17&gt;0,D17-H17,"-")</f>
        <v>-</v>
      </c>
      <c r="I32" s="729" t="str">
        <f>IF(E17-I17&gt;0,E17-I17,"-")</f>
        <v>-</v>
      </c>
      <c r="J32" s="2114"/>
    </row>
    <row r="33" spans="1:10" ht="13.5" thickBot="1" x14ac:dyDescent="0.25">
      <c r="A33" s="320" t="s">
        <v>44</v>
      </c>
      <c r="B33" s="326" t="s">
        <v>561</v>
      </c>
      <c r="C33" s="728" t="str">
        <f>'KV_2.2.sz.mell.'!C33</f>
        <v>-</v>
      </c>
      <c r="D33" s="728" t="str">
        <f>IF(D31-H31&lt;0,H31-D31,"-")</f>
        <v>-</v>
      </c>
      <c r="E33" s="728" t="str">
        <f>IF(E31-I31&lt;0,I31-E31,"-")</f>
        <v>-</v>
      </c>
      <c r="F33" s="326" t="s">
        <v>562</v>
      </c>
      <c r="G33" s="728" t="str">
        <f>'KV_2.2.sz.mell.'!E33</f>
        <v>-</v>
      </c>
      <c r="H33" s="728" t="str">
        <f>IF(D31-H31&gt;0,D31-H31,"-")</f>
        <v>-</v>
      </c>
      <c r="I33" s="730" t="str">
        <f>IF(E31-I31&gt;0,E31-I31,"-")</f>
        <v>-</v>
      </c>
      <c r="J33" s="2114"/>
    </row>
  </sheetData>
  <sheetProtection sheet="1"/>
  <customSheetViews>
    <customSheetView guid="{9A8A2574-4E4C-4A0E-A4B4-611EAAF4A38D}" scale="120">
      <selection activeCell="F25" sqref="F25"/>
      <pageMargins left="0.78740157480314965" right="0.78740157480314965" top="0.47244094488188981" bottom="0.78740157480314965" header="0.47244094488188981" footer="0.78740157480314965"/>
      <printOptions horizontalCentered="1"/>
      <pageSetup paperSize="9" scale="72" orientation="landscape" verticalDpi="300" r:id="rId1"/>
      <headerFooter alignWithMargins="0"/>
    </customSheetView>
  </customSheetViews>
  <mergeCells count="2">
    <mergeCell ref="J1:J33"/>
    <mergeCell ref="A3:A4"/>
  </mergeCells>
  <printOptions horizontalCentered="1"/>
  <pageMargins left="0.78740157480314965" right="0.78740157480314965" top="0.47244094488188981" bottom="0.78740157480314965" header="0.47244094488188981" footer="0.78740157480314965"/>
  <pageSetup paperSize="9" scale="72" orientation="landscape" verticalDpi="300" r:id="rId2"/>
  <headerFooter alignWithMargins="0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  <pageSetUpPr fitToPage="1"/>
  </sheetPr>
  <dimension ref="A1:E38"/>
  <sheetViews>
    <sheetView zoomScale="120" zoomScaleNormal="120" workbookViewId="0">
      <selection activeCell="A4" sqref="A4"/>
    </sheetView>
  </sheetViews>
  <sheetFormatPr defaultRowHeight="12.75" x14ac:dyDescent="0.2"/>
  <cols>
    <col min="1" max="1" width="46.33203125" customWidth="1"/>
    <col min="2" max="2" width="13.83203125" customWidth="1"/>
    <col min="3" max="3" width="66.1640625" customWidth="1"/>
    <col min="4" max="5" width="13.83203125" customWidth="1"/>
  </cols>
  <sheetData>
    <row r="1" spans="1:5" ht="18.75" x14ac:dyDescent="0.3">
      <c r="A1" s="653" t="s">
        <v>753</v>
      </c>
      <c r="B1" s="201"/>
      <c r="C1" s="201"/>
      <c r="D1" s="201"/>
      <c r="E1" s="738" t="s">
        <v>153</v>
      </c>
    </row>
    <row r="2" spans="1:5" x14ac:dyDescent="0.2">
      <c r="A2" s="201"/>
      <c r="B2" s="201"/>
      <c r="C2" s="201"/>
      <c r="D2" s="201"/>
      <c r="E2" s="201"/>
    </row>
    <row r="3" spans="1:5" x14ac:dyDescent="0.2">
      <c r="A3" s="654"/>
      <c r="B3" s="739"/>
      <c r="C3" s="654"/>
      <c r="D3" s="740"/>
      <c r="E3" s="739"/>
    </row>
    <row r="4" spans="1:5" ht="15.75" x14ac:dyDescent="0.25">
      <c r="A4" s="655" t="str">
        <f>+RM_ÖSSZEFÜGGÉSEK!A6</f>
        <v>2021. évi eredeti előirányzat BEVÉTELEK</v>
      </c>
      <c r="B4" s="741"/>
      <c r="C4" s="656"/>
      <c r="D4" s="740"/>
      <c r="E4" s="739"/>
    </row>
    <row r="5" spans="1:5" x14ac:dyDescent="0.2">
      <c r="A5" s="654"/>
      <c r="B5" s="739"/>
      <c r="C5" s="654"/>
      <c r="D5" s="740"/>
      <c r="E5" s="739"/>
    </row>
    <row r="6" spans="1:5" x14ac:dyDescent="0.2">
      <c r="A6" s="654" t="s">
        <v>539</v>
      </c>
      <c r="B6" s="739">
        <f>+'RM_1.1.sz.mell.'!C68</f>
        <v>999663544</v>
      </c>
      <c r="C6" s="654" t="s">
        <v>705</v>
      </c>
      <c r="D6" s="740">
        <f>+'RM_2.1.sz.mell.'!C18+'RM_2.2.sz.mell.'!C17</f>
        <v>999663544</v>
      </c>
      <c r="E6" s="739">
        <f>+B6-D6</f>
        <v>0</v>
      </c>
    </row>
    <row r="7" spans="1:5" x14ac:dyDescent="0.2">
      <c r="A7" s="654" t="s">
        <v>540</v>
      </c>
      <c r="B7" s="739">
        <f>+'RM_1.1.sz.mell.'!C92</f>
        <v>368089932</v>
      </c>
      <c r="C7" s="654" t="s">
        <v>707</v>
      </c>
      <c r="D7" s="740">
        <f>+'RM_2.1.sz.mell.'!C29+'RM_2.2.sz.mell.'!C30</f>
        <v>368089932</v>
      </c>
      <c r="E7" s="739">
        <f>+B7-D7</f>
        <v>0</v>
      </c>
    </row>
    <row r="8" spans="1:5" x14ac:dyDescent="0.2">
      <c r="A8" s="654" t="s">
        <v>541</v>
      </c>
      <c r="B8" s="739">
        <f>+'RM_1.1.sz.mell.'!C93</f>
        <v>1367753476</v>
      </c>
      <c r="C8" s="654" t="s">
        <v>709</v>
      </c>
      <c r="D8" s="740">
        <f>+'RM_2.1.sz.mell.'!C30+'RM_2.2.sz.mell.'!C31</f>
        <v>1367753476</v>
      </c>
      <c r="E8" s="739">
        <f>+B8-D8</f>
        <v>0</v>
      </c>
    </row>
    <row r="9" spans="1:5" x14ac:dyDescent="0.2">
      <c r="A9" s="654"/>
      <c r="B9" s="739"/>
      <c r="C9" s="654"/>
      <c r="D9" s="740"/>
      <c r="E9" s="739"/>
    </row>
    <row r="10" spans="1:5" ht="15.75" x14ac:dyDescent="0.25">
      <c r="A10" s="655" t="str">
        <f>+RM_ÖSSZEFÜGGÉSEK!A13</f>
        <v>2021. évi előirányzat módosítások BEVÉTELEK</v>
      </c>
      <c r="B10" s="741"/>
      <c r="C10" s="656"/>
      <c r="D10" s="740"/>
      <c r="E10" s="739"/>
    </row>
    <row r="11" spans="1:5" x14ac:dyDescent="0.2">
      <c r="A11" s="654"/>
      <c r="B11" s="739"/>
      <c r="C11" s="654"/>
      <c r="D11" s="740"/>
      <c r="E11" s="739"/>
    </row>
    <row r="12" spans="1:5" x14ac:dyDescent="0.2">
      <c r="A12" s="654" t="s">
        <v>710</v>
      </c>
      <c r="B12" s="739">
        <f>+'RM_1.1.sz.mell.'!J68</f>
        <v>0</v>
      </c>
      <c r="C12" s="654" t="s">
        <v>711</v>
      </c>
      <c r="D12" s="740">
        <f>+'RM_2.1.sz.mell.'!D18+'RM_2.2.sz.mell.'!D17</f>
        <v>0</v>
      </c>
      <c r="E12" s="739">
        <f>+B12-D12</f>
        <v>0</v>
      </c>
    </row>
    <row r="13" spans="1:5" x14ac:dyDescent="0.2">
      <c r="A13" s="654" t="s">
        <v>712</v>
      </c>
      <c r="B13" s="739">
        <f>+'RM_1.1.sz.mell.'!J92</f>
        <v>0</v>
      </c>
      <c r="C13" s="654" t="s">
        <v>713</v>
      </c>
      <c r="D13" s="740">
        <f>+'RM_2.1.sz.mell.'!D29+'RM_2.2.sz.mell.'!D30</f>
        <v>0</v>
      </c>
      <c r="E13" s="739">
        <f>+B13-D13</f>
        <v>0</v>
      </c>
    </row>
    <row r="14" spans="1:5" x14ac:dyDescent="0.2">
      <c r="A14" s="654" t="s">
        <v>714</v>
      </c>
      <c r="B14" s="739">
        <f>+'RM_1.1.sz.mell.'!J93</f>
        <v>0</v>
      </c>
      <c r="C14" s="654" t="s">
        <v>715</v>
      </c>
      <c r="D14" s="740">
        <f>+'RM_2.1.sz.mell.'!D30+'RM_2.2.sz.mell.'!D31</f>
        <v>0</v>
      </c>
      <c r="E14" s="739">
        <f>+B14-D14</f>
        <v>0</v>
      </c>
    </row>
    <row r="15" spans="1:5" x14ac:dyDescent="0.2">
      <c r="A15" s="654"/>
      <c r="B15" s="739"/>
      <c r="C15" s="654"/>
      <c r="D15" s="740"/>
      <c r="E15" s="739"/>
    </row>
    <row r="16" spans="1:5" ht="14.25" x14ac:dyDescent="0.2">
      <c r="A16" s="742" t="str">
        <f>+RM_ÖSSZEFÜGGÉSEK!A19</f>
        <v>2021. módosítás utáni módosított előrirányzatok BEVÉTELEK</v>
      </c>
      <c r="B16" s="206"/>
      <c r="C16" s="656"/>
      <c r="D16" s="740"/>
      <c r="E16" s="739"/>
    </row>
    <row r="17" spans="1:5" x14ac:dyDescent="0.2">
      <c r="A17" s="654"/>
      <c r="B17" s="739"/>
      <c r="C17" s="654"/>
      <c r="D17" s="740"/>
      <c r="E17" s="739"/>
    </row>
    <row r="18" spans="1:5" x14ac:dyDescent="0.2">
      <c r="A18" s="654" t="s">
        <v>716</v>
      </c>
      <c r="B18" s="739">
        <f>+'RM_1.1.sz.mell.'!K68</f>
        <v>804492923</v>
      </c>
      <c r="C18" s="654" t="s">
        <v>717</v>
      </c>
      <c r="D18" s="740">
        <f>+'RM_2.1.sz.mell.'!E18+'RM_2.2.sz.mell.'!E17</f>
        <v>999663544</v>
      </c>
      <c r="E18" s="739">
        <f>+B18-D18</f>
        <v>-195170621</v>
      </c>
    </row>
    <row r="19" spans="1:5" x14ac:dyDescent="0.2">
      <c r="A19" s="654" t="s">
        <v>718</v>
      </c>
      <c r="B19" s="739">
        <f>+'RM_1.1.sz.mell.'!K92</f>
        <v>368089932</v>
      </c>
      <c r="C19" s="654" t="s">
        <v>719</v>
      </c>
      <c r="D19" s="740">
        <f>+'RM_2.1.sz.mell.'!E29+'RM_2.2.sz.mell.'!E30</f>
        <v>368089932</v>
      </c>
      <c r="E19" s="739">
        <f>+B19-D19</f>
        <v>0</v>
      </c>
    </row>
    <row r="20" spans="1:5" x14ac:dyDescent="0.2">
      <c r="A20" s="654" t="s">
        <v>720</v>
      </c>
      <c r="B20" s="739">
        <f>+'RM_1.1.sz.mell.'!K93</f>
        <v>1172582855</v>
      </c>
      <c r="C20" s="654" t="s">
        <v>721</v>
      </c>
      <c r="D20" s="740">
        <f>+'RM_2.1.sz.mell.'!E30+'RM_2.2.sz.mell.'!E31</f>
        <v>1367753476</v>
      </c>
      <c r="E20" s="739">
        <f>+B20-D20</f>
        <v>-195170621</v>
      </c>
    </row>
    <row r="21" spans="1:5" x14ac:dyDescent="0.2">
      <c r="A21" s="654"/>
      <c r="B21" s="739"/>
      <c r="C21" s="654"/>
      <c r="D21" s="740"/>
      <c r="E21" s="739"/>
    </row>
    <row r="22" spans="1:5" ht="15.75" x14ac:dyDescent="0.25">
      <c r="A22" s="655" t="str">
        <f>+RM_ÖSSZEFÜGGÉSEK!A25</f>
        <v>2021. évi eredeti előirányzat KIADÁSOK</v>
      </c>
      <c r="B22" s="741"/>
      <c r="C22" s="656"/>
      <c r="D22" s="740"/>
      <c r="E22" s="739"/>
    </row>
    <row r="23" spans="1:5" x14ac:dyDescent="0.2">
      <c r="A23" s="654"/>
      <c r="B23" s="739"/>
      <c r="C23" s="654"/>
      <c r="D23" s="740"/>
      <c r="E23" s="739"/>
    </row>
    <row r="24" spans="1:5" x14ac:dyDescent="0.2">
      <c r="A24" s="654" t="s">
        <v>542</v>
      </c>
      <c r="B24" s="739">
        <f>+'RM_1.1.sz.mell.'!C135</f>
        <v>1339930658</v>
      </c>
      <c r="C24" s="654" t="s">
        <v>723</v>
      </c>
      <c r="D24" s="740">
        <f>+'RM_2.1.sz.mell.'!G18+'RM_2.2.sz.mell.'!G17</f>
        <v>1339930658</v>
      </c>
      <c r="E24" s="739">
        <f>+B24-D24</f>
        <v>0</v>
      </c>
    </row>
    <row r="25" spans="1:5" x14ac:dyDescent="0.2">
      <c r="A25" s="654" t="s">
        <v>543</v>
      </c>
      <c r="B25" s="739">
        <f>+'RM_1.1.sz.mell.'!C160</f>
        <v>27822818</v>
      </c>
      <c r="C25" s="654" t="s">
        <v>724</v>
      </c>
      <c r="D25" s="740">
        <f>+'RM_2.1.sz.mell.'!G29+'RM_2.2.sz.mell.'!G30</f>
        <v>27822818</v>
      </c>
      <c r="E25" s="739">
        <f>+B25-D25</f>
        <v>0</v>
      </c>
    </row>
    <row r="26" spans="1:5" x14ac:dyDescent="0.2">
      <c r="A26" s="654" t="s">
        <v>544</v>
      </c>
      <c r="B26" s="739">
        <f>+'RM_1.1.sz.mell.'!C161</f>
        <v>1367753476</v>
      </c>
      <c r="C26" s="654" t="s">
        <v>725</v>
      </c>
      <c r="D26" s="740">
        <f>+'RM_2.1.sz.mell.'!G30+'RM_2.2.sz.mell.'!G31</f>
        <v>1367753476</v>
      </c>
      <c r="E26" s="739">
        <f>+B26-D26</f>
        <v>0</v>
      </c>
    </row>
    <row r="27" spans="1:5" x14ac:dyDescent="0.2">
      <c r="A27" s="654"/>
      <c r="B27" s="739"/>
      <c r="C27" s="654"/>
      <c r="D27" s="740"/>
      <c r="E27" s="739"/>
    </row>
    <row r="28" spans="1:5" ht="15.75" x14ac:dyDescent="0.25">
      <c r="A28" s="655" t="str">
        <f>+RM_ÖSSZEFÜGGÉSEK!A31</f>
        <v>2021. évi előirányzat módosítások KIADÁSOK</v>
      </c>
      <c r="B28" s="741"/>
      <c r="C28" s="656"/>
      <c r="D28" s="740"/>
      <c r="E28" s="739"/>
    </row>
    <row r="29" spans="1:5" x14ac:dyDescent="0.2">
      <c r="A29" s="654"/>
      <c r="B29" s="739"/>
      <c r="C29" s="654"/>
      <c r="D29" s="740"/>
      <c r="E29" s="739"/>
    </row>
    <row r="30" spans="1:5" x14ac:dyDescent="0.2">
      <c r="A30" s="654" t="s">
        <v>726</v>
      </c>
      <c r="B30" s="739">
        <f>+'RM_1.1.sz.mell.'!J135</f>
        <v>0</v>
      </c>
      <c r="C30" s="654" t="s">
        <v>727</v>
      </c>
      <c r="D30" s="740">
        <f>+'RM_2.1.sz.mell.'!H18+'RM_2.2.sz.mell.'!H17</f>
        <v>0</v>
      </c>
      <c r="E30" s="739">
        <f>+B30-D30</f>
        <v>0</v>
      </c>
    </row>
    <row r="31" spans="1:5" x14ac:dyDescent="0.2">
      <c r="A31" s="654" t="s">
        <v>728</v>
      </c>
      <c r="B31" s="739">
        <f>+'RM_1.1.sz.mell.'!J160</f>
        <v>0</v>
      </c>
      <c r="C31" s="654" t="s">
        <v>729</v>
      </c>
      <c r="D31" s="740">
        <f>+'RM_2.1.sz.mell.'!H29+'RM_2.2.sz.mell.'!H30</f>
        <v>0</v>
      </c>
      <c r="E31" s="739">
        <f>+B31-D31</f>
        <v>0</v>
      </c>
    </row>
    <row r="32" spans="1:5" x14ac:dyDescent="0.2">
      <c r="A32" s="654" t="s">
        <v>730</v>
      </c>
      <c r="B32" s="739">
        <f>+'RM_1.1.sz.mell.'!J161</f>
        <v>0</v>
      </c>
      <c r="C32" s="654" t="s">
        <v>731</v>
      </c>
      <c r="D32" s="740">
        <f>+'RM_2.1.sz.mell.'!H30+'RM_2.2.sz.mell.'!H31</f>
        <v>0</v>
      </c>
      <c r="E32" s="739">
        <f>+B32-D32</f>
        <v>0</v>
      </c>
    </row>
    <row r="33" spans="1:5" x14ac:dyDescent="0.2">
      <c r="A33" s="654"/>
      <c r="B33" s="739"/>
      <c r="C33" s="654"/>
      <c r="D33" s="740"/>
      <c r="E33" s="739"/>
    </row>
    <row r="34" spans="1:5" ht="15.75" x14ac:dyDescent="0.25">
      <c r="A34" s="658" t="str">
        <f>+RM_ÖSSZEFÜGGÉSEK!A37</f>
        <v>2021. módosítás utáni módosított előirányzatok KIADÁSOK</v>
      </c>
      <c r="B34" s="741"/>
      <c r="C34" s="656"/>
      <c r="D34" s="740"/>
      <c r="E34" s="739"/>
    </row>
    <row r="35" spans="1:5" x14ac:dyDescent="0.2">
      <c r="A35" s="654"/>
      <c r="B35" s="739"/>
      <c r="C35" s="654"/>
      <c r="D35" s="740"/>
      <c r="E35" s="739"/>
    </row>
    <row r="36" spans="1:5" x14ac:dyDescent="0.2">
      <c r="A36" s="654" t="s">
        <v>732</v>
      </c>
      <c r="B36" s="739">
        <f>+'RM_1.1.sz.mell.'!K135</f>
        <v>1339930658</v>
      </c>
      <c r="C36" s="654" t="s">
        <v>733</v>
      </c>
      <c r="D36" s="740">
        <f>+'RM_2.1.sz.mell.'!I18+'RM_2.2.sz.mell.'!I17</f>
        <v>1339930658</v>
      </c>
      <c r="E36" s="739">
        <f>+B36-D36</f>
        <v>0</v>
      </c>
    </row>
    <row r="37" spans="1:5" x14ac:dyDescent="0.2">
      <c r="A37" s="654" t="s">
        <v>734</v>
      </c>
      <c r="B37" s="739">
        <f>+'RM_1.1.sz.mell.'!K160</f>
        <v>27822818</v>
      </c>
      <c r="C37" s="654" t="s">
        <v>735</v>
      </c>
      <c r="D37" s="740">
        <f>+'RM_2.1.sz.mell.'!I29+'RM_2.2.sz.mell.'!I30</f>
        <v>27822818</v>
      </c>
      <c r="E37" s="739">
        <f>+B37-D37</f>
        <v>0</v>
      </c>
    </row>
    <row r="38" spans="1:5" x14ac:dyDescent="0.2">
      <c r="A38" s="654" t="s">
        <v>754</v>
      </c>
      <c r="B38" s="739">
        <f>+'RM_1.1.sz.mell.'!K161</f>
        <v>1367753476</v>
      </c>
      <c r="C38" s="654" t="s">
        <v>737</v>
      </c>
      <c r="D38" s="740">
        <f>+'RM_2.1.sz.mell.'!I30+'RM_2.2.sz.mell.'!I31</f>
        <v>1367753476</v>
      </c>
      <c r="E38" s="739">
        <f>+B38-D38</f>
        <v>0</v>
      </c>
    </row>
  </sheetData>
  <sheetProtection sheet="1"/>
  <customSheetViews>
    <customSheetView guid="{9A8A2574-4E4C-4A0E-A4B4-611EAAF4A38D}" scale="120" fitToPage="1">
      <selection activeCell="A4" sqref="A4"/>
      <pageMargins left="0.79" right="0.56999999999999995" top="0.88" bottom="0.66" header="0.5" footer="0.5"/>
      <pageSetup paperSize="9" scale="95" orientation="landscape" r:id="rId1"/>
      <headerFooter alignWithMargins="0"/>
    </customSheetView>
  </customSheetViews>
  <conditionalFormatting sqref="E3:E15">
    <cfRule type="cellIs" dxfId="10" priority="2" stopIfTrue="1" operator="notEqual">
      <formula>0</formula>
    </cfRule>
  </conditionalFormatting>
  <conditionalFormatting sqref="E3:E38">
    <cfRule type="cellIs" dxfId="9" priority="1" stopIfTrue="1" operator="notEqual">
      <formula>0</formula>
    </cfRule>
  </conditionalFormatting>
  <pageMargins left="0.79" right="0.56999999999999995" top="0.88" bottom="0.66" header="0.5" footer="0.5"/>
  <pageSetup paperSize="9" scale="95" orientation="landscape" r:id="rId2"/>
  <headerFooter alignWithMargins="0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L11" sqref="L11:L12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9" t="str">
        <f>CONCATENATE("3. melléklet ",RM_ALAPADATOK!A7," ",RM_ALAPADATOK!B7," ",RM_ALAPADATOK!C7," ",RM_ALAPADATOK!D7," ",RM_ALAPADATOK!E7," ",RM_ALAPADATOK!F7," ",RM_ALAPADATOK!G7," ",RM_ALAPADATOK!H7)</f>
        <v>3. melléklet a … / 2021. ( ……. ) önkormányzati rendelethez</v>
      </c>
      <c r="D1" s="2230"/>
      <c r="E1" s="2230"/>
      <c r="F1" s="2230"/>
      <c r="G1" s="2230"/>
      <c r="H1" s="2230"/>
      <c r="I1" s="2230"/>
    </row>
    <row r="3" spans="1:9" ht="25.5" customHeight="1" x14ac:dyDescent="0.2">
      <c r="A3" s="2133" t="s">
        <v>683</v>
      </c>
      <c r="B3" s="2133"/>
      <c r="C3" s="2133"/>
      <c r="D3" s="2133"/>
      <c r="E3" s="2133"/>
      <c r="F3" s="2133"/>
      <c r="G3" s="2133"/>
      <c r="H3" s="2133"/>
      <c r="I3" s="2133"/>
    </row>
    <row r="4" spans="1:9" ht="22.5" customHeight="1" thickBot="1" x14ac:dyDescent="0.3">
      <c r="A4" s="181"/>
      <c r="B4" s="55"/>
      <c r="C4" s="55"/>
      <c r="D4" s="55"/>
      <c r="E4" s="55"/>
      <c r="F4" s="55"/>
      <c r="G4" s="55"/>
      <c r="H4" s="55"/>
      <c r="I4" s="743" t="str">
        <f>'RM_2.2.sz.mell.'!I2</f>
        <v>Forintban!</v>
      </c>
    </row>
    <row r="5" spans="1:9" s="45" customFormat="1" ht="44.45" customHeight="1" thickBot="1" x14ac:dyDescent="0.25">
      <c r="A5" s="182" t="s">
        <v>63</v>
      </c>
      <c r="B5" s="183" t="s">
        <v>64</v>
      </c>
      <c r="C5" s="183" t="s">
        <v>65</v>
      </c>
      <c r="D5" s="183" t="str">
        <f>+CONCATENATE("Felhasználás   ",LEFT(RM_ÖSSZEFÜGGÉSEK!A6,4)-1,". XII. 31-ig")</f>
        <v>Felhasználás   2020. XII. 31-ig</v>
      </c>
      <c r="E5" s="183" t="str">
        <f>+CONCATENATE(LEFT(RM_ÖSSZEFÜGGÉSEK!A6,4),". évi",CHAR(10),"eredeti előirányzat")</f>
        <v>2021. évi
eredeti előirányzat</v>
      </c>
      <c r="F5" s="715" t="s">
        <v>1130</v>
      </c>
      <c r="G5" s="715" t="s">
        <v>755</v>
      </c>
      <c r="H5" s="715" t="s">
        <v>1131</v>
      </c>
      <c r="I5" s="744" t="str">
        <f>'RM_1.1.sz.mell.'!K9</f>
        <v>….számú módosítás utáni előirányzat</v>
      </c>
    </row>
    <row r="6" spans="1:9" s="55" customFormat="1" ht="12" customHeight="1" thickBot="1" x14ac:dyDescent="0.25">
      <c r="A6" s="53" t="s">
        <v>488</v>
      </c>
      <c r="B6" s="54" t="s">
        <v>489</v>
      </c>
      <c r="C6" s="54" t="s">
        <v>490</v>
      </c>
      <c r="D6" s="54" t="s">
        <v>492</v>
      </c>
      <c r="E6" s="54" t="s">
        <v>491</v>
      </c>
      <c r="F6" s="54" t="s">
        <v>493</v>
      </c>
      <c r="G6" s="54" t="s">
        <v>494</v>
      </c>
      <c r="H6" s="745" t="s">
        <v>756</v>
      </c>
      <c r="I6" s="746" t="s">
        <v>757</v>
      </c>
    </row>
    <row r="7" spans="1:9" ht="15.95" customHeight="1" x14ac:dyDescent="0.2">
      <c r="A7" s="455" t="str">
        <f>'KV_6.sz.mell.'!A8</f>
        <v>Óvodai játszótér kialakítása</v>
      </c>
      <c r="B7" s="25">
        <f>'KV_6.sz.mell.'!B8</f>
        <v>4785922</v>
      </c>
      <c r="C7" s="25">
        <f>'KV_6.sz.mell.'!C8</f>
        <v>0</v>
      </c>
      <c r="D7" s="25">
        <f>'KV_6.sz.mell.'!D8</f>
        <v>0</v>
      </c>
      <c r="E7" s="25">
        <f>'KV_6.sz.mell.'!E8</f>
        <v>4785922</v>
      </c>
      <c r="F7" s="25"/>
      <c r="G7" s="25"/>
      <c r="H7" s="748">
        <f>F7+G7</f>
        <v>0</v>
      </c>
      <c r="I7" s="56">
        <f>E7+H7</f>
        <v>4785922</v>
      </c>
    </row>
    <row r="8" spans="1:9" ht="15.95" customHeight="1" x14ac:dyDescent="0.2">
      <c r="A8" s="455" t="str">
        <f>'KV_6.sz.mell.'!A9</f>
        <v>Önkormányzati tul.lévő út-híd felújítás(Rózsa utca)</v>
      </c>
      <c r="B8" s="25">
        <f>'KV_6.sz.mell.'!B9</f>
        <v>14885398</v>
      </c>
      <c r="C8" s="25">
        <f>'KV_6.sz.mell.'!C9</f>
        <v>0</v>
      </c>
      <c r="D8" s="25">
        <f>'KV_6.sz.mell.'!D9</f>
        <v>0</v>
      </c>
      <c r="E8" s="25">
        <f>'KV_6.sz.mell.'!E9</f>
        <v>14885398</v>
      </c>
      <c r="F8" s="25"/>
      <c r="G8" s="25"/>
      <c r="H8" s="748">
        <f>F8+G8</f>
        <v>0</v>
      </c>
      <c r="I8" s="56">
        <f>E8+H8</f>
        <v>14885398</v>
      </c>
    </row>
    <row r="9" spans="1:9" ht="15.95" customHeight="1" x14ac:dyDescent="0.2">
      <c r="A9" s="455" t="str">
        <f>'KV_6.sz.mell.'!A10</f>
        <v>Közösségi tér ki6átalakítás és foglalkoztatás</v>
      </c>
      <c r="B9" s="25">
        <f>'KV_6.sz.mell.'!B10</f>
        <v>2969460</v>
      </c>
      <c r="C9" s="25">
        <f>'KV_6.sz.mell.'!C10</f>
        <v>0</v>
      </c>
      <c r="D9" s="25">
        <f>'KV_6.sz.mell.'!D10</f>
        <v>1237275</v>
      </c>
      <c r="E9" s="25">
        <f>'KV_6.sz.mell.'!E10</f>
        <v>1732185</v>
      </c>
      <c r="F9" s="25"/>
      <c r="G9" s="25"/>
      <c r="H9" s="748">
        <f t="shared" ref="H9:H24" si="0">F9+G9</f>
        <v>0</v>
      </c>
      <c r="I9" s="56">
        <f t="shared" ref="I9:I24" si="1">E9+H9</f>
        <v>1732185</v>
      </c>
    </row>
    <row r="10" spans="1:9" ht="15.95" customHeight="1" x14ac:dyDescent="0.2">
      <c r="A10" s="455" t="str">
        <f>'KV_6.sz.mell.'!A11</f>
        <v>Temető felújítása</v>
      </c>
      <c r="B10" s="25">
        <f>'KV_6.sz.mell.'!B11</f>
        <v>4980875</v>
      </c>
      <c r="C10" s="25">
        <f>'KV_6.sz.mell.'!C11</f>
        <v>0</v>
      </c>
      <c r="D10" s="25">
        <f>'KV_6.sz.mell.'!D11</f>
        <v>0</v>
      </c>
      <c r="E10" s="25">
        <f>'KV_6.sz.mell.'!E11</f>
        <v>4980875</v>
      </c>
      <c r="F10" s="25"/>
      <c r="G10" s="25"/>
      <c r="H10" s="748">
        <f t="shared" si="0"/>
        <v>0</v>
      </c>
      <c r="I10" s="56">
        <f t="shared" si="1"/>
        <v>4980875</v>
      </c>
    </row>
    <row r="11" spans="1:9" ht="15.95" customHeight="1" x14ac:dyDescent="0.2">
      <c r="A11" s="455" t="str">
        <f>'KV_6.sz.mell.'!A12</f>
        <v>Óvodai sportterm,tornaszoba fejlesztése</v>
      </c>
      <c r="B11" s="25">
        <f>'KV_6.sz.mell.'!B12</f>
        <v>14974996</v>
      </c>
      <c r="C11" s="25">
        <f>'KV_6.sz.mell.'!C12</f>
        <v>0</v>
      </c>
      <c r="D11" s="25">
        <f>'KV_6.sz.mell.'!D12</f>
        <v>0</v>
      </c>
      <c r="E11" s="25">
        <f>'KV_6.sz.mell.'!E12</f>
        <v>14974996</v>
      </c>
      <c r="F11" s="25"/>
      <c r="G11" s="25"/>
      <c r="H11" s="748">
        <f t="shared" si="0"/>
        <v>0</v>
      </c>
      <c r="I11" s="56">
        <f t="shared" si="1"/>
        <v>14974996</v>
      </c>
    </row>
    <row r="12" spans="1:9" ht="15.95" customHeight="1" x14ac:dyDescent="0.2">
      <c r="A12" s="455" t="str">
        <f>'KV_6.sz.mell.'!A13</f>
        <v>Óvodaépület felújítása</v>
      </c>
      <c r="B12" s="25">
        <f>'KV_6.sz.mell.'!B13</f>
        <v>5045596</v>
      </c>
      <c r="C12" s="25">
        <f>'KV_6.sz.mell.'!C13</f>
        <v>0</v>
      </c>
      <c r="D12" s="25">
        <f>'KV_6.sz.mell.'!D13</f>
        <v>0</v>
      </c>
      <c r="E12" s="25">
        <f>'KV_6.sz.mell.'!E13</f>
        <v>5045596</v>
      </c>
      <c r="F12" s="25"/>
      <c r="G12" s="25"/>
      <c r="H12" s="748">
        <f t="shared" si="0"/>
        <v>0</v>
      </c>
      <c r="I12" s="56">
        <f t="shared" si="1"/>
        <v>5045596</v>
      </c>
    </row>
    <row r="13" spans="1:9" ht="15.95" customHeight="1" x14ac:dyDescent="0.2">
      <c r="A13" s="455" t="str">
        <f>'KV_6.sz.mell.'!A14</f>
        <v>Bőlcsödei férőhely kialakítása</v>
      </c>
      <c r="B13" s="25">
        <f>'KV_6.sz.mell.'!B14</f>
        <v>270000000</v>
      </c>
      <c r="C13" s="25">
        <f>'KV_6.sz.mell.'!C14</f>
        <v>0</v>
      </c>
      <c r="D13" s="25">
        <f>'KV_6.sz.mell.'!D14</f>
        <v>3000000</v>
      </c>
      <c r="E13" s="25">
        <f>'KV_6.sz.mell.'!E14</f>
        <v>267000000</v>
      </c>
      <c r="F13" s="25"/>
      <c r="G13" s="25"/>
      <c r="H13" s="748">
        <f t="shared" si="0"/>
        <v>0</v>
      </c>
      <c r="I13" s="56">
        <f t="shared" si="1"/>
        <v>267000000</v>
      </c>
    </row>
    <row r="14" spans="1:9" ht="15.95" customHeight="1" x14ac:dyDescent="0.2">
      <c r="A14" s="455" t="str">
        <f>'KV_6.sz.mell.'!A15</f>
        <v>Épület energetika fejlesztése</v>
      </c>
      <c r="B14" s="25">
        <f>'KV_6.sz.mell.'!B15</f>
        <v>39585000</v>
      </c>
      <c r="C14" s="25">
        <f>'KV_6.sz.mell.'!C15</f>
        <v>0</v>
      </c>
      <c r="D14" s="25">
        <f>'KV_6.sz.mell.'!D15</f>
        <v>1187550</v>
      </c>
      <c r="E14" s="25">
        <f>'KV_6.sz.mell.'!E15</f>
        <v>38397450</v>
      </c>
      <c r="F14" s="25"/>
      <c r="G14" s="25"/>
      <c r="H14" s="748">
        <f t="shared" si="0"/>
        <v>0</v>
      </c>
      <c r="I14" s="56">
        <f t="shared" si="1"/>
        <v>38397450</v>
      </c>
    </row>
    <row r="15" spans="1:9" ht="15.95" customHeight="1" x14ac:dyDescent="0.2">
      <c r="A15" s="455" t="str">
        <f>'KV_6.sz.mell.'!A16</f>
        <v>Külterületi utak felújítása</v>
      </c>
      <c r="B15" s="25">
        <f>'KV_6.sz.mell.'!B16</f>
        <v>49575760</v>
      </c>
      <c r="C15" s="25">
        <f>'KV_6.sz.mell.'!C16</f>
        <v>0</v>
      </c>
      <c r="D15" s="25">
        <f>'KV_6.sz.mell.'!D16</f>
        <v>0</v>
      </c>
      <c r="E15" s="25">
        <f>'KV_6.sz.mell.'!E16</f>
        <v>49575760</v>
      </c>
      <c r="F15" s="25"/>
      <c r="G15" s="25"/>
      <c r="H15" s="748">
        <f t="shared" si="0"/>
        <v>0</v>
      </c>
      <c r="I15" s="56">
        <f t="shared" si="1"/>
        <v>49575760</v>
      </c>
    </row>
    <row r="16" spans="1:9" ht="15.95" customHeight="1" x14ac:dyDescent="0.2">
      <c r="A16" s="455" t="str">
        <f>'KV_6.sz.mell.'!A17</f>
        <v>Jó itt élni</v>
      </c>
      <c r="B16" s="25">
        <f>'KV_6.sz.mell.'!B17</f>
        <v>23269696</v>
      </c>
      <c r="C16" s="25">
        <f>'KV_6.sz.mell.'!C17</f>
        <v>0</v>
      </c>
      <c r="D16" s="25">
        <f>'KV_6.sz.mell.'!D17</f>
        <v>0</v>
      </c>
      <c r="E16" s="25">
        <f>'KV_6.sz.mell.'!E17</f>
        <v>23269696</v>
      </c>
      <c r="F16" s="25"/>
      <c r="G16" s="25"/>
      <c r="H16" s="748">
        <f t="shared" si="0"/>
        <v>0</v>
      </c>
      <c r="I16" s="56">
        <f t="shared" si="1"/>
        <v>23269696</v>
      </c>
    </row>
    <row r="17" spans="1:9" ht="15.95" customHeight="1" x14ac:dyDescent="0.2">
      <c r="A17" s="455" t="str">
        <f>'KV_6.sz.mell.'!A18</f>
        <v>Humán kapacitás</v>
      </c>
      <c r="B17" s="25">
        <f>'KV_6.sz.mell.'!B18</f>
        <v>4998969</v>
      </c>
      <c r="C17" s="25">
        <f>'KV_6.sz.mell.'!C18</f>
        <v>0</v>
      </c>
      <c r="D17" s="25">
        <f>'KV_6.sz.mell.'!D18</f>
        <v>0</v>
      </c>
      <c r="E17" s="25">
        <f>'KV_6.sz.mell.'!E18</f>
        <v>4998969</v>
      </c>
      <c r="F17" s="25"/>
      <c r="G17" s="25"/>
      <c r="H17" s="748">
        <f t="shared" si="0"/>
        <v>0</v>
      </c>
      <c r="I17" s="56">
        <f t="shared" si="1"/>
        <v>4998969</v>
      </c>
    </row>
    <row r="18" spans="1:9" ht="15.95" customHeight="1" x14ac:dyDescent="0.2">
      <c r="A18" s="455" t="str">
        <f>'KV_6.sz.mell.'!A19</f>
        <v>Felújítások</v>
      </c>
      <c r="B18" s="25">
        <f>'KV_6.sz.mell.'!B19</f>
        <v>117613706</v>
      </c>
      <c r="C18" s="25">
        <f>'KV_6.sz.mell.'!C19</f>
        <v>0</v>
      </c>
      <c r="D18" s="25">
        <f>'KV_6.sz.mell.'!D19</f>
        <v>0</v>
      </c>
      <c r="E18" s="25">
        <f>'KV_6.sz.mell.'!E19</f>
        <v>117613706</v>
      </c>
      <c r="F18" s="25"/>
      <c r="G18" s="25"/>
      <c r="H18" s="748">
        <f t="shared" si="0"/>
        <v>0</v>
      </c>
      <c r="I18" s="56">
        <f t="shared" si="1"/>
        <v>117613706</v>
      </c>
    </row>
    <row r="19" spans="1:9" ht="15.95" customHeight="1" x14ac:dyDescent="0.2">
      <c r="A19" s="455">
        <f>'KV_6.sz.mell.'!A20</f>
        <v>0</v>
      </c>
      <c r="B19" s="25">
        <f>'KV_6.sz.mell.'!B20</f>
        <v>0</v>
      </c>
      <c r="C19" s="25">
        <f>'KV_6.sz.mell.'!C20</f>
        <v>0</v>
      </c>
      <c r="D19" s="25">
        <f>'KV_6.sz.mell.'!D20</f>
        <v>0</v>
      </c>
      <c r="E19" s="25">
        <f>'KV_6.sz.mell.'!E20</f>
        <v>0</v>
      </c>
      <c r="F19" s="25"/>
      <c r="G19" s="25"/>
      <c r="H19" s="748">
        <f t="shared" si="0"/>
        <v>0</v>
      </c>
      <c r="I19" s="56">
        <f t="shared" si="1"/>
        <v>0</v>
      </c>
    </row>
    <row r="20" spans="1:9" ht="15.95" customHeight="1" x14ac:dyDescent="0.2">
      <c r="A20" s="455">
        <f>'KV_6.sz.mell.'!A21</f>
        <v>0</v>
      </c>
      <c r="B20" s="25">
        <f>'KV_6.sz.mell.'!B21</f>
        <v>0</v>
      </c>
      <c r="C20" s="25">
        <f>'KV_6.sz.mell.'!C21</f>
        <v>0</v>
      </c>
      <c r="D20" s="25">
        <f>'KV_6.sz.mell.'!D21</f>
        <v>0</v>
      </c>
      <c r="E20" s="25">
        <f>'KV_6.sz.mell.'!E21</f>
        <v>0</v>
      </c>
      <c r="F20" s="25"/>
      <c r="G20" s="25"/>
      <c r="H20" s="748">
        <f t="shared" si="0"/>
        <v>0</v>
      </c>
      <c r="I20" s="56">
        <f t="shared" si="1"/>
        <v>0</v>
      </c>
    </row>
    <row r="21" spans="1:9" ht="15.95" customHeight="1" x14ac:dyDescent="0.2">
      <c r="A21" s="455">
        <f>'KV_6.sz.mell.'!A22</f>
        <v>0</v>
      </c>
      <c r="B21" s="25">
        <f>'KV_6.sz.mell.'!B22</f>
        <v>0</v>
      </c>
      <c r="C21" s="25">
        <f>'KV_6.sz.mell.'!C22</f>
        <v>0</v>
      </c>
      <c r="D21" s="25">
        <f>'KV_6.sz.mell.'!D22</f>
        <v>0</v>
      </c>
      <c r="E21" s="25">
        <f>'KV_6.sz.mell.'!E22</f>
        <v>0</v>
      </c>
      <c r="F21" s="25"/>
      <c r="G21" s="25"/>
      <c r="H21" s="748">
        <f t="shared" si="0"/>
        <v>0</v>
      </c>
      <c r="I21" s="56">
        <f t="shared" si="1"/>
        <v>0</v>
      </c>
    </row>
    <row r="22" spans="1:9" ht="15.95" customHeight="1" x14ac:dyDescent="0.2">
      <c r="A22" s="455">
        <f>'KV_6.sz.mell.'!A23</f>
        <v>0</v>
      </c>
      <c r="B22" s="25">
        <f>'KV_6.sz.mell.'!B23</f>
        <v>0</v>
      </c>
      <c r="C22" s="25">
        <f>'KV_6.sz.mell.'!C23</f>
        <v>0</v>
      </c>
      <c r="D22" s="25">
        <f>'KV_6.sz.mell.'!D23</f>
        <v>0</v>
      </c>
      <c r="E22" s="25">
        <f>'KV_6.sz.mell.'!E23</f>
        <v>0</v>
      </c>
      <c r="F22" s="25"/>
      <c r="G22" s="25"/>
      <c r="H22" s="748">
        <f t="shared" si="0"/>
        <v>0</v>
      </c>
      <c r="I22" s="56">
        <f t="shared" si="1"/>
        <v>0</v>
      </c>
    </row>
    <row r="23" spans="1:9" ht="15.95" customHeight="1" x14ac:dyDescent="0.2">
      <c r="A23" s="455"/>
      <c r="B23" s="25"/>
      <c r="C23" s="25"/>
      <c r="D23" s="25"/>
      <c r="E23" s="25"/>
      <c r="F23" s="25"/>
      <c r="G23" s="25"/>
      <c r="H23" s="748">
        <f t="shared" si="0"/>
        <v>0</v>
      </c>
      <c r="I23" s="56">
        <f t="shared" si="1"/>
        <v>0</v>
      </c>
    </row>
    <row r="24" spans="1:9" ht="15.95" customHeight="1" thickBot="1" x14ac:dyDescent="0.25">
      <c r="A24" s="455"/>
      <c r="B24" s="26"/>
      <c r="C24" s="458"/>
      <c r="D24" s="26"/>
      <c r="E24" s="26"/>
      <c r="F24" s="26"/>
      <c r="G24" s="26"/>
      <c r="H24" s="748">
        <f t="shared" si="0"/>
        <v>0</v>
      </c>
      <c r="I24" s="58">
        <f t="shared" si="1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552685378</v>
      </c>
      <c r="C25" s="117"/>
      <c r="D25" s="59">
        <f>SUM(D7:D24)</f>
        <v>5424825</v>
      </c>
      <c r="E25" s="59">
        <f>SUM(E7:E24)</f>
        <v>547260553</v>
      </c>
      <c r="F25" s="59"/>
      <c r="G25" s="59"/>
      <c r="H25" s="59">
        <f>SUM(H7:H24)</f>
        <v>0</v>
      </c>
      <c r="I25" s="60">
        <f>SUM(I7:I24)</f>
        <v>547260553</v>
      </c>
    </row>
  </sheetData>
  <sheetProtection sheet="1"/>
  <customSheetViews>
    <customSheetView guid="{9A8A2574-4E4C-4A0E-A4B4-611EAAF4A38D}" scale="120">
      <selection activeCell="L11" sqref="L11:L12"/>
      <pageMargins left="0.39370078740157483" right="0.39370078740157483" top="1.0236220472440944" bottom="0.98425196850393704" header="0.78740157480314965" footer="0.78740157480314965"/>
      <printOptions horizontalCentered="1"/>
      <pageSetup paperSize="9" scale="89" orientation="landscape" horizontalDpi="300" verticalDpi="300" r:id="rId1"/>
      <headerFooter alignWithMargins="0"/>
    </customSheetView>
  </customSheetViews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2"/>
  <headerFooter alignWithMargins="0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I25"/>
  <sheetViews>
    <sheetView zoomScale="120" zoomScaleNormal="120" workbookViewId="0">
      <selection activeCell="H5" sqref="H5"/>
    </sheetView>
  </sheetViews>
  <sheetFormatPr defaultRowHeight="12.75" x14ac:dyDescent="0.2"/>
  <cols>
    <col min="1" max="1" width="38.83203125" style="43" customWidth="1"/>
    <col min="2" max="8" width="15.83203125" style="42" customWidth="1"/>
    <col min="9" max="9" width="15.83203125" style="55" customWidth="1"/>
    <col min="10" max="11" width="12.83203125" style="42" customWidth="1"/>
    <col min="12" max="12" width="13.83203125" style="42" customWidth="1"/>
    <col min="13" max="16384" width="9.33203125" style="42"/>
  </cols>
  <sheetData>
    <row r="1" spans="1:9" ht="15" x14ac:dyDescent="0.2">
      <c r="C1" s="2229" t="str">
        <f>CONCATENATE("4. melléklet ",RM_ALAPADATOK!A7," ",RM_ALAPADATOK!B7," ",RM_ALAPADATOK!C7," ",RM_ALAPADATOK!D7," ",RM_ALAPADATOK!E7," ",RM_ALAPADATOK!F7," ",RM_ALAPADATOK!G7," ",RM_ALAPADATOK!H7)</f>
        <v>4. melléklet a … / 2021. ( ……. ) önkormányzati rendelethez</v>
      </c>
      <c r="D1" s="2230"/>
      <c r="E1" s="2230"/>
      <c r="F1" s="2230"/>
      <c r="G1" s="2230"/>
      <c r="H1" s="2230"/>
      <c r="I1" s="2230"/>
    </row>
    <row r="2" spans="1:9" x14ac:dyDescent="0.2">
      <c r="A2" s="629"/>
      <c r="B2" s="614"/>
      <c r="C2" s="614"/>
      <c r="D2" s="614"/>
      <c r="E2" s="614"/>
      <c r="F2" s="614"/>
      <c r="G2" s="614"/>
      <c r="H2" s="614"/>
      <c r="I2" s="614"/>
    </row>
    <row r="3" spans="1:9" ht="25.5" customHeight="1" x14ac:dyDescent="0.2">
      <c r="A3" s="2133" t="s">
        <v>684</v>
      </c>
      <c r="B3" s="2133"/>
      <c r="C3" s="2133"/>
      <c r="D3" s="2133"/>
      <c r="E3" s="2133"/>
      <c r="F3" s="2133"/>
      <c r="G3" s="2133"/>
      <c r="H3" s="2133"/>
      <c r="I3" s="2133"/>
    </row>
    <row r="4" spans="1:9" ht="22.5" customHeight="1" thickBot="1" x14ac:dyDescent="0.3">
      <c r="A4" s="629"/>
      <c r="B4" s="614"/>
      <c r="C4" s="614"/>
      <c r="D4" s="614"/>
      <c r="E4" s="614"/>
      <c r="F4" s="614"/>
      <c r="G4" s="614"/>
      <c r="H4" s="614"/>
      <c r="I4" s="630" t="str">
        <f>'RM_2.2.sz.mell.'!I2</f>
        <v>Forintban!</v>
      </c>
    </row>
    <row r="5" spans="1:9" s="45" customFormat="1" ht="44.45" customHeight="1" thickBot="1" x14ac:dyDescent="0.25">
      <c r="A5" s="182" t="s">
        <v>66</v>
      </c>
      <c r="B5" s="183" t="s">
        <v>64</v>
      </c>
      <c r="C5" s="183" t="s">
        <v>65</v>
      </c>
      <c r="D5" s="183" t="str">
        <f>+CONCATENATE("Felhasználás   ",LEFT(RM_ÖSSZEFÜGGÉSEK!A6,4)-1,". XII. 31-ig")</f>
        <v>Felhasználás   2020. XII. 31-ig</v>
      </c>
      <c r="E5" s="183" t="str">
        <f>+CONCATENATE(LEFT(RM_ÖSSZEFÜGGÉSEK!A6,4),". évi",CHAR(10),"eredeti előirányzat")</f>
        <v>2021. évi
eredeti előirányzat</v>
      </c>
      <c r="F5" s="712" t="str">
        <f>'RM_3.sz.mell.'!F5</f>
        <v>Eddigi módosítások összege 2021-ben</v>
      </c>
      <c r="G5" s="712" t="str">
        <f>'RM_3.sz.mell.'!G5</f>
        <v>… sz. módosítás</v>
      </c>
      <c r="H5" s="712" t="str">
        <f>'RM_3.sz.mell.'!H5</f>
        <v>Módosítások összesen 2021. …..-ig</v>
      </c>
      <c r="I5" s="747" t="str">
        <f>'RM_3.sz.mell.'!I5</f>
        <v>….számú módosítás utáni előirányzat</v>
      </c>
    </row>
    <row r="6" spans="1:9" s="55" customFormat="1" ht="12" customHeight="1" thickBot="1" x14ac:dyDescent="0.25">
      <c r="A6" s="53" t="s">
        <v>488</v>
      </c>
      <c r="B6" s="54" t="s">
        <v>489</v>
      </c>
      <c r="C6" s="54" t="s">
        <v>490</v>
      </c>
      <c r="D6" s="54" t="s">
        <v>492</v>
      </c>
      <c r="E6" s="54" t="s">
        <v>491</v>
      </c>
      <c r="F6" s="745" t="s">
        <v>493</v>
      </c>
      <c r="G6" s="745" t="s">
        <v>494</v>
      </c>
      <c r="H6" s="745" t="s">
        <v>756</v>
      </c>
      <c r="I6" s="746" t="s">
        <v>757</v>
      </c>
    </row>
    <row r="7" spans="1:9" ht="15.95" customHeight="1" x14ac:dyDescent="0.2">
      <c r="A7" s="455"/>
      <c r="B7" s="25">
        <f>'KV_7.sz.mell.'!B8</f>
        <v>0</v>
      </c>
      <c r="C7" s="25">
        <f>'KV_7.sz.mell.'!C8</f>
        <v>0</v>
      </c>
      <c r="D7" s="25">
        <f>'KV_7.sz.mell.'!D8</f>
        <v>0</v>
      </c>
      <c r="E7" s="25">
        <f>'KV_7.sz.mell.'!E8</f>
        <v>0</v>
      </c>
      <c r="F7" s="25"/>
      <c r="G7" s="25"/>
      <c r="H7" s="748">
        <f>F7+G7</f>
        <v>0</v>
      </c>
      <c r="I7" s="56">
        <f>E7+H7</f>
        <v>0</v>
      </c>
    </row>
    <row r="8" spans="1:9" ht="15.95" customHeight="1" x14ac:dyDescent="0.2">
      <c r="A8" s="455">
        <f>'KV_7.sz.mell.'!A9</f>
        <v>0</v>
      </c>
      <c r="B8" s="25">
        <f>'KV_7.sz.mell.'!B9</f>
        <v>0</v>
      </c>
      <c r="C8" s="25">
        <f>'KV_7.sz.mell.'!C9</f>
        <v>0</v>
      </c>
      <c r="D8" s="25">
        <f>'KV_7.sz.mell.'!D9</f>
        <v>0</v>
      </c>
      <c r="E8" s="25">
        <f>'KV_7.sz.mell.'!E9</f>
        <v>0</v>
      </c>
      <c r="F8" s="25"/>
      <c r="G8" s="25"/>
      <c r="H8" s="748">
        <f>F8+G8</f>
        <v>0</v>
      </c>
      <c r="I8" s="56">
        <f t="shared" ref="I8:I24" si="0">E8+H8</f>
        <v>0</v>
      </c>
    </row>
    <row r="9" spans="1:9" ht="15.95" customHeight="1" x14ac:dyDescent="0.2">
      <c r="A9" s="455">
        <f>'KV_7.sz.mell.'!A10</f>
        <v>0</v>
      </c>
      <c r="B9" s="25">
        <f>'KV_7.sz.mell.'!B10</f>
        <v>0</v>
      </c>
      <c r="C9" s="25">
        <f>'KV_7.sz.mell.'!C10</f>
        <v>0</v>
      </c>
      <c r="D9" s="25">
        <f>'KV_7.sz.mell.'!D10</f>
        <v>0</v>
      </c>
      <c r="E9" s="25">
        <f>'KV_7.sz.mell.'!E10</f>
        <v>0</v>
      </c>
      <c r="F9" s="25"/>
      <c r="G9" s="25"/>
      <c r="H9" s="748">
        <f>F9+G9</f>
        <v>0</v>
      </c>
      <c r="I9" s="56">
        <f t="shared" si="0"/>
        <v>0</v>
      </c>
    </row>
    <row r="10" spans="1:9" ht="15.95" customHeight="1" x14ac:dyDescent="0.2">
      <c r="A10" s="455">
        <f>'KV_7.sz.mell.'!A11</f>
        <v>0</v>
      </c>
      <c r="B10" s="25">
        <f>'KV_7.sz.mell.'!B11</f>
        <v>0</v>
      </c>
      <c r="C10" s="25">
        <f>'KV_7.sz.mell.'!C11</f>
        <v>0</v>
      </c>
      <c r="D10" s="25">
        <f>'KV_7.sz.mell.'!D11</f>
        <v>0</v>
      </c>
      <c r="E10" s="25">
        <f>'KV_7.sz.mell.'!E11</f>
        <v>0</v>
      </c>
      <c r="F10" s="25"/>
      <c r="G10" s="25"/>
      <c r="H10" s="748">
        <f t="shared" ref="H10:H24" si="1">F10+G10</f>
        <v>0</v>
      </c>
      <c r="I10" s="56">
        <f t="shared" si="0"/>
        <v>0</v>
      </c>
    </row>
    <row r="11" spans="1:9" ht="15.95" customHeight="1" x14ac:dyDescent="0.2">
      <c r="A11" s="455">
        <f>'KV_7.sz.mell.'!A12</f>
        <v>0</v>
      </c>
      <c r="B11" s="25">
        <f>'KV_7.sz.mell.'!B12</f>
        <v>0</v>
      </c>
      <c r="C11" s="25">
        <f>'KV_7.sz.mell.'!C12</f>
        <v>0</v>
      </c>
      <c r="D11" s="25">
        <f>'KV_7.sz.mell.'!D12</f>
        <v>0</v>
      </c>
      <c r="E11" s="25">
        <f>'KV_7.sz.mell.'!E12</f>
        <v>0</v>
      </c>
      <c r="F11" s="25"/>
      <c r="G11" s="25"/>
      <c r="H11" s="748">
        <f t="shared" si="1"/>
        <v>0</v>
      </c>
      <c r="I11" s="56">
        <f t="shared" si="0"/>
        <v>0</v>
      </c>
    </row>
    <row r="12" spans="1:9" ht="15.95" customHeight="1" x14ac:dyDescent="0.2">
      <c r="A12" s="455">
        <f>'KV_7.sz.mell.'!A13</f>
        <v>0</v>
      </c>
      <c r="B12" s="25">
        <f>'KV_7.sz.mell.'!B13</f>
        <v>0</v>
      </c>
      <c r="C12" s="25">
        <f>'KV_7.sz.mell.'!C13</f>
        <v>0</v>
      </c>
      <c r="D12" s="25">
        <f>'KV_7.sz.mell.'!D13</f>
        <v>0</v>
      </c>
      <c r="E12" s="25">
        <f>'KV_7.sz.mell.'!E13</f>
        <v>0</v>
      </c>
      <c r="F12" s="25"/>
      <c r="G12" s="25"/>
      <c r="H12" s="748">
        <f t="shared" si="1"/>
        <v>0</v>
      </c>
      <c r="I12" s="56">
        <f t="shared" si="0"/>
        <v>0</v>
      </c>
    </row>
    <row r="13" spans="1:9" ht="15.95" customHeight="1" x14ac:dyDescent="0.2">
      <c r="A13" s="455">
        <f>'KV_7.sz.mell.'!A14</f>
        <v>0</v>
      </c>
      <c r="B13" s="25">
        <f>'KV_7.sz.mell.'!B14</f>
        <v>0</v>
      </c>
      <c r="C13" s="25">
        <f>'KV_7.sz.mell.'!C14</f>
        <v>0</v>
      </c>
      <c r="D13" s="25">
        <f>'KV_7.sz.mell.'!D14</f>
        <v>0</v>
      </c>
      <c r="E13" s="25">
        <f>'KV_7.sz.mell.'!E14</f>
        <v>0</v>
      </c>
      <c r="F13" s="25"/>
      <c r="G13" s="25"/>
      <c r="H13" s="748">
        <f t="shared" si="1"/>
        <v>0</v>
      </c>
      <c r="I13" s="56">
        <f t="shared" si="0"/>
        <v>0</v>
      </c>
    </row>
    <row r="14" spans="1:9" ht="15.95" customHeight="1" x14ac:dyDescent="0.2">
      <c r="A14" s="455">
        <f>'KV_7.sz.mell.'!A15</f>
        <v>0</v>
      </c>
      <c r="B14" s="25">
        <f>'KV_7.sz.mell.'!B15</f>
        <v>0</v>
      </c>
      <c r="C14" s="25">
        <f>'KV_7.sz.mell.'!C15</f>
        <v>0</v>
      </c>
      <c r="D14" s="25">
        <f>'KV_7.sz.mell.'!D15</f>
        <v>0</v>
      </c>
      <c r="E14" s="25">
        <f>'KV_7.sz.mell.'!E15</f>
        <v>0</v>
      </c>
      <c r="F14" s="25"/>
      <c r="G14" s="25"/>
      <c r="H14" s="748">
        <f t="shared" si="1"/>
        <v>0</v>
      </c>
      <c r="I14" s="56">
        <f t="shared" si="0"/>
        <v>0</v>
      </c>
    </row>
    <row r="15" spans="1:9" ht="15.95" customHeight="1" x14ac:dyDescent="0.2">
      <c r="A15" s="455">
        <f>'KV_7.sz.mell.'!A16</f>
        <v>0</v>
      </c>
      <c r="B15" s="25">
        <f>'KV_7.sz.mell.'!B16</f>
        <v>0</v>
      </c>
      <c r="C15" s="25">
        <f>'KV_7.sz.mell.'!C16</f>
        <v>0</v>
      </c>
      <c r="D15" s="25">
        <f>'KV_7.sz.mell.'!D16</f>
        <v>0</v>
      </c>
      <c r="E15" s="25">
        <f>'KV_7.sz.mell.'!E16</f>
        <v>0</v>
      </c>
      <c r="F15" s="25"/>
      <c r="G15" s="25"/>
      <c r="H15" s="748">
        <f t="shared" si="1"/>
        <v>0</v>
      </c>
      <c r="I15" s="56">
        <f t="shared" si="0"/>
        <v>0</v>
      </c>
    </row>
    <row r="16" spans="1:9" ht="15.95" customHeight="1" x14ac:dyDescent="0.2">
      <c r="A16" s="455">
        <f>'KV_7.sz.mell.'!A17</f>
        <v>0</v>
      </c>
      <c r="B16" s="25">
        <f>'KV_7.sz.mell.'!B17</f>
        <v>0</v>
      </c>
      <c r="C16" s="25">
        <f>'KV_7.sz.mell.'!C17</f>
        <v>0</v>
      </c>
      <c r="D16" s="25">
        <f>'KV_7.sz.mell.'!D17</f>
        <v>0</v>
      </c>
      <c r="E16" s="25">
        <f>'KV_7.sz.mell.'!E17</f>
        <v>0</v>
      </c>
      <c r="F16" s="25"/>
      <c r="G16" s="25"/>
      <c r="H16" s="748">
        <f t="shared" si="1"/>
        <v>0</v>
      </c>
      <c r="I16" s="56">
        <f t="shared" si="0"/>
        <v>0</v>
      </c>
    </row>
    <row r="17" spans="1:9" ht="15.95" customHeight="1" x14ac:dyDescent="0.2">
      <c r="A17" s="455">
        <f>'KV_7.sz.mell.'!A18</f>
        <v>0</v>
      </c>
      <c r="B17" s="25">
        <f>'KV_7.sz.mell.'!B18</f>
        <v>0</v>
      </c>
      <c r="C17" s="25">
        <f>'KV_7.sz.mell.'!C18</f>
        <v>0</v>
      </c>
      <c r="D17" s="25">
        <f>'KV_7.sz.mell.'!D18</f>
        <v>0</v>
      </c>
      <c r="E17" s="25">
        <f>'KV_7.sz.mell.'!E18</f>
        <v>0</v>
      </c>
      <c r="F17" s="25"/>
      <c r="G17" s="25"/>
      <c r="H17" s="748">
        <f t="shared" si="1"/>
        <v>0</v>
      </c>
      <c r="I17" s="56">
        <f t="shared" si="0"/>
        <v>0</v>
      </c>
    </row>
    <row r="18" spans="1:9" ht="15.95" customHeight="1" x14ac:dyDescent="0.2">
      <c r="A18" s="455">
        <f>'KV_7.sz.mell.'!A19</f>
        <v>0</v>
      </c>
      <c r="B18" s="25">
        <f>'KV_7.sz.mell.'!B19</f>
        <v>0</v>
      </c>
      <c r="C18" s="25">
        <f>'KV_7.sz.mell.'!C19</f>
        <v>0</v>
      </c>
      <c r="D18" s="25">
        <f>'KV_7.sz.mell.'!D19</f>
        <v>0</v>
      </c>
      <c r="E18" s="25">
        <f>'KV_7.sz.mell.'!E19</f>
        <v>0</v>
      </c>
      <c r="F18" s="25"/>
      <c r="G18" s="25"/>
      <c r="H18" s="748">
        <f t="shared" si="1"/>
        <v>0</v>
      </c>
      <c r="I18" s="56">
        <f t="shared" si="0"/>
        <v>0</v>
      </c>
    </row>
    <row r="19" spans="1:9" ht="15.95" customHeight="1" x14ac:dyDescent="0.2">
      <c r="A19" s="455">
        <f>'KV_7.sz.mell.'!A20</f>
        <v>0</v>
      </c>
      <c r="B19" s="25">
        <f>'KV_7.sz.mell.'!B20</f>
        <v>0</v>
      </c>
      <c r="C19" s="25">
        <f>'KV_7.sz.mell.'!C20</f>
        <v>0</v>
      </c>
      <c r="D19" s="25">
        <f>'KV_7.sz.mell.'!D20</f>
        <v>0</v>
      </c>
      <c r="E19" s="25">
        <f>'KV_7.sz.mell.'!E20</f>
        <v>0</v>
      </c>
      <c r="F19" s="25"/>
      <c r="G19" s="25"/>
      <c r="H19" s="748">
        <f t="shared" si="1"/>
        <v>0</v>
      </c>
      <c r="I19" s="56">
        <f t="shared" si="0"/>
        <v>0</v>
      </c>
    </row>
    <row r="20" spans="1:9" ht="15.95" customHeight="1" x14ac:dyDescent="0.2">
      <c r="A20" s="455">
        <f>'KV_7.sz.mell.'!A21</f>
        <v>0</v>
      </c>
      <c r="B20" s="25">
        <f>'KV_7.sz.mell.'!B21</f>
        <v>0</v>
      </c>
      <c r="C20" s="25">
        <f>'KV_7.sz.mell.'!C21</f>
        <v>0</v>
      </c>
      <c r="D20" s="25">
        <f>'KV_7.sz.mell.'!D21</f>
        <v>0</v>
      </c>
      <c r="E20" s="25">
        <f>'KV_7.sz.mell.'!E21</f>
        <v>0</v>
      </c>
      <c r="F20" s="25"/>
      <c r="G20" s="25"/>
      <c r="H20" s="748">
        <f t="shared" si="1"/>
        <v>0</v>
      </c>
      <c r="I20" s="56">
        <f t="shared" si="0"/>
        <v>0</v>
      </c>
    </row>
    <row r="21" spans="1:9" ht="15.95" customHeight="1" x14ac:dyDescent="0.2">
      <c r="A21" s="455">
        <f>'KV_7.sz.mell.'!A22</f>
        <v>0</v>
      </c>
      <c r="B21" s="25">
        <f>'KV_7.sz.mell.'!B22</f>
        <v>0</v>
      </c>
      <c r="C21" s="25">
        <f>'KV_7.sz.mell.'!C22</f>
        <v>0</v>
      </c>
      <c r="D21" s="25">
        <f>'KV_7.sz.mell.'!D22</f>
        <v>0</v>
      </c>
      <c r="E21" s="25">
        <f>'KV_7.sz.mell.'!E22</f>
        <v>0</v>
      </c>
      <c r="F21" s="25"/>
      <c r="G21" s="25"/>
      <c r="H21" s="748">
        <f t="shared" si="1"/>
        <v>0</v>
      </c>
      <c r="I21" s="56">
        <f t="shared" si="0"/>
        <v>0</v>
      </c>
    </row>
    <row r="22" spans="1:9" ht="15.95" customHeight="1" x14ac:dyDescent="0.2">
      <c r="A22" s="455">
        <f>'KV_7.sz.mell.'!A23</f>
        <v>0</v>
      </c>
      <c r="B22" s="25">
        <f>'KV_7.sz.mell.'!B23</f>
        <v>0</v>
      </c>
      <c r="C22" s="25">
        <f>'KV_7.sz.mell.'!C23</f>
        <v>0</v>
      </c>
      <c r="D22" s="25">
        <f>'KV_7.sz.mell.'!D23</f>
        <v>0</v>
      </c>
      <c r="E22" s="25">
        <f>'KV_7.sz.mell.'!E23</f>
        <v>0</v>
      </c>
      <c r="F22" s="25"/>
      <c r="G22" s="25"/>
      <c r="H22" s="748">
        <f t="shared" si="1"/>
        <v>0</v>
      </c>
      <c r="I22" s="56">
        <f t="shared" si="0"/>
        <v>0</v>
      </c>
    </row>
    <row r="23" spans="1:9" ht="15.95" customHeight="1" x14ac:dyDescent="0.2">
      <c r="A23" s="455">
        <f>'KV_7.sz.mell.'!A24</f>
        <v>0</v>
      </c>
      <c r="B23" s="25">
        <f>'KV_7.sz.mell.'!B24</f>
        <v>0</v>
      </c>
      <c r="C23" s="25">
        <f>'KV_7.sz.mell.'!C24</f>
        <v>0</v>
      </c>
      <c r="D23" s="25">
        <f>'KV_7.sz.mell.'!D24</f>
        <v>0</v>
      </c>
      <c r="E23" s="25">
        <f>'KV_7.sz.mell.'!E24</f>
        <v>0</v>
      </c>
      <c r="F23" s="25"/>
      <c r="G23" s="25"/>
      <c r="H23" s="748">
        <f t="shared" si="1"/>
        <v>0</v>
      </c>
      <c r="I23" s="56">
        <f t="shared" si="0"/>
        <v>0</v>
      </c>
    </row>
    <row r="24" spans="1:9" ht="15.95" customHeight="1" thickBot="1" x14ac:dyDescent="0.25">
      <c r="A24" s="57"/>
      <c r="B24" s="26"/>
      <c r="C24" s="458"/>
      <c r="D24" s="26"/>
      <c r="E24" s="26"/>
      <c r="F24" s="26"/>
      <c r="G24" s="26"/>
      <c r="H24" s="748">
        <f t="shared" si="1"/>
        <v>0</v>
      </c>
      <c r="I24" s="58">
        <f t="shared" si="0"/>
        <v>0</v>
      </c>
    </row>
    <row r="25" spans="1:9" s="61" customFormat="1" ht="18" customHeight="1" thickBot="1" x14ac:dyDescent="0.25">
      <c r="A25" s="184" t="s">
        <v>62</v>
      </c>
      <c r="B25" s="59">
        <f>SUM(B7:B24)</f>
        <v>0</v>
      </c>
      <c r="C25" s="117"/>
      <c r="D25" s="59">
        <f>SUM(D7:D24)</f>
        <v>0</v>
      </c>
      <c r="E25" s="59">
        <f>SUM(E7:E24)</f>
        <v>0</v>
      </c>
      <c r="F25" s="59"/>
      <c r="G25" s="59"/>
      <c r="H25" s="59">
        <f>SUM(H7:H24)</f>
        <v>0</v>
      </c>
      <c r="I25" s="60">
        <f>SUM(I7:I24)</f>
        <v>0</v>
      </c>
    </row>
  </sheetData>
  <sheetProtection sheet="1"/>
  <customSheetViews>
    <customSheetView guid="{9A8A2574-4E4C-4A0E-A4B4-611EAAF4A38D}" scale="120">
      <selection activeCell="H5" sqref="H5"/>
      <pageMargins left="0.39370078740157483" right="0.39370078740157483" top="1.0236220472440944" bottom="0.98425196850393704" header="0.78740157480314965" footer="0.78740157480314965"/>
      <printOptions horizontalCentered="1"/>
      <pageSetup paperSize="9" scale="89" orientation="landscape" horizontalDpi="300" verticalDpi="300" r:id="rId1"/>
      <headerFooter alignWithMargins="0"/>
    </customSheetView>
  </customSheetViews>
  <mergeCells count="2">
    <mergeCell ref="C1:I1"/>
    <mergeCell ref="A3:I3"/>
  </mergeCells>
  <printOptions horizontalCentered="1"/>
  <pageMargins left="0.39370078740157483" right="0.39370078740157483" top="1.0236220472440944" bottom="0.98425196850393704" header="0.78740157480314965" footer="0.78740157480314965"/>
  <pageSetup paperSize="9" scale="89" orientation="landscape" horizontalDpi="300" verticalDpi="300" r:id="rId2"/>
  <headerFooter alignWithMargins="0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J842"/>
  <sheetViews>
    <sheetView topLeftCell="A705" zoomScale="120" zoomScaleNormal="120" zoomScaleSheetLayoutView="120" workbookViewId="0">
      <selection activeCell="E812" sqref="E812"/>
    </sheetView>
  </sheetViews>
  <sheetFormatPr defaultRowHeight="12" customHeight="1" x14ac:dyDescent="0.2"/>
  <cols>
    <col min="1" max="1" width="37" style="1796" customWidth="1"/>
    <col min="2" max="2" width="18.6640625" style="1778" customWidth="1"/>
    <col min="3" max="3" width="20.5" style="1778" customWidth="1"/>
    <col min="4" max="4" width="15.83203125" style="1778" customWidth="1"/>
    <col min="5" max="5" width="13.83203125" style="1778" customWidth="1"/>
    <col min="6" max="7" width="15.83203125" style="1778" customWidth="1"/>
    <col min="8" max="8" width="13.83203125" style="1778" customWidth="1"/>
    <col min="9" max="9" width="15.83203125" style="1778" customWidth="1"/>
    <col min="10" max="10" width="7.1640625" style="1778" customWidth="1"/>
    <col min="11" max="11" width="12.83203125" style="1778" customWidth="1"/>
    <col min="12" max="12" width="13.83203125" style="1778" customWidth="1"/>
    <col min="13" max="16384" width="9.33203125" style="1778"/>
  </cols>
  <sheetData>
    <row r="1" spans="1:10" ht="24.95" customHeight="1" x14ac:dyDescent="0.2">
      <c r="A1" s="2269" t="s">
        <v>1083</v>
      </c>
      <c r="B1" s="2269"/>
      <c r="C1" s="2269"/>
      <c r="D1" s="2269"/>
      <c r="E1" s="2269"/>
      <c r="F1" s="2269"/>
      <c r="G1" s="2269"/>
      <c r="H1" s="2269"/>
      <c r="I1" s="2269"/>
      <c r="J1" s="2299" t="str">
        <f>CONCATENATE("5. melléklet ",RM_ALAPADATOK!A7," ",RM_ALAPADATOK!B7," ",RM_ALAPADATOK!C7," ",RM_ALAPADATOK!D7," ",RM_ALAPADATOK!E7," ",RM_ALAPADATOK!F7," ",RM_ALAPADATOK!G7," ",RM_ALAPADATOK!H7)</f>
        <v>5. melléklet a … / 2021. ( ……. ) önkormányzati rendelethez</v>
      </c>
    </row>
    <row r="2" spans="1:10" ht="24.95" customHeight="1" thickBot="1" x14ac:dyDescent="0.25">
      <c r="A2" s="1779"/>
      <c r="B2" s="1779"/>
      <c r="C2" s="1779"/>
      <c r="D2" s="1779"/>
      <c r="E2" s="1779"/>
      <c r="F2" s="1779"/>
      <c r="G2" s="1779"/>
      <c r="H2" s="2270" t="str">
        <f>H11</f>
        <v>Forintban!</v>
      </c>
      <c r="I2" s="2270"/>
      <c r="J2" s="2299"/>
    </row>
    <row r="3" spans="1:10" ht="20.100000000000001" customHeight="1" thickBot="1" x14ac:dyDescent="0.25">
      <c r="A3" s="2153" t="s">
        <v>137</v>
      </c>
      <c r="B3" s="2154"/>
      <c r="C3" s="2154"/>
      <c r="D3" s="2154"/>
      <c r="E3" s="2154"/>
      <c r="F3" s="2271"/>
      <c r="G3" s="1624" t="s">
        <v>801</v>
      </c>
      <c r="H3" s="1624" t="s">
        <v>1084</v>
      </c>
      <c r="I3" s="1624" t="s">
        <v>799</v>
      </c>
      <c r="J3" s="2299"/>
    </row>
    <row r="4" spans="1:10" ht="20.100000000000001" customHeight="1" x14ac:dyDescent="0.2">
      <c r="A4" s="2272">
        <f>'KV_8.sz.mell.'!A5</f>
        <v>0</v>
      </c>
      <c r="B4" s="2273"/>
      <c r="C4" s="2273"/>
      <c r="D4" s="2273"/>
      <c r="E4" s="2273"/>
      <c r="F4" s="2274"/>
      <c r="G4" s="1743">
        <f>'KV_8.sz.mell.'!E5</f>
        <v>0</v>
      </c>
      <c r="H4" s="1744"/>
      <c r="I4" s="1799">
        <f>G4+H4</f>
        <v>0</v>
      </c>
      <c r="J4" s="2299"/>
    </row>
    <row r="5" spans="1:10" ht="20.100000000000001" customHeight="1" thickBot="1" x14ac:dyDescent="0.25">
      <c r="A5" s="2275">
        <f>'KV_8.sz.mell.'!A6</f>
        <v>0</v>
      </c>
      <c r="B5" s="2276"/>
      <c r="C5" s="2276"/>
      <c r="D5" s="2276"/>
      <c r="E5" s="2276"/>
      <c r="F5" s="2277"/>
      <c r="G5" s="1745">
        <f>'KV_8.sz.mell.'!E6</f>
        <v>0</v>
      </c>
      <c r="H5" s="1747"/>
      <c r="I5" s="1799">
        <f>G5+H5</f>
        <v>0</v>
      </c>
      <c r="J5" s="2299"/>
    </row>
    <row r="6" spans="1:10" ht="20.100000000000001" customHeight="1" thickBot="1" x14ac:dyDescent="0.25">
      <c r="A6" s="2159" t="s">
        <v>802</v>
      </c>
      <c r="B6" s="2160"/>
      <c r="C6" s="2160"/>
      <c r="D6" s="2160"/>
      <c r="E6" s="2160"/>
      <c r="F6" s="2278"/>
      <c r="G6" s="1741">
        <f>SUM(G4:G5)</f>
        <v>0</v>
      </c>
      <c r="H6" s="1625">
        <f>SUM(H4:H5)</f>
        <v>0</v>
      </c>
      <c r="I6" s="1625">
        <f>SUM(I4:I5)</f>
        <v>0</v>
      </c>
      <c r="J6" s="2299"/>
    </row>
    <row r="7" spans="1:10" ht="20.100000000000001" customHeight="1" x14ac:dyDescent="0.2">
      <c r="A7" s="1713"/>
      <c r="B7" s="1713"/>
      <c r="C7" s="1713"/>
      <c r="D7" s="1713"/>
      <c r="E7" s="1713"/>
      <c r="F7" s="1713"/>
      <c r="G7" s="1714"/>
      <c r="H7" s="1714"/>
      <c r="I7" s="1714"/>
      <c r="J7" s="2299"/>
    </row>
    <row r="8" spans="1:10" ht="15.75" x14ac:dyDescent="0.2">
      <c r="A8" s="2161" t="s">
        <v>679</v>
      </c>
      <c r="B8" s="2161"/>
      <c r="C8" s="2161"/>
      <c r="D8" s="2161"/>
      <c r="E8" s="2161"/>
      <c r="F8" s="2161"/>
      <c r="G8" s="2161"/>
      <c r="H8" s="2161"/>
      <c r="I8" s="2161"/>
      <c r="J8" s="2299"/>
    </row>
    <row r="9" spans="1:10" ht="14.25" customHeight="1" x14ac:dyDescent="0.2">
      <c r="A9" s="2162" t="s">
        <v>1082</v>
      </c>
      <c r="B9" s="2161"/>
      <c r="C9" s="2161"/>
      <c r="D9" s="2161"/>
      <c r="E9" s="2161"/>
      <c r="F9" s="2161"/>
      <c r="G9" s="2161"/>
      <c r="H9" s="2161"/>
      <c r="I9" s="2161"/>
      <c r="J9" s="2299"/>
    </row>
    <row r="10" spans="1:10" ht="12" customHeight="1" x14ac:dyDescent="0.2">
      <c r="A10" s="2136" t="s">
        <v>1111</v>
      </c>
      <c r="B10" s="2136"/>
      <c r="C10" s="2267"/>
      <c r="D10" s="2267"/>
      <c r="E10" s="2267"/>
      <c r="F10" s="2267"/>
      <c r="G10" s="2267"/>
      <c r="H10" s="2267"/>
      <c r="I10" s="2267"/>
      <c r="J10" s="2299"/>
    </row>
    <row r="11" spans="1:10" ht="12" customHeight="1" thickBot="1" x14ac:dyDescent="0.25">
      <c r="A11" s="1780"/>
      <c r="B11" s="1780"/>
      <c r="C11" s="1780"/>
      <c r="D11" s="1780"/>
      <c r="E11" s="1780"/>
      <c r="F11" s="1780"/>
      <c r="G11" s="1780"/>
      <c r="H11" s="2268" t="s">
        <v>559</v>
      </c>
      <c r="I11" s="2268"/>
      <c r="J11" s="2299"/>
    </row>
    <row r="12" spans="1:10" ht="12" customHeight="1" thickBot="1" x14ac:dyDescent="0.25">
      <c r="A12" s="2249" t="s">
        <v>130</v>
      </c>
      <c r="B12" s="2252" t="s">
        <v>796</v>
      </c>
      <c r="C12" s="2253"/>
      <c r="D12" s="2253"/>
      <c r="E12" s="2253"/>
      <c r="F12" s="2254"/>
      <c r="G12" s="2254"/>
      <c r="H12" s="2254"/>
      <c r="I12" s="2255"/>
      <c r="J12" s="2299"/>
    </row>
    <row r="13" spans="1:10" ht="12" customHeight="1" thickBot="1" x14ac:dyDescent="0.25">
      <c r="A13" s="2250"/>
      <c r="B13" s="2256" t="s">
        <v>1099</v>
      </c>
      <c r="C13" s="2259" t="s">
        <v>1087</v>
      </c>
      <c r="D13" s="2279"/>
      <c r="E13" s="2279"/>
      <c r="F13" s="2279"/>
      <c r="G13" s="2279"/>
      <c r="H13" s="2279"/>
      <c r="I13" s="2280"/>
      <c r="J13" s="2299"/>
    </row>
    <row r="14" spans="1:10" ht="12" customHeight="1" thickBot="1" x14ac:dyDescent="0.25">
      <c r="A14" s="2250"/>
      <c r="B14" s="2257"/>
      <c r="C14" s="2256" t="str">
        <f>CONCATENATE(RM_TARTALOMJEGYZÉK!A1,". előtti forrás, kiadás")</f>
        <v>2021. előtti forrás, kiadás</v>
      </c>
      <c r="D14" s="1624" t="s">
        <v>798</v>
      </c>
      <c r="E14" s="1624" t="s">
        <v>1084</v>
      </c>
      <c r="F14" s="1781" t="s">
        <v>799</v>
      </c>
      <c r="G14" s="1781" t="s">
        <v>798</v>
      </c>
      <c r="H14" s="1781" t="s">
        <v>1084</v>
      </c>
      <c r="I14" s="1781" t="s">
        <v>799</v>
      </c>
      <c r="J14" s="2299"/>
    </row>
    <row r="15" spans="1:10" ht="12" customHeight="1" thickBot="1" x14ac:dyDescent="0.25">
      <c r="A15" s="2251"/>
      <c r="B15" s="2258"/>
      <c r="C15" s="2262"/>
      <c r="D15" s="2263" t="str">
        <f>CONCATENATE(RM_TARTALOMJEGYZÉK!$A$1,". évi")</f>
        <v>2021. évi</v>
      </c>
      <c r="E15" s="2264"/>
      <c r="F15" s="2265"/>
      <c r="G15" s="2263" t="str">
        <f>CONCATENATE(RM_TARTALOMJEGYZÉK!$A$1,". után")</f>
        <v>2021. után</v>
      </c>
      <c r="H15" s="2266"/>
      <c r="I15" s="2265"/>
      <c r="J15" s="2299"/>
    </row>
    <row r="16" spans="1:10" ht="12" customHeight="1" thickBot="1" x14ac:dyDescent="0.25">
      <c r="A16" s="1782" t="s">
        <v>488</v>
      </c>
      <c r="B16" s="1783" t="s">
        <v>1100</v>
      </c>
      <c r="C16" s="1784" t="s">
        <v>490</v>
      </c>
      <c r="D16" s="1785" t="s">
        <v>492</v>
      </c>
      <c r="E16" s="1785" t="s">
        <v>491</v>
      </c>
      <c r="F16" s="1784" t="s">
        <v>1088</v>
      </c>
      <c r="G16" s="1784" t="s">
        <v>494</v>
      </c>
      <c r="H16" s="1784" t="s">
        <v>495</v>
      </c>
      <c r="I16" s="1786" t="s">
        <v>1089</v>
      </c>
      <c r="J16" s="2299"/>
    </row>
    <row r="17" spans="1:10" ht="12" customHeight="1" x14ac:dyDescent="0.2">
      <c r="A17" s="1634" t="s">
        <v>131</v>
      </c>
      <c r="B17" s="1763">
        <f t="shared" ref="B17:B22" si="0">C17+F17+I17</f>
        <v>0</v>
      </c>
      <c r="C17" s="1763">
        <f>'KV_8.sz.mell.'!C18</f>
        <v>0</v>
      </c>
      <c r="D17" s="1764">
        <f>'KV_8.sz.mell.'!D18</f>
        <v>0</v>
      </c>
      <c r="E17" s="1764">
        <f t="shared" ref="E17:E22" si="1">H34</f>
        <v>0</v>
      </c>
      <c r="F17" s="1765">
        <f t="shared" ref="F17:F22" si="2">D17+E17</f>
        <v>0</v>
      </c>
      <c r="G17" s="1764">
        <f>'KV_8.sz.mell.'!E18</f>
        <v>0</v>
      </c>
      <c r="H17" s="1766">
        <f t="shared" ref="H17:H22" si="3">H51</f>
        <v>0</v>
      </c>
      <c r="I17" s="1767">
        <f t="shared" ref="I17:I22" si="4">G17+H17</f>
        <v>0</v>
      </c>
      <c r="J17" s="2299"/>
    </row>
    <row r="18" spans="1:10" ht="12" customHeight="1" x14ac:dyDescent="0.2">
      <c r="A18" s="1636" t="s">
        <v>143</v>
      </c>
      <c r="B18" s="1768">
        <f t="shared" si="0"/>
        <v>0</v>
      </c>
      <c r="C18" s="1769">
        <f>'KV_8.sz.mell.'!C19</f>
        <v>0</v>
      </c>
      <c r="D18" s="1769">
        <f>'KV_8.sz.mell.'!D19</f>
        <v>0</v>
      </c>
      <c r="E18" s="1769">
        <f t="shared" si="1"/>
        <v>0</v>
      </c>
      <c r="F18" s="1770">
        <f t="shared" si="2"/>
        <v>0</v>
      </c>
      <c r="G18" s="1769">
        <f>'KV_8.sz.mell.'!E19</f>
        <v>0</v>
      </c>
      <c r="H18" s="1771">
        <f t="shared" si="3"/>
        <v>0</v>
      </c>
      <c r="I18" s="1772">
        <f t="shared" si="4"/>
        <v>0</v>
      </c>
      <c r="J18" s="2299"/>
    </row>
    <row r="19" spans="1:10" ht="12" customHeight="1" x14ac:dyDescent="0.2">
      <c r="A19" s="1638" t="s">
        <v>132</v>
      </c>
      <c r="B19" s="1773">
        <f t="shared" si="0"/>
        <v>46539392</v>
      </c>
      <c r="C19" s="1771">
        <f>'KV_8.sz.mell.'!C20</f>
        <v>23269696</v>
      </c>
      <c r="D19" s="1771">
        <f>'KV_8.sz.mell.'!D20</f>
        <v>23269696</v>
      </c>
      <c r="E19" s="1769">
        <f t="shared" si="1"/>
        <v>0</v>
      </c>
      <c r="F19" s="1772">
        <f t="shared" si="2"/>
        <v>23269696</v>
      </c>
      <c r="G19" s="1771">
        <f>'KV_8.sz.mell.'!E20</f>
        <v>0</v>
      </c>
      <c r="H19" s="1771">
        <f t="shared" si="3"/>
        <v>0</v>
      </c>
      <c r="I19" s="1772">
        <f t="shared" si="4"/>
        <v>0</v>
      </c>
      <c r="J19" s="2299"/>
    </row>
    <row r="20" spans="1:10" ht="12" customHeight="1" x14ac:dyDescent="0.2">
      <c r="A20" s="1638" t="s">
        <v>145</v>
      </c>
      <c r="B20" s="1773">
        <f t="shared" si="0"/>
        <v>0</v>
      </c>
      <c r="C20" s="1771">
        <f>'KV_8.sz.mell.'!C21</f>
        <v>0</v>
      </c>
      <c r="D20" s="1771">
        <f>'KV_8.sz.mell.'!D21</f>
        <v>0</v>
      </c>
      <c r="E20" s="1769">
        <f t="shared" si="1"/>
        <v>0</v>
      </c>
      <c r="F20" s="1772">
        <f t="shared" si="2"/>
        <v>0</v>
      </c>
      <c r="G20" s="1771">
        <f>'KV_8.sz.mell.'!E21</f>
        <v>0</v>
      </c>
      <c r="H20" s="1771">
        <f t="shared" si="3"/>
        <v>0</v>
      </c>
      <c r="I20" s="1772">
        <f t="shared" si="4"/>
        <v>0</v>
      </c>
      <c r="J20" s="2299"/>
    </row>
    <row r="21" spans="1:10" ht="12" customHeight="1" x14ac:dyDescent="0.2">
      <c r="A21" s="1638" t="s">
        <v>133</v>
      </c>
      <c r="B21" s="1773">
        <f t="shared" si="0"/>
        <v>0</v>
      </c>
      <c r="C21" s="1771">
        <f>'KV_8.sz.mell.'!C22</f>
        <v>0</v>
      </c>
      <c r="D21" s="1771">
        <f>'KV_8.sz.mell.'!D22</f>
        <v>0</v>
      </c>
      <c r="E21" s="1769">
        <f t="shared" si="1"/>
        <v>0</v>
      </c>
      <c r="F21" s="1772">
        <f t="shared" si="2"/>
        <v>0</v>
      </c>
      <c r="G21" s="1771">
        <f>'KV_8.sz.mell.'!E22</f>
        <v>0</v>
      </c>
      <c r="H21" s="1771">
        <f t="shared" si="3"/>
        <v>0</v>
      </c>
      <c r="I21" s="1772">
        <f t="shared" si="4"/>
        <v>0</v>
      </c>
      <c r="J21" s="2299"/>
    </row>
    <row r="22" spans="1:10" ht="12" customHeight="1" thickBot="1" x14ac:dyDescent="0.25">
      <c r="A22" s="1638" t="s">
        <v>134</v>
      </c>
      <c r="B22" s="1773">
        <f t="shared" si="0"/>
        <v>0</v>
      </c>
      <c r="C22" s="1771">
        <f>'KV_8.sz.mell.'!C23</f>
        <v>0</v>
      </c>
      <c r="D22" s="1771">
        <f>'KV_8.sz.mell.'!D23</f>
        <v>0</v>
      </c>
      <c r="E22" s="1769">
        <f t="shared" si="1"/>
        <v>0</v>
      </c>
      <c r="F22" s="1772">
        <f t="shared" si="2"/>
        <v>0</v>
      </c>
      <c r="G22" s="1771">
        <f>'KV_8.sz.mell.'!E23</f>
        <v>0</v>
      </c>
      <c r="H22" s="1771">
        <f t="shared" si="3"/>
        <v>0</v>
      </c>
      <c r="I22" s="1772">
        <f t="shared" si="4"/>
        <v>0</v>
      </c>
      <c r="J22" s="2299"/>
    </row>
    <row r="23" spans="1:10" ht="12" customHeight="1" thickBot="1" x14ac:dyDescent="0.25">
      <c r="A23" s="1640" t="s">
        <v>135</v>
      </c>
      <c r="B23" s="1740">
        <f t="shared" ref="B23:I23" si="5">B17+SUM(B19:B22)</f>
        <v>46539392</v>
      </c>
      <c r="C23" s="1740">
        <f t="shared" si="5"/>
        <v>23269696</v>
      </c>
      <c r="D23" s="1740">
        <f t="shared" si="5"/>
        <v>23269696</v>
      </c>
      <c r="E23" s="1740">
        <f t="shared" si="5"/>
        <v>0</v>
      </c>
      <c r="F23" s="1740">
        <f t="shared" si="5"/>
        <v>23269696</v>
      </c>
      <c r="G23" s="1740">
        <f t="shared" si="5"/>
        <v>0</v>
      </c>
      <c r="H23" s="1740">
        <f t="shared" si="5"/>
        <v>0</v>
      </c>
      <c r="I23" s="1774">
        <f t="shared" si="5"/>
        <v>0</v>
      </c>
      <c r="J23" s="2299"/>
    </row>
    <row r="24" spans="1:10" ht="12" customHeight="1" x14ac:dyDescent="0.2">
      <c r="A24" s="1641" t="s">
        <v>139</v>
      </c>
      <c r="B24" s="1763">
        <f>C24+F24+I24</f>
        <v>40000000</v>
      </c>
      <c r="C24" s="1764">
        <f>'KV_8.sz.mell.'!C25</f>
        <v>20000000</v>
      </c>
      <c r="D24" s="1764">
        <f>'KV_8.sz.mell.'!D25</f>
        <v>20000000</v>
      </c>
      <c r="E24" s="1764">
        <f>H42</f>
        <v>0</v>
      </c>
      <c r="F24" s="1764">
        <f>D24+E24</f>
        <v>20000000</v>
      </c>
      <c r="G24" s="1764">
        <f>'KV_8.sz.mell.'!E25</f>
        <v>0</v>
      </c>
      <c r="H24" s="1764">
        <f>H59</f>
        <v>0</v>
      </c>
      <c r="I24" s="1767">
        <f>G24+H24</f>
        <v>0</v>
      </c>
      <c r="J24" s="2299"/>
    </row>
    <row r="25" spans="1:10" ht="12" customHeight="1" x14ac:dyDescent="0.2">
      <c r="A25" s="1642" t="s">
        <v>140</v>
      </c>
      <c r="B25" s="1768">
        <f>C25+F25+I25</f>
        <v>0</v>
      </c>
      <c r="C25" s="1771">
        <f>'KV_8.sz.mell.'!C26</f>
        <v>0</v>
      </c>
      <c r="D25" s="1771">
        <f>'KV_8.sz.mell.'!D26</f>
        <v>0</v>
      </c>
      <c r="E25" s="1771">
        <f>H43</f>
        <v>0</v>
      </c>
      <c r="F25" s="1771">
        <f>D25+E25</f>
        <v>0</v>
      </c>
      <c r="G25" s="1771">
        <f>'KV_8.sz.mell.'!E26</f>
        <v>0</v>
      </c>
      <c r="H25" s="1771">
        <f>H60</f>
        <v>0</v>
      </c>
      <c r="I25" s="1772">
        <f>G25+H25</f>
        <v>0</v>
      </c>
      <c r="J25" s="2299"/>
    </row>
    <row r="26" spans="1:10" ht="12" customHeight="1" x14ac:dyDescent="0.2">
      <c r="A26" s="1642" t="s">
        <v>141</v>
      </c>
      <c r="B26" s="1773">
        <f>C26+F26+I26</f>
        <v>6539392</v>
      </c>
      <c r="C26" s="1771">
        <f>'KV_8.sz.mell.'!C27</f>
        <v>3269696</v>
      </c>
      <c r="D26" s="1771">
        <f>'KV_8.sz.mell.'!D27</f>
        <v>3269696</v>
      </c>
      <c r="E26" s="1771">
        <f>H44</f>
        <v>0</v>
      </c>
      <c r="F26" s="1771">
        <f>D26+E26</f>
        <v>3269696</v>
      </c>
      <c r="G26" s="1771">
        <f>'KV_8.sz.mell.'!E27</f>
        <v>0</v>
      </c>
      <c r="H26" s="1771">
        <f>H61</f>
        <v>0</v>
      </c>
      <c r="I26" s="1772">
        <f>G26+H26</f>
        <v>0</v>
      </c>
      <c r="J26" s="2299"/>
    </row>
    <row r="27" spans="1:10" ht="12" customHeight="1" x14ac:dyDescent="0.2">
      <c r="A27" s="1642" t="s">
        <v>142</v>
      </c>
      <c r="B27" s="1773">
        <f>C27+F27+I27</f>
        <v>0</v>
      </c>
      <c r="C27" s="1771">
        <f>'KV_8.sz.mell.'!C28</f>
        <v>0</v>
      </c>
      <c r="D27" s="1771">
        <f>'KV_8.sz.mell.'!D28</f>
        <v>0</v>
      </c>
      <c r="E27" s="1771">
        <f>H45</f>
        <v>0</v>
      </c>
      <c r="F27" s="1771">
        <f>D27+E27</f>
        <v>0</v>
      </c>
      <c r="G27" s="1771">
        <f>'KV_8.sz.mell.'!E28</f>
        <v>0</v>
      </c>
      <c r="H27" s="1771">
        <f>H62</f>
        <v>0</v>
      </c>
      <c r="I27" s="1772">
        <f>G27+H27</f>
        <v>0</v>
      </c>
      <c r="J27" s="2299"/>
    </row>
    <row r="28" spans="1:10" ht="12" customHeight="1" thickBot="1" x14ac:dyDescent="0.25">
      <c r="A28" s="1643"/>
      <c r="B28" s="1775">
        <f>C28+F28+I28</f>
        <v>0</v>
      </c>
      <c r="C28" s="1776">
        <f>'KV_8.sz.mell.'!C29</f>
        <v>0</v>
      </c>
      <c r="D28" s="1776">
        <f>'KV_8.sz.mell.'!D29</f>
        <v>0</v>
      </c>
      <c r="E28" s="1771">
        <f>H46</f>
        <v>0</v>
      </c>
      <c r="F28" s="1776">
        <f>D28+E28</f>
        <v>0</v>
      </c>
      <c r="G28" s="1776">
        <f>'KV_8.sz.mell.'!E29</f>
        <v>0</v>
      </c>
      <c r="H28" s="1771">
        <f>H63</f>
        <v>0</v>
      </c>
      <c r="I28" s="1777">
        <f>G28+H28</f>
        <v>0</v>
      </c>
      <c r="J28" s="2299"/>
    </row>
    <row r="29" spans="1:10" ht="12" customHeight="1" thickBot="1" x14ac:dyDescent="0.25">
      <c r="A29" s="1787" t="s">
        <v>109</v>
      </c>
      <c r="B29" s="1740">
        <f t="shared" ref="B29:I29" si="6">SUM(B24:B28)</f>
        <v>46539392</v>
      </c>
      <c r="C29" s="1740">
        <f t="shared" si="6"/>
        <v>23269696</v>
      </c>
      <c r="D29" s="1740">
        <f t="shared" si="6"/>
        <v>23269696</v>
      </c>
      <c r="E29" s="1740">
        <f t="shared" si="6"/>
        <v>0</v>
      </c>
      <c r="F29" s="1740">
        <f t="shared" si="6"/>
        <v>23269696</v>
      </c>
      <c r="G29" s="1740">
        <f t="shared" si="6"/>
        <v>0</v>
      </c>
      <c r="H29" s="1740">
        <f t="shared" si="6"/>
        <v>0</v>
      </c>
      <c r="I29" s="1774">
        <f t="shared" si="6"/>
        <v>0</v>
      </c>
      <c r="J29" s="2299"/>
    </row>
    <row r="30" spans="1:10" ht="12" customHeight="1" x14ac:dyDescent="0.2">
      <c r="A30" s="2241" t="s">
        <v>800</v>
      </c>
      <c r="B30" s="2241"/>
      <c r="C30" s="2241"/>
      <c r="D30" s="2241"/>
      <c r="E30" s="2241"/>
      <c r="F30" s="2241"/>
      <c r="G30" s="2241"/>
      <c r="H30" s="2241"/>
      <c r="I30" s="2241"/>
      <c r="J30" s="2299"/>
    </row>
    <row r="31" spans="1:10" ht="2.25" customHeight="1" x14ac:dyDescent="0.2">
      <c r="A31" s="1788"/>
      <c r="B31" s="1703"/>
      <c r="C31" s="1703"/>
      <c r="D31" s="1703"/>
      <c r="E31" s="1703"/>
      <c r="F31" s="1703"/>
      <c r="G31" s="1703"/>
      <c r="H31" s="1703"/>
      <c r="I31" s="1704"/>
      <c r="J31" s="1789"/>
    </row>
    <row r="32" spans="1:10" ht="12" customHeight="1" thickBot="1" x14ac:dyDescent="0.25">
      <c r="A32" s="2243" t="str">
        <f>CONCATENATE(RM_TARTALOMJEGYZÉK!A1,". évi költségvetést érintő módosítások")</f>
        <v>2021. évi költségvetést érintő módosítások</v>
      </c>
      <c r="B32" s="2281"/>
      <c r="C32" s="2281"/>
      <c r="D32" s="2281"/>
      <c r="E32" s="2281"/>
      <c r="F32" s="2281"/>
      <c r="G32" s="2281"/>
      <c r="H32" s="2281"/>
      <c r="I32" s="2281"/>
      <c r="J32" s="1789"/>
    </row>
    <row r="33" spans="1:10" ht="12" customHeight="1" thickBot="1" x14ac:dyDescent="0.25">
      <c r="A33" s="1705" t="s">
        <v>130</v>
      </c>
      <c r="B33" s="1723" t="s">
        <v>1101</v>
      </c>
      <c r="C33" s="1723" t="s">
        <v>1102</v>
      </c>
      <c r="D33" s="1723" t="s">
        <v>1103</v>
      </c>
      <c r="E33" s="1723" t="s">
        <v>1104</v>
      </c>
      <c r="F33" s="1723" t="s">
        <v>1105</v>
      </c>
      <c r="G33" s="1723" t="s">
        <v>1106</v>
      </c>
      <c r="H33" s="2282" t="s">
        <v>1107</v>
      </c>
      <c r="I33" s="2283"/>
      <c r="J33" s="1789"/>
    </row>
    <row r="34" spans="1:10" ht="12" customHeight="1" x14ac:dyDescent="0.2">
      <c r="A34" s="1724" t="s">
        <v>131</v>
      </c>
      <c r="B34" s="1725"/>
      <c r="C34" s="1725"/>
      <c r="D34" s="1725"/>
      <c r="E34" s="1725"/>
      <c r="F34" s="1726"/>
      <c r="G34" s="1790"/>
      <c r="H34" s="2284">
        <f>SUM(B34:G34)</f>
        <v>0</v>
      </c>
      <c r="I34" s="2285"/>
      <c r="J34" s="1789"/>
    </row>
    <row r="35" spans="1:10" ht="12" customHeight="1" x14ac:dyDescent="0.2">
      <c r="A35" s="1727" t="s">
        <v>143</v>
      </c>
      <c r="B35" s="1728"/>
      <c r="C35" s="1728"/>
      <c r="D35" s="1728"/>
      <c r="E35" s="1728"/>
      <c r="F35" s="1729"/>
      <c r="G35" s="1791"/>
      <c r="H35" s="2286"/>
      <c r="I35" s="2287"/>
      <c r="J35" s="1789"/>
    </row>
    <row r="36" spans="1:10" ht="12" customHeight="1" x14ac:dyDescent="0.2">
      <c r="A36" s="1730" t="s">
        <v>132</v>
      </c>
      <c r="B36" s="1728"/>
      <c r="C36" s="1728"/>
      <c r="D36" s="1728"/>
      <c r="E36" s="1728"/>
      <c r="F36" s="1729"/>
      <c r="G36" s="1791"/>
      <c r="H36" s="2286">
        <f>SUM(B36:G36)</f>
        <v>0</v>
      </c>
      <c r="I36" s="2287"/>
      <c r="J36" s="1789"/>
    </row>
    <row r="37" spans="1:10" ht="12" customHeight="1" x14ac:dyDescent="0.2">
      <c r="A37" s="1730" t="s">
        <v>145</v>
      </c>
      <c r="B37" s="1728"/>
      <c r="C37" s="1728"/>
      <c r="D37" s="1728"/>
      <c r="E37" s="1728"/>
      <c r="F37" s="1729"/>
      <c r="G37" s="1791"/>
      <c r="H37" s="2286">
        <f>SUM(B37:G37)</f>
        <v>0</v>
      </c>
      <c r="I37" s="2287"/>
      <c r="J37" s="1789"/>
    </row>
    <row r="38" spans="1:10" ht="12" customHeight="1" x14ac:dyDescent="0.2">
      <c r="A38" s="1730" t="s">
        <v>133</v>
      </c>
      <c r="B38" s="1728"/>
      <c r="C38" s="1728"/>
      <c r="D38" s="1728"/>
      <c r="E38" s="1728"/>
      <c r="F38" s="1729"/>
      <c r="G38" s="1791"/>
      <c r="H38" s="2286">
        <f>SUM(B38:G38)</f>
        <v>0</v>
      </c>
      <c r="I38" s="2287"/>
      <c r="J38" s="1789"/>
    </row>
    <row r="39" spans="1:10" ht="12" customHeight="1" thickBot="1" x14ac:dyDescent="0.25">
      <c r="A39" s="1730" t="s">
        <v>134</v>
      </c>
      <c r="B39" s="1731"/>
      <c r="C39" s="1731"/>
      <c r="D39" s="1731"/>
      <c r="E39" s="1731"/>
      <c r="F39" s="1732"/>
      <c r="G39" s="1792"/>
      <c r="H39" s="2288">
        <f>SUM(B39:G39)</f>
        <v>0</v>
      </c>
      <c r="I39" s="2289"/>
      <c r="J39" s="1789"/>
    </row>
    <row r="40" spans="1:10" ht="12" customHeight="1" thickBot="1" x14ac:dyDescent="0.25">
      <c r="A40" s="1707" t="s">
        <v>52</v>
      </c>
      <c r="B40" s="1740">
        <f t="shared" ref="B40:I40" si="7">B34+SUM(B36:B39)</f>
        <v>0</v>
      </c>
      <c r="C40" s="1740">
        <f t="shared" si="7"/>
        <v>0</v>
      </c>
      <c r="D40" s="1740">
        <f t="shared" si="7"/>
        <v>0</v>
      </c>
      <c r="E40" s="1740">
        <f t="shared" si="7"/>
        <v>0</v>
      </c>
      <c r="F40" s="1740">
        <f t="shared" si="7"/>
        <v>0</v>
      </c>
      <c r="G40" s="1798">
        <f t="shared" si="7"/>
        <v>0</v>
      </c>
      <c r="H40" s="2290">
        <f t="shared" si="7"/>
        <v>0</v>
      </c>
      <c r="I40" s="2291">
        <f t="shared" si="7"/>
        <v>0</v>
      </c>
      <c r="J40" s="1789"/>
    </row>
    <row r="41" spans="1:10" ht="12" customHeight="1" thickBot="1" x14ac:dyDescent="0.25">
      <c r="A41" s="1705" t="s">
        <v>56</v>
      </c>
      <c r="B41" s="1733" t="s">
        <v>1101</v>
      </c>
      <c r="C41" s="1733" t="s">
        <v>1102</v>
      </c>
      <c r="D41" s="1733" t="s">
        <v>1103</v>
      </c>
      <c r="E41" s="1733" t="s">
        <v>1104</v>
      </c>
      <c r="F41" s="1733" t="s">
        <v>1105</v>
      </c>
      <c r="G41" s="1733" t="s">
        <v>1106</v>
      </c>
      <c r="H41" s="2292" t="s">
        <v>1107</v>
      </c>
      <c r="I41" s="2293"/>
      <c r="J41" s="1789"/>
    </row>
    <row r="42" spans="1:10" ht="12" customHeight="1" x14ac:dyDescent="0.2">
      <c r="A42" s="1734" t="s">
        <v>139</v>
      </c>
      <c r="B42" s="1735"/>
      <c r="C42" s="1735"/>
      <c r="D42" s="1735"/>
      <c r="E42" s="1735"/>
      <c r="F42" s="1736"/>
      <c r="G42" s="1793"/>
      <c r="H42" s="2294">
        <f>SUM(B42:G42)</f>
        <v>0</v>
      </c>
      <c r="I42" s="2295"/>
      <c r="J42" s="1789"/>
    </row>
    <row r="43" spans="1:10" ht="12" customHeight="1" x14ac:dyDescent="0.2">
      <c r="A43" s="1737" t="s">
        <v>140</v>
      </c>
      <c r="B43" s="1728"/>
      <c r="C43" s="1728"/>
      <c r="D43" s="1728"/>
      <c r="E43" s="1728"/>
      <c r="F43" s="1729"/>
      <c r="G43" s="1791"/>
      <c r="H43" s="2286">
        <f>SUM(B43:G43)</f>
        <v>0</v>
      </c>
      <c r="I43" s="2287"/>
      <c r="J43" s="1789"/>
    </row>
    <row r="44" spans="1:10" ht="12" customHeight="1" x14ac:dyDescent="0.2">
      <c r="A44" s="1737" t="s">
        <v>141</v>
      </c>
      <c r="B44" s="1728"/>
      <c r="C44" s="1728"/>
      <c r="D44" s="1728"/>
      <c r="E44" s="1728"/>
      <c r="F44" s="1729"/>
      <c r="G44" s="1791"/>
      <c r="H44" s="2286"/>
      <c r="I44" s="2287"/>
      <c r="J44" s="1789"/>
    </row>
    <row r="45" spans="1:10" ht="12" customHeight="1" x14ac:dyDescent="0.2">
      <c r="A45" s="1737" t="s">
        <v>142</v>
      </c>
      <c r="B45" s="1728"/>
      <c r="C45" s="1728"/>
      <c r="D45" s="1728"/>
      <c r="E45" s="1728"/>
      <c r="F45" s="1729"/>
      <c r="G45" s="1791"/>
      <c r="H45" s="2286">
        <f>SUM(B45:G45)</f>
        <v>0</v>
      </c>
      <c r="I45" s="2287"/>
      <c r="J45" s="1789"/>
    </row>
    <row r="46" spans="1:10" ht="12" customHeight="1" thickBot="1" x14ac:dyDescent="0.25">
      <c r="A46" s="1643"/>
      <c r="B46" s="1731"/>
      <c r="C46" s="1731"/>
      <c r="D46" s="1731"/>
      <c r="E46" s="1731"/>
      <c r="F46" s="1732"/>
      <c r="G46" s="1792"/>
      <c r="H46" s="2288">
        <f>SUM(B46:G46)</f>
        <v>0</v>
      </c>
      <c r="I46" s="2289"/>
      <c r="J46" s="1789"/>
    </row>
    <row r="47" spans="1:10" ht="12" customHeight="1" thickBot="1" x14ac:dyDescent="0.25">
      <c r="A47" s="1707" t="s">
        <v>52</v>
      </c>
      <c r="B47" s="1740">
        <f>SUM(B42:B46)</f>
        <v>0</v>
      </c>
      <c r="C47" s="1740">
        <f t="shared" ref="C47:I47" si="8">SUM(C42:C46)</f>
        <v>0</v>
      </c>
      <c r="D47" s="1740">
        <f t="shared" si="8"/>
        <v>0</v>
      </c>
      <c r="E47" s="1740">
        <f t="shared" si="8"/>
        <v>0</v>
      </c>
      <c r="F47" s="1740">
        <f t="shared" si="8"/>
        <v>0</v>
      </c>
      <c r="G47" s="1798">
        <f t="shared" si="8"/>
        <v>0</v>
      </c>
      <c r="H47" s="2290">
        <f t="shared" si="8"/>
        <v>0</v>
      </c>
      <c r="I47" s="2291">
        <f t="shared" si="8"/>
        <v>0</v>
      </c>
      <c r="J47" s="1789"/>
    </row>
    <row r="48" spans="1:10" ht="2.25" customHeight="1" x14ac:dyDescent="0.2">
      <c r="A48" s="2241"/>
      <c r="B48" s="2242"/>
      <c r="C48" s="2242"/>
      <c r="D48" s="2242"/>
      <c r="E48" s="2242"/>
      <c r="F48" s="2242"/>
      <c r="G48" s="2242"/>
      <c r="H48" s="2242"/>
      <c r="I48" s="2242"/>
      <c r="J48" s="1710"/>
    </row>
    <row r="49" spans="1:10" ht="12" customHeight="1" thickBot="1" x14ac:dyDescent="0.25">
      <c r="A49" s="2243" t="str">
        <f>CONCATENATE(RM_TARTALOMJEGYZÉK!A1,". utáni  költségvetést érintő módosítások")</f>
        <v>2021. utáni  költségvetést érintő módosítások</v>
      </c>
      <c r="B49" s="2281"/>
      <c r="C49" s="2281"/>
      <c r="D49" s="2281"/>
      <c r="E49" s="2281"/>
      <c r="F49" s="2281"/>
      <c r="G49" s="2281"/>
      <c r="H49" s="2281"/>
      <c r="I49" s="2281"/>
      <c r="J49" s="1710"/>
    </row>
    <row r="50" spans="1:10" ht="12" customHeight="1" thickBot="1" x14ac:dyDescent="0.25">
      <c r="A50" s="1705" t="s">
        <v>130</v>
      </c>
      <c r="B50" s="1723" t="s">
        <v>1101</v>
      </c>
      <c r="C50" s="1723" t="s">
        <v>1102</v>
      </c>
      <c r="D50" s="1723" t="s">
        <v>1103</v>
      </c>
      <c r="E50" s="1723" t="s">
        <v>1104</v>
      </c>
      <c r="F50" s="1723" t="s">
        <v>1105</v>
      </c>
      <c r="G50" s="1723" t="s">
        <v>1106</v>
      </c>
      <c r="H50" s="2282" t="s">
        <v>1107</v>
      </c>
      <c r="I50" s="2283"/>
      <c r="J50" s="1710"/>
    </row>
    <row r="51" spans="1:10" ht="12" customHeight="1" x14ac:dyDescent="0.2">
      <c r="A51" s="1724" t="s">
        <v>131</v>
      </c>
      <c r="B51" s="1735"/>
      <c r="C51" s="1735"/>
      <c r="D51" s="1735"/>
      <c r="E51" s="1735"/>
      <c r="F51" s="1736"/>
      <c r="G51" s="1736"/>
      <c r="H51" s="2294">
        <f t="shared" ref="H51:H56" si="9">SUM(B51:G51)</f>
        <v>0</v>
      </c>
      <c r="I51" s="2295"/>
      <c r="J51" s="1710"/>
    </row>
    <row r="52" spans="1:10" ht="12" customHeight="1" x14ac:dyDescent="0.2">
      <c r="A52" s="1727" t="s">
        <v>143</v>
      </c>
      <c r="B52" s="1728"/>
      <c r="C52" s="1728"/>
      <c r="D52" s="1728"/>
      <c r="E52" s="1728"/>
      <c r="F52" s="1729"/>
      <c r="G52" s="1738"/>
      <c r="H52" s="2286">
        <f t="shared" si="9"/>
        <v>0</v>
      </c>
      <c r="I52" s="2287"/>
      <c r="J52" s="1710"/>
    </row>
    <row r="53" spans="1:10" ht="12" customHeight="1" x14ac:dyDescent="0.2">
      <c r="A53" s="1730" t="s">
        <v>132</v>
      </c>
      <c r="B53" s="1728"/>
      <c r="C53" s="1728"/>
      <c r="D53" s="1728"/>
      <c r="E53" s="1728"/>
      <c r="F53" s="1729"/>
      <c r="G53" s="1738"/>
      <c r="H53" s="2286">
        <f t="shared" si="9"/>
        <v>0</v>
      </c>
      <c r="I53" s="2287"/>
      <c r="J53" s="1710"/>
    </row>
    <row r="54" spans="1:10" ht="12" customHeight="1" x14ac:dyDescent="0.2">
      <c r="A54" s="1730" t="s">
        <v>145</v>
      </c>
      <c r="B54" s="1728"/>
      <c r="C54" s="1728"/>
      <c r="D54" s="1728"/>
      <c r="E54" s="1728"/>
      <c r="F54" s="1729"/>
      <c r="G54" s="1738"/>
      <c r="H54" s="2286">
        <f t="shared" si="9"/>
        <v>0</v>
      </c>
      <c r="I54" s="2287"/>
      <c r="J54" s="1710"/>
    </row>
    <row r="55" spans="1:10" ht="12" customHeight="1" x14ac:dyDescent="0.2">
      <c r="A55" s="1730" t="s">
        <v>133</v>
      </c>
      <c r="B55" s="1728"/>
      <c r="C55" s="1728"/>
      <c r="D55" s="1728"/>
      <c r="E55" s="1728"/>
      <c r="F55" s="1729"/>
      <c r="G55" s="1738"/>
      <c r="H55" s="2286">
        <f t="shared" si="9"/>
        <v>0</v>
      </c>
      <c r="I55" s="2287"/>
      <c r="J55" s="1710"/>
    </row>
    <row r="56" spans="1:10" ht="12" customHeight="1" thickBot="1" x14ac:dyDescent="0.25">
      <c r="A56" s="1730" t="s">
        <v>134</v>
      </c>
      <c r="B56" s="1731"/>
      <c r="C56" s="1731"/>
      <c r="D56" s="1731"/>
      <c r="E56" s="1731"/>
      <c r="F56" s="1732"/>
      <c r="G56" s="1739"/>
      <c r="H56" s="2288">
        <f t="shared" si="9"/>
        <v>0</v>
      </c>
      <c r="I56" s="2289"/>
      <c r="J56" s="1710"/>
    </row>
    <row r="57" spans="1:10" ht="12" customHeight="1" thickBot="1" x14ac:dyDescent="0.25">
      <c r="A57" s="1707" t="s">
        <v>52</v>
      </c>
      <c r="B57" s="1740">
        <f t="shared" ref="B57:I57" si="10">B51+SUM(B53:B56)</f>
        <v>0</v>
      </c>
      <c r="C57" s="1740">
        <f t="shared" si="10"/>
        <v>0</v>
      </c>
      <c r="D57" s="1740">
        <f t="shared" si="10"/>
        <v>0</v>
      </c>
      <c r="E57" s="1740">
        <f t="shared" si="10"/>
        <v>0</v>
      </c>
      <c r="F57" s="1740">
        <f t="shared" si="10"/>
        <v>0</v>
      </c>
      <c r="G57" s="1740">
        <f t="shared" si="10"/>
        <v>0</v>
      </c>
      <c r="H57" s="2290">
        <f t="shared" si="10"/>
        <v>0</v>
      </c>
      <c r="I57" s="2291">
        <f t="shared" si="10"/>
        <v>0</v>
      </c>
      <c r="J57" s="1710"/>
    </row>
    <row r="58" spans="1:10" ht="12" customHeight="1" thickBot="1" x14ac:dyDescent="0.25">
      <c r="A58" s="1705" t="s">
        <v>56</v>
      </c>
      <c r="B58" s="1723" t="s">
        <v>1101</v>
      </c>
      <c r="C58" s="1723" t="s">
        <v>1102</v>
      </c>
      <c r="D58" s="1723" t="s">
        <v>1103</v>
      </c>
      <c r="E58" s="1723" t="s">
        <v>1104</v>
      </c>
      <c r="F58" s="1723" t="s">
        <v>1105</v>
      </c>
      <c r="G58" s="1723" t="s">
        <v>1106</v>
      </c>
      <c r="H58" s="2282" t="s">
        <v>1107</v>
      </c>
      <c r="I58" s="2283"/>
      <c r="J58" s="1710"/>
    </row>
    <row r="59" spans="1:10" ht="12" customHeight="1" x14ac:dyDescent="0.2">
      <c r="A59" s="1734" t="s">
        <v>139</v>
      </c>
      <c r="B59" s="1735"/>
      <c r="C59" s="1735"/>
      <c r="D59" s="1735"/>
      <c r="E59" s="1735"/>
      <c r="F59" s="1736"/>
      <c r="G59" s="1736"/>
      <c r="H59" s="2294">
        <f>SUM(B59:G59)</f>
        <v>0</v>
      </c>
      <c r="I59" s="2295"/>
      <c r="J59" s="1710"/>
    </row>
    <row r="60" spans="1:10" ht="12" customHeight="1" x14ac:dyDescent="0.2">
      <c r="A60" s="1737" t="s">
        <v>140</v>
      </c>
      <c r="B60" s="1728"/>
      <c r="C60" s="1728"/>
      <c r="D60" s="1728"/>
      <c r="E60" s="1728"/>
      <c r="F60" s="1729"/>
      <c r="G60" s="1738"/>
      <c r="H60" s="2286">
        <f>SUM(B60:G60)</f>
        <v>0</v>
      </c>
      <c r="I60" s="2287"/>
      <c r="J60" s="1710"/>
    </row>
    <row r="61" spans="1:10" ht="12" customHeight="1" x14ac:dyDescent="0.2">
      <c r="A61" s="1737" t="s">
        <v>141</v>
      </c>
      <c r="B61" s="1728"/>
      <c r="C61" s="1728"/>
      <c r="D61" s="1728"/>
      <c r="E61" s="1728"/>
      <c r="F61" s="1729"/>
      <c r="G61" s="1738"/>
      <c r="H61" s="2286">
        <f>SUM(B61:G61)</f>
        <v>0</v>
      </c>
      <c r="I61" s="2287"/>
      <c r="J61" s="1710"/>
    </row>
    <row r="62" spans="1:10" ht="12" customHeight="1" x14ac:dyDescent="0.2">
      <c r="A62" s="1737" t="s">
        <v>142</v>
      </c>
      <c r="B62" s="1728"/>
      <c r="C62" s="1728"/>
      <c r="D62" s="1728"/>
      <c r="E62" s="1728"/>
      <c r="F62" s="1729"/>
      <c r="G62" s="1738"/>
      <c r="H62" s="2286">
        <f>SUM(B62:G62)</f>
        <v>0</v>
      </c>
      <c r="I62" s="2287"/>
      <c r="J62" s="1710"/>
    </row>
    <row r="63" spans="1:10" ht="12" customHeight="1" thickBot="1" x14ac:dyDescent="0.25">
      <c r="A63" s="1643"/>
      <c r="B63" s="1731"/>
      <c r="C63" s="1731"/>
      <c r="D63" s="1731"/>
      <c r="E63" s="1731"/>
      <c r="F63" s="1732"/>
      <c r="G63" s="1739"/>
      <c r="H63" s="2288">
        <f>SUM(B63:G63)</f>
        <v>0</v>
      </c>
      <c r="I63" s="2289"/>
      <c r="J63" s="1710"/>
    </row>
    <row r="64" spans="1:10" ht="12" customHeight="1" thickBot="1" x14ac:dyDescent="0.25">
      <c r="A64" s="1707" t="s">
        <v>52</v>
      </c>
      <c r="B64" s="1740">
        <f t="shared" ref="B64:I64" si="11">SUM(B59:B63)</f>
        <v>0</v>
      </c>
      <c r="C64" s="1740">
        <f t="shared" si="11"/>
        <v>0</v>
      </c>
      <c r="D64" s="1740">
        <f t="shared" si="11"/>
        <v>0</v>
      </c>
      <c r="E64" s="1740">
        <f t="shared" si="11"/>
        <v>0</v>
      </c>
      <c r="F64" s="1740">
        <f t="shared" si="11"/>
        <v>0</v>
      </c>
      <c r="G64" s="1740">
        <f t="shared" si="11"/>
        <v>0</v>
      </c>
      <c r="H64" s="2290">
        <f t="shared" si="11"/>
        <v>0</v>
      </c>
      <c r="I64" s="2291">
        <f t="shared" si="11"/>
        <v>0</v>
      </c>
      <c r="J64" s="1710"/>
    </row>
    <row r="65" spans="1:10" ht="12" customHeight="1" x14ac:dyDescent="0.2">
      <c r="A65" s="2136" t="s">
        <v>136</v>
      </c>
      <c r="B65" s="2136"/>
      <c r="C65" s="2267"/>
      <c r="D65" s="2267"/>
      <c r="E65" s="2267"/>
      <c r="F65" s="2267"/>
      <c r="G65" s="2267"/>
      <c r="H65" s="2267"/>
      <c r="I65" s="2267"/>
      <c r="J65" s="1789"/>
    </row>
    <row r="66" spans="1:10" ht="12" customHeight="1" thickBot="1" x14ac:dyDescent="0.25">
      <c r="A66" s="1780"/>
      <c r="B66" s="1780"/>
      <c r="C66" s="1780"/>
      <c r="D66" s="1780"/>
      <c r="E66" s="1780"/>
      <c r="F66" s="1780"/>
      <c r="G66" s="1780"/>
      <c r="H66" s="2268" t="s">
        <v>559</v>
      </c>
      <c r="I66" s="2268"/>
      <c r="J66" s="1789"/>
    </row>
    <row r="67" spans="1:10" ht="12" customHeight="1" thickBot="1" x14ac:dyDescent="0.25">
      <c r="A67" s="2249" t="s">
        <v>130</v>
      </c>
      <c r="B67" s="2252" t="s">
        <v>796</v>
      </c>
      <c r="C67" s="2253"/>
      <c r="D67" s="2253"/>
      <c r="E67" s="2253"/>
      <c r="F67" s="2254"/>
      <c r="G67" s="2254"/>
      <c r="H67" s="2254"/>
      <c r="I67" s="2255"/>
      <c r="J67" s="1789"/>
    </row>
    <row r="68" spans="1:10" ht="12" customHeight="1" thickBot="1" x14ac:dyDescent="0.25">
      <c r="A68" s="2250"/>
      <c r="B68" s="2256" t="s">
        <v>1099</v>
      </c>
      <c r="C68" s="2259" t="s">
        <v>1087</v>
      </c>
      <c r="D68" s="2279"/>
      <c r="E68" s="2279"/>
      <c r="F68" s="2279"/>
      <c r="G68" s="2279"/>
      <c r="H68" s="2279"/>
      <c r="I68" s="2280"/>
      <c r="J68" s="1789"/>
    </row>
    <row r="69" spans="1:10" ht="12" customHeight="1" thickBot="1" x14ac:dyDescent="0.25">
      <c r="A69" s="2250"/>
      <c r="B69" s="2257"/>
      <c r="C69" s="2256" t="str">
        <f>CONCATENATE(RM_TARTALOMJEGYZÉK!A1,". előtti forrás, kiadás")</f>
        <v>2021. előtti forrás, kiadás</v>
      </c>
      <c r="D69" s="1624" t="s">
        <v>798</v>
      </c>
      <c r="E69" s="1624" t="s">
        <v>1084</v>
      </c>
      <c r="F69" s="1781" t="s">
        <v>799</v>
      </c>
      <c r="G69" s="1781" t="s">
        <v>798</v>
      </c>
      <c r="H69" s="1781" t="s">
        <v>1084</v>
      </c>
      <c r="I69" s="1781" t="s">
        <v>799</v>
      </c>
      <c r="J69" s="1789"/>
    </row>
    <row r="70" spans="1:10" ht="12" customHeight="1" thickBot="1" x14ac:dyDescent="0.25">
      <c r="A70" s="2251"/>
      <c r="B70" s="2258"/>
      <c r="C70" s="2262"/>
      <c r="D70" s="2263" t="str">
        <f>CONCATENATE(RM_TARTALOMJEGYZÉK!$A$1,". évi")</f>
        <v>2021. évi</v>
      </c>
      <c r="E70" s="2264"/>
      <c r="F70" s="2265"/>
      <c r="G70" s="2263" t="str">
        <f>CONCATENATE(RM_TARTALOMJEGYZÉK!$A$1,". után")</f>
        <v>2021. után</v>
      </c>
      <c r="H70" s="2266"/>
      <c r="I70" s="2265"/>
      <c r="J70" s="1789"/>
    </row>
    <row r="71" spans="1:10" ht="12" customHeight="1" thickBot="1" x14ac:dyDescent="0.25">
      <c r="A71" s="1782" t="s">
        <v>488</v>
      </c>
      <c r="B71" s="1783" t="s">
        <v>1100</v>
      </c>
      <c r="C71" s="1784" t="s">
        <v>490</v>
      </c>
      <c r="D71" s="1785" t="s">
        <v>492</v>
      </c>
      <c r="E71" s="1785" t="s">
        <v>491</v>
      </c>
      <c r="F71" s="1784" t="s">
        <v>1088</v>
      </c>
      <c r="G71" s="1784" t="s">
        <v>494</v>
      </c>
      <c r="H71" s="1784" t="s">
        <v>495</v>
      </c>
      <c r="I71" s="1786" t="s">
        <v>1089</v>
      </c>
      <c r="J71" s="1789"/>
    </row>
    <row r="72" spans="1:10" ht="12" customHeight="1" x14ac:dyDescent="0.2">
      <c r="A72" s="1634" t="s">
        <v>131</v>
      </c>
      <c r="B72" s="1763">
        <f t="shared" ref="B72:B77" si="12">C72+F72+I72</f>
        <v>0</v>
      </c>
      <c r="C72" s="1763">
        <f>'KV_8.sz.mell.'!C40</f>
        <v>0</v>
      </c>
      <c r="D72" s="1764">
        <f>'KV_8.sz.mell.'!D40</f>
        <v>0</v>
      </c>
      <c r="E72" s="1764">
        <f t="shared" ref="E72:E77" si="13">H88</f>
        <v>0</v>
      </c>
      <c r="F72" s="1765">
        <f t="shared" ref="F72:F77" si="14">D72+E72</f>
        <v>0</v>
      </c>
      <c r="G72" s="1764">
        <f>'KV_8.sz.mell.'!E40</f>
        <v>0</v>
      </c>
      <c r="H72" s="1766">
        <f t="shared" ref="H72:H77" si="15">H105</f>
        <v>0</v>
      </c>
      <c r="I72" s="1767">
        <f t="shared" ref="I72:I77" si="16">G72+H72</f>
        <v>0</v>
      </c>
      <c r="J72" s="1789"/>
    </row>
    <row r="73" spans="1:10" ht="12" customHeight="1" x14ac:dyDescent="0.2">
      <c r="A73" s="1636" t="s">
        <v>143</v>
      </c>
      <c r="B73" s="1768">
        <f t="shared" si="12"/>
        <v>0</v>
      </c>
      <c r="C73" s="1769">
        <f>'KV_8.sz.mell.'!C41</f>
        <v>0</v>
      </c>
      <c r="D73" s="1769">
        <f>'KV_8.sz.mell.'!D41</f>
        <v>0</v>
      </c>
      <c r="E73" s="1769">
        <f t="shared" si="13"/>
        <v>0</v>
      </c>
      <c r="F73" s="1770">
        <f t="shared" si="14"/>
        <v>0</v>
      </c>
      <c r="G73" s="1769">
        <f>'KV_8.sz.mell.'!E41</f>
        <v>0</v>
      </c>
      <c r="H73" s="1771">
        <f t="shared" si="15"/>
        <v>0</v>
      </c>
      <c r="I73" s="1772">
        <f t="shared" si="16"/>
        <v>0</v>
      </c>
      <c r="J73" s="1789"/>
    </row>
    <row r="74" spans="1:10" ht="12" customHeight="1" x14ac:dyDescent="0.2">
      <c r="A74" s="1638" t="s">
        <v>132</v>
      </c>
      <c r="B74" s="1773">
        <f t="shared" si="12"/>
        <v>99151520</v>
      </c>
      <c r="C74" s="1771">
        <f>'KV_8.sz.mell.'!C42</f>
        <v>49575760</v>
      </c>
      <c r="D74" s="1771">
        <f>'KV_8.sz.mell.'!D42</f>
        <v>49575760</v>
      </c>
      <c r="E74" s="1769">
        <f t="shared" si="13"/>
        <v>0</v>
      </c>
      <c r="F74" s="1772">
        <f t="shared" si="14"/>
        <v>49575760</v>
      </c>
      <c r="G74" s="1771">
        <f>'KV_8.sz.mell.'!E42</f>
        <v>0</v>
      </c>
      <c r="H74" s="1771">
        <f t="shared" si="15"/>
        <v>0</v>
      </c>
      <c r="I74" s="1772">
        <f t="shared" si="16"/>
        <v>0</v>
      </c>
      <c r="J74" s="1789"/>
    </row>
    <row r="75" spans="1:10" ht="12" customHeight="1" x14ac:dyDescent="0.2">
      <c r="A75" s="1638" t="s">
        <v>145</v>
      </c>
      <c r="B75" s="1773">
        <f t="shared" si="12"/>
        <v>0</v>
      </c>
      <c r="C75" s="1771">
        <f>'KV_8.sz.mell.'!C43</f>
        <v>0</v>
      </c>
      <c r="D75" s="1771">
        <f>'KV_8.sz.mell.'!D43</f>
        <v>0</v>
      </c>
      <c r="E75" s="1769">
        <f t="shared" si="13"/>
        <v>0</v>
      </c>
      <c r="F75" s="1772">
        <f t="shared" si="14"/>
        <v>0</v>
      </c>
      <c r="G75" s="1771">
        <f>'KV_8.sz.mell.'!E43</f>
        <v>0</v>
      </c>
      <c r="H75" s="1771">
        <f t="shared" si="15"/>
        <v>0</v>
      </c>
      <c r="I75" s="1772">
        <f t="shared" si="16"/>
        <v>0</v>
      </c>
      <c r="J75" s="1789"/>
    </row>
    <row r="76" spans="1:10" ht="12" customHeight="1" x14ac:dyDescent="0.2">
      <c r="A76" s="1638" t="s">
        <v>133</v>
      </c>
      <c r="B76" s="1773">
        <f t="shared" si="12"/>
        <v>0</v>
      </c>
      <c r="C76" s="1771">
        <f>'KV_8.sz.mell.'!C44</f>
        <v>0</v>
      </c>
      <c r="D76" s="1771">
        <f>'KV_8.sz.mell.'!D44</f>
        <v>0</v>
      </c>
      <c r="E76" s="1769">
        <f t="shared" si="13"/>
        <v>0</v>
      </c>
      <c r="F76" s="1772">
        <f t="shared" si="14"/>
        <v>0</v>
      </c>
      <c r="G76" s="1771">
        <f>'KV_8.sz.mell.'!E44</f>
        <v>0</v>
      </c>
      <c r="H76" s="1771">
        <f t="shared" si="15"/>
        <v>0</v>
      </c>
      <c r="I76" s="1772">
        <f t="shared" si="16"/>
        <v>0</v>
      </c>
      <c r="J76" s="1789"/>
    </row>
    <row r="77" spans="1:10" ht="12" customHeight="1" thickBot="1" x14ac:dyDescent="0.25">
      <c r="A77" s="1638" t="s">
        <v>134</v>
      </c>
      <c r="B77" s="1773">
        <f t="shared" si="12"/>
        <v>0</v>
      </c>
      <c r="C77" s="1771">
        <f>'KV_8.sz.mell.'!C45</f>
        <v>0</v>
      </c>
      <c r="D77" s="1771">
        <f>'KV_8.sz.mell.'!D45</f>
        <v>0</v>
      </c>
      <c r="E77" s="1769">
        <f t="shared" si="13"/>
        <v>0</v>
      </c>
      <c r="F77" s="1772">
        <f t="shared" si="14"/>
        <v>0</v>
      </c>
      <c r="G77" s="1771">
        <f>'KV_8.sz.mell.'!E45</f>
        <v>0</v>
      </c>
      <c r="H77" s="1771">
        <f t="shared" si="15"/>
        <v>0</v>
      </c>
      <c r="I77" s="1772">
        <f t="shared" si="16"/>
        <v>0</v>
      </c>
      <c r="J77" s="1789"/>
    </row>
    <row r="78" spans="1:10" ht="12" customHeight="1" thickBot="1" x14ac:dyDescent="0.25">
      <c r="A78" s="1640" t="s">
        <v>135</v>
      </c>
      <c r="B78" s="1740">
        <f t="shared" ref="B78:I78" si="17">B72+SUM(B74:B77)</f>
        <v>99151520</v>
      </c>
      <c r="C78" s="1740">
        <f t="shared" si="17"/>
        <v>49575760</v>
      </c>
      <c r="D78" s="1740">
        <f t="shared" si="17"/>
        <v>49575760</v>
      </c>
      <c r="E78" s="1740">
        <f t="shared" si="17"/>
        <v>0</v>
      </c>
      <c r="F78" s="1740">
        <f t="shared" si="17"/>
        <v>49575760</v>
      </c>
      <c r="G78" s="1740">
        <f t="shared" si="17"/>
        <v>0</v>
      </c>
      <c r="H78" s="1740">
        <f t="shared" si="17"/>
        <v>0</v>
      </c>
      <c r="I78" s="1774">
        <f t="shared" si="17"/>
        <v>0</v>
      </c>
      <c r="J78" s="1789"/>
    </row>
    <row r="79" spans="1:10" ht="12" customHeight="1" x14ac:dyDescent="0.2">
      <c r="A79" s="1641" t="s">
        <v>139</v>
      </c>
      <c r="B79" s="1763">
        <f>C79+F79+I79</f>
        <v>0</v>
      </c>
      <c r="C79" s="1764">
        <f>'KV_8.sz.mell.'!C47</f>
        <v>0</v>
      </c>
      <c r="D79" s="1764">
        <f>'KV_8.sz.mell.'!D47</f>
        <v>0</v>
      </c>
      <c r="E79" s="1764">
        <f>H96</f>
        <v>0</v>
      </c>
      <c r="F79" s="1764">
        <f>D79+E79</f>
        <v>0</v>
      </c>
      <c r="G79" s="1764">
        <f>'KV_8.sz.mell.'!E47</f>
        <v>0</v>
      </c>
      <c r="H79" s="1764">
        <f>H113</f>
        <v>0</v>
      </c>
      <c r="I79" s="1767">
        <f>G79+H79</f>
        <v>0</v>
      </c>
      <c r="J79" s="1789"/>
    </row>
    <row r="80" spans="1:10" ht="12" customHeight="1" x14ac:dyDescent="0.2">
      <c r="A80" s="1642" t="s">
        <v>140</v>
      </c>
      <c r="B80" s="1768">
        <f>C80+F80+I80</f>
        <v>92000000</v>
      </c>
      <c r="C80" s="1771">
        <f>'KV_8.sz.mell.'!C48</f>
        <v>46000000</v>
      </c>
      <c r="D80" s="1771">
        <f>'KV_8.sz.mell.'!D48</f>
        <v>46000000</v>
      </c>
      <c r="E80" s="1771">
        <f>H97</f>
        <v>0</v>
      </c>
      <c r="F80" s="1771">
        <f>D80+E80</f>
        <v>46000000</v>
      </c>
      <c r="G80" s="1771">
        <f>'KV_8.sz.mell.'!E48</f>
        <v>0</v>
      </c>
      <c r="H80" s="1771">
        <f>H114</f>
        <v>0</v>
      </c>
      <c r="I80" s="1772">
        <f>G80+H80</f>
        <v>0</v>
      </c>
      <c r="J80" s="1789"/>
    </row>
    <row r="81" spans="1:10" ht="12" customHeight="1" x14ac:dyDescent="0.2">
      <c r="A81" s="1642" t="s">
        <v>141</v>
      </c>
      <c r="B81" s="1773">
        <f>C81+F81+I81</f>
        <v>7151520</v>
      </c>
      <c r="C81" s="1771">
        <f>'KV_8.sz.mell.'!C49</f>
        <v>3575760</v>
      </c>
      <c r="D81" s="1771">
        <f>'KV_8.sz.mell.'!D49</f>
        <v>3575760</v>
      </c>
      <c r="E81" s="1771">
        <f>H98</f>
        <v>0</v>
      </c>
      <c r="F81" s="1771">
        <f>D81+E81</f>
        <v>3575760</v>
      </c>
      <c r="G81" s="1771">
        <f>'KV_8.sz.mell.'!E49</f>
        <v>0</v>
      </c>
      <c r="H81" s="1771">
        <f>H115</f>
        <v>0</v>
      </c>
      <c r="I81" s="1772">
        <f>G81+H81</f>
        <v>0</v>
      </c>
      <c r="J81" s="1789"/>
    </row>
    <row r="82" spans="1:10" ht="12" customHeight="1" x14ac:dyDescent="0.2">
      <c r="A82" s="1642" t="s">
        <v>142</v>
      </c>
      <c r="B82" s="1773">
        <f>C82+F82+I82</f>
        <v>0</v>
      </c>
      <c r="C82" s="1771">
        <f>'KV_8.sz.mell.'!C50</f>
        <v>0</v>
      </c>
      <c r="D82" s="1771">
        <f>'KV_8.sz.mell.'!D50</f>
        <v>0</v>
      </c>
      <c r="E82" s="1771">
        <f>H99</f>
        <v>0</v>
      </c>
      <c r="F82" s="1771">
        <f>D82+E82</f>
        <v>0</v>
      </c>
      <c r="G82" s="1771">
        <f>'KV_8.sz.mell.'!E50</f>
        <v>0</v>
      </c>
      <c r="H82" s="1771">
        <f>H116</f>
        <v>0</v>
      </c>
      <c r="I82" s="1772">
        <f>G82+H82</f>
        <v>0</v>
      </c>
      <c r="J82" s="1789"/>
    </row>
    <row r="83" spans="1:10" ht="12" customHeight="1" thickBot="1" x14ac:dyDescent="0.25">
      <c r="A83" s="1643"/>
      <c r="B83" s="1775">
        <f>C83+F83+I83</f>
        <v>0</v>
      </c>
      <c r="C83" s="1776">
        <f>'KV_8.sz.mell.'!C51</f>
        <v>0</v>
      </c>
      <c r="D83" s="1776">
        <f>'KV_8.sz.mell.'!D51</f>
        <v>0</v>
      </c>
      <c r="E83" s="1771">
        <f>H100</f>
        <v>0</v>
      </c>
      <c r="F83" s="1776">
        <f>D83+E83</f>
        <v>0</v>
      </c>
      <c r="G83" s="1776">
        <f>'KV_8.sz.mell.'!E51</f>
        <v>0</v>
      </c>
      <c r="H83" s="1771">
        <f>H117</f>
        <v>0</v>
      </c>
      <c r="I83" s="1777">
        <f>G83+H83</f>
        <v>0</v>
      </c>
      <c r="J83" s="1789"/>
    </row>
    <row r="84" spans="1:10" ht="12" customHeight="1" thickBot="1" x14ac:dyDescent="0.25">
      <c r="A84" s="1787" t="s">
        <v>109</v>
      </c>
      <c r="B84" s="1740">
        <f t="shared" ref="B84:I84" si="18">SUM(B79:B83)</f>
        <v>99151520</v>
      </c>
      <c r="C84" s="1740">
        <f t="shared" si="18"/>
        <v>49575760</v>
      </c>
      <c r="D84" s="1740">
        <f t="shared" si="18"/>
        <v>49575760</v>
      </c>
      <c r="E84" s="1740">
        <f t="shared" si="18"/>
        <v>0</v>
      </c>
      <c r="F84" s="1740">
        <f t="shared" si="18"/>
        <v>49575760</v>
      </c>
      <c r="G84" s="1740">
        <f t="shared" si="18"/>
        <v>0</v>
      </c>
      <c r="H84" s="1740">
        <f t="shared" si="18"/>
        <v>0</v>
      </c>
      <c r="I84" s="1774">
        <f t="shared" si="18"/>
        <v>0</v>
      </c>
      <c r="J84" s="1789"/>
    </row>
    <row r="85" spans="1:10" ht="2.25" customHeight="1" x14ac:dyDescent="0.2">
      <c r="A85" s="1788"/>
      <c r="B85" s="1703"/>
      <c r="C85" s="1703"/>
      <c r="D85" s="1703"/>
      <c r="E85" s="1703"/>
      <c r="F85" s="1703"/>
      <c r="G85" s="1703"/>
      <c r="H85" s="1703"/>
      <c r="I85" s="1704"/>
      <c r="J85" s="1789"/>
    </row>
    <row r="86" spans="1:10" ht="12" customHeight="1" thickBot="1" x14ac:dyDescent="0.25">
      <c r="A86" s="2296" t="str">
        <f>CONCATENATE(RM_TARTALOMJEGYZÉK!A1,". évi költségvetést érintő módosítások")</f>
        <v>2021. évi költségvetést érintő módosítások</v>
      </c>
      <c r="B86" s="2297"/>
      <c r="C86" s="2297"/>
      <c r="D86" s="2297"/>
      <c r="E86" s="2297"/>
      <c r="F86" s="2297"/>
      <c r="G86" s="2297"/>
      <c r="H86" s="2297"/>
      <c r="I86" s="2297"/>
      <c r="J86" s="1789"/>
    </row>
    <row r="87" spans="1:10" ht="12" customHeight="1" thickBot="1" x14ac:dyDescent="0.25">
      <c r="A87" s="1705" t="s">
        <v>130</v>
      </c>
      <c r="B87" s="1706" t="s">
        <v>1101</v>
      </c>
      <c r="C87" s="1706" t="s">
        <v>1102</v>
      </c>
      <c r="D87" s="1706" t="s">
        <v>1103</v>
      </c>
      <c r="E87" s="1706" t="s">
        <v>1104</v>
      </c>
      <c r="F87" s="1706" t="s">
        <v>1105</v>
      </c>
      <c r="G87" s="1706" t="s">
        <v>1106</v>
      </c>
      <c r="H87" s="2237" t="s">
        <v>1107</v>
      </c>
      <c r="I87" s="2238"/>
      <c r="J87" s="1789"/>
    </row>
    <row r="88" spans="1:10" ht="12" customHeight="1" x14ac:dyDescent="0.2">
      <c r="A88" s="1634" t="s">
        <v>131</v>
      </c>
      <c r="B88" s="1725"/>
      <c r="C88" s="1725"/>
      <c r="D88" s="1725"/>
      <c r="E88" s="1725"/>
      <c r="F88" s="1726"/>
      <c r="G88" s="1790"/>
      <c r="H88" s="2247">
        <f t="shared" ref="H88:H93" si="19">SUM(B88:G88)</f>
        <v>0</v>
      </c>
      <c r="I88" s="2248"/>
      <c r="J88" s="1789"/>
    </row>
    <row r="89" spans="1:10" ht="12" customHeight="1" x14ac:dyDescent="0.2">
      <c r="A89" s="1636" t="s">
        <v>143</v>
      </c>
      <c r="B89" s="1728"/>
      <c r="C89" s="1728"/>
      <c r="D89" s="1728"/>
      <c r="E89" s="1728"/>
      <c r="F89" s="1729"/>
      <c r="G89" s="1791"/>
      <c r="H89" s="2231">
        <f t="shared" si="19"/>
        <v>0</v>
      </c>
      <c r="I89" s="2232"/>
      <c r="J89" s="1789"/>
    </row>
    <row r="90" spans="1:10" ht="12" customHeight="1" x14ac:dyDescent="0.2">
      <c r="A90" s="1638" t="s">
        <v>132</v>
      </c>
      <c r="B90" s="1728"/>
      <c r="C90" s="1728"/>
      <c r="D90" s="1728"/>
      <c r="E90" s="1728"/>
      <c r="F90" s="1729"/>
      <c r="G90" s="1791"/>
      <c r="H90" s="2231">
        <f t="shared" si="19"/>
        <v>0</v>
      </c>
      <c r="I90" s="2232"/>
      <c r="J90" s="1789"/>
    </row>
    <row r="91" spans="1:10" ht="12" customHeight="1" x14ac:dyDescent="0.2">
      <c r="A91" s="1638" t="s">
        <v>145</v>
      </c>
      <c r="B91" s="1728"/>
      <c r="C91" s="1728"/>
      <c r="D91" s="1728"/>
      <c r="E91" s="1728"/>
      <c r="F91" s="1729"/>
      <c r="G91" s="1791"/>
      <c r="H91" s="2231">
        <f t="shared" si="19"/>
        <v>0</v>
      </c>
      <c r="I91" s="2232"/>
      <c r="J91" s="1789"/>
    </row>
    <row r="92" spans="1:10" ht="12" customHeight="1" x14ac:dyDescent="0.2">
      <c r="A92" s="1638" t="s">
        <v>133</v>
      </c>
      <c r="B92" s="1728"/>
      <c r="C92" s="1728"/>
      <c r="D92" s="1728"/>
      <c r="E92" s="1728"/>
      <c r="F92" s="1729"/>
      <c r="G92" s="1791"/>
      <c r="H92" s="2231">
        <f t="shared" si="19"/>
        <v>0</v>
      </c>
      <c r="I92" s="2232"/>
      <c r="J92" s="1789"/>
    </row>
    <row r="93" spans="1:10" ht="12" customHeight="1" thickBot="1" x14ac:dyDescent="0.25">
      <c r="A93" s="1638" t="s">
        <v>134</v>
      </c>
      <c r="B93" s="1731"/>
      <c r="C93" s="1731"/>
      <c r="D93" s="1731"/>
      <c r="E93" s="1731"/>
      <c r="F93" s="1732"/>
      <c r="G93" s="1792"/>
      <c r="H93" s="2233">
        <f t="shared" si="19"/>
        <v>0</v>
      </c>
      <c r="I93" s="2234"/>
      <c r="J93" s="1789"/>
    </row>
    <row r="94" spans="1:10" ht="12" customHeight="1" thickBot="1" x14ac:dyDescent="0.25">
      <c r="A94" s="1707" t="s">
        <v>52</v>
      </c>
      <c r="B94" s="1708">
        <f t="shared" ref="B94:I94" si="20">B88+SUM(B90:B93)</f>
        <v>0</v>
      </c>
      <c r="C94" s="1708">
        <f t="shared" si="20"/>
        <v>0</v>
      </c>
      <c r="D94" s="1708">
        <f t="shared" si="20"/>
        <v>0</v>
      </c>
      <c r="E94" s="1708">
        <f t="shared" si="20"/>
        <v>0</v>
      </c>
      <c r="F94" s="1708">
        <f t="shared" si="20"/>
        <v>0</v>
      </c>
      <c r="G94" s="1797">
        <f t="shared" si="20"/>
        <v>0</v>
      </c>
      <c r="H94" s="2235">
        <f t="shared" si="20"/>
        <v>0</v>
      </c>
      <c r="I94" s="2298">
        <f t="shared" si="20"/>
        <v>0</v>
      </c>
      <c r="J94" s="1789"/>
    </row>
    <row r="95" spans="1:10" ht="12" customHeight="1" thickBot="1" x14ac:dyDescent="0.25">
      <c r="A95" s="1705" t="s">
        <v>56</v>
      </c>
      <c r="B95" s="1709" t="s">
        <v>1101</v>
      </c>
      <c r="C95" s="1709" t="s">
        <v>1102</v>
      </c>
      <c r="D95" s="1709" t="s">
        <v>1103</v>
      </c>
      <c r="E95" s="1709" t="s">
        <v>1104</v>
      </c>
      <c r="F95" s="1709" t="s">
        <v>1105</v>
      </c>
      <c r="G95" s="1709" t="s">
        <v>1106</v>
      </c>
      <c r="H95" s="2245" t="s">
        <v>1107</v>
      </c>
      <c r="I95" s="2246"/>
      <c r="J95" s="1789"/>
    </row>
    <row r="96" spans="1:10" ht="12" customHeight="1" x14ac:dyDescent="0.2">
      <c r="A96" s="1641" t="s">
        <v>139</v>
      </c>
      <c r="B96" s="1735"/>
      <c r="C96" s="1735"/>
      <c r="D96" s="1735"/>
      <c r="E96" s="1735"/>
      <c r="F96" s="1736"/>
      <c r="G96" s="1793"/>
      <c r="H96" s="2239">
        <f>SUM(B96:G96)</f>
        <v>0</v>
      </c>
      <c r="I96" s="2240"/>
      <c r="J96" s="1789"/>
    </row>
    <row r="97" spans="1:10" ht="12" customHeight="1" x14ac:dyDescent="0.2">
      <c r="A97" s="1642" t="s">
        <v>140</v>
      </c>
      <c r="B97" s="1728"/>
      <c r="C97" s="1728"/>
      <c r="D97" s="1728"/>
      <c r="E97" s="1728"/>
      <c r="F97" s="1729"/>
      <c r="G97" s="1791"/>
      <c r="H97" s="2231">
        <f>SUM(B97:G97)</f>
        <v>0</v>
      </c>
      <c r="I97" s="2232"/>
      <c r="J97" s="1789"/>
    </row>
    <row r="98" spans="1:10" ht="12" customHeight="1" x14ac:dyDescent="0.2">
      <c r="A98" s="1642" t="s">
        <v>141</v>
      </c>
      <c r="B98" s="1728"/>
      <c r="C98" s="1728"/>
      <c r="D98" s="1728"/>
      <c r="E98" s="1728"/>
      <c r="F98" s="1729"/>
      <c r="G98" s="1791"/>
      <c r="H98" s="2231">
        <f>SUM(B98:G98)</f>
        <v>0</v>
      </c>
      <c r="I98" s="2232"/>
      <c r="J98" s="1789"/>
    </row>
    <row r="99" spans="1:10" ht="12" customHeight="1" x14ac:dyDescent="0.2">
      <c r="A99" s="1642" t="s">
        <v>142</v>
      </c>
      <c r="B99" s="1728"/>
      <c r="C99" s="1728"/>
      <c r="D99" s="1728"/>
      <c r="E99" s="1728"/>
      <c r="F99" s="1729"/>
      <c r="G99" s="1791"/>
      <c r="H99" s="2231">
        <f>SUM(B99:G99)</f>
        <v>0</v>
      </c>
      <c r="I99" s="2232"/>
      <c r="J99" s="1789"/>
    </row>
    <row r="100" spans="1:10" ht="12" customHeight="1" thickBot="1" x14ac:dyDescent="0.25">
      <c r="A100" s="1643"/>
      <c r="B100" s="1731"/>
      <c r="C100" s="1731"/>
      <c r="D100" s="1731"/>
      <c r="E100" s="1731"/>
      <c r="F100" s="1732"/>
      <c r="G100" s="1792"/>
      <c r="H100" s="2233">
        <f>SUM(B100:G100)</f>
        <v>0</v>
      </c>
      <c r="I100" s="2234"/>
      <c r="J100" s="1789"/>
    </row>
    <row r="101" spans="1:10" ht="12" customHeight="1" thickBot="1" x14ac:dyDescent="0.25">
      <c r="A101" s="1707" t="s">
        <v>52</v>
      </c>
      <c r="B101" s="1708">
        <f>SUM(B96:B100)</f>
        <v>0</v>
      </c>
      <c r="C101" s="1708">
        <f t="shared" ref="C101:I101" si="21">SUM(C96:C100)</f>
        <v>0</v>
      </c>
      <c r="D101" s="1708">
        <f t="shared" si="21"/>
        <v>0</v>
      </c>
      <c r="E101" s="1708">
        <f t="shared" si="21"/>
        <v>0</v>
      </c>
      <c r="F101" s="1708">
        <f t="shared" si="21"/>
        <v>0</v>
      </c>
      <c r="G101" s="1797">
        <f t="shared" si="21"/>
        <v>0</v>
      </c>
      <c r="H101" s="2235">
        <f t="shared" si="21"/>
        <v>0</v>
      </c>
      <c r="I101" s="2298">
        <f t="shared" si="21"/>
        <v>0</v>
      </c>
      <c r="J101" s="1789"/>
    </row>
    <row r="102" spans="1:10" ht="2.25" customHeight="1" x14ac:dyDescent="0.2">
      <c r="A102" s="2241"/>
      <c r="B102" s="2242"/>
      <c r="C102" s="2242"/>
      <c r="D102" s="2242"/>
      <c r="E102" s="2242"/>
      <c r="F102" s="2242"/>
      <c r="G102" s="2242"/>
      <c r="H102" s="2242"/>
      <c r="I102" s="2242"/>
      <c r="J102" s="1710"/>
    </row>
    <row r="103" spans="1:10" ht="12" customHeight="1" thickBot="1" x14ac:dyDescent="0.25">
      <c r="A103" s="2296" t="str">
        <f>CONCATENATE(RM_TARTALOMJEGYZÉK!A1,". utáni  költségvetést érintő módosítások")</f>
        <v>2021. utáni  költségvetést érintő módosítások</v>
      </c>
      <c r="B103" s="2297"/>
      <c r="C103" s="2297"/>
      <c r="D103" s="2297"/>
      <c r="E103" s="2297"/>
      <c r="F103" s="2297"/>
      <c r="G103" s="2297"/>
      <c r="H103" s="2297"/>
      <c r="I103" s="2297"/>
      <c r="J103" s="1710"/>
    </row>
    <row r="104" spans="1:10" ht="12" customHeight="1" thickBot="1" x14ac:dyDescent="0.25">
      <c r="A104" s="1705" t="s">
        <v>130</v>
      </c>
      <c r="B104" s="1706" t="s">
        <v>1101</v>
      </c>
      <c r="C104" s="1706" t="s">
        <v>1102</v>
      </c>
      <c r="D104" s="1706" t="s">
        <v>1103</v>
      </c>
      <c r="E104" s="1706" t="s">
        <v>1104</v>
      </c>
      <c r="F104" s="1706" t="s">
        <v>1105</v>
      </c>
      <c r="G104" s="1706" t="s">
        <v>1106</v>
      </c>
      <c r="H104" s="2237" t="s">
        <v>1107</v>
      </c>
      <c r="I104" s="2238"/>
      <c r="J104" s="1710"/>
    </row>
    <row r="105" spans="1:10" ht="12" customHeight="1" x14ac:dyDescent="0.2">
      <c r="A105" s="1634" t="s">
        <v>131</v>
      </c>
      <c r="B105" s="1735"/>
      <c r="C105" s="1735"/>
      <c r="D105" s="1735"/>
      <c r="E105" s="1735"/>
      <c r="F105" s="1736"/>
      <c r="G105" s="1736"/>
      <c r="H105" s="2239">
        <f t="shared" ref="H105:H110" si="22">SUM(B105:G105)</f>
        <v>0</v>
      </c>
      <c r="I105" s="2240"/>
      <c r="J105" s="1710"/>
    </row>
    <row r="106" spans="1:10" ht="12" customHeight="1" x14ac:dyDescent="0.2">
      <c r="A106" s="1636" t="s">
        <v>143</v>
      </c>
      <c r="B106" s="1728"/>
      <c r="C106" s="1728"/>
      <c r="D106" s="1728"/>
      <c r="E106" s="1728"/>
      <c r="F106" s="1729"/>
      <c r="G106" s="1738"/>
      <c r="H106" s="2231">
        <f t="shared" si="22"/>
        <v>0</v>
      </c>
      <c r="I106" s="2232"/>
      <c r="J106" s="1710"/>
    </row>
    <row r="107" spans="1:10" ht="12" customHeight="1" x14ac:dyDescent="0.2">
      <c r="A107" s="1638" t="s">
        <v>132</v>
      </c>
      <c r="B107" s="1728"/>
      <c r="C107" s="1728"/>
      <c r="D107" s="1728"/>
      <c r="E107" s="1728"/>
      <c r="F107" s="1729"/>
      <c r="G107" s="1738"/>
      <c r="H107" s="2231">
        <f t="shared" si="22"/>
        <v>0</v>
      </c>
      <c r="I107" s="2232"/>
      <c r="J107" s="1710"/>
    </row>
    <row r="108" spans="1:10" ht="12" customHeight="1" x14ac:dyDescent="0.2">
      <c r="A108" s="1638" t="s">
        <v>145</v>
      </c>
      <c r="B108" s="1728"/>
      <c r="C108" s="1728"/>
      <c r="D108" s="1728"/>
      <c r="E108" s="1728"/>
      <c r="F108" s="1729"/>
      <c r="G108" s="1738"/>
      <c r="H108" s="2231">
        <f t="shared" si="22"/>
        <v>0</v>
      </c>
      <c r="I108" s="2232"/>
      <c r="J108" s="1710"/>
    </row>
    <row r="109" spans="1:10" ht="12" customHeight="1" x14ac:dyDescent="0.2">
      <c r="A109" s="1638" t="s">
        <v>133</v>
      </c>
      <c r="B109" s="1728"/>
      <c r="C109" s="1728"/>
      <c r="D109" s="1728"/>
      <c r="E109" s="1728"/>
      <c r="F109" s="1729"/>
      <c r="G109" s="1738"/>
      <c r="H109" s="2231">
        <f t="shared" si="22"/>
        <v>0</v>
      </c>
      <c r="I109" s="2232"/>
      <c r="J109" s="1710"/>
    </row>
    <row r="110" spans="1:10" ht="12" customHeight="1" thickBot="1" x14ac:dyDescent="0.25">
      <c r="A110" s="1638" t="s">
        <v>134</v>
      </c>
      <c r="B110" s="1731"/>
      <c r="C110" s="1731"/>
      <c r="D110" s="1731"/>
      <c r="E110" s="1731"/>
      <c r="F110" s="1732"/>
      <c r="G110" s="1739"/>
      <c r="H110" s="2233">
        <f t="shared" si="22"/>
        <v>0</v>
      </c>
      <c r="I110" s="2234"/>
      <c r="J110" s="1710"/>
    </row>
    <row r="111" spans="1:10" ht="12" customHeight="1" thickBot="1" x14ac:dyDescent="0.25">
      <c r="A111" s="1707" t="s">
        <v>52</v>
      </c>
      <c r="B111" s="1708">
        <f t="shared" ref="B111:I111" si="23">B105+SUM(B107:B110)</f>
        <v>0</v>
      </c>
      <c r="C111" s="1708">
        <f t="shared" si="23"/>
        <v>0</v>
      </c>
      <c r="D111" s="1708">
        <f t="shared" si="23"/>
        <v>0</v>
      </c>
      <c r="E111" s="1708">
        <f t="shared" si="23"/>
        <v>0</v>
      </c>
      <c r="F111" s="1708">
        <f t="shared" si="23"/>
        <v>0</v>
      </c>
      <c r="G111" s="1708">
        <f t="shared" si="23"/>
        <v>0</v>
      </c>
      <c r="H111" s="2235">
        <f t="shared" si="23"/>
        <v>0</v>
      </c>
      <c r="I111" s="2298">
        <f t="shared" si="23"/>
        <v>0</v>
      </c>
      <c r="J111" s="1710"/>
    </row>
    <row r="112" spans="1:10" ht="12" customHeight="1" thickBot="1" x14ac:dyDescent="0.25">
      <c r="A112" s="1705" t="s">
        <v>56</v>
      </c>
      <c r="B112" s="1706" t="s">
        <v>1101</v>
      </c>
      <c r="C112" s="1706" t="s">
        <v>1102</v>
      </c>
      <c r="D112" s="1706" t="s">
        <v>1103</v>
      </c>
      <c r="E112" s="1706" t="s">
        <v>1104</v>
      </c>
      <c r="F112" s="1706" t="s">
        <v>1105</v>
      </c>
      <c r="G112" s="1706" t="s">
        <v>1106</v>
      </c>
      <c r="H112" s="2237" t="s">
        <v>1107</v>
      </c>
      <c r="I112" s="2238"/>
      <c r="J112" s="1710"/>
    </row>
    <row r="113" spans="1:10" ht="12" customHeight="1" x14ac:dyDescent="0.2">
      <c r="A113" s="1641" t="s">
        <v>139</v>
      </c>
      <c r="B113" s="1735"/>
      <c r="C113" s="1735"/>
      <c r="D113" s="1735"/>
      <c r="E113" s="1735"/>
      <c r="F113" s="1736"/>
      <c r="G113" s="1736"/>
      <c r="H113" s="2239">
        <f>SUM(B113:G113)</f>
        <v>0</v>
      </c>
      <c r="I113" s="2240"/>
      <c r="J113" s="1710"/>
    </row>
    <row r="114" spans="1:10" ht="12" customHeight="1" x14ac:dyDescent="0.2">
      <c r="A114" s="1642" t="s">
        <v>140</v>
      </c>
      <c r="B114" s="1728"/>
      <c r="C114" s="1728"/>
      <c r="D114" s="1728"/>
      <c r="E114" s="1728"/>
      <c r="F114" s="1729"/>
      <c r="G114" s="1738"/>
      <c r="H114" s="2231">
        <f>SUM(B114:G114)</f>
        <v>0</v>
      </c>
      <c r="I114" s="2232"/>
      <c r="J114" s="1710"/>
    </row>
    <row r="115" spans="1:10" ht="12" customHeight="1" x14ac:dyDescent="0.2">
      <c r="A115" s="1642" t="s">
        <v>141</v>
      </c>
      <c r="B115" s="1728"/>
      <c r="C115" s="1728"/>
      <c r="D115" s="1728"/>
      <c r="E115" s="1728"/>
      <c r="F115" s="1729"/>
      <c r="G115" s="1738"/>
      <c r="H115" s="2231">
        <f>SUM(B115:G115)</f>
        <v>0</v>
      </c>
      <c r="I115" s="2232"/>
      <c r="J115" s="1710"/>
    </row>
    <row r="116" spans="1:10" ht="12" customHeight="1" x14ac:dyDescent="0.2">
      <c r="A116" s="1642" t="s">
        <v>142</v>
      </c>
      <c r="B116" s="1728"/>
      <c r="C116" s="1728"/>
      <c r="D116" s="1728"/>
      <c r="E116" s="1728"/>
      <c r="F116" s="1729"/>
      <c r="G116" s="1738"/>
      <c r="H116" s="2231">
        <f>SUM(B116:G116)</f>
        <v>0</v>
      </c>
      <c r="I116" s="2232"/>
      <c r="J116" s="1710"/>
    </row>
    <row r="117" spans="1:10" ht="12" customHeight="1" thickBot="1" x14ac:dyDescent="0.25">
      <c r="A117" s="1643"/>
      <c r="B117" s="1731"/>
      <c r="C117" s="1731"/>
      <c r="D117" s="1731"/>
      <c r="E117" s="1731"/>
      <c r="F117" s="1732"/>
      <c r="G117" s="1739"/>
      <c r="H117" s="2233">
        <f>SUM(B117:G117)</f>
        <v>0</v>
      </c>
      <c r="I117" s="2234"/>
      <c r="J117" s="1710"/>
    </row>
    <row r="118" spans="1:10" ht="12" customHeight="1" thickBot="1" x14ac:dyDescent="0.25">
      <c r="A118" s="1707" t="s">
        <v>52</v>
      </c>
      <c r="B118" s="1708">
        <f t="shared" ref="B118:I118" si="24">SUM(B113:B117)</f>
        <v>0</v>
      </c>
      <c r="C118" s="1708">
        <f t="shared" si="24"/>
        <v>0</v>
      </c>
      <c r="D118" s="1708">
        <f t="shared" si="24"/>
        <v>0</v>
      </c>
      <c r="E118" s="1708">
        <f t="shared" si="24"/>
        <v>0</v>
      </c>
      <c r="F118" s="1708">
        <f t="shared" si="24"/>
        <v>0</v>
      </c>
      <c r="G118" s="1708">
        <f t="shared" si="24"/>
        <v>0</v>
      </c>
      <c r="H118" s="2235">
        <f t="shared" si="24"/>
        <v>0</v>
      </c>
      <c r="I118" s="2298">
        <f t="shared" si="24"/>
        <v>0</v>
      </c>
      <c r="J118" s="1710"/>
    </row>
    <row r="119" spans="1:10" ht="12" customHeight="1" x14ac:dyDescent="0.2">
      <c r="A119" s="1711"/>
      <c r="B119" s="1712"/>
      <c r="C119" s="1712"/>
      <c r="D119" s="1712"/>
      <c r="E119" s="1712"/>
      <c r="F119" s="1712"/>
      <c r="G119" s="1712"/>
      <c r="H119" s="1712"/>
      <c r="I119" s="1794"/>
      <c r="J119" s="1710"/>
    </row>
    <row r="120" spans="1:10" ht="0.75" customHeight="1" x14ac:dyDescent="0.2">
      <c r="A120" s="1711"/>
      <c r="B120" s="1712"/>
      <c r="C120" s="1712"/>
      <c r="D120" s="1712"/>
      <c r="E120" s="1712"/>
      <c r="F120" s="1712"/>
      <c r="G120" s="1712"/>
      <c r="H120" s="1712"/>
      <c r="I120" s="1794"/>
      <c r="J120" s="1710"/>
    </row>
    <row r="122" spans="1:10" ht="12" customHeight="1" x14ac:dyDescent="0.2">
      <c r="A122" s="2136" t="s">
        <v>136</v>
      </c>
      <c r="B122" s="2136"/>
      <c r="C122" s="2267"/>
      <c r="D122" s="2267"/>
      <c r="E122" s="2267"/>
      <c r="F122" s="2267"/>
      <c r="G122" s="2267"/>
      <c r="H122" s="2267"/>
      <c r="I122" s="2267"/>
      <c r="J122" s="1789"/>
    </row>
    <row r="123" spans="1:10" ht="12" customHeight="1" thickBot="1" x14ac:dyDescent="0.25">
      <c r="A123" s="1780"/>
      <c r="B123" s="1780"/>
      <c r="C123" s="1780"/>
      <c r="D123" s="1780"/>
      <c r="E123" s="1780"/>
      <c r="F123" s="1780"/>
      <c r="G123" s="1780"/>
      <c r="H123" s="2268" t="s">
        <v>559</v>
      </c>
      <c r="I123" s="2268"/>
      <c r="J123" s="1789"/>
    </row>
    <row r="124" spans="1:10" ht="12" customHeight="1" thickBot="1" x14ac:dyDescent="0.25">
      <c r="A124" s="2249" t="s">
        <v>130</v>
      </c>
      <c r="B124" s="2252" t="s">
        <v>796</v>
      </c>
      <c r="C124" s="2253"/>
      <c r="D124" s="2253"/>
      <c r="E124" s="2253"/>
      <c r="F124" s="2254"/>
      <c r="G124" s="2254"/>
      <c r="H124" s="2254"/>
      <c r="I124" s="2255"/>
      <c r="J124" s="1789"/>
    </row>
    <row r="125" spans="1:10" ht="12" customHeight="1" thickBot="1" x14ac:dyDescent="0.25">
      <c r="A125" s="2250"/>
      <c r="B125" s="2256" t="s">
        <v>1099</v>
      </c>
      <c r="C125" s="2259" t="s">
        <v>1087</v>
      </c>
      <c r="D125" s="2260"/>
      <c r="E125" s="2260"/>
      <c r="F125" s="2260"/>
      <c r="G125" s="2260"/>
      <c r="H125" s="2260"/>
      <c r="I125" s="2261"/>
      <c r="J125" s="1789"/>
    </row>
    <row r="126" spans="1:10" ht="12" customHeight="1" thickBot="1" x14ac:dyDescent="0.25">
      <c r="A126" s="2250"/>
      <c r="B126" s="2257"/>
      <c r="C126" s="2256" t="str">
        <f>CONCATENATE(RM_TARTALOMJEGYZÉK!A1,". előtti forrás, kiadás")</f>
        <v>2021. előtti forrás, kiadás</v>
      </c>
      <c r="D126" s="1781" t="s">
        <v>798</v>
      </c>
      <c r="E126" s="1781" t="s">
        <v>1084</v>
      </c>
      <c r="F126" s="1781" t="s">
        <v>799</v>
      </c>
      <c r="G126" s="1781" t="s">
        <v>798</v>
      </c>
      <c r="H126" s="1781" t="s">
        <v>1084</v>
      </c>
      <c r="I126" s="1781" t="s">
        <v>799</v>
      </c>
      <c r="J126" s="1789"/>
    </row>
    <row r="127" spans="1:10" ht="12" customHeight="1" thickBot="1" x14ac:dyDescent="0.25">
      <c r="A127" s="2251"/>
      <c r="B127" s="2258"/>
      <c r="C127" s="2262"/>
      <c r="D127" s="2263" t="str">
        <f>CONCATENATE(RM_TARTALOMJEGYZÉK!$A$1,". évi")</f>
        <v>2021. évi</v>
      </c>
      <c r="E127" s="2264"/>
      <c r="F127" s="2265"/>
      <c r="G127" s="2263" t="str">
        <f>CONCATENATE(RM_TARTALOMJEGYZÉK!$A$1,". után")</f>
        <v>2021. után</v>
      </c>
      <c r="H127" s="2266"/>
      <c r="I127" s="2265"/>
      <c r="J127" s="1789"/>
    </row>
    <row r="128" spans="1:10" ht="12" customHeight="1" thickBot="1" x14ac:dyDescent="0.25">
      <c r="A128" s="1782" t="s">
        <v>488</v>
      </c>
      <c r="B128" s="1795" t="s">
        <v>1100</v>
      </c>
      <c r="C128" s="1784" t="s">
        <v>490</v>
      </c>
      <c r="D128" s="1785" t="s">
        <v>492</v>
      </c>
      <c r="E128" s="1785" t="s">
        <v>491</v>
      </c>
      <c r="F128" s="1784" t="s">
        <v>1088</v>
      </c>
      <c r="G128" s="1784" t="s">
        <v>494</v>
      </c>
      <c r="H128" s="1784" t="s">
        <v>495</v>
      </c>
      <c r="I128" s="1786" t="s">
        <v>1089</v>
      </c>
      <c r="J128" s="1789"/>
    </row>
    <row r="129" spans="1:10" ht="12" customHeight="1" x14ac:dyDescent="0.2">
      <c r="A129" s="1634" t="s">
        <v>131</v>
      </c>
      <c r="B129" s="1763">
        <f t="shared" ref="B129:B134" si="25">C129+F129+I129</f>
        <v>0</v>
      </c>
      <c r="C129" s="1763">
        <f>'KV_8.sz.mell.'!C61</f>
        <v>0</v>
      </c>
      <c r="D129" s="1764">
        <f>'KV_8.sz.mell.'!D61</f>
        <v>0</v>
      </c>
      <c r="E129" s="1764">
        <f t="shared" ref="E129:E134" si="26">H145</f>
        <v>0</v>
      </c>
      <c r="F129" s="1765">
        <f t="shared" ref="F129:F134" si="27">D129+E129</f>
        <v>0</v>
      </c>
      <c r="G129" s="1764">
        <f>'KV_8.sz.mell.'!E61</f>
        <v>0</v>
      </c>
      <c r="H129" s="1766">
        <f t="shared" ref="H129:H134" si="28">H162</f>
        <v>0</v>
      </c>
      <c r="I129" s="1767">
        <f t="shared" ref="I129:I134" si="29">G129+H129</f>
        <v>0</v>
      </c>
      <c r="J129" s="1789"/>
    </row>
    <row r="130" spans="1:10" ht="12" customHeight="1" x14ac:dyDescent="0.2">
      <c r="A130" s="1636" t="s">
        <v>143</v>
      </c>
      <c r="B130" s="1768">
        <f t="shared" si="25"/>
        <v>0</v>
      </c>
      <c r="C130" s="1769">
        <f>'KV_8.sz.mell.'!C62</f>
        <v>0</v>
      </c>
      <c r="D130" s="1769">
        <f>'KV_8.sz.mell.'!D62</f>
        <v>0</v>
      </c>
      <c r="E130" s="1769">
        <f t="shared" si="26"/>
        <v>0</v>
      </c>
      <c r="F130" s="1770">
        <f t="shared" si="27"/>
        <v>0</v>
      </c>
      <c r="G130" s="1769">
        <f>'KV_8.sz.mell.'!E62</f>
        <v>0</v>
      </c>
      <c r="H130" s="1771">
        <f t="shared" si="28"/>
        <v>0</v>
      </c>
      <c r="I130" s="1772">
        <f t="shared" si="29"/>
        <v>0</v>
      </c>
      <c r="J130" s="1789"/>
    </row>
    <row r="131" spans="1:10" ht="12" customHeight="1" x14ac:dyDescent="0.2">
      <c r="A131" s="1638" t="s">
        <v>132</v>
      </c>
      <c r="B131" s="1773">
        <f t="shared" si="25"/>
        <v>537000000</v>
      </c>
      <c r="C131" s="1771">
        <f>'KV_8.sz.mell.'!C63</f>
        <v>270000000</v>
      </c>
      <c r="D131" s="1771">
        <f>'KV_8.sz.mell.'!D63</f>
        <v>267000000</v>
      </c>
      <c r="E131" s="1769">
        <f t="shared" si="26"/>
        <v>0</v>
      </c>
      <c r="F131" s="1772">
        <f t="shared" si="27"/>
        <v>267000000</v>
      </c>
      <c r="G131" s="1771">
        <f>'KV_8.sz.mell.'!E63</f>
        <v>0</v>
      </c>
      <c r="H131" s="1771">
        <f t="shared" si="28"/>
        <v>0</v>
      </c>
      <c r="I131" s="1772">
        <f t="shared" si="29"/>
        <v>0</v>
      </c>
      <c r="J131" s="1789"/>
    </row>
    <row r="132" spans="1:10" ht="12" customHeight="1" x14ac:dyDescent="0.2">
      <c r="A132" s="1638" t="s">
        <v>145</v>
      </c>
      <c r="B132" s="1773">
        <f t="shared" si="25"/>
        <v>0</v>
      </c>
      <c r="C132" s="1771">
        <f>'KV_8.sz.mell.'!C64</f>
        <v>0</v>
      </c>
      <c r="D132" s="1771">
        <f>'KV_8.sz.mell.'!D64</f>
        <v>0</v>
      </c>
      <c r="E132" s="1769">
        <f t="shared" si="26"/>
        <v>0</v>
      </c>
      <c r="F132" s="1772">
        <f t="shared" si="27"/>
        <v>0</v>
      </c>
      <c r="G132" s="1771">
        <f>'KV_8.sz.mell.'!E64</f>
        <v>0</v>
      </c>
      <c r="H132" s="1771">
        <f t="shared" si="28"/>
        <v>0</v>
      </c>
      <c r="I132" s="1772">
        <f t="shared" si="29"/>
        <v>0</v>
      </c>
      <c r="J132" s="1789"/>
    </row>
    <row r="133" spans="1:10" ht="12" customHeight="1" x14ac:dyDescent="0.2">
      <c r="A133" s="1638" t="s">
        <v>133</v>
      </c>
      <c r="B133" s="1773">
        <f t="shared" si="25"/>
        <v>0</v>
      </c>
      <c r="C133" s="1771">
        <f>'KV_8.sz.mell.'!C65</f>
        <v>0</v>
      </c>
      <c r="D133" s="1771">
        <f>'KV_8.sz.mell.'!D65</f>
        <v>0</v>
      </c>
      <c r="E133" s="1769">
        <f t="shared" si="26"/>
        <v>0</v>
      </c>
      <c r="F133" s="1772">
        <f t="shared" si="27"/>
        <v>0</v>
      </c>
      <c r="G133" s="1771">
        <f>'KV_8.sz.mell.'!E65</f>
        <v>0</v>
      </c>
      <c r="H133" s="1771">
        <f t="shared" si="28"/>
        <v>0</v>
      </c>
      <c r="I133" s="1772">
        <f t="shared" si="29"/>
        <v>0</v>
      </c>
      <c r="J133" s="1789"/>
    </row>
    <row r="134" spans="1:10" ht="12" customHeight="1" thickBot="1" x14ac:dyDescent="0.25">
      <c r="A134" s="1638" t="s">
        <v>134</v>
      </c>
      <c r="B134" s="1773">
        <f t="shared" si="25"/>
        <v>0</v>
      </c>
      <c r="C134" s="1771">
        <f>'KV_8.sz.mell.'!C66</f>
        <v>0</v>
      </c>
      <c r="D134" s="1771">
        <f>'KV_8.sz.mell.'!D66</f>
        <v>0</v>
      </c>
      <c r="E134" s="1769">
        <f t="shared" si="26"/>
        <v>0</v>
      </c>
      <c r="F134" s="1772">
        <f t="shared" si="27"/>
        <v>0</v>
      </c>
      <c r="G134" s="1771">
        <f>'KV_8.sz.mell.'!E66</f>
        <v>0</v>
      </c>
      <c r="H134" s="1771">
        <f t="shared" si="28"/>
        <v>0</v>
      </c>
      <c r="I134" s="1772">
        <f t="shared" si="29"/>
        <v>0</v>
      </c>
      <c r="J134" s="1789"/>
    </row>
    <row r="135" spans="1:10" ht="12" customHeight="1" thickBot="1" x14ac:dyDescent="0.25">
      <c r="A135" s="1640" t="s">
        <v>135</v>
      </c>
      <c r="B135" s="1740">
        <f t="shared" ref="B135:I135" si="30">B129+SUM(B131:B134)</f>
        <v>537000000</v>
      </c>
      <c r="C135" s="1740">
        <f t="shared" si="30"/>
        <v>270000000</v>
      </c>
      <c r="D135" s="1740">
        <f t="shared" si="30"/>
        <v>267000000</v>
      </c>
      <c r="E135" s="1740">
        <f t="shared" si="30"/>
        <v>0</v>
      </c>
      <c r="F135" s="1740">
        <f t="shared" si="30"/>
        <v>267000000</v>
      </c>
      <c r="G135" s="1740">
        <f t="shared" si="30"/>
        <v>0</v>
      </c>
      <c r="H135" s="1740">
        <f t="shared" si="30"/>
        <v>0</v>
      </c>
      <c r="I135" s="1774">
        <f t="shared" si="30"/>
        <v>0</v>
      </c>
      <c r="J135" s="1789"/>
    </row>
    <row r="136" spans="1:10" ht="12" customHeight="1" x14ac:dyDescent="0.2">
      <c r="A136" s="1641" t="s">
        <v>139</v>
      </c>
      <c r="B136" s="1763">
        <f>C136+F136+I136</f>
        <v>0</v>
      </c>
      <c r="C136" s="1764">
        <f>'KV_8.sz.mell.'!C68</f>
        <v>0</v>
      </c>
      <c r="D136" s="1764">
        <f>'KV_8.sz.mell.'!D68</f>
        <v>0</v>
      </c>
      <c r="E136" s="1764">
        <f>H153</f>
        <v>0</v>
      </c>
      <c r="F136" s="1764">
        <f>D136+E136</f>
        <v>0</v>
      </c>
      <c r="G136" s="1764">
        <f>'KV_8.sz.mell.'!E68</f>
        <v>0</v>
      </c>
      <c r="H136" s="1764">
        <f>H170</f>
        <v>0</v>
      </c>
      <c r="I136" s="1767">
        <f>G136+H136</f>
        <v>0</v>
      </c>
      <c r="J136" s="1789"/>
    </row>
    <row r="137" spans="1:10" ht="12" customHeight="1" x14ac:dyDescent="0.2">
      <c r="A137" s="1642" t="s">
        <v>140</v>
      </c>
      <c r="B137" s="1768">
        <f>C137+F137+I137</f>
        <v>520000000</v>
      </c>
      <c r="C137" s="1771">
        <f>'KV_8.sz.mell.'!C69</f>
        <v>260000000</v>
      </c>
      <c r="D137" s="1771">
        <f>'KV_8.sz.mell.'!D69</f>
        <v>260000000</v>
      </c>
      <c r="E137" s="1771">
        <f>H154</f>
        <v>0</v>
      </c>
      <c r="F137" s="1771">
        <f>D137+E137</f>
        <v>260000000</v>
      </c>
      <c r="G137" s="1771">
        <f>'KV_8.sz.mell.'!E69</f>
        <v>0</v>
      </c>
      <c r="H137" s="1771">
        <f>H171</f>
        <v>0</v>
      </c>
      <c r="I137" s="1772">
        <f>G137+H137</f>
        <v>0</v>
      </c>
      <c r="J137" s="1789"/>
    </row>
    <row r="138" spans="1:10" ht="12" customHeight="1" x14ac:dyDescent="0.2">
      <c r="A138" s="1642" t="s">
        <v>141</v>
      </c>
      <c r="B138" s="1773">
        <f>C138+F138+I138</f>
        <v>14000000</v>
      </c>
      <c r="C138" s="1771">
        <f>'KV_8.sz.mell.'!C70</f>
        <v>7000000</v>
      </c>
      <c r="D138" s="1771">
        <f>'KV_8.sz.mell.'!D70</f>
        <v>7000000</v>
      </c>
      <c r="E138" s="1771">
        <f>H155</f>
        <v>0</v>
      </c>
      <c r="F138" s="1771">
        <f>D138+E138</f>
        <v>7000000</v>
      </c>
      <c r="G138" s="1771">
        <f>'KV_8.sz.mell.'!E70</f>
        <v>0</v>
      </c>
      <c r="H138" s="1771">
        <f>H172</f>
        <v>0</v>
      </c>
      <c r="I138" s="1772">
        <f>G138+H138</f>
        <v>0</v>
      </c>
      <c r="J138" s="1789"/>
    </row>
    <row r="139" spans="1:10" ht="12" customHeight="1" x14ac:dyDescent="0.2">
      <c r="A139" s="1642" t="s">
        <v>142</v>
      </c>
      <c r="B139" s="1773">
        <f>C139+F139+I139</f>
        <v>0</v>
      </c>
      <c r="C139" s="1771">
        <f>'KV_8.sz.mell.'!C71</f>
        <v>0</v>
      </c>
      <c r="D139" s="1771">
        <f>'KV_8.sz.mell.'!D71</f>
        <v>0</v>
      </c>
      <c r="E139" s="1771">
        <f>H156</f>
        <v>0</v>
      </c>
      <c r="F139" s="1771">
        <f>D139+E139</f>
        <v>0</v>
      </c>
      <c r="G139" s="1771">
        <f>'KV_8.sz.mell.'!E71</f>
        <v>0</v>
      </c>
      <c r="H139" s="1771">
        <f>H173</f>
        <v>0</v>
      </c>
      <c r="I139" s="1772">
        <f>G139+H139</f>
        <v>0</v>
      </c>
      <c r="J139" s="1789"/>
    </row>
    <row r="140" spans="1:10" ht="12" customHeight="1" thickBot="1" x14ac:dyDescent="0.25">
      <c r="A140" s="1643"/>
      <c r="B140" s="1775">
        <f>C140+F140+I140</f>
        <v>0</v>
      </c>
      <c r="C140" s="1776">
        <f>'KV_8.sz.mell.'!C72</f>
        <v>0</v>
      </c>
      <c r="D140" s="1776">
        <f>'KV_8.sz.mell.'!D72</f>
        <v>0</v>
      </c>
      <c r="E140" s="1771">
        <f>H157</f>
        <v>0</v>
      </c>
      <c r="F140" s="1776">
        <f>D140+E140</f>
        <v>0</v>
      </c>
      <c r="G140" s="1776">
        <f>'KV_8.sz.mell.'!E72</f>
        <v>0</v>
      </c>
      <c r="H140" s="1771">
        <f>H174</f>
        <v>0</v>
      </c>
      <c r="I140" s="1777">
        <f>G140+H140</f>
        <v>0</v>
      </c>
      <c r="J140" s="1789"/>
    </row>
    <row r="141" spans="1:10" ht="12" customHeight="1" thickBot="1" x14ac:dyDescent="0.25">
      <c r="A141" s="1787" t="s">
        <v>109</v>
      </c>
      <c r="B141" s="1740">
        <f t="shared" ref="B141:I141" si="31">SUM(B136:B140)</f>
        <v>534000000</v>
      </c>
      <c r="C141" s="1740">
        <f t="shared" si="31"/>
        <v>267000000</v>
      </c>
      <c r="D141" s="1740">
        <f t="shared" si="31"/>
        <v>267000000</v>
      </c>
      <c r="E141" s="1740">
        <f t="shared" si="31"/>
        <v>0</v>
      </c>
      <c r="F141" s="1740">
        <f t="shared" si="31"/>
        <v>267000000</v>
      </c>
      <c r="G141" s="1740">
        <f t="shared" si="31"/>
        <v>0</v>
      </c>
      <c r="H141" s="1740">
        <f t="shared" si="31"/>
        <v>0</v>
      </c>
      <c r="I141" s="1774">
        <f t="shared" si="31"/>
        <v>0</v>
      </c>
      <c r="J141" s="1789"/>
    </row>
    <row r="142" spans="1:10" ht="2.25" customHeight="1" x14ac:dyDescent="0.2">
      <c r="A142" s="1788"/>
      <c r="B142" s="1703"/>
      <c r="C142" s="1703"/>
      <c r="D142" s="1703"/>
      <c r="E142" s="1703"/>
      <c r="F142" s="1703"/>
      <c r="G142" s="1703"/>
      <c r="H142" s="1703"/>
      <c r="I142" s="1704"/>
      <c r="J142" s="1789"/>
    </row>
    <row r="143" spans="1:10" ht="12" customHeight="1" thickBot="1" x14ac:dyDescent="0.25">
      <c r="A143" s="2296" t="str">
        <f>CONCATENATE(RM_TARTALOMJEGYZÉK!A1,". évi költségvetést érintő módosítások")</f>
        <v>2021. évi költségvetést érintő módosítások</v>
      </c>
      <c r="B143" s="2297"/>
      <c r="C143" s="2297"/>
      <c r="D143" s="2297"/>
      <c r="E143" s="2297"/>
      <c r="F143" s="2297"/>
      <c r="G143" s="2297"/>
      <c r="H143" s="2297"/>
      <c r="I143" s="2297"/>
      <c r="J143" s="1789"/>
    </row>
    <row r="144" spans="1:10" ht="12" customHeight="1" thickBot="1" x14ac:dyDescent="0.25">
      <c r="A144" s="1705" t="s">
        <v>130</v>
      </c>
      <c r="B144" s="1706" t="s">
        <v>1101</v>
      </c>
      <c r="C144" s="1706" t="s">
        <v>1102</v>
      </c>
      <c r="D144" s="1706" t="s">
        <v>1103</v>
      </c>
      <c r="E144" s="1706" t="s">
        <v>1104</v>
      </c>
      <c r="F144" s="1706" t="s">
        <v>1105</v>
      </c>
      <c r="G144" s="1706" t="s">
        <v>1106</v>
      </c>
      <c r="H144" s="2237" t="s">
        <v>1107</v>
      </c>
      <c r="I144" s="2238"/>
      <c r="J144" s="1789"/>
    </row>
    <row r="145" spans="1:10" ht="12" customHeight="1" x14ac:dyDescent="0.2">
      <c r="A145" s="1634" t="s">
        <v>131</v>
      </c>
      <c r="B145" s="1725"/>
      <c r="C145" s="1725"/>
      <c r="D145" s="1725"/>
      <c r="E145" s="1725"/>
      <c r="F145" s="1726"/>
      <c r="G145" s="1790"/>
      <c r="H145" s="2247">
        <f t="shared" ref="H145:H150" si="32">SUM(B145:G145)</f>
        <v>0</v>
      </c>
      <c r="I145" s="2248"/>
      <c r="J145" s="1789"/>
    </row>
    <row r="146" spans="1:10" ht="12" customHeight="1" x14ac:dyDescent="0.2">
      <c r="A146" s="1636" t="s">
        <v>143</v>
      </c>
      <c r="B146" s="1728"/>
      <c r="C146" s="1728"/>
      <c r="D146" s="1728"/>
      <c r="E146" s="1728"/>
      <c r="F146" s="1729"/>
      <c r="G146" s="1791"/>
      <c r="H146" s="2231">
        <f t="shared" si="32"/>
        <v>0</v>
      </c>
      <c r="I146" s="2232"/>
      <c r="J146" s="1789"/>
    </row>
    <row r="147" spans="1:10" ht="12" customHeight="1" x14ac:dyDescent="0.2">
      <c r="A147" s="1638" t="s">
        <v>132</v>
      </c>
      <c r="B147" s="1728"/>
      <c r="C147" s="1728"/>
      <c r="D147" s="1728"/>
      <c r="E147" s="1728"/>
      <c r="F147" s="1729"/>
      <c r="G147" s="1791"/>
      <c r="H147" s="2231">
        <f t="shared" si="32"/>
        <v>0</v>
      </c>
      <c r="I147" s="2232"/>
      <c r="J147" s="1789"/>
    </row>
    <row r="148" spans="1:10" ht="12" customHeight="1" x14ac:dyDescent="0.2">
      <c r="A148" s="1638" t="s">
        <v>145</v>
      </c>
      <c r="B148" s="1728"/>
      <c r="C148" s="1728"/>
      <c r="D148" s="1728"/>
      <c r="E148" s="1728"/>
      <c r="F148" s="1729"/>
      <c r="G148" s="1791"/>
      <c r="H148" s="2231">
        <f t="shared" si="32"/>
        <v>0</v>
      </c>
      <c r="I148" s="2232"/>
      <c r="J148" s="1789"/>
    </row>
    <row r="149" spans="1:10" ht="12" customHeight="1" x14ac:dyDescent="0.2">
      <c r="A149" s="1638" t="s">
        <v>133</v>
      </c>
      <c r="B149" s="1728"/>
      <c r="C149" s="1728"/>
      <c r="D149" s="1728"/>
      <c r="E149" s="1728"/>
      <c r="F149" s="1729"/>
      <c r="G149" s="1791"/>
      <c r="H149" s="2231">
        <f t="shared" si="32"/>
        <v>0</v>
      </c>
      <c r="I149" s="2232"/>
      <c r="J149" s="1789"/>
    </row>
    <row r="150" spans="1:10" ht="12" customHeight="1" thickBot="1" x14ac:dyDescent="0.25">
      <c r="A150" s="1638" t="s">
        <v>134</v>
      </c>
      <c r="B150" s="1731"/>
      <c r="C150" s="1731"/>
      <c r="D150" s="1731"/>
      <c r="E150" s="1731"/>
      <c r="F150" s="1732"/>
      <c r="G150" s="1792"/>
      <c r="H150" s="2233">
        <f t="shared" si="32"/>
        <v>0</v>
      </c>
      <c r="I150" s="2234"/>
      <c r="J150" s="1789"/>
    </row>
    <row r="151" spans="1:10" ht="12" customHeight="1" thickBot="1" x14ac:dyDescent="0.25">
      <c r="A151" s="1707" t="s">
        <v>52</v>
      </c>
      <c r="B151" s="1708">
        <f t="shared" ref="B151:I151" si="33">B145+SUM(B147:B150)</f>
        <v>0</v>
      </c>
      <c r="C151" s="1708">
        <f t="shared" si="33"/>
        <v>0</v>
      </c>
      <c r="D151" s="1708">
        <f t="shared" si="33"/>
        <v>0</v>
      </c>
      <c r="E151" s="1708">
        <f t="shared" si="33"/>
        <v>0</v>
      </c>
      <c r="F151" s="1708">
        <f t="shared" si="33"/>
        <v>0</v>
      </c>
      <c r="G151" s="1797">
        <f t="shared" si="33"/>
        <v>0</v>
      </c>
      <c r="H151" s="2235">
        <f t="shared" si="33"/>
        <v>0</v>
      </c>
      <c r="I151" s="2236">
        <f t="shared" si="33"/>
        <v>0</v>
      </c>
      <c r="J151" s="1789"/>
    </row>
    <row r="152" spans="1:10" ht="12" customHeight="1" thickBot="1" x14ac:dyDescent="0.25">
      <c r="A152" s="1705" t="s">
        <v>56</v>
      </c>
      <c r="B152" s="1709" t="s">
        <v>1101</v>
      </c>
      <c r="C152" s="1709" t="s">
        <v>1102</v>
      </c>
      <c r="D152" s="1709" t="s">
        <v>1103</v>
      </c>
      <c r="E152" s="1709" t="s">
        <v>1104</v>
      </c>
      <c r="F152" s="1709" t="s">
        <v>1105</v>
      </c>
      <c r="G152" s="1709" t="s">
        <v>1106</v>
      </c>
      <c r="H152" s="2245" t="s">
        <v>1107</v>
      </c>
      <c r="I152" s="2246"/>
      <c r="J152" s="1789"/>
    </row>
    <row r="153" spans="1:10" ht="12" customHeight="1" x14ac:dyDescent="0.2">
      <c r="A153" s="1641" t="s">
        <v>139</v>
      </c>
      <c r="B153" s="1735"/>
      <c r="C153" s="1735"/>
      <c r="D153" s="1735"/>
      <c r="E153" s="1735"/>
      <c r="F153" s="1736"/>
      <c r="G153" s="1793"/>
      <c r="H153" s="2239">
        <f>SUM(B153:G153)</f>
        <v>0</v>
      </c>
      <c r="I153" s="2240"/>
      <c r="J153" s="1789"/>
    </row>
    <row r="154" spans="1:10" ht="12" customHeight="1" x14ac:dyDescent="0.2">
      <c r="A154" s="1642" t="s">
        <v>140</v>
      </c>
      <c r="B154" s="1728"/>
      <c r="C154" s="1728"/>
      <c r="D154" s="1728"/>
      <c r="E154" s="1728"/>
      <c r="F154" s="1729"/>
      <c r="G154" s="1791"/>
      <c r="H154" s="2231">
        <f>SUM(B154:G154)</f>
        <v>0</v>
      </c>
      <c r="I154" s="2232"/>
      <c r="J154" s="1789"/>
    </row>
    <row r="155" spans="1:10" ht="12" customHeight="1" x14ac:dyDescent="0.2">
      <c r="A155" s="1642" t="s">
        <v>141</v>
      </c>
      <c r="B155" s="1728"/>
      <c r="C155" s="1728"/>
      <c r="D155" s="1728"/>
      <c r="E155" s="1728"/>
      <c r="F155" s="1729"/>
      <c r="G155" s="1791"/>
      <c r="H155" s="2231">
        <f>SUM(B155:G155)</f>
        <v>0</v>
      </c>
      <c r="I155" s="2232"/>
      <c r="J155" s="1789"/>
    </row>
    <row r="156" spans="1:10" ht="12" customHeight="1" x14ac:dyDescent="0.2">
      <c r="A156" s="1642" t="s">
        <v>142</v>
      </c>
      <c r="B156" s="1728"/>
      <c r="C156" s="1728"/>
      <c r="D156" s="1728"/>
      <c r="E156" s="1728"/>
      <c r="F156" s="1729"/>
      <c r="G156" s="1791"/>
      <c r="H156" s="2231">
        <f>SUM(B156:G156)</f>
        <v>0</v>
      </c>
      <c r="I156" s="2232"/>
      <c r="J156" s="1789"/>
    </row>
    <row r="157" spans="1:10" ht="12" customHeight="1" thickBot="1" x14ac:dyDescent="0.25">
      <c r="A157" s="1643"/>
      <c r="B157" s="1731"/>
      <c r="C157" s="1731"/>
      <c r="D157" s="1731"/>
      <c r="E157" s="1731"/>
      <c r="F157" s="1732"/>
      <c r="G157" s="1792"/>
      <c r="H157" s="2233">
        <f>SUM(B157:G157)</f>
        <v>0</v>
      </c>
      <c r="I157" s="2234"/>
      <c r="J157" s="1789"/>
    </row>
    <row r="158" spans="1:10" ht="12" customHeight="1" thickBot="1" x14ac:dyDescent="0.25">
      <c r="A158" s="1707" t="s">
        <v>52</v>
      </c>
      <c r="B158" s="1708">
        <f>SUM(B153:B157)</f>
        <v>0</v>
      </c>
      <c r="C158" s="1708">
        <f t="shared" ref="C158:I158" si="34">SUM(C153:C157)</f>
        <v>0</v>
      </c>
      <c r="D158" s="1708">
        <f t="shared" si="34"/>
        <v>0</v>
      </c>
      <c r="E158" s="1708">
        <f t="shared" si="34"/>
        <v>0</v>
      </c>
      <c r="F158" s="1708">
        <f t="shared" si="34"/>
        <v>0</v>
      </c>
      <c r="G158" s="1797">
        <f t="shared" si="34"/>
        <v>0</v>
      </c>
      <c r="H158" s="2235">
        <f t="shared" si="34"/>
        <v>0</v>
      </c>
      <c r="I158" s="2236">
        <f t="shared" si="34"/>
        <v>0</v>
      </c>
      <c r="J158" s="1789"/>
    </row>
    <row r="159" spans="1:10" ht="2.25" customHeight="1" x14ac:dyDescent="0.2">
      <c r="A159" s="2241"/>
      <c r="B159" s="2242"/>
      <c r="C159" s="2242"/>
      <c r="D159" s="2242"/>
      <c r="E159" s="2242"/>
      <c r="F159" s="2242"/>
      <c r="G159" s="2242"/>
      <c r="H159" s="2242"/>
      <c r="I159" s="2242"/>
      <c r="J159" s="1710"/>
    </row>
    <row r="160" spans="1:10" ht="12" customHeight="1" thickBot="1" x14ac:dyDescent="0.25">
      <c r="A160" s="2296" t="str">
        <f>CONCATENATE(RM_TARTALOMJEGYZÉK!A1,". utáni  költségvetést érintő módosítások")</f>
        <v>2021. utáni  költségvetést érintő módosítások</v>
      </c>
      <c r="B160" s="2297"/>
      <c r="C160" s="2297"/>
      <c r="D160" s="2297"/>
      <c r="E160" s="2297"/>
      <c r="F160" s="2297"/>
      <c r="G160" s="2297"/>
      <c r="H160" s="2297"/>
      <c r="I160" s="2297"/>
      <c r="J160" s="1710"/>
    </row>
    <row r="161" spans="1:10" ht="12" customHeight="1" thickBot="1" x14ac:dyDescent="0.25">
      <c r="A161" s="1705" t="s">
        <v>130</v>
      </c>
      <c r="B161" s="1706" t="s">
        <v>1101</v>
      </c>
      <c r="C161" s="1706" t="s">
        <v>1102</v>
      </c>
      <c r="D161" s="1706" t="s">
        <v>1103</v>
      </c>
      <c r="E161" s="1706" t="s">
        <v>1104</v>
      </c>
      <c r="F161" s="1706" t="s">
        <v>1105</v>
      </c>
      <c r="G161" s="1706" t="s">
        <v>1106</v>
      </c>
      <c r="H161" s="2237" t="s">
        <v>1107</v>
      </c>
      <c r="I161" s="2238"/>
      <c r="J161" s="1710"/>
    </row>
    <row r="162" spans="1:10" ht="12" customHeight="1" x14ac:dyDescent="0.2">
      <c r="A162" s="1634" t="s">
        <v>131</v>
      </c>
      <c r="B162" s="1735"/>
      <c r="C162" s="1735"/>
      <c r="D162" s="1735"/>
      <c r="E162" s="1735"/>
      <c r="F162" s="1736"/>
      <c r="G162" s="1736"/>
      <c r="H162" s="2239">
        <f t="shared" ref="H162:H167" si="35">SUM(B162:G162)</f>
        <v>0</v>
      </c>
      <c r="I162" s="2240"/>
      <c r="J162" s="1710"/>
    </row>
    <row r="163" spans="1:10" ht="12" customHeight="1" x14ac:dyDescent="0.2">
      <c r="A163" s="1636" t="s">
        <v>143</v>
      </c>
      <c r="B163" s="1728"/>
      <c r="C163" s="1728"/>
      <c r="D163" s="1728"/>
      <c r="E163" s="1728"/>
      <c r="F163" s="1729"/>
      <c r="G163" s="1738"/>
      <c r="H163" s="2231">
        <f t="shared" si="35"/>
        <v>0</v>
      </c>
      <c r="I163" s="2232"/>
      <c r="J163" s="1710"/>
    </row>
    <row r="164" spans="1:10" ht="12" customHeight="1" x14ac:dyDescent="0.2">
      <c r="A164" s="1638" t="s">
        <v>132</v>
      </c>
      <c r="B164" s="1728"/>
      <c r="C164" s="1728"/>
      <c r="D164" s="1728"/>
      <c r="E164" s="1728"/>
      <c r="F164" s="1729"/>
      <c r="G164" s="1738"/>
      <c r="H164" s="2231">
        <f t="shared" si="35"/>
        <v>0</v>
      </c>
      <c r="I164" s="2232"/>
      <c r="J164" s="1710"/>
    </row>
    <row r="165" spans="1:10" ht="12" customHeight="1" x14ac:dyDescent="0.2">
      <c r="A165" s="1638" t="s">
        <v>145</v>
      </c>
      <c r="B165" s="1728"/>
      <c r="C165" s="1728"/>
      <c r="D165" s="1728"/>
      <c r="E165" s="1728"/>
      <c r="F165" s="1729"/>
      <c r="G165" s="1738"/>
      <c r="H165" s="2231">
        <f t="shared" si="35"/>
        <v>0</v>
      </c>
      <c r="I165" s="2232"/>
      <c r="J165" s="1710"/>
    </row>
    <row r="166" spans="1:10" ht="12" customHeight="1" x14ac:dyDescent="0.2">
      <c r="A166" s="1638" t="s">
        <v>133</v>
      </c>
      <c r="B166" s="1728"/>
      <c r="C166" s="1728"/>
      <c r="D166" s="1728"/>
      <c r="E166" s="1728"/>
      <c r="F166" s="1729"/>
      <c r="G166" s="1738"/>
      <c r="H166" s="2231">
        <f t="shared" si="35"/>
        <v>0</v>
      </c>
      <c r="I166" s="2232"/>
      <c r="J166" s="1710"/>
    </row>
    <row r="167" spans="1:10" ht="12" customHeight="1" thickBot="1" x14ac:dyDescent="0.25">
      <c r="A167" s="1638" t="s">
        <v>134</v>
      </c>
      <c r="B167" s="1731"/>
      <c r="C167" s="1731"/>
      <c r="D167" s="1731"/>
      <c r="E167" s="1731"/>
      <c r="F167" s="1732"/>
      <c r="G167" s="1739"/>
      <c r="H167" s="2233">
        <f t="shared" si="35"/>
        <v>0</v>
      </c>
      <c r="I167" s="2234"/>
      <c r="J167" s="1710"/>
    </row>
    <row r="168" spans="1:10" ht="12" customHeight="1" thickBot="1" x14ac:dyDescent="0.25">
      <c r="A168" s="1707" t="s">
        <v>52</v>
      </c>
      <c r="B168" s="1708">
        <f t="shared" ref="B168:I168" si="36">B162+SUM(B164:B167)</f>
        <v>0</v>
      </c>
      <c r="C168" s="1708">
        <f t="shared" si="36"/>
        <v>0</v>
      </c>
      <c r="D168" s="1708">
        <f t="shared" si="36"/>
        <v>0</v>
      </c>
      <c r="E168" s="1708">
        <f t="shared" si="36"/>
        <v>0</v>
      </c>
      <c r="F168" s="1708">
        <f t="shared" si="36"/>
        <v>0</v>
      </c>
      <c r="G168" s="1708">
        <f t="shared" si="36"/>
        <v>0</v>
      </c>
      <c r="H168" s="2235">
        <f t="shared" si="36"/>
        <v>0</v>
      </c>
      <c r="I168" s="2236">
        <f t="shared" si="36"/>
        <v>0</v>
      </c>
      <c r="J168" s="1710"/>
    </row>
    <row r="169" spans="1:10" ht="12" customHeight="1" thickBot="1" x14ac:dyDescent="0.25">
      <c r="A169" s="1705" t="s">
        <v>56</v>
      </c>
      <c r="B169" s="1706" t="s">
        <v>1101</v>
      </c>
      <c r="C169" s="1706" t="s">
        <v>1102</v>
      </c>
      <c r="D169" s="1706" t="s">
        <v>1103</v>
      </c>
      <c r="E169" s="1706" t="s">
        <v>1104</v>
      </c>
      <c r="F169" s="1706" t="s">
        <v>1105</v>
      </c>
      <c r="G169" s="1706" t="s">
        <v>1106</v>
      </c>
      <c r="H169" s="2237" t="s">
        <v>1107</v>
      </c>
      <c r="I169" s="2238"/>
      <c r="J169" s="1710"/>
    </row>
    <row r="170" spans="1:10" ht="12" customHeight="1" x14ac:dyDescent="0.2">
      <c r="A170" s="1641" t="s">
        <v>139</v>
      </c>
      <c r="B170" s="1735"/>
      <c r="C170" s="1735"/>
      <c r="D170" s="1735"/>
      <c r="E170" s="1735"/>
      <c r="F170" s="1736"/>
      <c r="G170" s="1736"/>
      <c r="H170" s="2239">
        <f>SUM(B170:G170)</f>
        <v>0</v>
      </c>
      <c r="I170" s="2240"/>
      <c r="J170" s="1710"/>
    </row>
    <row r="171" spans="1:10" ht="12" customHeight="1" x14ac:dyDescent="0.2">
      <c r="A171" s="1642" t="s">
        <v>140</v>
      </c>
      <c r="B171" s="1728"/>
      <c r="C171" s="1728"/>
      <c r="D171" s="1728"/>
      <c r="E171" s="1728"/>
      <c r="F171" s="1729"/>
      <c r="G171" s="1738"/>
      <c r="H171" s="2231">
        <f>SUM(B171:G171)</f>
        <v>0</v>
      </c>
      <c r="I171" s="2232"/>
      <c r="J171" s="1710"/>
    </row>
    <row r="172" spans="1:10" ht="12" customHeight="1" x14ac:dyDescent="0.2">
      <c r="A172" s="1642" t="s">
        <v>141</v>
      </c>
      <c r="B172" s="1728"/>
      <c r="C172" s="1728"/>
      <c r="D172" s="1728"/>
      <c r="E172" s="1728"/>
      <c r="F172" s="1729"/>
      <c r="G172" s="1738"/>
      <c r="H172" s="2231">
        <f>SUM(B172:G172)</f>
        <v>0</v>
      </c>
      <c r="I172" s="2232"/>
      <c r="J172" s="1710"/>
    </row>
    <row r="173" spans="1:10" ht="12" customHeight="1" x14ac:dyDescent="0.2">
      <c r="A173" s="1642" t="s">
        <v>142</v>
      </c>
      <c r="B173" s="1728"/>
      <c r="C173" s="1728"/>
      <c r="D173" s="1728"/>
      <c r="E173" s="1728"/>
      <c r="F173" s="1729"/>
      <c r="G173" s="1738"/>
      <c r="H173" s="2231">
        <f>SUM(B173:G173)</f>
        <v>0</v>
      </c>
      <c r="I173" s="2232"/>
      <c r="J173" s="1710"/>
    </row>
    <row r="174" spans="1:10" ht="12" customHeight="1" thickBot="1" x14ac:dyDescent="0.25">
      <c r="A174" s="1643"/>
      <c r="B174" s="1731"/>
      <c r="C174" s="1731"/>
      <c r="D174" s="1731"/>
      <c r="E174" s="1731"/>
      <c r="F174" s="1732"/>
      <c r="G174" s="1739"/>
      <c r="H174" s="2233">
        <f>SUM(B174:G174)</f>
        <v>0</v>
      </c>
      <c r="I174" s="2234"/>
      <c r="J174" s="1710"/>
    </row>
    <row r="175" spans="1:10" ht="12" customHeight="1" thickBot="1" x14ac:dyDescent="0.25">
      <c r="A175" s="1707" t="s">
        <v>52</v>
      </c>
      <c r="B175" s="1708">
        <f t="shared" ref="B175:I175" si="37">SUM(B170:B174)</f>
        <v>0</v>
      </c>
      <c r="C175" s="1708">
        <f t="shared" si="37"/>
        <v>0</v>
      </c>
      <c r="D175" s="1708">
        <f t="shared" si="37"/>
        <v>0</v>
      </c>
      <c r="E175" s="1708">
        <f t="shared" si="37"/>
        <v>0</v>
      </c>
      <c r="F175" s="1708">
        <f t="shared" si="37"/>
        <v>0</v>
      </c>
      <c r="G175" s="1708">
        <f t="shared" si="37"/>
        <v>0</v>
      </c>
      <c r="H175" s="2235">
        <f t="shared" si="37"/>
        <v>0</v>
      </c>
      <c r="I175" s="2236">
        <f t="shared" si="37"/>
        <v>0</v>
      </c>
      <c r="J175" s="1710"/>
    </row>
    <row r="176" spans="1:10" ht="23.25" customHeight="1" x14ac:dyDescent="0.2"/>
    <row r="177" spans="1:10" ht="12" customHeight="1" x14ac:dyDescent="0.2">
      <c r="A177" s="2136" t="s">
        <v>136</v>
      </c>
      <c r="B177" s="2136"/>
      <c r="C177" s="2267"/>
      <c r="D177" s="2267"/>
      <c r="E177" s="2267"/>
      <c r="F177" s="2267"/>
      <c r="G177" s="2267"/>
      <c r="H177" s="2267"/>
      <c r="I177" s="2267"/>
      <c r="J177" s="1789"/>
    </row>
    <row r="178" spans="1:10" ht="12" customHeight="1" thickBot="1" x14ac:dyDescent="0.25">
      <c r="A178" s="1780"/>
      <c r="B178" s="1780"/>
      <c r="C178" s="1780"/>
      <c r="D178" s="1780"/>
      <c r="E178" s="1780"/>
      <c r="F178" s="1780"/>
      <c r="G178" s="1780"/>
      <c r="H178" s="2268" t="s">
        <v>559</v>
      </c>
      <c r="I178" s="2268"/>
      <c r="J178" s="1789"/>
    </row>
    <row r="179" spans="1:10" ht="12" customHeight="1" thickBot="1" x14ac:dyDescent="0.25">
      <c r="A179" s="2249" t="s">
        <v>130</v>
      </c>
      <c r="B179" s="2252" t="s">
        <v>796</v>
      </c>
      <c r="C179" s="2253"/>
      <c r="D179" s="2253"/>
      <c r="E179" s="2253"/>
      <c r="F179" s="2254"/>
      <c r="G179" s="2254"/>
      <c r="H179" s="2254"/>
      <c r="I179" s="2255"/>
      <c r="J179" s="1789"/>
    </row>
    <row r="180" spans="1:10" ht="12" customHeight="1" thickBot="1" x14ac:dyDescent="0.25">
      <c r="A180" s="2250"/>
      <c r="B180" s="2256" t="s">
        <v>1099</v>
      </c>
      <c r="C180" s="2259" t="s">
        <v>1087</v>
      </c>
      <c r="D180" s="2260"/>
      <c r="E180" s="2260"/>
      <c r="F180" s="2260"/>
      <c r="G180" s="2260"/>
      <c r="H180" s="2260"/>
      <c r="I180" s="2261"/>
      <c r="J180" s="1789"/>
    </row>
    <row r="181" spans="1:10" ht="12" customHeight="1" thickBot="1" x14ac:dyDescent="0.25">
      <c r="A181" s="2250"/>
      <c r="B181" s="2257"/>
      <c r="C181" s="2256" t="str">
        <f>CONCATENATE(RM_TARTALOMJEGYZÉK!A1,". előtti forrás, kiadás")</f>
        <v>2021. előtti forrás, kiadás</v>
      </c>
      <c r="D181" s="1781" t="s">
        <v>798</v>
      </c>
      <c r="E181" s="1781" t="s">
        <v>1084</v>
      </c>
      <c r="F181" s="1781" t="s">
        <v>799</v>
      </c>
      <c r="G181" s="1781" t="s">
        <v>798</v>
      </c>
      <c r="H181" s="1781" t="s">
        <v>1084</v>
      </c>
      <c r="I181" s="1781" t="s">
        <v>799</v>
      </c>
      <c r="J181" s="1789"/>
    </row>
    <row r="182" spans="1:10" ht="12" customHeight="1" thickBot="1" x14ac:dyDescent="0.25">
      <c r="A182" s="2251"/>
      <c r="B182" s="2258"/>
      <c r="C182" s="2262"/>
      <c r="D182" s="2263" t="str">
        <f>CONCATENATE(RM_TARTALOMJEGYZÉK!$A$1,". évi")</f>
        <v>2021. évi</v>
      </c>
      <c r="E182" s="2264"/>
      <c r="F182" s="2265"/>
      <c r="G182" s="2263" t="str">
        <f>CONCATENATE(RM_TARTALOMJEGYZÉK!$A$1,". után")</f>
        <v>2021. után</v>
      </c>
      <c r="H182" s="2266"/>
      <c r="I182" s="2265"/>
      <c r="J182" s="1789"/>
    </row>
    <row r="183" spans="1:10" ht="12" customHeight="1" thickBot="1" x14ac:dyDescent="0.25">
      <c r="A183" s="1782" t="s">
        <v>488</v>
      </c>
      <c r="B183" s="1795" t="s">
        <v>1100</v>
      </c>
      <c r="C183" s="1784" t="s">
        <v>490</v>
      </c>
      <c r="D183" s="1785" t="s">
        <v>492</v>
      </c>
      <c r="E183" s="1785" t="s">
        <v>491</v>
      </c>
      <c r="F183" s="1784" t="s">
        <v>1088</v>
      </c>
      <c r="G183" s="1784" t="s">
        <v>494</v>
      </c>
      <c r="H183" s="1784" t="s">
        <v>495</v>
      </c>
      <c r="I183" s="1786" t="s">
        <v>1089</v>
      </c>
      <c r="J183" s="1789"/>
    </row>
    <row r="184" spans="1:10" ht="12" customHeight="1" x14ac:dyDescent="0.2">
      <c r="A184" s="1634" t="s">
        <v>131</v>
      </c>
      <c r="B184" s="1763">
        <f t="shared" ref="B184:B189" si="38">C184+F184+I184</f>
        <v>0</v>
      </c>
      <c r="C184" s="1763">
        <f>'KV_8.sz.mell.'!C82</f>
        <v>0</v>
      </c>
      <c r="D184" s="1764">
        <f>'KV_8.sz.mell.'!D82</f>
        <v>0</v>
      </c>
      <c r="E184" s="1764">
        <f t="shared" ref="E184:E189" si="39">H200</f>
        <v>0</v>
      </c>
      <c r="F184" s="1765">
        <f t="shared" ref="F184:F189" si="40">D184+E184</f>
        <v>0</v>
      </c>
      <c r="G184" s="1764">
        <f>'KV_8.sz.mell.'!E82</f>
        <v>0</v>
      </c>
      <c r="H184" s="1766">
        <f t="shared" ref="H184:H189" si="41">H217</f>
        <v>0</v>
      </c>
      <c r="I184" s="1767">
        <f t="shared" ref="I184:I189" si="42">G184+H184</f>
        <v>0</v>
      </c>
      <c r="J184" s="1789"/>
    </row>
    <row r="185" spans="1:10" ht="12" customHeight="1" x14ac:dyDescent="0.2">
      <c r="A185" s="1636" t="s">
        <v>143</v>
      </c>
      <c r="B185" s="1768">
        <f t="shared" si="38"/>
        <v>0</v>
      </c>
      <c r="C185" s="1769">
        <f>'KV_8.sz.mell.'!C83</f>
        <v>0</v>
      </c>
      <c r="D185" s="1769">
        <f>'KV_8.sz.mell.'!D83</f>
        <v>0</v>
      </c>
      <c r="E185" s="1769">
        <f t="shared" si="39"/>
        <v>0</v>
      </c>
      <c r="F185" s="1770">
        <f t="shared" si="40"/>
        <v>0</v>
      </c>
      <c r="G185" s="1769">
        <f>'KV_8.sz.mell.'!E83</f>
        <v>0</v>
      </c>
      <c r="H185" s="1771">
        <f t="shared" si="41"/>
        <v>0</v>
      </c>
      <c r="I185" s="1772">
        <f t="shared" si="42"/>
        <v>0</v>
      </c>
      <c r="J185" s="1789"/>
    </row>
    <row r="186" spans="1:10" ht="12" customHeight="1" x14ac:dyDescent="0.2">
      <c r="A186" s="1638" t="s">
        <v>132</v>
      </c>
      <c r="B186" s="1773">
        <f t="shared" si="38"/>
        <v>0</v>
      </c>
      <c r="C186" s="1771">
        <f>'KV_8.sz.mell.'!C84</f>
        <v>0</v>
      </c>
      <c r="D186" s="1771">
        <f>'KV_8.sz.mell.'!D84</f>
        <v>0</v>
      </c>
      <c r="E186" s="1769">
        <f t="shared" si="39"/>
        <v>0</v>
      </c>
      <c r="F186" s="1772">
        <f t="shared" si="40"/>
        <v>0</v>
      </c>
      <c r="G186" s="1771">
        <f>'KV_8.sz.mell.'!E84</f>
        <v>0</v>
      </c>
      <c r="H186" s="1771">
        <f t="shared" si="41"/>
        <v>0</v>
      </c>
      <c r="I186" s="1772">
        <f t="shared" si="42"/>
        <v>0</v>
      </c>
      <c r="J186" s="1789"/>
    </row>
    <row r="187" spans="1:10" ht="12" customHeight="1" x14ac:dyDescent="0.2">
      <c r="A187" s="1638" t="s">
        <v>145</v>
      </c>
      <c r="B187" s="1773">
        <f t="shared" si="38"/>
        <v>0</v>
      </c>
      <c r="C187" s="1771">
        <f>'KV_8.sz.mell.'!C85</f>
        <v>0</v>
      </c>
      <c r="D187" s="1771">
        <f>'KV_8.sz.mell.'!D85</f>
        <v>0</v>
      </c>
      <c r="E187" s="1769">
        <f t="shared" si="39"/>
        <v>0</v>
      </c>
      <c r="F187" s="1772">
        <f t="shared" si="40"/>
        <v>0</v>
      </c>
      <c r="G187" s="1771">
        <f>'KV_8.sz.mell.'!E85</f>
        <v>0</v>
      </c>
      <c r="H187" s="1771">
        <f t="shared" si="41"/>
        <v>0</v>
      </c>
      <c r="I187" s="1772">
        <f t="shared" si="42"/>
        <v>0</v>
      </c>
      <c r="J187" s="1789"/>
    </row>
    <row r="188" spans="1:10" ht="12" customHeight="1" x14ac:dyDescent="0.2">
      <c r="A188" s="1638" t="s">
        <v>133</v>
      </c>
      <c r="B188" s="1773">
        <f t="shared" si="38"/>
        <v>0</v>
      </c>
      <c r="C188" s="1771">
        <f>'KV_8.sz.mell.'!C86</f>
        <v>0</v>
      </c>
      <c r="D188" s="1771">
        <f>'KV_8.sz.mell.'!D86</f>
        <v>0</v>
      </c>
      <c r="E188" s="1769">
        <f t="shared" si="39"/>
        <v>0</v>
      </c>
      <c r="F188" s="1772">
        <f t="shared" si="40"/>
        <v>0</v>
      </c>
      <c r="G188" s="1771">
        <f>'KV_8.sz.mell.'!E86</f>
        <v>0</v>
      </c>
      <c r="H188" s="1771">
        <f t="shared" si="41"/>
        <v>0</v>
      </c>
      <c r="I188" s="1772">
        <f t="shared" si="42"/>
        <v>0</v>
      </c>
      <c r="J188" s="1789"/>
    </row>
    <row r="189" spans="1:10" ht="12" customHeight="1" thickBot="1" x14ac:dyDescent="0.25">
      <c r="A189" s="1638" t="s">
        <v>134</v>
      </c>
      <c r="B189" s="1773">
        <f t="shared" si="38"/>
        <v>0</v>
      </c>
      <c r="C189" s="1771">
        <f>'KV_8.sz.mell.'!C87</f>
        <v>0</v>
      </c>
      <c r="D189" s="1771">
        <f>'KV_8.sz.mell.'!D87</f>
        <v>0</v>
      </c>
      <c r="E189" s="1769">
        <f t="shared" si="39"/>
        <v>0</v>
      </c>
      <c r="F189" s="1772">
        <f t="shared" si="40"/>
        <v>0</v>
      </c>
      <c r="G189" s="1771">
        <f>'KV_8.sz.mell.'!E87</f>
        <v>0</v>
      </c>
      <c r="H189" s="1771">
        <f t="shared" si="41"/>
        <v>0</v>
      </c>
      <c r="I189" s="1772">
        <f t="shared" si="42"/>
        <v>0</v>
      </c>
      <c r="J189" s="1789"/>
    </row>
    <row r="190" spans="1:10" ht="12" customHeight="1" thickBot="1" x14ac:dyDescent="0.25">
      <c r="A190" s="1640" t="s">
        <v>135</v>
      </c>
      <c r="B190" s="1740">
        <f t="shared" ref="B190:I190" si="43">B184+SUM(B186:B189)</f>
        <v>0</v>
      </c>
      <c r="C190" s="1740">
        <f t="shared" si="43"/>
        <v>0</v>
      </c>
      <c r="D190" s="1740">
        <f t="shared" si="43"/>
        <v>0</v>
      </c>
      <c r="E190" s="1740">
        <f t="shared" si="43"/>
        <v>0</v>
      </c>
      <c r="F190" s="1740">
        <f t="shared" si="43"/>
        <v>0</v>
      </c>
      <c r="G190" s="1740">
        <f t="shared" si="43"/>
        <v>0</v>
      </c>
      <c r="H190" s="1740">
        <f t="shared" si="43"/>
        <v>0</v>
      </c>
      <c r="I190" s="1774">
        <f t="shared" si="43"/>
        <v>0</v>
      </c>
      <c r="J190" s="1789"/>
    </row>
    <row r="191" spans="1:10" ht="12" customHeight="1" x14ac:dyDescent="0.2">
      <c r="A191" s="1641" t="s">
        <v>139</v>
      </c>
      <c r="B191" s="1763">
        <f>C191+F191+I191</f>
        <v>0</v>
      </c>
      <c r="C191" s="1764">
        <f>'KV_8.sz.mell.'!C89</f>
        <v>0</v>
      </c>
      <c r="D191" s="1764">
        <f>'KV_8.sz.mell.'!D89</f>
        <v>0</v>
      </c>
      <c r="E191" s="1764">
        <f>H208</f>
        <v>0</v>
      </c>
      <c r="F191" s="1764">
        <f>D191+E191</f>
        <v>0</v>
      </c>
      <c r="G191" s="1764">
        <f>'KV_8.sz.mell.'!E89</f>
        <v>0</v>
      </c>
      <c r="H191" s="1764">
        <f>H225</f>
        <v>0</v>
      </c>
      <c r="I191" s="1767">
        <f>G191+H191</f>
        <v>0</v>
      </c>
      <c r="J191" s="1789"/>
    </row>
    <row r="192" spans="1:10" ht="12" customHeight="1" x14ac:dyDescent="0.2">
      <c r="A192" s="1642" t="s">
        <v>140</v>
      </c>
      <c r="B192" s="1768">
        <f>C192+F192+I192</f>
        <v>0</v>
      </c>
      <c r="C192" s="1771">
        <f>'KV_8.sz.mell.'!C90</f>
        <v>0</v>
      </c>
      <c r="D192" s="1771">
        <f>'KV_8.sz.mell.'!D90</f>
        <v>0</v>
      </c>
      <c r="E192" s="1771">
        <f>H209</f>
        <v>0</v>
      </c>
      <c r="F192" s="1771">
        <f>D192+E192</f>
        <v>0</v>
      </c>
      <c r="G192" s="1771">
        <f>'KV_8.sz.mell.'!E90</f>
        <v>0</v>
      </c>
      <c r="H192" s="1771">
        <f>H226</f>
        <v>0</v>
      </c>
      <c r="I192" s="1772">
        <f>G192+H192</f>
        <v>0</v>
      </c>
      <c r="J192" s="1789"/>
    </row>
    <row r="193" spans="1:10" ht="12" customHeight="1" x14ac:dyDescent="0.2">
      <c r="A193" s="1642" t="s">
        <v>141</v>
      </c>
      <c r="B193" s="1773">
        <f>C193+F193+I193</f>
        <v>0</v>
      </c>
      <c r="C193" s="1771">
        <f>'KV_8.sz.mell.'!C91</f>
        <v>0</v>
      </c>
      <c r="D193" s="1771">
        <f>'KV_8.sz.mell.'!D91</f>
        <v>0</v>
      </c>
      <c r="E193" s="1771">
        <f>H210</f>
        <v>0</v>
      </c>
      <c r="F193" s="1771">
        <f>D193+E193</f>
        <v>0</v>
      </c>
      <c r="G193" s="1771">
        <f>'KV_8.sz.mell.'!E91</f>
        <v>0</v>
      </c>
      <c r="H193" s="1771">
        <f>H227</f>
        <v>0</v>
      </c>
      <c r="I193" s="1772">
        <f>G193+H193</f>
        <v>0</v>
      </c>
      <c r="J193" s="1789"/>
    </row>
    <row r="194" spans="1:10" ht="12" customHeight="1" x14ac:dyDescent="0.2">
      <c r="A194" s="1642" t="s">
        <v>142</v>
      </c>
      <c r="B194" s="1773">
        <f>C194+F194+I194</f>
        <v>0</v>
      </c>
      <c r="C194" s="1771">
        <f>'KV_8.sz.mell.'!C92</f>
        <v>0</v>
      </c>
      <c r="D194" s="1771">
        <f>'KV_8.sz.mell.'!D92</f>
        <v>0</v>
      </c>
      <c r="E194" s="1771">
        <f>H211</f>
        <v>0</v>
      </c>
      <c r="F194" s="1771">
        <f>D194+E194</f>
        <v>0</v>
      </c>
      <c r="G194" s="1771">
        <f>'KV_8.sz.mell.'!E92</f>
        <v>0</v>
      </c>
      <c r="H194" s="1771">
        <f>H228</f>
        <v>0</v>
      </c>
      <c r="I194" s="1772">
        <f>G194+H194</f>
        <v>0</v>
      </c>
      <c r="J194" s="1789"/>
    </row>
    <row r="195" spans="1:10" ht="12" customHeight="1" thickBot="1" x14ac:dyDescent="0.25">
      <c r="A195" s="1643"/>
      <c r="B195" s="1775">
        <f>C195+F195+I195</f>
        <v>0</v>
      </c>
      <c r="C195" s="1776">
        <f>'KV_8.sz.mell.'!C93</f>
        <v>0</v>
      </c>
      <c r="D195" s="1776">
        <f>'KV_8.sz.mell.'!D93</f>
        <v>0</v>
      </c>
      <c r="E195" s="1771">
        <f>H212</f>
        <v>0</v>
      </c>
      <c r="F195" s="1776">
        <f>D195+E195</f>
        <v>0</v>
      </c>
      <c r="G195" s="1776">
        <f>'KV_8.sz.mell.'!E93</f>
        <v>0</v>
      </c>
      <c r="H195" s="1771">
        <f>H229</f>
        <v>0</v>
      </c>
      <c r="I195" s="1777">
        <f>G195+H195</f>
        <v>0</v>
      </c>
      <c r="J195" s="1789"/>
    </row>
    <row r="196" spans="1:10" ht="12" customHeight="1" thickBot="1" x14ac:dyDescent="0.25">
      <c r="A196" s="1787" t="s">
        <v>109</v>
      </c>
      <c r="B196" s="1740">
        <f t="shared" ref="B196:I196" si="44">SUM(B191:B195)</f>
        <v>0</v>
      </c>
      <c r="C196" s="1740">
        <f t="shared" si="44"/>
        <v>0</v>
      </c>
      <c r="D196" s="1740">
        <f t="shared" si="44"/>
        <v>0</v>
      </c>
      <c r="E196" s="1740">
        <f t="shared" si="44"/>
        <v>0</v>
      </c>
      <c r="F196" s="1740">
        <f t="shared" si="44"/>
        <v>0</v>
      </c>
      <c r="G196" s="1740">
        <f t="shared" si="44"/>
        <v>0</v>
      </c>
      <c r="H196" s="1740">
        <f t="shared" si="44"/>
        <v>0</v>
      </c>
      <c r="I196" s="1774">
        <f t="shared" si="44"/>
        <v>0</v>
      </c>
      <c r="J196" s="1789"/>
    </row>
    <row r="197" spans="1:10" ht="2.25" customHeight="1" x14ac:dyDescent="0.2">
      <c r="A197" s="1788"/>
      <c r="B197" s="1703"/>
      <c r="C197" s="1703"/>
      <c r="D197" s="1703"/>
      <c r="E197" s="1703"/>
      <c r="F197" s="1703"/>
      <c r="G197" s="1703"/>
      <c r="H197" s="1703"/>
      <c r="I197" s="1704"/>
      <c r="J197" s="1789"/>
    </row>
    <row r="198" spans="1:10" ht="12" customHeight="1" thickBot="1" x14ac:dyDescent="0.25">
      <c r="A198" s="2296" t="str">
        <f>CONCATENATE(RM_TARTALOMJEGYZÉK!A1,". évi költségvetést érintő módosítások")</f>
        <v>2021. évi költségvetést érintő módosítások</v>
      </c>
      <c r="B198" s="2297"/>
      <c r="C198" s="2297"/>
      <c r="D198" s="2297"/>
      <c r="E198" s="2297"/>
      <c r="F198" s="2297"/>
      <c r="G198" s="2297"/>
      <c r="H198" s="2297"/>
      <c r="I198" s="2297"/>
      <c r="J198" s="1789"/>
    </row>
    <row r="199" spans="1:10" ht="12" customHeight="1" thickBot="1" x14ac:dyDescent="0.25">
      <c r="A199" s="1705" t="s">
        <v>130</v>
      </c>
      <c r="B199" s="1706" t="s">
        <v>1101</v>
      </c>
      <c r="C199" s="1706" t="s">
        <v>1102</v>
      </c>
      <c r="D199" s="1706" t="s">
        <v>1103</v>
      </c>
      <c r="E199" s="1706" t="s">
        <v>1104</v>
      </c>
      <c r="F199" s="1706" t="s">
        <v>1105</v>
      </c>
      <c r="G199" s="1706" t="s">
        <v>1106</v>
      </c>
      <c r="H199" s="2237" t="s">
        <v>1107</v>
      </c>
      <c r="I199" s="2238"/>
      <c r="J199" s="1789"/>
    </row>
    <row r="200" spans="1:10" ht="12" customHeight="1" x14ac:dyDescent="0.2">
      <c r="A200" s="1634" t="s">
        <v>131</v>
      </c>
      <c r="B200" s="1725"/>
      <c r="C200" s="1725"/>
      <c r="D200" s="1725"/>
      <c r="E200" s="1725"/>
      <c r="F200" s="1726"/>
      <c r="G200" s="1790"/>
      <c r="H200" s="2247">
        <f t="shared" ref="H200:H205" si="45">SUM(B200:G200)</f>
        <v>0</v>
      </c>
      <c r="I200" s="2248"/>
      <c r="J200" s="1789"/>
    </row>
    <row r="201" spans="1:10" ht="12" customHeight="1" x14ac:dyDescent="0.2">
      <c r="A201" s="1636" t="s">
        <v>143</v>
      </c>
      <c r="B201" s="1728"/>
      <c r="C201" s="1728"/>
      <c r="D201" s="1728"/>
      <c r="E201" s="1728"/>
      <c r="F201" s="1729"/>
      <c r="G201" s="1791"/>
      <c r="H201" s="2231">
        <f t="shared" si="45"/>
        <v>0</v>
      </c>
      <c r="I201" s="2232"/>
      <c r="J201" s="1789"/>
    </row>
    <row r="202" spans="1:10" ht="12" customHeight="1" x14ac:dyDescent="0.2">
      <c r="A202" s="1638" t="s">
        <v>132</v>
      </c>
      <c r="B202" s="1728"/>
      <c r="C202" s="1728"/>
      <c r="D202" s="1728"/>
      <c r="E202" s="1728"/>
      <c r="F202" s="1729"/>
      <c r="G202" s="1791"/>
      <c r="H202" s="2231">
        <f t="shared" si="45"/>
        <v>0</v>
      </c>
      <c r="I202" s="2232"/>
      <c r="J202" s="1789"/>
    </row>
    <row r="203" spans="1:10" ht="12" customHeight="1" x14ac:dyDescent="0.2">
      <c r="A203" s="1638" t="s">
        <v>145</v>
      </c>
      <c r="B203" s="1728"/>
      <c r="C203" s="1728"/>
      <c r="D203" s="1728"/>
      <c r="E203" s="1728"/>
      <c r="F203" s="1729"/>
      <c r="G203" s="1791"/>
      <c r="H203" s="2231">
        <f t="shared" si="45"/>
        <v>0</v>
      </c>
      <c r="I203" s="2232"/>
      <c r="J203" s="1789"/>
    </row>
    <row r="204" spans="1:10" ht="12" customHeight="1" x14ac:dyDescent="0.2">
      <c r="A204" s="1638" t="s">
        <v>133</v>
      </c>
      <c r="B204" s="1728"/>
      <c r="C204" s="1728"/>
      <c r="D204" s="1728"/>
      <c r="E204" s="1728"/>
      <c r="F204" s="1729"/>
      <c r="G204" s="1791"/>
      <c r="H204" s="2231">
        <f t="shared" si="45"/>
        <v>0</v>
      </c>
      <c r="I204" s="2232"/>
      <c r="J204" s="1789"/>
    </row>
    <row r="205" spans="1:10" ht="12" customHeight="1" thickBot="1" x14ac:dyDescent="0.25">
      <c r="A205" s="1638" t="s">
        <v>134</v>
      </c>
      <c r="B205" s="1731"/>
      <c r="C205" s="1731"/>
      <c r="D205" s="1731"/>
      <c r="E205" s="1731"/>
      <c r="F205" s="1732"/>
      <c r="G205" s="1792"/>
      <c r="H205" s="2233">
        <f t="shared" si="45"/>
        <v>0</v>
      </c>
      <c r="I205" s="2234"/>
      <c r="J205" s="1789"/>
    </row>
    <row r="206" spans="1:10" ht="12" customHeight="1" thickBot="1" x14ac:dyDescent="0.25">
      <c r="A206" s="1707" t="s">
        <v>52</v>
      </c>
      <c r="B206" s="1708">
        <f t="shared" ref="B206:I206" si="46">B200+SUM(B202:B205)</f>
        <v>0</v>
      </c>
      <c r="C206" s="1708">
        <f t="shared" si="46"/>
        <v>0</v>
      </c>
      <c r="D206" s="1708">
        <f t="shared" si="46"/>
        <v>0</v>
      </c>
      <c r="E206" s="1708">
        <f t="shared" si="46"/>
        <v>0</v>
      </c>
      <c r="F206" s="1708">
        <f t="shared" si="46"/>
        <v>0</v>
      </c>
      <c r="G206" s="1797">
        <f t="shared" si="46"/>
        <v>0</v>
      </c>
      <c r="H206" s="2235">
        <f t="shared" si="46"/>
        <v>0</v>
      </c>
      <c r="I206" s="2236">
        <f t="shared" si="46"/>
        <v>0</v>
      </c>
      <c r="J206" s="1789"/>
    </row>
    <row r="207" spans="1:10" ht="12" customHeight="1" thickBot="1" x14ac:dyDescent="0.25">
      <c r="A207" s="1705" t="s">
        <v>56</v>
      </c>
      <c r="B207" s="1709" t="s">
        <v>1101</v>
      </c>
      <c r="C207" s="1709" t="s">
        <v>1102</v>
      </c>
      <c r="D207" s="1709" t="s">
        <v>1103</v>
      </c>
      <c r="E207" s="1709" t="s">
        <v>1104</v>
      </c>
      <c r="F207" s="1709" t="s">
        <v>1105</v>
      </c>
      <c r="G207" s="1709" t="s">
        <v>1106</v>
      </c>
      <c r="H207" s="2245" t="s">
        <v>1107</v>
      </c>
      <c r="I207" s="2246"/>
      <c r="J207" s="1789"/>
    </row>
    <row r="208" spans="1:10" ht="12" customHeight="1" x14ac:dyDescent="0.2">
      <c r="A208" s="1641" t="s">
        <v>139</v>
      </c>
      <c r="B208" s="1735"/>
      <c r="C208" s="1735"/>
      <c r="D208" s="1735"/>
      <c r="E208" s="1735"/>
      <c r="F208" s="1736"/>
      <c r="G208" s="1793"/>
      <c r="H208" s="2239">
        <f>SUM(B208:G208)</f>
        <v>0</v>
      </c>
      <c r="I208" s="2240"/>
      <c r="J208" s="1789"/>
    </row>
    <row r="209" spans="1:10" ht="12" customHeight="1" x14ac:dyDescent="0.2">
      <c r="A209" s="1642" t="s">
        <v>140</v>
      </c>
      <c r="B209" s="1728"/>
      <c r="C209" s="1728"/>
      <c r="D209" s="1728"/>
      <c r="E209" s="1728"/>
      <c r="F209" s="1729"/>
      <c r="G209" s="1791"/>
      <c r="H209" s="2231">
        <f>SUM(B209:G209)</f>
        <v>0</v>
      </c>
      <c r="I209" s="2232"/>
      <c r="J209" s="1789"/>
    </row>
    <row r="210" spans="1:10" ht="12" customHeight="1" x14ac:dyDescent="0.2">
      <c r="A210" s="1642" t="s">
        <v>141</v>
      </c>
      <c r="B210" s="1728"/>
      <c r="C210" s="1728"/>
      <c r="D210" s="1728"/>
      <c r="E210" s="1728"/>
      <c r="F210" s="1729"/>
      <c r="G210" s="1791"/>
      <c r="H210" s="2231">
        <f>SUM(B210:G210)</f>
        <v>0</v>
      </c>
      <c r="I210" s="2232"/>
      <c r="J210" s="1789"/>
    </row>
    <row r="211" spans="1:10" ht="12" customHeight="1" x14ac:dyDescent="0.2">
      <c r="A211" s="1642" t="s">
        <v>142</v>
      </c>
      <c r="B211" s="1728"/>
      <c r="C211" s="1728"/>
      <c r="D211" s="1728"/>
      <c r="E211" s="1728"/>
      <c r="F211" s="1729"/>
      <c r="G211" s="1791"/>
      <c r="H211" s="2231">
        <f>SUM(B211:G211)</f>
        <v>0</v>
      </c>
      <c r="I211" s="2232"/>
      <c r="J211" s="1789"/>
    </row>
    <row r="212" spans="1:10" ht="12" customHeight="1" thickBot="1" x14ac:dyDescent="0.25">
      <c r="A212" s="1643"/>
      <c r="B212" s="1731"/>
      <c r="C212" s="1731"/>
      <c r="D212" s="1731"/>
      <c r="E212" s="1731"/>
      <c r="F212" s="1732"/>
      <c r="G212" s="1792"/>
      <c r="H212" s="2233">
        <f>SUM(B212:G212)</f>
        <v>0</v>
      </c>
      <c r="I212" s="2234"/>
      <c r="J212" s="1789"/>
    </row>
    <row r="213" spans="1:10" ht="12" customHeight="1" thickBot="1" x14ac:dyDescent="0.25">
      <c r="A213" s="1707" t="s">
        <v>52</v>
      </c>
      <c r="B213" s="1708">
        <f>SUM(B208:B212)</f>
        <v>0</v>
      </c>
      <c r="C213" s="1708">
        <f t="shared" ref="C213:I213" si="47">SUM(C208:C212)</f>
        <v>0</v>
      </c>
      <c r="D213" s="1708">
        <f t="shared" si="47"/>
        <v>0</v>
      </c>
      <c r="E213" s="1708">
        <f t="shared" si="47"/>
        <v>0</v>
      </c>
      <c r="F213" s="1708">
        <f t="shared" si="47"/>
        <v>0</v>
      </c>
      <c r="G213" s="1797">
        <f t="shared" si="47"/>
        <v>0</v>
      </c>
      <c r="H213" s="2235">
        <f t="shared" si="47"/>
        <v>0</v>
      </c>
      <c r="I213" s="2236">
        <f t="shared" si="47"/>
        <v>0</v>
      </c>
      <c r="J213" s="1789"/>
    </row>
    <row r="214" spans="1:10" ht="2.25" customHeight="1" x14ac:dyDescent="0.2">
      <c r="A214" s="2241"/>
      <c r="B214" s="2242"/>
      <c r="C214" s="2242"/>
      <c r="D214" s="2242"/>
      <c r="E214" s="2242"/>
      <c r="F214" s="2242"/>
      <c r="G214" s="2242"/>
      <c r="H214" s="2242"/>
      <c r="I214" s="2242"/>
      <c r="J214" s="1710"/>
    </row>
    <row r="215" spans="1:10" ht="12" customHeight="1" thickBot="1" x14ac:dyDescent="0.25">
      <c r="A215" s="2296" t="str">
        <f>CONCATENATE(RM_TARTALOMJEGYZÉK!A1,". utáni  költségvetést érintő módosítások")</f>
        <v>2021. utáni  költségvetést érintő módosítások</v>
      </c>
      <c r="B215" s="2297"/>
      <c r="C215" s="2297"/>
      <c r="D215" s="2297"/>
      <c r="E215" s="2297"/>
      <c r="F215" s="2297"/>
      <c r="G215" s="2297"/>
      <c r="H215" s="2297"/>
      <c r="I215" s="2297"/>
      <c r="J215" s="1710"/>
    </row>
    <row r="216" spans="1:10" ht="12" customHeight="1" thickBot="1" x14ac:dyDescent="0.25">
      <c r="A216" s="1705" t="s">
        <v>130</v>
      </c>
      <c r="B216" s="1706" t="s">
        <v>1101</v>
      </c>
      <c r="C216" s="1706" t="s">
        <v>1102</v>
      </c>
      <c r="D216" s="1706" t="s">
        <v>1103</v>
      </c>
      <c r="E216" s="1706" t="s">
        <v>1104</v>
      </c>
      <c r="F216" s="1706" t="s">
        <v>1105</v>
      </c>
      <c r="G216" s="1706" t="s">
        <v>1106</v>
      </c>
      <c r="H216" s="2237" t="s">
        <v>1107</v>
      </c>
      <c r="I216" s="2238"/>
      <c r="J216" s="1710"/>
    </row>
    <row r="217" spans="1:10" ht="12" customHeight="1" x14ac:dyDescent="0.2">
      <c r="A217" s="1634" t="s">
        <v>131</v>
      </c>
      <c r="B217" s="1735"/>
      <c r="C217" s="1735"/>
      <c r="D217" s="1735"/>
      <c r="E217" s="1735"/>
      <c r="F217" s="1736"/>
      <c r="G217" s="1736"/>
      <c r="H217" s="2239">
        <f t="shared" ref="H217:H222" si="48">SUM(B217:G217)</f>
        <v>0</v>
      </c>
      <c r="I217" s="2240"/>
      <c r="J217" s="1710"/>
    </row>
    <row r="218" spans="1:10" ht="12" customHeight="1" x14ac:dyDescent="0.2">
      <c r="A218" s="1636" t="s">
        <v>143</v>
      </c>
      <c r="B218" s="1728"/>
      <c r="C218" s="1728"/>
      <c r="D218" s="1728"/>
      <c r="E218" s="1728"/>
      <c r="F218" s="1729"/>
      <c r="G218" s="1738"/>
      <c r="H218" s="2231">
        <f t="shared" si="48"/>
        <v>0</v>
      </c>
      <c r="I218" s="2232"/>
      <c r="J218" s="1710"/>
    </row>
    <row r="219" spans="1:10" ht="12" customHeight="1" x14ac:dyDescent="0.2">
      <c r="A219" s="1638" t="s">
        <v>132</v>
      </c>
      <c r="B219" s="1728"/>
      <c r="C219" s="1728"/>
      <c r="D219" s="1728"/>
      <c r="E219" s="1728"/>
      <c r="F219" s="1729"/>
      <c r="G219" s="1738"/>
      <c r="H219" s="2231">
        <f t="shared" si="48"/>
        <v>0</v>
      </c>
      <c r="I219" s="2232"/>
      <c r="J219" s="1710"/>
    </row>
    <row r="220" spans="1:10" ht="12" customHeight="1" x14ac:dyDescent="0.2">
      <c r="A220" s="1638" t="s">
        <v>145</v>
      </c>
      <c r="B220" s="1728"/>
      <c r="C220" s="1728"/>
      <c r="D220" s="1728"/>
      <c r="E220" s="1728"/>
      <c r="F220" s="1729"/>
      <c r="G220" s="1738"/>
      <c r="H220" s="2231">
        <f t="shared" si="48"/>
        <v>0</v>
      </c>
      <c r="I220" s="2232"/>
      <c r="J220" s="1710"/>
    </row>
    <row r="221" spans="1:10" ht="12" customHeight="1" x14ac:dyDescent="0.2">
      <c r="A221" s="1638" t="s">
        <v>133</v>
      </c>
      <c r="B221" s="1728"/>
      <c r="C221" s="1728"/>
      <c r="D221" s="1728"/>
      <c r="E221" s="1728"/>
      <c r="F221" s="1729"/>
      <c r="G221" s="1738"/>
      <c r="H221" s="2231">
        <f t="shared" si="48"/>
        <v>0</v>
      </c>
      <c r="I221" s="2232"/>
      <c r="J221" s="1710"/>
    </row>
    <row r="222" spans="1:10" ht="12" customHeight="1" thickBot="1" x14ac:dyDescent="0.25">
      <c r="A222" s="1638" t="s">
        <v>134</v>
      </c>
      <c r="B222" s="1731"/>
      <c r="C222" s="1731"/>
      <c r="D222" s="1731"/>
      <c r="E222" s="1731"/>
      <c r="F222" s="1732"/>
      <c r="G222" s="1739"/>
      <c r="H222" s="2233">
        <f t="shared" si="48"/>
        <v>0</v>
      </c>
      <c r="I222" s="2234"/>
      <c r="J222" s="1710"/>
    </row>
    <row r="223" spans="1:10" ht="12" customHeight="1" thickBot="1" x14ac:dyDescent="0.25">
      <c r="A223" s="1707" t="s">
        <v>52</v>
      </c>
      <c r="B223" s="1708">
        <f t="shared" ref="B223:I223" si="49">B217+SUM(B219:B222)</f>
        <v>0</v>
      </c>
      <c r="C223" s="1708">
        <f t="shared" si="49"/>
        <v>0</v>
      </c>
      <c r="D223" s="1708">
        <f t="shared" si="49"/>
        <v>0</v>
      </c>
      <c r="E223" s="1708">
        <f t="shared" si="49"/>
        <v>0</v>
      </c>
      <c r="F223" s="1708">
        <f t="shared" si="49"/>
        <v>0</v>
      </c>
      <c r="G223" s="1708">
        <f t="shared" si="49"/>
        <v>0</v>
      </c>
      <c r="H223" s="2235">
        <f t="shared" si="49"/>
        <v>0</v>
      </c>
      <c r="I223" s="2236">
        <f t="shared" si="49"/>
        <v>0</v>
      </c>
      <c r="J223" s="1710"/>
    </row>
    <row r="224" spans="1:10" ht="12" customHeight="1" thickBot="1" x14ac:dyDescent="0.25">
      <c r="A224" s="1705" t="s">
        <v>56</v>
      </c>
      <c r="B224" s="1706" t="s">
        <v>1101</v>
      </c>
      <c r="C224" s="1706" t="s">
        <v>1102</v>
      </c>
      <c r="D224" s="1706" t="s">
        <v>1103</v>
      </c>
      <c r="E224" s="1706" t="s">
        <v>1104</v>
      </c>
      <c r="F224" s="1706" t="s">
        <v>1105</v>
      </c>
      <c r="G224" s="1706" t="s">
        <v>1106</v>
      </c>
      <c r="H224" s="2237" t="s">
        <v>1107</v>
      </c>
      <c r="I224" s="2238"/>
      <c r="J224" s="1710"/>
    </row>
    <row r="225" spans="1:10" ht="12" customHeight="1" x14ac:dyDescent="0.2">
      <c r="A225" s="1641" t="s">
        <v>139</v>
      </c>
      <c r="B225" s="1735"/>
      <c r="C225" s="1735"/>
      <c r="D225" s="1735"/>
      <c r="E225" s="1735"/>
      <c r="F225" s="1736"/>
      <c r="G225" s="1736"/>
      <c r="H225" s="2239">
        <f>SUM(B225:G225)</f>
        <v>0</v>
      </c>
      <c r="I225" s="2240"/>
      <c r="J225" s="1710"/>
    </row>
    <row r="226" spans="1:10" ht="12" customHeight="1" x14ac:dyDescent="0.2">
      <c r="A226" s="1642" t="s">
        <v>140</v>
      </c>
      <c r="B226" s="1728"/>
      <c r="C226" s="1728"/>
      <c r="D226" s="1728"/>
      <c r="E226" s="1728"/>
      <c r="F226" s="1729"/>
      <c r="G226" s="1738"/>
      <c r="H226" s="2231">
        <f>SUM(B226:G226)</f>
        <v>0</v>
      </c>
      <c r="I226" s="2232"/>
      <c r="J226" s="1710"/>
    </row>
    <row r="227" spans="1:10" ht="12" customHeight="1" x14ac:dyDescent="0.2">
      <c r="A227" s="1642" t="s">
        <v>141</v>
      </c>
      <c r="B227" s="1728"/>
      <c r="C227" s="1728"/>
      <c r="D227" s="1728"/>
      <c r="E227" s="1728"/>
      <c r="F227" s="1729"/>
      <c r="G227" s="1738"/>
      <c r="H227" s="2231">
        <f>SUM(B227:G227)</f>
        <v>0</v>
      </c>
      <c r="I227" s="2232"/>
      <c r="J227" s="1710"/>
    </row>
    <row r="228" spans="1:10" ht="12" customHeight="1" x14ac:dyDescent="0.2">
      <c r="A228" s="1642" t="s">
        <v>142</v>
      </c>
      <c r="B228" s="1728"/>
      <c r="C228" s="1728"/>
      <c r="D228" s="1728"/>
      <c r="E228" s="1728"/>
      <c r="F228" s="1729"/>
      <c r="G228" s="1738"/>
      <c r="H228" s="2231">
        <f>SUM(B228:G228)</f>
        <v>0</v>
      </c>
      <c r="I228" s="2232"/>
      <c r="J228" s="1710"/>
    </row>
    <row r="229" spans="1:10" ht="12" customHeight="1" thickBot="1" x14ac:dyDescent="0.25">
      <c r="A229" s="1643"/>
      <c r="B229" s="1731"/>
      <c r="C229" s="1731"/>
      <c r="D229" s="1731"/>
      <c r="E229" s="1731"/>
      <c r="F229" s="1732"/>
      <c r="G229" s="1739"/>
      <c r="H229" s="2233">
        <f>SUM(B229:G229)</f>
        <v>0</v>
      </c>
      <c r="I229" s="2234"/>
      <c r="J229" s="1710"/>
    </row>
    <row r="230" spans="1:10" ht="12" customHeight="1" thickBot="1" x14ac:dyDescent="0.25">
      <c r="A230" s="1707" t="s">
        <v>52</v>
      </c>
      <c r="B230" s="1708">
        <f t="shared" ref="B230:I230" si="50">SUM(B225:B229)</f>
        <v>0</v>
      </c>
      <c r="C230" s="1708">
        <f t="shared" si="50"/>
        <v>0</v>
      </c>
      <c r="D230" s="1708">
        <f t="shared" si="50"/>
        <v>0</v>
      </c>
      <c r="E230" s="1708">
        <f t="shared" si="50"/>
        <v>0</v>
      </c>
      <c r="F230" s="1708">
        <f t="shared" si="50"/>
        <v>0</v>
      </c>
      <c r="G230" s="1708">
        <f t="shared" si="50"/>
        <v>0</v>
      </c>
      <c r="H230" s="2235">
        <f t="shared" si="50"/>
        <v>0</v>
      </c>
      <c r="I230" s="2236">
        <f t="shared" si="50"/>
        <v>0</v>
      </c>
      <c r="J230" s="1710"/>
    </row>
    <row r="231" spans="1:10" ht="10.5" customHeight="1" x14ac:dyDescent="0.2">
      <c r="A231" s="1711"/>
      <c r="B231" s="1712"/>
      <c r="C231" s="1712"/>
      <c r="D231" s="1712"/>
      <c r="E231" s="1712"/>
      <c r="F231" s="1712"/>
      <c r="G231" s="1712"/>
      <c r="H231" s="1712"/>
      <c r="I231" s="1794"/>
      <c r="J231" s="1710"/>
    </row>
    <row r="232" spans="1:10" ht="12" hidden="1" customHeight="1" x14ac:dyDescent="0.2">
      <c r="A232" s="1711"/>
      <c r="B232" s="1712"/>
      <c r="C232" s="1712"/>
      <c r="D232" s="1712"/>
      <c r="E232" s="1712"/>
      <c r="F232" s="1712"/>
      <c r="G232" s="1712"/>
      <c r="H232" s="1712"/>
      <c r="I232" s="1794"/>
      <c r="J232" s="1710"/>
    </row>
    <row r="234" spans="1:10" ht="12" customHeight="1" x14ac:dyDescent="0.2">
      <c r="A234" s="2136" t="s">
        <v>136</v>
      </c>
      <c r="B234" s="2136"/>
      <c r="C234" s="2267"/>
      <c r="D234" s="2267"/>
      <c r="E234" s="2267"/>
      <c r="F234" s="2267"/>
      <c r="G234" s="2267"/>
      <c r="H234" s="2267"/>
      <c r="I234" s="2267"/>
      <c r="J234" s="1789"/>
    </row>
    <row r="235" spans="1:10" ht="12" customHeight="1" thickBot="1" x14ac:dyDescent="0.25">
      <c r="A235" s="1780"/>
      <c r="B235" s="1780"/>
      <c r="C235" s="1780"/>
      <c r="D235" s="1780"/>
      <c r="E235" s="1780"/>
      <c r="F235" s="1780"/>
      <c r="G235" s="1780"/>
      <c r="H235" s="2268" t="s">
        <v>559</v>
      </c>
      <c r="I235" s="2268"/>
      <c r="J235" s="1789"/>
    </row>
    <row r="236" spans="1:10" ht="12" customHeight="1" thickBot="1" x14ac:dyDescent="0.25">
      <c r="A236" s="2249" t="s">
        <v>130</v>
      </c>
      <c r="B236" s="2252" t="s">
        <v>796</v>
      </c>
      <c r="C236" s="2253"/>
      <c r="D236" s="2253"/>
      <c r="E236" s="2253"/>
      <c r="F236" s="2254"/>
      <c r="G236" s="2254"/>
      <c r="H236" s="2254"/>
      <c r="I236" s="2255"/>
      <c r="J236" s="1789"/>
    </row>
    <row r="237" spans="1:10" ht="12" customHeight="1" thickBot="1" x14ac:dyDescent="0.25">
      <c r="A237" s="2250"/>
      <c r="B237" s="2256" t="s">
        <v>1099</v>
      </c>
      <c r="C237" s="2259" t="s">
        <v>1087</v>
      </c>
      <c r="D237" s="2260"/>
      <c r="E237" s="2260"/>
      <c r="F237" s="2260"/>
      <c r="G237" s="2260"/>
      <c r="H237" s="2260"/>
      <c r="I237" s="2261"/>
      <c r="J237" s="1789"/>
    </row>
    <row r="238" spans="1:10" ht="12" customHeight="1" thickBot="1" x14ac:dyDescent="0.25">
      <c r="A238" s="2250"/>
      <c r="B238" s="2257"/>
      <c r="C238" s="2256" t="str">
        <f>CONCATENATE(RM_TARTALOMJEGYZÉK!A1,". előtti forrás, kiadás")</f>
        <v>2021. előtti forrás, kiadás</v>
      </c>
      <c r="D238" s="1781" t="s">
        <v>798</v>
      </c>
      <c r="E238" s="1781" t="s">
        <v>1084</v>
      </c>
      <c r="F238" s="1781" t="s">
        <v>799</v>
      </c>
      <c r="G238" s="1781" t="s">
        <v>798</v>
      </c>
      <c r="H238" s="1781" t="s">
        <v>1084</v>
      </c>
      <c r="I238" s="1781" t="s">
        <v>799</v>
      </c>
      <c r="J238" s="1789"/>
    </row>
    <row r="239" spans="1:10" ht="12" customHeight="1" thickBot="1" x14ac:dyDescent="0.25">
      <c r="A239" s="2251"/>
      <c r="B239" s="2258"/>
      <c r="C239" s="2262"/>
      <c r="D239" s="2263" t="str">
        <f>CONCATENATE(RM_TARTALOMJEGYZÉK!$A$1,". évi")</f>
        <v>2021. évi</v>
      </c>
      <c r="E239" s="2264"/>
      <c r="F239" s="2265"/>
      <c r="G239" s="2263" t="str">
        <f>CONCATENATE(RM_TARTALOMJEGYZÉK!$A$1,". után")</f>
        <v>2021. után</v>
      </c>
      <c r="H239" s="2266"/>
      <c r="I239" s="2265"/>
      <c r="J239" s="1789"/>
    </row>
    <row r="240" spans="1:10" ht="12" customHeight="1" thickBot="1" x14ac:dyDescent="0.25">
      <c r="A240" s="1782" t="s">
        <v>488</v>
      </c>
      <c r="B240" s="1795" t="s">
        <v>1100</v>
      </c>
      <c r="C240" s="1784" t="s">
        <v>490</v>
      </c>
      <c r="D240" s="1785" t="s">
        <v>492</v>
      </c>
      <c r="E240" s="1785" t="s">
        <v>491</v>
      </c>
      <c r="F240" s="1784" t="s">
        <v>1088</v>
      </c>
      <c r="G240" s="1784" t="s">
        <v>494</v>
      </c>
      <c r="H240" s="1784" t="s">
        <v>495</v>
      </c>
      <c r="I240" s="1786" t="s">
        <v>1089</v>
      </c>
      <c r="J240" s="1789"/>
    </row>
    <row r="241" spans="1:10" ht="12" customHeight="1" x14ac:dyDescent="0.2">
      <c r="A241" s="1634" t="s">
        <v>131</v>
      </c>
      <c r="B241" s="1763">
        <f t="shared" ref="B241:B246" si="51">C241+F241+I241</f>
        <v>0</v>
      </c>
      <c r="C241" s="1763">
        <f>'KV_8.sz.mell.'!C103</f>
        <v>0</v>
      </c>
      <c r="D241" s="1764">
        <f>'KV_8.sz.mell.'!D103</f>
        <v>0</v>
      </c>
      <c r="E241" s="1764">
        <f t="shared" ref="E241:E246" si="52">H257</f>
        <v>0</v>
      </c>
      <c r="F241" s="1765">
        <f t="shared" ref="F241:F246" si="53">D241+E241</f>
        <v>0</v>
      </c>
      <c r="G241" s="1764">
        <f>'KV_8.sz.mell.'!E103</f>
        <v>0</v>
      </c>
      <c r="H241" s="1766">
        <f t="shared" ref="H241:H246" si="54">H274</f>
        <v>0</v>
      </c>
      <c r="I241" s="1767">
        <f t="shared" ref="I241:I246" si="55">G241+H241</f>
        <v>0</v>
      </c>
      <c r="J241" s="1789"/>
    </row>
    <row r="242" spans="1:10" ht="12" customHeight="1" x14ac:dyDescent="0.2">
      <c r="A242" s="1636" t="s">
        <v>143</v>
      </c>
      <c r="B242" s="1768">
        <f t="shared" si="51"/>
        <v>0</v>
      </c>
      <c r="C242" s="1769">
        <f>'KV_8.sz.mell.'!C104</f>
        <v>0</v>
      </c>
      <c r="D242" s="1769">
        <f>'KV_8.sz.mell.'!D104</f>
        <v>0</v>
      </c>
      <c r="E242" s="1769">
        <f t="shared" si="52"/>
        <v>0</v>
      </c>
      <c r="F242" s="1770">
        <f t="shared" si="53"/>
        <v>0</v>
      </c>
      <c r="G242" s="1769">
        <f>'KV_8.sz.mell.'!E104</f>
        <v>0</v>
      </c>
      <c r="H242" s="1771">
        <f t="shared" si="54"/>
        <v>0</v>
      </c>
      <c r="I242" s="1772">
        <f t="shared" si="55"/>
        <v>0</v>
      </c>
      <c r="J242" s="1789"/>
    </row>
    <row r="243" spans="1:10" ht="12" customHeight="1" x14ac:dyDescent="0.2">
      <c r="A243" s="1638" t="s">
        <v>132</v>
      </c>
      <c r="B243" s="1773">
        <f t="shared" si="51"/>
        <v>0</v>
      </c>
      <c r="C243" s="1771">
        <f>'KV_8.sz.mell.'!C105</f>
        <v>0</v>
      </c>
      <c r="D243" s="1771">
        <f>'KV_8.sz.mell.'!D105</f>
        <v>0</v>
      </c>
      <c r="E243" s="1769">
        <f t="shared" si="52"/>
        <v>0</v>
      </c>
      <c r="F243" s="1772">
        <f t="shared" si="53"/>
        <v>0</v>
      </c>
      <c r="G243" s="1771">
        <f>'KV_8.sz.mell.'!E105</f>
        <v>0</v>
      </c>
      <c r="H243" s="1771">
        <f t="shared" si="54"/>
        <v>0</v>
      </c>
      <c r="I243" s="1772">
        <f t="shared" si="55"/>
        <v>0</v>
      </c>
      <c r="J243" s="1789"/>
    </row>
    <row r="244" spans="1:10" ht="12" customHeight="1" x14ac:dyDescent="0.2">
      <c r="A244" s="1638" t="s">
        <v>145</v>
      </c>
      <c r="B244" s="1773">
        <f t="shared" si="51"/>
        <v>0</v>
      </c>
      <c r="C244" s="1771">
        <f>'KV_8.sz.mell.'!C106</f>
        <v>0</v>
      </c>
      <c r="D244" s="1771">
        <f>'KV_8.sz.mell.'!D106</f>
        <v>0</v>
      </c>
      <c r="E244" s="1769">
        <f t="shared" si="52"/>
        <v>0</v>
      </c>
      <c r="F244" s="1772">
        <f t="shared" si="53"/>
        <v>0</v>
      </c>
      <c r="G244" s="1771">
        <f>'KV_8.sz.mell.'!E106</f>
        <v>0</v>
      </c>
      <c r="H244" s="1771">
        <f t="shared" si="54"/>
        <v>0</v>
      </c>
      <c r="I244" s="1772">
        <f t="shared" si="55"/>
        <v>0</v>
      </c>
      <c r="J244" s="1789"/>
    </row>
    <row r="245" spans="1:10" ht="12" customHeight="1" x14ac:dyDescent="0.2">
      <c r="A245" s="1638" t="s">
        <v>133</v>
      </c>
      <c r="B245" s="1773">
        <f t="shared" si="51"/>
        <v>0</v>
      </c>
      <c r="C245" s="1771">
        <f>'KV_8.sz.mell.'!C107</f>
        <v>0</v>
      </c>
      <c r="D245" s="1771">
        <f>'KV_8.sz.mell.'!D107</f>
        <v>0</v>
      </c>
      <c r="E245" s="1769">
        <f t="shared" si="52"/>
        <v>0</v>
      </c>
      <c r="F245" s="1772">
        <f t="shared" si="53"/>
        <v>0</v>
      </c>
      <c r="G245" s="1771">
        <f>'KV_8.sz.mell.'!E107</f>
        <v>0</v>
      </c>
      <c r="H245" s="1771">
        <f t="shared" si="54"/>
        <v>0</v>
      </c>
      <c r="I245" s="1772">
        <f t="shared" si="55"/>
        <v>0</v>
      </c>
      <c r="J245" s="1789"/>
    </row>
    <row r="246" spans="1:10" ht="12" customHeight="1" thickBot="1" x14ac:dyDescent="0.25">
      <c r="A246" s="1638" t="s">
        <v>134</v>
      </c>
      <c r="B246" s="1773">
        <f t="shared" si="51"/>
        <v>0</v>
      </c>
      <c r="C246" s="1771">
        <f>'KV_8.sz.mell.'!C108</f>
        <v>0</v>
      </c>
      <c r="D246" s="1771">
        <f>'KV_8.sz.mell.'!D108</f>
        <v>0</v>
      </c>
      <c r="E246" s="1769">
        <f t="shared" si="52"/>
        <v>0</v>
      </c>
      <c r="F246" s="1772">
        <f t="shared" si="53"/>
        <v>0</v>
      </c>
      <c r="G246" s="1771">
        <f>'KV_8.sz.mell.'!E108</f>
        <v>0</v>
      </c>
      <c r="H246" s="1771">
        <f t="shared" si="54"/>
        <v>0</v>
      </c>
      <c r="I246" s="1772">
        <f t="shared" si="55"/>
        <v>0</v>
      </c>
      <c r="J246" s="1789"/>
    </row>
    <row r="247" spans="1:10" ht="12" customHeight="1" thickBot="1" x14ac:dyDescent="0.25">
      <c r="A247" s="1640" t="s">
        <v>135</v>
      </c>
      <c r="B247" s="1740">
        <f t="shared" ref="B247:I247" si="56">B241+SUM(B243:B246)</f>
        <v>0</v>
      </c>
      <c r="C247" s="1740">
        <f t="shared" si="56"/>
        <v>0</v>
      </c>
      <c r="D247" s="1740">
        <f t="shared" si="56"/>
        <v>0</v>
      </c>
      <c r="E247" s="1740">
        <f t="shared" si="56"/>
        <v>0</v>
      </c>
      <c r="F247" s="1740">
        <f t="shared" si="56"/>
        <v>0</v>
      </c>
      <c r="G247" s="1740">
        <f t="shared" si="56"/>
        <v>0</v>
      </c>
      <c r="H247" s="1740">
        <f t="shared" si="56"/>
        <v>0</v>
      </c>
      <c r="I247" s="1774">
        <f t="shared" si="56"/>
        <v>0</v>
      </c>
      <c r="J247" s="1789"/>
    </row>
    <row r="248" spans="1:10" ht="12" customHeight="1" x14ac:dyDescent="0.2">
      <c r="A248" s="1641" t="s">
        <v>139</v>
      </c>
      <c r="B248" s="1763">
        <f>C248+F248+I248</f>
        <v>0</v>
      </c>
      <c r="C248" s="1764">
        <f>'KV_8.sz.mell.'!C110</f>
        <v>0</v>
      </c>
      <c r="D248" s="1764">
        <f>'KV_8.sz.mell.'!D110</f>
        <v>0</v>
      </c>
      <c r="E248" s="1764">
        <f>H265</f>
        <v>0</v>
      </c>
      <c r="F248" s="1764">
        <f>D248+E248</f>
        <v>0</v>
      </c>
      <c r="G248" s="1764">
        <f>'KV_8.sz.mell.'!E110</f>
        <v>0</v>
      </c>
      <c r="H248" s="1764">
        <f>H282</f>
        <v>0</v>
      </c>
      <c r="I248" s="1767">
        <f>G248+H248</f>
        <v>0</v>
      </c>
      <c r="J248" s="1789"/>
    </row>
    <row r="249" spans="1:10" ht="12" customHeight="1" x14ac:dyDescent="0.2">
      <c r="A249" s="1642" t="s">
        <v>140</v>
      </c>
      <c r="B249" s="1768">
        <f>C249+F249+I249</f>
        <v>0</v>
      </c>
      <c r="C249" s="1771">
        <f>'KV_8.sz.mell.'!C111</f>
        <v>0</v>
      </c>
      <c r="D249" s="1771">
        <f>'KV_8.sz.mell.'!D111</f>
        <v>0</v>
      </c>
      <c r="E249" s="1771">
        <f>H266</f>
        <v>0</v>
      </c>
      <c r="F249" s="1771">
        <f>D249+E249</f>
        <v>0</v>
      </c>
      <c r="G249" s="1771">
        <f>'KV_8.sz.mell.'!E111</f>
        <v>0</v>
      </c>
      <c r="H249" s="1771">
        <f>H283</f>
        <v>0</v>
      </c>
      <c r="I249" s="1772">
        <f>G249+H249</f>
        <v>0</v>
      </c>
      <c r="J249" s="1789"/>
    </row>
    <row r="250" spans="1:10" ht="12" customHeight="1" x14ac:dyDescent="0.2">
      <c r="A250" s="1642" t="s">
        <v>141</v>
      </c>
      <c r="B250" s="1773">
        <f>C250+F250+I250</f>
        <v>0</v>
      </c>
      <c r="C250" s="1771">
        <f>'KV_8.sz.mell.'!C112</f>
        <v>0</v>
      </c>
      <c r="D250" s="1771">
        <f>'KV_8.sz.mell.'!D112</f>
        <v>0</v>
      </c>
      <c r="E250" s="1771">
        <f>H267</f>
        <v>0</v>
      </c>
      <c r="F250" s="1771">
        <f>D250+E250</f>
        <v>0</v>
      </c>
      <c r="G250" s="1771">
        <f>'KV_8.sz.mell.'!E112</f>
        <v>0</v>
      </c>
      <c r="H250" s="1771">
        <f>H284</f>
        <v>0</v>
      </c>
      <c r="I250" s="1772">
        <f>G250+H250</f>
        <v>0</v>
      </c>
      <c r="J250" s="1789"/>
    </row>
    <row r="251" spans="1:10" ht="12" customHeight="1" x14ac:dyDescent="0.2">
      <c r="A251" s="1642" t="s">
        <v>142</v>
      </c>
      <c r="B251" s="1773">
        <f>C251+F251+I251</f>
        <v>0</v>
      </c>
      <c r="C251" s="1771">
        <f>'KV_8.sz.mell.'!C113</f>
        <v>0</v>
      </c>
      <c r="D251" s="1771">
        <f>'KV_8.sz.mell.'!D113</f>
        <v>0</v>
      </c>
      <c r="E251" s="1771">
        <f>H268</f>
        <v>0</v>
      </c>
      <c r="F251" s="1771">
        <f>D251+E251</f>
        <v>0</v>
      </c>
      <c r="G251" s="1771">
        <f>'KV_8.sz.mell.'!E113</f>
        <v>0</v>
      </c>
      <c r="H251" s="1771">
        <f>H285</f>
        <v>0</v>
      </c>
      <c r="I251" s="1772">
        <f>G251+H251</f>
        <v>0</v>
      </c>
      <c r="J251" s="1789"/>
    </row>
    <row r="252" spans="1:10" ht="12" customHeight="1" thickBot="1" x14ac:dyDescent="0.25">
      <c r="A252" s="1643"/>
      <c r="B252" s="1775">
        <f>C252+F252+I252</f>
        <v>0</v>
      </c>
      <c r="C252" s="1776">
        <f>'KV_8.sz.mell.'!C114</f>
        <v>0</v>
      </c>
      <c r="D252" s="1776">
        <f>'KV_8.sz.mell.'!D114</f>
        <v>0</v>
      </c>
      <c r="E252" s="1771">
        <f>H269</f>
        <v>0</v>
      </c>
      <c r="F252" s="1776">
        <f>D252+E252</f>
        <v>0</v>
      </c>
      <c r="G252" s="1776">
        <f>'KV_8.sz.mell.'!E114</f>
        <v>0</v>
      </c>
      <c r="H252" s="1771">
        <f>H286</f>
        <v>0</v>
      </c>
      <c r="I252" s="1777">
        <f>G252+H252</f>
        <v>0</v>
      </c>
      <c r="J252" s="1789"/>
    </row>
    <row r="253" spans="1:10" ht="12" customHeight="1" thickBot="1" x14ac:dyDescent="0.25">
      <c r="A253" s="1787" t="s">
        <v>109</v>
      </c>
      <c r="B253" s="1740">
        <f t="shared" ref="B253:I253" si="57">SUM(B248:B252)</f>
        <v>0</v>
      </c>
      <c r="C253" s="1740">
        <f t="shared" si="57"/>
        <v>0</v>
      </c>
      <c r="D253" s="1740">
        <f t="shared" si="57"/>
        <v>0</v>
      </c>
      <c r="E253" s="1740">
        <f t="shared" si="57"/>
        <v>0</v>
      </c>
      <c r="F253" s="1740">
        <f t="shared" si="57"/>
        <v>0</v>
      </c>
      <c r="G253" s="1740">
        <f t="shared" si="57"/>
        <v>0</v>
      </c>
      <c r="H253" s="1740">
        <f t="shared" si="57"/>
        <v>0</v>
      </c>
      <c r="I253" s="1774">
        <f t="shared" si="57"/>
        <v>0</v>
      </c>
      <c r="J253" s="1789"/>
    </row>
    <row r="254" spans="1:10" ht="2.25" customHeight="1" x14ac:dyDescent="0.2">
      <c r="A254" s="1788"/>
      <c r="B254" s="1703"/>
      <c r="C254" s="1703"/>
      <c r="D254" s="1703"/>
      <c r="E254" s="1703"/>
      <c r="F254" s="1703"/>
      <c r="G254" s="1703"/>
      <c r="H254" s="1703"/>
      <c r="I254" s="1704"/>
      <c r="J254" s="1789"/>
    </row>
    <row r="255" spans="1:10" ht="12" customHeight="1" thickBot="1" x14ac:dyDescent="0.25">
      <c r="A255" s="2296" t="str">
        <f>CONCATENATE(RM_TARTALOMJEGYZÉK!A1,". évi költségvetést érintő módosítások")</f>
        <v>2021. évi költségvetést érintő módosítások</v>
      </c>
      <c r="B255" s="2297"/>
      <c r="C255" s="2297"/>
      <c r="D255" s="2297"/>
      <c r="E255" s="2297"/>
      <c r="F255" s="2297"/>
      <c r="G255" s="2297"/>
      <c r="H255" s="2297"/>
      <c r="I255" s="2297"/>
      <c r="J255" s="1789"/>
    </row>
    <row r="256" spans="1:10" ht="12" customHeight="1" thickBot="1" x14ac:dyDescent="0.25">
      <c r="A256" s="1705" t="s">
        <v>130</v>
      </c>
      <c r="B256" s="1706" t="s">
        <v>1101</v>
      </c>
      <c r="C256" s="1706" t="s">
        <v>1102</v>
      </c>
      <c r="D256" s="1706" t="s">
        <v>1103</v>
      </c>
      <c r="E256" s="1706" t="s">
        <v>1104</v>
      </c>
      <c r="F256" s="1706" t="s">
        <v>1105</v>
      </c>
      <c r="G256" s="1706" t="s">
        <v>1106</v>
      </c>
      <c r="H256" s="2237" t="s">
        <v>1107</v>
      </c>
      <c r="I256" s="2238"/>
      <c r="J256" s="1789"/>
    </row>
    <row r="257" spans="1:10" ht="12" customHeight="1" x14ac:dyDescent="0.2">
      <c r="A257" s="1634" t="s">
        <v>131</v>
      </c>
      <c r="B257" s="1725"/>
      <c r="C257" s="1725"/>
      <c r="D257" s="1725"/>
      <c r="E257" s="1725"/>
      <c r="F257" s="1726"/>
      <c r="G257" s="1790"/>
      <c r="H257" s="2247">
        <f t="shared" ref="H257:H262" si="58">SUM(B257:G257)</f>
        <v>0</v>
      </c>
      <c r="I257" s="2248"/>
      <c r="J257" s="1789"/>
    </row>
    <row r="258" spans="1:10" ht="12" customHeight="1" x14ac:dyDescent="0.2">
      <c r="A258" s="1636" t="s">
        <v>143</v>
      </c>
      <c r="B258" s="1728"/>
      <c r="C258" s="1728"/>
      <c r="D258" s="1728"/>
      <c r="E258" s="1728"/>
      <c r="F258" s="1729"/>
      <c r="G258" s="1791"/>
      <c r="H258" s="2231">
        <f t="shared" si="58"/>
        <v>0</v>
      </c>
      <c r="I258" s="2232"/>
      <c r="J258" s="1789"/>
    </row>
    <row r="259" spans="1:10" ht="12" customHeight="1" x14ac:dyDescent="0.2">
      <c r="A259" s="1638" t="s">
        <v>132</v>
      </c>
      <c r="B259" s="1728"/>
      <c r="C259" s="1728"/>
      <c r="D259" s="1728"/>
      <c r="E259" s="1728"/>
      <c r="F259" s="1729"/>
      <c r="G259" s="1791"/>
      <c r="H259" s="2231">
        <f t="shared" si="58"/>
        <v>0</v>
      </c>
      <c r="I259" s="2232"/>
      <c r="J259" s="1789"/>
    </row>
    <row r="260" spans="1:10" ht="12" customHeight="1" x14ac:dyDescent="0.2">
      <c r="A260" s="1638" t="s">
        <v>145</v>
      </c>
      <c r="B260" s="1728"/>
      <c r="C260" s="1728"/>
      <c r="D260" s="1728"/>
      <c r="E260" s="1728"/>
      <c r="F260" s="1729"/>
      <c r="G260" s="1791"/>
      <c r="H260" s="2231">
        <f t="shared" si="58"/>
        <v>0</v>
      </c>
      <c r="I260" s="2232"/>
      <c r="J260" s="1789"/>
    </row>
    <row r="261" spans="1:10" ht="12" customHeight="1" x14ac:dyDescent="0.2">
      <c r="A261" s="1638" t="s">
        <v>133</v>
      </c>
      <c r="B261" s="1728"/>
      <c r="C261" s="1728"/>
      <c r="D261" s="1728"/>
      <c r="E261" s="1728"/>
      <c r="F261" s="1729"/>
      <c r="G261" s="1791"/>
      <c r="H261" s="2231">
        <f t="shared" si="58"/>
        <v>0</v>
      </c>
      <c r="I261" s="2232"/>
      <c r="J261" s="1789"/>
    </row>
    <row r="262" spans="1:10" ht="12" customHeight="1" thickBot="1" x14ac:dyDescent="0.25">
      <c r="A262" s="1638" t="s">
        <v>134</v>
      </c>
      <c r="B262" s="1731"/>
      <c r="C262" s="1731"/>
      <c r="D262" s="1731"/>
      <c r="E262" s="1731"/>
      <c r="F262" s="1732"/>
      <c r="G262" s="1792"/>
      <c r="H262" s="2233">
        <f t="shared" si="58"/>
        <v>0</v>
      </c>
      <c r="I262" s="2234"/>
      <c r="J262" s="1789"/>
    </row>
    <row r="263" spans="1:10" ht="12" customHeight="1" thickBot="1" x14ac:dyDescent="0.25">
      <c r="A263" s="1707" t="s">
        <v>52</v>
      </c>
      <c r="B263" s="1708">
        <f t="shared" ref="B263:I263" si="59">B257+SUM(B259:B262)</f>
        <v>0</v>
      </c>
      <c r="C263" s="1708">
        <f t="shared" si="59"/>
        <v>0</v>
      </c>
      <c r="D263" s="1708">
        <f t="shared" si="59"/>
        <v>0</v>
      </c>
      <c r="E263" s="1708">
        <f t="shared" si="59"/>
        <v>0</v>
      </c>
      <c r="F263" s="1708">
        <f t="shared" si="59"/>
        <v>0</v>
      </c>
      <c r="G263" s="1797">
        <f t="shared" si="59"/>
        <v>0</v>
      </c>
      <c r="H263" s="2235">
        <f t="shared" si="59"/>
        <v>0</v>
      </c>
      <c r="I263" s="2236">
        <f t="shared" si="59"/>
        <v>0</v>
      </c>
      <c r="J263" s="1789"/>
    </row>
    <row r="264" spans="1:10" ht="12" customHeight="1" thickBot="1" x14ac:dyDescent="0.25">
      <c r="A264" s="1705" t="s">
        <v>56</v>
      </c>
      <c r="B264" s="1709" t="s">
        <v>1101</v>
      </c>
      <c r="C264" s="1709" t="s">
        <v>1102</v>
      </c>
      <c r="D264" s="1709" t="s">
        <v>1103</v>
      </c>
      <c r="E264" s="1709" t="s">
        <v>1104</v>
      </c>
      <c r="F264" s="1709" t="s">
        <v>1105</v>
      </c>
      <c r="G264" s="1709" t="s">
        <v>1106</v>
      </c>
      <c r="H264" s="2245" t="s">
        <v>1107</v>
      </c>
      <c r="I264" s="2246"/>
      <c r="J264" s="1789"/>
    </row>
    <row r="265" spans="1:10" ht="12" customHeight="1" x14ac:dyDescent="0.2">
      <c r="A265" s="1641" t="s">
        <v>139</v>
      </c>
      <c r="B265" s="1735"/>
      <c r="C265" s="1735"/>
      <c r="D265" s="1735"/>
      <c r="E265" s="1735"/>
      <c r="F265" s="1736"/>
      <c r="G265" s="1793"/>
      <c r="H265" s="2239">
        <f>SUM(B265:G265)</f>
        <v>0</v>
      </c>
      <c r="I265" s="2240"/>
      <c r="J265" s="1789"/>
    </row>
    <row r="266" spans="1:10" ht="12" customHeight="1" x14ac:dyDescent="0.2">
      <c r="A266" s="1642" t="s">
        <v>140</v>
      </c>
      <c r="B266" s="1728"/>
      <c r="C266" s="1728"/>
      <c r="D266" s="1728"/>
      <c r="E266" s="1728"/>
      <c r="F266" s="1729"/>
      <c r="G266" s="1791"/>
      <c r="H266" s="2231">
        <f>SUM(B266:G266)</f>
        <v>0</v>
      </c>
      <c r="I266" s="2232"/>
      <c r="J266" s="1789"/>
    </row>
    <row r="267" spans="1:10" ht="12" customHeight="1" x14ac:dyDescent="0.2">
      <c r="A267" s="1642" t="s">
        <v>141</v>
      </c>
      <c r="B267" s="1728"/>
      <c r="C267" s="1728"/>
      <c r="D267" s="1728"/>
      <c r="E267" s="1728"/>
      <c r="F267" s="1729"/>
      <c r="G267" s="1791"/>
      <c r="H267" s="2231">
        <f>SUM(B267:G267)</f>
        <v>0</v>
      </c>
      <c r="I267" s="2232"/>
      <c r="J267" s="1789"/>
    </row>
    <row r="268" spans="1:10" ht="12" customHeight="1" x14ac:dyDescent="0.2">
      <c r="A268" s="1642" t="s">
        <v>142</v>
      </c>
      <c r="B268" s="1728"/>
      <c r="C268" s="1728"/>
      <c r="D268" s="1728"/>
      <c r="E268" s="1728"/>
      <c r="F268" s="1729"/>
      <c r="G268" s="1791"/>
      <c r="H268" s="2231">
        <f>SUM(B268:G268)</f>
        <v>0</v>
      </c>
      <c r="I268" s="2232"/>
      <c r="J268" s="1789"/>
    </row>
    <row r="269" spans="1:10" ht="12" customHeight="1" thickBot="1" x14ac:dyDescent="0.25">
      <c r="A269" s="1643"/>
      <c r="B269" s="1731"/>
      <c r="C269" s="1731"/>
      <c r="D269" s="1731"/>
      <c r="E269" s="1731"/>
      <c r="F269" s="1732"/>
      <c r="G269" s="1792"/>
      <c r="H269" s="2233">
        <f>SUM(B269:G269)</f>
        <v>0</v>
      </c>
      <c r="I269" s="2234"/>
      <c r="J269" s="1789"/>
    </row>
    <row r="270" spans="1:10" ht="12" customHeight="1" thickBot="1" x14ac:dyDescent="0.25">
      <c r="A270" s="1707" t="s">
        <v>52</v>
      </c>
      <c r="B270" s="1708">
        <f>SUM(B265:B269)</f>
        <v>0</v>
      </c>
      <c r="C270" s="1708">
        <f t="shared" ref="C270:I270" si="60">SUM(C265:C269)</f>
        <v>0</v>
      </c>
      <c r="D270" s="1708">
        <f t="shared" si="60"/>
        <v>0</v>
      </c>
      <c r="E270" s="1708">
        <f t="shared" si="60"/>
        <v>0</v>
      </c>
      <c r="F270" s="1708">
        <f t="shared" si="60"/>
        <v>0</v>
      </c>
      <c r="G270" s="1797">
        <f t="shared" si="60"/>
        <v>0</v>
      </c>
      <c r="H270" s="2235">
        <f t="shared" si="60"/>
        <v>0</v>
      </c>
      <c r="I270" s="2236">
        <f t="shared" si="60"/>
        <v>0</v>
      </c>
      <c r="J270" s="1789"/>
    </row>
    <row r="271" spans="1:10" ht="2.25" customHeight="1" x14ac:dyDescent="0.2">
      <c r="A271" s="2241"/>
      <c r="B271" s="2242"/>
      <c r="C271" s="2242"/>
      <c r="D271" s="2242"/>
      <c r="E271" s="2242"/>
      <c r="F271" s="2242"/>
      <c r="G271" s="2242"/>
      <c r="H271" s="2242"/>
      <c r="I271" s="2242"/>
      <c r="J271" s="1710"/>
    </row>
    <row r="272" spans="1:10" ht="12" customHeight="1" thickBot="1" x14ac:dyDescent="0.25">
      <c r="A272" s="2296" t="str">
        <f>CONCATENATE(RM_TARTALOMJEGYZÉK!A1,". utáni  költségvetést érintő módosítások")</f>
        <v>2021. utáni  költségvetést érintő módosítások</v>
      </c>
      <c r="B272" s="2297"/>
      <c r="C272" s="2297"/>
      <c r="D272" s="2297"/>
      <c r="E272" s="2297"/>
      <c r="F272" s="2297"/>
      <c r="G272" s="2297"/>
      <c r="H272" s="2297"/>
      <c r="I272" s="2297"/>
      <c r="J272" s="1710"/>
    </row>
    <row r="273" spans="1:10" ht="12" customHeight="1" thickBot="1" x14ac:dyDescent="0.25">
      <c r="A273" s="1705" t="s">
        <v>130</v>
      </c>
      <c r="B273" s="1706" t="s">
        <v>1101</v>
      </c>
      <c r="C273" s="1706" t="s">
        <v>1102</v>
      </c>
      <c r="D273" s="1706" t="s">
        <v>1103</v>
      </c>
      <c r="E273" s="1706" t="s">
        <v>1104</v>
      </c>
      <c r="F273" s="1706" t="s">
        <v>1105</v>
      </c>
      <c r="G273" s="1706" t="s">
        <v>1106</v>
      </c>
      <c r="H273" s="2237" t="s">
        <v>1107</v>
      </c>
      <c r="I273" s="2238"/>
      <c r="J273" s="1710"/>
    </row>
    <row r="274" spans="1:10" ht="12" customHeight="1" x14ac:dyDescent="0.2">
      <c r="A274" s="1634" t="s">
        <v>131</v>
      </c>
      <c r="B274" s="1735"/>
      <c r="C274" s="1735"/>
      <c r="D274" s="1735"/>
      <c r="E274" s="1735"/>
      <c r="F274" s="1736"/>
      <c r="G274" s="1736"/>
      <c r="H274" s="2239">
        <f t="shared" ref="H274:H279" si="61">SUM(B274:G274)</f>
        <v>0</v>
      </c>
      <c r="I274" s="2240"/>
      <c r="J274" s="1710"/>
    </row>
    <row r="275" spans="1:10" ht="12" customHeight="1" x14ac:dyDescent="0.2">
      <c r="A275" s="1636" t="s">
        <v>143</v>
      </c>
      <c r="B275" s="1728"/>
      <c r="C275" s="1728"/>
      <c r="D275" s="1728"/>
      <c r="E275" s="1728"/>
      <c r="F275" s="1729"/>
      <c r="G275" s="1738"/>
      <c r="H275" s="2231">
        <f t="shared" si="61"/>
        <v>0</v>
      </c>
      <c r="I275" s="2232"/>
      <c r="J275" s="1710"/>
    </row>
    <row r="276" spans="1:10" ht="12" customHeight="1" x14ac:dyDescent="0.2">
      <c r="A276" s="1638" t="s">
        <v>132</v>
      </c>
      <c r="B276" s="1728"/>
      <c r="C276" s="1728"/>
      <c r="D276" s="1728"/>
      <c r="E276" s="1728"/>
      <c r="F276" s="1729"/>
      <c r="G276" s="1738"/>
      <c r="H276" s="2231">
        <f t="shared" si="61"/>
        <v>0</v>
      </c>
      <c r="I276" s="2232"/>
      <c r="J276" s="1710"/>
    </row>
    <row r="277" spans="1:10" ht="12" customHeight="1" x14ac:dyDescent="0.2">
      <c r="A277" s="1638" t="s">
        <v>145</v>
      </c>
      <c r="B277" s="1728"/>
      <c r="C277" s="1728"/>
      <c r="D277" s="1728"/>
      <c r="E277" s="1728"/>
      <c r="F277" s="1729"/>
      <c r="G277" s="1738"/>
      <c r="H277" s="2231">
        <f t="shared" si="61"/>
        <v>0</v>
      </c>
      <c r="I277" s="2232"/>
      <c r="J277" s="1710"/>
    </row>
    <row r="278" spans="1:10" ht="12" customHeight="1" x14ac:dyDescent="0.2">
      <c r="A278" s="1638" t="s">
        <v>133</v>
      </c>
      <c r="B278" s="1728"/>
      <c r="C278" s="1728"/>
      <c r="D278" s="1728"/>
      <c r="E278" s="1728"/>
      <c r="F278" s="1729"/>
      <c r="G278" s="1738"/>
      <c r="H278" s="2231">
        <f t="shared" si="61"/>
        <v>0</v>
      </c>
      <c r="I278" s="2232"/>
      <c r="J278" s="1710"/>
    </row>
    <row r="279" spans="1:10" ht="12" customHeight="1" thickBot="1" x14ac:dyDescent="0.25">
      <c r="A279" s="1638" t="s">
        <v>134</v>
      </c>
      <c r="B279" s="1731"/>
      <c r="C279" s="1731"/>
      <c r="D279" s="1731"/>
      <c r="E279" s="1731"/>
      <c r="F279" s="1732"/>
      <c r="G279" s="1739"/>
      <c r="H279" s="2233">
        <f t="shared" si="61"/>
        <v>0</v>
      </c>
      <c r="I279" s="2234"/>
      <c r="J279" s="1710"/>
    </row>
    <row r="280" spans="1:10" ht="12" customHeight="1" thickBot="1" x14ac:dyDescent="0.25">
      <c r="A280" s="1707" t="s">
        <v>52</v>
      </c>
      <c r="B280" s="1708">
        <f t="shared" ref="B280:I280" si="62">B274+SUM(B276:B279)</f>
        <v>0</v>
      </c>
      <c r="C280" s="1708">
        <f t="shared" si="62"/>
        <v>0</v>
      </c>
      <c r="D280" s="1708">
        <f t="shared" si="62"/>
        <v>0</v>
      </c>
      <c r="E280" s="1708">
        <f t="shared" si="62"/>
        <v>0</v>
      </c>
      <c r="F280" s="1708">
        <f t="shared" si="62"/>
        <v>0</v>
      </c>
      <c r="G280" s="1708">
        <f t="shared" si="62"/>
        <v>0</v>
      </c>
      <c r="H280" s="2235">
        <f t="shared" si="62"/>
        <v>0</v>
      </c>
      <c r="I280" s="2236">
        <f t="shared" si="62"/>
        <v>0</v>
      </c>
      <c r="J280" s="1710"/>
    </row>
    <row r="281" spans="1:10" ht="12" customHeight="1" thickBot="1" x14ac:dyDescent="0.25">
      <c r="A281" s="1705" t="s">
        <v>56</v>
      </c>
      <c r="B281" s="1706" t="s">
        <v>1101</v>
      </c>
      <c r="C281" s="1706" t="s">
        <v>1102</v>
      </c>
      <c r="D281" s="1706" t="s">
        <v>1103</v>
      </c>
      <c r="E281" s="1706" t="s">
        <v>1104</v>
      </c>
      <c r="F281" s="1706" t="s">
        <v>1105</v>
      </c>
      <c r="G281" s="1706" t="s">
        <v>1106</v>
      </c>
      <c r="H281" s="2237" t="s">
        <v>1107</v>
      </c>
      <c r="I281" s="2238"/>
      <c r="J281" s="1710"/>
    </row>
    <row r="282" spans="1:10" ht="12" customHeight="1" x14ac:dyDescent="0.2">
      <c r="A282" s="1641" t="s">
        <v>139</v>
      </c>
      <c r="B282" s="1735"/>
      <c r="C282" s="1735"/>
      <c r="D282" s="1735"/>
      <c r="E282" s="1735"/>
      <c r="F282" s="1736"/>
      <c r="G282" s="1736"/>
      <c r="H282" s="2239">
        <f>SUM(B282:G282)</f>
        <v>0</v>
      </c>
      <c r="I282" s="2240"/>
      <c r="J282" s="1710"/>
    </row>
    <row r="283" spans="1:10" ht="12" customHeight="1" x14ac:dyDescent="0.2">
      <c r="A283" s="1642" t="s">
        <v>140</v>
      </c>
      <c r="B283" s="1728"/>
      <c r="C283" s="1728"/>
      <c r="D283" s="1728"/>
      <c r="E283" s="1728"/>
      <c r="F283" s="1729"/>
      <c r="G283" s="1738"/>
      <c r="H283" s="2231">
        <f>SUM(B283:G283)</f>
        <v>0</v>
      </c>
      <c r="I283" s="2232"/>
      <c r="J283" s="1710"/>
    </row>
    <row r="284" spans="1:10" ht="12" customHeight="1" x14ac:dyDescent="0.2">
      <c r="A284" s="1642" t="s">
        <v>141</v>
      </c>
      <c r="B284" s="1728"/>
      <c r="C284" s="1728"/>
      <c r="D284" s="1728"/>
      <c r="E284" s="1728"/>
      <c r="F284" s="1729"/>
      <c r="G284" s="1738"/>
      <c r="H284" s="2231">
        <f>SUM(B284:G284)</f>
        <v>0</v>
      </c>
      <c r="I284" s="2232"/>
      <c r="J284" s="1710"/>
    </row>
    <row r="285" spans="1:10" ht="12" customHeight="1" x14ac:dyDescent="0.2">
      <c r="A285" s="1642" t="s">
        <v>142</v>
      </c>
      <c r="B285" s="1728"/>
      <c r="C285" s="1728"/>
      <c r="D285" s="1728"/>
      <c r="E285" s="1728"/>
      <c r="F285" s="1729"/>
      <c r="G285" s="1738"/>
      <c r="H285" s="2231">
        <f>SUM(B285:G285)</f>
        <v>0</v>
      </c>
      <c r="I285" s="2232"/>
      <c r="J285" s="1710"/>
    </row>
    <row r="286" spans="1:10" ht="12" customHeight="1" thickBot="1" x14ac:dyDescent="0.25">
      <c r="A286" s="1643"/>
      <c r="B286" s="1731"/>
      <c r="C286" s="1731"/>
      <c r="D286" s="1731"/>
      <c r="E286" s="1731"/>
      <c r="F286" s="1732"/>
      <c r="G286" s="1739"/>
      <c r="H286" s="2233">
        <f>SUM(B286:G286)</f>
        <v>0</v>
      </c>
      <c r="I286" s="2234"/>
      <c r="J286" s="1710"/>
    </row>
    <row r="287" spans="1:10" ht="12" customHeight="1" thickBot="1" x14ac:dyDescent="0.25">
      <c r="A287" s="1707" t="s">
        <v>52</v>
      </c>
      <c r="B287" s="1708">
        <f t="shared" ref="B287:I287" si="63">SUM(B282:B286)</f>
        <v>0</v>
      </c>
      <c r="C287" s="1708">
        <f t="shared" si="63"/>
        <v>0</v>
      </c>
      <c r="D287" s="1708">
        <f t="shared" si="63"/>
        <v>0</v>
      </c>
      <c r="E287" s="1708">
        <f t="shared" si="63"/>
        <v>0</v>
      </c>
      <c r="F287" s="1708">
        <f t="shared" si="63"/>
        <v>0</v>
      </c>
      <c r="G287" s="1708">
        <f t="shared" si="63"/>
        <v>0</v>
      </c>
      <c r="H287" s="2235">
        <f t="shared" si="63"/>
        <v>0</v>
      </c>
      <c r="I287" s="2236">
        <f t="shared" si="63"/>
        <v>0</v>
      </c>
      <c r="J287" s="1710"/>
    </row>
    <row r="288" spans="1:10" ht="12" customHeight="1" x14ac:dyDescent="0.2">
      <c r="A288" s="1711"/>
      <c r="B288" s="1712"/>
      <c r="C288" s="1712"/>
      <c r="D288" s="1712"/>
      <c r="E288" s="1712"/>
      <c r="F288" s="1712"/>
      <c r="G288" s="1712"/>
      <c r="H288" s="1712"/>
      <c r="I288" s="1794"/>
      <c r="J288" s="1710"/>
    </row>
    <row r="289" spans="1:10" ht="2.25" customHeight="1" x14ac:dyDescent="0.2">
      <c r="A289" s="1711"/>
      <c r="B289" s="1712"/>
      <c r="C289" s="1712"/>
      <c r="D289" s="1712"/>
      <c r="E289" s="1712"/>
      <c r="F289" s="1712"/>
      <c r="G289" s="1712"/>
      <c r="H289" s="1712"/>
      <c r="I289" s="1794"/>
      <c r="J289" s="1710"/>
    </row>
    <row r="290" spans="1:10" ht="4.5" customHeight="1" x14ac:dyDescent="0.2"/>
    <row r="291" spans="1:10" ht="12" customHeight="1" x14ac:dyDescent="0.2">
      <c r="A291" s="2136" t="s">
        <v>136</v>
      </c>
      <c r="B291" s="2136"/>
      <c r="C291" s="2267"/>
      <c r="D291" s="2267"/>
      <c r="E291" s="2267"/>
      <c r="F291" s="2267"/>
      <c r="G291" s="2267"/>
      <c r="H291" s="2267"/>
      <c r="I291" s="2267"/>
      <c r="J291" s="1789"/>
    </row>
    <row r="292" spans="1:10" ht="12" customHeight="1" thickBot="1" x14ac:dyDescent="0.25">
      <c r="A292" s="1780"/>
      <c r="B292" s="1780"/>
      <c r="C292" s="1780"/>
      <c r="D292" s="1780"/>
      <c r="E292" s="1780"/>
      <c r="F292" s="1780"/>
      <c r="G292" s="1780"/>
      <c r="H292" s="2268" t="s">
        <v>559</v>
      </c>
      <c r="I292" s="2268"/>
      <c r="J292" s="1789"/>
    </row>
    <row r="293" spans="1:10" ht="12" customHeight="1" thickBot="1" x14ac:dyDescent="0.25">
      <c r="A293" s="2249" t="s">
        <v>130</v>
      </c>
      <c r="B293" s="2252" t="s">
        <v>796</v>
      </c>
      <c r="C293" s="2253"/>
      <c r="D293" s="2253"/>
      <c r="E293" s="2253"/>
      <c r="F293" s="2254"/>
      <c r="G293" s="2254"/>
      <c r="H293" s="2254"/>
      <c r="I293" s="2255"/>
      <c r="J293" s="1789"/>
    </row>
    <row r="294" spans="1:10" ht="12" customHeight="1" thickBot="1" x14ac:dyDescent="0.25">
      <c r="A294" s="2250"/>
      <c r="B294" s="2256" t="s">
        <v>1099</v>
      </c>
      <c r="C294" s="2259" t="s">
        <v>1087</v>
      </c>
      <c r="D294" s="2260"/>
      <c r="E294" s="2260"/>
      <c r="F294" s="2260"/>
      <c r="G294" s="2260"/>
      <c r="H294" s="2260"/>
      <c r="I294" s="2261"/>
      <c r="J294" s="1789"/>
    </row>
    <row r="295" spans="1:10" ht="12" customHeight="1" thickBot="1" x14ac:dyDescent="0.25">
      <c r="A295" s="2250"/>
      <c r="B295" s="2257"/>
      <c r="C295" s="2256" t="str">
        <f>CONCATENATE(RM_TARTALOMJEGYZÉK!A1,". előtti forrás, kiadás")</f>
        <v>2021. előtti forrás, kiadás</v>
      </c>
      <c r="D295" s="1781" t="s">
        <v>798</v>
      </c>
      <c r="E295" s="1781" t="s">
        <v>1084</v>
      </c>
      <c r="F295" s="1781" t="s">
        <v>799</v>
      </c>
      <c r="G295" s="1781" t="s">
        <v>798</v>
      </c>
      <c r="H295" s="1781" t="s">
        <v>1084</v>
      </c>
      <c r="I295" s="1781" t="s">
        <v>799</v>
      </c>
      <c r="J295" s="1789"/>
    </row>
    <row r="296" spans="1:10" ht="12" customHeight="1" thickBot="1" x14ac:dyDescent="0.25">
      <c r="A296" s="2251"/>
      <c r="B296" s="2258"/>
      <c r="C296" s="2262"/>
      <c r="D296" s="2263" t="str">
        <f>CONCATENATE(RM_TARTALOMJEGYZÉK!$A$1,". évi")</f>
        <v>2021. évi</v>
      </c>
      <c r="E296" s="2264"/>
      <c r="F296" s="2265"/>
      <c r="G296" s="2263" t="str">
        <f>CONCATENATE(RM_TARTALOMJEGYZÉK!$A$1,". után")</f>
        <v>2021. után</v>
      </c>
      <c r="H296" s="2266"/>
      <c r="I296" s="2265"/>
      <c r="J296" s="1789"/>
    </row>
    <row r="297" spans="1:10" ht="12" customHeight="1" thickBot="1" x14ac:dyDescent="0.25">
      <c r="A297" s="1782" t="s">
        <v>488</v>
      </c>
      <c r="B297" s="1795" t="s">
        <v>1100</v>
      </c>
      <c r="C297" s="1784" t="s">
        <v>490</v>
      </c>
      <c r="D297" s="1785" t="s">
        <v>492</v>
      </c>
      <c r="E297" s="1785" t="s">
        <v>491</v>
      </c>
      <c r="F297" s="1784" t="s">
        <v>1088</v>
      </c>
      <c r="G297" s="1784" t="s">
        <v>494</v>
      </c>
      <c r="H297" s="1784" t="s">
        <v>495</v>
      </c>
      <c r="I297" s="1786" t="s">
        <v>1089</v>
      </c>
      <c r="J297" s="1789"/>
    </row>
    <row r="298" spans="1:10" ht="12" customHeight="1" x14ac:dyDescent="0.2">
      <c r="A298" s="1634" t="s">
        <v>131</v>
      </c>
      <c r="B298" s="1763">
        <f t="shared" ref="B298:B303" si="64">C298+F298+I298</f>
        <v>0</v>
      </c>
      <c r="C298" s="1763">
        <f>'KV_8.sz.mell.'!C124</f>
        <v>0</v>
      </c>
      <c r="D298" s="1764">
        <f>'KV_8.sz.mell.'!D124</f>
        <v>0</v>
      </c>
      <c r="E298" s="1764">
        <f t="shared" ref="E298:E303" si="65">H314</f>
        <v>0</v>
      </c>
      <c r="F298" s="1765">
        <f t="shared" ref="F298:F303" si="66">D298+E298</f>
        <v>0</v>
      </c>
      <c r="G298" s="1764">
        <f>'KV_8.sz.mell.'!E124</f>
        <v>0</v>
      </c>
      <c r="H298" s="1766">
        <f t="shared" ref="H298:H303" si="67">H331</f>
        <v>0</v>
      </c>
      <c r="I298" s="1767">
        <f t="shared" ref="I298:I303" si="68">G298+H298</f>
        <v>0</v>
      </c>
      <c r="J298" s="1789"/>
    </row>
    <row r="299" spans="1:10" ht="12" customHeight="1" x14ac:dyDescent="0.2">
      <c r="A299" s="1636" t="s">
        <v>143</v>
      </c>
      <c r="B299" s="1768">
        <f t="shared" si="64"/>
        <v>0</v>
      </c>
      <c r="C299" s="1769">
        <f>'KV_8.sz.mell.'!C125</f>
        <v>0</v>
      </c>
      <c r="D299" s="1769">
        <f>'KV_8.sz.mell.'!D125</f>
        <v>0</v>
      </c>
      <c r="E299" s="1769">
        <f t="shared" si="65"/>
        <v>0</v>
      </c>
      <c r="F299" s="1770">
        <f t="shared" si="66"/>
        <v>0</v>
      </c>
      <c r="G299" s="1769">
        <f>'KV_8.sz.mell.'!E125</f>
        <v>0</v>
      </c>
      <c r="H299" s="1771">
        <f t="shared" si="67"/>
        <v>0</v>
      </c>
      <c r="I299" s="1772">
        <f t="shared" si="68"/>
        <v>0</v>
      </c>
      <c r="J299" s="1789"/>
    </row>
    <row r="300" spans="1:10" ht="12" customHeight="1" x14ac:dyDescent="0.2">
      <c r="A300" s="1638" t="s">
        <v>132</v>
      </c>
      <c r="B300" s="1773">
        <f t="shared" si="64"/>
        <v>0</v>
      </c>
      <c r="C300" s="1771">
        <f>'KV_8.sz.mell.'!C126</f>
        <v>0</v>
      </c>
      <c r="D300" s="1771">
        <f>'KV_8.sz.mell.'!D126</f>
        <v>0</v>
      </c>
      <c r="E300" s="1769">
        <f t="shared" si="65"/>
        <v>0</v>
      </c>
      <c r="F300" s="1772">
        <f t="shared" si="66"/>
        <v>0</v>
      </c>
      <c r="G300" s="1771">
        <f>'KV_8.sz.mell.'!E126</f>
        <v>0</v>
      </c>
      <c r="H300" s="1771">
        <f t="shared" si="67"/>
        <v>0</v>
      </c>
      <c r="I300" s="1772">
        <f t="shared" si="68"/>
        <v>0</v>
      </c>
      <c r="J300" s="1789"/>
    </row>
    <row r="301" spans="1:10" ht="12" customHeight="1" x14ac:dyDescent="0.2">
      <c r="A301" s="1638" t="s">
        <v>145</v>
      </c>
      <c r="B301" s="1773">
        <f t="shared" si="64"/>
        <v>0</v>
      </c>
      <c r="C301" s="1771">
        <f>'KV_8.sz.mell.'!C127</f>
        <v>0</v>
      </c>
      <c r="D301" s="1771">
        <f>'KV_8.sz.mell.'!D127</f>
        <v>0</v>
      </c>
      <c r="E301" s="1769">
        <f t="shared" si="65"/>
        <v>0</v>
      </c>
      <c r="F301" s="1772">
        <f t="shared" si="66"/>
        <v>0</v>
      </c>
      <c r="G301" s="1771">
        <f>'KV_8.sz.mell.'!E127</f>
        <v>0</v>
      </c>
      <c r="H301" s="1771">
        <f t="shared" si="67"/>
        <v>0</v>
      </c>
      <c r="I301" s="1772">
        <f t="shared" si="68"/>
        <v>0</v>
      </c>
      <c r="J301" s="1789"/>
    </row>
    <row r="302" spans="1:10" ht="12" customHeight="1" x14ac:dyDescent="0.2">
      <c r="A302" s="1638" t="s">
        <v>133</v>
      </c>
      <c r="B302" s="1773">
        <f t="shared" si="64"/>
        <v>0</v>
      </c>
      <c r="C302" s="1771">
        <f>'KV_8.sz.mell.'!C128</f>
        <v>0</v>
      </c>
      <c r="D302" s="1771">
        <f>'KV_8.sz.mell.'!D128</f>
        <v>0</v>
      </c>
      <c r="E302" s="1769">
        <f t="shared" si="65"/>
        <v>0</v>
      </c>
      <c r="F302" s="1772">
        <f t="shared" si="66"/>
        <v>0</v>
      </c>
      <c r="G302" s="1771">
        <f>'KV_8.sz.mell.'!E128</f>
        <v>0</v>
      </c>
      <c r="H302" s="1771">
        <f t="shared" si="67"/>
        <v>0</v>
      </c>
      <c r="I302" s="1772">
        <f t="shared" si="68"/>
        <v>0</v>
      </c>
      <c r="J302" s="1789"/>
    </row>
    <row r="303" spans="1:10" ht="12" customHeight="1" thickBot="1" x14ac:dyDescent="0.25">
      <c r="A303" s="1638" t="s">
        <v>134</v>
      </c>
      <c r="B303" s="1773">
        <f t="shared" si="64"/>
        <v>0</v>
      </c>
      <c r="C303" s="1771">
        <f>'KV_8.sz.mell.'!C129</f>
        <v>0</v>
      </c>
      <c r="D303" s="1771">
        <f>'KV_8.sz.mell.'!D129</f>
        <v>0</v>
      </c>
      <c r="E303" s="1769">
        <f t="shared" si="65"/>
        <v>0</v>
      </c>
      <c r="F303" s="1772">
        <f t="shared" si="66"/>
        <v>0</v>
      </c>
      <c r="G303" s="1771">
        <f>'KV_8.sz.mell.'!E129</f>
        <v>0</v>
      </c>
      <c r="H303" s="1771">
        <f t="shared" si="67"/>
        <v>0</v>
      </c>
      <c r="I303" s="1772">
        <f t="shared" si="68"/>
        <v>0</v>
      </c>
      <c r="J303" s="1789"/>
    </row>
    <row r="304" spans="1:10" ht="12" customHeight="1" thickBot="1" x14ac:dyDescent="0.25">
      <c r="A304" s="1640" t="s">
        <v>135</v>
      </c>
      <c r="B304" s="1740">
        <f t="shared" ref="B304:I304" si="69">B298+SUM(B300:B303)</f>
        <v>0</v>
      </c>
      <c r="C304" s="1740">
        <f t="shared" si="69"/>
        <v>0</v>
      </c>
      <c r="D304" s="1740">
        <f t="shared" si="69"/>
        <v>0</v>
      </c>
      <c r="E304" s="1740">
        <f t="shared" si="69"/>
        <v>0</v>
      </c>
      <c r="F304" s="1740">
        <f t="shared" si="69"/>
        <v>0</v>
      </c>
      <c r="G304" s="1740">
        <f t="shared" si="69"/>
        <v>0</v>
      </c>
      <c r="H304" s="1740">
        <f t="shared" si="69"/>
        <v>0</v>
      </c>
      <c r="I304" s="1774">
        <f t="shared" si="69"/>
        <v>0</v>
      </c>
      <c r="J304" s="1789"/>
    </row>
    <row r="305" spans="1:10" ht="12" customHeight="1" x14ac:dyDescent="0.2">
      <c r="A305" s="1641" t="s">
        <v>139</v>
      </c>
      <c r="B305" s="1763">
        <f>C305+F305+I305</f>
        <v>0</v>
      </c>
      <c r="C305" s="1764">
        <f>'KV_8.sz.mell.'!C131</f>
        <v>0</v>
      </c>
      <c r="D305" s="1764">
        <f>'KV_8.sz.mell.'!D131</f>
        <v>0</v>
      </c>
      <c r="E305" s="1764">
        <f>H322</f>
        <v>0</v>
      </c>
      <c r="F305" s="1764">
        <f>D305+E305</f>
        <v>0</v>
      </c>
      <c r="G305" s="1764">
        <f>'KV_8.sz.mell.'!E131</f>
        <v>0</v>
      </c>
      <c r="H305" s="1764">
        <f>H339</f>
        <v>0</v>
      </c>
      <c r="I305" s="1767">
        <f>G305+H305</f>
        <v>0</v>
      </c>
      <c r="J305" s="1789"/>
    </row>
    <row r="306" spans="1:10" ht="12" customHeight="1" x14ac:dyDescent="0.2">
      <c r="A306" s="1642" t="s">
        <v>140</v>
      </c>
      <c r="B306" s="1768">
        <f>C306+F306+I306</f>
        <v>0</v>
      </c>
      <c r="C306" s="1771">
        <f>'KV_8.sz.mell.'!C132</f>
        <v>0</v>
      </c>
      <c r="D306" s="1771">
        <f>'KV_8.sz.mell.'!D132</f>
        <v>0</v>
      </c>
      <c r="E306" s="1771">
        <f>H323</f>
        <v>0</v>
      </c>
      <c r="F306" s="1771">
        <f>D306+E306</f>
        <v>0</v>
      </c>
      <c r="G306" s="1771">
        <f>'KV_8.sz.mell.'!E132</f>
        <v>0</v>
      </c>
      <c r="H306" s="1771">
        <f>H340</f>
        <v>0</v>
      </c>
      <c r="I306" s="1772">
        <f>G306+H306</f>
        <v>0</v>
      </c>
      <c r="J306" s="1789"/>
    </row>
    <row r="307" spans="1:10" ht="12" customHeight="1" x14ac:dyDescent="0.2">
      <c r="A307" s="1642" t="s">
        <v>141</v>
      </c>
      <c r="B307" s="1773">
        <f>C307+F307+I307</f>
        <v>0</v>
      </c>
      <c r="C307" s="1771">
        <f>'KV_8.sz.mell.'!C133</f>
        <v>0</v>
      </c>
      <c r="D307" s="1771">
        <f>'KV_8.sz.mell.'!D133</f>
        <v>0</v>
      </c>
      <c r="E307" s="1771">
        <f>H324</f>
        <v>0</v>
      </c>
      <c r="F307" s="1771">
        <f>D307+E307</f>
        <v>0</v>
      </c>
      <c r="G307" s="1771">
        <f>'KV_8.sz.mell.'!E133</f>
        <v>0</v>
      </c>
      <c r="H307" s="1771">
        <f>H341</f>
        <v>0</v>
      </c>
      <c r="I307" s="1772">
        <f>G307+H307</f>
        <v>0</v>
      </c>
      <c r="J307" s="1789"/>
    </row>
    <row r="308" spans="1:10" ht="12" customHeight="1" x14ac:dyDescent="0.2">
      <c r="A308" s="1642" t="s">
        <v>142</v>
      </c>
      <c r="B308" s="1773">
        <f>C308+F308+I308</f>
        <v>0</v>
      </c>
      <c r="C308" s="1771">
        <f>'KV_8.sz.mell.'!C134</f>
        <v>0</v>
      </c>
      <c r="D308" s="1771">
        <f>'KV_8.sz.mell.'!D134</f>
        <v>0</v>
      </c>
      <c r="E308" s="1771">
        <f>H325</f>
        <v>0</v>
      </c>
      <c r="F308" s="1771">
        <f>D308+E308</f>
        <v>0</v>
      </c>
      <c r="G308" s="1771">
        <f>'KV_8.sz.mell.'!E134</f>
        <v>0</v>
      </c>
      <c r="H308" s="1771">
        <f>H342</f>
        <v>0</v>
      </c>
      <c r="I308" s="1772">
        <f>G308+H308</f>
        <v>0</v>
      </c>
      <c r="J308" s="1789"/>
    </row>
    <row r="309" spans="1:10" ht="12" customHeight="1" thickBot="1" x14ac:dyDescent="0.25">
      <c r="A309" s="1643"/>
      <c r="B309" s="1775">
        <f>C309+F309+I309</f>
        <v>0</v>
      </c>
      <c r="C309" s="1776">
        <f>'KV_8.sz.mell.'!C135</f>
        <v>0</v>
      </c>
      <c r="D309" s="1776">
        <f>'KV_8.sz.mell.'!D135</f>
        <v>0</v>
      </c>
      <c r="E309" s="1771">
        <f>H326</f>
        <v>0</v>
      </c>
      <c r="F309" s="1776">
        <f>D309+E309</f>
        <v>0</v>
      </c>
      <c r="G309" s="1776">
        <f>'KV_8.sz.mell.'!E135</f>
        <v>0</v>
      </c>
      <c r="H309" s="1771">
        <f>H343</f>
        <v>0</v>
      </c>
      <c r="I309" s="1777">
        <f>G309+H309</f>
        <v>0</v>
      </c>
      <c r="J309" s="1789"/>
    </row>
    <row r="310" spans="1:10" ht="12" customHeight="1" thickBot="1" x14ac:dyDescent="0.25">
      <c r="A310" s="1787" t="s">
        <v>109</v>
      </c>
      <c r="B310" s="1740">
        <f t="shared" ref="B310:I310" si="70">SUM(B305:B309)</f>
        <v>0</v>
      </c>
      <c r="C310" s="1740">
        <f t="shared" si="70"/>
        <v>0</v>
      </c>
      <c r="D310" s="1740">
        <f t="shared" si="70"/>
        <v>0</v>
      </c>
      <c r="E310" s="1740">
        <f t="shared" si="70"/>
        <v>0</v>
      </c>
      <c r="F310" s="1740">
        <f t="shared" si="70"/>
        <v>0</v>
      </c>
      <c r="G310" s="1740">
        <f t="shared" si="70"/>
        <v>0</v>
      </c>
      <c r="H310" s="1740">
        <f t="shared" si="70"/>
        <v>0</v>
      </c>
      <c r="I310" s="1774">
        <f t="shared" si="70"/>
        <v>0</v>
      </c>
      <c r="J310" s="1789"/>
    </row>
    <row r="311" spans="1:10" ht="2.25" customHeight="1" x14ac:dyDescent="0.2">
      <c r="A311" s="1788"/>
      <c r="B311" s="1703"/>
      <c r="C311" s="1703"/>
      <c r="D311" s="1703"/>
      <c r="E311" s="1703"/>
      <c r="F311" s="1703"/>
      <c r="G311" s="1703"/>
      <c r="H311" s="1703"/>
      <c r="I311" s="1704"/>
      <c r="J311" s="1789"/>
    </row>
    <row r="312" spans="1:10" ht="12" customHeight="1" thickBot="1" x14ac:dyDescent="0.25">
      <c r="A312" s="2296" t="str">
        <f>CONCATENATE(RM_TARTALOMJEGYZÉK!A1,". évi költségvetést érintő módosítások")</f>
        <v>2021. évi költségvetést érintő módosítások</v>
      </c>
      <c r="B312" s="2297"/>
      <c r="C312" s="2297"/>
      <c r="D312" s="2297"/>
      <c r="E312" s="2297"/>
      <c r="F312" s="2297"/>
      <c r="G312" s="2297"/>
      <c r="H312" s="2297"/>
      <c r="I312" s="2297"/>
      <c r="J312" s="1789"/>
    </row>
    <row r="313" spans="1:10" ht="12" customHeight="1" thickBot="1" x14ac:dyDescent="0.25">
      <c r="A313" s="1705" t="s">
        <v>130</v>
      </c>
      <c r="B313" s="1706" t="s">
        <v>1101</v>
      </c>
      <c r="C313" s="1706" t="s">
        <v>1102</v>
      </c>
      <c r="D313" s="1706" t="s">
        <v>1103</v>
      </c>
      <c r="E313" s="1706" t="s">
        <v>1104</v>
      </c>
      <c r="F313" s="1706" t="s">
        <v>1105</v>
      </c>
      <c r="G313" s="1706" t="s">
        <v>1106</v>
      </c>
      <c r="H313" s="2237" t="s">
        <v>1107</v>
      </c>
      <c r="I313" s="2238"/>
      <c r="J313" s="1789"/>
    </row>
    <row r="314" spans="1:10" ht="12" customHeight="1" x14ac:dyDescent="0.2">
      <c r="A314" s="1634" t="s">
        <v>131</v>
      </c>
      <c r="B314" s="1725"/>
      <c r="C314" s="1725"/>
      <c r="D314" s="1725"/>
      <c r="E314" s="1725"/>
      <c r="F314" s="1726"/>
      <c r="G314" s="1790"/>
      <c r="H314" s="2247">
        <f t="shared" ref="H314:H319" si="71">SUM(B314:G314)</f>
        <v>0</v>
      </c>
      <c r="I314" s="2248"/>
      <c r="J314" s="1789"/>
    </row>
    <row r="315" spans="1:10" ht="12" customHeight="1" x14ac:dyDescent="0.2">
      <c r="A315" s="1636" t="s">
        <v>143</v>
      </c>
      <c r="B315" s="1728"/>
      <c r="C315" s="1728"/>
      <c r="D315" s="1728"/>
      <c r="E315" s="1728"/>
      <c r="F315" s="1729"/>
      <c r="G315" s="1791"/>
      <c r="H315" s="2231">
        <f t="shared" si="71"/>
        <v>0</v>
      </c>
      <c r="I315" s="2232"/>
      <c r="J315" s="1789"/>
    </row>
    <row r="316" spans="1:10" ht="12" customHeight="1" x14ac:dyDescent="0.2">
      <c r="A316" s="1638" t="s">
        <v>132</v>
      </c>
      <c r="B316" s="1728"/>
      <c r="C316" s="1728"/>
      <c r="D316" s="1728"/>
      <c r="E316" s="1728"/>
      <c r="F316" s="1729"/>
      <c r="G316" s="1791"/>
      <c r="H316" s="2231">
        <f t="shared" si="71"/>
        <v>0</v>
      </c>
      <c r="I316" s="2232"/>
      <c r="J316" s="1789"/>
    </row>
    <row r="317" spans="1:10" ht="12" customHeight="1" x14ac:dyDescent="0.2">
      <c r="A317" s="1638" t="s">
        <v>145</v>
      </c>
      <c r="B317" s="1728"/>
      <c r="C317" s="1728"/>
      <c r="D317" s="1728"/>
      <c r="E317" s="1728"/>
      <c r="F317" s="1729"/>
      <c r="G317" s="1791"/>
      <c r="H317" s="2231">
        <f t="shared" si="71"/>
        <v>0</v>
      </c>
      <c r="I317" s="2232"/>
      <c r="J317" s="1789"/>
    </row>
    <row r="318" spans="1:10" ht="12" customHeight="1" x14ac:dyDescent="0.2">
      <c r="A318" s="1638" t="s">
        <v>133</v>
      </c>
      <c r="B318" s="1728"/>
      <c r="C318" s="1728"/>
      <c r="D318" s="1728"/>
      <c r="E318" s="1728"/>
      <c r="F318" s="1729"/>
      <c r="G318" s="1791"/>
      <c r="H318" s="2231">
        <f t="shared" si="71"/>
        <v>0</v>
      </c>
      <c r="I318" s="2232"/>
      <c r="J318" s="1789"/>
    </row>
    <row r="319" spans="1:10" ht="12" customHeight="1" thickBot="1" x14ac:dyDescent="0.25">
      <c r="A319" s="1638" t="s">
        <v>134</v>
      </c>
      <c r="B319" s="1731"/>
      <c r="C319" s="1731"/>
      <c r="D319" s="1731"/>
      <c r="E319" s="1731"/>
      <c r="F319" s="1732"/>
      <c r="G319" s="1792"/>
      <c r="H319" s="2233">
        <f t="shared" si="71"/>
        <v>0</v>
      </c>
      <c r="I319" s="2234"/>
      <c r="J319" s="1789"/>
    </row>
    <row r="320" spans="1:10" ht="12" customHeight="1" thickBot="1" x14ac:dyDescent="0.25">
      <c r="A320" s="1707" t="s">
        <v>52</v>
      </c>
      <c r="B320" s="1708">
        <f t="shared" ref="B320:I320" si="72">B314+SUM(B316:B319)</f>
        <v>0</v>
      </c>
      <c r="C320" s="1708">
        <f t="shared" si="72"/>
        <v>0</v>
      </c>
      <c r="D320" s="1708">
        <f t="shared" si="72"/>
        <v>0</v>
      </c>
      <c r="E320" s="1708">
        <f t="shared" si="72"/>
        <v>0</v>
      </c>
      <c r="F320" s="1708">
        <f t="shared" si="72"/>
        <v>0</v>
      </c>
      <c r="G320" s="1797">
        <f t="shared" si="72"/>
        <v>0</v>
      </c>
      <c r="H320" s="2235">
        <f t="shared" si="72"/>
        <v>0</v>
      </c>
      <c r="I320" s="2236">
        <f t="shared" si="72"/>
        <v>0</v>
      </c>
      <c r="J320" s="1789"/>
    </row>
    <row r="321" spans="1:10" ht="12" customHeight="1" thickBot="1" x14ac:dyDescent="0.25">
      <c r="A321" s="1705" t="s">
        <v>56</v>
      </c>
      <c r="B321" s="1709" t="s">
        <v>1101</v>
      </c>
      <c r="C321" s="1709" t="s">
        <v>1102</v>
      </c>
      <c r="D321" s="1709" t="s">
        <v>1103</v>
      </c>
      <c r="E321" s="1709" t="s">
        <v>1104</v>
      </c>
      <c r="F321" s="1709" t="s">
        <v>1105</v>
      </c>
      <c r="G321" s="1709" t="s">
        <v>1106</v>
      </c>
      <c r="H321" s="2245" t="s">
        <v>1107</v>
      </c>
      <c r="I321" s="2246"/>
      <c r="J321" s="1789"/>
    </row>
    <row r="322" spans="1:10" ht="12" customHeight="1" x14ac:dyDescent="0.2">
      <c r="A322" s="1641" t="s">
        <v>139</v>
      </c>
      <c r="B322" s="1735"/>
      <c r="C322" s="1735"/>
      <c r="D322" s="1735"/>
      <c r="E322" s="1735"/>
      <c r="F322" s="1736"/>
      <c r="G322" s="1793"/>
      <c r="H322" s="2239">
        <f>SUM(B322:G322)</f>
        <v>0</v>
      </c>
      <c r="I322" s="2240"/>
      <c r="J322" s="1789"/>
    </row>
    <row r="323" spans="1:10" ht="12" customHeight="1" x14ac:dyDescent="0.2">
      <c r="A323" s="1642" t="s">
        <v>140</v>
      </c>
      <c r="B323" s="1728"/>
      <c r="C323" s="1728"/>
      <c r="D323" s="1728"/>
      <c r="E323" s="1728"/>
      <c r="F323" s="1729"/>
      <c r="G323" s="1791"/>
      <c r="H323" s="2231">
        <f>SUM(B323:G323)</f>
        <v>0</v>
      </c>
      <c r="I323" s="2232"/>
      <c r="J323" s="1789"/>
    </row>
    <row r="324" spans="1:10" ht="12" customHeight="1" x14ac:dyDescent="0.2">
      <c r="A324" s="1642" t="s">
        <v>141</v>
      </c>
      <c r="B324" s="1728"/>
      <c r="C324" s="1728"/>
      <c r="D324" s="1728"/>
      <c r="E324" s="1728"/>
      <c r="F324" s="1729"/>
      <c r="G324" s="1791"/>
      <c r="H324" s="2231">
        <f>SUM(B324:G324)</f>
        <v>0</v>
      </c>
      <c r="I324" s="2232"/>
      <c r="J324" s="1789"/>
    </row>
    <row r="325" spans="1:10" ht="12" customHeight="1" x14ac:dyDescent="0.2">
      <c r="A325" s="1642" t="s">
        <v>142</v>
      </c>
      <c r="B325" s="1728"/>
      <c r="C325" s="1728"/>
      <c r="D325" s="1728"/>
      <c r="E325" s="1728"/>
      <c r="F325" s="1729"/>
      <c r="G325" s="1791"/>
      <c r="H325" s="2231">
        <f>SUM(B325:G325)</f>
        <v>0</v>
      </c>
      <c r="I325" s="2232"/>
      <c r="J325" s="1789"/>
    </row>
    <row r="326" spans="1:10" ht="12" customHeight="1" thickBot="1" x14ac:dyDescent="0.25">
      <c r="A326" s="1643"/>
      <c r="B326" s="1731"/>
      <c r="C326" s="1731"/>
      <c r="D326" s="1731"/>
      <c r="E326" s="1731"/>
      <c r="F326" s="1732"/>
      <c r="G326" s="1792"/>
      <c r="H326" s="2233">
        <f>SUM(B326:G326)</f>
        <v>0</v>
      </c>
      <c r="I326" s="2234"/>
      <c r="J326" s="1789"/>
    </row>
    <row r="327" spans="1:10" ht="12" customHeight="1" thickBot="1" x14ac:dyDescent="0.25">
      <c r="A327" s="1707" t="s">
        <v>52</v>
      </c>
      <c r="B327" s="1708">
        <f>SUM(B322:B326)</f>
        <v>0</v>
      </c>
      <c r="C327" s="1708">
        <f t="shared" ref="C327:I327" si="73">SUM(C322:C326)</f>
        <v>0</v>
      </c>
      <c r="D327" s="1708">
        <f t="shared" si="73"/>
        <v>0</v>
      </c>
      <c r="E327" s="1708">
        <f t="shared" si="73"/>
        <v>0</v>
      </c>
      <c r="F327" s="1708">
        <f t="shared" si="73"/>
        <v>0</v>
      </c>
      <c r="G327" s="1797">
        <f t="shared" si="73"/>
        <v>0</v>
      </c>
      <c r="H327" s="2235">
        <f t="shared" si="73"/>
        <v>0</v>
      </c>
      <c r="I327" s="2236">
        <f t="shared" si="73"/>
        <v>0</v>
      </c>
      <c r="J327" s="1789"/>
    </row>
    <row r="328" spans="1:10" ht="2.25" customHeight="1" x14ac:dyDescent="0.2">
      <c r="A328" s="2241"/>
      <c r="B328" s="2242"/>
      <c r="C328" s="2242"/>
      <c r="D328" s="2242"/>
      <c r="E328" s="2242"/>
      <c r="F328" s="2242"/>
      <c r="G328" s="2242"/>
      <c r="H328" s="2242"/>
      <c r="I328" s="2242"/>
      <c r="J328" s="1710"/>
    </row>
    <row r="329" spans="1:10" ht="12" customHeight="1" thickBot="1" x14ac:dyDescent="0.25">
      <c r="A329" s="2296" t="str">
        <f>CONCATENATE(RM_TARTALOMJEGYZÉK!A1,". utáni  költségvetést érintő módosítások")</f>
        <v>2021. utáni  költségvetést érintő módosítások</v>
      </c>
      <c r="B329" s="2297"/>
      <c r="C329" s="2297"/>
      <c r="D329" s="2297"/>
      <c r="E329" s="2297"/>
      <c r="F329" s="2297"/>
      <c r="G329" s="2297"/>
      <c r="H329" s="2297"/>
      <c r="I329" s="2297"/>
      <c r="J329" s="1710"/>
    </row>
    <row r="330" spans="1:10" ht="12" customHeight="1" thickBot="1" x14ac:dyDescent="0.25">
      <c r="A330" s="1705" t="s">
        <v>130</v>
      </c>
      <c r="B330" s="1706" t="s">
        <v>1101</v>
      </c>
      <c r="C330" s="1706" t="s">
        <v>1102</v>
      </c>
      <c r="D330" s="1706" t="s">
        <v>1103</v>
      </c>
      <c r="E330" s="1706" t="s">
        <v>1104</v>
      </c>
      <c r="F330" s="1706" t="s">
        <v>1105</v>
      </c>
      <c r="G330" s="1706" t="s">
        <v>1106</v>
      </c>
      <c r="H330" s="2237" t="s">
        <v>1107</v>
      </c>
      <c r="I330" s="2238"/>
      <c r="J330" s="1710"/>
    </row>
    <row r="331" spans="1:10" ht="12" customHeight="1" x14ac:dyDescent="0.2">
      <c r="A331" s="1634" t="s">
        <v>131</v>
      </c>
      <c r="B331" s="1735"/>
      <c r="C331" s="1735"/>
      <c r="D331" s="1735"/>
      <c r="E331" s="1735"/>
      <c r="F331" s="1736"/>
      <c r="G331" s="1736"/>
      <c r="H331" s="2239">
        <f t="shared" ref="H331:H336" si="74">SUM(B331:G331)</f>
        <v>0</v>
      </c>
      <c r="I331" s="2240"/>
      <c r="J331" s="1710"/>
    </row>
    <row r="332" spans="1:10" ht="12" customHeight="1" x14ac:dyDescent="0.2">
      <c r="A332" s="1636" t="s">
        <v>143</v>
      </c>
      <c r="B332" s="1728"/>
      <c r="C332" s="1728"/>
      <c r="D332" s="1728"/>
      <c r="E332" s="1728"/>
      <c r="F332" s="1729"/>
      <c r="G332" s="1738"/>
      <c r="H332" s="2231">
        <f t="shared" si="74"/>
        <v>0</v>
      </c>
      <c r="I332" s="2232"/>
      <c r="J332" s="1710"/>
    </row>
    <row r="333" spans="1:10" ht="12" customHeight="1" x14ac:dyDescent="0.2">
      <c r="A333" s="1638" t="s">
        <v>132</v>
      </c>
      <c r="B333" s="1728"/>
      <c r="C333" s="1728"/>
      <c r="D333" s="1728"/>
      <c r="E333" s="1728"/>
      <c r="F333" s="1729"/>
      <c r="G333" s="1738"/>
      <c r="H333" s="2231">
        <f t="shared" si="74"/>
        <v>0</v>
      </c>
      <c r="I333" s="2232"/>
      <c r="J333" s="1710"/>
    </row>
    <row r="334" spans="1:10" ht="12" customHeight="1" x14ac:dyDescent="0.2">
      <c r="A334" s="1638" t="s">
        <v>145</v>
      </c>
      <c r="B334" s="1728"/>
      <c r="C334" s="1728"/>
      <c r="D334" s="1728"/>
      <c r="E334" s="1728"/>
      <c r="F334" s="1729"/>
      <c r="G334" s="1738"/>
      <c r="H334" s="2231">
        <f t="shared" si="74"/>
        <v>0</v>
      </c>
      <c r="I334" s="2232"/>
      <c r="J334" s="1710"/>
    </row>
    <row r="335" spans="1:10" ht="12" customHeight="1" x14ac:dyDescent="0.2">
      <c r="A335" s="1638" t="s">
        <v>133</v>
      </c>
      <c r="B335" s="1728"/>
      <c r="C335" s="1728"/>
      <c r="D335" s="1728"/>
      <c r="E335" s="1728"/>
      <c r="F335" s="1729"/>
      <c r="G335" s="1738"/>
      <c r="H335" s="2231">
        <f t="shared" si="74"/>
        <v>0</v>
      </c>
      <c r="I335" s="2232"/>
      <c r="J335" s="1710"/>
    </row>
    <row r="336" spans="1:10" ht="12" customHeight="1" thickBot="1" x14ac:dyDescent="0.25">
      <c r="A336" s="1638" t="s">
        <v>134</v>
      </c>
      <c r="B336" s="1731"/>
      <c r="C336" s="1731"/>
      <c r="D336" s="1731"/>
      <c r="E336" s="1731"/>
      <c r="F336" s="1732"/>
      <c r="G336" s="1739"/>
      <c r="H336" s="2233">
        <f t="shared" si="74"/>
        <v>0</v>
      </c>
      <c r="I336" s="2234"/>
      <c r="J336" s="1710"/>
    </row>
    <row r="337" spans="1:10" ht="12" customHeight="1" thickBot="1" x14ac:dyDescent="0.25">
      <c r="A337" s="1707" t="s">
        <v>52</v>
      </c>
      <c r="B337" s="1708">
        <f t="shared" ref="B337:I337" si="75">B331+SUM(B333:B336)</f>
        <v>0</v>
      </c>
      <c r="C337" s="1708">
        <f t="shared" si="75"/>
        <v>0</v>
      </c>
      <c r="D337" s="1708">
        <f t="shared" si="75"/>
        <v>0</v>
      </c>
      <c r="E337" s="1708">
        <f t="shared" si="75"/>
        <v>0</v>
      </c>
      <c r="F337" s="1708">
        <f t="shared" si="75"/>
        <v>0</v>
      </c>
      <c r="G337" s="1708">
        <f t="shared" si="75"/>
        <v>0</v>
      </c>
      <c r="H337" s="2235">
        <f t="shared" si="75"/>
        <v>0</v>
      </c>
      <c r="I337" s="2236">
        <f t="shared" si="75"/>
        <v>0</v>
      </c>
      <c r="J337" s="1710"/>
    </row>
    <row r="338" spans="1:10" ht="12" customHeight="1" thickBot="1" x14ac:dyDescent="0.25">
      <c r="A338" s="1705" t="s">
        <v>56</v>
      </c>
      <c r="B338" s="1706" t="s">
        <v>1101</v>
      </c>
      <c r="C338" s="1706" t="s">
        <v>1102</v>
      </c>
      <c r="D338" s="1706" t="s">
        <v>1103</v>
      </c>
      <c r="E338" s="1706" t="s">
        <v>1104</v>
      </c>
      <c r="F338" s="1706" t="s">
        <v>1105</v>
      </c>
      <c r="G338" s="1706" t="s">
        <v>1106</v>
      </c>
      <c r="H338" s="2237" t="s">
        <v>1107</v>
      </c>
      <c r="I338" s="2238"/>
      <c r="J338" s="1710"/>
    </row>
    <row r="339" spans="1:10" ht="12" customHeight="1" x14ac:dyDescent="0.2">
      <c r="A339" s="1641" t="s">
        <v>139</v>
      </c>
      <c r="B339" s="1735"/>
      <c r="C339" s="1735"/>
      <c r="D339" s="1735"/>
      <c r="E339" s="1735"/>
      <c r="F339" s="1736"/>
      <c r="G339" s="1736"/>
      <c r="H339" s="2239">
        <f>SUM(B339:G339)</f>
        <v>0</v>
      </c>
      <c r="I339" s="2240"/>
      <c r="J339" s="1710"/>
    </row>
    <row r="340" spans="1:10" ht="12" customHeight="1" x14ac:dyDescent="0.2">
      <c r="A340" s="1642" t="s">
        <v>140</v>
      </c>
      <c r="B340" s="1728"/>
      <c r="C340" s="1728"/>
      <c r="D340" s="1728"/>
      <c r="E340" s="1728"/>
      <c r="F340" s="1729"/>
      <c r="G340" s="1738"/>
      <c r="H340" s="2231">
        <f>SUM(B340:G340)</f>
        <v>0</v>
      </c>
      <c r="I340" s="2232"/>
      <c r="J340" s="1710"/>
    </row>
    <row r="341" spans="1:10" ht="12" customHeight="1" x14ac:dyDescent="0.2">
      <c r="A341" s="1642" t="s">
        <v>141</v>
      </c>
      <c r="B341" s="1728"/>
      <c r="C341" s="1728"/>
      <c r="D341" s="1728"/>
      <c r="E341" s="1728"/>
      <c r="F341" s="1729"/>
      <c r="G341" s="1738"/>
      <c r="H341" s="2231">
        <f>SUM(B341:G341)</f>
        <v>0</v>
      </c>
      <c r="I341" s="2232"/>
      <c r="J341" s="1710"/>
    </row>
    <row r="342" spans="1:10" ht="12" customHeight="1" x14ac:dyDescent="0.2">
      <c r="A342" s="1642" t="s">
        <v>142</v>
      </c>
      <c r="B342" s="1728"/>
      <c r="C342" s="1728"/>
      <c r="D342" s="1728"/>
      <c r="E342" s="1728"/>
      <c r="F342" s="1729"/>
      <c r="G342" s="1738"/>
      <c r="H342" s="2231">
        <f>SUM(B342:G342)</f>
        <v>0</v>
      </c>
      <c r="I342" s="2232"/>
      <c r="J342" s="1710"/>
    </row>
    <row r="343" spans="1:10" ht="12" customHeight="1" thickBot="1" x14ac:dyDescent="0.25">
      <c r="A343" s="1643"/>
      <c r="B343" s="1731"/>
      <c r="C343" s="1731"/>
      <c r="D343" s="1731"/>
      <c r="E343" s="1731"/>
      <c r="F343" s="1732"/>
      <c r="G343" s="1739"/>
      <c r="H343" s="2233">
        <f>SUM(B343:G343)</f>
        <v>0</v>
      </c>
      <c r="I343" s="2234"/>
      <c r="J343" s="1710"/>
    </row>
    <row r="344" spans="1:10" ht="12" customHeight="1" thickBot="1" x14ac:dyDescent="0.25">
      <c r="A344" s="1707" t="s">
        <v>52</v>
      </c>
      <c r="B344" s="1708">
        <f t="shared" ref="B344:I344" si="76">SUM(B339:B343)</f>
        <v>0</v>
      </c>
      <c r="C344" s="1708">
        <f t="shared" si="76"/>
        <v>0</v>
      </c>
      <c r="D344" s="1708">
        <f t="shared" si="76"/>
        <v>0</v>
      </c>
      <c r="E344" s="1708">
        <f t="shared" si="76"/>
        <v>0</v>
      </c>
      <c r="F344" s="1708">
        <f t="shared" si="76"/>
        <v>0</v>
      </c>
      <c r="G344" s="1708">
        <f t="shared" si="76"/>
        <v>0</v>
      </c>
      <c r="H344" s="2235">
        <f t="shared" si="76"/>
        <v>0</v>
      </c>
      <c r="I344" s="2236">
        <f t="shared" si="76"/>
        <v>0</v>
      </c>
      <c r="J344" s="1710"/>
    </row>
    <row r="345" spans="1:10" ht="12" customHeight="1" x14ac:dyDescent="0.2">
      <c r="A345" s="1711"/>
      <c r="B345" s="1712"/>
      <c r="C345" s="1712"/>
      <c r="D345" s="1712"/>
      <c r="E345" s="1712"/>
      <c r="F345" s="1712"/>
      <c r="G345" s="1712"/>
      <c r="H345" s="1712"/>
      <c r="I345" s="1794"/>
      <c r="J345" s="1710"/>
    </row>
    <row r="347" spans="1:10" ht="12" customHeight="1" x14ac:dyDescent="0.2">
      <c r="A347" s="2136" t="s">
        <v>136</v>
      </c>
      <c r="B347" s="2136"/>
      <c r="C347" s="2267"/>
      <c r="D347" s="2267"/>
      <c r="E347" s="2267"/>
      <c r="F347" s="2267"/>
      <c r="G347" s="2267"/>
      <c r="H347" s="2267"/>
      <c r="I347" s="2267"/>
      <c r="J347" s="1789"/>
    </row>
    <row r="348" spans="1:10" ht="12" customHeight="1" thickBot="1" x14ac:dyDescent="0.25">
      <c r="A348" s="1780"/>
      <c r="B348" s="1780"/>
      <c r="C348" s="1780"/>
      <c r="D348" s="1780"/>
      <c r="E348" s="1780"/>
      <c r="F348" s="1780"/>
      <c r="G348" s="1780"/>
      <c r="H348" s="2268" t="s">
        <v>559</v>
      </c>
      <c r="I348" s="2268"/>
      <c r="J348" s="1789"/>
    </row>
    <row r="349" spans="1:10" ht="12" customHeight="1" thickBot="1" x14ac:dyDescent="0.25">
      <c r="A349" s="2249" t="s">
        <v>130</v>
      </c>
      <c r="B349" s="2252" t="s">
        <v>796</v>
      </c>
      <c r="C349" s="2253"/>
      <c r="D349" s="2253"/>
      <c r="E349" s="2253"/>
      <c r="F349" s="2254"/>
      <c r="G349" s="2254"/>
      <c r="H349" s="2254"/>
      <c r="I349" s="2255"/>
      <c r="J349" s="1789"/>
    </row>
    <row r="350" spans="1:10" ht="12" customHeight="1" thickBot="1" x14ac:dyDescent="0.25">
      <c r="A350" s="2250"/>
      <c r="B350" s="2256" t="s">
        <v>1099</v>
      </c>
      <c r="C350" s="2259" t="s">
        <v>1087</v>
      </c>
      <c r="D350" s="2260"/>
      <c r="E350" s="2260"/>
      <c r="F350" s="2260"/>
      <c r="G350" s="2260"/>
      <c r="H350" s="2260"/>
      <c r="I350" s="2261"/>
      <c r="J350" s="1789"/>
    </row>
    <row r="351" spans="1:10" ht="12" customHeight="1" thickBot="1" x14ac:dyDescent="0.25">
      <c r="A351" s="2250"/>
      <c r="B351" s="2257"/>
      <c r="C351" s="2256" t="str">
        <f>CONCATENATE(RM_TARTALOMJEGYZÉK!A1,". előtti forrás, kiadás")</f>
        <v>2021. előtti forrás, kiadás</v>
      </c>
      <c r="D351" s="1781" t="s">
        <v>798</v>
      </c>
      <c r="E351" s="1781" t="s">
        <v>1084</v>
      </c>
      <c r="F351" s="1781" t="s">
        <v>799</v>
      </c>
      <c r="G351" s="1781" t="s">
        <v>798</v>
      </c>
      <c r="H351" s="1781" t="s">
        <v>1084</v>
      </c>
      <c r="I351" s="1781" t="s">
        <v>799</v>
      </c>
      <c r="J351" s="1789"/>
    </row>
    <row r="352" spans="1:10" ht="12" customHeight="1" thickBot="1" x14ac:dyDescent="0.25">
      <c r="A352" s="2251"/>
      <c r="B352" s="2258"/>
      <c r="C352" s="2262"/>
      <c r="D352" s="2263" t="str">
        <f>CONCATENATE(RM_TARTALOMJEGYZÉK!$A$1,". évi")</f>
        <v>2021. évi</v>
      </c>
      <c r="E352" s="2264"/>
      <c r="F352" s="2265"/>
      <c r="G352" s="2263" t="str">
        <f>CONCATENATE(RM_TARTALOMJEGYZÉK!$A$1,". után")</f>
        <v>2021. után</v>
      </c>
      <c r="H352" s="2266"/>
      <c r="I352" s="2265"/>
      <c r="J352" s="1789"/>
    </row>
    <row r="353" spans="1:10" ht="12" customHeight="1" thickBot="1" x14ac:dyDescent="0.25">
      <c r="A353" s="1782" t="s">
        <v>488</v>
      </c>
      <c r="B353" s="1795" t="s">
        <v>1100</v>
      </c>
      <c r="C353" s="1784" t="s">
        <v>490</v>
      </c>
      <c r="D353" s="1785" t="s">
        <v>492</v>
      </c>
      <c r="E353" s="1785" t="s">
        <v>491</v>
      </c>
      <c r="F353" s="1784" t="s">
        <v>1088</v>
      </c>
      <c r="G353" s="1784" t="s">
        <v>494</v>
      </c>
      <c r="H353" s="1784" t="s">
        <v>495</v>
      </c>
      <c r="I353" s="1786" t="s">
        <v>1089</v>
      </c>
      <c r="J353" s="1789"/>
    </row>
    <row r="354" spans="1:10" ht="12" customHeight="1" x14ac:dyDescent="0.2">
      <c r="A354" s="1634" t="s">
        <v>131</v>
      </c>
      <c r="B354" s="1763">
        <f t="shared" ref="B354:B359" si="77">C354+F354+I354</f>
        <v>0</v>
      </c>
      <c r="C354" s="1763">
        <f>'KV_8.sz.mell.'!C145</f>
        <v>0</v>
      </c>
      <c r="D354" s="1764">
        <f>'KV_8.sz.mell.'!D145</f>
        <v>0</v>
      </c>
      <c r="E354" s="1764">
        <f t="shared" ref="E354:E359" si="78">H370</f>
        <v>0</v>
      </c>
      <c r="F354" s="1765">
        <f t="shared" ref="F354:F359" si="79">D354+E354</f>
        <v>0</v>
      </c>
      <c r="G354" s="1764">
        <f>'KV_8.sz.mell.'!E145</f>
        <v>0</v>
      </c>
      <c r="H354" s="1766">
        <f t="shared" ref="H354:H359" si="80">H387</f>
        <v>0</v>
      </c>
      <c r="I354" s="1767">
        <f t="shared" ref="I354:I359" si="81">G354+H354</f>
        <v>0</v>
      </c>
      <c r="J354" s="1789"/>
    </row>
    <row r="355" spans="1:10" ht="12" customHeight="1" x14ac:dyDescent="0.2">
      <c r="A355" s="1636" t="s">
        <v>143</v>
      </c>
      <c r="B355" s="1768">
        <f t="shared" si="77"/>
        <v>0</v>
      </c>
      <c r="C355" s="1769">
        <f>'KV_8.sz.mell.'!C146</f>
        <v>0</v>
      </c>
      <c r="D355" s="1769">
        <f>'KV_8.sz.mell.'!D146</f>
        <v>0</v>
      </c>
      <c r="E355" s="1769">
        <f t="shared" si="78"/>
        <v>0</v>
      </c>
      <c r="F355" s="1770">
        <f t="shared" si="79"/>
        <v>0</v>
      </c>
      <c r="G355" s="1769">
        <f>'KV_8.sz.mell.'!E146</f>
        <v>0</v>
      </c>
      <c r="H355" s="1771">
        <f t="shared" si="80"/>
        <v>0</v>
      </c>
      <c r="I355" s="1772">
        <f t="shared" si="81"/>
        <v>0</v>
      </c>
      <c r="J355" s="1789"/>
    </row>
    <row r="356" spans="1:10" ht="12" customHeight="1" x14ac:dyDescent="0.2">
      <c r="A356" s="1638" t="s">
        <v>132</v>
      </c>
      <c r="B356" s="1773">
        <f t="shared" si="77"/>
        <v>0</v>
      </c>
      <c r="C356" s="1771">
        <f>'KV_8.sz.mell.'!C147</f>
        <v>0</v>
      </c>
      <c r="D356" s="1771">
        <f>'KV_8.sz.mell.'!D147</f>
        <v>0</v>
      </c>
      <c r="E356" s="1769">
        <f t="shared" si="78"/>
        <v>0</v>
      </c>
      <c r="F356" s="1772">
        <f t="shared" si="79"/>
        <v>0</v>
      </c>
      <c r="G356" s="1771">
        <f>'KV_8.sz.mell.'!E147</f>
        <v>0</v>
      </c>
      <c r="H356" s="1771">
        <f t="shared" si="80"/>
        <v>0</v>
      </c>
      <c r="I356" s="1772">
        <f t="shared" si="81"/>
        <v>0</v>
      </c>
      <c r="J356" s="1789"/>
    </row>
    <row r="357" spans="1:10" ht="12" customHeight="1" x14ac:dyDescent="0.2">
      <c r="A357" s="1638" t="s">
        <v>145</v>
      </c>
      <c r="B357" s="1773">
        <f t="shared" si="77"/>
        <v>0</v>
      </c>
      <c r="C357" s="1771">
        <f>'KV_8.sz.mell.'!C148</f>
        <v>0</v>
      </c>
      <c r="D357" s="1771">
        <f>'KV_8.sz.mell.'!D148</f>
        <v>0</v>
      </c>
      <c r="E357" s="1769">
        <f t="shared" si="78"/>
        <v>0</v>
      </c>
      <c r="F357" s="1772">
        <f t="shared" si="79"/>
        <v>0</v>
      </c>
      <c r="G357" s="1771">
        <f>'KV_8.sz.mell.'!E148</f>
        <v>0</v>
      </c>
      <c r="H357" s="1771">
        <f t="shared" si="80"/>
        <v>0</v>
      </c>
      <c r="I357" s="1772">
        <f t="shared" si="81"/>
        <v>0</v>
      </c>
      <c r="J357" s="1789"/>
    </row>
    <row r="358" spans="1:10" ht="12" customHeight="1" x14ac:dyDescent="0.2">
      <c r="A358" s="1638" t="s">
        <v>133</v>
      </c>
      <c r="B358" s="1773">
        <f t="shared" si="77"/>
        <v>0</v>
      </c>
      <c r="C358" s="1771">
        <f>'KV_8.sz.mell.'!C149</f>
        <v>0</v>
      </c>
      <c r="D358" s="1771">
        <f>'KV_8.sz.mell.'!D149</f>
        <v>0</v>
      </c>
      <c r="E358" s="1769">
        <f t="shared" si="78"/>
        <v>0</v>
      </c>
      <c r="F358" s="1772">
        <f t="shared" si="79"/>
        <v>0</v>
      </c>
      <c r="G358" s="1771">
        <f>'KV_8.sz.mell.'!E149</f>
        <v>0</v>
      </c>
      <c r="H358" s="1771">
        <f t="shared" si="80"/>
        <v>0</v>
      </c>
      <c r="I358" s="1772">
        <f t="shared" si="81"/>
        <v>0</v>
      </c>
      <c r="J358" s="1789"/>
    </row>
    <row r="359" spans="1:10" ht="12" customHeight="1" thickBot="1" x14ac:dyDescent="0.25">
      <c r="A359" s="1638" t="s">
        <v>134</v>
      </c>
      <c r="B359" s="1773">
        <f t="shared" si="77"/>
        <v>0</v>
      </c>
      <c r="C359" s="1771">
        <f>'KV_8.sz.mell.'!C150</f>
        <v>0</v>
      </c>
      <c r="D359" s="1771">
        <f>'KV_8.sz.mell.'!D150</f>
        <v>0</v>
      </c>
      <c r="E359" s="1769">
        <f t="shared" si="78"/>
        <v>0</v>
      </c>
      <c r="F359" s="1772">
        <f t="shared" si="79"/>
        <v>0</v>
      </c>
      <c r="G359" s="1771">
        <f>'KV_8.sz.mell.'!E150</f>
        <v>0</v>
      </c>
      <c r="H359" s="1771">
        <f t="shared" si="80"/>
        <v>0</v>
      </c>
      <c r="I359" s="1772">
        <f t="shared" si="81"/>
        <v>0</v>
      </c>
      <c r="J359" s="1789"/>
    </row>
    <row r="360" spans="1:10" ht="12" customHeight="1" thickBot="1" x14ac:dyDescent="0.25">
      <c r="A360" s="1640" t="s">
        <v>135</v>
      </c>
      <c r="B360" s="1740">
        <f t="shared" ref="B360:I360" si="82">B354+SUM(B356:B359)</f>
        <v>0</v>
      </c>
      <c r="C360" s="1740">
        <f t="shared" si="82"/>
        <v>0</v>
      </c>
      <c r="D360" s="1740">
        <f t="shared" si="82"/>
        <v>0</v>
      </c>
      <c r="E360" s="1740">
        <f t="shared" si="82"/>
        <v>0</v>
      </c>
      <c r="F360" s="1740">
        <f t="shared" si="82"/>
        <v>0</v>
      </c>
      <c r="G360" s="1740">
        <f t="shared" si="82"/>
        <v>0</v>
      </c>
      <c r="H360" s="1740">
        <f t="shared" si="82"/>
        <v>0</v>
      </c>
      <c r="I360" s="1774">
        <f t="shared" si="82"/>
        <v>0</v>
      </c>
      <c r="J360" s="1789"/>
    </row>
    <row r="361" spans="1:10" ht="12" customHeight="1" x14ac:dyDescent="0.2">
      <c r="A361" s="1641" t="s">
        <v>139</v>
      </c>
      <c r="B361" s="1763">
        <f>C361+F361+I361</f>
        <v>0</v>
      </c>
      <c r="C361" s="1764">
        <f>'KV_8.sz.mell.'!C152</f>
        <v>0</v>
      </c>
      <c r="D361" s="1764">
        <f>'KV_8.sz.mell.'!D152</f>
        <v>0</v>
      </c>
      <c r="E361" s="1764">
        <f>H378</f>
        <v>0</v>
      </c>
      <c r="F361" s="1764">
        <f>D361+E361</f>
        <v>0</v>
      </c>
      <c r="G361" s="1764">
        <f>'KV_8.sz.mell.'!E152</f>
        <v>0</v>
      </c>
      <c r="H361" s="1764">
        <f>H395</f>
        <v>0</v>
      </c>
      <c r="I361" s="1767">
        <f>G361+H361</f>
        <v>0</v>
      </c>
      <c r="J361" s="1789"/>
    </row>
    <row r="362" spans="1:10" ht="12" customHeight="1" x14ac:dyDescent="0.2">
      <c r="A362" s="1642" t="s">
        <v>140</v>
      </c>
      <c r="B362" s="1768">
        <f>C362+F362+I362</f>
        <v>0</v>
      </c>
      <c r="C362" s="1771">
        <f>'KV_8.sz.mell.'!C153</f>
        <v>0</v>
      </c>
      <c r="D362" s="1771">
        <f>'KV_8.sz.mell.'!D153</f>
        <v>0</v>
      </c>
      <c r="E362" s="1771">
        <f>H379</f>
        <v>0</v>
      </c>
      <c r="F362" s="1771">
        <f>D362+E362</f>
        <v>0</v>
      </c>
      <c r="G362" s="1771">
        <f>'KV_8.sz.mell.'!E153</f>
        <v>0</v>
      </c>
      <c r="H362" s="1771">
        <f>H396</f>
        <v>0</v>
      </c>
      <c r="I362" s="1772">
        <f>G362+H362</f>
        <v>0</v>
      </c>
      <c r="J362" s="1789"/>
    </row>
    <row r="363" spans="1:10" ht="12" customHeight="1" x14ac:dyDescent="0.2">
      <c r="A363" s="1642" t="s">
        <v>141</v>
      </c>
      <c r="B363" s="1773">
        <f>C363+F363+I363</f>
        <v>0</v>
      </c>
      <c r="C363" s="1771">
        <f>'KV_8.sz.mell.'!C154</f>
        <v>0</v>
      </c>
      <c r="D363" s="1771">
        <f>'KV_8.sz.mell.'!D154</f>
        <v>0</v>
      </c>
      <c r="E363" s="1771">
        <f>H380</f>
        <v>0</v>
      </c>
      <c r="F363" s="1771">
        <f>D363+E363</f>
        <v>0</v>
      </c>
      <c r="G363" s="1771">
        <f>'KV_8.sz.mell.'!E154</f>
        <v>0</v>
      </c>
      <c r="H363" s="1771">
        <f>H397</f>
        <v>0</v>
      </c>
      <c r="I363" s="1772">
        <f>G363+H363</f>
        <v>0</v>
      </c>
      <c r="J363" s="1789"/>
    </row>
    <row r="364" spans="1:10" ht="12" customHeight="1" x14ac:dyDescent="0.2">
      <c r="A364" s="1642" t="s">
        <v>142</v>
      </c>
      <c r="B364" s="1773">
        <f>C364+F364+I364</f>
        <v>0</v>
      </c>
      <c r="C364" s="1771">
        <f>'KV_8.sz.mell.'!C155</f>
        <v>0</v>
      </c>
      <c r="D364" s="1771">
        <f>'KV_8.sz.mell.'!D155</f>
        <v>0</v>
      </c>
      <c r="E364" s="1771">
        <f>H381</f>
        <v>0</v>
      </c>
      <c r="F364" s="1771">
        <f>D364+E364</f>
        <v>0</v>
      </c>
      <c r="G364" s="1771">
        <f>'KV_8.sz.mell.'!E155</f>
        <v>0</v>
      </c>
      <c r="H364" s="1771">
        <f>H398</f>
        <v>0</v>
      </c>
      <c r="I364" s="1772">
        <f>G364+H364</f>
        <v>0</v>
      </c>
      <c r="J364" s="1789"/>
    </row>
    <row r="365" spans="1:10" ht="12" customHeight="1" thickBot="1" x14ac:dyDescent="0.25">
      <c r="A365" s="1643"/>
      <c r="B365" s="1775">
        <f>C365+F365+I365</f>
        <v>0</v>
      </c>
      <c r="C365" s="1776">
        <f>'KV_8.sz.mell.'!C156</f>
        <v>0</v>
      </c>
      <c r="D365" s="1776">
        <f>'KV_8.sz.mell.'!D156</f>
        <v>0</v>
      </c>
      <c r="E365" s="1771">
        <f>H382</f>
        <v>0</v>
      </c>
      <c r="F365" s="1776">
        <f>D365+E365</f>
        <v>0</v>
      </c>
      <c r="G365" s="1776">
        <f>'KV_8.sz.mell.'!E156</f>
        <v>0</v>
      </c>
      <c r="H365" s="1771">
        <f>H399</f>
        <v>0</v>
      </c>
      <c r="I365" s="1777">
        <f>G365+H365</f>
        <v>0</v>
      </c>
      <c r="J365" s="1789"/>
    </row>
    <row r="366" spans="1:10" ht="12" customHeight="1" thickBot="1" x14ac:dyDescent="0.25">
      <c r="A366" s="1787" t="s">
        <v>109</v>
      </c>
      <c r="B366" s="1740">
        <f t="shared" ref="B366:I366" si="83">SUM(B361:B365)</f>
        <v>0</v>
      </c>
      <c r="C366" s="1740">
        <f t="shared" si="83"/>
        <v>0</v>
      </c>
      <c r="D366" s="1740">
        <f t="shared" si="83"/>
        <v>0</v>
      </c>
      <c r="E366" s="1740">
        <f t="shared" si="83"/>
        <v>0</v>
      </c>
      <c r="F366" s="1740">
        <f t="shared" si="83"/>
        <v>0</v>
      </c>
      <c r="G366" s="1740">
        <f t="shared" si="83"/>
        <v>0</v>
      </c>
      <c r="H366" s="1740">
        <f t="shared" si="83"/>
        <v>0</v>
      </c>
      <c r="I366" s="1774">
        <f t="shared" si="83"/>
        <v>0</v>
      </c>
      <c r="J366" s="1789"/>
    </row>
    <row r="367" spans="1:10" ht="2.25" customHeight="1" x14ac:dyDescent="0.2">
      <c r="A367" s="1788"/>
      <c r="B367" s="1703"/>
      <c r="C367" s="1703"/>
      <c r="D367" s="1703"/>
      <c r="E367" s="1703"/>
      <c r="F367" s="1703"/>
      <c r="G367" s="1703"/>
      <c r="H367" s="1703"/>
      <c r="I367" s="1704"/>
      <c r="J367" s="1789"/>
    </row>
    <row r="368" spans="1:10" ht="12" customHeight="1" thickBot="1" x14ac:dyDescent="0.25">
      <c r="A368" s="2296" t="str">
        <f>CONCATENATE(RM_TARTALOMJEGYZÉK!A1,". évi költségvetést érintő módosítások")</f>
        <v>2021. évi költségvetést érintő módosítások</v>
      </c>
      <c r="B368" s="2297"/>
      <c r="C368" s="2297"/>
      <c r="D368" s="2297"/>
      <c r="E368" s="2297"/>
      <c r="F368" s="2297"/>
      <c r="G368" s="2297"/>
      <c r="H368" s="2297"/>
      <c r="I368" s="2297"/>
      <c r="J368" s="1789"/>
    </row>
    <row r="369" spans="1:10" ht="12" customHeight="1" thickBot="1" x14ac:dyDescent="0.25">
      <c r="A369" s="1705" t="s">
        <v>130</v>
      </c>
      <c r="B369" s="1706" t="s">
        <v>1101</v>
      </c>
      <c r="C369" s="1706" t="s">
        <v>1102</v>
      </c>
      <c r="D369" s="1706" t="s">
        <v>1103</v>
      </c>
      <c r="E369" s="1706" t="s">
        <v>1104</v>
      </c>
      <c r="F369" s="1706" t="s">
        <v>1105</v>
      </c>
      <c r="G369" s="1706" t="s">
        <v>1106</v>
      </c>
      <c r="H369" s="2237" t="s">
        <v>1107</v>
      </c>
      <c r="I369" s="2238"/>
      <c r="J369" s="1789"/>
    </row>
    <row r="370" spans="1:10" ht="12" customHeight="1" x14ac:dyDescent="0.2">
      <c r="A370" s="1634" t="s">
        <v>131</v>
      </c>
      <c r="B370" s="1725"/>
      <c r="C370" s="1725"/>
      <c r="D370" s="1725"/>
      <c r="E370" s="1725"/>
      <c r="F370" s="1726"/>
      <c r="G370" s="1790"/>
      <c r="H370" s="2247">
        <f t="shared" ref="H370:H375" si="84">SUM(B370:G370)</f>
        <v>0</v>
      </c>
      <c r="I370" s="2248"/>
      <c r="J370" s="1789"/>
    </row>
    <row r="371" spans="1:10" ht="12" customHeight="1" x14ac:dyDescent="0.2">
      <c r="A371" s="1636" t="s">
        <v>143</v>
      </c>
      <c r="B371" s="1728"/>
      <c r="C371" s="1728"/>
      <c r="D371" s="1728"/>
      <c r="E371" s="1728"/>
      <c r="F371" s="1729"/>
      <c r="G371" s="1791"/>
      <c r="H371" s="2231">
        <f t="shared" si="84"/>
        <v>0</v>
      </c>
      <c r="I371" s="2232"/>
      <c r="J371" s="1789"/>
    </row>
    <row r="372" spans="1:10" ht="12" customHeight="1" x14ac:dyDescent="0.2">
      <c r="A372" s="1638" t="s">
        <v>132</v>
      </c>
      <c r="B372" s="1728"/>
      <c r="C372" s="1728"/>
      <c r="D372" s="1728"/>
      <c r="E372" s="1728"/>
      <c r="F372" s="1729"/>
      <c r="G372" s="1791"/>
      <c r="H372" s="2231">
        <f t="shared" si="84"/>
        <v>0</v>
      </c>
      <c r="I372" s="2232"/>
      <c r="J372" s="1789"/>
    </row>
    <row r="373" spans="1:10" ht="12" customHeight="1" x14ac:dyDescent="0.2">
      <c r="A373" s="1638" t="s">
        <v>145</v>
      </c>
      <c r="B373" s="1728"/>
      <c r="C373" s="1728"/>
      <c r="D373" s="1728"/>
      <c r="E373" s="1728"/>
      <c r="F373" s="1729"/>
      <c r="G373" s="1791"/>
      <c r="H373" s="2231">
        <f t="shared" si="84"/>
        <v>0</v>
      </c>
      <c r="I373" s="2232"/>
      <c r="J373" s="1789"/>
    </row>
    <row r="374" spans="1:10" ht="12" customHeight="1" x14ac:dyDescent="0.2">
      <c r="A374" s="1638" t="s">
        <v>133</v>
      </c>
      <c r="B374" s="1728"/>
      <c r="C374" s="1728"/>
      <c r="D374" s="1728"/>
      <c r="E374" s="1728"/>
      <c r="F374" s="1729"/>
      <c r="G374" s="1791"/>
      <c r="H374" s="2231">
        <f t="shared" si="84"/>
        <v>0</v>
      </c>
      <c r="I374" s="2232"/>
      <c r="J374" s="1789"/>
    </row>
    <row r="375" spans="1:10" ht="12" customHeight="1" thickBot="1" x14ac:dyDescent="0.25">
      <c r="A375" s="1638" t="s">
        <v>134</v>
      </c>
      <c r="B375" s="1731"/>
      <c r="C375" s="1731"/>
      <c r="D375" s="1731"/>
      <c r="E375" s="1731"/>
      <c r="F375" s="1732"/>
      <c r="G375" s="1792"/>
      <c r="H375" s="2233">
        <f t="shared" si="84"/>
        <v>0</v>
      </c>
      <c r="I375" s="2234"/>
      <c r="J375" s="1789"/>
    </row>
    <row r="376" spans="1:10" ht="12" customHeight="1" thickBot="1" x14ac:dyDescent="0.25">
      <c r="A376" s="1707" t="s">
        <v>52</v>
      </c>
      <c r="B376" s="1708">
        <f t="shared" ref="B376:I376" si="85">B370+SUM(B372:B375)</f>
        <v>0</v>
      </c>
      <c r="C376" s="1708">
        <f t="shared" si="85"/>
        <v>0</v>
      </c>
      <c r="D376" s="1708">
        <f t="shared" si="85"/>
        <v>0</v>
      </c>
      <c r="E376" s="1708">
        <f t="shared" si="85"/>
        <v>0</v>
      </c>
      <c r="F376" s="1708">
        <f t="shared" si="85"/>
        <v>0</v>
      </c>
      <c r="G376" s="1797">
        <f t="shared" si="85"/>
        <v>0</v>
      </c>
      <c r="H376" s="2235">
        <f t="shared" si="85"/>
        <v>0</v>
      </c>
      <c r="I376" s="2236">
        <f t="shared" si="85"/>
        <v>0</v>
      </c>
      <c r="J376" s="1789"/>
    </row>
    <row r="377" spans="1:10" ht="12" customHeight="1" thickBot="1" x14ac:dyDescent="0.25">
      <c r="A377" s="1705" t="s">
        <v>56</v>
      </c>
      <c r="B377" s="1709" t="s">
        <v>1101</v>
      </c>
      <c r="C377" s="1709" t="s">
        <v>1102</v>
      </c>
      <c r="D377" s="1709" t="s">
        <v>1103</v>
      </c>
      <c r="E377" s="1709" t="s">
        <v>1104</v>
      </c>
      <c r="F377" s="1709" t="s">
        <v>1105</v>
      </c>
      <c r="G377" s="1709" t="s">
        <v>1106</v>
      </c>
      <c r="H377" s="2245" t="s">
        <v>1107</v>
      </c>
      <c r="I377" s="2246"/>
      <c r="J377" s="1789"/>
    </row>
    <row r="378" spans="1:10" ht="12" customHeight="1" x14ac:dyDescent="0.2">
      <c r="A378" s="1641" t="s">
        <v>139</v>
      </c>
      <c r="B378" s="1735"/>
      <c r="C378" s="1735"/>
      <c r="D378" s="1735"/>
      <c r="E378" s="1735"/>
      <c r="F378" s="1736"/>
      <c r="G378" s="1793"/>
      <c r="H378" s="2239">
        <f>SUM(B378:G378)</f>
        <v>0</v>
      </c>
      <c r="I378" s="2240"/>
      <c r="J378" s="1789"/>
    </row>
    <row r="379" spans="1:10" ht="12" customHeight="1" x14ac:dyDescent="0.2">
      <c r="A379" s="1642" t="s">
        <v>140</v>
      </c>
      <c r="B379" s="1728"/>
      <c r="C379" s="1728"/>
      <c r="D379" s="1728"/>
      <c r="E379" s="1728"/>
      <c r="F379" s="1729"/>
      <c r="G379" s="1791"/>
      <c r="H379" s="2231">
        <f>SUM(B379:G379)</f>
        <v>0</v>
      </c>
      <c r="I379" s="2232"/>
      <c r="J379" s="1789"/>
    </row>
    <row r="380" spans="1:10" ht="12" customHeight="1" x14ac:dyDescent="0.2">
      <c r="A380" s="1642" t="s">
        <v>141</v>
      </c>
      <c r="B380" s="1728"/>
      <c r="C380" s="1728"/>
      <c r="D380" s="1728"/>
      <c r="E380" s="1728"/>
      <c r="F380" s="1729"/>
      <c r="G380" s="1791"/>
      <c r="H380" s="2231">
        <f>SUM(B380:G380)</f>
        <v>0</v>
      </c>
      <c r="I380" s="2232"/>
      <c r="J380" s="1789"/>
    </row>
    <row r="381" spans="1:10" ht="12" customHeight="1" x14ac:dyDescent="0.2">
      <c r="A381" s="1642" t="s">
        <v>142</v>
      </c>
      <c r="B381" s="1728"/>
      <c r="C381" s="1728"/>
      <c r="D381" s="1728"/>
      <c r="E381" s="1728"/>
      <c r="F381" s="1729"/>
      <c r="G381" s="1791"/>
      <c r="H381" s="2231">
        <f>SUM(B381:G381)</f>
        <v>0</v>
      </c>
      <c r="I381" s="2232"/>
      <c r="J381" s="1789"/>
    </row>
    <row r="382" spans="1:10" ht="12" customHeight="1" thickBot="1" x14ac:dyDescent="0.25">
      <c r="A382" s="1643"/>
      <c r="B382" s="1731"/>
      <c r="C382" s="1731"/>
      <c r="D382" s="1731"/>
      <c r="E382" s="1731"/>
      <c r="F382" s="1732"/>
      <c r="G382" s="1792"/>
      <c r="H382" s="2233">
        <f>SUM(B382:G382)</f>
        <v>0</v>
      </c>
      <c r="I382" s="2234"/>
      <c r="J382" s="1789"/>
    </row>
    <row r="383" spans="1:10" ht="12" customHeight="1" thickBot="1" x14ac:dyDescent="0.25">
      <c r="A383" s="1707" t="s">
        <v>52</v>
      </c>
      <c r="B383" s="1708">
        <f>SUM(B378:B382)</f>
        <v>0</v>
      </c>
      <c r="C383" s="1708">
        <f t="shared" ref="C383:I383" si="86">SUM(C378:C382)</f>
        <v>0</v>
      </c>
      <c r="D383" s="1708">
        <f t="shared" si="86"/>
        <v>0</v>
      </c>
      <c r="E383" s="1708">
        <f t="shared" si="86"/>
        <v>0</v>
      </c>
      <c r="F383" s="1708">
        <f t="shared" si="86"/>
        <v>0</v>
      </c>
      <c r="G383" s="1797">
        <f t="shared" si="86"/>
        <v>0</v>
      </c>
      <c r="H383" s="2235">
        <f t="shared" si="86"/>
        <v>0</v>
      </c>
      <c r="I383" s="2236">
        <f t="shared" si="86"/>
        <v>0</v>
      </c>
      <c r="J383" s="1789"/>
    </row>
    <row r="384" spans="1:10" ht="2.25" customHeight="1" x14ac:dyDescent="0.2">
      <c r="A384" s="2241"/>
      <c r="B384" s="2242"/>
      <c r="C384" s="2242"/>
      <c r="D384" s="2242"/>
      <c r="E384" s="2242"/>
      <c r="F384" s="2242"/>
      <c r="G384" s="2242"/>
      <c r="H384" s="2242"/>
      <c r="I384" s="2242"/>
      <c r="J384" s="1710"/>
    </row>
    <row r="385" spans="1:10" ht="12" customHeight="1" thickBot="1" x14ac:dyDescent="0.25">
      <c r="A385" s="2296" t="str">
        <f>CONCATENATE(RM_TARTALOMJEGYZÉK!A1,". utáni  költségvetést érintő módosítások")</f>
        <v>2021. utáni  költségvetést érintő módosítások</v>
      </c>
      <c r="B385" s="2297"/>
      <c r="C385" s="2297"/>
      <c r="D385" s="2297"/>
      <c r="E385" s="2297"/>
      <c r="F385" s="2297"/>
      <c r="G385" s="2297"/>
      <c r="H385" s="2297"/>
      <c r="I385" s="2297"/>
      <c r="J385" s="1710"/>
    </row>
    <row r="386" spans="1:10" ht="12" customHeight="1" thickBot="1" x14ac:dyDescent="0.25">
      <c r="A386" s="1705" t="s">
        <v>130</v>
      </c>
      <c r="B386" s="1706" t="s">
        <v>1101</v>
      </c>
      <c r="C386" s="1706" t="s">
        <v>1102</v>
      </c>
      <c r="D386" s="1706" t="s">
        <v>1103</v>
      </c>
      <c r="E386" s="1706" t="s">
        <v>1104</v>
      </c>
      <c r="F386" s="1706" t="s">
        <v>1105</v>
      </c>
      <c r="G386" s="1706" t="s">
        <v>1106</v>
      </c>
      <c r="H386" s="2237" t="s">
        <v>1107</v>
      </c>
      <c r="I386" s="2238"/>
      <c r="J386" s="1710"/>
    </row>
    <row r="387" spans="1:10" ht="12" customHeight="1" x14ac:dyDescent="0.2">
      <c r="A387" s="1634" t="s">
        <v>131</v>
      </c>
      <c r="B387" s="1735"/>
      <c r="C387" s="1735"/>
      <c r="D387" s="1735"/>
      <c r="E387" s="1735"/>
      <c r="F387" s="1736"/>
      <c r="G387" s="1736"/>
      <c r="H387" s="2239">
        <f t="shared" ref="H387:H392" si="87">SUM(B387:G387)</f>
        <v>0</v>
      </c>
      <c r="I387" s="2240"/>
      <c r="J387" s="1710"/>
    </row>
    <row r="388" spans="1:10" ht="12" customHeight="1" x14ac:dyDescent="0.2">
      <c r="A388" s="1636" t="s">
        <v>143</v>
      </c>
      <c r="B388" s="1728"/>
      <c r="C388" s="1728"/>
      <c r="D388" s="1728"/>
      <c r="E388" s="1728"/>
      <c r="F388" s="1729"/>
      <c r="G388" s="1738"/>
      <c r="H388" s="2231">
        <f t="shared" si="87"/>
        <v>0</v>
      </c>
      <c r="I388" s="2232"/>
      <c r="J388" s="1710"/>
    </row>
    <row r="389" spans="1:10" ht="12" customHeight="1" x14ac:dyDescent="0.2">
      <c r="A389" s="1638" t="s">
        <v>132</v>
      </c>
      <c r="B389" s="1728"/>
      <c r="C389" s="1728"/>
      <c r="D389" s="1728"/>
      <c r="E389" s="1728"/>
      <c r="F389" s="1729"/>
      <c r="G389" s="1738"/>
      <c r="H389" s="2231">
        <f t="shared" si="87"/>
        <v>0</v>
      </c>
      <c r="I389" s="2232"/>
      <c r="J389" s="1710"/>
    </row>
    <row r="390" spans="1:10" ht="12" customHeight="1" x14ac:dyDescent="0.2">
      <c r="A390" s="1638" t="s">
        <v>145</v>
      </c>
      <c r="B390" s="1728"/>
      <c r="C390" s="1728"/>
      <c r="D390" s="1728"/>
      <c r="E390" s="1728"/>
      <c r="F390" s="1729"/>
      <c r="G390" s="1738"/>
      <c r="H390" s="2231">
        <f t="shared" si="87"/>
        <v>0</v>
      </c>
      <c r="I390" s="2232"/>
      <c r="J390" s="1710"/>
    </row>
    <row r="391" spans="1:10" ht="12" customHeight="1" x14ac:dyDescent="0.2">
      <c r="A391" s="1638" t="s">
        <v>133</v>
      </c>
      <c r="B391" s="1728"/>
      <c r="C391" s="1728"/>
      <c r="D391" s="1728"/>
      <c r="E391" s="1728"/>
      <c r="F391" s="1729"/>
      <c r="G391" s="1738"/>
      <c r="H391" s="2231">
        <f t="shared" si="87"/>
        <v>0</v>
      </c>
      <c r="I391" s="2232"/>
      <c r="J391" s="1710"/>
    </row>
    <row r="392" spans="1:10" ht="12" customHeight="1" thickBot="1" x14ac:dyDescent="0.25">
      <c r="A392" s="1638" t="s">
        <v>134</v>
      </c>
      <c r="B392" s="1731"/>
      <c r="C392" s="1731"/>
      <c r="D392" s="1731"/>
      <c r="E392" s="1731"/>
      <c r="F392" s="1732"/>
      <c r="G392" s="1739"/>
      <c r="H392" s="2233">
        <f t="shared" si="87"/>
        <v>0</v>
      </c>
      <c r="I392" s="2234"/>
      <c r="J392" s="1710"/>
    </row>
    <row r="393" spans="1:10" ht="12" customHeight="1" thickBot="1" x14ac:dyDescent="0.25">
      <c r="A393" s="1707" t="s">
        <v>52</v>
      </c>
      <c r="B393" s="1708">
        <f t="shared" ref="B393:I393" si="88">B387+SUM(B389:B392)</f>
        <v>0</v>
      </c>
      <c r="C393" s="1708">
        <f t="shared" si="88"/>
        <v>0</v>
      </c>
      <c r="D393" s="1708">
        <f t="shared" si="88"/>
        <v>0</v>
      </c>
      <c r="E393" s="1708">
        <f t="shared" si="88"/>
        <v>0</v>
      </c>
      <c r="F393" s="1708">
        <f t="shared" si="88"/>
        <v>0</v>
      </c>
      <c r="G393" s="1708">
        <f t="shared" si="88"/>
        <v>0</v>
      </c>
      <c r="H393" s="2235">
        <f t="shared" si="88"/>
        <v>0</v>
      </c>
      <c r="I393" s="2236">
        <f t="shared" si="88"/>
        <v>0</v>
      </c>
      <c r="J393" s="1710"/>
    </row>
    <row r="394" spans="1:10" ht="12" customHeight="1" thickBot="1" x14ac:dyDescent="0.25">
      <c r="A394" s="1705" t="s">
        <v>56</v>
      </c>
      <c r="B394" s="1706" t="s">
        <v>1101</v>
      </c>
      <c r="C394" s="1706" t="s">
        <v>1102</v>
      </c>
      <c r="D394" s="1706" t="s">
        <v>1103</v>
      </c>
      <c r="E394" s="1706" t="s">
        <v>1104</v>
      </c>
      <c r="F394" s="1706" t="s">
        <v>1105</v>
      </c>
      <c r="G394" s="1706" t="s">
        <v>1106</v>
      </c>
      <c r="H394" s="2237" t="s">
        <v>1107</v>
      </c>
      <c r="I394" s="2238"/>
      <c r="J394" s="1710"/>
    </row>
    <row r="395" spans="1:10" ht="12" customHeight="1" x14ac:dyDescent="0.2">
      <c r="A395" s="1641" t="s">
        <v>139</v>
      </c>
      <c r="B395" s="1735"/>
      <c r="C395" s="1735"/>
      <c r="D395" s="1735"/>
      <c r="E395" s="1735"/>
      <c r="F395" s="1736"/>
      <c r="G395" s="1736"/>
      <c r="H395" s="2239">
        <f>SUM(B395:G395)</f>
        <v>0</v>
      </c>
      <c r="I395" s="2240"/>
      <c r="J395" s="1710"/>
    </row>
    <row r="396" spans="1:10" ht="12" customHeight="1" x14ac:dyDescent="0.2">
      <c r="A396" s="1642" t="s">
        <v>140</v>
      </c>
      <c r="B396" s="1728"/>
      <c r="C396" s="1728"/>
      <c r="D396" s="1728"/>
      <c r="E396" s="1728"/>
      <c r="F396" s="1729"/>
      <c r="G396" s="1738"/>
      <c r="H396" s="2231">
        <f>SUM(B396:G396)</f>
        <v>0</v>
      </c>
      <c r="I396" s="2232"/>
      <c r="J396" s="1710"/>
    </row>
    <row r="397" spans="1:10" ht="12" customHeight="1" x14ac:dyDescent="0.2">
      <c r="A397" s="1642" t="s">
        <v>141</v>
      </c>
      <c r="B397" s="1728"/>
      <c r="C397" s="1728"/>
      <c r="D397" s="1728"/>
      <c r="E397" s="1728"/>
      <c r="F397" s="1729"/>
      <c r="G397" s="1738"/>
      <c r="H397" s="2231">
        <f>SUM(B397:G397)</f>
        <v>0</v>
      </c>
      <c r="I397" s="2232"/>
      <c r="J397" s="1710"/>
    </row>
    <row r="398" spans="1:10" ht="12" customHeight="1" x14ac:dyDescent="0.2">
      <c r="A398" s="1642" t="s">
        <v>142</v>
      </c>
      <c r="B398" s="1728"/>
      <c r="C398" s="1728"/>
      <c r="D398" s="1728"/>
      <c r="E398" s="1728"/>
      <c r="F398" s="1729"/>
      <c r="G398" s="1738"/>
      <c r="H398" s="2231">
        <f>SUM(B398:G398)</f>
        <v>0</v>
      </c>
      <c r="I398" s="2232"/>
      <c r="J398" s="1710"/>
    </row>
    <row r="399" spans="1:10" ht="12" customHeight="1" thickBot="1" x14ac:dyDescent="0.25">
      <c r="A399" s="1643"/>
      <c r="B399" s="1731"/>
      <c r="C399" s="1731"/>
      <c r="D399" s="1731"/>
      <c r="E399" s="1731"/>
      <c r="F399" s="1732"/>
      <c r="G399" s="1739"/>
      <c r="H399" s="2233">
        <f>SUM(B399:G399)</f>
        <v>0</v>
      </c>
      <c r="I399" s="2234"/>
      <c r="J399" s="1710"/>
    </row>
    <row r="400" spans="1:10" ht="12" customHeight="1" thickBot="1" x14ac:dyDescent="0.25">
      <c r="A400" s="1707" t="s">
        <v>52</v>
      </c>
      <c r="B400" s="1708">
        <f t="shared" ref="B400:I400" si="89">SUM(B395:B399)</f>
        <v>0</v>
      </c>
      <c r="C400" s="1708">
        <f t="shared" si="89"/>
        <v>0</v>
      </c>
      <c r="D400" s="1708">
        <f t="shared" si="89"/>
        <v>0</v>
      </c>
      <c r="E400" s="1708">
        <f t="shared" si="89"/>
        <v>0</v>
      </c>
      <c r="F400" s="1708">
        <f t="shared" si="89"/>
        <v>0</v>
      </c>
      <c r="G400" s="1708">
        <f t="shared" si="89"/>
        <v>0</v>
      </c>
      <c r="H400" s="2235">
        <f t="shared" si="89"/>
        <v>0</v>
      </c>
      <c r="I400" s="2236">
        <f t="shared" si="89"/>
        <v>0</v>
      </c>
      <c r="J400" s="1710"/>
    </row>
    <row r="401" spans="1:10" ht="12" customHeight="1" x14ac:dyDescent="0.2">
      <c r="A401" s="1711"/>
      <c r="B401" s="1712"/>
      <c r="C401" s="1712"/>
      <c r="D401" s="1712"/>
      <c r="E401" s="1712"/>
      <c r="F401" s="1712"/>
      <c r="G401" s="1712"/>
      <c r="H401" s="1712"/>
      <c r="I401" s="1794"/>
      <c r="J401" s="1710"/>
    </row>
    <row r="403" spans="1:10" ht="12" customHeight="1" x14ac:dyDescent="0.2">
      <c r="A403" s="2136" t="s">
        <v>136</v>
      </c>
      <c r="B403" s="2136"/>
      <c r="C403" s="2267"/>
      <c r="D403" s="2267"/>
      <c r="E403" s="2267"/>
      <c r="F403" s="2267"/>
      <c r="G403" s="2267"/>
      <c r="H403" s="2267"/>
      <c r="I403" s="2267"/>
      <c r="J403" s="1789"/>
    </row>
    <row r="404" spans="1:10" ht="12" customHeight="1" thickBot="1" x14ac:dyDescent="0.25">
      <c r="A404" s="1780"/>
      <c r="B404" s="1780"/>
      <c r="C404" s="1780"/>
      <c r="D404" s="1780"/>
      <c r="E404" s="1780"/>
      <c r="F404" s="1780"/>
      <c r="G404" s="1780"/>
      <c r="H404" s="2268" t="s">
        <v>559</v>
      </c>
      <c r="I404" s="2268"/>
      <c r="J404" s="1789"/>
    </row>
    <row r="405" spans="1:10" ht="12" customHeight="1" thickBot="1" x14ac:dyDescent="0.25">
      <c r="A405" s="2249" t="s">
        <v>130</v>
      </c>
      <c r="B405" s="2252" t="s">
        <v>796</v>
      </c>
      <c r="C405" s="2253"/>
      <c r="D405" s="2253"/>
      <c r="E405" s="2253"/>
      <c r="F405" s="2254"/>
      <c r="G405" s="2254"/>
      <c r="H405" s="2254"/>
      <c r="I405" s="2255"/>
      <c r="J405" s="1789"/>
    </row>
    <row r="406" spans="1:10" ht="12" customHeight="1" thickBot="1" x14ac:dyDescent="0.25">
      <c r="A406" s="2250"/>
      <c r="B406" s="2256" t="s">
        <v>1099</v>
      </c>
      <c r="C406" s="2259" t="s">
        <v>1087</v>
      </c>
      <c r="D406" s="2260"/>
      <c r="E406" s="2260"/>
      <c r="F406" s="2260"/>
      <c r="G406" s="2260"/>
      <c r="H406" s="2260"/>
      <c r="I406" s="2261"/>
      <c r="J406" s="1789"/>
    </row>
    <row r="407" spans="1:10" ht="12" customHeight="1" thickBot="1" x14ac:dyDescent="0.25">
      <c r="A407" s="2250"/>
      <c r="B407" s="2257"/>
      <c r="C407" s="2256" t="str">
        <f>CONCATENATE(RM_TARTALOMJEGYZÉK!A1,". előtti forrás, kiadás")</f>
        <v>2021. előtti forrás, kiadás</v>
      </c>
      <c r="D407" s="1781" t="s">
        <v>798</v>
      </c>
      <c r="E407" s="1781" t="s">
        <v>1084</v>
      </c>
      <c r="F407" s="1781" t="s">
        <v>799</v>
      </c>
      <c r="G407" s="1781" t="s">
        <v>798</v>
      </c>
      <c r="H407" s="1781" t="s">
        <v>1084</v>
      </c>
      <c r="I407" s="1781" t="s">
        <v>799</v>
      </c>
      <c r="J407" s="1789"/>
    </row>
    <row r="408" spans="1:10" ht="12" customHeight="1" thickBot="1" x14ac:dyDescent="0.25">
      <c r="A408" s="2251"/>
      <c r="B408" s="2258"/>
      <c r="C408" s="2262"/>
      <c r="D408" s="2263" t="str">
        <f>CONCATENATE(RM_TARTALOMJEGYZÉK!$A$1,". évi")</f>
        <v>2021. évi</v>
      </c>
      <c r="E408" s="2264"/>
      <c r="F408" s="2265"/>
      <c r="G408" s="2263" t="str">
        <f>CONCATENATE(RM_TARTALOMJEGYZÉK!$A$1,". után")</f>
        <v>2021. után</v>
      </c>
      <c r="H408" s="2266"/>
      <c r="I408" s="2265"/>
      <c r="J408" s="1789"/>
    </row>
    <row r="409" spans="1:10" ht="12" customHeight="1" thickBot="1" x14ac:dyDescent="0.25">
      <c r="A409" s="1782" t="s">
        <v>488</v>
      </c>
      <c r="B409" s="1795" t="s">
        <v>1100</v>
      </c>
      <c r="C409" s="1784" t="s">
        <v>490</v>
      </c>
      <c r="D409" s="1785" t="s">
        <v>492</v>
      </c>
      <c r="E409" s="1785" t="s">
        <v>491</v>
      </c>
      <c r="F409" s="1784" t="s">
        <v>1088</v>
      </c>
      <c r="G409" s="1784" t="s">
        <v>494</v>
      </c>
      <c r="H409" s="1784" t="s">
        <v>495</v>
      </c>
      <c r="I409" s="1786" t="s">
        <v>1089</v>
      </c>
      <c r="J409" s="1789"/>
    </row>
    <row r="410" spans="1:10" ht="12" customHeight="1" x14ac:dyDescent="0.2">
      <c r="A410" s="1634" t="s">
        <v>131</v>
      </c>
      <c r="B410" s="1763">
        <f t="shared" ref="B410:B415" si="90">C410+F410+I410</f>
        <v>0</v>
      </c>
      <c r="C410" s="1763">
        <f>'KV_8.sz.mell.'!C166</f>
        <v>0</v>
      </c>
      <c r="D410" s="1764">
        <f>'KV_8.sz.mell.'!D166</f>
        <v>0</v>
      </c>
      <c r="E410" s="1764">
        <f t="shared" ref="E410:E415" si="91">H426</f>
        <v>0</v>
      </c>
      <c r="F410" s="1765">
        <f t="shared" ref="F410:F415" si="92">D410+E410</f>
        <v>0</v>
      </c>
      <c r="G410" s="1764">
        <f>'KV_8.sz.mell.'!E166</f>
        <v>0</v>
      </c>
      <c r="H410" s="1766">
        <f t="shared" ref="H410:H415" si="93">H443</f>
        <v>0</v>
      </c>
      <c r="I410" s="1767">
        <f t="shared" ref="I410:I415" si="94">G410+H410</f>
        <v>0</v>
      </c>
      <c r="J410" s="1789"/>
    </row>
    <row r="411" spans="1:10" ht="12" customHeight="1" x14ac:dyDescent="0.2">
      <c r="A411" s="1636" t="s">
        <v>143</v>
      </c>
      <c r="B411" s="1768">
        <f t="shared" si="90"/>
        <v>0</v>
      </c>
      <c r="C411" s="1769">
        <f>'KV_8.sz.mell.'!C167</f>
        <v>0</v>
      </c>
      <c r="D411" s="1769">
        <f>'KV_8.sz.mell.'!D167</f>
        <v>0</v>
      </c>
      <c r="E411" s="1769">
        <f t="shared" si="91"/>
        <v>0</v>
      </c>
      <c r="F411" s="1770">
        <f t="shared" si="92"/>
        <v>0</v>
      </c>
      <c r="G411" s="1769">
        <f>'KV_8.sz.mell.'!E167</f>
        <v>0</v>
      </c>
      <c r="H411" s="1771">
        <f t="shared" si="93"/>
        <v>0</v>
      </c>
      <c r="I411" s="1772">
        <f t="shared" si="94"/>
        <v>0</v>
      </c>
      <c r="J411" s="1789"/>
    </row>
    <row r="412" spans="1:10" ht="12" customHeight="1" x14ac:dyDescent="0.2">
      <c r="A412" s="1638" t="s">
        <v>132</v>
      </c>
      <c r="B412" s="1773">
        <f t="shared" si="90"/>
        <v>0</v>
      </c>
      <c r="C412" s="1771">
        <f>'KV_8.sz.mell.'!C168</f>
        <v>0</v>
      </c>
      <c r="D412" s="1771">
        <f>'KV_8.sz.mell.'!D168</f>
        <v>0</v>
      </c>
      <c r="E412" s="1769">
        <f t="shared" si="91"/>
        <v>0</v>
      </c>
      <c r="F412" s="1772">
        <f t="shared" si="92"/>
        <v>0</v>
      </c>
      <c r="G412" s="1771">
        <f>'KV_8.sz.mell.'!E168</f>
        <v>0</v>
      </c>
      <c r="H412" s="1771">
        <f t="shared" si="93"/>
        <v>0</v>
      </c>
      <c r="I412" s="1772">
        <f t="shared" si="94"/>
        <v>0</v>
      </c>
      <c r="J412" s="1789"/>
    </row>
    <row r="413" spans="1:10" ht="12" customHeight="1" x14ac:dyDescent="0.2">
      <c r="A413" s="1638" t="s">
        <v>145</v>
      </c>
      <c r="B413" s="1773">
        <f t="shared" si="90"/>
        <v>0</v>
      </c>
      <c r="C413" s="1771">
        <f>'KV_8.sz.mell.'!C169</f>
        <v>0</v>
      </c>
      <c r="D413" s="1771">
        <f>'KV_8.sz.mell.'!D169</f>
        <v>0</v>
      </c>
      <c r="E413" s="1769">
        <f t="shared" si="91"/>
        <v>0</v>
      </c>
      <c r="F413" s="1772">
        <f t="shared" si="92"/>
        <v>0</v>
      </c>
      <c r="G413" s="1771">
        <f>'KV_8.sz.mell.'!E169</f>
        <v>0</v>
      </c>
      <c r="H413" s="1771">
        <f t="shared" si="93"/>
        <v>0</v>
      </c>
      <c r="I413" s="1772">
        <f t="shared" si="94"/>
        <v>0</v>
      </c>
      <c r="J413" s="1789"/>
    </row>
    <row r="414" spans="1:10" ht="12" customHeight="1" x14ac:dyDescent="0.2">
      <c r="A414" s="1638" t="s">
        <v>133</v>
      </c>
      <c r="B414" s="1773">
        <f t="shared" si="90"/>
        <v>0</v>
      </c>
      <c r="C414" s="1771">
        <f>'KV_8.sz.mell.'!C170</f>
        <v>0</v>
      </c>
      <c r="D414" s="1771">
        <f>'KV_8.sz.mell.'!D170</f>
        <v>0</v>
      </c>
      <c r="E414" s="1769">
        <f t="shared" si="91"/>
        <v>0</v>
      </c>
      <c r="F414" s="1772">
        <f t="shared" si="92"/>
        <v>0</v>
      </c>
      <c r="G414" s="1771">
        <f>'KV_8.sz.mell.'!E170</f>
        <v>0</v>
      </c>
      <c r="H414" s="1771">
        <f t="shared" si="93"/>
        <v>0</v>
      </c>
      <c r="I414" s="1772">
        <f t="shared" si="94"/>
        <v>0</v>
      </c>
      <c r="J414" s="1789"/>
    </row>
    <row r="415" spans="1:10" ht="12" customHeight="1" thickBot="1" x14ac:dyDescent="0.25">
      <c r="A415" s="1638" t="s">
        <v>134</v>
      </c>
      <c r="B415" s="1773">
        <f t="shared" si="90"/>
        <v>0</v>
      </c>
      <c r="C415" s="1771">
        <f>'KV_8.sz.mell.'!C171</f>
        <v>0</v>
      </c>
      <c r="D415" s="1771">
        <f>'KV_8.sz.mell.'!D171</f>
        <v>0</v>
      </c>
      <c r="E415" s="1769">
        <f t="shared" si="91"/>
        <v>0</v>
      </c>
      <c r="F415" s="1772">
        <f t="shared" si="92"/>
        <v>0</v>
      </c>
      <c r="G415" s="1771">
        <f>'KV_8.sz.mell.'!E171</f>
        <v>0</v>
      </c>
      <c r="H415" s="1771">
        <f t="shared" si="93"/>
        <v>0</v>
      </c>
      <c r="I415" s="1772">
        <f t="shared" si="94"/>
        <v>0</v>
      </c>
      <c r="J415" s="1789"/>
    </row>
    <row r="416" spans="1:10" ht="12" customHeight="1" thickBot="1" x14ac:dyDescent="0.25">
      <c r="A416" s="1640" t="s">
        <v>135</v>
      </c>
      <c r="B416" s="1740">
        <f t="shared" ref="B416:I416" si="95">B410+SUM(B412:B415)</f>
        <v>0</v>
      </c>
      <c r="C416" s="1740">
        <f t="shared" si="95"/>
        <v>0</v>
      </c>
      <c r="D416" s="1740">
        <f t="shared" si="95"/>
        <v>0</v>
      </c>
      <c r="E416" s="1740">
        <f t="shared" si="95"/>
        <v>0</v>
      </c>
      <c r="F416" s="1740">
        <f t="shared" si="95"/>
        <v>0</v>
      </c>
      <c r="G416" s="1740">
        <f t="shared" si="95"/>
        <v>0</v>
      </c>
      <c r="H416" s="1740">
        <f t="shared" si="95"/>
        <v>0</v>
      </c>
      <c r="I416" s="1774">
        <f t="shared" si="95"/>
        <v>0</v>
      </c>
      <c r="J416" s="1789"/>
    </row>
    <row r="417" spans="1:10" ht="12" customHeight="1" x14ac:dyDescent="0.2">
      <c r="A417" s="1641" t="s">
        <v>139</v>
      </c>
      <c r="B417" s="1763">
        <f>C417+F417+I417</f>
        <v>0</v>
      </c>
      <c r="C417" s="1764">
        <f>'KV_8.sz.mell.'!C173</f>
        <v>0</v>
      </c>
      <c r="D417" s="1764">
        <f>'KV_8.sz.mell.'!D173</f>
        <v>0</v>
      </c>
      <c r="E417" s="1764">
        <f>H434</f>
        <v>0</v>
      </c>
      <c r="F417" s="1764">
        <f>D417+E417</f>
        <v>0</v>
      </c>
      <c r="G417" s="1764">
        <f>'KV_8.sz.mell.'!E173</f>
        <v>0</v>
      </c>
      <c r="H417" s="1764">
        <f>H451</f>
        <v>0</v>
      </c>
      <c r="I417" s="1767">
        <f>G417+H417</f>
        <v>0</v>
      </c>
      <c r="J417" s="1789"/>
    </row>
    <row r="418" spans="1:10" ht="12" customHeight="1" x14ac:dyDescent="0.2">
      <c r="A418" s="1642" t="s">
        <v>140</v>
      </c>
      <c r="B418" s="1768">
        <f>C418+F418+I418</f>
        <v>0</v>
      </c>
      <c r="C418" s="1771">
        <f>'KV_8.sz.mell.'!C174</f>
        <v>0</v>
      </c>
      <c r="D418" s="1771">
        <f>'KV_8.sz.mell.'!D174</f>
        <v>0</v>
      </c>
      <c r="E418" s="1771">
        <f>H435</f>
        <v>0</v>
      </c>
      <c r="F418" s="1771">
        <f>D418+E418</f>
        <v>0</v>
      </c>
      <c r="G418" s="1771">
        <f>'KV_8.sz.mell.'!E174</f>
        <v>0</v>
      </c>
      <c r="H418" s="1771">
        <f>H452</f>
        <v>0</v>
      </c>
      <c r="I418" s="1772">
        <f>G418+H418</f>
        <v>0</v>
      </c>
      <c r="J418" s="1789"/>
    </row>
    <row r="419" spans="1:10" ht="12" customHeight="1" x14ac:dyDescent="0.2">
      <c r="A419" s="1642" t="s">
        <v>141</v>
      </c>
      <c r="B419" s="1773">
        <f>C419+F419+I419</f>
        <v>0</v>
      </c>
      <c r="C419" s="1771">
        <f>'KV_8.sz.mell.'!C175</f>
        <v>0</v>
      </c>
      <c r="D419" s="1771">
        <f>'KV_8.sz.mell.'!D175</f>
        <v>0</v>
      </c>
      <c r="E419" s="1771">
        <f>H436</f>
        <v>0</v>
      </c>
      <c r="F419" s="1771">
        <f>D419+E419</f>
        <v>0</v>
      </c>
      <c r="G419" s="1771">
        <f>'KV_8.sz.mell.'!E175</f>
        <v>0</v>
      </c>
      <c r="H419" s="1771">
        <f>H453</f>
        <v>0</v>
      </c>
      <c r="I419" s="1772">
        <f>G419+H419</f>
        <v>0</v>
      </c>
      <c r="J419" s="1789"/>
    </row>
    <row r="420" spans="1:10" ht="12" customHeight="1" x14ac:dyDescent="0.2">
      <c r="A420" s="1642" t="s">
        <v>142</v>
      </c>
      <c r="B420" s="1773">
        <f>C420+F420+I420</f>
        <v>0</v>
      </c>
      <c r="C420" s="1771">
        <f>'KV_8.sz.mell.'!C176</f>
        <v>0</v>
      </c>
      <c r="D420" s="1771">
        <f>'KV_8.sz.mell.'!D176</f>
        <v>0</v>
      </c>
      <c r="E420" s="1771">
        <f>H437</f>
        <v>0</v>
      </c>
      <c r="F420" s="1771">
        <f>D420+E420</f>
        <v>0</v>
      </c>
      <c r="G420" s="1771">
        <f>'KV_8.sz.mell.'!E176</f>
        <v>0</v>
      </c>
      <c r="H420" s="1771">
        <f>H454</f>
        <v>0</v>
      </c>
      <c r="I420" s="1772">
        <f>G420+H420</f>
        <v>0</v>
      </c>
      <c r="J420" s="1789"/>
    </row>
    <row r="421" spans="1:10" ht="12" customHeight="1" thickBot="1" x14ac:dyDescent="0.25">
      <c r="A421" s="1643"/>
      <c r="B421" s="1775">
        <f>C421+F421+I421</f>
        <v>0</v>
      </c>
      <c r="C421" s="1776">
        <f>'KV_8.sz.mell.'!C177</f>
        <v>0</v>
      </c>
      <c r="D421" s="1776">
        <f>'KV_8.sz.mell.'!D177</f>
        <v>0</v>
      </c>
      <c r="E421" s="1771">
        <f>H438</f>
        <v>0</v>
      </c>
      <c r="F421" s="1776">
        <f>D421+E421</f>
        <v>0</v>
      </c>
      <c r="G421" s="1776">
        <f>'KV_8.sz.mell.'!E177</f>
        <v>0</v>
      </c>
      <c r="H421" s="1771">
        <f>H455</f>
        <v>0</v>
      </c>
      <c r="I421" s="1777">
        <f>G421+H421</f>
        <v>0</v>
      </c>
      <c r="J421" s="1789"/>
    </row>
    <row r="422" spans="1:10" ht="12" customHeight="1" thickBot="1" x14ac:dyDescent="0.25">
      <c r="A422" s="1787" t="s">
        <v>109</v>
      </c>
      <c r="B422" s="1740">
        <f t="shared" ref="B422:I422" si="96">SUM(B417:B421)</f>
        <v>0</v>
      </c>
      <c r="C422" s="1740">
        <f t="shared" si="96"/>
        <v>0</v>
      </c>
      <c r="D422" s="1740">
        <f t="shared" si="96"/>
        <v>0</v>
      </c>
      <c r="E422" s="1740">
        <f t="shared" si="96"/>
        <v>0</v>
      </c>
      <c r="F422" s="1740">
        <f t="shared" si="96"/>
        <v>0</v>
      </c>
      <c r="G422" s="1740">
        <f t="shared" si="96"/>
        <v>0</v>
      </c>
      <c r="H422" s="1740">
        <f t="shared" si="96"/>
        <v>0</v>
      </c>
      <c r="I422" s="1774">
        <f t="shared" si="96"/>
        <v>0</v>
      </c>
      <c r="J422" s="1789"/>
    </row>
    <row r="423" spans="1:10" ht="2.25" customHeight="1" x14ac:dyDescent="0.2">
      <c r="A423" s="1788"/>
      <c r="B423" s="1703"/>
      <c r="C423" s="1703"/>
      <c r="D423" s="1703"/>
      <c r="E423" s="1703"/>
      <c r="F423" s="1703"/>
      <c r="G423" s="1703"/>
      <c r="H423" s="1703"/>
      <c r="I423" s="1704"/>
      <c r="J423" s="1789"/>
    </row>
    <row r="424" spans="1:10" ht="12" customHeight="1" thickBot="1" x14ac:dyDescent="0.25">
      <c r="A424" s="2296" t="str">
        <f>CONCATENATE(RM_TARTALOMJEGYZÉK!A1,". évi költségvetést érintő módosítások")</f>
        <v>2021. évi költségvetést érintő módosítások</v>
      </c>
      <c r="B424" s="2297"/>
      <c r="C424" s="2297"/>
      <c r="D424" s="2297"/>
      <c r="E424" s="2297"/>
      <c r="F424" s="2297"/>
      <c r="G424" s="2297"/>
      <c r="H424" s="2297"/>
      <c r="I424" s="2297"/>
      <c r="J424" s="1789"/>
    </row>
    <row r="425" spans="1:10" ht="12" customHeight="1" thickBot="1" x14ac:dyDescent="0.25">
      <c r="A425" s="1705" t="s">
        <v>130</v>
      </c>
      <c r="B425" s="1706" t="s">
        <v>1101</v>
      </c>
      <c r="C425" s="1706" t="s">
        <v>1102</v>
      </c>
      <c r="D425" s="1706" t="s">
        <v>1103</v>
      </c>
      <c r="E425" s="1706" t="s">
        <v>1104</v>
      </c>
      <c r="F425" s="1706" t="s">
        <v>1105</v>
      </c>
      <c r="G425" s="1706" t="s">
        <v>1106</v>
      </c>
      <c r="H425" s="2237" t="s">
        <v>1107</v>
      </c>
      <c r="I425" s="2238"/>
      <c r="J425" s="1789"/>
    </row>
    <row r="426" spans="1:10" ht="12" customHeight="1" x14ac:dyDescent="0.2">
      <c r="A426" s="1634" t="s">
        <v>131</v>
      </c>
      <c r="B426" s="1725"/>
      <c r="C426" s="1725"/>
      <c r="D426" s="1725"/>
      <c r="E426" s="1725"/>
      <c r="F426" s="1726"/>
      <c r="G426" s="1790"/>
      <c r="H426" s="2247">
        <f t="shared" ref="H426:H431" si="97">SUM(B426:G426)</f>
        <v>0</v>
      </c>
      <c r="I426" s="2248"/>
      <c r="J426" s="1789"/>
    </row>
    <row r="427" spans="1:10" ht="12" customHeight="1" x14ac:dyDescent="0.2">
      <c r="A427" s="1636" t="s">
        <v>143</v>
      </c>
      <c r="B427" s="1728"/>
      <c r="C427" s="1728"/>
      <c r="D427" s="1728"/>
      <c r="E427" s="1728"/>
      <c r="F427" s="1729"/>
      <c r="G427" s="1791"/>
      <c r="H427" s="2231">
        <f t="shared" si="97"/>
        <v>0</v>
      </c>
      <c r="I427" s="2232"/>
      <c r="J427" s="1789"/>
    </row>
    <row r="428" spans="1:10" ht="12" customHeight="1" x14ac:dyDescent="0.2">
      <c r="A428" s="1638" t="s">
        <v>132</v>
      </c>
      <c r="B428" s="1728"/>
      <c r="C428" s="1728"/>
      <c r="D428" s="1728"/>
      <c r="E428" s="1728"/>
      <c r="F428" s="1729"/>
      <c r="G428" s="1791"/>
      <c r="H428" s="2231">
        <f t="shared" si="97"/>
        <v>0</v>
      </c>
      <c r="I428" s="2232"/>
      <c r="J428" s="1789"/>
    </row>
    <row r="429" spans="1:10" ht="12" customHeight="1" x14ac:dyDescent="0.2">
      <c r="A429" s="1638" t="s">
        <v>145</v>
      </c>
      <c r="B429" s="1728"/>
      <c r="C429" s="1728"/>
      <c r="D429" s="1728"/>
      <c r="E429" s="1728"/>
      <c r="F429" s="1729"/>
      <c r="G429" s="1791"/>
      <c r="H429" s="2231">
        <f t="shared" si="97"/>
        <v>0</v>
      </c>
      <c r="I429" s="2232"/>
      <c r="J429" s="1789"/>
    </row>
    <row r="430" spans="1:10" ht="12" customHeight="1" x14ac:dyDescent="0.2">
      <c r="A430" s="1638" t="s">
        <v>133</v>
      </c>
      <c r="B430" s="1728"/>
      <c r="C430" s="1728"/>
      <c r="D430" s="1728"/>
      <c r="E430" s="1728"/>
      <c r="F430" s="1729"/>
      <c r="G430" s="1791"/>
      <c r="H430" s="2231">
        <f t="shared" si="97"/>
        <v>0</v>
      </c>
      <c r="I430" s="2232"/>
      <c r="J430" s="1789"/>
    </row>
    <row r="431" spans="1:10" ht="12" customHeight="1" thickBot="1" x14ac:dyDescent="0.25">
      <c r="A431" s="1638" t="s">
        <v>134</v>
      </c>
      <c r="B431" s="1731"/>
      <c r="C431" s="1731"/>
      <c r="D431" s="1731"/>
      <c r="E431" s="1731"/>
      <c r="F431" s="1732"/>
      <c r="G431" s="1792"/>
      <c r="H431" s="2233">
        <f t="shared" si="97"/>
        <v>0</v>
      </c>
      <c r="I431" s="2234"/>
      <c r="J431" s="1789"/>
    </row>
    <row r="432" spans="1:10" ht="12" customHeight="1" thickBot="1" x14ac:dyDescent="0.25">
      <c r="A432" s="1707" t="s">
        <v>52</v>
      </c>
      <c r="B432" s="1708">
        <f t="shared" ref="B432:I432" si="98">B426+SUM(B428:B431)</f>
        <v>0</v>
      </c>
      <c r="C432" s="1708">
        <f t="shared" si="98"/>
        <v>0</v>
      </c>
      <c r="D432" s="1708">
        <f t="shared" si="98"/>
        <v>0</v>
      </c>
      <c r="E432" s="1708">
        <f t="shared" si="98"/>
        <v>0</v>
      </c>
      <c r="F432" s="1708">
        <f t="shared" si="98"/>
        <v>0</v>
      </c>
      <c r="G432" s="1797">
        <f t="shared" si="98"/>
        <v>0</v>
      </c>
      <c r="H432" s="2235">
        <f t="shared" si="98"/>
        <v>0</v>
      </c>
      <c r="I432" s="2236">
        <f t="shared" si="98"/>
        <v>0</v>
      </c>
      <c r="J432" s="1789"/>
    </row>
    <row r="433" spans="1:10" ht="12" customHeight="1" thickBot="1" x14ac:dyDescent="0.25">
      <c r="A433" s="1705" t="s">
        <v>56</v>
      </c>
      <c r="B433" s="1709" t="s">
        <v>1101</v>
      </c>
      <c r="C433" s="1709" t="s">
        <v>1102</v>
      </c>
      <c r="D433" s="1709" t="s">
        <v>1103</v>
      </c>
      <c r="E433" s="1709" t="s">
        <v>1104</v>
      </c>
      <c r="F433" s="1709" t="s">
        <v>1105</v>
      </c>
      <c r="G433" s="1709" t="s">
        <v>1106</v>
      </c>
      <c r="H433" s="2245" t="s">
        <v>1107</v>
      </c>
      <c r="I433" s="2246"/>
      <c r="J433" s="1789"/>
    </row>
    <row r="434" spans="1:10" ht="12" customHeight="1" x14ac:dyDescent="0.2">
      <c r="A434" s="1641" t="s">
        <v>139</v>
      </c>
      <c r="B434" s="1735"/>
      <c r="C434" s="1735"/>
      <c r="D434" s="1735"/>
      <c r="E434" s="1735"/>
      <c r="F434" s="1736"/>
      <c r="G434" s="1793"/>
      <c r="H434" s="2239">
        <f>SUM(B434:G434)</f>
        <v>0</v>
      </c>
      <c r="I434" s="2240"/>
      <c r="J434" s="1789"/>
    </row>
    <row r="435" spans="1:10" ht="12" customHeight="1" x14ac:dyDescent="0.2">
      <c r="A435" s="1642" t="s">
        <v>140</v>
      </c>
      <c r="B435" s="1728"/>
      <c r="C435" s="1728"/>
      <c r="D435" s="1728"/>
      <c r="E435" s="1728"/>
      <c r="F435" s="1729"/>
      <c r="G435" s="1791"/>
      <c r="H435" s="2231">
        <f>SUM(B435:G435)</f>
        <v>0</v>
      </c>
      <c r="I435" s="2232"/>
      <c r="J435" s="1789"/>
    </row>
    <row r="436" spans="1:10" ht="12" customHeight="1" x14ac:dyDescent="0.2">
      <c r="A436" s="1642" t="s">
        <v>141</v>
      </c>
      <c r="B436" s="1728"/>
      <c r="C436" s="1728"/>
      <c r="D436" s="1728"/>
      <c r="E436" s="1728"/>
      <c r="F436" s="1729"/>
      <c r="G436" s="1791"/>
      <c r="H436" s="2231">
        <f>SUM(B436:G436)</f>
        <v>0</v>
      </c>
      <c r="I436" s="2232"/>
      <c r="J436" s="1789"/>
    </row>
    <row r="437" spans="1:10" ht="12" customHeight="1" x14ac:dyDescent="0.2">
      <c r="A437" s="1642" t="s">
        <v>142</v>
      </c>
      <c r="B437" s="1728"/>
      <c r="C437" s="1728"/>
      <c r="D437" s="1728"/>
      <c r="E437" s="1728"/>
      <c r="F437" s="1729"/>
      <c r="G437" s="1791"/>
      <c r="H437" s="2231">
        <f>SUM(B437:G437)</f>
        <v>0</v>
      </c>
      <c r="I437" s="2232"/>
      <c r="J437" s="1789"/>
    </row>
    <row r="438" spans="1:10" ht="12" customHeight="1" thickBot="1" x14ac:dyDescent="0.25">
      <c r="A438" s="1643"/>
      <c r="B438" s="1731"/>
      <c r="C438" s="1731"/>
      <c r="D438" s="1731"/>
      <c r="E438" s="1731"/>
      <c r="F438" s="1732"/>
      <c r="G438" s="1792"/>
      <c r="H438" s="2233">
        <f>SUM(B438:G438)</f>
        <v>0</v>
      </c>
      <c r="I438" s="2234"/>
      <c r="J438" s="1789"/>
    </row>
    <row r="439" spans="1:10" ht="12" customHeight="1" thickBot="1" x14ac:dyDescent="0.25">
      <c r="A439" s="1707" t="s">
        <v>52</v>
      </c>
      <c r="B439" s="1708">
        <f>SUM(B434:B438)</f>
        <v>0</v>
      </c>
      <c r="C439" s="1708">
        <f t="shared" ref="C439:I439" si="99">SUM(C434:C438)</f>
        <v>0</v>
      </c>
      <c r="D439" s="1708">
        <f t="shared" si="99"/>
        <v>0</v>
      </c>
      <c r="E439" s="1708">
        <f t="shared" si="99"/>
        <v>0</v>
      </c>
      <c r="F439" s="1708">
        <f t="shared" si="99"/>
        <v>0</v>
      </c>
      <c r="G439" s="1797">
        <f t="shared" si="99"/>
        <v>0</v>
      </c>
      <c r="H439" s="2235">
        <f t="shared" si="99"/>
        <v>0</v>
      </c>
      <c r="I439" s="2236">
        <f t="shared" si="99"/>
        <v>0</v>
      </c>
      <c r="J439" s="1789"/>
    </row>
    <row r="440" spans="1:10" ht="2.25" customHeight="1" x14ac:dyDescent="0.2">
      <c r="A440" s="2241"/>
      <c r="B440" s="2242"/>
      <c r="C440" s="2242"/>
      <c r="D440" s="2242"/>
      <c r="E440" s="2242"/>
      <c r="F440" s="2242"/>
      <c r="G440" s="2242"/>
      <c r="H440" s="2242"/>
      <c r="I440" s="2242"/>
      <c r="J440" s="1710"/>
    </row>
    <row r="441" spans="1:10" ht="12" customHeight="1" thickBot="1" x14ac:dyDescent="0.25">
      <c r="A441" s="2296" t="str">
        <f>CONCATENATE(RM_TARTALOMJEGYZÉK!A1,". utáni  költségvetést érintő módosítások")</f>
        <v>2021. utáni  költségvetést érintő módosítások</v>
      </c>
      <c r="B441" s="2297"/>
      <c r="C441" s="2297"/>
      <c r="D441" s="2297"/>
      <c r="E441" s="2297"/>
      <c r="F441" s="2297"/>
      <c r="G441" s="2297"/>
      <c r="H441" s="2297"/>
      <c r="I441" s="2297"/>
      <c r="J441" s="1710"/>
    </row>
    <row r="442" spans="1:10" ht="12" customHeight="1" thickBot="1" x14ac:dyDescent="0.25">
      <c r="A442" s="1705" t="s">
        <v>130</v>
      </c>
      <c r="B442" s="1706" t="s">
        <v>1101</v>
      </c>
      <c r="C442" s="1706" t="s">
        <v>1102</v>
      </c>
      <c r="D442" s="1706" t="s">
        <v>1103</v>
      </c>
      <c r="E442" s="1706" t="s">
        <v>1104</v>
      </c>
      <c r="F442" s="1706" t="s">
        <v>1105</v>
      </c>
      <c r="G442" s="1706" t="s">
        <v>1106</v>
      </c>
      <c r="H442" s="2237" t="s">
        <v>1107</v>
      </c>
      <c r="I442" s="2238"/>
      <c r="J442" s="1710"/>
    </row>
    <row r="443" spans="1:10" ht="12" customHeight="1" x14ac:dyDescent="0.2">
      <c r="A443" s="1634" t="s">
        <v>131</v>
      </c>
      <c r="B443" s="1735"/>
      <c r="C443" s="1735"/>
      <c r="D443" s="1735"/>
      <c r="E443" s="1735"/>
      <c r="F443" s="1736"/>
      <c r="G443" s="1736"/>
      <c r="H443" s="2239">
        <f t="shared" ref="H443:H448" si="100">SUM(B443:G443)</f>
        <v>0</v>
      </c>
      <c r="I443" s="2240"/>
      <c r="J443" s="1710"/>
    </row>
    <row r="444" spans="1:10" ht="12" customHeight="1" x14ac:dyDescent="0.2">
      <c r="A444" s="1636" t="s">
        <v>143</v>
      </c>
      <c r="B444" s="1728"/>
      <c r="C444" s="1728"/>
      <c r="D444" s="1728"/>
      <c r="E444" s="1728"/>
      <c r="F444" s="1729"/>
      <c r="G444" s="1738"/>
      <c r="H444" s="2231">
        <f t="shared" si="100"/>
        <v>0</v>
      </c>
      <c r="I444" s="2232"/>
      <c r="J444" s="1710"/>
    </row>
    <row r="445" spans="1:10" ht="12" customHeight="1" x14ac:dyDescent="0.2">
      <c r="A445" s="1638" t="s">
        <v>132</v>
      </c>
      <c r="B445" s="1728"/>
      <c r="C445" s="1728"/>
      <c r="D445" s="1728"/>
      <c r="E445" s="1728"/>
      <c r="F445" s="1729"/>
      <c r="G445" s="1738"/>
      <c r="H445" s="2231">
        <f t="shared" si="100"/>
        <v>0</v>
      </c>
      <c r="I445" s="2232"/>
      <c r="J445" s="1710"/>
    </row>
    <row r="446" spans="1:10" ht="12" customHeight="1" x14ac:dyDescent="0.2">
      <c r="A446" s="1638" t="s">
        <v>145</v>
      </c>
      <c r="B446" s="1728"/>
      <c r="C446" s="1728"/>
      <c r="D446" s="1728"/>
      <c r="E446" s="1728"/>
      <c r="F446" s="1729"/>
      <c r="G446" s="1738"/>
      <c r="H446" s="2231">
        <f t="shared" si="100"/>
        <v>0</v>
      </c>
      <c r="I446" s="2232"/>
      <c r="J446" s="1710"/>
    </row>
    <row r="447" spans="1:10" ht="12" customHeight="1" x14ac:dyDescent="0.2">
      <c r="A447" s="1638" t="s">
        <v>133</v>
      </c>
      <c r="B447" s="1728"/>
      <c r="C447" s="1728"/>
      <c r="D447" s="1728"/>
      <c r="E447" s="1728"/>
      <c r="F447" s="1729"/>
      <c r="G447" s="1738"/>
      <c r="H447" s="2231">
        <f t="shared" si="100"/>
        <v>0</v>
      </c>
      <c r="I447" s="2232"/>
      <c r="J447" s="1710"/>
    </row>
    <row r="448" spans="1:10" ht="12" customHeight="1" thickBot="1" x14ac:dyDescent="0.25">
      <c r="A448" s="1638" t="s">
        <v>134</v>
      </c>
      <c r="B448" s="1731"/>
      <c r="C448" s="1731"/>
      <c r="D448" s="1731"/>
      <c r="E448" s="1731"/>
      <c r="F448" s="1732"/>
      <c r="G448" s="1739"/>
      <c r="H448" s="2233">
        <f t="shared" si="100"/>
        <v>0</v>
      </c>
      <c r="I448" s="2234"/>
      <c r="J448" s="1710"/>
    </row>
    <row r="449" spans="1:10" ht="12" customHeight="1" thickBot="1" x14ac:dyDescent="0.25">
      <c r="A449" s="1707" t="s">
        <v>52</v>
      </c>
      <c r="B449" s="1708">
        <f t="shared" ref="B449:I449" si="101">B443+SUM(B445:B448)</f>
        <v>0</v>
      </c>
      <c r="C449" s="1708">
        <f t="shared" si="101"/>
        <v>0</v>
      </c>
      <c r="D449" s="1708">
        <f t="shared" si="101"/>
        <v>0</v>
      </c>
      <c r="E449" s="1708">
        <f t="shared" si="101"/>
        <v>0</v>
      </c>
      <c r="F449" s="1708">
        <f t="shared" si="101"/>
        <v>0</v>
      </c>
      <c r="G449" s="1708">
        <f t="shared" si="101"/>
        <v>0</v>
      </c>
      <c r="H449" s="2235">
        <f t="shared" si="101"/>
        <v>0</v>
      </c>
      <c r="I449" s="2236">
        <f t="shared" si="101"/>
        <v>0</v>
      </c>
      <c r="J449" s="1710"/>
    </row>
    <row r="450" spans="1:10" ht="12" customHeight="1" thickBot="1" x14ac:dyDescent="0.25">
      <c r="A450" s="1705" t="s">
        <v>56</v>
      </c>
      <c r="B450" s="1706" t="s">
        <v>1101</v>
      </c>
      <c r="C450" s="1706" t="s">
        <v>1102</v>
      </c>
      <c r="D450" s="1706" t="s">
        <v>1103</v>
      </c>
      <c r="E450" s="1706" t="s">
        <v>1104</v>
      </c>
      <c r="F450" s="1706" t="s">
        <v>1105</v>
      </c>
      <c r="G450" s="1706" t="s">
        <v>1106</v>
      </c>
      <c r="H450" s="2237" t="s">
        <v>1107</v>
      </c>
      <c r="I450" s="2238"/>
      <c r="J450" s="1710"/>
    </row>
    <row r="451" spans="1:10" ht="12" customHeight="1" x14ac:dyDescent="0.2">
      <c r="A451" s="1641" t="s">
        <v>139</v>
      </c>
      <c r="B451" s="1735"/>
      <c r="C451" s="1735"/>
      <c r="D451" s="1735"/>
      <c r="E451" s="1735"/>
      <c r="F451" s="1736"/>
      <c r="G451" s="1736"/>
      <c r="H451" s="2239">
        <f>SUM(B451:G451)</f>
        <v>0</v>
      </c>
      <c r="I451" s="2240"/>
      <c r="J451" s="1710"/>
    </row>
    <row r="452" spans="1:10" ht="12" customHeight="1" x14ac:dyDescent="0.2">
      <c r="A452" s="1642" t="s">
        <v>140</v>
      </c>
      <c r="B452" s="1728"/>
      <c r="C452" s="1728"/>
      <c r="D452" s="1728"/>
      <c r="E452" s="1728"/>
      <c r="F452" s="1729"/>
      <c r="G452" s="1738"/>
      <c r="H452" s="2231">
        <f>SUM(B452:G452)</f>
        <v>0</v>
      </c>
      <c r="I452" s="2232"/>
      <c r="J452" s="1710"/>
    </row>
    <row r="453" spans="1:10" ht="12" customHeight="1" x14ac:dyDescent="0.2">
      <c r="A453" s="1642" t="s">
        <v>141</v>
      </c>
      <c r="B453" s="1728"/>
      <c r="C453" s="1728"/>
      <c r="D453" s="1728"/>
      <c r="E453" s="1728"/>
      <c r="F453" s="1729"/>
      <c r="G453" s="1738"/>
      <c r="H453" s="2231">
        <f>SUM(B453:G453)</f>
        <v>0</v>
      </c>
      <c r="I453" s="2232"/>
      <c r="J453" s="1710"/>
    </row>
    <row r="454" spans="1:10" ht="12" customHeight="1" x14ac:dyDescent="0.2">
      <c r="A454" s="1642" t="s">
        <v>142</v>
      </c>
      <c r="B454" s="1728"/>
      <c r="C454" s="1728"/>
      <c r="D454" s="1728"/>
      <c r="E454" s="1728"/>
      <c r="F454" s="1729"/>
      <c r="G454" s="1738"/>
      <c r="H454" s="2231">
        <f>SUM(B454:G454)</f>
        <v>0</v>
      </c>
      <c r="I454" s="2232"/>
      <c r="J454" s="1710"/>
    </row>
    <row r="455" spans="1:10" ht="12" customHeight="1" thickBot="1" x14ac:dyDescent="0.25">
      <c r="A455" s="1643"/>
      <c r="B455" s="1731"/>
      <c r="C455" s="1731"/>
      <c r="D455" s="1731"/>
      <c r="E455" s="1731"/>
      <c r="F455" s="1732"/>
      <c r="G455" s="1739"/>
      <c r="H455" s="2233">
        <f>SUM(B455:G455)</f>
        <v>0</v>
      </c>
      <c r="I455" s="2234"/>
      <c r="J455" s="1710"/>
    </row>
    <row r="456" spans="1:10" ht="12" customHeight="1" thickBot="1" x14ac:dyDescent="0.25">
      <c r="A456" s="1707" t="s">
        <v>52</v>
      </c>
      <c r="B456" s="1708">
        <f t="shared" ref="B456:I456" si="102">SUM(B451:B455)</f>
        <v>0</v>
      </c>
      <c r="C456" s="1708">
        <f t="shared" si="102"/>
        <v>0</v>
      </c>
      <c r="D456" s="1708">
        <f t="shared" si="102"/>
        <v>0</v>
      </c>
      <c r="E456" s="1708">
        <f t="shared" si="102"/>
        <v>0</v>
      </c>
      <c r="F456" s="1708">
        <f t="shared" si="102"/>
        <v>0</v>
      </c>
      <c r="G456" s="1708">
        <f t="shared" si="102"/>
        <v>0</v>
      </c>
      <c r="H456" s="2235">
        <f t="shared" si="102"/>
        <v>0</v>
      </c>
      <c r="I456" s="2236">
        <f t="shared" si="102"/>
        <v>0</v>
      </c>
      <c r="J456" s="1710"/>
    </row>
    <row r="457" spans="1:10" ht="12" customHeight="1" x14ac:dyDescent="0.2">
      <c r="A457" s="1711"/>
      <c r="B457" s="1712"/>
      <c r="C457" s="1712"/>
      <c r="D457" s="1712"/>
      <c r="E457" s="1712"/>
      <c r="F457" s="1712"/>
      <c r="G457" s="1712"/>
      <c r="H457" s="1712"/>
      <c r="I457" s="1794"/>
      <c r="J457" s="1710"/>
    </row>
    <row r="459" spans="1:10" ht="12" customHeight="1" x14ac:dyDescent="0.2">
      <c r="A459" s="2136" t="s">
        <v>136</v>
      </c>
      <c r="B459" s="2136"/>
      <c r="C459" s="2267"/>
      <c r="D459" s="2267"/>
      <c r="E459" s="2267"/>
      <c r="F459" s="2267"/>
      <c r="G459" s="2267"/>
      <c r="H459" s="2267"/>
      <c r="I459" s="2267"/>
      <c r="J459" s="1789"/>
    </row>
    <row r="460" spans="1:10" ht="12" customHeight="1" thickBot="1" x14ac:dyDescent="0.25">
      <c r="A460" s="1780"/>
      <c r="B460" s="1780"/>
      <c r="C460" s="1780"/>
      <c r="D460" s="1780"/>
      <c r="E460" s="1780"/>
      <c r="F460" s="1780"/>
      <c r="G460" s="1780"/>
      <c r="H460" s="2268" t="s">
        <v>559</v>
      </c>
      <c r="I460" s="2268"/>
      <c r="J460" s="1789"/>
    </row>
    <row r="461" spans="1:10" ht="12" customHeight="1" thickBot="1" x14ac:dyDescent="0.25">
      <c r="A461" s="2249" t="s">
        <v>130</v>
      </c>
      <c r="B461" s="2252" t="s">
        <v>796</v>
      </c>
      <c r="C461" s="2253"/>
      <c r="D461" s="2253"/>
      <c r="E461" s="2253"/>
      <c r="F461" s="2254"/>
      <c r="G461" s="2254"/>
      <c r="H461" s="2254"/>
      <c r="I461" s="2255"/>
      <c r="J461" s="1789"/>
    </row>
    <row r="462" spans="1:10" ht="12" customHeight="1" thickBot="1" x14ac:dyDescent="0.25">
      <c r="A462" s="2250"/>
      <c r="B462" s="2256" t="s">
        <v>1099</v>
      </c>
      <c r="C462" s="2259" t="s">
        <v>1087</v>
      </c>
      <c r="D462" s="2260"/>
      <c r="E462" s="2260"/>
      <c r="F462" s="2260"/>
      <c r="G462" s="2260"/>
      <c r="H462" s="2260"/>
      <c r="I462" s="2261"/>
      <c r="J462" s="1789"/>
    </row>
    <row r="463" spans="1:10" ht="12" customHeight="1" thickBot="1" x14ac:dyDescent="0.25">
      <c r="A463" s="2250"/>
      <c r="B463" s="2257"/>
      <c r="C463" s="2256" t="str">
        <f>CONCATENATE(RM_TARTALOMJEGYZÉK!A1,". előtti forrás, kiadás")</f>
        <v>2021. előtti forrás, kiadás</v>
      </c>
      <c r="D463" s="1781" t="s">
        <v>798</v>
      </c>
      <c r="E463" s="1781" t="s">
        <v>1084</v>
      </c>
      <c r="F463" s="1781" t="s">
        <v>799</v>
      </c>
      <c r="G463" s="1781" t="s">
        <v>798</v>
      </c>
      <c r="H463" s="1781" t="s">
        <v>1084</v>
      </c>
      <c r="I463" s="1781" t="s">
        <v>799</v>
      </c>
      <c r="J463" s="1789"/>
    </row>
    <row r="464" spans="1:10" ht="12" customHeight="1" thickBot="1" x14ac:dyDescent="0.25">
      <c r="A464" s="2251"/>
      <c r="B464" s="2258"/>
      <c r="C464" s="2262"/>
      <c r="D464" s="2263" t="str">
        <f>CONCATENATE(RM_TARTALOMJEGYZÉK!$A$1,". évi")</f>
        <v>2021. évi</v>
      </c>
      <c r="E464" s="2264"/>
      <c r="F464" s="2265"/>
      <c r="G464" s="2263" t="str">
        <f>CONCATENATE(RM_TARTALOMJEGYZÉK!$A$1,". után")</f>
        <v>2021. után</v>
      </c>
      <c r="H464" s="2266"/>
      <c r="I464" s="2265"/>
      <c r="J464" s="1789"/>
    </row>
    <row r="465" spans="1:10" ht="12" customHeight="1" thickBot="1" x14ac:dyDescent="0.25">
      <c r="A465" s="1782" t="s">
        <v>488</v>
      </c>
      <c r="B465" s="1795" t="s">
        <v>1100</v>
      </c>
      <c r="C465" s="1784" t="s">
        <v>490</v>
      </c>
      <c r="D465" s="1785" t="s">
        <v>492</v>
      </c>
      <c r="E465" s="1785" t="s">
        <v>491</v>
      </c>
      <c r="F465" s="1784" t="s">
        <v>1088</v>
      </c>
      <c r="G465" s="1784" t="s">
        <v>494</v>
      </c>
      <c r="H465" s="1784" t="s">
        <v>495</v>
      </c>
      <c r="I465" s="1786" t="s">
        <v>1089</v>
      </c>
      <c r="J465" s="1789"/>
    </row>
    <row r="466" spans="1:10" ht="12" customHeight="1" x14ac:dyDescent="0.2">
      <c r="A466" s="1634" t="s">
        <v>131</v>
      </c>
      <c r="B466" s="1763">
        <f t="shared" ref="B466:B471" si="103">C466+F466+I466</f>
        <v>0</v>
      </c>
      <c r="C466" s="1763">
        <f>'KV_8.sz.mell.'!C187</f>
        <v>0</v>
      </c>
      <c r="D466" s="1764">
        <f>'KV_8.sz.mell.'!D187</f>
        <v>0</v>
      </c>
      <c r="E466" s="1764">
        <f t="shared" ref="E466:E471" si="104">H482</f>
        <v>0</v>
      </c>
      <c r="F466" s="1765">
        <f t="shared" ref="F466:F471" si="105">D466+E466</f>
        <v>0</v>
      </c>
      <c r="G466" s="1764">
        <f>'KV_8.sz.mell.'!E187</f>
        <v>0</v>
      </c>
      <c r="H466" s="1766">
        <f t="shared" ref="H466:H471" si="106">H499</f>
        <v>0</v>
      </c>
      <c r="I466" s="1767">
        <f t="shared" ref="I466:I471" si="107">G466+H466</f>
        <v>0</v>
      </c>
      <c r="J466" s="1789"/>
    </row>
    <row r="467" spans="1:10" ht="12" customHeight="1" x14ac:dyDescent="0.2">
      <c r="A467" s="1636" t="s">
        <v>143</v>
      </c>
      <c r="B467" s="1768">
        <f t="shared" si="103"/>
        <v>0</v>
      </c>
      <c r="C467" s="1769">
        <f>'KV_8.sz.mell.'!C188</f>
        <v>0</v>
      </c>
      <c r="D467" s="1769">
        <f>'KV_8.sz.mell.'!D188</f>
        <v>0</v>
      </c>
      <c r="E467" s="1769">
        <f t="shared" si="104"/>
        <v>0</v>
      </c>
      <c r="F467" s="1770">
        <f t="shared" si="105"/>
        <v>0</v>
      </c>
      <c r="G467" s="1769">
        <f>'KV_8.sz.mell.'!E188</f>
        <v>0</v>
      </c>
      <c r="H467" s="1771">
        <f t="shared" si="106"/>
        <v>0</v>
      </c>
      <c r="I467" s="1772">
        <f t="shared" si="107"/>
        <v>0</v>
      </c>
      <c r="J467" s="1789"/>
    </row>
    <row r="468" spans="1:10" ht="12" customHeight="1" x14ac:dyDescent="0.2">
      <c r="A468" s="1638" t="s">
        <v>132</v>
      </c>
      <c r="B468" s="1773">
        <f t="shared" si="103"/>
        <v>0</v>
      </c>
      <c r="C468" s="1771">
        <f>'KV_8.sz.mell.'!C189</f>
        <v>0</v>
      </c>
      <c r="D468" s="1771">
        <f>'KV_8.sz.mell.'!D189</f>
        <v>0</v>
      </c>
      <c r="E468" s="1769">
        <f t="shared" si="104"/>
        <v>0</v>
      </c>
      <c r="F468" s="1772">
        <f t="shared" si="105"/>
        <v>0</v>
      </c>
      <c r="G468" s="1771">
        <f>'KV_8.sz.mell.'!E189</f>
        <v>0</v>
      </c>
      <c r="H468" s="1771">
        <f t="shared" si="106"/>
        <v>0</v>
      </c>
      <c r="I468" s="1772">
        <f t="shared" si="107"/>
        <v>0</v>
      </c>
      <c r="J468" s="1789"/>
    </row>
    <row r="469" spans="1:10" ht="12" customHeight="1" x14ac:dyDescent="0.2">
      <c r="A469" s="1638" t="s">
        <v>145</v>
      </c>
      <c r="B469" s="1773">
        <f t="shared" si="103"/>
        <v>0</v>
      </c>
      <c r="C469" s="1771">
        <f>'KV_8.sz.mell.'!C190</f>
        <v>0</v>
      </c>
      <c r="D469" s="1771">
        <f>'KV_8.sz.mell.'!D190</f>
        <v>0</v>
      </c>
      <c r="E469" s="1769">
        <f t="shared" si="104"/>
        <v>0</v>
      </c>
      <c r="F469" s="1772">
        <f t="shared" si="105"/>
        <v>0</v>
      </c>
      <c r="G469" s="1771">
        <f>'KV_8.sz.mell.'!E190</f>
        <v>0</v>
      </c>
      <c r="H469" s="1771">
        <f t="shared" si="106"/>
        <v>0</v>
      </c>
      <c r="I469" s="1772">
        <f t="shared" si="107"/>
        <v>0</v>
      </c>
      <c r="J469" s="1789"/>
    </row>
    <row r="470" spans="1:10" ht="12" customHeight="1" x14ac:dyDescent="0.2">
      <c r="A470" s="1638" t="s">
        <v>133</v>
      </c>
      <c r="B470" s="1773">
        <f t="shared" si="103"/>
        <v>0</v>
      </c>
      <c r="C470" s="1771">
        <f>'KV_8.sz.mell.'!C191</f>
        <v>0</v>
      </c>
      <c r="D470" s="1771">
        <f>'KV_8.sz.mell.'!D191</f>
        <v>0</v>
      </c>
      <c r="E470" s="1769">
        <f t="shared" si="104"/>
        <v>0</v>
      </c>
      <c r="F470" s="1772">
        <f t="shared" si="105"/>
        <v>0</v>
      </c>
      <c r="G470" s="1771">
        <f>'KV_8.sz.mell.'!E191</f>
        <v>0</v>
      </c>
      <c r="H470" s="1771">
        <f t="shared" si="106"/>
        <v>0</v>
      </c>
      <c r="I470" s="1772">
        <f t="shared" si="107"/>
        <v>0</v>
      </c>
      <c r="J470" s="1789"/>
    </row>
    <row r="471" spans="1:10" ht="12" customHeight="1" thickBot="1" x14ac:dyDescent="0.25">
      <c r="A471" s="1638" t="s">
        <v>134</v>
      </c>
      <c r="B471" s="1773">
        <f t="shared" si="103"/>
        <v>0</v>
      </c>
      <c r="C471" s="1771">
        <f>'KV_8.sz.mell.'!C192</f>
        <v>0</v>
      </c>
      <c r="D471" s="1771">
        <f>'KV_8.sz.mell.'!D192</f>
        <v>0</v>
      </c>
      <c r="E471" s="1769">
        <f t="shared" si="104"/>
        <v>0</v>
      </c>
      <c r="F471" s="1772">
        <f t="shared" si="105"/>
        <v>0</v>
      </c>
      <c r="G471" s="1771">
        <f>'KV_8.sz.mell.'!E192</f>
        <v>0</v>
      </c>
      <c r="H471" s="1771">
        <f t="shared" si="106"/>
        <v>0</v>
      </c>
      <c r="I471" s="1772">
        <f t="shared" si="107"/>
        <v>0</v>
      </c>
      <c r="J471" s="1789"/>
    </row>
    <row r="472" spans="1:10" ht="12" customHeight="1" thickBot="1" x14ac:dyDescent="0.25">
      <c r="A472" s="1640" t="s">
        <v>135</v>
      </c>
      <c r="B472" s="1740">
        <f t="shared" ref="B472:I472" si="108">B466+SUM(B468:B471)</f>
        <v>0</v>
      </c>
      <c r="C472" s="1740">
        <f t="shared" si="108"/>
        <v>0</v>
      </c>
      <c r="D472" s="1740">
        <f t="shared" si="108"/>
        <v>0</v>
      </c>
      <c r="E472" s="1740">
        <f t="shared" si="108"/>
        <v>0</v>
      </c>
      <c r="F472" s="1740">
        <f t="shared" si="108"/>
        <v>0</v>
      </c>
      <c r="G472" s="1740">
        <f t="shared" si="108"/>
        <v>0</v>
      </c>
      <c r="H472" s="1740">
        <f t="shared" si="108"/>
        <v>0</v>
      </c>
      <c r="I472" s="1774">
        <f t="shared" si="108"/>
        <v>0</v>
      </c>
      <c r="J472" s="1789"/>
    </row>
    <row r="473" spans="1:10" ht="12" customHeight="1" x14ac:dyDescent="0.2">
      <c r="A473" s="1641" t="s">
        <v>139</v>
      </c>
      <c r="B473" s="1763">
        <f>C473+F473+I473</f>
        <v>0</v>
      </c>
      <c r="C473" s="1764">
        <f>'KV_8.sz.mell.'!C194</f>
        <v>0</v>
      </c>
      <c r="D473" s="1764">
        <f>'KV_8.sz.mell.'!D194</f>
        <v>0</v>
      </c>
      <c r="E473" s="1764">
        <f>H490</f>
        <v>0</v>
      </c>
      <c r="F473" s="1764">
        <f>D473+E473</f>
        <v>0</v>
      </c>
      <c r="G473" s="1764">
        <f>'KV_8.sz.mell.'!E194</f>
        <v>0</v>
      </c>
      <c r="H473" s="1764">
        <f>H507</f>
        <v>0</v>
      </c>
      <c r="I473" s="1767">
        <f>G473+H473</f>
        <v>0</v>
      </c>
      <c r="J473" s="1789"/>
    </row>
    <row r="474" spans="1:10" ht="12" customHeight="1" x14ac:dyDescent="0.2">
      <c r="A474" s="1642" t="s">
        <v>140</v>
      </c>
      <c r="B474" s="1768">
        <f>C474+F474+I474</f>
        <v>0</v>
      </c>
      <c r="C474" s="1771">
        <f>'KV_8.sz.mell.'!C195</f>
        <v>0</v>
      </c>
      <c r="D474" s="1771">
        <f>'KV_8.sz.mell.'!D195</f>
        <v>0</v>
      </c>
      <c r="E474" s="1771">
        <f>H491</f>
        <v>0</v>
      </c>
      <c r="F474" s="1771">
        <f>D474+E474</f>
        <v>0</v>
      </c>
      <c r="G474" s="1771">
        <f>'KV_8.sz.mell.'!E195</f>
        <v>0</v>
      </c>
      <c r="H474" s="1771">
        <f>H508</f>
        <v>0</v>
      </c>
      <c r="I474" s="1772">
        <f>G474+H474</f>
        <v>0</v>
      </c>
      <c r="J474" s="1789"/>
    </row>
    <row r="475" spans="1:10" ht="12" customHeight="1" x14ac:dyDescent="0.2">
      <c r="A475" s="1642" t="s">
        <v>141</v>
      </c>
      <c r="B475" s="1773">
        <f>C475+F475+I475</f>
        <v>0</v>
      </c>
      <c r="C475" s="1771">
        <f>'KV_8.sz.mell.'!C196</f>
        <v>0</v>
      </c>
      <c r="D475" s="1771">
        <f>'KV_8.sz.mell.'!D196</f>
        <v>0</v>
      </c>
      <c r="E475" s="1771">
        <f>H492</f>
        <v>0</v>
      </c>
      <c r="F475" s="1771">
        <f>D475+E475</f>
        <v>0</v>
      </c>
      <c r="G475" s="1771">
        <f>'KV_8.sz.mell.'!E196</f>
        <v>0</v>
      </c>
      <c r="H475" s="1771">
        <f>H509</f>
        <v>0</v>
      </c>
      <c r="I475" s="1772">
        <f>G475+H475</f>
        <v>0</v>
      </c>
      <c r="J475" s="1789"/>
    </row>
    <row r="476" spans="1:10" ht="12" customHeight="1" x14ac:dyDescent="0.2">
      <c r="A476" s="1642" t="s">
        <v>142</v>
      </c>
      <c r="B476" s="1773">
        <f>C476+F476+I476</f>
        <v>0</v>
      </c>
      <c r="C476" s="1771">
        <f>'KV_8.sz.mell.'!C197</f>
        <v>0</v>
      </c>
      <c r="D476" s="1771">
        <f>'KV_8.sz.mell.'!D197</f>
        <v>0</v>
      </c>
      <c r="E476" s="1771">
        <f>H493</f>
        <v>0</v>
      </c>
      <c r="F476" s="1771">
        <f>D476+E476</f>
        <v>0</v>
      </c>
      <c r="G476" s="1771">
        <f>'KV_8.sz.mell.'!E197</f>
        <v>0</v>
      </c>
      <c r="H476" s="1771">
        <f>H510</f>
        <v>0</v>
      </c>
      <c r="I476" s="1772">
        <f>G476+H476</f>
        <v>0</v>
      </c>
      <c r="J476" s="1789"/>
    </row>
    <row r="477" spans="1:10" ht="12" customHeight="1" thickBot="1" x14ac:dyDescent="0.25">
      <c r="A477" s="1643"/>
      <c r="B477" s="1775">
        <f>C477+F477+I477</f>
        <v>0</v>
      </c>
      <c r="C477" s="1776">
        <f>'KV_8.sz.mell.'!C198</f>
        <v>0</v>
      </c>
      <c r="D477" s="1776">
        <f>'KV_8.sz.mell.'!D198</f>
        <v>0</v>
      </c>
      <c r="E477" s="1771">
        <f>H494</f>
        <v>0</v>
      </c>
      <c r="F477" s="1776">
        <f>D477+E477</f>
        <v>0</v>
      </c>
      <c r="G477" s="1776">
        <f>'KV_8.sz.mell.'!E198</f>
        <v>0</v>
      </c>
      <c r="H477" s="1771">
        <f>H511</f>
        <v>0</v>
      </c>
      <c r="I477" s="1777">
        <f>G477+H477</f>
        <v>0</v>
      </c>
      <c r="J477" s="1789"/>
    </row>
    <row r="478" spans="1:10" ht="12" customHeight="1" thickBot="1" x14ac:dyDescent="0.25">
      <c r="A478" s="1787" t="s">
        <v>109</v>
      </c>
      <c r="B478" s="1740">
        <f t="shared" ref="B478:I478" si="109">SUM(B473:B477)</f>
        <v>0</v>
      </c>
      <c r="C478" s="1740">
        <f t="shared" si="109"/>
        <v>0</v>
      </c>
      <c r="D478" s="1740">
        <f t="shared" si="109"/>
        <v>0</v>
      </c>
      <c r="E478" s="1740">
        <f t="shared" si="109"/>
        <v>0</v>
      </c>
      <c r="F478" s="1740">
        <f t="shared" si="109"/>
        <v>0</v>
      </c>
      <c r="G478" s="1740">
        <f t="shared" si="109"/>
        <v>0</v>
      </c>
      <c r="H478" s="1740">
        <f t="shared" si="109"/>
        <v>0</v>
      </c>
      <c r="I478" s="1774">
        <f t="shared" si="109"/>
        <v>0</v>
      </c>
      <c r="J478" s="1789"/>
    </row>
    <row r="479" spans="1:10" ht="2.25" customHeight="1" x14ac:dyDescent="0.2">
      <c r="A479" s="1788"/>
      <c r="B479" s="1703"/>
      <c r="C479" s="1703"/>
      <c r="D479" s="1703"/>
      <c r="E479" s="1703"/>
      <c r="F479" s="1703"/>
      <c r="G479" s="1703"/>
      <c r="H479" s="1703"/>
      <c r="I479" s="1704"/>
      <c r="J479" s="1789"/>
    </row>
    <row r="480" spans="1:10" ht="12" customHeight="1" thickBot="1" x14ac:dyDescent="0.25">
      <c r="A480" s="2296" t="str">
        <f>CONCATENATE(RM_TARTALOMJEGYZÉK!A1,". évi költségvetést érintő módosítások")</f>
        <v>2021. évi költségvetést érintő módosítások</v>
      </c>
      <c r="B480" s="2297"/>
      <c r="C480" s="2297"/>
      <c r="D480" s="2297"/>
      <c r="E480" s="2297"/>
      <c r="F480" s="2297"/>
      <c r="G480" s="2297"/>
      <c r="H480" s="2297"/>
      <c r="I480" s="2297"/>
      <c r="J480" s="1789"/>
    </row>
    <row r="481" spans="1:10" ht="12" customHeight="1" thickBot="1" x14ac:dyDescent="0.25">
      <c r="A481" s="1705" t="s">
        <v>130</v>
      </c>
      <c r="B481" s="1706" t="s">
        <v>1101</v>
      </c>
      <c r="C481" s="1706" t="s">
        <v>1102</v>
      </c>
      <c r="D481" s="1706" t="s">
        <v>1103</v>
      </c>
      <c r="E481" s="1706" t="s">
        <v>1104</v>
      </c>
      <c r="F481" s="1706" t="s">
        <v>1105</v>
      </c>
      <c r="G481" s="1706" t="s">
        <v>1106</v>
      </c>
      <c r="H481" s="2237" t="s">
        <v>1107</v>
      </c>
      <c r="I481" s="2238"/>
      <c r="J481" s="1789"/>
    </row>
    <row r="482" spans="1:10" ht="12" customHeight="1" x14ac:dyDescent="0.2">
      <c r="A482" s="1634" t="s">
        <v>131</v>
      </c>
      <c r="B482" s="1725"/>
      <c r="C482" s="1725"/>
      <c r="D482" s="1725"/>
      <c r="E482" s="1725"/>
      <c r="F482" s="1726"/>
      <c r="G482" s="1790"/>
      <c r="H482" s="2247">
        <f t="shared" ref="H482:H487" si="110">SUM(B482:G482)</f>
        <v>0</v>
      </c>
      <c r="I482" s="2248"/>
      <c r="J482" s="1789"/>
    </row>
    <row r="483" spans="1:10" ht="12" customHeight="1" x14ac:dyDescent="0.2">
      <c r="A483" s="1636" t="s">
        <v>143</v>
      </c>
      <c r="B483" s="1728"/>
      <c r="C483" s="1728"/>
      <c r="D483" s="1728"/>
      <c r="E483" s="1728"/>
      <c r="F483" s="1729"/>
      <c r="G483" s="1791"/>
      <c r="H483" s="2231">
        <f t="shared" si="110"/>
        <v>0</v>
      </c>
      <c r="I483" s="2232"/>
      <c r="J483" s="1789"/>
    </row>
    <row r="484" spans="1:10" ht="12" customHeight="1" x14ac:dyDescent="0.2">
      <c r="A484" s="1638" t="s">
        <v>132</v>
      </c>
      <c r="B484" s="1728"/>
      <c r="C484" s="1728"/>
      <c r="D484" s="1728"/>
      <c r="E484" s="1728"/>
      <c r="F484" s="1729"/>
      <c r="G484" s="1791"/>
      <c r="H484" s="2231">
        <f t="shared" si="110"/>
        <v>0</v>
      </c>
      <c r="I484" s="2232"/>
      <c r="J484" s="1789"/>
    </row>
    <row r="485" spans="1:10" ht="12" customHeight="1" x14ac:dyDescent="0.2">
      <c r="A485" s="1638" t="s">
        <v>145</v>
      </c>
      <c r="B485" s="1728"/>
      <c r="C485" s="1728"/>
      <c r="D485" s="1728"/>
      <c r="E485" s="1728"/>
      <c r="F485" s="1729"/>
      <c r="G485" s="1791"/>
      <c r="H485" s="2231">
        <f t="shared" si="110"/>
        <v>0</v>
      </c>
      <c r="I485" s="2232"/>
      <c r="J485" s="1789"/>
    </row>
    <row r="486" spans="1:10" ht="12" customHeight="1" x14ac:dyDescent="0.2">
      <c r="A486" s="1638" t="s">
        <v>133</v>
      </c>
      <c r="B486" s="1728"/>
      <c r="C486" s="1728"/>
      <c r="D486" s="1728"/>
      <c r="E486" s="1728"/>
      <c r="F486" s="1729"/>
      <c r="G486" s="1791"/>
      <c r="H486" s="2231">
        <f t="shared" si="110"/>
        <v>0</v>
      </c>
      <c r="I486" s="2232"/>
      <c r="J486" s="1789"/>
    </row>
    <row r="487" spans="1:10" ht="12" customHeight="1" thickBot="1" x14ac:dyDescent="0.25">
      <c r="A487" s="1638" t="s">
        <v>134</v>
      </c>
      <c r="B487" s="1731"/>
      <c r="C487" s="1731"/>
      <c r="D487" s="1731"/>
      <c r="E487" s="1731"/>
      <c r="F487" s="1732"/>
      <c r="G487" s="1792"/>
      <c r="H487" s="2233">
        <f t="shared" si="110"/>
        <v>0</v>
      </c>
      <c r="I487" s="2234"/>
      <c r="J487" s="1789"/>
    </row>
    <row r="488" spans="1:10" ht="12" customHeight="1" thickBot="1" x14ac:dyDescent="0.25">
      <c r="A488" s="1707" t="s">
        <v>52</v>
      </c>
      <c r="B488" s="1708">
        <f t="shared" ref="B488:I488" si="111">B482+SUM(B484:B487)</f>
        <v>0</v>
      </c>
      <c r="C488" s="1708">
        <f t="shared" si="111"/>
        <v>0</v>
      </c>
      <c r="D488" s="1708">
        <f t="shared" si="111"/>
        <v>0</v>
      </c>
      <c r="E488" s="1708">
        <f t="shared" si="111"/>
        <v>0</v>
      </c>
      <c r="F488" s="1708">
        <f t="shared" si="111"/>
        <v>0</v>
      </c>
      <c r="G488" s="1797">
        <f t="shared" si="111"/>
        <v>0</v>
      </c>
      <c r="H488" s="2235">
        <f t="shared" si="111"/>
        <v>0</v>
      </c>
      <c r="I488" s="2236">
        <f t="shared" si="111"/>
        <v>0</v>
      </c>
      <c r="J488" s="1789"/>
    </row>
    <row r="489" spans="1:10" ht="12" customHeight="1" thickBot="1" x14ac:dyDescent="0.25">
      <c r="A489" s="1705" t="s">
        <v>56</v>
      </c>
      <c r="B489" s="1709" t="s">
        <v>1101</v>
      </c>
      <c r="C489" s="1709" t="s">
        <v>1102</v>
      </c>
      <c r="D489" s="1709" t="s">
        <v>1103</v>
      </c>
      <c r="E489" s="1709" t="s">
        <v>1104</v>
      </c>
      <c r="F489" s="1709" t="s">
        <v>1105</v>
      </c>
      <c r="G489" s="1709" t="s">
        <v>1106</v>
      </c>
      <c r="H489" s="2245" t="s">
        <v>1107</v>
      </c>
      <c r="I489" s="2246"/>
      <c r="J489" s="1789"/>
    </row>
    <row r="490" spans="1:10" ht="12" customHeight="1" x14ac:dyDescent="0.2">
      <c r="A490" s="1641" t="s">
        <v>139</v>
      </c>
      <c r="B490" s="1735"/>
      <c r="C490" s="1735"/>
      <c r="D490" s="1735"/>
      <c r="E490" s="1735"/>
      <c r="F490" s="1736"/>
      <c r="G490" s="1793"/>
      <c r="H490" s="2239">
        <f>SUM(B490:G490)</f>
        <v>0</v>
      </c>
      <c r="I490" s="2240"/>
      <c r="J490" s="1789"/>
    </row>
    <row r="491" spans="1:10" ht="12" customHeight="1" x14ac:dyDescent="0.2">
      <c r="A491" s="1642" t="s">
        <v>140</v>
      </c>
      <c r="B491" s="1728"/>
      <c r="C491" s="1728"/>
      <c r="D491" s="1728"/>
      <c r="E491" s="1728"/>
      <c r="F491" s="1729"/>
      <c r="G491" s="1791"/>
      <c r="H491" s="2231">
        <f>SUM(B491:G491)</f>
        <v>0</v>
      </c>
      <c r="I491" s="2232"/>
      <c r="J491" s="1789"/>
    </row>
    <row r="492" spans="1:10" ht="12" customHeight="1" x14ac:dyDescent="0.2">
      <c r="A492" s="1642" t="s">
        <v>141</v>
      </c>
      <c r="B492" s="1728"/>
      <c r="C492" s="1728"/>
      <c r="D492" s="1728"/>
      <c r="E492" s="1728"/>
      <c r="F492" s="1729"/>
      <c r="G492" s="1791"/>
      <c r="H492" s="2231">
        <f>SUM(B492:G492)</f>
        <v>0</v>
      </c>
      <c r="I492" s="2232"/>
      <c r="J492" s="1789"/>
    </row>
    <row r="493" spans="1:10" ht="12" customHeight="1" x14ac:dyDescent="0.2">
      <c r="A493" s="1642" t="s">
        <v>142</v>
      </c>
      <c r="B493" s="1728"/>
      <c r="C493" s="1728"/>
      <c r="D493" s="1728"/>
      <c r="E493" s="1728"/>
      <c r="F493" s="1729"/>
      <c r="G493" s="1791"/>
      <c r="H493" s="2231">
        <f>SUM(B493:G493)</f>
        <v>0</v>
      </c>
      <c r="I493" s="2232"/>
      <c r="J493" s="1789"/>
    </row>
    <row r="494" spans="1:10" ht="12" customHeight="1" thickBot="1" x14ac:dyDescent="0.25">
      <c r="A494" s="1643"/>
      <c r="B494" s="1731"/>
      <c r="C494" s="1731"/>
      <c r="D494" s="1731"/>
      <c r="E494" s="1731"/>
      <c r="F494" s="1732"/>
      <c r="G494" s="1792"/>
      <c r="H494" s="2233">
        <f>SUM(B494:G494)</f>
        <v>0</v>
      </c>
      <c r="I494" s="2234"/>
      <c r="J494" s="1789"/>
    </row>
    <row r="495" spans="1:10" ht="12" customHeight="1" thickBot="1" x14ac:dyDescent="0.25">
      <c r="A495" s="1707" t="s">
        <v>52</v>
      </c>
      <c r="B495" s="1708">
        <f>SUM(B490:B494)</f>
        <v>0</v>
      </c>
      <c r="C495" s="1708">
        <f t="shared" ref="C495:I495" si="112">SUM(C490:C494)</f>
        <v>0</v>
      </c>
      <c r="D495" s="1708">
        <f t="shared" si="112"/>
        <v>0</v>
      </c>
      <c r="E495" s="1708">
        <f t="shared" si="112"/>
        <v>0</v>
      </c>
      <c r="F495" s="1708">
        <f t="shared" si="112"/>
        <v>0</v>
      </c>
      <c r="G495" s="1797">
        <f t="shared" si="112"/>
        <v>0</v>
      </c>
      <c r="H495" s="2235">
        <f t="shared" si="112"/>
        <v>0</v>
      </c>
      <c r="I495" s="2236">
        <f t="shared" si="112"/>
        <v>0</v>
      </c>
      <c r="J495" s="1789"/>
    </row>
    <row r="496" spans="1:10" ht="2.25" customHeight="1" x14ac:dyDescent="0.2">
      <c r="A496" s="2241"/>
      <c r="B496" s="2242"/>
      <c r="C496" s="2242"/>
      <c r="D496" s="2242"/>
      <c r="E496" s="2242"/>
      <c r="F496" s="2242"/>
      <c r="G496" s="2242"/>
      <c r="H496" s="2242"/>
      <c r="I496" s="2242"/>
      <c r="J496" s="1710"/>
    </row>
    <row r="497" spans="1:10" ht="12" customHeight="1" thickBot="1" x14ac:dyDescent="0.25">
      <c r="A497" s="2296" t="str">
        <f>CONCATENATE(RM_TARTALOMJEGYZÉK!A1,". utáni  költségvetést érintő módosítások")</f>
        <v>2021. utáni  költségvetést érintő módosítások</v>
      </c>
      <c r="B497" s="2297"/>
      <c r="C497" s="2297"/>
      <c r="D497" s="2297"/>
      <c r="E497" s="2297"/>
      <c r="F497" s="2297"/>
      <c r="G497" s="2297"/>
      <c r="H497" s="2297"/>
      <c r="I497" s="2297"/>
      <c r="J497" s="1710"/>
    </row>
    <row r="498" spans="1:10" ht="12" customHeight="1" thickBot="1" x14ac:dyDescent="0.25">
      <c r="A498" s="1705" t="s">
        <v>130</v>
      </c>
      <c r="B498" s="1706" t="s">
        <v>1101</v>
      </c>
      <c r="C498" s="1706" t="s">
        <v>1102</v>
      </c>
      <c r="D498" s="1706" t="s">
        <v>1103</v>
      </c>
      <c r="E498" s="1706" t="s">
        <v>1104</v>
      </c>
      <c r="F498" s="1706" t="s">
        <v>1105</v>
      </c>
      <c r="G498" s="1706" t="s">
        <v>1106</v>
      </c>
      <c r="H498" s="2237" t="s">
        <v>1107</v>
      </c>
      <c r="I498" s="2238"/>
      <c r="J498" s="1710"/>
    </row>
    <row r="499" spans="1:10" ht="12" customHeight="1" x14ac:dyDescent="0.2">
      <c r="A499" s="1634" t="s">
        <v>131</v>
      </c>
      <c r="B499" s="1735"/>
      <c r="C499" s="1735"/>
      <c r="D499" s="1735"/>
      <c r="E499" s="1735"/>
      <c r="F499" s="1736"/>
      <c r="G499" s="1736"/>
      <c r="H499" s="2239">
        <f t="shared" ref="H499:H504" si="113">SUM(B499:G499)</f>
        <v>0</v>
      </c>
      <c r="I499" s="2240"/>
      <c r="J499" s="1710"/>
    </row>
    <row r="500" spans="1:10" ht="12" customHeight="1" x14ac:dyDescent="0.2">
      <c r="A500" s="1636" t="s">
        <v>143</v>
      </c>
      <c r="B500" s="1728"/>
      <c r="C500" s="1728"/>
      <c r="D500" s="1728"/>
      <c r="E500" s="1728"/>
      <c r="F500" s="1729"/>
      <c r="G500" s="1738"/>
      <c r="H500" s="2231">
        <f t="shared" si="113"/>
        <v>0</v>
      </c>
      <c r="I500" s="2232"/>
      <c r="J500" s="1710"/>
    </row>
    <row r="501" spans="1:10" ht="12" customHeight="1" x14ac:dyDescent="0.2">
      <c r="A501" s="1638" t="s">
        <v>132</v>
      </c>
      <c r="B501" s="1728"/>
      <c r="C501" s="1728"/>
      <c r="D501" s="1728"/>
      <c r="E501" s="1728"/>
      <c r="F501" s="1729"/>
      <c r="G501" s="1738"/>
      <c r="H501" s="2231">
        <f t="shared" si="113"/>
        <v>0</v>
      </c>
      <c r="I501" s="2232"/>
      <c r="J501" s="1710"/>
    </row>
    <row r="502" spans="1:10" ht="12" customHeight="1" x14ac:dyDescent="0.2">
      <c r="A502" s="1638" t="s">
        <v>145</v>
      </c>
      <c r="B502" s="1728"/>
      <c r="C502" s="1728"/>
      <c r="D502" s="1728"/>
      <c r="E502" s="1728"/>
      <c r="F502" s="1729"/>
      <c r="G502" s="1738"/>
      <c r="H502" s="2231">
        <f t="shared" si="113"/>
        <v>0</v>
      </c>
      <c r="I502" s="2232"/>
      <c r="J502" s="1710"/>
    </row>
    <row r="503" spans="1:10" ht="12" customHeight="1" x14ac:dyDescent="0.2">
      <c r="A503" s="1638" t="s">
        <v>133</v>
      </c>
      <c r="B503" s="1728"/>
      <c r="C503" s="1728"/>
      <c r="D503" s="1728"/>
      <c r="E503" s="1728"/>
      <c r="F503" s="1729"/>
      <c r="G503" s="1738"/>
      <c r="H503" s="2231">
        <f t="shared" si="113"/>
        <v>0</v>
      </c>
      <c r="I503" s="2232"/>
      <c r="J503" s="1710"/>
    </row>
    <row r="504" spans="1:10" ht="12" customHeight="1" thickBot="1" x14ac:dyDescent="0.25">
      <c r="A504" s="1638" t="s">
        <v>134</v>
      </c>
      <c r="B504" s="1731"/>
      <c r="C504" s="1731"/>
      <c r="D504" s="1731"/>
      <c r="E504" s="1731"/>
      <c r="F504" s="1732"/>
      <c r="G504" s="1739"/>
      <c r="H504" s="2233">
        <f t="shared" si="113"/>
        <v>0</v>
      </c>
      <c r="I504" s="2234"/>
      <c r="J504" s="1710"/>
    </row>
    <row r="505" spans="1:10" ht="12" customHeight="1" thickBot="1" x14ac:dyDescent="0.25">
      <c r="A505" s="1707" t="s">
        <v>52</v>
      </c>
      <c r="B505" s="1708">
        <f t="shared" ref="B505:I505" si="114">B499+SUM(B501:B504)</f>
        <v>0</v>
      </c>
      <c r="C505" s="1708">
        <f t="shared" si="114"/>
        <v>0</v>
      </c>
      <c r="D505" s="1708">
        <f t="shared" si="114"/>
        <v>0</v>
      </c>
      <c r="E505" s="1708">
        <f t="shared" si="114"/>
        <v>0</v>
      </c>
      <c r="F505" s="1708">
        <f t="shared" si="114"/>
        <v>0</v>
      </c>
      <c r="G505" s="1708">
        <f t="shared" si="114"/>
        <v>0</v>
      </c>
      <c r="H505" s="2235">
        <f t="shared" si="114"/>
        <v>0</v>
      </c>
      <c r="I505" s="2236">
        <f t="shared" si="114"/>
        <v>0</v>
      </c>
      <c r="J505" s="1710"/>
    </row>
    <row r="506" spans="1:10" ht="12" customHeight="1" thickBot="1" x14ac:dyDescent="0.25">
      <c r="A506" s="1705" t="s">
        <v>56</v>
      </c>
      <c r="B506" s="1706" t="s">
        <v>1101</v>
      </c>
      <c r="C506" s="1706" t="s">
        <v>1102</v>
      </c>
      <c r="D506" s="1706" t="s">
        <v>1103</v>
      </c>
      <c r="E506" s="1706" t="s">
        <v>1104</v>
      </c>
      <c r="F506" s="1706" t="s">
        <v>1105</v>
      </c>
      <c r="G506" s="1706" t="s">
        <v>1106</v>
      </c>
      <c r="H506" s="2237" t="s">
        <v>1107</v>
      </c>
      <c r="I506" s="2238"/>
      <c r="J506" s="1710"/>
    </row>
    <row r="507" spans="1:10" ht="12" customHeight="1" x14ac:dyDescent="0.2">
      <c r="A507" s="1641" t="s">
        <v>139</v>
      </c>
      <c r="B507" s="1735"/>
      <c r="C507" s="1735"/>
      <c r="D507" s="1735"/>
      <c r="E507" s="1735"/>
      <c r="F507" s="1736"/>
      <c r="G507" s="1736"/>
      <c r="H507" s="2239">
        <f>SUM(B507:G507)</f>
        <v>0</v>
      </c>
      <c r="I507" s="2240"/>
      <c r="J507" s="1710"/>
    </row>
    <row r="508" spans="1:10" ht="12" customHeight="1" x14ac:dyDescent="0.2">
      <c r="A508" s="1642" t="s">
        <v>140</v>
      </c>
      <c r="B508" s="1728"/>
      <c r="C508" s="1728"/>
      <c r="D508" s="1728"/>
      <c r="E508" s="1728"/>
      <c r="F508" s="1729"/>
      <c r="G508" s="1738"/>
      <c r="H508" s="2231">
        <f>SUM(B508:G508)</f>
        <v>0</v>
      </c>
      <c r="I508" s="2232"/>
      <c r="J508" s="1710"/>
    </row>
    <row r="509" spans="1:10" ht="12" customHeight="1" x14ac:dyDescent="0.2">
      <c r="A509" s="1642" t="s">
        <v>141</v>
      </c>
      <c r="B509" s="1728"/>
      <c r="C509" s="1728"/>
      <c r="D509" s="1728"/>
      <c r="E509" s="1728"/>
      <c r="F509" s="1729"/>
      <c r="G509" s="1738"/>
      <c r="H509" s="2231">
        <f>SUM(B509:G509)</f>
        <v>0</v>
      </c>
      <c r="I509" s="2232"/>
      <c r="J509" s="1710"/>
    </row>
    <row r="510" spans="1:10" ht="12" customHeight="1" x14ac:dyDescent="0.2">
      <c r="A510" s="1642" t="s">
        <v>142</v>
      </c>
      <c r="B510" s="1728"/>
      <c r="C510" s="1728"/>
      <c r="D510" s="1728"/>
      <c r="E510" s="1728"/>
      <c r="F510" s="1729"/>
      <c r="G510" s="1738"/>
      <c r="H510" s="2231">
        <f>SUM(B510:G510)</f>
        <v>0</v>
      </c>
      <c r="I510" s="2232"/>
      <c r="J510" s="1710"/>
    </row>
    <row r="511" spans="1:10" ht="12" customHeight="1" thickBot="1" x14ac:dyDescent="0.25">
      <c r="A511" s="1643"/>
      <c r="B511" s="1731"/>
      <c r="C511" s="1731"/>
      <c r="D511" s="1731"/>
      <c r="E511" s="1731"/>
      <c r="F511" s="1732"/>
      <c r="G511" s="1739"/>
      <c r="H511" s="2233">
        <f>SUM(B511:G511)</f>
        <v>0</v>
      </c>
      <c r="I511" s="2234"/>
      <c r="J511" s="1710"/>
    </row>
    <row r="512" spans="1:10" ht="12" customHeight="1" thickBot="1" x14ac:dyDescent="0.25">
      <c r="A512" s="1707" t="s">
        <v>52</v>
      </c>
      <c r="B512" s="1708">
        <f t="shared" ref="B512:I512" si="115">SUM(B507:B511)</f>
        <v>0</v>
      </c>
      <c r="C512" s="1708">
        <f t="shared" si="115"/>
        <v>0</v>
      </c>
      <c r="D512" s="1708">
        <f t="shared" si="115"/>
        <v>0</v>
      </c>
      <c r="E512" s="1708">
        <f t="shared" si="115"/>
        <v>0</v>
      </c>
      <c r="F512" s="1708">
        <f t="shared" si="115"/>
        <v>0</v>
      </c>
      <c r="G512" s="1708">
        <f t="shared" si="115"/>
        <v>0</v>
      </c>
      <c r="H512" s="2235">
        <f t="shared" si="115"/>
        <v>0</v>
      </c>
      <c r="I512" s="2236">
        <f t="shared" si="115"/>
        <v>0</v>
      </c>
      <c r="J512" s="1710"/>
    </row>
    <row r="514" spans="1:9" ht="12" customHeight="1" x14ac:dyDescent="0.2">
      <c r="A514" s="2136" t="s">
        <v>136</v>
      </c>
      <c r="B514" s="2136"/>
      <c r="C514" s="2267"/>
      <c r="D514" s="2267"/>
      <c r="E514" s="2267"/>
      <c r="F514" s="2267"/>
      <c r="G514" s="2267"/>
      <c r="H514" s="2267"/>
      <c r="I514" s="2267"/>
    </row>
    <row r="515" spans="1:9" ht="12" customHeight="1" thickBot="1" x14ac:dyDescent="0.25">
      <c r="A515" s="1780"/>
      <c r="B515" s="1780"/>
      <c r="C515" s="1780"/>
      <c r="D515" s="1780"/>
      <c r="E515" s="1780"/>
      <c r="F515" s="1780"/>
      <c r="G515" s="1780"/>
      <c r="H515" s="2268" t="s">
        <v>559</v>
      </c>
      <c r="I515" s="2268"/>
    </row>
    <row r="516" spans="1:9" ht="12" customHeight="1" thickBot="1" x14ac:dyDescent="0.25">
      <c r="A516" s="2249" t="s">
        <v>130</v>
      </c>
      <c r="B516" s="2252" t="s">
        <v>796</v>
      </c>
      <c r="C516" s="2253"/>
      <c r="D516" s="2253"/>
      <c r="E516" s="2253"/>
      <c r="F516" s="2254"/>
      <c r="G516" s="2254"/>
      <c r="H516" s="2254"/>
      <c r="I516" s="2255"/>
    </row>
    <row r="517" spans="1:9" ht="12" customHeight="1" thickBot="1" x14ac:dyDescent="0.25">
      <c r="A517" s="2250"/>
      <c r="B517" s="2256" t="s">
        <v>1099</v>
      </c>
      <c r="C517" s="2259" t="s">
        <v>1087</v>
      </c>
      <c r="D517" s="2260"/>
      <c r="E517" s="2260"/>
      <c r="F517" s="2260"/>
      <c r="G517" s="2260"/>
      <c r="H517" s="2260"/>
      <c r="I517" s="2261"/>
    </row>
    <row r="518" spans="1:9" ht="12" customHeight="1" thickBot="1" x14ac:dyDescent="0.25">
      <c r="A518" s="2250"/>
      <c r="B518" s="2257"/>
      <c r="C518" s="2256" t="str">
        <f>CONCATENATE(RM_TARTALOMJEGYZÉK!$A$1,". előtti forrás, kiadás")</f>
        <v>2021. előtti forrás, kiadás</v>
      </c>
      <c r="D518" s="1781" t="s">
        <v>798</v>
      </c>
      <c r="E518" s="1781" t="s">
        <v>1084</v>
      </c>
      <c r="F518" s="1781" t="s">
        <v>799</v>
      </c>
      <c r="G518" s="1781" t="s">
        <v>798</v>
      </c>
      <c r="H518" s="1781" t="s">
        <v>1084</v>
      </c>
      <c r="I518" s="1781" t="s">
        <v>799</v>
      </c>
    </row>
    <row r="519" spans="1:9" ht="12" customHeight="1" thickBot="1" x14ac:dyDescent="0.25">
      <c r="A519" s="2251"/>
      <c r="B519" s="2258"/>
      <c r="C519" s="2262"/>
      <c r="D519" s="2263" t="str">
        <f>CONCATENATE(RM_TARTALOMJEGYZÉK!$A$1,". évi")</f>
        <v>2021. évi</v>
      </c>
      <c r="E519" s="2264"/>
      <c r="F519" s="2265"/>
      <c r="G519" s="2263" t="str">
        <f>CONCATENATE(RM_TARTALOMJEGYZÉK!$A$1,". után")</f>
        <v>2021. után</v>
      </c>
      <c r="H519" s="2266"/>
      <c r="I519" s="2265"/>
    </row>
    <row r="520" spans="1:9" ht="12" customHeight="1" thickBot="1" x14ac:dyDescent="0.25">
      <c r="A520" s="1782" t="s">
        <v>488</v>
      </c>
      <c r="B520" s="1795" t="s">
        <v>1100</v>
      </c>
      <c r="C520" s="1784" t="s">
        <v>490</v>
      </c>
      <c r="D520" s="1785" t="s">
        <v>492</v>
      </c>
      <c r="E520" s="1785" t="s">
        <v>491</v>
      </c>
      <c r="F520" s="1784" t="s">
        <v>1088</v>
      </c>
      <c r="G520" s="1784" t="s">
        <v>494</v>
      </c>
      <c r="H520" s="1784" t="s">
        <v>495</v>
      </c>
      <c r="I520" s="1786" t="s">
        <v>1089</v>
      </c>
    </row>
    <row r="521" spans="1:9" ht="12" customHeight="1" x14ac:dyDescent="0.2">
      <c r="A521" s="1634" t="s">
        <v>131</v>
      </c>
      <c r="B521" s="1763">
        <f t="shared" ref="B521:B526" si="116">C521+F521+I521</f>
        <v>0</v>
      </c>
      <c r="C521" s="1763">
        <f>'KV_8.sz.mell.'!C208</f>
        <v>0</v>
      </c>
      <c r="D521" s="1764">
        <f>'KV_8.sz.mell.'!D208</f>
        <v>0</v>
      </c>
      <c r="E521" s="1764">
        <f t="shared" ref="E521:E526" si="117">H537</f>
        <v>0</v>
      </c>
      <c r="F521" s="1765">
        <f t="shared" ref="F521:F526" si="118">D521+E521</f>
        <v>0</v>
      </c>
      <c r="G521" s="1764">
        <f>'KV_8.sz.mell.'!E208</f>
        <v>0</v>
      </c>
      <c r="H521" s="1766">
        <f t="shared" ref="H521:H526" si="119">H554</f>
        <v>0</v>
      </c>
      <c r="I521" s="1767">
        <f t="shared" ref="I521:I526" si="120">G521+H521</f>
        <v>0</v>
      </c>
    </row>
    <row r="522" spans="1:9" ht="12" customHeight="1" x14ac:dyDescent="0.2">
      <c r="A522" s="1636" t="s">
        <v>143</v>
      </c>
      <c r="B522" s="1768">
        <f t="shared" si="116"/>
        <v>0</v>
      </c>
      <c r="C522" s="1769">
        <f>'KV_8.sz.mell.'!C209</f>
        <v>0</v>
      </c>
      <c r="D522" s="1769">
        <f>'KV_8.sz.mell.'!D209</f>
        <v>0</v>
      </c>
      <c r="E522" s="1769">
        <f t="shared" si="117"/>
        <v>0</v>
      </c>
      <c r="F522" s="1770">
        <f t="shared" si="118"/>
        <v>0</v>
      </c>
      <c r="G522" s="1769">
        <f>'KV_8.sz.mell.'!E209</f>
        <v>0</v>
      </c>
      <c r="H522" s="1771">
        <f t="shared" si="119"/>
        <v>0</v>
      </c>
      <c r="I522" s="1772">
        <f t="shared" si="120"/>
        <v>0</v>
      </c>
    </row>
    <row r="523" spans="1:9" ht="12" customHeight="1" x14ac:dyDescent="0.2">
      <c r="A523" s="1638" t="s">
        <v>132</v>
      </c>
      <c r="B523" s="1773">
        <f t="shared" si="116"/>
        <v>0</v>
      </c>
      <c r="C523" s="1771">
        <f>'KV_8.sz.mell.'!C210</f>
        <v>0</v>
      </c>
      <c r="D523" s="1771">
        <f>'KV_8.sz.mell.'!D210</f>
        <v>0</v>
      </c>
      <c r="E523" s="1769">
        <f t="shared" si="117"/>
        <v>0</v>
      </c>
      <c r="F523" s="1772">
        <f t="shared" si="118"/>
        <v>0</v>
      </c>
      <c r="G523" s="1771">
        <f>'KV_8.sz.mell.'!E210</f>
        <v>0</v>
      </c>
      <c r="H523" s="1771">
        <f t="shared" si="119"/>
        <v>0</v>
      </c>
      <c r="I523" s="1772">
        <f t="shared" si="120"/>
        <v>0</v>
      </c>
    </row>
    <row r="524" spans="1:9" ht="12" customHeight="1" x14ac:dyDescent="0.2">
      <c r="A524" s="1638" t="s">
        <v>145</v>
      </c>
      <c r="B524" s="1773">
        <f t="shared" si="116"/>
        <v>0</v>
      </c>
      <c r="C524" s="1771">
        <f>'KV_8.sz.mell.'!C211</f>
        <v>0</v>
      </c>
      <c r="D524" s="1771">
        <f>'KV_8.sz.mell.'!D211</f>
        <v>0</v>
      </c>
      <c r="E524" s="1769">
        <f t="shared" si="117"/>
        <v>0</v>
      </c>
      <c r="F524" s="1772">
        <f t="shared" si="118"/>
        <v>0</v>
      </c>
      <c r="G524" s="1771">
        <f>'KV_8.sz.mell.'!E211</f>
        <v>0</v>
      </c>
      <c r="H524" s="1771">
        <f t="shared" si="119"/>
        <v>0</v>
      </c>
      <c r="I524" s="1772">
        <f t="shared" si="120"/>
        <v>0</v>
      </c>
    </row>
    <row r="525" spans="1:9" ht="12" customHeight="1" x14ac:dyDescent="0.2">
      <c r="A525" s="1638" t="s">
        <v>133</v>
      </c>
      <c r="B525" s="1773">
        <f t="shared" si="116"/>
        <v>0</v>
      </c>
      <c r="C525" s="1771">
        <f>'KV_8.sz.mell.'!C212</f>
        <v>0</v>
      </c>
      <c r="D525" s="1771">
        <f>'KV_8.sz.mell.'!D212</f>
        <v>0</v>
      </c>
      <c r="E525" s="1769">
        <f t="shared" si="117"/>
        <v>0</v>
      </c>
      <c r="F525" s="1772">
        <f t="shared" si="118"/>
        <v>0</v>
      </c>
      <c r="G525" s="1771">
        <f>'KV_8.sz.mell.'!E212</f>
        <v>0</v>
      </c>
      <c r="H525" s="1771">
        <f t="shared" si="119"/>
        <v>0</v>
      </c>
      <c r="I525" s="1772">
        <f t="shared" si="120"/>
        <v>0</v>
      </c>
    </row>
    <row r="526" spans="1:9" ht="12" customHeight="1" thickBot="1" x14ac:dyDescent="0.25">
      <c r="A526" s="1638" t="s">
        <v>134</v>
      </c>
      <c r="B526" s="1773">
        <f t="shared" si="116"/>
        <v>0</v>
      </c>
      <c r="C526" s="1771">
        <f>'KV_8.sz.mell.'!C213</f>
        <v>0</v>
      </c>
      <c r="D526" s="1771">
        <f>'KV_8.sz.mell.'!D213</f>
        <v>0</v>
      </c>
      <c r="E526" s="1769">
        <f t="shared" si="117"/>
        <v>0</v>
      </c>
      <c r="F526" s="1772">
        <f t="shared" si="118"/>
        <v>0</v>
      </c>
      <c r="G526" s="1771">
        <f>'KV_8.sz.mell.'!E213</f>
        <v>0</v>
      </c>
      <c r="H526" s="1771">
        <f t="shared" si="119"/>
        <v>0</v>
      </c>
      <c r="I526" s="1772">
        <f t="shared" si="120"/>
        <v>0</v>
      </c>
    </row>
    <row r="527" spans="1:9" ht="12" customHeight="1" thickBot="1" x14ac:dyDescent="0.25">
      <c r="A527" s="1640" t="s">
        <v>135</v>
      </c>
      <c r="B527" s="1740">
        <f t="shared" ref="B527:I527" si="121">B521+SUM(B523:B526)</f>
        <v>0</v>
      </c>
      <c r="C527" s="1740">
        <f t="shared" si="121"/>
        <v>0</v>
      </c>
      <c r="D527" s="1740">
        <f t="shared" si="121"/>
        <v>0</v>
      </c>
      <c r="E527" s="1740">
        <f t="shared" si="121"/>
        <v>0</v>
      </c>
      <c r="F527" s="1740">
        <f t="shared" si="121"/>
        <v>0</v>
      </c>
      <c r="G527" s="1740">
        <f t="shared" si="121"/>
        <v>0</v>
      </c>
      <c r="H527" s="1740">
        <f t="shared" si="121"/>
        <v>0</v>
      </c>
      <c r="I527" s="1774">
        <f t="shared" si="121"/>
        <v>0</v>
      </c>
    </row>
    <row r="528" spans="1:9" ht="12" customHeight="1" x14ac:dyDescent="0.2">
      <c r="A528" s="1641" t="s">
        <v>139</v>
      </c>
      <c r="B528" s="1763">
        <f>C528+F528+I528</f>
        <v>0</v>
      </c>
      <c r="C528" s="1764">
        <f>'KV_8.sz.mell.'!C215</f>
        <v>0</v>
      </c>
      <c r="D528" s="1764">
        <f>'KV_8.sz.mell.'!D215</f>
        <v>0</v>
      </c>
      <c r="E528" s="1764">
        <f>H545</f>
        <v>0</v>
      </c>
      <c r="F528" s="1764">
        <f>D528+E528</f>
        <v>0</v>
      </c>
      <c r="G528" s="1764">
        <f>'KV_8.sz.mell.'!E215</f>
        <v>0</v>
      </c>
      <c r="H528" s="1764">
        <f>H562</f>
        <v>0</v>
      </c>
      <c r="I528" s="1767">
        <f>G528+H528</f>
        <v>0</v>
      </c>
    </row>
    <row r="529" spans="1:9" ht="12" customHeight="1" x14ac:dyDescent="0.2">
      <c r="A529" s="1642" t="s">
        <v>140</v>
      </c>
      <c r="B529" s="1768">
        <f>C529+F529+I529</f>
        <v>0</v>
      </c>
      <c r="C529" s="1771">
        <f>'KV_8.sz.mell.'!C216</f>
        <v>0</v>
      </c>
      <c r="D529" s="1771">
        <f>'KV_8.sz.mell.'!D216</f>
        <v>0</v>
      </c>
      <c r="E529" s="1771">
        <f>H546</f>
        <v>0</v>
      </c>
      <c r="F529" s="1771">
        <f>D529+E529</f>
        <v>0</v>
      </c>
      <c r="G529" s="1771">
        <f>'KV_8.sz.mell.'!E216</f>
        <v>0</v>
      </c>
      <c r="H529" s="1771">
        <f>H563</f>
        <v>0</v>
      </c>
      <c r="I529" s="1772">
        <f>G529+H529</f>
        <v>0</v>
      </c>
    </row>
    <row r="530" spans="1:9" ht="12" customHeight="1" x14ac:dyDescent="0.2">
      <c r="A530" s="1642" t="s">
        <v>141</v>
      </c>
      <c r="B530" s="1773">
        <f>C530+F530+I530</f>
        <v>0</v>
      </c>
      <c r="C530" s="1771">
        <f>'KV_8.sz.mell.'!C217</f>
        <v>0</v>
      </c>
      <c r="D530" s="1771">
        <f>'KV_8.sz.mell.'!D217</f>
        <v>0</v>
      </c>
      <c r="E530" s="1771">
        <f>H547</f>
        <v>0</v>
      </c>
      <c r="F530" s="1771">
        <f>D530+E530</f>
        <v>0</v>
      </c>
      <c r="G530" s="1771">
        <f>'KV_8.sz.mell.'!E217</f>
        <v>0</v>
      </c>
      <c r="H530" s="1771">
        <f>H564</f>
        <v>0</v>
      </c>
      <c r="I530" s="1772">
        <f>G530+H530</f>
        <v>0</v>
      </c>
    </row>
    <row r="531" spans="1:9" ht="12" customHeight="1" x14ac:dyDescent="0.2">
      <c r="A531" s="1642" t="s">
        <v>142</v>
      </c>
      <c r="B531" s="1773">
        <f>C531+F531+I531</f>
        <v>0</v>
      </c>
      <c r="C531" s="1771">
        <f>'KV_8.sz.mell.'!C218</f>
        <v>0</v>
      </c>
      <c r="D531" s="1771">
        <f>'KV_8.sz.mell.'!D218</f>
        <v>0</v>
      </c>
      <c r="E531" s="1771">
        <f>H548</f>
        <v>0</v>
      </c>
      <c r="F531" s="1771">
        <f>D531+E531</f>
        <v>0</v>
      </c>
      <c r="G531" s="1771">
        <f>'KV_8.sz.mell.'!E218</f>
        <v>0</v>
      </c>
      <c r="H531" s="1771">
        <f>H565</f>
        <v>0</v>
      </c>
      <c r="I531" s="1772">
        <f>G531+H531</f>
        <v>0</v>
      </c>
    </row>
    <row r="532" spans="1:9" ht="12" customHeight="1" thickBot="1" x14ac:dyDescent="0.25">
      <c r="A532" s="1643"/>
      <c r="B532" s="1775">
        <f>C532+F532+I532</f>
        <v>0</v>
      </c>
      <c r="C532" s="1776">
        <f>'KV_8.sz.mell.'!C219</f>
        <v>0</v>
      </c>
      <c r="D532" s="1776">
        <f>'KV_8.sz.mell.'!D219</f>
        <v>0</v>
      </c>
      <c r="E532" s="1771">
        <f>H549</f>
        <v>0</v>
      </c>
      <c r="F532" s="1776">
        <f>D532+E532</f>
        <v>0</v>
      </c>
      <c r="G532" s="1776">
        <f>'KV_8.sz.mell.'!E219</f>
        <v>0</v>
      </c>
      <c r="H532" s="1771">
        <f>H566</f>
        <v>0</v>
      </c>
      <c r="I532" s="1777">
        <f>G532+H532</f>
        <v>0</v>
      </c>
    </row>
    <row r="533" spans="1:9" ht="12" customHeight="1" thickBot="1" x14ac:dyDescent="0.25">
      <c r="A533" s="1787" t="s">
        <v>109</v>
      </c>
      <c r="B533" s="1740">
        <f t="shared" ref="B533:I533" si="122">SUM(B528:B532)</f>
        <v>0</v>
      </c>
      <c r="C533" s="1740">
        <f t="shared" si="122"/>
        <v>0</v>
      </c>
      <c r="D533" s="1740">
        <f t="shared" si="122"/>
        <v>0</v>
      </c>
      <c r="E533" s="1740">
        <f t="shared" si="122"/>
        <v>0</v>
      </c>
      <c r="F533" s="1740">
        <f t="shared" si="122"/>
        <v>0</v>
      </c>
      <c r="G533" s="1740">
        <f t="shared" si="122"/>
        <v>0</v>
      </c>
      <c r="H533" s="1740">
        <f t="shared" si="122"/>
        <v>0</v>
      </c>
      <c r="I533" s="1774">
        <f t="shared" si="122"/>
        <v>0</v>
      </c>
    </row>
    <row r="534" spans="1:9" ht="12" customHeight="1" x14ac:dyDescent="0.2">
      <c r="A534" s="1788"/>
      <c r="B534" s="1703"/>
      <c r="C534" s="1703"/>
      <c r="D534" s="1703"/>
      <c r="E534" s="1703"/>
      <c r="F534" s="1703"/>
      <c r="G534" s="1703"/>
      <c r="H534" s="1703"/>
      <c r="I534" s="1704"/>
    </row>
    <row r="535" spans="1:9" ht="12" customHeight="1" thickBot="1" x14ac:dyDescent="0.25">
      <c r="A535" s="2243" t="str">
        <f>CONCATENATE(RM_TARTALOMJEGYZÉK!$A$1,". évi költségvetést érintő módosítások")</f>
        <v>2021. évi költségvetést érintő módosítások</v>
      </c>
      <c r="B535" s="2244"/>
      <c r="C535" s="2244"/>
      <c r="D535" s="2244"/>
      <c r="E535" s="2244"/>
      <c r="F535" s="2244"/>
      <c r="G535" s="2244"/>
      <c r="H535" s="2244"/>
      <c r="I535" s="2244"/>
    </row>
    <row r="536" spans="1:9" ht="12" customHeight="1" thickBot="1" x14ac:dyDescent="0.25">
      <c r="A536" s="1705" t="s">
        <v>130</v>
      </c>
      <c r="B536" s="1706" t="s">
        <v>1101</v>
      </c>
      <c r="C536" s="1706" t="s">
        <v>1102</v>
      </c>
      <c r="D536" s="1706" t="s">
        <v>1103</v>
      </c>
      <c r="E536" s="1706" t="s">
        <v>1104</v>
      </c>
      <c r="F536" s="1706" t="s">
        <v>1105</v>
      </c>
      <c r="G536" s="1706" t="s">
        <v>1106</v>
      </c>
      <c r="H536" s="2237" t="s">
        <v>1107</v>
      </c>
      <c r="I536" s="2238"/>
    </row>
    <row r="537" spans="1:9" ht="12" customHeight="1" x14ac:dyDescent="0.2">
      <c r="A537" s="1634" t="s">
        <v>131</v>
      </c>
      <c r="B537" s="1725"/>
      <c r="C537" s="1725"/>
      <c r="D537" s="1725"/>
      <c r="E537" s="1725"/>
      <c r="F537" s="1726"/>
      <c r="G537" s="1790"/>
      <c r="H537" s="2247">
        <f t="shared" ref="H537:H542" si="123">SUM(B537:G537)</f>
        <v>0</v>
      </c>
      <c r="I537" s="2248"/>
    </row>
    <row r="538" spans="1:9" ht="12" customHeight="1" x14ac:dyDescent="0.2">
      <c r="A538" s="1636" t="s">
        <v>143</v>
      </c>
      <c r="B538" s="1728"/>
      <c r="C538" s="1728"/>
      <c r="D538" s="1728"/>
      <c r="E538" s="1728"/>
      <c r="F538" s="1729"/>
      <c r="G538" s="1791"/>
      <c r="H538" s="2231">
        <f t="shared" si="123"/>
        <v>0</v>
      </c>
      <c r="I538" s="2232"/>
    </row>
    <row r="539" spans="1:9" ht="12" customHeight="1" x14ac:dyDescent="0.2">
      <c r="A539" s="1638" t="s">
        <v>132</v>
      </c>
      <c r="B539" s="1728"/>
      <c r="C539" s="1728"/>
      <c r="D539" s="1728"/>
      <c r="E539" s="1728"/>
      <c r="F539" s="1729"/>
      <c r="G539" s="1791"/>
      <c r="H539" s="2231">
        <f t="shared" si="123"/>
        <v>0</v>
      </c>
      <c r="I539" s="2232"/>
    </row>
    <row r="540" spans="1:9" ht="12" customHeight="1" x14ac:dyDescent="0.2">
      <c r="A540" s="1638" t="s">
        <v>145</v>
      </c>
      <c r="B540" s="1728"/>
      <c r="C540" s="1728"/>
      <c r="D540" s="1728"/>
      <c r="E540" s="1728"/>
      <c r="F540" s="1729"/>
      <c r="G540" s="1791"/>
      <c r="H540" s="2231">
        <f t="shared" si="123"/>
        <v>0</v>
      </c>
      <c r="I540" s="2232"/>
    </row>
    <row r="541" spans="1:9" ht="12" customHeight="1" x14ac:dyDescent="0.2">
      <c r="A541" s="1638" t="s">
        <v>133</v>
      </c>
      <c r="B541" s="1728"/>
      <c r="C541" s="1728"/>
      <c r="D541" s="1728"/>
      <c r="E541" s="1728"/>
      <c r="F541" s="1729"/>
      <c r="G541" s="1791"/>
      <c r="H541" s="2231">
        <f t="shared" si="123"/>
        <v>0</v>
      </c>
      <c r="I541" s="2232"/>
    </row>
    <row r="542" spans="1:9" ht="12" customHeight="1" thickBot="1" x14ac:dyDescent="0.25">
      <c r="A542" s="1638" t="s">
        <v>134</v>
      </c>
      <c r="B542" s="1731"/>
      <c r="C542" s="1731"/>
      <c r="D542" s="1731"/>
      <c r="E542" s="1731"/>
      <c r="F542" s="1732"/>
      <c r="G542" s="1792"/>
      <c r="H542" s="2233">
        <f t="shared" si="123"/>
        <v>0</v>
      </c>
      <c r="I542" s="2234"/>
    </row>
    <row r="543" spans="1:9" ht="12" customHeight="1" thickBot="1" x14ac:dyDescent="0.25">
      <c r="A543" s="1707" t="s">
        <v>52</v>
      </c>
      <c r="B543" s="1708">
        <f t="shared" ref="B543:I543" si="124">B537+SUM(B539:B542)</f>
        <v>0</v>
      </c>
      <c r="C543" s="1708">
        <f t="shared" si="124"/>
        <v>0</v>
      </c>
      <c r="D543" s="1708">
        <f t="shared" si="124"/>
        <v>0</v>
      </c>
      <c r="E543" s="1708">
        <f t="shared" si="124"/>
        <v>0</v>
      </c>
      <c r="F543" s="1708">
        <f t="shared" si="124"/>
        <v>0</v>
      </c>
      <c r="G543" s="1797">
        <f t="shared" si="124"/>
        <v>0</v>
      </c>
      <c r="H543" s="2235">
        <f t="shared" si="124"/>
        <v>0</v>
      </c>
      <c r="I543" s="2236">
        <f t="shared" si="124"/>
        <v>0</v>
      </c>
    </row>
    <row r="544" spans="1:9" ht="12" customHeight="1" thickBot="1" x14ac:dyDescent="0.25">
      <c r="A544" s="1705" t="s">
        <v>56</v>
      </c>
      <c r="B544" s="1709" t="s">
        <v>1101</v>
      </c>
      <c r="C544" s="1709" t="s">
        <v>1102</v>
      </c>
      <c r="D544" s="1709" t="s">
        <v>1103</v>
      </c>
      <c r="E544" s="1709" t="s">
        <v>1104</v>
      </c>
      <c r="F544" s="1709" t="s">
        <v>1105</v>
      </c>
      <c r="G544" s="1709" t="s">
        <v>1106</v>
      </c>
      <c r="H544" s="2245" t="s">
        <v>1107</v>
      </c>
      <c r="I544" s="2246"/>
    </row>
    <row r="545" spans="1:9" ht="12" customHeight="1" x14ac:dyDescent="0.2">
      <c r="A545" s="1641" t="s">
        <v>139</v>
      </c>
      <c r="B545" s="1735"/>
      <c r="C545" s="1735"/>
      <c r="D545" s="1735"/>
      <c r="E545" s="1735"/>
      <c r="F545" s="1736"/>
      <c r="G545" s="1793"/>
      <c r="H545" s="2239">
        <f>SUM(B545:G545)</f>
        <v>0</v>
      </c>
      <c r="I545" s="2240"/>
    </row>
    <row r="546" spans="1:9" ht="12" customHeight="1" x14ac:dyDescent="0.2">
      <c r="A546" s="1642" t="s">
        <v>140</v>
      </c>
      <c r="B546" s="1728"/>
      <c r="C546" s="1728"/>
      <c r="D546" s="1728"/>
      <c r="E546" s="1728"/>
      <c r="F546" s="1729"/>
      <c r="G546" s="1791"/>
      <c r="H546" s="2231">
        <f>SUM(B546:G546)</f>
        <v>0</v>
      </c>
      <c r="I546" s="2232"/>
    </row>
    <row r="547" spans="1:9" ht="12" customHeight="1" x14ac:dyDescent="0.2">
      <c r="A547" s="1642" t="s">
        <v>141</v>
      </c>
      <c r="B547" s="1728"/>
      <c r="C547" s="1728"/>
      <c r="D547" s="1728"/>
      <c r="E547" s="1728"/>
      <c r="F547" s="1729"/>
      <c r="G547" s="1791"/>
      <c r="H547" s="2231">
        <f>SUM(B547:G547)</f>
        <v>0</v>
      </c>
      <c r="I547" s="2232"/>
    </row>
    <row r="548" spans="1:9" ht="12" customHeight="1" x14ac:dyDescent="0.2">
      <c r="A548" s="1642" t="s">
        <v>142</v>
      </c>
      <c r="B548" s="1728"/>
      <c r="C548" s="1728"/>
      <c r="D548" s="1728"/>
      <c r="E548" s="1728"/>
      <c r="F548" s="1729"/>
      <c r="G548" s="1791"/>
      <c r="H548" s="2231">
        <f>SUM(B548:G548)</f>
        <v>0</v>
      </c>
      <c r="I548" s="2232"/>
    </row>
    <row r="549" spans="1:9" ht="12" customHeight="1" thickBot="1" x14ac:dyDescent="0.25">
      <c r="A549" s="1643"/>
      <c r="B549" s="1731"/>
      <c r="C549" s="1731"/>
      <c r="D549" s="1731"/>
      <c r="E549" s="1731"/>
      <c r="F549" s="1732"/>
      <c r="G549" s="1792"/>
      <c r="H549" s="2233">
        <f>SUM(B549:G549)</f>
        <v>0</v>
      </c>
      <c r="I549" s="2234"/>
    </row>
    <row r="550" spans="1:9" ht="12" customHeight="1" thickBot="1" x14ac:dyDescent="0.25">
      <c r="A550" s="1707" t="s">
        <v>52</v>
      </c>
      <c r="B550" s="1708">
        <f>SUM(B545:B549)</f>
        <v>0</v>
      </c>
      <c r="C550" s="1708">
        <f t="shared" ref="C550:I550" si="125">SUM(C545:C549)</f>
        <v>0</v>
      </c>
      <c r="D550" s="1708">
        <f t="shared" si="125"/>
        <v>0</v>
      </c>
      <c r="E550" s="1708">
        <f t="shared" si="125"/>
        <v>0</v>
      </c>
      <c r="F550" s="1708">
        <f t="shared" si="125"/>
        <v>0</v>
      </c>
      <c r="G550" s="1797">
        <f t="shared" si="125"/>
        <v>0</v>
      </c>
      <c r="H550" s="2235">
        <f t="shared" si="125"/>
        <v>0</v>
      </c>
      <c r="I550" s="2236">
        <f t="shared" si="125"/>
        <v>0</v>
      </c>
    </row>
    <row r="551" spans="1:9" ht="12" customHeight="1" x14ac:dyDescent="0.2">
      <c r="A551" s="2241"/>
      <c r="B551" s="2242"/>
      <c r="C551" s="2242"/>
      <c r="D551" s="2242"/>
      <c r="E551" s="2242"/>
      <c r="F551" s="2242"/>
      <c r="G551" s="2242"/>
      <c r="H551" s="2242"/>
      <c r="I551" s="2242"/>
    </row>
    <row r="552" spans="1:9" ht="12" customHeight="1" thickBot="1" x14ac:dyDescent="0.25">
      <c r="A552" s="2243" t="str">
        <f>CONCATENATE(RM_TARTALOMJEGYZÉK!$A$1,". utáni  költségvetést érintő módosítások")</f>
        <v>2021. utáni  költségvetést érintő módosítások</v>
      </c>
      <c r="B552" s="2244"/>
      <c r="C552" s="2244"/>
      <c r="D552" s="2244"/>
      <c r="E552" s="2244"/>
      <c r="F552" s="2244"/>
      <c r="G552" s="2244"/>
      <c r="H552" s="2244"/>
      <c r="I552" s="2244"/>
    </row>
    <row r="553" spans="1:9" ht="12" customHeight="1" thickBot="1" x14ac:dyDescent="0.25">
      <c r="A553" s="1705" t="s">
        <v>130</v>
      </c>
      <c r="B553" s="1706" t="s">
        <v>1101</v>
      </c>
      <c r="C553" s="1706" t="s">
        <v>1102</v>
      </c>
      <c r="D553" s="1706" t="s">
        <v>1103</v>
      </c>
      <c r="E553" s="1706" t="s">
        <v>1104</v>
      </c>
      <c r="F553" s="1706" t="s">
        <v>1105</v>
      </c>
      <c r="G553" s="1706" t="s">
        <v>1106</v>
      </c>
      <c r="H553" s="2237" t="s">
        <v>1107</v>
      </c>
      <c r="I553" s="2238"/>
    </row>
    <row r="554" spans="1:9" ht="12" customHeight="1" x14ac:dyDescent="0.2">
      <c r="A554" s="1634" t="s">
        <v>131</v>
      </c>
      <c r="B554" s="1735"/>
      <c r="C554" s="1735"/>
      <c r="D554" s="1735"/>
      <c r="E554" s="1735"/>
      <c r="F554" s="1736"/>
      <c r="G554" s="1736"/>
      <c r="H554" s="2239">
        <f t="shared" ref="H554:H559" si="126">SUM(B554:G554)</f>
        <v>0</v>
      </c>
      <c r="I554" s="2240"/>
    </row>
    <row r="555" spans="1:9" ht="12" customHeight="1" x14ac:dyDescent="0.2">
      <c r="A555" s="1636" t="s">
        <v>143</v>
      </c>
      <c r="B555" s="1728"/>
      <c r="C555" s="1728"/>
      <c r="D555" s="1728"/>
      <c r="E555" s="1728"/>
      <c r="F555" s="1729"/>
      <c r="G555" s="1738"/>
      <c r="H555" s="2231">
        <f t="shared" si="126"/>
        <v>0</v>
      </c>
      <c r="I555" s="2232"/>
    </row>
    <row r="556" spans="1:9" ht="12" customHeight="1" x14ac:dyDescent="0.2">
      <c r="A556" s="1638" t="s">
        <v>132</v>
      </c>
      <c r="B556" s="1728"/>
      <c r="C556" s="1728"/>
      <c r="D556" s="1728"/>
      <c r="E556" s="1728"/>
      <c r="F556" s="1729"/>
      <c r="G556" s="1738"/>
      <c r="H556" s="2231">
        <f t="shared" si="126"/>
        <v>0</v>
      </c>
      <c r="I556" s="2232"/>
    </row>
    <row r="557" spans="1:9" ht="12" customHeight="1" x14ac:dyDescent="0.2">
      <c r="A557" s="1638" t="s">
        <v>145</v>
      </c>
      <c r="B557" s="1728"/>
      <c r="C557" s="1728"/>
      <c r="D557" s="1728"/>
      <c r="E557" s="1728"/>
      <c r="F557" s="1729"/>
      <c r="G557" s="1738"/>
      <c r="H557" s="2231">
        <f t="shared" si="126"/>
        <v>0</v>
      </c>
      <c r="I557" s="2232"/>
    </row>
    <row r="558" spans="1:9" ht="12" customHeight="1" x14ac:dyDescent="0.2">
      <c r="A558" s="1638" t="s">
        <v>133</v>
      </c>
      <c r="B558" s="1728"/>
      <c r="C558" s="1728"/>
      <c r="D558" s="1728"/>
      <c r="E558" s="1728"/>
      <c r="F558" s="1729"/>
      <c r="G558" s="1738"/>
      <c r="H558" s="2231">
        <f t="shared" si="126"/>
        <v>0</v>
      </c>
      <c r="I558" s="2232"/>
    </row>
    <row r="559" spans="1:9" ht="12" customHeight="1" thickBot="1" x14ac:dyDescent="0.25">
      <c r="A559" s="1638" t="s">
        <v>134</v>
      </c>
      <c r="B559" s="1731"/>
      <c r="C559" s="1731"/>
      <c r="D559" s="1731"/>
      <c r="E559" s="1731"/>
      <c r="F559" s="1732"/>
      <c r="G559" s="1739"/>
      <c r="H559" s="2233">
        <f t="shared" si="126"/>
        <v>0</v>
      </c>
      <c r="I559" s="2234"/>
    </row>
    <row r="560" spans="1:9" ht="12" customHeight="1" thickBot="1" x14ac:dyDescent="0.25">
      <c r="A560" s="1707" t="s">
        <v>52</v>
      </c>
      <c r="B560" s="1708">
        <f t="shared" ref="B560:I560" si="127">B554+SUM(B556:B559)</f>
        <v>0</v>
      </c>
      <c r="C560" s="1708">
        <f t="shared" si="127"/>
        <v>0</v>
      </c>
      <c r="D560" s="1708">
        <f t="shared" si="127"/>
        <v>0</v>
      </c>
      <c r="E560" s="1708">
        <f t="shared" si="127"/>
        <v>0</v>
      </c>
      <c r="F560" s="1708">
        <f t="shared" si="127"/>
        <v>0</v>
      </c>
      <c r="G560" s="1708">
        <f t="shared" si="127"/>
        <v>0</v>
      </c>
      <c r="H560" s="2235">
        <f t="shared" si="127"/>
        <v>0</v>
      </c>
      <c r="I560" s="2236">
        <f t="shared" si="127"/>
        <v>0</v>
      </c>
    </row>
    <row r="561" spans="1:9" ht="12" customHeight="1" thickBot="1" x14ac:dyDescent="0.25">
      <c r="A561" s="1705" t="s">
        <v>56</v>
      </c>
      <c r="B561" s="1706" t="s">
        <v>1101</v>
      </c>
      <c r="C561" s="1706" t="s">
        <v>1102</v>
      </c>
      <c r="D561" s="1706" t="s">
        <v>1103</v>
      </c>
      <c r="E561" s="1706" t="s">
        <v>1104</v>
      </c>
      <c r="F561" s="1706" t="s">
        <v>1105</v>
      </c>
      <c r="G561" s="1706" t="s">
        <v>1106</v>
      </c>
      <c r="H561" s="2237" t="s">
        <v>1107</v>
      </c>
      <c r="I561" s="2238"/>
    </row>
    <row r="562" spans="1:9" ht="12" customHeight="1" x14ac:dyDescent="0.2">
      <c r="A562" s="1641" t="s">
        <v>139</v>
      </c>
      <c r="B562" s="1735"/>
      <c r="C562" s="1735"/>
      <c r="D562" s="1735"/>
      <c r="E562" s="1735"/>
      <c r="F562" s="1736"/>
      <c r="G562" s="1736"/>
      <c r="H562" s="2239">
        <f>SUM(B562:G562)</f>
        <v>0</v>
      </c>
      <c r="I562" s="2240"/>
    </row>
    <row r="563" spans="1:9" ht="12" customHeight="1" x14ac:dyDescent="0.2">
      <c r="A563" s="1642" t="s">
        <v>140</v>
      </c>
      <c r="B563" s="1728"/>
      <c r="C563" s="1728"/>
      <c r="D563" s="1728"/>
      <c r="E563" s="1728"/>
      <c r="F563" s="1729"/>
      <c r="G563" s="1738"/>
      <c r="H563" s="2231">
        <f>SUM(B563:G563)</f>
        <v>0</v>
      </c>
      <c r="I563" s="2232"/>
    </row>
    <row r="564" spans="1:9" ht="12" customHeight="1" x14ac:dyDescent="0.2">
      <c r="A564" s="1642" t="s">
        <v>141</v>
      </c>
      <c r="B564" s="1728"/>
      <c r="C564" s="1728"/>
      <c r="D564" s="1728"/>
      <c r="E564" s="1728"/>
      <c r="F564" s="1729"/>
      <c r="G564" s="1738"/>
      <c r="H564" s="2231">
        <f>SUM(B564:G564)</f>
        <v>0</v>
      </c>
      <c r="I564" s="2232"/>
    </row>
    <row r="565" spans="1:9" ht="12" customHeight="1" x14ac:dyDescent="0.2">
      <c r="A565" s="1642" t="s">
        <v>142</v>
      </c>
      <c r="B565" s="1728"/>
      <c r="C565" s="1728"/>
      <c r="D565" s="1728"/>
      <c r="E565" s="1728"/>
      <c r="F565" s="1729"/>
      <c r="G565" s="1738"/>
      <c r="H565" s="2231">
        <f>SUM(B565:G565)</f>
        <v>0</v>
      </c>
      <c r="I565" s="2232"/>
    </row>
    <row r="566" spans="1:9" ht="12" customHeight="1" thickBot="1" x14ac:dyDescent="0.25">
      <c r="A566" s="1643"/>
      <c r="B566" s="1731"/>
      <c r="C566" s="1731"/>
      <c r="D566" s="1731"/>
      <c r="E566" s="1731"/>
      <c r="F566" s="1732"/>
      <c r="G566" s="1739"/>
      <c r="H566" s="2233">
        <f>SUM(B566:G566)</f>
        <v>0</v>
      </c>
      <c r="I566" s="2234"/>
    </row>
    <row r="567" spans="1:9" ht="12" customHeight="1" thickBot="1" x14ac:dyDescent="0.25">
      <c r="A567" s="1707" t="s">
        <v>52</v>
      </c>
      <c r="B567" s="1708">
        <f t="shared" ref="B567:I567" si="128">SUM(B562:B566)</f>
        <v>0</v>
      </c>
      <c r="C567" s="1708">
        <f t="shared" si="128"/>
        <v>0</v>
      </c>
      <c r="D567" s="1708">
        <f t="shared" si="128"/>
        <v>0</v>
      </c>
      <c r="E567" s="1708">
        <f t="shared" si="128"/>
        <v>0</v>
      </c>
      <c r="F567" s="1708">
        <f t="shared" si="128"/>
        <v>0</v>
      </c>
      <c r="G567" s="1708">
        <f t="shared" si="128"/>
        <v>0</v>
      </c>
      <c r="H567" s="2235">
        <f t="shared" si="128"/>
        <v>0</v>
      </c>
      <c r="I567" s="2236">
        <f t="shared" si="128"/>
        <v>0</v>
      </c>
    </row>
    <row r="569" spans="1:9" ht="12" customHeight="1" x14ac:dyDescent="0.2">
      <c r="A569" s="2136" t="s">
        <v>136</v>
      </c>
      <c r="B569" s="2136"/>
      <c r="C569" s="2267"/>
      <c r="D569" s="2267"/>
      <c r="E569" s="2267"/>
      <c r="F569" s="2267"/>
      <c r="G569" s="2267"/>
      <c r="H569" s="2267"/>
      <c r="I569" s="2267"/>
    </row>
    <row r="570" spans="1:9" ht="12" customHeight="1" thickBot="1" x14ac:dyDescent="0.25">
      <c r="A570" s="1780"/>
      <c r="B570" s="1780"/>
      <c r="C570" s="1780"/>
      <c r="D570" s="1780"/>
      <c r="E570" s="1780"/>
      <c r="F570" s="1780"/>
      <c r="G570" s="1780"/>
      <c r="H570" s="2268" t="s">
        <v>559</v>
      </c>
      <c r="I570" s="2268"/>
    </row>
    <row r="571" spans="1:9" ht="12" customHeight="1" thickBot="1" x14ac:dyDescent="0.25">
      <c r="A571" s="2249" t="s">
        <v>130</v>
      </c>
      <c r="B571" s="2252" t="s">
        <v>796</v>
      </c>
      <c r="C571" s="2253"/>
      <c r="D571" s="2253"/>
      <c r="E571" s="2253"/>
      <c r="F571" s="2254"/>
      <c r="G571" s="2254"/>
      <c r="H571" s="2254"/>
      <c r="I571" s="2255"/>
    </row>
    <row r="572" spans="1:9" ht="12" customHeight="1" thickBot="1" x14ac:dyDescent="0.25">
      <c r="A572" s="2250"/>
      <c r="B572" s="2256" t="s">
        <v>1099</v>
      </c>
      <c r="C572" s="2259" t="s">
        <v>1087</v>
      </c>
      <c r="D572" s="2260"/>
      <c r="E572" s="2260"/>
      <c r="F572" s="2260"/>
      <c r="G572" s="2260"/>
      <c r="H572" s="2260"/>
      <c r="I572" s="2261"/>
    </row>
    <row r="573" spans="1:9" ht="12" customHeight="1" thickBot="1" x14ac:dyDescent="0.25">
      <c r="A573" s="2250"/>
      <c r="B573" s="2257"/>
      <c r="C573" s="2256" t="str">
        <f>CONCATENATE(RM_TARTALOMJEGYZÉK!$A$1,". előtti forrás, kiadás")</f>
        <v>2021. előtti forrás, kiadás</v>
      </c>
      <c r="D573" s="1781" t="s">
        <v>798</v>
      </c>
      <c r="E573" s="1781" t="s">
        <v>1084</v>
      </c>
      <c r="F573" s="1781" t="s">
        <v>799</v>
      </c>
      <c r="G573" s="1781" t="s">
        <v>798</v>
      </c>
      <c r="H573" s="1781" t="s">
        <v>1084</v>
      </c>
      <c r="I573" s="1781" t="s">
        <v>799</v>
      </c>
    </row>
    <row r="574" spans="1:9" ht="12" customHeight="1" thickBot="1" x14ac:dyDescent="0.25">
      <c r="A574" s="2251"/>
      <c r="B574" s="2258"/>
      <c r="C574" s="2262"/>
      <c r="D574" s="2263" t="str">
        <f>CONCATENATE(RM_TARTALOMJEGYZÉK!$A$1,". évi")</f>
        <v>2021. évi</v>
      </c>
      <c r="E574" s="2264"/>
      <c r="F574" s="2265"/>
      <c r="G574" s="2263" t="str">
        <f>CONCATENATE(RM_TARTALOMJEGYZÉK!$A$1,". után")</f>
        <v>2021. után</v>
      </c>
      <c r="H574" s="2266"/>
      <c r="I574" s="2265"/>
    </row>
    <row r="575" spans="1:9" ht="12" customHeight="1" thickBot="1" x14ac:dyDescent="0.25">
      <c r="A575" s="1782" t="s">
        <v>488</v>
      </c>
      <c r="B575" s="1795" t="s">
        <v>1100</v>
      </c>
      <c r="C575" s="1784" t="s">
        <v>490</v>
      </c>
      <c r="D575" s="1785" t="s">
        <v>492</v>
      </c>
      <c r="E575" s="1785" t="s">
        <v>491</v>
      </c>
      <c r="F575" s="1784" t="s">
        <v>1088</v>
      </c>
      <c r="G575" s="1784" t="s">
        <v>494</v>
      </c>
      <c r="H575" s="1784" t="s">
        <v>495</v>
      </c>
      <c r="I575" s="1786" t="s">
        <v>1089</v>
      </c>
    </row>
    <row r="576" spans="1:9" ht="12" customHeight="1" x14ac:dyDescent="0.2">
      <c r="A576" s="1634" t="s">
        <v>131</v>
      </c>
      <c r="B576" s="1763">
        <f t="shared" ref="B576:B581" si="129">C576+F576+I576</f>
        <v>0</v>
      </c>
      <c r="C576" s="1763">
        <f>'KV_8.sz.mell.'!C229</f>
        <v>0</v>
      </c>
      <c r="D576" s="1764">
        <f>'KV_8.sz.mell.'!D229</f>
        <v>0</v>
      </c>
      <c r="E576" s="1764">
        <f t="shared" ref="E576:E581" si="130">H592</f>
        <v>0</v>
      </c>
      <c r="F576" s="1765">
        <f t="shared" ref="F576:F581" si="131">D576+E576</f>
        <v>0</v>
      </c>
      <c r="G576" s="1764">
        <f>'KV_8.sz.mell.'!E229</f>
        <v>0</v>
      </c>
      <c r="H576" s="1766">
        <f t="shared" ref="H576:H581" si="132">H609</f>
        <v>0</v>
      </c>
      <c r="I576" s="1767">
        <f t="shared" ref="I576:I581" si="133">G576+H576</f>
        <v>0</v>
      </c>
    </row>
    <row r="577" spans="1:9" ht="12" customHeight="1" x14ac:dyDescent="0.2">
      <c r="A577" s="1636" t="s">
        <v>143</v>
      </c>
      <c r="B577" s="1768">
        <f t="shared" si="129"/>
        <v>0</v>
      </c>
      <c r="C577" s="1769">
        <f>'KV_8.sz.mell.'!C230</f>
        <v>0</v>
      </c>
      <c r="D577" s="1769">
        <f>'KV_8.sz.mell.'!D230</f>
        <v>0</v>
      </c>
      <c r="E577" s="1769">
        <f t="shared" si="130"/>
        <v>0</v>
      </c>
      <c r="F577" s="1770">
        <f t="shared" si="131"/>
        <v>0</v>
      </c>
      <c r="G577" s="1769">
        <f>'KV_8.sz.mell.'!E230</f>
        <v>0</v>
      </c>
      <c r="H577" s="1771">
        <f t="shared" si="132"/>
        <v>0</v>
      </c>
      <c r="I577" s="1772">
        <f t="shared" si="133"/>
        <v>0</v>
      </c>
    </row>
    <row r="578" spans="1:9" ht="12" customHeight="1" x14ac:dyDescent="0.2">
      <c r="A578" s="1638" t="s">
        <v>132</v>
      </c>
      <c r="B578" s="1773">
        <f t="shared" si="129"/>
        <v>0</v>
      </c>
      <c r="C578" s="1771">
        <f>'KV_8.sz.mell.'!C231</f>
        <v>0</v>
      </c>
      <c r="D578" s="1771">
        <f>'KV_8.sz.mell.'!D231</f>
        <v>0</v>
      </c>
      <c r="E578" s="1769">
        <f t="shared" si="130"/>
        <v>0</v>
      </c>
      <c r="F578" s="1772">
        <f t="shared" si="131"/>
        <v>0</v>
      </c>
      <c r="G578" s="1771">
        <f>'KV_8.sz.mell.'!E231</f>
        <v>0</v>
      </c>
      <c r="H578" s="1771">
        <f t="shared" si="132"/>
        <v>0</v>
      </c>
      <c r="I578" s="1772">
        <f t="shared" si="133"/>
        <v>0</v>
      </c>
    </row>
    <row r="579" spans="1:9" ht="12" customHeight="1" x14ac:dyDescent="0.2">
      <c r="A579" s="1638" t="s">
        <v>145</v>
      </c>
      <c r="B579" s="1773">
        <f t="shared" si="129"/>
        <v>0</v>
      </c>
      <c r="C579" s="1771">
        <f>'KV_8.sz.mell.'!C232</f>
        <v>0</v>
      </c>
      <c r="D579" s="1771">
        <f>'KV_8.sz.mell.'!D232</f>
        <v>0</v>
      </c>
      <c r="E579" s="1769">
        <f t="shared" si="130"/>
        <v>0</v>
      </c>
      <c r="F579" s="1772">
        <f t="shared" si="131"/>
        <v>0</v>
      </c>
      <c r="G579" s="1771">
        <f>'KV_8.sz.mell.'!E232</f>
        <v>0</v>
      </c>
      <c r="H579" s="1771">
        <f t="shared" si="132"/>
        <v>0</v>
      </c>
      <c r="I579" s="1772">
        <f t="shared" si="133"/>
        <v>0</v>
      </c>
    </row>
    <row r="580" spans="1:9" ht="12" customHeight="1" x14ac:dyDescent="0.2">
      <c r="A580" s="1638" t="s">
        <v>133</v>
      </c>
      <c r="B580" s="1773">
        <f t="shared" si="129"/>
        <v>0</v>
      </c>
      <c r="C580" s="1771">
        <f>'KV_8.sz.mell.'!C233</f>
        <v>0</v>
      </c>
      <c r="D580" s="1771">
        <f>'KV_8.sz.mell.'!D233</f>
        <v>0</v>
      </c>
      <c r="E580" s="1769">
        <f t="shared" si="130"/>
        <v>0</v>
      </c>
      <c r="F580" s="1772">
        <f t="shared" si="131"/>
        <v>0</v>
      </c>
      <c r="G580" s="1771">
        <f>'KV_8.sz.mell.'!E233</f>
        <v>0</v>
      </c>
      <c r="H580" s="1771">
        <f t="shared" si="132"/>
        <v>0</v>
      </c>
      <c r="I580" s="1772">
        <f t="shared" si="133"/>
        <v>0</v>
      </c>
    </row>
    <row r="581" spans="1:9" ht="12" customHeight="1" thickBot="1" x14ac:dyDescent="0.25">
      <c r="A581" s="1638" t="s">
        <v>134</v>
      </c>
      <c r="B581" s="1773">
        <f t="shared" si="129"/>
        <v>0</v>
      </c>
      <c r="C581" s="1771">
        <f>'KV_8.sz.mell.'!C234</f>
        <v>0</v>
      </c>
      <c r="D581" s="1771">
        <f>'KV_8.sz.mell.'!D234</f>
        <v>0</v>
      </c>
      <c r="E581" s="1769">
        <f t="shared" si="130"/>
        <v>0</v>
      </c>
      <c r="F581" s="1772">
        <f t="shared" si="131"/>
        <v>0</v>
      </c>
      <c r="G581" s="1771">
        <f>'KV_8.sz.mell.'!E234</f>
        <v>0</v>
      </c>
      <c r="H581" s="1771">
        <f t="shared" si="132"/>
        <v>0</v>
      </c>
      <c r="I581" s="1772">
        <f t="shared" si="133"/>
        <v>0</v>
      </c>
    </row>
    <row r="582" spans="1:9" ht="12" customHeight="1" thickBot="1" x14ac:dyDescent="0.25">
      <c r="A582" s="1640" t="s">
        <v>135</v>
      </c>
      <c r="B582" s="1740">
        <f t="shared" ref="B582:I582" si="134">B576+SUM(B578:B581)</f>
        <v>0</v>
      </c>
      <c r="C582" s="1740">
        <f t="shared" si="134"/>
        <v>0</v>
      </c>
      <c r="D582" s="1740">
        <f t="shared" si="134"/>
        <v>0</v>
      </c>
      <c r="E582" s="1740">
        <f t="shared" si="134"/>
        <v>0</v>
      </c>
      <c r="F582" s="1740">
        <f t="shared" si="134"/>
        <v>0</v>
      </c>
      <c r="G582" s="1740">
        <f t="shared" si="134"/>
        <v>0</v>
      </c>
      <c r="H582" s="1740">
        <f t="shared" si="134"/>
        <v>0</v>
      </c>
      <c r="I582" s="1774">
        <f t="shared" si="134"/>
        <v>0</v>
      </c>
    </row>
    <row r="583" spans="1:9" ht="12" customHeight="1" x14ac:dyDescent="0.2">
      <c r="A583" s="1641" t="s">
        <v>139</v>
      </c>
      <c r="B583" s="1763">
        <f>C583+F583+I583</f>
        <v>0</v>
      </c>
      <c r="C583" s="1764">
        <f>'KV_8.sz.mell.'!C236</f>
        <v>0</v>
      </c>
      <c r="D583" s="1764">
        <f>'KV_8.sz.mell.'!D236</f>
        <v>0</v>
      </c>
      <c r="E583" s="1764">
        <f>H600</f>
        <v>0</v>
      </c>
      <c r="F583" s="1764">
        <f>D583+E583</f>
        <v>0</v>
      </c>
      <c r="G583" s="1764">
        <f>'KV_8.sz.mell.'!E236</f>
        <v>0</v>
      </c>
      <c r="H583" s="1764">
        <f>H617</f>
        <v>0</v>
      </c>
      <c r="I583" s="1767">
        <f>G583+H583</f>
        <v>0</v>
      </c>
    </row>
    <row r="584" spans="1:9" ht="12" customHeight="1" x14ac:dyDescent="0.2">
      <c r="A584" s="1642" t="s">
        <v>140</v>
      </c>
      <c r="B584" s="1768">
        <f>C584+F584+I584</f>
        <v>0</v>
      </c>
      <c r="C584" s="1771">
        <f>'KV_8.sz.mell.'!C237</f>
        <v>0</v>
      </c>
      <c r="D584" s="1771">
        <f>'KV_8.sz.mell.'!D237</f>
        <v>0</v>
      </c>
      <c r="E584" s="1771">
        <f>H601</f>
        <v>0</v>
      </c>
      <c r="F584" s="1771">
        <f>D584+E584</f>
        <v>0</v>
      </c>
      <c r="G584" s="1771">
        <f>'KV_8.sz.mell.'!E237</f>
        <v>0</v>
      </c>
      <c r="H584" s="1771">
        <f>H618</f>
        <v>0</v>
      </c>
      <c r="I584" s="1772">
        <f>G584+H584</f>
        <v>0</v>
      </c>
    </row>
    <row r="585" spans="1:9" ht="12" customHeight="1" x14ac:dyDescent="0.2">
      <c r="A585" s="1642" t="s">
        <v>141</v>
      </c>
      <c r="B585" s="1773">
        <f>C585+F585+I585</f>
        <v>0</v>
      </c>
      <c r="C585" s="1771">
        <f>'KV_8.sz.mell.'!C238</f>
        <v>0</v>
      </c>
      <c r="D585" s="1771">
        <f>'KV_8.sz.mell.'!D238</f>
        <v>0</v>
      </c>
      <c r="E585" s="1771">
        <f>H602</f>
        <v>0</v>
      </c>
      <c r="F585" s="1771">
        <f>D585+E585</f>
        <v>0</v>
      </c>
      <c r="G585" s="1771">
        <f>'KV_8.sz.mell.'!E238</f>
        <v>0</v>
      </c>
      <c r="H585" s="1771">
        <f>H619</f>
        <v>0</v>
      </c>
      <c r="I585" s="1772">
        <f>G585+H585</f>
        <v>0</v>
      </c>
    </row>
    <row r="586" spans="1:9" ht="12" customHeight="1" x14ac:dyDescent="0.2">
      <c r="A586" s="1642" t="s">
        <v>142</v>
      </c>
      <c r="B586" s="1773">
        <f>C586+F586+I586</f>
        <v>0</v>
      </c>
      <c r="C586" s="1771">
        <f>'KV_8.sz.mell.'!C239</f>
        <v>0</v>
      </c>
      <c r="D586" s="1771">
        <f>'KV_8.sz.mell.'!D239</f>
        <v>0</v>
      </c>
      <c r="E586" s="1771">
        <f>H603</f>
        <v>0</v>
      </c>
      <c r="F586" s="1771">
        <f>D586+E586</f>
        <v>0</v>
      </c>
      <c r="G586" s="1771">
        <f>'KV_8.sz.mell.'!E239</f>
        <v>0</v>
      </c>
      <c r="H586" s="1771">
        <f>H620</f>
        <v>0</v>
      </c>
      <c r="I586" s="1772">
        <f>G586+H586</f>
        <v>0</v>
      </c>
    </row>
    <row r="587" spans="1:9" ht="12" customHeight="1" thickBot="1" x14ac:dyDescent="0.25">
      <c r="A587" s="1643"/>
      <c r="B587" s="1775">
        <f>C587+F587+I587</f>
        <v>0</v>
      </c>
      <c r="C587" s="1776">
        <f>'KV_8.sz.mell.'!C240</f>
        <v>0</v>
      </c>
      <c r="D587" s="1776">
        <f>'KV_8.sz.mell.'!D240</f>
        <v>0</v>
      </c>
      <c r="E587" s="1771">
        <f>H604</f>
        <v>0</v>
      </c>
      <c r="F587" s="1776">
        <f>D587+E587</f>
        <v>0</v>
      </c>
      <c r="G587" s="1776">
        <f>'KV_8.sz.mell.'!E240</f>
        <v>0</v>
      </c>
      <c r="H587" s="1771">
        <f>H621</f>
        <v>0</v>
      </c>
      <c r="I587" s="1777">
        <f>G587+H587</f>
        <v>0</v>
      </c>
    </row>
    <row r="588" spans="1:9" ht="12" customHeight="1" thickBot="1" x14ac:dyDescent="0.25">
      <c r="A588" s="1787" t="s">
        <v>109</v>
      </c>
      <c r="B588" s="1740">
        <f t="shared" ref="B588:I588" si="135">SUM(B583:B587)</f>
        <v>0</v>
      </c>
      <c r="C588" s="1740">
        <f t="shared" si="135"/>
        <v>0</v>
      </c>
      <c r="D588" s="1740">
        <f t="shared" si="135"/>
        <v>0</v>
      </c>
      <c r="E588" s="1740">
        <f t="shared" si="135"/>
        <v>0</v>
      </c>
      <c r="F588" s="1740">
        <f t="shared" si="135"/>
        <v>0</v>
      </c>
      <c r="G588" s="1740">
        <f t="shared" si="135"/>
        <v>0</v>
      </c>
      <c r="H588" s="1740">
        <f t="shared" si="135"/>
        <v>0</v>
      </c>
      <c r="I588" s="1774">
        <f t="shared" si="135"/>
        <v>0</v>
      </c>
    </row>
    <row r="589" spans="1:9" ht="12" customHeight="1" x14ac:dyDescent="0.2">
      <c r="A589" s="1788"/>
      <c r="B589" s="1703"/>
      <c r="C589" s="1703"/>
      <c r="D589" s="1703"/>
      <c r="E589" s="1703"/>
      <c r="F589" s="1703"/>
      <c r="G589" s="1703"/>
      <c r="H589" s="1703"/>
      <c r="I589" s="1704"/>
    </row>
    <row r="590" spans="1:9" ht="12" customHeight="1" thickBot="1" x14ac:dyDescent="0.25">
      <c r="A590" s="2243" t="str">
        <f>CONCATENATE(RM_TARTALOMJEGYZÉK!$A$1,". évi költségvetést érintő módosítások")</f>
        <v>2021. évi költségvetést érintő módosítások</v>
      </c>
      <c r="B590" s="2244"/>
      <c r="C590" s="2244"/>
      <c r="D590" s="2244"/>
      <c r="E590" s="2244"/>
      <c r="F590" s="2244"/>
      <c r="G590" s="2244"/>
      <c r="H590" s="2244"/>
      <c r="I590" s="2244"/>
    </row>
    <row r="591" spans="1:9" ht="12" customHeight="1" thickBot="1" x14ac:dyDescent="0.25">
      <c r="A591" s="1705" t="s">
        <v>130</v>
      </c>
      <c r="B591" s="1706" t="s">
        <v>1101</v>
      </c>
      <c r="C591" s="1706" t="s">
        <v>1102</v>
      </c>
      <c r="D591" s="1706" t="s">
        <v>1103</v>
      </c>
      <c r="E591" s="1706" t="s">
        <v>1104</v>
      </c>
      <c r="F591" s="1706" t="s">
        <v>1105</v>
      </c>
      <c r="G591" s="1706" t="s">
        <v>1106</v>
      </c>
      <c r="H591" s="2237" t="s">
        <v>1107</v>
      </c>
      <c r="I591" s="2238"/>
    </row>
    <row r="592" spans="1:9" ht="12" customHeight="1" x14ac:dyDescent="0.2">
      <c r="A592" s="1634" t="s">
        <v>131</v>
      </c>
      <c r="B592" s="1725"/>
      <c r="C592" s="1725"/>
      <c r="D592" s="1725"/>
      <c r="E592" s="1725"/>
      <c r="F592" s="1726"/>
      <c r="G592" s="1790"/>
      <c r="H592" s="2247">
        <f t="shared" ref="H592:H597" si="136">SUM(B592:G592)</f>
        <v>0</v>
      </c>
      <c r="I592" s="2248"/>
    </row>
    <row r="593" spans="1:9" ht="12" customHeight="1" x14ac:dyDescent="0.2">
      <c r="A593" s="1636" t="s">
        <v>143</v>
      </c>
      <c r="B593" s="1728"/>
      <c r="C593" s="1728"/>
      <c r="D593" s="1728"/>
      <c r="E593" s="1728"/>
      <c r="F593" s="1729"/>
      <c r="G593" s="1791"/>
      <c r="H593" s="2231">
        <f t="shared" si="136"/>
        <v>0</v>
      </c>
      <c r="I593" s="2232"/>
    </row>
    <row r="594" spans="1:9" ht="12" customHeight="1" x14ac:dyDescent="0.2">
      <c r="A594" s="1638" t="s">
        <v>132</v>
      </c>
      <c r="B594" s="1728"/>
      <c r="C594" s="1728"/>
      <c r="D594" s="1728"/>
      <c r="E594" s="1728"/>
      <c r="F594" s="1729"/>
      <c r="G594" s="1791"/>
      <c r="H594" s="2231">
        <f t="shared" si="136"/>
        <v>0</v>
      </c>
      <c r="I594" s="2232"/>
    </row>
    <row r="595" spans="1:9" ht="12" customHeight="1" x14ac:dyDescent="0.2">
      <c r="A595" s="1638" t="s">
        <v>145</v>
      </c>
      <c r="B595" s="1728"/>
      <c r="C595" s="1728"/>
      <c r="D595" s="1728"/>
      <c r="E595" s="1728"/>
      <c r="F595" s="1729"/>
      <c r="G595" s="1791"/>
      <c r="H595" s="2231">
        <f t="shared" si="136"/>
        <v>0</v>
      </c>
      <c r="I595" s="2232"/>
    </row>
    <row r="596" spans="1:9" ht="12" customHeight="1" x14ac:dyDescent="0.2">
      <c r="A596" s="1638" t="s">
        <v>133</v>
      </c>
      <c r="B596" s="1728"/>
      <c r="C596" s="1728"/>
      <c r="D596" s="1728"/>
      <c r="E596" s="1728"/>
      <c r="F596" s="1729"/>
      <c r="G596" s="1791"/>
      <c r="H596" s="2231">
        <f t="shared" si="136"/>
        <v>0</v>
      </c>
      <c r="I596" s="2232"/>
    </row>
    <row r="597" spans="1:9" ht="12" customHeight="1" thickBot="1" x14ac:dyDescent="0.25">
      <c r="A597" s="1638" t="s">
        <v>134</v>
      </c>
      <c r="B597" s="1731"/>
      <c r="C597" s="1731"/>
      <c r="D597" s="1731"/>
      <c r="E597" s="1731"/>
      <c r="F597" s="1732"/>
      <c r="G597" s="1792"/>
      <c r="H597" s="2233">
        <f t="shared" si="136"/>
        <v>0</v>
      </c>
      <c r="I597" s="2234"/>
    </row>
    <row r="598" spans="1:9" ht="12" customHeight="1" thickBot="1" x14ac:dyDescent="0.25">
      <c r="A598" s="1707" t="s">
        <v>52</v>
      </c>
      <c r="B598" s="1708">
        <f t="shared" ref="B598:I598" si="137">B592+SUM(B594:B597)</f>
        <v>0</v>
      </c>
      <c r="C598" s="1708">
        <f t="shared" si="137"/>
        <v>0</v>
      </c>
      <c r="D598" s="1708">
        <f t="shared" si="137"/>
        <v>0</v>
      </c>
      <c r="E598" s="1708">
        <f t="shared" si="137"/>
        <v>0</v>
      </c>
      <c r="F598" s="1708">
        <f t="shared" si="137"/>
        <v>0</v>
      </c>
      <c r="G598" s="2095">
        <f t="shared" si="137"/>
        <v>0</v>
      </c>
      <c r="H598" s="2235">
        <f t="shared" si="137"/>
        <v>0</v>
      </c>
      <c r="I598" s="2236">
        <f t="shared" si="137"/>
        <v>0</v>
      </c>
    </row>
    <row r="599" spans="1:9" ht="12" customHeight="1" thickBot="1" x14ac:dyDescent="0.25">
      <c r="A599" s="1705" t="s">
        <v>56</v>
      </c>
      <c r="B599" s="1709" t="s">
        <v>1101</v>
      </c>
      <c r="C599" s="1709" t="s">
        <v>1102</v>
      </c>
      <c r="D599" s="1709" t="s">
        <v>1103</v>
      </c>
      <c r="E599" s="1709" t="s">
        <v>1104</v>
      </c>
      <c r="F599" s="1709" t="s">
        <v>1105</v>
      </c>
      <c r="G599" s="1709" t="s">
        <v>1106</v>
      </c>
      <c r="H599" s="2245" t="s">
        <v>1107</v>
      </c>
      <c r="I599" s="2246"/>
    </row>
    <row r="600" spans="1:9" ht="12" customHeight="1" x14ac:dyDescent="0.2">
      <c r="A600" s="1641" t="s">
        <v>139</v>
      </c>
      <c r="B600" s="1735"/>
      <c r="C600" s="1735"/>
      <c r="D600" s="1735"/>
      <c r="E600" s="1735"/>
      <c r="F600" s="1736"/>
      <c r="G600" s="1793"/>
      <c r="H600" s="2239">
        <f>SUM(B600:G600)</f>
        <v>0</v>
      </c>
      <c r="I600" s="2240"/>
    </row>
    <row r="601" spans="1:9" ht="12" customHeight="1" x14ac:dyDescent="0.2">
      <c r="A601" s="1642" t="s">
        <v>140</v>
      </c>
      <c r="B601" s="1728"/>
      <c r="C601" s="1728"/>
      <c r="D601" s="1728"/>
      <c r="E601" s="1728"/>
      <c r="F601" s="1729"/>
      <c r="G601" s="1791"/>
      <c r="H601" s="2231">
        <f>SUM(B601:G601)</f>
        <v>0</v>
      </c>
      <c r="I601" s="2232"/>
    </row>
    <row r="602" spans="1:9" ht="12" customHeight="1" x14ac:dyDescent="0.2">
      <c r="A602" s="1642" t="s">
        <v>141</v>
      </c>
      <c r="B602" s="1728"/>
      <c r="C602" s="1728"/>
      <c r="D602" s="1728"/>
      <c r="E602" s="1728"/>
      <c r="F602" s="1729"/>
      <c r="G602" s="1791"/>
      <c r="H602" s="2231">
        <f>SUM(B602:G602)</f>
        <v>0</v>
      </c>
      <c r="I602" s="2232"/>
    </row>
    <row r="603" spans="1:9" ht="12" customHeight="1" x14ac:dyDescent="0.2">
      <c r="A603" s="1642" t="s">
        <v>142</v>
      </c>
      <c r="B603" s="1728"/>
      <c r="C603" s="1728"/>
      <c r="D603" s="1728"/>
      <c r="E603" s="1728"/>
      <c r="F603" s="1729"/>
      <c r="G603" s="1791"/>
      <c r="H603" s="2231">
        <f>SUM(B603:G603)</f>
        <v>0</v>
      </c>
      <c r="I603" s="2232"/>
    </row>
    <row r="604" spans="1:9" ht="12" customHeight="1" thickBot="1" x14ac:dyDescent="0.25">
      <c r="A604" s="1643"/>
      <c r="B604" s="1731"/>
      <c r="C604" s="1731"/>
      <c r="D604" s="1731"/>
      <c r="E604" s="1731"/>
      <c r="F604" s="1732"/>
      <c r="G604" s="1792"/>
      <c r="H604" s="2233">
        <f>SUM(B604:G604)</f>
        <v>0</v>
      </c>
      <c r="I604" s="2234"/>
    </row>
    <row r="605" spans="1:9" ht="12" customHeight="1" thickBot="1" x14ac:dyDescent="0.25">
      <c r="A605" s="1707" t="s">
        <v>52</v>
      </c>
      <c r="B605" s="1708">
        <f>SUM(B600:B604)</f>
        <v>0</v>
      </c>
      <c r="C605" s="1708">
        <f t="shared" ref="C605:I605" si="138">SUM(C600:C604)</f>
        <v>0</v>
      </c>
      <c r="D605" s="1708">
        <f t="shared" si="138"/>
        <v>0</v>
      </c>
      <c r="E605" s="1708">
        <f t="shared" si="138"/>
        <v>0</v>
      </c>
      <c r="F605" s="1708">
        <f t="shared" si="138"/>
        <v>0</v>
      </c>
      <c r="G605" s="2095">
        <f t="shared" si="138"/>
        <v>0</v>
      </c>
      <c r="H605" s="2235">
        <f t="shared" si="138"/>
        <v>0</v>
      </c>
      <c r="I605" s="2236">
        <f t="shared" si="138"/>
        <v>0</v>
      </c>
    </row>
    <row r="606" spans="1:9" ht="12" customHeight="1" x14ac:dyDescent="0.2">
      <c r="A606" s="2241"/>
      <c r="B606" s="2242"/>
      <c r="C606" s="2242"/>
      <c r="D606" s="2242"/>
      <c r="E606" s="2242"/>
      <c r="F606" s="2242"/>
      <c r="G606" s="2242"/>
      <c r="H606" s="2242"/>
      <c r="I606" s="2242"/>
    </row>
    <row r="607" spans="1:9" ht="12" customHeight="1" thickBot="1" x14ac:dyDescent="0.25">
      <c r="A607" s="2243" t="str">
        <f>CONCATENATE(RM_TARTALOMJEGYZÉK!$A$1,". utáni  költségvetést érintő módosítások")</f>
        <v>2021. utáni  költségvetést érintő módosítások</v>
      </c>
      <c r="B607" s="2244"/>
      <c r="C607" s="2244"/>
      <c r="D607" s="2244"/>
      <c r="E607" s="2244"/>
      <c r="F607" s="2244"/>
      <c r="G607" s="2244"/>
      <c r="H607" s="2244"/>
      <c r="I607" s="2244"/>
    </row>
    <row r="608" spans="1:9" ht="12" customHeight="1" thickBot="1" x14ac:dyDescent="0.25">
      <c r="A608" s="1705" t="s">
        <v>130</v>
      </c>
      <c r="B608" s="1706" t="s">
        <v>1101</v>
      </c>
      <c r="C608" s="1706" t="s">
        <v>1102</v>
      </c>
      <c r="D608" s="1706" t="s">
        <v>1103</v>
      </c>
      <c r="E608" s="1706" t="s">
        <v>1104</v>
      </c>
      <c r="F608" s="1706" t="s">
        <v>1105</v>
      </c>
      <c r="G608" s="1706" t="s">
        <v>1106</v>
      </c>
      <c r="H608" s="2237" t="s">
        <v>1107</v>
      </c>
      <c r="I608" s="2238"/>
    </row>
    <row r="609" spans="1:9" ht="12" customHeight="1" x14ac:dyDescent="0.2">
      <c r="A609" s="1634" t="s">
        <v>131</v>
      </c>
      <c r="B609" s="1735"/>
      <c r="C609" s="1735"/>
      <c r="D609" s="1735"/>
      <c r="E609" s="1735"/>
      <c r="F609" s="1736"/>
      <c r="G609" s="1736"/>
      <c r="H609" s="2239">
        <f t="shared" ref="H609:H614" si="139">SUM(B609:G609)</f>
        <v>0</v>
      </c>
      <c r="I609" s="2240"/>
    </row>
    <row r="610" spans="1:9" ht="12" customHeight="1" x14ac:dyDescent="0.2">
      <c r="A610" s="1636" t="s">
        <v>143</v>
      </c>
      <c r="B610" s="1728"/>
      <c r="C610" s="1728"/>
      <c r="D610" s="1728"/>
      <c r="E610" s="1728"/>
      <c r="F610" s="1729"/>
      <c r="G610" s="1738"/>
      <c r="H610" s="2231">
        <f t="shared" si="139"/>
        <v>0</v>
      </c>
      <c r="I610" s="2232"/>
    </row>
    <row r="611" spans="1:9" ht="12" customHeight="1" x14ac:dyDescent="0.2">
      <c r="A611" s="1638" t="s">
        <v>132</v>
      </c>
      <c r="B611" s="1728"/>
      <c r="C611" s="1728"/>
      <c r="D611" s="1728"/>
      <c r="E611" s="1728"/>
      <c r="F611" s="1729"/>
      <c r="G611" s="1738"/>
      <c r="H611" s="2231">
        <f t="shared" si="139"/>
        <v>0</v>
      </c>
      <c r="I611" s="2232"/>
    </row>
    <row r="612" spans="1:9" ht="12" customHeight="1" x14ac:dyDescent="0.2">
      <c r="A612" s="1638" t="s">
        <v>145</v>
      </c>
      <c r="B612" s="1728"/>
      <c r="C612" s="1728"/>
      <c r="D612" s="1728"/>
      <c r="E612" s="1728"/>
      <c r="F612" s="1729"/>
      <c r="G612" s="1738"/>
      <c r="H612" s="2231">
        <f t="shared" si="139"/>
        <v>0</v>
      </c>
      <c r="I612" s="2232"/>
    </row>
    <row r="613" spans="1:9" ht="12" customHeight="1" x14ac:dyDescent="0.2">
      <c r="A613" s="1638" t="s">
        <v>133</v>
      </c>
      <c r="B613" s="1728"/>
      <c r="C613" s="1728"/>
      <c r="D613" s="1728"/>
      <c r="E613" s="1728"/>
      <c r="F613" s="1729"/>
      <c r="G613" s="1738"/>
      <c r="H613" s="2231">
        <f t="shared" si="139"/>
        <v>0</v>
      </c>
      <c r="I613" s="2232"/>
    </row>
    <row r="614" spans="1:9" ht="12" customHeight="1" thickBot="1" x14ac:dyDescent="0.25">
      <c r="A614" s="1638" t="s">
        <v>134</v>
      </c>
      <c r="B614" s="1731"/>
      <c r="C614" s="1731"/>
      <c r="D614" s="1731"/>
      <c r="E614" s="1731"/>
      <c r="F614" s="1732"/>
      <c r="G614" s="1739"/>
      <c r="H614" s="2233">
        <f t="shared" si="139"/>
        <v>0</v>
      </c>
      <c r="I614" s="2234"/>
    </row>
    <row r="615" spans="1:9" ht="12" customHeight="1" thickBot="1" x14ac:dyDescent="0.25">
      <c r="A615" s="1707" t="s">
        <v>52</v>
      </c>
      <c r="B615" s="1708">
        <f t="shared" ref="B615:I615" si="140">B609+SUM(B611:B614)</f>
        <v>0</v>
      </c>
      <c r="C615" s="1708">
        <f t="shared" si="140"/>
        <v>0</v>
      </c>
      <c r="D615" s="1708">
        <f t="shared" si="140"/>
        <v>0</v>
      </c>
      <c r="E615" s="1708">
        <f t="shared" si="140"/>
        <v>0</v>
      </c>
      <c r="F615" s="1708">
        <f t="shared" si="140"/>
        <v>0</v>
      </c>
      <c r="G615" s="1708">
        <f t="shared" si="140"/>
        <v>0</v>
      </c>
      <c r="H615" s="2235">
        <f t="shared" si="140"/>
        <v>0</v>
      </c>
      <c r="I615" s="2236">
        <f t="shared" si="140"/>
        <v>0</v>
      </c>
    </row>
    <row r="616" spans="1:9" ht="12" customHeight="1" thickBot="1" x14ac:dyDescent="0.25">
      <c r="A616" s="1705" t="s">
        <v>56</v>
      </c>
      <c r="B616" s="1706" t="s">
        <v>1101</v>
      </c>
      <c r="C616" s="1706" t="s">
        <v>1102</v>
      </c>
      <c r="D616" s="1706" t="s">
        <v>1103</v>
      </c>
      <c r="E616" s="1706" t="s">
        <v>1104</v>
      </c>
      <c r="F616" s="1706" t="s">
        <v>1105</v>
      </c>
      <c r="G616" s="1706" t="s">
        <v>1106</v>
      </c>
      <c r="H616" s="2237" t="s">
        <v>1107</v>
      </c>
      <c r="I616" s="2238"/>
    </row>
    <row r="617" spans="1:9" ht="12" customHeight="1" x14ac:dyDescent="0.2">
      <c r="A617" s="1641" t="s">
        <v>139</v>
      </c>
      <c r="B617" s="1735"/>
      <c r="C617" s="1735"/>
      <c r="D617" s="1735"/>
      <c r="E617" s="1735"/>
      <c r="F617" s="1736"/>
      <c r="G617" s="1736"/>
      <c r="H617" s="2239">
        <f>SUM(B617:G617)</f>
        <v>0</v>
      </c>
      <c r="I617" s="2240"/>
    </row>
    <row r="618" spans="1:9" ht="12" customHeight="1" x14ac:dyDescent="0.2">
      <c r="A618" s="1642" t="s">
        <v>140</v>
      </c>
      <c r="B618" s="1728"/>
      <c r="C618" s="1728"/>
      <c r="D618" s="1728"/>
      <c r="E618" s="1728"/>
      <c r="F618" s="1729"/>
      <c r="G618" s="1738"/>
      <c r="H618" s="2231">
        <f>SUM(B618:G618)</f>
        <v>0</v>
      </c>
      <c r="I618" s="2232"/>
    </row>
    <row r="619" spans="1:9" ht="12" customHeight="1" x14ac:dyDescent="0.2">
      <c r="A619" s="1642" t="s">
        <v>141</v>
      </c>
      <c r="B619" s="1728"/>
      <c r="C619" s="1728"/>
      <c r="D619" s="1728"/>
      <c r="E619" s="1728"/>
      <c r="F619" s="1729"/>
      <c r="G619" s="1738"/>
      <c r="H619" s="2231">
        <f>SUM(B619:G619)</f>
        <v>0</v>
      </c>
      <c r="I619" s="2232"/>
    </row>
    <row r="620" spans="1:9" ht="12" customHeight="1" x14ac:dyDescent="0.2">
      <c r="A620" s="1642" t="s">
        <v>142</v>
      </c>
      <c r="B620" s="1728"/>
      <c r="C620" s="1728"/>
      <c r="D620" s="1728"/>
      <c r="E620" s="1728"/>
      <c r="F620" s="1729"/>
      <c r="G620" s="1738"/>
      <c r="H620" s="2231">
        <f>SUM(B620:G620)</f>
        <v>0</v>
      </c>
      <c r="I620" s="2232"/>
    </row>
    <row r="621" spans="1:9" ht="12" customHeight="1" thickBot="1" x14ac:dyDescent="0.25">
      <c r="A621" s="1643"/>
      <c r="B621" s="1731"/>
      <c r="C621" s="1731"/>
      <c r="D621" s="1731"/>
      <c r="E621" s="1731"/>
      <c r="F621" s="1732"/>
      <c r="G621" s="1739"/>
      <c r="H621" s="2233">
        <f>SUM(B621:G621)</f>
        <v>0</v>
      </c>
      <c r="I621" s="2234"/>
    </row>
    <row r="622" spans="1:9" ht="12" customHeight="1" thickBot="1" x14ac:dyDescent="0.25">
      <c r="A622" s="1707" t="s">
        <v>52</v>
      </c>
      <c r="B622" s="1708">
        <f t="shared" ref="B622:I622" si="141">SUM(B617:B621)</f>
        <v>0</v>
      </c>
      <c r="C622" s="1708">
        <f t="shared" si="141"/>
        <v>0</v>
      </c>
      <c r="D622" s="1708">
        <f t="shared" si="141"/>
        <v>0</v>
      </c>
      <c r="E622" s="1708">
        <f t="shared" si="141"/>
        <v>0</v>
      </c>
      <c r="F622" s="1708">
        <f t="shared" si="141"/>
        <v>0</v>
      </c>
      <c r="G622" s="1708">
        <f t="shared" si="141"/>
        <v>0</v>
      </c>
      <c r="H622" s="2235">
        <f t="shared" si="141"/>
        <v>0</v>
      </c>
      <c r="I622" s="2236">
        <f t="shared" si="141"/>
        <v>0</v>
      </c>
    </row>
    <row r="624" spans="1:9" ht="12" customHeight="1" x14ac:dyDescent="0.2">
      <c r="A624" s="2136" t="s">
        <v>136</v>
      </c>
      <c r="B624" s="2136"/>
      <c r="C624" s="2267"/>
      <c r="D624" s="2267"/>
      <c r="E624" s="2267"/>
      <c r="F624" s="2267"/>
      <c r="G624" s="2267"/>
      <c r="H624" s="2267"/>
      <c r="I624" s="2267"/>
    </row>
    <row r="625" spans="1:9" ht="12" customHeight="1" thickBot="1" x14ac:dyDescent="0.25">
      <c r="A625" s="1780"/>
      <c r="B625" s="1780"/>
      <c r="C625" s="1780"/>
      <c r="D625" s="1780"/>
      <c r="E625" s="1780"/>
      <c r="F625" s="1780"/>
      <c r="G625" s="1780"/>
      <c r="H625" s="2268" t="s">
        <v>559</v>
      </c>
      <c r="I625" s="2268"/>
    </row>
    <row r="626" spans="1:9" ht="12" customHeight="1" thickBot="1" x14ac:dyDescent="0.25">
      <c r="A626" s="2249" t="s">
        <v>130</v>
      </c>
      <c r="B626" s="2252" t="s">
        <v>796</v>
      </c>
      <c r="C626" s="2253"/>
      <c r="D626" s="2253"/>
      <c r="E626" s="2253"/>
      <c r="F626" s="2254"/>
      <c r="G626" s="2254"/>
      <c r="H626" s="2254"/>
      <c r="I626" s="2255"/>
    </row>
    <row r="627" spans="1:9" ht="12" customHeight="1" thickBot="1" x14ac:dyDescent="0.25">
      <c r="A627" s="2250"/>
      <c r="B627" s="2256" t="s">
        <v>1099</v>
      </c>
      <c r="C627" s="2259" t="s">
        <v>1087</v>
      </c>
      <c r="D627" s="2260"/>
      <c r="E627" s="2260"/>
      <c r="F627" s="2260"/>
      <c r="G627" s="2260"/>
      <c r="H627" s="2260"/>
      <c r="I627" s="2261"/>
    </row>
    <row r="628" spans="1:9" ht="12" customHeight="1" thickBot="1" x14ac:dyDescent="0.25">
      <c r="A628" s="2250"/>
      <c r="B628" s="2257"/>
      <c r="C628" s="2256" t="str">
        <f>CONCATENATE(RM_TARTALOMJEGYZÉK!$A$1,". előtti forrás, kiadás")</f>
        <v>2021. előtti forrás, kiadás</v>
      </c>
      <c r="D628" s="1781" t="s">
        <v>798</v>
      </c>
      <c r="E628" s="1781" t="s">
        <v>1084</v>
      </c>
      <c r="F628" s="1781" t="s">
        <v>799</v>
      </c>
      <c r="G628" s="1781" t="s">
        <v>798</v>
      </c>
      <c r="H628" s="1781" t="s">
        <v>1084</v>
      </c>
      <c r="I628" s="1781" t="s">
        <v>799</v>
      </c>
    </row>
    <row r="629" spans="1:9" ht="12" customHeight="1" thickBot="1" x14ac:dyDescent="0.25">
      <c r="A629" s="2251"/>
      <c r="B629" s="2258"/>
      <c r="C629" s="2262"/>
      <c r="D629" s="2263" t="str">
        <f>CONCATENATE(RM_TARTALOMJEGYZÉK!$A$1,". évi")</f>
        <v>2021. évi</v>
      </c>
      <c r="E629" s="2264"/>
      <c r="F629" s="2265"/>
      <c r="G629" s="2263" t="str">
        <f>CONCATENATE(RM_TARTALOMJEGYZÉK!$A$1,". után")</f>
        <v>2021. után</v>
      </c>
      <c r="H629" s="2266"/>
      <c r="I629" s="2265"/>
    </row>
    <row r="630" spans="1:9" ht="12" customHeight="1" thickBot="1" x14ac:dyDescent="0.25">
      <c r="A630" s="1782" t="s">
        <v>488</v>
      </c>
      <c r="B630" s="1795" t="s">
        <v>1100</v>
      </c>
      <c r="C630" s="1784" t="s">
        <v>490</v>
      </c>
      <c r="D630" s="1785" t="s">
        <v>492</v>
      </c>
      <c r="E630" s="1785" t="s">
        <v>491</v>
      </c>
      <c r="F630" s="1784" t="s">
        <v>1088</v>
      </c>
      <c r="G630" s="1784" t="s">
        <v>494</v>
      </c>
      <c r="H630" s="1784" t="s">
        <v>495</v>
      </c>
      <c r="I630" s="1786" t="s">
        <v>1089</v>
      </c>
    </row>
    <row r="631" spans="1:9" ht="12" customHeight="1" x14ac:dyDescent="0.2">
      <c r="A631" s="1634" t="s">
        <v>131</v>
      </c>
      <c r="B631" s="1763">
        <f t="shared" ref="B631:B636" si="142">C631+F631+I631</f>
        <v>0</v>
      </c>
      <c r="C631" s="1763">
        <f>'KV_8.sz.mell.'!C250</f>
        <v>0</v>
      </c>
      <c r="D631" s="1764">
        <f>'KV_8.sz.mell.'!D250</f>
        <v>0</v>
      </c>
      <c r="E631" s="1764">
        <f t="shared" ref="E631:E636" si="143">H647</f>
        <v>0</v>
      </c>
      <c r="F631" s="1765">
        <f t="shared" ref="F631:F636" si="144">D631+E631</f>
        <v>0</v>
      </c>
      <c r="G631" s="1764">
        <f>'KV_8.sz.mell.'!E250</f>
        <v>0</v>
      </c>
      <c r="H631" s="1766">
        <f t="shared" ref="H631:H636" si="145">H664</f>
        <v>0</v>
      </c>
      <c r="I631" s="1767">
        <f t="shared" ref="I631:I636" si="146">G631+H631</f>
        <v>0</v>
      </c>
    </row>
    <row r="632" spans="1:9" ht="12" customHeight="1" x14ac:dyDescent="0.2">
      <c r="A632" s="1636" t="s">
        <v>143</v>
      </c>
      <c r="B632" s="1768">
        <f t="shared" si="142"/>
        <v>0</v>
      </c>
      <c r="C632" s="1769">
        <f>'KV_8.sz.mell.'!C251</f>
        <v>0</v>
      </c>
      <c r="D632" s="1769">
        <f>'KV_8.sz.mell.'!D251</f>
        <v>0</v>
      </c>
      <c r="E632" s="1769">
        <f t="shared" si="143"/>
        <v>0</v>
      </c>
      <c r="F632" s="1770">
        <f t="shared" si="144"/>
        <v>0</v>
      </c>
      <c r="G632" s="1769">
        <f>'KV_8.sz.mell.'!E251</f>
        <v>0</v>
      </c>
      <c r="H632" s="1771">
        <f t="shared" si="145"/>
        <v>0</v>
      </c>
      <c r="I632" s="1772">
        <f t="shared" si="146"/>
        <v>0</v>
      </c>
    </row>
    <row r="633" spans="1:9" ht="12" customHeight="1" x14ac:dyDescent="0.2">
      <c r="A633" s="1638" t="s">
        <v>132</v>
      </c>
      <c r="B633" s="1773">
        <f t="shared" si="142"/>
        <v>0</v>
      </c>
      <c r="C633" s="1771">
        <f>'KV_8.sz.mell.'!C252</f>
        <v>0</v>
      </c>
      <c r="D633" s="1771">
        <f>'KV_8.sz.mell.'!D252</f>
        <v>0</v>
      </c>
      <c r="E633" s="1769">
        <f t="shared" si="143"/>
        <v>0</v>
      </c>
      <c r="F633" s="1772">
        <f>D633+E633</f>
        <v>0</v>
      </c>
      <c r="G633" s="1771">
        <f>'KV_8.sz.mell.'!E252</f>
        <v>0</v>
      </c>
      <c r="H633" s="1771">
        <f t="shared" si="145"/>
        <v>0</v>
      </c>
      <c r="I633" s="1772">
        <f t="shared" si="146"/>
        <v>0</v>
      </c>
    </row>
    <row r="634" spans="1:9" ht="12" customHeight="1" x14ac:dyDescent="0.2">
      <c r="A634" s="1638" t="s">
        <v>145</v>
      </c>
      <c r="B634" s="1773">
        <f t="shared" si="142"/>
        <v>0</v>
      </c>
      <c r="C634" s="1771">
        <f>'KV_8.sz.mell.'!C253</f>
        <v>0</v>
      </c>
      <c r="D634" s="1771">
        <f>'KV_8.sz.mell.'!D253</f>
        <v>0</v>
      </c>
      <c r="E634" s="1769">
        <f t="shared" si="143"/>
        <v>0</v>
      </c>
      <c r="F634" s="1772">
        <f t="shared" si="144"/>
        <v>0</v>
      </c>
      <c r="G634" s="1771">
        <f>'KV_8.sz.mell.'!E253</f>
        <v>0</v>
      </c>
      <c r="H634" s="1771">
        <f t="shared" si="145"/>
        <v>0</v>
      </c>
      <c r="I634" s="1772">
        <f t="shared" si="146"/>
        <v>0</v>
      </c>
    </row>
    <row r="635" spans="1:9" ht="12" customHeight="1" x14ac:dyDescent="0.2">
      <c r="A635" s="1638" t="s">
        <v>133</v>
      </c>
      <c r="B635" s="1773">
        <f t="shared" si="142"/>
        <v>0</v>
      </c>
      <c r="C635" s="1771">
        <f>'KV_8.sz.mell.'!C254</f>
        <v>0</v>
      </c>
      <c r="D635" s="1771">
        <f>'KV_8.sz.mell.'!D254</f>
        <v>0</v>
      </c>
      <c r="E635" s="1769">
        <f t="shared" si="143"/>
        <v>0</v>
      </c>
      <c r="F635" s="1772">
        <f t="shared" si="144"/>
        <v>0</v>
      </c>
      <c r="G635" s="1771">
        <f>'KV_8.sz.mell.'!E254</f>
        <v>0</v>
      </c>
      <c r="H635" s="1771">
        <f t="shared" si="145"/>
        <v>0</v>
      </c>
      <c r="I635" s="1772">
        <f t="shared" si="146"/>
        <v>0</v>
      </c>
    </row>
    <row r="636" spans="1:9" ht="12" customHeight="1" thickBot="1" x14ac:dyDescent="0.25">
      <c r="A636" s="1638" t="s">
        <v>134</v>
      </c>
      <c r="B636" s="1773">
        <f t="shared" si="142"/>
        <v>0</v>
      </c>
      <c r="C636" s="1771">
        <f>'KV_8.sz.mell.'!C255</f>
        <v>0</v>
      </c>
      <c r="D636" s="1771">
        <f>'KV_8.sz.mell.'!D255</f>
        <v>0</v>
      </c>
      <c r="E636" s="1769">
        <f t="shared" si="143"/>
        <v>0</v>
      </c>
      <c r="F636" s="1772">
        <f t="shared" si="144"/>
        <v>0</v>
      </c>
      <c r="G636" s="1771">
        <f>'KV_8.sz.mell.'!E255</f>
        <v>0</v>
      </c>
      <c r="H636" s="1771">
        <f t="shared" si="145"/>
        <v>0</v>
      </c>
      <c r="I636" s="1772">
        <f t="shared" si="146"/>
        <v>0</v>
      </c>
    </row>
    <row r="637" spans="1:9" ht="12" customHeight="1" thickBot="1" x14ac:dyDescent="0.25">
      <c r="A637" s="1640" t="s">
        <v>135</v>
      </c>
      <c r="B637" s="1740">
        <f t="shared" ref="B637:I637" si="147">B631+SUM(B633:B636)</f>
        <v>0</v>
      </c>
      <c r="C637" s="1740">
        <f t="shared" si="147"/>
        <v>0</v>
      </c>
      <c r="D637" s="1740">
        <f t="shared" si="147"/>
        <v>0</v>
      </c>
      <c r="E637" s="1740">
        <f t="shared" si="147"/>
        <v>0</v>
      </c>
      <c r="F637" s="1740">
        <f t="shared" si="147"/>
        <v>0</v>
      </c>
      <c r="G637" s="1740">
        <f t="shared" si="147"/>
        <v>0</v>
      </c>
      <c r="H637" s="1740">
        <f t="shared" si="147"/>
        <v>0</v>
      </c>
      <c r="I637" s="1774">
        <f t="shared" si="147"/>
        <v>0</v>
      </c>
    </row>
    <row r="638" spans="1:9" ht="12" customHeight="1" x14ac:dyDescent="0.2">
      <c r="A638" s="1641" t="s">
        <v>139</v>
      </c>
      <c r="B638" s="1763">
        <f>C638+F638+I638</f>
        <v>0</v>
      </c>
      <c r="C638" s="1764">
        <f>'KV_8.sz.mell.'!C257</f>
        <v>0</v>
      </c>
      <c r="D638" s="1764">
        <f>'KV_8.sz.mell.'!D257</f>
        <v>0</v>
      </c>
      <c r="E638" s="1764">
        <f>H655</f>
        <v>0</v>
      </c>
      <c r="F638" s="1764">
        <f>D638+E638</f>
        <v>0</v>
      </c>
      <c r="G638" s="1764">
        <f>'KV_8.sz.mell.'!E257</f>
        <v>0</v>
      </c>
      <c r="H638" s="1764">
        <f>H672</f>
        <v>0</v>
      </c>
      <c r="I638" s="1767">
        <f>G638+H638</f>
        <v>0</v>
      </c>
    </row>
    <row r="639" spans="1:9" ht="12" customHeight="1" x14ac:dyDescent="0.2">
      <c r="A639" s="1642" t="s">
        <v>140</v>
      </c>
      <c r="B639" s="1768">
        <f>C639+F639+I639</f>
        <v>0</v>
      </c>
      <c r="C639" s="1771">
        <f>'KV_8.sz.mell.'!C258</f>
        <v>0</v>
      </c>
      <c r="D639" s="1771">
        <f>'KV_8.sz.mell.'!D258</f>
        <v>0</v>
      </c>
      <c r="E639" s="1771">
        <f>H656</f>
        <v>0</v>
      </c>
      <c r="F639" s="1771">
        <f>D639+E639</f>
        <v>0</v>
      </c>
      <c r="G639" s="1771">
        <f>'KV_8.sz.mell.'!E258</f>
        <v>0</v>
      </c>
      <c r="H639" s="1771">
        <f>H673</f>
        <v>0</v>
      </c>
      <c r="I639" s="1772">
        <f>G639+H639</f>
        <v>0</v>
      </c>
    </row>
    <row r="640" spans="1:9" ht="12" customHeight="1" x14ac:dyDescent="0.2">
      <c r="A640" s="1642" t="s">
        <v>141</v>
      </c>
      <c r="B640" s="1773">
        <f>C640+F640+I640</f>
        <v>0</v>
      </c>
      <c r="C640" s="1771">
        <f>'KV_8.sz.mell.'!C259</f>
        <v>0</v>
      </c>
      <c r="D640" s="1771">
        <f>'KV_8.sz.mell.'!D259</f>
        <v>0</v>
      </c>
      <c r="E640" s="1771">
        <f>H657</f>
        <v>0</v>
      </c>
      <c r="F640" s="1771">
        <f>D640+E640</f>
        <v>0</v>
      </c>
      <c r="G640" s="1771">
        <f>'KV_8.sz.mell.'!E259</f>
        <v>0</v>
      </c>
      <c r="H640" s="1771">
        <f>H674</f>
        <v>0</v>
      </c>
      <c r="I640" s="1772">
        <f>G640+H640</f>
        <v>0</v>
      </c>
    </row>
    <row r="641" spans="1:9" ht="12" customHeight="1" x14ac:dyDescent="0.2">
      <c r="A641" s="1642" t="s">
        <v>142</v>
      </c>
      <c r="B641" s="1773">
        <f>C641+F641+I641</f>
        <v>0</v>
      </c>
      <c r="C641" s="1771">
        <f>'KV_8.sz.mell.'!C260</f>
        <v>0</v>
      </c>
      <c r="D641" s="1771">
        <f>'KV_8.sz.mell.'!D260</f>
        <v>0</v>
      </c>
      <c r="E641" s="1771">
        <f>H658</f>
        <v>0</v>
      </c>
      <c r="F641" s="1771">
        <f>D641+E641</f>
        <v>0</v>
      </c>
      <c r="G641" s="1771">
        <f>'KV_8.sz.mell.'!E260</f>
        <v>0</v>
      </c>
      <c r="H641" s="1771">
        <f>H675</f>
        <v>0</v>
      </c>
      <c r="I641" s="1772">
        <f>G641+H641</f>
        <v>0</v>
      </c>
    </row>
    <row r="642" spans="1:9" ht="12" customHeight="1" thickBot="1" x14ac:dyDescent="0.25">
      <c r="A642" s="1643"/>
      <c r="B642" s="1775">
        <f>C642+F642+I642</f>
        <v>0</v>
      </c>
      <c r="C642" s="1776">
        <f>'KV_8.sz.mell.'!C261</f>
        <v>0</v>
      </c>
      <c r="D642" s="1776">
        <f>'KV_8.sz.mell.'!D261</f>
        <v>0</v>
      </c>
      <c r="E642" s="1771">
        <f>H659</f>
        <v>0</v>
      </c>
      <c r="F642" s="1776">
        <f>D642+E642</f>
        <v>0</v>
      </c>
      <c r="G642" s="1776">
        <f>'KV_8.sz.mell.'!E261</f>
        <v>0</v>
      </c>
      <c r="H642" s="1771">
        <f>H676</f>
        <v>0</v>
      </c>
      <c r="I642" s="1777">
        <f>G642+H642</f>
        <v>0</v>
      </c>
    </row>
    <row r="643" spans="1:9" ht="12" customHeight="1" thickBot="1" x14ac:dyDescent="0.25">
      <c r="A643" s="1787" t="s">
        <v>109</v>
      </c>
      <c r="B643" s="1740">
        <f t="shared" ref="B643:I643" si="148">SUM(B638:B642)</f>
        <v>0</v>
      </c>
      <c r="C643" s="1740">
        <f t="shared" si="148"/>
        <v>0</v>
      </c>
      <c r="D643" s="1740">
        <f t="shared" si="148"/>
        <v>0</v>
      </c>
      <c r="E643" s="1740">
        <f t="shared" si="148"/>
        <v>0</v>
      </c>
      <c r="F643" s="1740">
        <f t="shared" si="148"/>
        <v>0</v>
      </c>
      <c r="G643" s="1740">
        <f t="shared" si="148"/>
        <v>0</v>
      </c>
      <c r="H643" s="1740">
        <f t="shared" si="148"/>
        <v>0</v>
      </c>
      <c r="I643" s="1774">
        <f t="shared" si="148"/>
        <v>0</v>
      </c>
    </row>
    <row r="644" spans="1:9" ht="12" customHeight="1" x14ac:dyDescent="0.2">
      <c r="A644" s="1788"/>
      <c r="B644" s="1703"/>
      <c r="C644" s="1703"/>
      <c r="D644" s="1703"/>
      <c r="E644" s="1703"/>
      <c r="F644" s="1703"/>
      <c r="G644" s="1703"/>
      <c r="H644" s="1703"/>
      <c r="I644" s="1704"/>
    </row>
    <row r="645" spans="1:9" ht="12" customHeight="1" thickBot="1" x14ac:dyDescent="0.25">
      <c r="A645" s="2243" t="str">
        <f>CONCATENATE(RM_TARTALOMJEGYZÉK!$A$1,". évi költségvetést érintő módosítások")</f>
        <v>2021. évi költségvetést érintő módosítások</v>
      </c>
      <c r="B645" s="2244"/>
      <c r="C645" s="2244"/>
      <c r="D645" s="2244"/>
      <c r="E645" s="2244"/>
      <c r="F645" s="2244"/>
      <c r="G645" s="2244"/>
      <c r="H645" s="2244"/>
      <c r="I645" s="2244"/>
    </row>
    <row r="646" spans="1:9" ht="12" customHeight="1" thickBot="1" x14ac:dyDescent="0.25">
      <c r="A646" s="1705" t="s">
        <v>130</v>
      </c>
      <c r="B646" s="1706" t="s">
        <v>1101</v>
      </c>
      <c r="C646" s="1706" t="s">
        <v>1102</v>
      </c>
      <c r="D646" s="1706" t="s">
        <v>1103</v>
      </c>
      <c r="E646" s="1706" t="s">
        <v>1104</v>
      </c>
      <c r="F646" s="1706" t="s">
        <v>1105</v>
      </c>
      <c r="G646" s="1706" t="s">
        <v>1106</v>
      </c>
      <c r="H646" s="2237" t="s">
        <v>1107</v>
      </c>
      <c r="I646" s="2238"/>
    </row>
    <row r="647" spans="1:9" ht="12" customHeight="1" x14ac:dyDescent="0.2">
      <c r="A647" s="1634" t="s">
        <v>131</v>
      </c>
      <c r="B647" s="1725"/>
      <c r="C647" s="1725"/>
      <c r="D647" s="1725"/>
      <c r="E647" s="1725"/>
      <c r="F647" s="1726"/>
      <c r="G647" s="1790"/>
      <c r="H647" s="2247">
        <f t="shared" ref="H647:H652" si="149">SUM(B647:G647)</f>
        <v>0</v>
      </c>
      <c r="I647" s="2248"/>
    </row>
    <row r="648" spans="1:9" ht="12" customHeight="1" x14ac:dyDescent="0.2">
      <c r="A648" s="1636" t="s">
        <v>143</v>
      </c>
      <c r="B648" s="1728"/>
      <c r="C648" s="1728"/>
      <c r="D648" s="1728"/>
      <c r="E648" s="1728"/>
      <c r="F648" s="1729"/>
      <c r="G648" s="1791"/>
      <c r="H648" s="2231">
        <f t="shared" si="149"/>
        <v>0</v>
      </c>
      <c r="I648" s="2232"/>
    </row>
    <row r="649" spans="1:9" ht="12" customHeight="1" x14ac:dyDescent="0.2">
      <c r="A649" s="1638" t="s">
        <v>132</v>
      </c>
      <c r="B649" s="1728"/>
      <c r="C649" s="1728"/>
      <c r="D649" s="1728"/>
      <c r="E649" s="1728"/>
      <c r="F649" s="1729"/>
      <c r="G649" s="1791"/>
      <c r="H649" s="2231">
        <f t="shared" si="149"/>
        <v>0</v>
      </c>
      <c r="I649" s="2232"/>
    </row>
    <row r="650" spans="1:9" ht="12" customHeight="1" x14ac:dyDescent="0.2">
      <c r="A650" s="1638" t="s">
        <v>145</v>
      </c>
      <c r="B650" s="1728"/>
      <c r="C650" s="1728"/>
      <c r="D650" s="1728"/>
      <c r="E650" s="1728"/>
      <c r="F650" s="1729"/>
      <c r="G650" s="1791"/>
      <c r="H650" s="2231">
        <f t="shared" si="149"/>
        <v>0</v>
      </c>
      <c r="I650" s="2232"/>
    </row>
    <row r="651" spans="1:9" ht="12" customHeight="1" x14ac:dyDescent="0.2">
      <c r="A651" s="1638" t="s">
        <v>133</v>
      </c>
      <c r="B651" s="1728"/>
      <c r="C651" s="1728"/>
      <c r="D651" s="1728"/>
      <c r="E651" s="1728"/>
      <c r="F651" s="1729"/>
      <c r="G651" s="1791"/>
      <c r="H651" s="2231">
        <f t="shared" si="149"/>
        <v>0</v>
      </c>
      <c r="I651" s="2232"/>
    </row>
    <row r="652" spans="1:9" ht="12" customHeight="1" thickBot="1" x14ac:dyDescent="0.25">
      <c r="A652" s="1638" t="s">
        <v>134</v>
      </c>
      <c r="B652" s="1731"/>
      <c r="C652" s="1731"/>
      <c r="D652" s="1731"/>
      <c r="E652" s="1731"/>
      <c r="F652" s="1732"/>
      <c r="G652" s="1792"/>
      <c r="H652" s="2233">
        <f t="shared" si="149"/>
        <v>0</v>
      </c>
      <c r="I652" s="2234"/>
    </row>
    <row r="653" spans="1:9" ht="12" customHeight="1" thickBot="1" x14ac:dyDescent="0.25">
      <c r="A653" s="1707" t="s">
        <v>52</v>
      </c>
      <c r="B653" s="1708">
        <f t="shared" ref="B653:I653" si="150">B647+SUM(B649:B652)</f>
        <v>0</v>
      </c>
      <c r="C653" s="1708">
        <f t="shared" si="150"/>
        <v>0</v>
      </c>
      <c r="D653" s="1708">
        <f t="shared" si="150"/>
        <v>0</v>
      </c>
      <c r="E653" s="1708">
        <f t="shared" si="150"/>
        <v>0</v>
      </c>
      <c r="F653" s="1708">
        <f t="shared" si="150"/>
        <v>0</v>
      </c>
      <c r="G653" s="2095">
        <f t="shared" si="150"/>
        <v>0</v>
      </c>
      <c r="H653" s="2235">
        <f t="shared" si="150"/>
        <v>0</v>
      </c>
      <c r="I653" s="2236">
        <f t="shared" si="150"/>
        <v>0</v>
      </c>
    </row>
    <row r="654" spans="1:9" ht="12" customHeight="1" thickBot="1" x14ac:dyDescent="0.25">
      <c r="A654" s="1705" t="s">
        <v>56</v>
      </c>
      <c r="B654" s="1709" t="s">
        <v>1101</v>
      </c>
      <c r="C654" s="1709" t="s">
        <v>1102</v>
      </c>
      <c r="D654" s="1709" t="s">
        <v>1103</v>
      </c>
      <c r="E654" s="1709" t="s">
        <v>1104</v>
      </c>
      <c r="F654" s="1709" t="s">
        <v>1105</v>
      </c>
      <c r="G654" s="1709" t="s">
        <v>1106</v>
      </c>
      <c r="H654" s="2245" t="s">
        <v>1107</v>
      </c>
      <c r="I654" s="2246"/>
    </row>
    <row r="655" spans="1:9" ht="12" customHeight="1" x14ac:dyDescent="0.2">
      <c r="A655" s="1641" t="s">
        <v>139</v>
      </c>
      <c r="B655" s="1735"/>
      <c r="C655" s="1735"/>
      <c r="D655" s="1735"/>
      <c r="E655" s="1735"/>
      <c r="F655" s="1736"/>
      <c r="G655" s="1793"/>
      <c r="H655" s="2239">
        <f>SUM(B655:G655)</f>
        <v>0</v>
      </c>
      <c r="I655" s="2240"/>
    </row>
    <row r="656" spans="1:9" ht="12" customHeight="1" x14ac:dyDescent="0.2">
      <c r="A656" s="1642" t="s">
        <v>140</v>
      </c>
      <c r="B656" s="1728"/>
      <c r="C656" s="1728"/>
      <c r="D656" s="1728"/>
      <c r="E656" s="1728"/>
      <c r="F656" s="1729"/>
      <c r="G656" s="1791"/>
      <c r="H656" s="2231">
        <f>SUM(B656:G656)</f>
        <v>0</v>
      </c>
      <c r="I656" s="2232"/>
    </row>
    <row r="657" spans="1:9" ht="12" customHeight="1" x14ac:dyDescent="0.2">
      <c r="A657" s="1642" t="s">
        <v>141</v>
      </c>
      <c r="B657" s="1728"/>
      <c r="C657" s="1728"/>
      <c r="D657" s="1728"/>
      <c r="E657" s="1728"/>
      <c r="F657" s="1729"/>
      <c r="G657" s="1791"/>
      <c r="H657" s="2231">
        <f>SUM(B657:G657)</f>
        <v>0</v>
      </c>
      <c r="I657" s="2232"/>
    </row>
    <row r="658" spans="1:9" ht="12" customHeight="1" x14ac:dyDescent="0.2">
      <c r="A658" s="1642" t="s">
        <v>142</v>
      </c>
      <c r="B658" s="1728"/>
      <c r="C658" s="1728"/>
      <c r="D658" s="1728"/>
      <c r="E658" s="1728"/>
      <c r="F658" s="1729"/>
      <c r="G658" s="1791"/>
      <c r="H658" s="2231">
        <f>SUM(B658:G658)</f>
        <v>0</v>
      </c>
      <c r="I658" s="2232"/>
    </row>
    <row r="659" spans="1:9" ht="12" customHeight="1" thickBot="1" x14ac:dyDescent="0.25">
      <c r="A659" s="1643"/>
      <c r="B659" s="1731"/>
      <c r="C659" s="1731"/>
      <c r="D659" s="1731"/>
      <c r="E659" s="1731"/>
      <c r="F659" s="1732"/>
      <c r="G659" s="1792"/>
      <c r="H659" s="2233">
        <f>SUM(B659:G659)</f>
        <v>0</v>
      </c>
      <c r="I659" s="2234"/>
    </row>
    <row r="660" spans="1:9" ht="12" customHeight="1" thickBot="1" x14ac:dyDescent="0.25">
      <c r="A660" s="1707" t="s">
        <v>52</v>
      </c>
      <c r="B660" s="1708">
        <f>SUM(B655:B659)</f>
        <v>0</v>
      </c>
      <c r="C660" s="1708">
        <f t="shared" ref="C660:I660" si="151">SUM(C655:C659)</f>
        <v>0</v>
      </c>
      <c r="D660" s="1708">
        <f t="shared" si="151"/>
        <v>0</v>
      </c>
      <c r="E660" s="1708">
        <f t="shared" si="151"/>
        <v>0</v>
      </c>
      <c r="F660" s="1708">
        <f t="shared" si="151"/>
        <v>0</v>
      </c>
      <c r="G660" s="2095">
        <f t="shared" si="151"/>
        <v>0</v>
      </c>
      <c r="H660" s="2235">
        <f t="shared" si="151"/>
        <v>0</v>
      </c>
      <c r="I660" s="2236">
        <f t="shared" si="151"/>
        <v>0</v>
      </c>
    </row>
    <row r="661" spans="1:9" ht="12" customHeight="1" x14ac:dyDescent="0.2">
      <c r="A661" s="2241"/>
      <c r="B661" s="2242"/>
      <c r="C661" s="2242"/>
      <c r="D661" s="2242"/>
      <c r="E661" s="2242"/>
      <c r="F661" s="2242"/>
      <c r="G661" s="2242"/>
      <c r="H661" s="2242"/>
      <c r="I661" s="2242"/>
    </row>
    <row r="662" spans="1:9" ht="12" customHeight="1" thickBot="1" x14ac:dyDescent="0.25">
      <c r="A662" s="2243" t="str">
        <f>CONCATENATE(RM_TARTALOMJEGYZÉK!$A$1,". utáni  költségvetést érintő módosítások")</f>
        <v>2021. utáni  költségvetést érintő módosítások</v>
      </c>
      <c r="B662" s="2244"/>
      <c r="C662" s="2244"/>
      <c r="D662" s="2244"/>
      <c r="E662" s="2244"/>
      <c r="F662" s="2244"/>
      <c r="G662" s="2244"/>
      <c r="H662" s="2244"/>
      <c r="I662" s="2244"/>
    </row>
    <row r="663" spans="1:9" ht="12" customHeight="1" thickBot="1" x14ac:dyDescent="0.25">
      <c r="A663" s="1705" t="s">
        <v>130</v>
      </c>
      <c r="B663" s="1706" t="s">
        <v>1101</v>
      </c>
      <c r="C663" s="1706" t="s">
        <v>1102</v>
      </c>
      <c r="D663" s="1706" t="s">
        <v>1103</v>
      </c>
      <c r="E663" s="1706" t="s">
        <v>1104</v>
      </c>
      <c r="F663" s="1706" t="s">
        <v>1105</v>
      </c>
      <c r="G663" s="1706" t="s">
        <v>1106</v>
      </c>
      <c r="H663" s="2237" t="s">
        <v>1107</v>
      </c>
      <c r="I663" s="2238"/>
    </row>
    <row r="664" spans="1:9" ht="12" customHeight="1" x14ac:dyDescent="0.2">
      <c r="A664" s="1634" t="s">
        <v>131</v>
      </c>
      <c r="B664" s="1735"/>
      <c r="C664" s="1735"/>
      <c r="D664" s="1735"/>
      <c r="E664" s="1735"/>
      <c r="F664" s="1736"/>
      <c r="G664" s="1736"/>
      <c r="H664" s="2239">
        <f t="shared" ref="H664:H669" si="152">SUM(B664:G664)</f>
        <v>0</v>
      </c>
      <c r="I664" s="2240"/>
    </row>
    <row r="665" spans="1:9" ht="12" customHeight="1" x14ac:dyDescent="0.2">
      <c r="A665" s="1636" t="s">
        <v>143</v>
      </c>
      <c r="B665" s="1728"/>
      <c r="C665" s="1728"/>
      <c r="D665" s="1728"/>
      <c r="E665" s="1728"/>
      <c r="F665" s="1729"/>
      <c r="G665" s="1738"/>
      <c r="H665" s="2231">
        <f t="shared" si="152"/>
        <v>0</v>
      </c>
      <c r="I665" s="2232"/>
    </row>
    <row r="666" spans="1:9" ht="12" customHeight="1" x14ac:dyDescent="0.2">
      <c r="A666" s="1638" t="s">
        <v>132</v>
      </c>
      <c r="B666" s="1728"/>
      <c r="C666" s="1728"/>
      <c r="D666" s="1728"/>
      <c r="E666" s="1728"/>
      <c r="F666" s="1729"/>
      <c r="G666" s="1738"/>
      <c r="H666" s="2231">
        <f t="shared" si="152"/>
        <v>0</v>
      </c>
      <c r="I666" s="2232"/>
    </row>
    <row r="667" spans="1:9" ht="12" customHeight="1" x14ac:dyDescent="0.2">
      <c r="A667" s="1638" t="s">
        <v>145</v>
      </c>
      <c r="B667" s="1728"/>
      <c r="C667" s="1728"/>
      <c r="D667" s="1728"/>
      <c r="E667" s="1728"/>
      <c r="F667" s="1729"/>
      <c r="G667" s="1738"/>
      <c r="H667" s="2231">
        <f t="shared" si="152"/>
        <v>0</v>
      </c>
      <c r="I667" s="2232"/>
    </row>
    <row r="668" spans="1:9" ht="12" customHeight="1" x14ac:dyDescent="0.2">
      <c r="A668" s="1638" t="s">
        <v>133</v>
      </c>
      <c r="B668" s="1728"/>
      <c r="C668" s="1728"/>
      <c r="D668" s="1728"/>
      <c r="E668" s="1728"/>
      <c r="F668" s="1729"/>
      <c r="G668" s="1738"/>
      <c r="H668" s="2231">
        <f t="shared" si="152"/>
        <v>0</v>
      </c>
      <c r="I668" s="2232"/>
    </row>
    <row r="669" spans="1:9" ht="12" customHeight="1" thickBot="1" x14ac:dyDescent="0.25">
      <c r="A669" s="1638" t="s">
        <v>134</v>
      </c>
      <c r="B669" s="1731"/>
      <c r="C669" s="1731"/>
      <c r="D669" s="1731"/>
      <c r="E669" s="1731"/>
      <c r="F669" s="1732"/>
      <c r="G669" s="1739"/>
      <c r="H669" s="2233">
        <f t="shared" si="152"/>
        <v>0</v>
      </c>
      <c r="I669" s="2234"/>
    </row>
    <row r="670" spans="1:9" ht="12" customHeight="1" thickBot="1" x14ac:dyDescent="0.25">
      <c r="A670" s="1707" t="s">
        <v>52</v>
      </c>
      <c r="B670" s="1708">
        <f t="shared" ref="B670:I670" si="153">B664+SUM(B666:B669)</f>
        <v>0</v>
      </c>
      <c r="C670" s="1708">
        <f t="shared" si="153"/>
        <v>0</v>
      </c>
      <c r="D670" s="1708">
        <f t="shared" si="153"/>
        <v>0</v>
      </c>
      <c r="E670" s="1708">
        <f t="shared" si="153"/>
        <v>0</v>
      </c>
      <c r="F670" s="1708">
        <f t="shared" si="153"/>
        <v>0</v>
      </c>
      <c r="G670" s="1708">
        <f t="shared" si="153"/>
        <v>0</v>
      </c>
      <c r="H670" s="2235">
        <f t="shared" si="153"/>
        <v>0</v>
      </c>
      <c r="I670" s="2236">
        <f t="shared" si="153"/>
        <v>0</v>
      </c>
    </row>
    <row r="671" spans="1:9" ht="12" customHeight="1" thickBot="1" x14ac:dyDescent="0.25">
      <c r="A671" s="1705" t="s">
        <v>56</v>
      </c>
      <c r="B671" s="1706" t="s">
        <v>1101</v>
      </c>
      <c r="C671" s="1706" t="s">
        <v>1102</v>
      </c>
      <c r="D671" s="1706" t="s">
        <v>1103</v>
      </c>
      <c r="E671" s="1706" t="s">
        <v>1104</v>
      </c>
      <c r="F671" s="1706" t="s">
        <v>1105</v>
      </c>
      <c r="G671" s="1706" t="s">
        <v>1106</v>
      </c>
      <c r="H671" s="2237" t="s">
        <v>1107</v>
      </c>
      <c r="I671" s="2238"/>
    </row>
    <row r="672" spans="1:9" ht="12" customHeight="1" x14ac:dyDescent="0.2">
      <c r="A672" s="1641" t="s">
        <v>139</v>
      </c>
      <c r="B672" s="1735"/>
      <c r="C672" s="1735"/>
      <c r="D672" s="1735"/>
      <c r="E672" s="1735"/>
      <c r="F672" s="1736"/>
      <c r="G672" s="1736"/>
      <c r="H672" s="2239">
        <f>SUM(B672:G672)</f>
        <v>0</v>
      </c>
      <c r="I672" s="2240"/>
    </row>
    <row r="673" spans="1:9" ht="12" customHeight="1" x14ac:dyDescent="0.2">
      <c r="A673" s="1642" t="s">
        <v>140</v>
      </c>
      <c r="B673" s="1728"/>
      <c r="C673" s="1728"/>
      <c r="D673" s="1728"/>
      <c r="E673" s="1728"/>
      <c r="F673" s="1729"/>
      <c r="G673" s="1738"/>
      <c r="H673" s="2231">
        <f>SUM(B673:G673)</f>
        <v>0</v>
      </c>
      <c r="I673" s="2232"/>
    </row>
    <row r="674" spans="1:9" ht="12" customHeight="1" x14ac:dyDescent="0.2">
      <c r="A674" s="1642" t="s">
        <v>141</v>
      </c>
      <c r="B674" s="1728"/>
      <c r="C674" s="1728"/>
      <c r="D674" s="1728"/>
      <c r="E674" s="1728"/>
      <c r="F674" s="1729"/>
      <c r="G674" s="1738"/>
      <c r="H674" s="2231">
        <f>SUM(B674:G674)</f>
        <v>0</v>
      </c>
      <c r="I674" s="2232"/>
    </row>
    <row r="675" spans="1:9" ht="12" customHeight="1" x14ac:dyDescent="0.2">
      <c r="A675" s="1642" t="s">
        <v>142</v>
      </c>
      <c r="B675" s="1728"/>
      <c r="C675" s="1728"/>
      <c r="D675" s="1728"/>
      <c r="E675" s="1728"/>
      <c r="F675" s="1729"/>
      <c r="G675" s="1738"/>
      <c r="H675" s="2231">
        <f>SUM(B675:G675)</f>
        <v>0</v>
      </c>
      <c r="I675" s="2232"/>
    </row>
    <row r="676" spans="1:9" ht="12" customHeight="1" thickBot="1" x14ac:dyDescent="0.25">
      <c r="A676" s="1643"/>
      <c r="B676" s="1731"/>
      <c r="C676" s="1731"/>
      <c r="D676" s="1731"/>
      <c r="E676" s="1731"/>
      <c r="F676" s="1732"/>
      <c r="G676" s="1739"/>
      <c r="H676" s="2233">
        <f>SUM(B676:G676)</f>
        <v>0</v>
      </c>
      <c r="I676" s="2234"/>
    </row>
    <row r="677" spans="1:9" ht="12" customHeight="1" thickBot="1" x14ac:dyDescent="0.25">
      <c r="A677" s="1707" t="s">
        <v>52</v>
      </c>
      <c r="B677" s="1708">
        <f t="shared" ref="B677:I677" si="154">SUM(B672:B676)</f>
        <v>0</v>
      </c>
      <c r="C677" s="1708">
        <f t="shared" si="154"/>
        <v>0</v>
      </c>
      <c r="D677" s="1708">
        <f t="shared" si="154"/>
        <v>0</v>
      </c>
      <c r="E677" s="1708">
        <f t="shared" si="154"/>
        <v>0</v>
      </c>
      <c r="F677" s="1708">
        <f t="shared" si="154"/>
        <v>0</v>
      </c>
      <c r="G677" s="1708">
        <f t="shared" si="154"/>
        <v>0</v>
      </c>
      <c r="H677" s="2235">
        <f t="shared" si="154"/>
        <v>0</v>
      </c>
      <c r="I677" s="2236">
        <f t="shared" si="154"/>
        <v>0</v>
      </c>
    </row>
    <row r="679" spans="1:9" ht="12" customHeight="1" x14ac:dyDescent="0.2">
      <c r="A679" s="2136" t="s">
        <v>136</v>
      </c>
      <c r="B679" s="2136"/>
      <c r="C679" s="2267"/>
      <c r="D679" s="2267"/>
      <c r="E679" s="2267"/>
      <c r="F679" s="2267"/>
      <c r="G679" s="2267"/>
      <c r="H679" s="2267"/>
      <c r="I679" s="2267"/>
    </row>
    <row r="680" spans="1:9" ht="12" customHeight="1" thickBot="1" x14ac:dyDescent="0.25">
      <c r="A680" s="1780"/>
      <c r="B680" s="1780"/>
      <c r="C680" s="1780"/>
      <c r="D680" s="1780"/>
      <c r="E680" s="1780"/>
      <c r="F680" s="1780"/>
      <c r="G680" s="1780"/>
      <c r="H680" s="2268" t="s">
        <v>559</v>
      </c>
      <c r="I680" s="2268"/>
    </row>
    <row r="681" spans="1:9" ht="12" customHeight="1" thickBot="1" x14ac:dyDescent="0.25">
      <c r="A681" s="2249" t="s">
        <v>130</v>
      </c>
      <c r="B681" s="2252" t="s">
        <v>796</v>
      </c>
      <c r="C681" s="2253"/>
      <c r="D681" s="2253"/>
      <c r="E681" s="2253"/>
      <c r="F681" s="2254"/>
      <c r="G681" s="2254"/>
      <c r="H681" s="2254"/>
      <c r="I681" s="2255"/>
    </row>
    <row r="682" spans="1:9" ht="12" customHeight="1" thickBot="1" x14ac:dyDescent="0.25">
      <c r="A682" s="2250"/>
      <c r="B682" s="2256" t="s">
        <v>1099</v>
      </c>
      <c r="C682" s="2259" t="s">
        <v>1087</v>
      </c>
      <c r="D682" s="2260"/>
      <c r="E682" s="2260"/>
      <c r="F682" s="2260"/>
      <c r="G682" s="2260"/>
      <c r="H682" s="2260"/>
      <c r="I682" s="2261"/>
    </row>
    <row r="683" spans="1:9" ht="12" customHeight="1" thickBot="1" x14ac:dyDescent="0.25">
      <c r="A683" s="2250"/>
      <c r="B683" s="2257"/>
      <c r="C683" s="2256" t="str">
        <f>CONCATENATE(RM_TARTALOMJEGYZÉK!$A$1,". előtti forrás, kiadás")</f>
        <v>2021. előtti forrás, kiadás</v>
      </c>
      <c r="D683" s="1781" t="s">
        <v>798</v>
      </c>
      <c r="E683" s="1781" t="s">
        <v>1084</v>
      </c>
      <c r="F683" s="1781" t="s">
        <v>799</v>
      </c>
      <c r="G683" s="1781" t="s">
        <v>798</v>
      </c>
      <c r="H683" s="1781" t="s">
        <v>1084</v>
      </c>
      <c r="I683" s="1781" t="s">
        <v>799</v>
      </c>
    </row>
    <row r="684" spans="1:9" ht="12" customHeight="1" thickBot="1" x14ac:dyDescent="0.25">
      <c r="A684" s="2251"/>
      <c r="B684" s="2258"/>
      <c r="C684" s="2262"/>
      <c r="D684" s="2263" t="str">
        <f>CONCATENATE(RM_TARTALOMJEGYZÉK!$A$1,". évi")</f>
        <v>2021. évi</v>
      </c>
      <c r="E684" s="2264"/>
      <c r="F684" s="2265"/>
      <c r="G684" s="2263" t="str">
        <f>CONCATENATE(RM_TARTALOMJEGYZÉK!$A$1,". után")</f>
        <v>2021. után</v>
      </c>
      <c r="H684" s="2266"/>
      <c r="I684" s="2265"/>
    </row>
    <row r="685" spans="1:9" ht="12" customHeight="1" thickBot="1" x14ac:dyDescent="0.25">
      <c r="A685" s="1782" t="s">
        <v>488</v>
      </c>
      <c r="B685" s="1795" t="s">
        <v>1100</v>
      </c>
      <c r="C685" s="1784" t="s">
        <v>490</v>
      </c>
      <c r="D685" s="1785" t="s">
        <v>492</v>
      </c>
      <c r="E685" s="1785" t="s">
        <v>491</v>
      </c>
      <c r="F685" s="1784" t="s">
        <v>1088</v>
      </c>
      <c r="G685" s="1784" t="s">
        <v>494</v>
      </c>
      <c r="H685" s="1784" t="s">
        <v>495</v>
      </c>
      <c r="I685" s="1786" t="s">
        <v>1089</v>
      </c>
    </row>
    <row r="686" spans="1:9" ht="12" customHeight="1" x14ac:dyDescent="0.2">
      <c r="A686" s="1634" t="s">
        <v>131</v>
      </c>
      <c r="B686" s="1763">
        <f t="shared" ref="B686:B691" si="155">C686+F686+I686</f>
        <v>0</v>
      </c>
      <c r="C686" s="1763">
        <f>'KV_8.sz.mell.'!C271</f>
        <v>0</v>
      </c>
      <c r="D686" s="1764">
        <f>'KV_8.sz.mell.'!D271</f>
        <v>0</v>
      </c>
      <c r="E686" s="1764">
        <f t="shared" ref="E686:E691" si="156">H702</f>
        <v>0</v>
      </c>
      <c r="F686" s="1765">
        <f t="shared" ref="F686:F691" si="157">D686+E686</f>
        <v>0</v>
      </c>
      <c r="G686" s="1764">
        <f>'KV_8.sz.mell.'!E271</f>
        <v>0</v>
      </c>
      <c r="H686" s="1766">
        <f t="shared" ref="H686:H691" si="158">H719</f>
        <v>0</v>
      </c>
      <c r="I686" s="1767">
        <f t="shared" ref="I686:I691" si="159">G686+H686</f>
        <v>0</v>
      </c>
    </row>
    <row r="687" spans="1:9" ht="12" customHeight="1" x14ac:dyDescent="0.2">
      <c r="A687" s="1636" t="s">
        <v>143</v>
      </c>
      <c r="B687" s="1768">
        <f t="shared" si="155"/>
        <v>0</v>
      </c>
      <c r="C687" s="1769">
        <f>'KV_8.sz.mell.'!C272</f>
        <v>0</v>
      </c>
      <c r="D687" s="1769">
        <f>'KV_8.sz.mell.'!D272</f>
        <v>0</v>
      </c>
      <c r="E687" s="1769">
        <f t="shared" si="156"/>
        <v>0</v>
      </c>
      <c r="F687" s="1770">
        <f t="shared" si="157"/>
        <v>0</v>
      </c>
      <c r="G687" s="1769">
        <f>'KV_8.sz.mell.'!E272</f>
        <v>0</v>
      </c>
      <c r="H687" s="1771">
        <f t="shared" si="158"/>
        <v>0</v>
      </c>
      <c r="I687" s="1772">
        <f t="shared" si="159"/>
        <v>0</v>
      </c>
    </row>
    <row r="688" spans="1:9" ht="12" customHeight="1" x14ac:dyDescent="0.2">
      <c r="A688" s="1638" t="s">
        <v>132</v>
      </c>
      <c r="B688" s="1773">
        <f t="shared" si="155"/>
        <v>0</v>
      </c>
      <c r="C688" s="1771">
        <f>'KV_8.sz.mell.'!C273</f>
        <v>0</v>
      </c>
      <c r="D688" s="1771">
        <f>'KV_8.sz.mell.'!D273</f>
        <v>0</v>
      </c>
      <c r="E688" s="1769">
        <f t="shared" si="156"/>
        <v>0</v>
      </c>
      <c r="F688" s="1772">
        <f t="shared" si="157"/>
        <v>0</v>
      </c>
      <c r="G688" s="1771">
        <f>'KV_8.sz.mell.'!E273</f>
        <v>0</v>
      </c>
      <c r="H688" s="1771">
        <f t="shared" si="158"/>
        <v>0</v>
      </c>
      <c r="I688" s="1772">
        <f t="shared" si="159"/>
        <v>0</v>
      </c>
    </row>
    <row r="689" spans="1:9" ht="12" customHeight="1" x14ac:dyDescent="0.2">
      <c r="A689" s="1638" t="s">
        <v>145</v>
      </c>
      <c r="B689" s="1773">
        <f t="shared" si="155"/>
        <v>0</v>
      </c>
      <c r="C689" s="1771">
        <f>'KV_8.sz.mell.'!C274</f>
        <v>0</v>
      </c>
      <c r="D689" s="1771">
        <f>'KV_8.sz.mell.'!D274</f>
        <v>0</v>
      </c>
      <c r="E689" s="1769">
        <f t="shared" si="156"/>
        <v>0</v>
      </c>
      <c r="F689" s="1772">
        <f t="shared" si="157"/>
        <v>0</v>
      </c>
      <c r="G689" s="1771">
        <f>'KV_8.sz.mell.'!E274</f>
        <v>0</v>
      </c>
      <c r="H689" s="1771">
        <f t="shared" si="158"/>
        <v>0</v>
      </c>
      <c r="I689" s="1772">
        <f t="shared" si="159"/>
        <v>0</v>
      </c>
    </row>
    <row r="690" spans="1:9" ht="12" customHeight="1" x14ac:dyDescent="0.2">
      <c r="A690" s="1638" t="s">
        <v>133</v>
      </c>
      <c r="B690" s="1773">
        <f t="shared" si="155"/>
        <v>0</v>
      </c>
      <c r="C690" s="1771">
        <f>'KV_8.sz.mell.'!C275</f>
        <v>0</v>
      </c>
      <c r="D690" s="1771">
        <f>'KV_8.sz.mell.'!D275</f>
        <v>0</v>
      </c>
      <c r="E690" s="1769">
        <f t="shared" si="156"/>
        <v>0</v>
      </c>
      <c r="F690" s="1772">
        <f t="shared" si="157"/>
        <v>0</v>
      </c>
      <c r="G690" s="1771">
        <f>'KV_8.sz.mell.'!E275</f>
        <v>0</v>
      </c>
      <c r="H690" s="1771">
        <f t="shared" si="158"/>
        <v>0</v>
      </c>
      <c r="I690" s="1772">
        <f t="shared" si="159"/>
        <v>0</v>
      </c>
    </row>
    <row r="691" spans="1:9" ht="12" customHeight="1" thickBot="1" x14ac:dyDescent="0.25">
      <c r="A691" s="1638" t="s">
        <v>134</v>
      </c>
      <c r="B691" s="1773">
        <f t="shared" si="155"/>
        <v>0</v>
      </c>
      <c r="C691" s="1771">
        <f>'KV_8.sz.mell.'!C276</f>
        <v>0</v>
      </c>
      <c r="D691" s="1771">
        <f>'KV_8.sz.mell.'!D276</f>
        <v>0</v>
      </c>
      <c r="E691" s="1769">
        <f t="shared" si="156"/>
        <v>0</v>
      </c>
      <c r="F691" s="1772">
        <f t="shared" si="157"/>
        <v>0</v>
      </c>
      <c r="G691" s="1771">
        <f>'KV_8.sz.mell.'!E276</f>
        <v>0</v>
      </c>
      <c r="H691" s="1771">
        <f t="shared" si="158"/>
        <v>0</v>
      </c>
      <c r="I691" s="1772">
        <f t="shared" si="159"/>
        <v>0</v>
      </c>
    </row>
    <row r="692" spans="1:9" ht="12" customHeight="1" thickBot="1" x14ac:dyDescent="0.25">
      <c r="A692" s="1640" t="s">
        <v>135</v>
      </c>
      <c r="B692" s="1740">
        <f t="shared" ref="B692:I692" si="160">B686+SUM(B688:B691)</f>
        <v>0</v>
      </c>
      <c r="C692" s="1740">
        <f t="shared" si="160"/>
        <v>0</v>
      </c>
      <c r="D692" s="1740">
        <f t="shared" si="160"/>
        <v>0</v>
      </c>
      <c r="E692" s="1740">
        <f t="shared" si="160"/>
        <v>0</v>
      </c>
      <c r="F692" s="1740">
        <f t="shared" si="160"/>
        <v>0</v>
      </c>
      <c r="G692" s="1740">
        <f t="shared" si="160"/>
        <v>0</v>
      </c>
      <c r="H692" s="1740">
        <f t="shared" si="160"/>
        <v>0</v>
      </c>
      <c r="I692" s="1774">
        <f t="shared" si="160"/>
        <v>0</v>
      </c>
    </row>
    <row r="693" spans="1:9" ht="12" customHeight="1" x14ac:dyDescent="0.2">
      <c r="A693" s="1641" t="s">
        <v>139</v>
      </c>
      <c r="B693" s="1763">
        <f>C693+F693+I693</f>
        <v>0</v>
      </c>
      <c r="C693" s="1764">
        <f>'KV_8.sz.mell.'!C278</f>
        <v>0</v>
      </c>
      <c r="D693" s="1764">
        <f>'KV_8.sz.mell.'!D278</f>
        <v>0</v>
      </c>
      <c r="E693" s="1764">
        <f>H710</f>
        <v>0</v>
      </c>
      <c r="F693" s="1764">
        <f>D693+E693</f>
        <v>0</v>
      </c>
      <c r="G693" s="1764">
        <f>'KV_8.sz.mell.'!E278</f>
        <v>0</v>
      </c>
      <c r="H693" s="1764">
        <f>H727</f>
        <v>0</v>
      </c>
      <c r="I693" s="1767">
        <f>G693+H693</f>
        <v>0</v>
      </c>
    </row>
    <row r="694" spans="1:9" ht="12" customHeight="1" x14ac:dyDescent="0.2">
      <c r="A694" s="1642" t="s">
        <v>140</v>
      </c>
      <c r="B694" s="1768">
        <f>C694+F694+I694</f>
        <v>0</v>
      </c>
      <c r="C694" s="1771">
        <f>'KV_8.sz.mell.'!C279</f>
        <v>0</v>
      </c>
      <c r="D694" s="1771">
        <f>'KV_8.sz.mell.'!D279</f>
        <v>0</v>
      </c>
      <c r="E694" s="1771">
        <f>H711</f>
        <v>0</v>
      </c>
      <c r="F694" s="1771">
        <f>D694+E694</f>
        <v>0</v>
      </c>
      <c r="G694" s="1771">
        <f>'KV_8.sz.mell.'!E279</f>
        <v>0</v>
      </c>
      <c r="H694" s="1771">
        <f>H728</f>
        <v>0</v>
      </c>
      <c r="I694" s="1772">
        <f>G694+H694</f>
        <v>0</v>
      </c>
    </row>
    <row r="695" spans="1:9" ht="12" customHeight="1" x14ac:dyDescent="0.2">
      <c r="A695" s="1642" t="s">
        <v>141</v>
      </c>
      <c r="B695" s="1773">
        <f>C695+F695+I695</f>
        <v>0</v>
      </c>
      <c r="C695" s="1771">
        <f>'KV_8.sz.mell.'!C280</f>
        <v>0</v>
      </c>
      <c r="D695" s="1771">
        <f>'KV_8.sz.mell.'!D280</f>
        <v>0</v>
      </c>
      <c r="E695" s="1771">
        <f>H712</f>
        <v>0</v>
      </c>
      <c r="F695" s="1771">
        <f>D695+E695</f>
        <v>0</v>
      </c>
      <c r="G695" s="1771">
        <f>'KV_8.sz.mell.'!E280</f>
        <v>0</v>
      </c>
      <c r="H695" s="1771">
        <f>H729</f>
        <v>0</v>
      </c>
      <c r="I695" s="1772">
        <f>G695+H695</f>
        <v>0</v>
      </c>
    </row>
    <row r="696" spans="1:9" ht="12" customHeight="1" x14ac:dyDescent="0.2">
      <c r="A696" s="1642" t="s">
        <v>142</v>
      </c>
      <c r="B696" s="1773">
        <f>C696+F696+I696</f>
        <v>0</v>
      </c>
      <c r="C696" s="1771">
        <f>'KV_8.sz.mell.'!C281</f>
        <v>0</v>
      </c>
      <c r="D696" s="1771">
        <f>'KV_8.sz.mell.'!D281</f>
        <v>0</v>
      </c>
      <c r="E696" s="1771">
        <f>H713</f>
        <v>0</v>
      </c>
      <c r="F696" s="1771">
        <f>D696+E696</f>
        <v>0</v>
      </c>
      <c r="G696" s="1771">
        <f>'KV_8.sz.mell.'!E281</f>
        <v>0</v>
      </c>
      <c r="H696" s="1771">
        <f>H730</f>
        <v>0</v>
      </c>
      <c r="I696" s="1772">
        <f>G696+H696</f>
        <v>0</v>
      </c>
    </row>
    <row r="697" spans="1:9" ht="12" customHeight="1" thickBot="1" x14ac:dyDescent="0.25">
      <c r="A697" s="1643"/>
      <c r="B697" s="1775">
        <f>C697+F697+I697</f>
        <v>0</v>
      </c>
      <c r="C697" s="1776">
        <f>'KV_8.sz.mell.'!C282</f>
        <v>0</v>
      </c>
      <c r="D697" s="1776">
        <f>'KV_8.sz.mell.'!D282</f>
        <v>0</v>
      </c>
      <c r="E697" s="1771">
        <f>H714</f>
        <v>0</v>
      </c>
      <c r="F697" s="1776">
        <f>D697+E697</f>
        <v>0</v>
      </c>
      <c r="G697" s="1776">
        <f>'KV_8.sz.mell.'!E282</f>
        <v>0</v>
      </c>
      <c r="H697" s="1771">
        <f>H731</f>
        <v>0</v>
      </c>
      <c r="I697" s="1777">
        <f>G697+H697</f>
        <v>0</v>
      </c>
    </row>
    <row r="698" spans="1:9" ht="12" customHeight="1" thickBot="1" x14ac:dyDescent="0.25">
      <c r="A698" s="1787" t="s">
        <v>109</v>
      </c>
      <c r="B698" s="1740">
        <f t="shared" ref="B698:I698" si="161">SUM(B693:B697)</f>
        <v>0</v>
      </c>
      <c r="C698" s="1740">
        <f t="shared" si="161"/>
        <v>0</v>
      </c>
      <c r="D698" s="1740">
        <f t="shared" si="161"/>
        <v>0</v>
      </c>
      <c r="E698" s="1740">
        <f t="shared" si="161"/>
        <v>0</v>
      </c>
      <c r="F698" s="1740">
        <f t="shared" si="161"/>
        <v>0</v>
      </c>
      <c r="G698" s="1740">
        <f t="shared" si="161"/>
        <v>0</v>
      </c>
      <c r="H698" s="1740">
        <f t="shared" si="161"/>
        <v>0</v>
      </c>
      <c r="I698" s="1774">
        <f t="shared" si="161"/>
        <v>0</v>
      </c>
    </row>
    <row r="699" spans="1:9" ht="12" customHeight="1" x14ac:dyDescent="0.2">
      <c r="A699" s="1788"/>
      <c r="B699" s="1703"/>
      <c r="C699" s="1703"/>
      <c r="D699" s="1703"/>
      <c r="E699" s="1703"/>
      <c r="F699" s="1703"/>
      <c r="G699" s="1703"/>
      <c r="H699" s="1703"/>
      <c r="I699" s="1704"/>
    </row>
    <row r="700" spans="1:9" ht="12" customHeight="1" thickBot="1" x14ac:dyDescent="0.25">
      <c r="A700" s="2243" t="str">
        <f>CONCATENATE(RM_TARTALOMJEGYZÉK!$A$1,". évi költségvetést érintő módosítások")</f>
        <v>2021. évi költségvetést érintő módosítások</v>
      </c>
      <c r="B700" s="2244"/>
      <c r="C700" s="2244"/>
      <c r="D700" s="2244"/>
      <c r="E700" s="2244"/>
      <c r="F700" s="2244"/>
      <c r="G700" s="2244"/>
      <c r="H700" s="2244"/>
      <c r="I700" s="2244"/>
    </row>
    <row r="701" spans="1:9" ht="12" customHeight="1" thickBot="1" x14ac:dyDescent="0.25">
      <c r="A701" s="1705" t="s">
        <v>130</v>
      </c>
      <c r="B701" s="1706" t="s">
        <v>1101</v>
      </c>
      <c r="C701" s="1706" t="s">
        <v>1102</v>
      </c>
      <c r="D701" s="1706" t="s">
        <v>1103</v>
      </c>
      <c r="E701" s="1706" t="s">
        <v>1104</v>
      </c>
      <c r="F701" s="1706" t="s">
        <v>1105</v>
      </c>
      <c r="G701" s="1706" t="s">
        <v>1106</v>
      </c>
      <c r="H701" s="2237" t="s">
        <v>1107</v>
      </c>
      <c r="I701" s="2238"/>
    </row>
    <row r="702" spans="1:9" ht="12" customHeight="1" x14ac:dyDescent="0.2">
      <c r="A702" s="1634" t="s">
        <v>131</v>
      </c>
      <c r="B702" s="1725"/>
      <c r="C702" s="1725"/>
      <c r="D702" s="1725"/>
      <c r="E702" s="1725"/>
      <c r="F702" s="1726"/>
      <c r="G702" s="1790"/>
      <c r="H702" s="2247">
        <f t="shared" ref="H702:H707" si="162">SUM(B702:G702)</f>
        <v>0</v>
      </c>
      <c r="I702" s="2248"/>
    </row>
    <row r="703" spans="1:9" ht="12" customHeight="1" x14ac:dyDescent="0.2">
      <c r="A703" s="1636" t="s">
        <v>143</v>
      </c>
      <c r="B703" s="1728"/>
      <c r="C703" s="1728"/>
      <c r="D703" s="1728"/>
      <c r="E703" s="1728"/>
      <c r="F703" s="1729"/>
      <c r="G703" s="1791"/>
      <c r="H703" s="2231">
        <f t="shared" si="162"/>
        <v>0</v>
      </c>
      <c r="I703" s="2232"/>
    </row>
    <row r="704" spans="1:9" ht="12" customHeight="1" x14ac:dyDescent="0.2">
      <c r="A704" s="1638" t="s">
        <v>132</v>
      </c>
      <c r="B704" s="1728"/>
      <c r="C704" s="1728"/>
      <c r="D704" s="1728"/>
      <c r="E704" s="1728"/>
      <c r="F704" s="1729"/>
      <c r="G704" s="1791"/>
      <c r="H704" s="2231">
        <f t="shared" si="162"/>
        <v>0</v>
      </c>
      <c r="I704" s="2232"/>
    </row>
    <row r="705" spans="1:9" ht="12" customHeight="1" x14ac:dyDescent="0.2">
      <c r="A705" s="1638" t="s">
        <v>145</v>
      </c>
      <c r="B705" s="1728"/>
      <c r="C705" s="1728"/>
      <c r="D705" s="1728"/>
      <c r="E705" s="1728"/>
      <c r="F705" s="1729"/>
      <c r="G705" s="1791"/>
      <c r="H705" s="2231">
        <f t="shared" si="162"/>
        <v>0</v>
      </c>
      <c r="I705" s="2232"/>
    </row>
    <row r="706" spans="1:9" ht="12" customHeight="1" x14ac:dyDescent="0.2">
      <c r="A706" s="1638" t="s">
        <v>133</v>
      </c>
      <c r="B706" s="1728"/>
      <c r="C706" s="1728"/>
      <c r="D706" s="1728"/>
      <c r="E706" s="1728"/>
      <c r="F706" s="1729"/>
      <c r="G706" s="1791"/>
      <c r="H706" s="2231">
        <f t="shared" si="162"/>
        <v>0</v>
      </c>
      <c r="I706" s="2232"/>
    </row>
    <row r="707" spans="1:9" ht="12" customHeight="1" thickBot="1" x14ac:dyDescent="0.25">
      <c r="A707" s="1638" t="s">
        <v>134</v>
      </c>
      <c r="B707" s="1731"/>
      <c r="C707" s="1731"/>
      <c r="D707" s="1731"/>
      <c r="E707" s="1731"/>
      <c r="F707" s="1732"/>
      <c r="G707" s="1792"/>
      <c r="H707" s="2233">
        <f t="shared" si="162"/>
        <v>0</v>
      </c>
      <c r="I707" s="2234"/>
    </row>
    <row r="708" spans="1:9" ht="12" customHeight="1" thickBot="1" x14ac:dyDescent="0.25">
      <c r="A708" s="1707" t="s">
        <v>52</v>
      </c>
      <c r="B708" s="1708">
        <f t="shared" ref="B708:I708" si="163">B702+SUM(B704:B707)</f>
        <v>0</v>
      </c>
      <c r="C708" s="1708">
        <f t="shared" si="163"/>
        <v>0</v>
      </c>
      <c r="D708" s="1708">
        <f t="shared" si="163"/>
        <v>0</v>
      </c>
      <c r="E708" s="1708">
        <f t="shared" si="163"/>
        <v>0</v>
      </c>
      <c r="F708" s="1708">
        <f t="shared" si="163"/>
        <v>0</v>
      </c>
      <c r="G708" s="2095">
        <f t="shared" si="163"/>
        <v>0</v>
      </c>
      <c r="H708" s="2235">
        <f t="shared" si="163"/>
        <v>0</v>
      </c>
      <c r="I708" s="2236">
        <f t="shared" si="163"/>
        <v>0</v>
      </c>
    </row>
    <row r="709" spans="1:9" ht="12" customHeight="1" thickBot="1" x14ac:dyDescent="0.25">
      <c r="A709" s="1705" t="s">
        <v>56</v>
      </c>
      <c r="B709" s="1709" t="s">
        <v>1101</v>
      </c>
      <c r="C709" s="1709" t="s">
        <v>1102</v>
      </c>
      <c r="D709" s="1709" t="s">
        <v>1103</v>
      </c>
      <c r="E709" s="1709" t="s">
        <v>1104</v>
      </c>
      <c r="F709" s="1709" t="s">
        <v>1105</v>
      </c>
      <c r="G709" s="1709" t="s">
        <v>1106</v>
      </c>
      <c r="H709" s="2245" t="s">
        <v>1107</v>
      </c>
      <c r="I709" s="2246"/>
    </row>
    <row r="710" spans="1:9" ht="12" customHeight="1" x14ac:dyDescent="0.2">
      <c r="A710" s="1641" t="s">
        <v>139</v>
      </c>
      <c r="B710" s="1735"/>
      <c r="C710" s="1735"/>
      <c r="D710" s="1735"/>
      <c r="E710" s="1735"/>
      <c r="F710" s="1736"/>
      <c r="G710" s="1793"/>
      <c r="H710" s="2239">
        <f>SUM(B710:G710)</f>
        <v>0</v>
      </c>
      <c r="I710" s="2240"/>
    </row>
    <row r="711" spans="1:9" ht="12" customHeight="1" x14ac:dyDescent="0.2">
      <c r="A711" s="1642" t="s">
        <v>140</v>
      </c>
      <c r="B711" s="1728"/>
      <c r="C711" s="1728"/>
      <c r="D711" s="1728"/>
      <c r="E711" s="1728"/>
      <c r="F711" s="1729"/>
      <c r="G711" s="1791"/>
      <c r="H711" s="2231">
        <f>SUM(B711:G711)</f>
        <v>0</v>
      </c>
      <c r="I711" s="2232"/>
    </row>
    <row r="712" spans="1:9" ht="12" customHeight="1" x14ac:dyDescent="0.2">
      <c r="A712" s="1642" t="s">
        <v>141</v>
      </c>
      <c r="B712" s="1728"/>
      <c r="C712" s="1728"/>
      <c r="D712" s="1728"/>
      <c r="E712" s="1728"/>
      <c r="F712" s="1729"/>
      <c r="G712" s="1791"/>
      <c r="H712" s="2231">
        <f>SUM(B712:G712)</f>
        <v>0</v>
      </c>
      <c r="I712" s="2232"/>
    </row>
    <row r="713" spans="1:9" ht="12" customHeight="1" x14ac:dyDescent="0.2">
      <c r="A713" s="1642" t="s">
        <v>142</v>
      </c>
      <c r="B713" s="1728"/>
      <c r="C713" s="1728"/>
      <c r="D713" s="1728"/>
      <c r="E713" s="1728"/>
      <c r="F713" s="1729"/>
      <c r="G713" s="1791"/>
      <c r="H713" s="2231">
        <f>SUM(B713:G713)</f>
        <v>0</v>
      </c>
      <c r="I713" s="2232"/>
    </row>
    <row r="714" spans="1:9" ht="12" customHeight="1" thickBot="1" x14ac:dyDescent="0.25">
      <c r="A714" s="1643"/>
      <c r="B714" s="1731"/>
      <c r="C714" s="1731"/>
      <c r="D714" s="1731"/>
      <c r="E714" s="1731"/>
      <c r="F714" s="1732"/>
      <c r="G714" s="1792"/>
      <c r="H714" s="2233">
        <f>SUM(B714:G714)</f>
        <v>0</v>
      </c>
      <c r="I714" s="2234"/>
    </row>
    <row r="715" spans="1:9" ht="12" customHeight="1" thickBot="1" x14ac:dyDescent="0.25">
      <c r="A715" s="1707" t="s">
        <v>52</v>
      </c>
      <c r="B715" s="1708">
        <f>SUM(B710:B714)</f>
        <v>0</v>
      </c>
      <c r="C715" s="1708">
        <f t="shared" ref="C715:I715" si="164">SUM(C710:C714)</f>
        <v>0</v>
      </c>
      <c r="D715" s="1708">
        <f t="shared" si="164"/>
        <v>0</v>
      </c>
      <c r="E715" s="1708">
        <f t="shared" si="164"/>
        <v>0</v>
      </c>
      <c r="F715" s="1708">
        <f t="shared" si="164"/>
        <v>0</v>
      </c>
      <c r="G715" s="2095">
        <f t="shared" si="164"/>
        <v>0</v>
      </c>
      <c r="H715" s="2235">
        <f t="shared" si="164"/>
        <v>0</v>
      </c>
      <c r="I715" s="2236">
        <f t="shared" si="164"/>
        <v>0</v>
      </c>
    </row>
    <row r="716" spans="1:9" ht="12" customHeight="1" x14ac:dyDescent="0.2">
      <c r="A716" s="2241"/>
      <c r="B716" s="2242"/>
      <c r="C716" s="2242"/>
      <c r="D716" s="2242"/>
      <c r="E716" s="2242"/>
      <c r="F716" s="2242"/>
      <c r="G716" s="2242"/>
      <c r="H716" s="2242"/>
      <c r="I716" s="2242"/>
    </row>
    <row r="717" spans="1:9" ht="12" customHeight="1" thickBot="1" x14ac:dyDescent="0.25">
      <c r="A717" s="2243" t="str">
        <f>CONCATENATE(RM_TARTALOMJEGYZÉK!$A$1,". utáni  költségvetést érintő módosítások")</f>
        <v>2021. utáni  költségvetést érintő módosítások</v>
      </c>
      <c r="B717" s="2244"/>
      <c r="C717" s="2244"/>
      <c r="D717" s="2244"/>
      <c r="E717" s="2244"/>
      <c r="F717" s="2244"/>
      <c r="G717" s="2244"/>
      <c r="H717" s="2244"/>
      <c r="I717" s="2244"/>
    </row>
    <row r="718" spans="1:9" ht="12" customHeight="1" thickBot="1" x14ac:dyDescent="0.25">
      <c r="A718" s="1705" t="s">
        <v>130</v>
      </c>
      <c r="B718" s="1706" t="s">
        <v>1101</v>
      </c>
      <c r="C718" s="1706" t="s">
        <v>1102</v>
      </c>
      <c r="D718" s="1706" t="s">
        <v>1103</v>
      </c>
      <c r="E718" s="1706" t="s">
        <v>1104</v>
      </c>
      <c r="F718" s="1706" t="s">
        <v>1105</v>
      </c>
      <c r="G718" s="1706" t="s">
        <v>1106</v>
      </c>
      <c r="H718" s="2237" t="s">
        <v>1107</v>
      </c>
      <c r="I718" s="2238"/>
    </row>
    <row r="719" spans="1:9" ht="12" customHeight="1" x14ac:dyDescent="0.2">
      <c r="A719" s="1634" t="s">
        <v>131</v>
      </c>
      <c r="B719" s="1735"/>
      <c r="C719" s="1735"/>
      <c r="D719" s="1735"/>
      <c r="E719" s="1735"/>
      <c r="F719" s="1736"/>
      <c r="G719" s="1736"/>
      <c r="H719" s="2239">
        <f t="shared" ref="H719:H724" si="165">SUM(B719:G719)</f>
        <v>0</v>
      </c>
      <c r="I719" s="2240"/>
    </row>
    <row r="720" spans="1:9" ht="12" customHeight="1" x14ac:dyDescent="0.2">
      <c r="A720" s="1636" t="s">
        <v>143</v>
      </c>
      <c r="B720" s="1728"/>
      <c r="C720" s="1728"/>
      <c r="D720" s="1728"/>
      <c r="E720" s="1728"/>
      <c r="F720" s="1729"/>
      <c r="G720" s="1738"/>
      <c r="H720" s="2231">
        <f t="shared" si="165"/>
        <v>0</v>
      </c>
      <c r="I720" s="2232"/>
    </row>
    <row r="721" spans="1:9" ht="12" customHeight="1" x14ac:dyDescent="0.2">
      <c r="A721" s="1638" t="s">
        <v>132</v>
      </c>
      <c r="B721" s="1728"/>
      <c r="C721" s="1728"/>
      <c r="D721" s="1728"/>
      <c r="E721" s="1728"/>
      <c r="F721" s="1729"/>
      <c r="G721" s="1738"/>
      <c r="H721" s="2231">
        <f t="shared" si="165"/>
        <v>0</v>
      </c>
      <c r="I721" s="2232"/>
    </row>
    <row r="722" spans="1:9" ht="12" customHeight="1" x14ac:dyDescent="0.2">
      <c r="A722" s="1638" t="s">
        <v>145</v>
      </c>
      <c r="B722" s="1728"/>
      <c r="C722" s="1728"/>
      <c r="D722" s="1728"/>
      <c r="E722" s="1728"/>
      <c r="F722" s="1729"/>
      <c r="G722" s="1738"/>
      <c r="H722" s="2231">
        <f t="shared" si="165"/>
        <v>0</v>
      </c>
      <c r="I722" s="2232"/>
    </row>
    <row r="723" spans="1:9" ht="12" customHeight="1" x14ac:dyDescent="0.2">
      <c r="A723" s="1638" t="s">
        <v>133</v>
      </c>
      <c r="B723" s="1728"/>
      <c r="C723" s="1728"/>
      <c r="D723" s="1728"/>
      <c r="E723" s="1728"/>
      <c r="F723" s="1729"/>
      <c r="G723" s="1738"/>
      <c r="H723" s="2231">
        <f t="shared" si="165"/>
        <v>0</v>
      </c>
      <c r="I723" s="2232"/>
    </row>
    <row r="724" spans="1:9" ht="12" customHeight="1" thickBot="1" x14ac:dyDescent="0.25">
      <c r="A724" s="1638" t="s">
        <v>134</v>
      </c>
      <c r="B724" s="1731"/>
      <c r="C724" s="1731"/>
      <c r="D724" s="1731"/>
      <c r="E724" s="1731"/>
      <c r="F724" s="1732"/>
      <c r="G724" s="1739"/>
      <c r="H724" s="2233">
        <f t="shared" si="165"/>
        <v>0</v>
      </c>
      <c r="I724" s="2234"/>
    </row>
    <row r="725" spans="1:9" ht="12" customHeight="1" thickBot="1" x14ac:dyDescent="0.25">
      <c r="A725" s="1707" t="s">
        <v>52</v>
      </c>
      <c r="B725" s="1708">
        <f t="shared" ref="B725:I725" si="166">B719+SUM(B721:B724)</f>
        <v>0</v>
      </c>
      <c r="C725" s="1708">
        <f t="shared" si="166"/>
        <v>0</v>
      </c>
      <c r="D725" s="1708">
        <f t="shared" si="166"/>
        <v>0</v>
      </c>
      <c r="E725" s="1708">
        <f t="shared" si="166"/>
        <v>0</v>
      </c>
      <c r="F725" s="1708">
        <f t="shared" si="166"/>
        <v>0</v>
      </c>
      <c r="G725" s="1708">
        <f t="shared" si="166"/>
        <v>0</v>
      </c>
      <c r="H725" s="2235">
        <f t="shared" si="166"/>
        <v>0</v>
      </c>
      <c r="I725" s="2236">
        <f t="shared" si="166"/>
        <v>0</v>
      </c>
    </row>
    <row r="726" spans="1:9" ht="12" customHeight="1" thickBot="1" x14ac:dyDescent="0.25">
      <c r="A726" s="1705" t="s">
        <v>56</v>
      </c>
      <c r="B726" s="1706" t="s">
        <v>1101</v>
      </c>
      <c r="C726" s="1706" t="s">
        <v>1102</v>
      </c>
      <c r="D726" s="1706" t="s">
        <v>1103</v>
      </c>
      <c r="E726" s="1706" t="s">
        <v>1104</v>
      </c>
      <c r="F726" s="1706" t="s">
        <v>1105</v>
      </c>
      <c r="G726" s="1706" t="s">
        <v>1106</v>
      </c>
      <c r="H726" s="2237" t="s">
        <v>1107</v>
      </c>
      <c r="I726" s="2238"/>
    </row>
    <row r="727" spans="1:9" ht="12" customHeight="1" x14ac:dyDescent="0.2">
      <c r="A727" s="1641" t="s">
        <v>139</v>
      </c>
      <c r="B727" s="1735"/>
      <c r="C727" s="1735"/>
      <c r="D727" s="1735"/>
      <c r="E727" s="1735"/>
      <c r="F727" s="1736"/>
      <c r="G727" s="1736"/>
      <c r="H727" s="2239">
        <f>SUM(B727:G727)</f>
        <v>0</v>
      </c>
      <c r="I727" s="2240"/>
    </row>
    <row r="728" spans="1:9" ht="12" customHeight="1" x14ac:dyDescent="0.2">
      <c r="A728" s="1642" t="s">
        <v>140</v>
      </c>
      <c r="B728" s="1728"/>
      <c r="C728" s="1728"/>
      <c r="D728" s="1728"/>
      <c r="E728" s="1728"/>
      <c r="F728" s="1729"/>
      <c r="G728" s="1738"/>
      <c r="H728" s="2231">
        <f>SUM(B728:G728)</f>
        <v>0</v>
      </c>
      <c r="I728" s="2232"/>
    </row>
    <row r="729" spans="1:9" ht="12" customHeight="1" x14ac:dyDescent="0.2">
      <c r="A729" s="1642" t="s">
        <v>141</v>
      </c>
      <c r="B729" s="1728"/>
      <c r="C729" s="1728"/>
      <c r="D729" s="1728"/>
      <c r="E729" s="1728"/>
      <c r="F729" s="1729"/>
      <c r="G729" s="1738"/>
      <c r="H729" s="2231">
        <f>SUM(B729:G729)</f>
        <v>0</v>
      </c>
      <c r="I729" s="2232"/>
    </row>
    <row r="730" spans="1:9" ht="12" customHeight="1" x14ac:dyDescent="0.2">
      <c r="A730" s="1642" t="s">
        <v>142</v>
      </c>
      <c r="B730" s="1728"/>
      <c r="C730" s="1728"/>
      <c r="D730" s="1728"/>
      <c r="E730" s="1728"/>
      <c r="F730" s="1729"/>
      <c r="G730" s="1738"/>
      <c r="H730" s="2231">
        <f>SUM(B730:G730)</f>
        <v>0</v>
      </c>
      <c r="I730" s="2232"/>
    </row>
    <row r="731" spans="1:9" ht="12" customHeight="1" thickBot="1" x14ac:dyDescent="0.25">
      <c r="A731" s="1643"/>
      <c r="B731" s="1731"/>
      <c r="C731" s="1731"/>
      <c r="D731" s="1731"/>
      <c r="E731" s="1731"/>
      <c r="F731" s="1732"/>
      <c r="G731" s="1739"/>
      <c r="H731" s="2233">
        <f>SUM(B731:G731)</f>
        <v>0</v>
      </c>
      <c r="I731" s="2234"/>
    </row>
    <row r="732" spans="1:9" ht="12" customHeight="1" thickBot="1" x14ac:dyDescent="0.25">
      <c r="A732" s="1707" t="s">
        <v>52</v>
      </c>
      <c r="B732" s="1708">
        <f t="shared" ref="B732:I732" si="167">SUM(B727:B731)</f>
        <v>0</v>
      </c>
      <c r="C732" s="1708">
        <f t="shared" si="167"/>
        <v>0</v>
      </c>
      <c r="D732" s="1708">
        <f t="shared" si="167"/>
        <v>0</v>
      </c>
      <c r="E732" s="1708">
        <f t="shared" si="167"/>
        <v>0</v>
      </c>
      <c r="F732" s="1708">
        <f t="shared" si="167"/>
        <v>0</v>
      </c>
      <c r="G732" s="1708">
        <f t="shared" si="167"/>
        <v>0</v>
      </c>
      <c r="H732" s="2235">
        <f t="shared" si="167"/>
        <v>0</v>
      </c>
      <c r="I732" s="2236">
        <f t="shared" si="167"/>
        <v>0</v>
      </c>
    </row>
    <row r="734" spans="1:9" ht="12" customHeight="1" x14ac:dyDescent="0.2">
      <c r="A734" s="2136" t="s">
        <v>136</v>
      </c>
      <c r="B734" s="2136"/>
      <c r="C734" s="2267"/>
      <c r="D734" s="2267"/>
      <c r="E734" s="2267"/>
      <c r="F734" s="2267"/>
      <c r="G734" s="2267"/>
      <c r="H734" s="2267"/>
      <c r="I734" s="2267"/>
    </row>
    <row r="735" spans="1:9" ht="12" customHeight="1" thickBot="1" x14ac:dyDescent="0.25">
      <c r="A735" s="1780"/>
      <c r="B735" s="1780"/>
      <c r="C735" s="1780"/>
      <c r="D735" s="1780"/>
      <c r="E735" s="1780"/>
      <c r="F735" s="1780"/>
      <c r="G735" s="1780"/>
      <c r="H735" s="2268" t="s">
        <v>559</v>
      </c>
      <c r="I735" s="2268"/>
    </row>
    <row r="736" spans="1:9" ht="12" customHeight="1" thickBot="1" x14ac:dyDescent="0.25">
      <c r="A736" s="2249" t="s">
        <v>130</v>
      </c>
      <c r="B736" s="2252" t="s">
        <v>796</v>
      </c>
      <c r="C736" s="2253"/>
      <c r="D736" s="2253"/>
      <c r="E736" s="2253"/>
      <c r="F736" s="2254"/>
      <c r="G736" s="2254"/>
      <c r="H736" s="2254"/>
      <c r="I736" s="2255"/>
    </row>
    <row r="737" spans="1:9" ht="12" customHeight="1" thickBot="1" x14ac:dyDescent="0.25">
      <c r="A737" s="2250"/>
      <c r="B737" s="2256" t="s">
        <v>1099</v>
      </c>
      <c r="C737" s="2259" t="s">
        <v>1087</v>
      </c>
      <c r="D737" s="2260"/>
      <c r="E737" s="2260"/>
      <c r="F737" s="2260"/>
      <c r="G737" s="2260"/>
      <c r="H737" s="2260"/>
      <c r="I737" s="2261"/>
    </row>
    <row r="738" spans="1:9" ht="12" customHeight="1" thickBot="1" x14ac:dyDescent="0.25">
      <c r="A738" s="2250"/>
      <c r="B738" s="2257"/>
      <c r="C738" s="2256" t="str">
        <f>CONCATENATE(RM_TARTALOMJEGYZÉK!$A$1,". előtti forrás, kiadás")</f>
        <v>2021. előtti forrás, kiadás</v>
      </c>
      <c r="D738" s="1781" t="s">
        <v>798</v>
      </c>
      <c r="E738" s="1781" t="s">
        <v>1084</v>
      </c>
      <c r="F738" s="1781" t="s">
        <v>799</v>
      </c>
      <c r="G738" s="1781" t="s">
        <v>798</v>
      </c>
      <c r="H738" s="1781" t="s">
        <v>1084</v>
      </c>
      <c r="I738" s="1781" t="s">
        <v>799</v>
      </c>
    </row>
    <row r="739" spans="1:9" ht="12" customHeight="1" thickBot="1" x14ac:dyDescent="0.25">
      <c r="A739" s="2251"/>
      <c r="B739" s="2258"/>
      <c r="C739" s="2262"/>
      <c r="D739" s="2263" t="str">
        <f>CONCATENATE(RM_TARTALOMJEGYZÉK!$A$1,". évi")</f>
        <v>2021. évi</v>
      </c>
      <c r="E739" s="2264"/>
      <c r="F739" s="2265"/>
      <c r="G739" s="2263" t="str">
        <f>CONCATENATE(RM_TARTALOMJEGYZÉK!$A$1,". után")</f>
        <v>2021. után</v>
      </c>
      <c r="H739" s="2266"/>
      <c r="I739" s="2265"/>
    </row>
    <row r="740" spans="1:9" ht="12" customHeight="1" thickBot="1" x14ac:dyDescent="0.25">
      <c r="A740" s="1782" t="s">
        <v>488</v>
      </c>
      <c r="B740" s="1795" t="s">
        <v>1100</v>
      </c>
      <c r="C740" s="1784" t="s">
        <v>490</v>
      </c>
      <c r="D740" s="1785" t="s">
        <v>492</v>
      </c>
      <c r="E740" s="1785" t="s">
        <v>491</v>
      </c>
      <c r="F740" s="1784" t="s">
        <v>1088</v>
      </c>
      <c r="G740" s="1784" t="s">
        <v>494</v>
      </c>
      <c r="H740" s="1784" t="s">
        <v>495</v>
      </c>
      <c r="I740" s="1786" t="s">
        <v>1089</v>
      </c>
    </row>
    <row r="741" spans="1:9" ht="12" customHeight="1" x14ac:dyDescent="0.2">
      <c r="A741" s="1634" t="s">
        <v>131</v>
      </c>
      <c r="B741" s="1763">
        <f t="shared" ref="B741:B746" si="168">C741+F741+I741</f>
        <v>0</v>
      </c>
      <c r="C741" s="1763">
        <f>'KV_8.sz.mell.'!C292</f>
        <v>0</v>
      </c>
      <c r="D741" s="1764">
        <f>'KV_8.sz.mell.'!D292</f>
        <v>0</v>
      </c>
      <c r="E741" s="1764">
        <f t="shared" ref="E741:E746" si="169">H757</f>
        <v>0</v>
      </c>
      <c r="F741" s="1765">
        <f t="shared" ref="F741:F746" si="170">D741+E741</f>
        <v>0</v>
      </c>
      <c r="G741" s="1764">
        <f>'KV_8.sz.mell.'!E292</f>
        <v>0</v>
      </c>
      <c r="H741" s="1766">
        <f t="shared" ref="H741:H746" si="171">H774</f>
        <v>0</v>
      </c>
      <c r="I741" s="1767">
        <f t="shared" ref="I741:I746" si="172">G741+H741</f>
        <v>0</v>
      </c>
    </row>
    <row r="742" spans="1:9" ht="12" customHeight="1" x14ac:dyDescent="0.2">
      <c r="A742" s="1636" t="s">
        <v>143</v>
      </c>
      <c r="B742" s="1768">
        <f t="shared" si="168"/>
        <v>0</v>
      </c>
      <c r="C742" s="1769">
        <f>'KV_8.sz.mell.'!C293</f>
        <v>0</v>
      </c>
      <c r="D742" s="1769">
        <f>'KV_8.sz.mell.'!D293</f>
        <v>0</v>
      </c>
      <c r="E742" s="1769">
        <f t="shared" si="169"/>
        <v>0</v>
      </c>
      <c r="F742" s="1770">
        <f t="shared" si="170"/>
        <v>0</v>
      </c>
      <c r="G742" s="1769">
        <f>'KV_8.sz.mell.'!E293</f>
        <v>0</v>
      </c>
      <c r="H742" s="1771">
        <f t="shared" si="171"/>
        <v>0</v>
      </c>
      <c r="I742" s="1772">
        <f t="shared" si="172"/>
        <v>0</v>
      </c>
    </row>
    <row r="743" spans="1:9" ht="12" customHeight="1" x14ac:dyDescent="0.2">
      <c r="A743" s="1638" t="s">
        <v>132</v>
      </c>
      <c r="B743" s="1773">
        <f t="shared" si="168"/>
        <v>0</v>
      </c>
      <c r="C743" s="1771">
        <f>'KV_8.sz.mell.'!C294</f>
        <v>0</v>
      </c>
      <c r="D743" s="1771">
        <f>'KV_8.sz.mell.'!D294</f>
        <v>0</v>
      </c>
      <c r="E743" s="1769">
        <f t="shared" si="169"/>
        <v>0</v>
      </c>
      <c r="F743" s="1772">
        <f t="shared" si="170"/>
        <v>0</v>
      </c>
      <c r="G743" s="1771">
        <f>'KV_8.sz.mell.'!E294</f>
        <v>0</v>
      </c>
      <c r="H743" s="1771">
        <f t="shared" si="171"/>
        <v>0</v>
      </c>
      <c r="I743" s="1772">
        <f t="shared" si="172"/>
        <v>0</v>
      </c>
    </row>
    <row r="744" spans="1:9" ht="12" customHeight="1" x14ac:dyDescent="0.2">
      <c r="A744" s="1638" t="s">
        <v>145</v>
      </c>
      <c r="B744" s="1773">
        <f t="shared" si="168"/>
        <v>0</v>
      </c>
      <c r="C744" s="1771">
        <f>'KV_8.sz.mell.'!C295</f>
        <v>0</v>
      </c>
      <c r="D744" s="1771">
        <f>'KV_8.sz.mell.'!D295</f>
        <v>0</v>
      </c>
      <c r="E744" s="1769">
        <f t="shared" si="169"/>
        <v>0</v>
      </c>
      <c r="F744" s="1772">
        <f t="shared" si="170"/>
        <v>0</v>
      </c>
      <c r="G744" s="1771">
        <f>'KV_8.sz.mell.'!E295</f>
        <v>0</v>
      </c>
      <c r="H744" s="1771">
        <f t="shared" si="171"/>
        <v>0</v>
      </c>
      <c r="I744" s="1772">
        <f t="shared" si="172"/>
        <v>0</v>
      </c>
    </row>
    <row r="745" spans="1:9" ht="12" customHeight="1" x14ac:dyDescent="0.2">
      <c r="A745" s="1638" t="s">
        <v>133</v>
      </c>
      <c r="B745" s="1773">
        <f t="shared" si="168"/>
        <v>0</v>
      </c>
      <c r="C745" s="1771">
        <f>'KV_8.sz.mell.'!C296</f>
        <v>0</v>
      </c>
      <c r="D745" s="1771">
        <f>'KV_8.sz.mell.'!D296</f>
        <v>0</v>
      </c>
      <c r="E745" s="1769">
        <f t="shared" si="169"/>
        <v>0</v>
      </c>
      <c r="F745" s="1772">
        <f t="shared" si="170"/>
        <v>0</v>
      </c>
      <c r="G745" s="1771">
        <f>'KV_8.sz.mell.'!E296</f>
        <v>0</v>
      </c>
      <c r="H745" s="1771">
        <f t="shared" si="171"/>
        <v>0</v>
      </c>
      <c r="I745" s="1772">
        <f t="shared" si="172"/>
        <v>0</v>
      </c>
    </row>
    <row r="746" spans="1:9" ht="12" customHeight="1" thickBot="1" x14ac:dyDescent="0.25">
      <c r="A746" s="1638" t="s">
        <v>134</v>
      </c>
      <c r="B746" s="1773">
        <f t="shared" si="168"/>
        <v>0</v>
      </c>
      <c r="C746" s="1771">
        <f>'KV_8.sz.mell.'!C297</f>
        <v>0</v>
      </c>
      <c r="D746" s="1771">
        <f>'KV_8.sz.mell.'!D297</f>
        <v>0</v>
      </c>
      <c r="E746" s="1769">
        <f t="shared" si="169"/>
        <v>0</v>
      </c>
      <c r="F746" s="1772">
        <f t="shared" si="170"/>
        <v>0</v>
      </c>
      <c r="G746" s="1771">
        <f>'KV_8.sz.mell.'!E297</f>
        <v>0</v>
      </c>
      <c r="H746" s="1771">
        <f t="shared" si="171"/>
        <v>0</v>
      </c>
      <c r="I746" s="1772">
        <f t="shared" si="172"/>
        <v>0</v>
      </c>
    </row>
    <row r="747" spans="1:9" ht="12" customHeight="1" thickBot="1" x14ac:dyDescent="0.25">
      <c r="A747" s="1640" t="s">
        <v>135</v>
      </c>
      <c r="B747" s="1740">
        <f t="shared" ref="B747:I747" si="173">B741+SUM(B743:B746)</f>
        <v>0</v>
      </c>
      <c r="C747" s="1740">
        <f t="shared" si="173"/>
        <v>0</v>
      </c>
      <c r="D747" s="1740">
        <f t="shared" si="173"/>
        <v>0</v>
      </c>
      <c r="E747" s="1740">
        <f t="shared" si="173"/>
        <v>0</v>
      </c>
      <c r="F747" s="1740">
        <f t="shared" si="173"/>
        <v>0</v>
      </c>
      <c r="G747" s="1740">
        <f t="shared" si="173"/>
        <v>0</v>
      </c>
      <c r="H747" s="1740">
        <f t="shared" si="173"/>
        <v>0</v>
      </c>
      <c r="I747" s="1774">
        <f t="shared" si="173"/>
        <v>0</v>
      </c>
    </row>
    <row r="748" spans="1:9" ht="12" customHeight="1" x14ac:dyDescent="0.2">
      <c r="A748" s="1641" t="s">
        <v>139</v>
      </c>
      <c r="B748" s="1763">
        <f>C748+F748+I748</f>
        <v>0</v>
      </c>
      <c r="C748" s="1764">
        <f>'KV_8.sz.mell.'!C299</f>
        <v>0</v>
      </c>
      <c r="D748" s="1764">
        <f>'KV_8.sz.mell.'!D299</f>
        <v>0</v>
      </c>
      <c r="E748" s="1764">
        <f>H765</f>
        <v>0</v>
      </c>
      <c r="F748" s="1764">
        <f>D748+E748</f>
        <v>0</v>
      </c>
      <c r="G748" s="1764">
        <f>'KV_8.sz.mell.'!E299</f>
        <v>0</v>
      </c>
      <c r="H748" s="1764">
        <f>H782</f>
        <v>0</v>
      </c>
      <c r="I748" s="1767">
        <f>G748+H748</f>
        <v>0</v>
      </c>
    </row>
    <row r="749" spans="1:9" ht="12" customHeight="1" x14ac:dyDescent="0.2">
      <c r="A749" s="1642" t="s">
        <v>140</v>
      </c>
      <c r="B749" s="1768">
        <f>C749+F749+I749</f>
        <v>0</v>
      </c>
      <c r="C749" s="1771">
        <f>'KV_8.sz.mell.'!C300</f>
        <v>0</v>
      </c>
      <c r="D749" s="1771">
        <f>'KV_8.sz.mell.'!D300</f>
        <v>0</v>
      </c>
      <c r="E749" s="1771">
        <f>H766</f>
        <v>0</v>
      </c>
      <c r="F749" s="1771">
        <f>D749+E749</f>
        <v>0</v>
      </c>
      <c r="G749" s="1771">
        <f>'KV_8.sz.mell.'!E300</f>
        <v>0</v>
      </c>
      <c r="H749" s="1771">
        <f>H783</f>
        <v>0</v>
      </c>
      <c r="I749" s="1772">
        <f>G749+H749</f>
        <v>0</v>
      </c>
    </row>
    <row r="750" spans="1:9" ht="12" customHeight="1" x14ac:dyDescent="0.2">
      <c r="A750" s="1642" t="s">
        <v>141</v>
      </c>
      <c r="B750" s="1773">
        <f>C750+F750+I750</f>
        <v>0</v>
      </c>
      <c r="C750" s="1771">
        <f>'KV_8.sz.mell.'!C301</f>
        <v>0</v>
      </c>
      <c r="D750" s="1771">
        <f>'KV_8.sz.mell.'!D301</f>
        <v>0</v>
      </c>
      <c r="E750" s="1771">
        <f>H767</f>
        <v>0</v>
      </c>
      <c r="F750" s="1771">
        <f>D750+E750</f>
        <v>0</v>
      </c>
      <c r="G750" s="1771">
        <f>'KV_8.sz.mell.'!E301</f>
        <v>0</v>
      </c>
      <c r="H750" s="1771">
        <f>H784</f>
        <v>0</v>
      </c>
      <c r="I750" s="1772">
        <f>G750+H750</f>
        <v>0</v>
      </c>
    </row>
    <row r="751" spans="1:9" ht="12" customHeight="1" x14ac:dyDescent="0.2">
      <c r="A751" s="1642" t="s">
        <v>142</v>
      </c>
      <c r="B751" s="1773">
        <f>C751+F751+I751</f>
        <v>0</v>
      </c>
      <c r="C751" s="1771">
        <f>'KV_8.sz.mell.'!C302</f>
        <v>0</v>
      </c>
      <c r="D751" s="1771">
        <f>'KV_8.sz.mell.'!D302</f>
        <v>0</v>
      </c>
      <c r="E751" s="1771">
        <f>H768</f>
        <v>0</v>
      </c>
      <c r="F751" s="1771">
        <f>D751+E751</f>
        <v>0</v>
      </c>
      <c r="G751" s="1771">
        <f>'KV_8.sz.mell.'!E302</f>
        <v>0</v>
      </c>
      <c r="H751" s="1771">
        <f>H785</f>
        <v>0</v>
      </c>
      <c r="I751" s="1772">
        <f>G751+H751</f>
        <v>0</v>
      </c>
    </row>
    <row r="752" spans="1:9" ht="12" customHeight="1" thickBot="1" x14ac:dyDescent="0.25">
      <c r="A752" s="1643"/>
      <c r="B752" s="1775">
        <f>C752+F752+I752</f>
        <v>0</v>
      </c>
      <c r="C752" s="1776">
        <f>'KV_8.sz.mell.'!C303</f>
        <v>0</v>
      </c>
      <c r="D752" s="1776">
        <f>'KV_8.sz.mell.'!D303</f>
        <v>0</v>
      </c>
      <c r="E752" s="1771">
        <f>H769</f>
        <v>0</v>
      </c>
      <c r="F752" s="1776">
        <f>D752+E752</f>
        <v>0</v>
      </c>
      <c r="G752" s="1776">
        <f>'KV_8.sz.mell.'!E303</f>
        <v>0</v>
      </c>
      <c r="H752" s="1771">
        <f>H786</f>
        <v>0</v>
      </c>
      <c r="I752" s="1777">
        <f>G752+H752</f>
        <v>0</v>
      </c>
    </row>
    <row r="753" spans="1:9" ht="12" customHeight="1" thickBot="1" x14ac:dyDescent="0.25">
      <c r="A753" s="1787" t="s">
        <v>109</v>
      </c>
      <c r="B753" s="1740">
        <f t="shared" ref="B753:I753" si="174">SUM(B748:B752)</f>
        <v>0</v>
      </c>
      <c r="C753" s="1740">
        <f t="shared" si="174"/>
        <v>0</v>
      </c>
      <c r="D753" s="1740">
        <f t="shared" si="174"/>
        <v>0</v>
      </c>
      <c r="E753" s="1740">
        <f t="shared" si="174"/>
        <v>0</v>
      </c>
      <c r="F753" s="1740">
        <f t="shared" si="174"/>
        <v>0</v>
      </c>
      <c r="G753" s="1740">
        <f t="shared" si="174"/>
        <v>0</v>
      </c>
      <c r="H753" s="1740">
        <f t="shared" si="174"/>
        <v>0</v>
      </c>
      <c r="I753" s="1774">
        <f t="shared" si="174"/>
        <v>0</v>
      </c>
    </row>
    <row r="754" spans="1:9" ht="12" customHeight="1" x14ac:dyDescent="0.2">
      <c r="A754" s="1788"/>
      <c r="B754" s="1703"/>
      <c r="C754" s="1703"/>
      <c r="D754" s="1703"/>
      <c r="E754" s="1703"/>
      <c r="F754" s="1703"/>
      <c r="G754" s="1703"/>
      <c r="H754" s="1703"/>
      <c r="I754" s="1704"/>
    </row>
    <row r="755" spans="1:9" ht="12" customHeight="1" thickBot="1" x14ac:dyDescent="0.25">
      <c r="A755" s="2243" t="str">
        <f>CONCATENATE(RM_TARTALOMJEGYZÉK!$A$1,". évi költségvetést érintő módosítások")</f>
        <v>2021. évi költségvetést érintő módosítások</v>
      </c>
      <c r="B755" s="2244"/>
      <c r="C755" s="2244"/>
      <c r="D755" s="2244"/>
      <c r="E755" s="2244"/>
      <c r="F755" s="2244"/>
      <c r="G755" s="2244"/>
      <c r="H755" s="2244"/>
      <c r="I755" s="2244"/>
    </row>
    <row r="756" spans="1:9" ht="12" customHeight="1" thickBot="1" x14ac:dyDescent="0.25">
      <c r="A756" s="1705" t="s">
        <v>130</v>
      </c>
      <c r="B756" s="1706" t="s">
        <v>1101</v>
      </c>
      <c r="C756" s="1706" t="s">
        <v>1102</v>
      </c>
      <c r="D756" s="1706" t="s">
        <v>1103</v>
      </c>
      <c r="E756" s="1706" t="s">
        <v>1104</v>
      </c>
      <c r="F756" s="1706" t="s">
        <v>1105</v>
      </c>
      <c r="G756" s="1706" t="s">
        <v>1106</v>
      </c>
      <c r="H756" s="2237" t="s">
        <v>1107</v>
      </c>
      <c r="I756" s="2238"/>
    </row>
    <row r="757" spans="1:9" ht="12" customHeight="1" x14ac:dyDescent="0.2">
      <c r="A757" s="1634" t="s">
        <v>131</v>
      </c>
      <c r="B757" s="1725"/>
      <c r="C757" s="1725"/>
      <c r="D757" s="1725"/>
      <c r="E757" s="1725"/>
      <c r="F757" s="1726"/>
      <c r="G757" s="1790"/>
      <c r="H757" s="2247">
        <f t="shared" ref="H757:H762" si="175">SUM(B757:G757)</f>
        <v>0</v>
      </c>
      <c r="I757" s="2248"/>
    </row>
    <row r="758" spans="1:9" ht="12" customHeight="1" x14ac:dyDescent="0.2">
      <c r="A758" s="1636" t="s">
        <v>143</v>
      </c>
      <c r="B758" s="1728"/>
      <c r="C758" s="1728"/>
      <c r="D758" s="1728"/>
      <c r="E758" s="1728"/>
      <c r="F758" s="1729"/>
      <c r="G758" s="1791"/>
      <c r="H758" s="2231">
        <f t="shared" si="175"/>
        <v>0</v>
      </c>
      <c r="I758" s="2232"/>
    </row>
    <row r="759" spans="1:9" ht="12" customHeight="1" x14ac:dyDescent="0.2">
      <c r="A759" s="1638" t="s">
        <v>132</v>
      </c>
      <c r="B759" s="1728"/>
      <c r="C759" s="1728"/>
      <c r="D759" s="1728"/>
      <c r="E759" s="1728"/>
      <c r="F759" s="1729"/>
      <c r="G759" s="1791"/>
      <c r="H759" s="2231">
        <f t="shared" si="175"/>
        <v>0</v>
      </c>
      <c r="I759" s="2232"/>
    </row>
    <row r="760" spans="1:9" ht="12" customHeight="1" x14ac:dyDescent="0.2">
      <c r="A760" s="1638" t="s">
        <v>145</v>
      </c>
      <c r="B760" s="1728"/>
      <c r="C760" s="1728"/>
      <c r="D760" s="1728"/>
      <c r="E760" s="1728"/>
      <c r="F760" s="1729"/>
      <c r="G760" s="1791"/>
      <c r="H760" s="2231">
        <f t="shared" si="175"/>
        <v>0</v>
      </c>
      <c r="I760" s="2232"/>
    </row>
    <row r="761" spans="1:9" ht="12" customHeight="1" x14ac:dyDescent="0.2">
      <c r="A761" s="1638" t="s">
        <v>133</v>
      </c>
      <c r="B761" s="1728"/>
      <c r="C761" s="1728"/>
      <c r="D761" s="1728"/>
      <c r="E761" s="1728"/>
      <c r="F761" s="1729"/>
      <c r="G761" s="1791"/>
      <c r="H761" s="2231">
        <f t="shared" si="175"/>
        <v>0</v>
      </c>
      <c r="I761" s="2232"/>
    </row>
    <row r="762" spans="1:9" ht="12" customHeight="1" thickBot="1" x14ac:dyDescent="0.25">
      <c r="A762" s="1638" t="s">
        <v>134</v>
      </c>
      <c r="B762" s="1731"/>
      <c r="C762" s="1731"/>
      <c r="D762" s="1731"/>
      <c r="E762" s="1731"/>
      <c r="F762" s="1732"/>
      <c r="G762" s="1792"/>
      <c r="H762" s="2233">
        <f t="shared" si="175"/>
        <v>0</v>
      </c>
      <c r="I762" s="2234"/>
    </row>
    <row r="763" spans="1:9" ht="12" customHeight="1" thickBot="1" x14ac:dyDescent="0.25">
      <c r="A763" s="1707" t="s">
        <v>52</v>
      </c>
      <c r="B763" s="1708">
        <f t="shared" ref="B763:I763" si="176">B757+SUM(B759:B762)</f>
        <v>0</v>
      </c>
      <c r="C763" s="1708">
        <f t="shared" si="176"/>
        <v>0</v>
      </c>
      <c r="D763" s="1708">
        <f t="shared" si="176"/>
        <v>0</v>
      </c>
      <c r="E763" s="1708">
        <f t="shared" si="176"/>
        <v>0</v>
      </c>
      <c r="F763" s="1708">
        <f t="shared" si="176"/>
        <v>0</v>
      </c>
      <c r="G763" s="2095">
        <f t="shared" si="176"/>
        <v>0</v>
      </c>
      <c r="H763" s="2235">
        <f t="shared" si="176"/>
        <v>0</v>
      </c>
      <c r="I763" s="2236">
        <f t="shared" si="176"/>
        <v>0</v>
      </c>
    </row>
    <row r="764" spans="1:9" ht="12" customHeight="1" thickBot="1" x14ac:dyDescent="0.25">
      <c r="A764" s="1705" t="s">
        <v>56</v>
      </c>
      <c r="B764" s="1709" t="s">
        <v>1101</v>
      </c>
      <c r="C764" s="1709" t="s">
        <v>1102</v>
      </c>
      <c r="D764" s="1709" t="s">
        <v>1103</v>
      </c>
      <c r="E764" s="1709" t="s">
        <v>1104</v>
      </c>
      <c r="F764" s="1709" t="s">
        <v>1105</v>
      </c>
      <c r="G764" s="1709" t="s">
        <v>1106</v>
      </c>
      <c r="H764" s="2245" t="s">
        <v>1107</v>
      </c>
      <c r="I764" s="2246"/>
    </row>
    <row r="765" spans="1:9" ht="12" customHeight="1" x14ac:dyDescent="0.2">
      <c r="A765" s="1641" t="s">
        <v>139</v>
      </c>
      <c r="B765" s="1735"/>
      <c r="C765" s="1735"/>
      <c r="D765" s="1735"/>
      <c r="E765" s="1735"/>
      <c r="F765" s="1736"/>
      <c r="G765" s="1793"/>
      <c r="H765" s="2239">
        <f>SUM(B765:G765)</f>
        <v>0</v>
      </c>
      <c r="I765" s="2240"/>
    </row>
    <row r="766" spans="1:9" ht="12" customHeight="1" x14ac:dyDescent="0.2">
      <c r="A766" s="1642" t="s">
        <v>140</v>
      </c>
      <c r="B766" s="1728"/>
      <c r="C766" s="1728"/>
      <c r="D766" s="1728"/>
      <c r="E766" s="1728"/>
      <c r="F766" s="1729"/>
      <c r="G766" s="1791"/>
      <c r="H766" s="2231">
        <f>SUM(B766:G766)</f>
        <v>0</v>
      </c>
      <c r="I766" s="2232"/>
    </row>
    <row r="767" spans="1:9" ht="12" customHeight="1" x14ac:dyDescent="0.2">
      <c r="A767" s="1642" t="s">
        <v>141</v>
      </c>
      <c r="B767" s="1728"/>
      <c r="C767" s="1728"/>
      <c r="D767" s="1728"/>
      <c r="E767" s="1728"/>
      <c r="F767" s="1729"/>
      <c r="G767" s="1791"/>
      <c r="H767" s="2231">
        <f>SUM(B767:G767)</f>
        <v>0</v>
      </c>
      <c r="I767" s="2232"/>
    </row>
    <row r="768" spans="1:9" ht="12" customHeight="1" x14ac:dyDescent="0.2">
      <c r="A768" s="1642" t="s">
        <v>142</v>
      </c>
      <c r="B768" s="1728"/>
      <c r="C768" s="1728"/>
      <c r="D768" s="1728"/>
      <c r="E768" s="1728"/>
      <c r="F768" s="1729"/>
      <c r="G768" s="1791"/>
      <c r="H768" s="2231">
        <f>SUM(B768:G768)</f>
        <v>0</v>
      </c>
      <c r="I768" s="2232"/>
    </row>
    <row r="769" spans="1:9" ht="12" customHeight="1" thickBot="1" x14ac:dyDescent="0.25">
      <c r="A769" s="1643"/>
      <c r="B769" s="1731"/>
      <c r="C769" s="1731"/>
      <c r="D769" s="1731"/>
      <c r="E769" s="1731"/>
      <c r="F769" s="1732"/>
      <c r="G769" s="1792"/>
      <c r="H769" s="2233">
        <f>SUM(B769:G769)</f>
        <v>0</v>
      </c>
      <c r="I769" s="2234"/>
    </row>
    <row r="770" spans="1:9" ht="12" customHeight="1" thickBot="1" x14ac:dyDescent="0.25">
      <c r="A770" s="1707" t="s">
        <v>52</v>
      </c>
      <c r="B770" s="1708">
        <f>SUM(B765:B769)</f>
        <v>0</v>
      </c>
      <c r="C770" s="1708">
        <f t="shared" ref="C770:I770" si="177">SUM(C765:C769)</f>
        <v>0</v>
      </c>
      <c r="D770" s="1708">
        <f t="shared" si="177"/>
        <v>0</v>
      </c>
      <c r="E770" s="1708">
        <f t="shared" si="177"/>
        <v>0</v>
      </c>
      <c r="F770" s="1708">
        <f t="shared" si="177"/>
        <v>0</v>
      </c>
      <c r="G770" s="2095">
        <f t="shared" si="177"/>
        <v>0</v>
      </c>
      <c r="H770" s="2235">
        <f t="shared" si="177"/>
        <v>0</v>
      </c>
      <c r="I770" s="2236">
        <f t="shared" si="177"/>
        <v>0</v>
      </c>
    </row>
    <row r="771" spans="1:9" ht="12" customHeight="1" x14ac:dyDescent="0.2">
      <c r="A771" s="2241"/>
      <c r="B771" s="2242"/>
      <c r="C771" s="2242"/>
      <c r="D771" s="2242"/>
      <c r="E771" s="2242"/>
      <c r="F771" s="2242"/>
      <c r="G771" s="2242"/>
      <c r="H771" s="2242"/>
      <c r="I771" s="2242"/>
    </row>
    <row r="772" spans="1:9" ht="12" customHeight="1" thickBot="1" x14ac:dyDescent="0.25">
      <c r="A772" s="2243" t="str">
        <f>CONCATENATE(RM_TARTALOMJEGYZÉK!$A$1,". utáni  költségvetést érintő módosítások")</f>
        <v>2021. utáni  költségvetést érintő módosítások</v>
      </c>
      <c r="B772" s="2244"/>
      <c r="C772" s="2244"/>
      <c r="D772" s="2244"/>
      <c r="E772" s="2244"/>
      <c r="F772" s="2244"/>
      <c r="G772" s="2244"/>
      <c r="H772" s="2244"/>
      <c r="I772" s="2244"/>
    </row>
    <row r="773" spans="1:9" ht="12" customHeight="1" thickBot="1" x14ac:dyDescent="0.25">
      <c r="A773" s="1705" t="s">
        <v>130</v>
      </c>
      <c r="B773" s="1706" t="s">
        <v>1101</v>
      </c>
      <c r="C773" s="1706" t="s">
        <v>1102</v>
      </c>
      <c r="D773" s="1706" t="s">
        <v>1103</v>
      </c>
      <c r="E773" s="1706" t="s">
        <v>1104</v>
      </c>
      <c r="F773" s="1706" t="s">
        <v>1105</v>
      </c>
      <c r="G773" s="1706" t="s">
        <v>1106</v>
      </c>
      <c r="H773" s="2237" t="s">
        <v>1107</v>
      </c>
      <c r="I773" s="2238"/>
    </row>
    <row r="774" spans="1:9" ht="12" customHeight="1" x14ac:dyDescent="0.2">
      <c r="A774" s="1634" t="s">
        <v>131</v>
      </c>
      <c r="B774" s="1735"/>
      <c r="C774" s="1735"/>
      <c r="D774" s="1735"/>
      <c r="E774" s="1735"/>
      <c r="F774" s="1736"/>
      <c r="G774" s="1736"/>
      <c r="H774" s="2239">
        <f t="shared" ref="H774:H779" si="178">SUM(B774:G774)</f>
        <v>0</v>
      </c>
      <c r="I774" s="2240"/>
    </row>
    <row r="775" spans="1:9" ht="12" customHeight="1" x14ac:dyDescent="0.2">
      <c r="A775" s="1636" t="s">
        <v>143</v>
      </c>
      <c r="B775" s="1728"/>
      <c r="C775" s="1728"/>
      <c r="D775" s="1728"/>
      <c r="E775" s="1728"/>
      <c r="F775" s="1729"/>
      <c r="G775" s="1738"/>
      <c r="H775" s="2231">
        <f t="shared" si="178"/>
        <v>0</v>
      </c>
      <c r="I775" s="2232"/>
    </row>
    <row r="776" spans="1:9" ht="12" customHeight="1" x14ac:dyDescent="0.2">
      <c r="A776" s="1638" t="s">
        <v>132</v>
      </c>
      <c r="B776" s="1728"/>
      <c r="C776" s="1728"/>
      <c r="D776" s="1728"/>
      <c r="E776" s="1728"/>
      <c r="F776" s="1729"/>
      <c r="G776" s="1738"/>
      <c r="H776" s="2231">
        <f t="shared" si="178"/>
        <v>0</v>
      </c>
      <c r="I776" s="2232"/>
    </row>
    <row r="777" spans="1:9" ht="12" customHeight="1" x14ac:dyDescent="0.2">
      <c r="A777" s="1638" t="s">
        <v>145</v>
      </c>
      <c r="B777" s="1728"/>
      <c r="C777" s="1728"/>
      <c r="D777" s="1728"/>
      <c r="E777" s="1728"/>
      <c r="F777" s="1729"/>
      <c r="G777" s="1738"/>
      <c r="H777" s="2231">
        <f t="shared" si="178"/>
        <v>0</v>
      </c>
      <c r="I777" s="2232"/>
    </row>
    <row r="778" spans="1:9" ht="12" customHeight="1" x14ac:dyDescent="0.2">
      <c r="A778" s="1638" t="s">
        <v>133</v>
      </c>
      <c r="B778" s="1728"/>
      <c r="C778" s="1728"/>
      <c r="D778" s="1728"/>
      <c r="E778" s="1728"/>
      <c r="F778" s="1729"/>
      <c r="G778" s="1738"/>
      <c r="H778" s="2231">
        <f t="shared" si="178"/>
        <v>0</v>
      </c>
      <c r="I778" s="2232"/>
    </row>
    <row r="779" spans="1:9" ht="12" customHeight="1" thickBot="1" x14ac:dyDescent="0.25">
      <c r="A779" s="1638" t="s">
        <v>134</v>
      </c>
      <c r="B779" s="1731"/>
      <c r="C779" s="1731"/>
      <c r="D779" s="1731"/>
      <c r="E779" s="1731"/>
      <c r="F779" s="1732"/>
      <c r="G779" s="1739"/>
      <c r="H779" s="2233">
        <f t="shared" si="178"/>
        <v>0</v>
      </c>
      <c r="I779" s="2234"/>
    </row>
    <row r="780" spans="1:9" ht="12" customHeight="1" thickBot="1" x14ac:dyDescent="0.25">
      <c r="A780" s="1707" t="s">
        <v>52</v>
      </c>
      <c r="B780" s="1708">
        <f t="shared" ref="B780:I780" si="179">B774+SUM(B776:B779)</f>
        <v>0</v>
      </c>
      <c r="C780" s="1708">
        <f t="shared" si="179"/>
        <v>0</v>
      </c>
      <c r="D780" s="1708">
        <f t="shared" si="179"/>
        <v>0</v>
      </c>
      <c r="E780" s="1708">
        <f t="shared" si="179"/>
        <v>0</v>
      </c>
      <c r="F780" s="1708">
        <f t="shared" si="179"/>
        <v>0</v>
      </c>
      <c r="G780" s="1708">
        <f t="shared" si="179"/>
        <v>0</v>
      </c>
      <c r="H780" s="2235">
        <f t="shared" si="179"/>
        <v>0</v>
      </c>
      <c r="I780" s="2236">
        <f t="shared" si="179"/>
        <v>0</v>
      </c>
    </row>
    <row r="781" spans="1:9" ht="12" customHeight="1" thickBot="1" x14ac:dyDescent="0.25">
      <c r="A781" s="1705" t="s">
        <v>56</v>
      </c>
      <c r="B781" s="1706" t="s">
        <v>1101</v>
      </c>
      <c r="C781" s="1706" t="s">
        <v>1102</v>
      </c>
      <c r="D781" s="1706" t="s">
        <v>1103</v>
      </c>
      <c r="E781" s="1706" t="s">
        <v>1104</v>
      </c>
      <c r="F781" s="1706" t="s">
        <v>1105</v>
      </c>
      <c r="G781" s="1706" t="s">
        <v>1106</v>
      </c>
      <c r="H781" s="2237" t="s">
        <v>1107</v>
      </c>
      <c r="I781" s="2238"/>
    </row>
    <row r="782" spans="1:9" ht="12" customHeight="1" x14ac:dyDescent="0.2">
      <c r="A782" s="1641" t="s">
        <v>139</v>
      </c>
      <c r="B782" s="1735"/>
      <c r="C782" s="1735"/>
      <c r="D782" s="1735"/>
      <c r="E782" s="1735"/>
      <c r="F782" s="1736"/>
      <c r="G782" s="1736"/>
      <c r="H782" s="2239">
        <f>SUM(B782:G782)</f>
        <v>0</v>
      </c>
      <c r="I782" s="2240"/>
    </row>
    <row r="783" spans="1:9" ht="12" customHeight="1" x14ac:dyDescent="0.2">
      <c r="A783" s="1642" t="s">
        <v>140</v>
      </c>
      <c r="B783" s="1728"/>
      <c r="C783" s="1728"/>
      <c r="D783" s="1728"/>
      <c r="E783" s="1728"/>
      <c r="F783" s="1729"/>
      <c r="G783" s="1738"/>
      <c r="H783" s="2231">
        <f>SUM(B783:G783)</f>
        <v>0</v>
      </c>
      <c r="I783" s="2232"/>
    </row>
    <row r="784" spans="1:9" ht="12" customHeight="1" x14ac:dyDescent="0.2">
      <c r="A784" s="1642" t="s">
        <v>141</v>
      </c>
      <c r="B784" s="1728"/>
      <c r="C784" s="1728"/>
      <c r="D784" s="1728"/>
      <c r="E784" s="1728"/>
      <c r="F784" s="1729"/>
      <c r="G784" s="1738"/>
      <c r="H784" s="2231">
        <f>SUM(B784:G784)</f>
        <v>0</v>
      </c>
      <c r="I784" s="2232"/>
    </row>
    <row r="785" spans="1:9" ht="12" customHeight="1" x14ac:dyDescent="0.2">
      <c r="A785" s="1642" t="s">
        <v>142</v>
      </c>
      <c r="B785" s="1728"/>
      <c r="C785" s="1728"/>
      <c r="D785" s="1728"/>
      <c r="E785" s="1728"/>
      <c r="F785" s="1729"/>
      <c r="G785" s="1738"/>
      <c r="H785" s="2231">
        <f>SUM(B785:G785)</f>
        <v>0</v>
      </c>
      <c r="I785" s="2232"/>
    </row>
    <row r="786" spans="1:9" ht="12" customHeight="1" thickBot="1" x14ac:dyDescent="0.25">
      <c r="A786" s="1643"/>
      <c r="B786" s="1731"/>
      <c r="C786" s="1731"/>
      <c r="D786" s="1731"/>
      <c r="E786" s="1731"/>
      <c r="F786" s="1732"/>
      <c r="G786" s="1739"/>
      <c r="H786" s="2233">
        <f>SUM(B786:G786)</f>
        <v>0</v>
      </c>
      <c r="I786" s="2234"/>
    </row>
    <row r="787" spans="1:9" ht="12" customHeight="1" thickBot="1" x14ac:dyDescent="0.25">
      <c r="A787" s="1707" t="s">
        <v>52</v>
      </c>
      <c r="B787" s="1708">
        <f t="shared" ref="B787:I787" si="180">SUM(B782:B786)</f>
        <v>0</v>
      </c>
      <c r="C787" s="1708">
        <f t="shared" si="180"/>
        <v>0</v>
      </c>
      <c r="D787" s="1708">
        <f t="shared" si="180"/>
        <v>0</v>
      </c>
      <c r="E787" s="1708">
        <f t="shared" si="180"/>
        <v>0</v>
      </c>
      <c r="F787" s="1708">
        <f t="shared" si="180"/>
        <v>0</v>
      </c>
      <c r="G787" s="1708">
        <f t="shared" si="180"/>
        <v>0</v>
      </c>
      <c r="H787" s="2235">
        <f t="shared" si="180"/>
        <v>0</v>
      </c>
      <c r="I787" s="2236">
        <f t="shared" si="180"/>
        <v>0</v>
      </c>
    </row>
    <row r="789" spans="1:9" ht="12" customHeight="1" x14ac:dyDescent="0.2">
      <c r="A789" s="2136" t="s">
        <v>136</v>
      </c>
      <c r="B789" s="2136"/>
      <c r="C789" s="2267"/>
      <c r="D789" s="2267"/>
      <c r="E789" s="2267"/>
      <c r="F789" s="2267"/>
      <c r="G789" s="2267"/>
      <c r="H789" s="2267"/>
      <c r="I789" s="2267"/>
    </row>
    <row r="790" spans="1:9" ht="12" customHeight="1" thickBot="1" x14ac:dyDescent="0.25">
      <c r="A790" s="1780"/>
      <c r="B790" s="1780"/>
      <c r="C790" s="1780"/>
      <c r="D790" s="1780"/>
      <c r="E790" s="1780"/>
      <c r="F790" s="1780"/>
      <c r="G790" s="1780"/>
      <c r="H790" s="2268" t="s">
        <v>559</v>
      </c>
      <c r="I790" s="2268"/>
    </row>
    <row r="791" spans="1:9" ht="12" customHeight="1" thickBot="1" x14ac:dyDescent="0.25">
      <c r="A791" s="2249" t="s">
        <v>130</v>
      </c>
      <c r="B791" s="2252" t="s">
        <v>796</v>
      </c>
      <c r="C791" s="2253"/>
      <c r="D791" s="2253"/>
      <c r="E791" s="2253"/>
      <c r="F791" s="2254"/>
      <c r="G791" s="2254"/>
      <c r="H791" s="2254"/>
      <c r="I791" s="2255"/>
    </row>
    <row r="792" spans="1:9" ht="12" customHeight="1" thickBot="1" x14ac:dyDescent="0.25">
      <c r="A792" s="2250"/>
      <c r="B792" s="2256" t="s">
        <v>1099</v>
      </c>
      <c r="C792" s="2259" t="s">
        <v>1087</v>
      </c>
      <c r="D792" s="2260"/>
      <c r="E792" s="2260"/>
      <c r="F792" s="2260"/>
      <c r="G792" s="2260"/>
      <c r="H792" s="2260"/>
      <c r="I792" s="2261"/>
    </row>
    <row r="793" spans="1:9" ht="12" customHeight="1" thickBot="1" x14ac:dyDescent="0.25">
      <c r="A793" s="2250"/>
      <c r="B793" s="2257"/>
      <c r="C793" s="2256" t="str">
        <f>CONCATENATE(RM_TARTALOMJEGYZÉK!$A$1,". előtti forrás, kiadás")</f>
        <v>2021. előtti forrás, kiadás</v>
      </c>
      <c r="D793" s="1781" t="s">
        <v>798</v>
      </c>
      <c r="E793" s="1781" t="s">
        <v>1084</v>
      </c>
      <c r="F793" s="1781" t="s">
        <v>799</v>
      </c>
      <c r="G793" s="1781" t="s">
        <v>798</v>
      </c>
      <c r="H793" s="1781" t="s">
        <v>1084</v>
      </c>
      <c r="I793" s="1781" t="s">
        <v>799</v>
      </c>
    </row>
    <row r="794" spans="1:9" ht="12" customHeight="1" thickBot="1" x14ac:dyDescent="0.25">
      <c r="A794" s="2251"/>
      <c r="B794" s="2258"/>
      <c r="C794" s="2262"/>
      <c r="D794" s="2263" t="str">
        <f>CONCATENATE(RM_TARTALOMJEGYZÉK!$A$1,". évi")</f>
        <v>2021. évi</v>
      </c>
      <c r="E794" s="2264"/>
      <c r="F794" s="2265"/>
      <c r="G794" s="2263" t="str">
        <f>CONCATENATE(RM_TARTALOMJEGYZÉK!$A$1,". után")</f>
        <v>2021. után</v>
      </c>
      <c r="H794" s="2266"/>
      <c r="I794" s="2265"/>
    </row>
    <row r="795" spans="1:9" ht="12" customHeight="1" thickBot="1" x14ac:dyDescent="0.25">
      <c r="A795" s="1782" t="s">
        <v>488</v>
      </c>
      <c r="B795" s="1795" t="s">
        <v>1100</v>
      </c>
      <c r="C795" s="1784" t="s">
        <v>490</v>
      </c>
      <c r="D795" s="1785" t="s">
        <v>492</v>
      </c>
      <c r="E795" s="1785" t="s">
        <v>491</v>
      </c>
      <c r="F795" s="1784" t="s">
        <v>1088</v>
      </c>
      <c r="G795" s="1784" t="s">
        <v>494</v>
      </c>
      <c r="H795" s="1784" t="s">
        <v>495</v>
      </c>
      <c r="I795" s="1786" t="s">
        <v>1089</v>
      </c>
    </row>
    <row r="796" spans="1:9" ht="12" customHeight="1" x14ac:dyDescent="0.2">
      <c r="A796" s="1634" t="s">
        <v>131</v>
      </c>
      <c r="B796" s="1763">
        <f t="shared" ref="B796:B801" si="181">C796+F796+I796</f>
        <v>0</v>
      </c>
      <c r="C796" s="1763">
        <f>'KV_8.sz.mell.'!C313</f>
        <v>0</v>
      </c>
      <c r="D796" s="1764">
        <f>'KV_8.sz.mell.'!D313</f>
        <v>0</v>
      </c>
      <c r="E796" s="1764">
        <f t="shared" ref="E796:E801" si="182">H812</f>
        <v>0</v>
      </c>
      <c r="F796" s="1765">
        <f t="shared" ref="F796:F801" si="183">D796+E796</f>
        <v>0</v>
      </c>
      <c r="G796" s="1764">
        <f>'KV_8.sz.mell.'!E313</f>
        <v>0</v>
      </c>
      <c r="H796" s="1766">
        <f t="shared" ref="H796:H801" si="184">H829</f>
        <v>0</v>
      </c>
      <c r="I796" s="1767">
        <f t="shared" ref="I796:I801" si="185">G796+H796</f>
        <v>0</v>
      </c>
    </row>
    <row r="797" spans="1:9" ht="12" customHeight="1" x14ac:dyDescent="0.2">
      <c r="A797" s="1636" t="s">
        <v>143</v>
      </c>
      <c r="B797" s="1768">
        <f t="shared" si="181"/>
        <v>0</v>
      </c>
      <c r="C797" s="1769">
        <f>'KV_8.sz.mell.'!C314</f>
        <v>0</v>
      </c>
      <c r="D797" s="1769">
        <f>'KV_8.sz.mell.'!D314</f>
        <v>0</v>
      </c>
      <c r="E797" s="1769">
        <f t="shared" si="182"/>
        <v>0</v>
      </c>
      <c r="F797" s="1770">
        <f t="shared" si="183"/>
        <v>0</v>
      </c>
      <c r="G797" s="1769">
        <f>'KV_8.sz.mell.'!E314</f>
        <v>0</v>
      </c>
      <c r="H797" s="1771">
        <f t="shared" si="184"/>
        <v>0</v>
      </c>
      <c r="I797" s="1772">
        <f t="shared" si="185"/>
        <v>0</v>
      </c>
    </row>
    <row r="798" spans="1:9" ht="12" customHeight="1" x14ac:dyDescent="0.2">
      <c r="A798" s="1638" t="s">
        <v>132</v>
      </c>
      <c r="B798" s="1773">
        <f t="shared" si="181"/>
        <v>0</v>
      </c>
      <c r="C798" s="1771">
        <f>'KV_8.sz.mell.'!C315</f>
        <v>0</v>
      </c>
      <c r="D798" s="1771">
        <f>'KV_8.sz.mell.'!D315</f>
        <v>0</v>
      </c>
      <c r="E798" s="1769">
        <f t="shared" si="182"/>
        <v>0</v>
      </c>
      <c r="F798" s="1772">
        <f t="shared" si="183"/>
        <v>0</v>
      </c>
      <c r="G798" s="1771">
        <f>'KV_8.sz.mell.'!E315</f>
        <v>0</v>
      </c>
      <c r="H798" s="1771">
        <f t="shared" si="184"/>
        <v>0</v>
      </c>
      <c r="I798" s="1772">
        <f t="shared" si="185"/>
        <v>0</v>
      </c>
    </row>
    <row r="799" spans="1:9" ht="12" customHeight="1" x14ac:dyDescent="0.2">
      <c r="A799" s="1638" t="s">
        <v>145</v>
      </c>
      <c r="B799" s="1773">
        <f t="shared" si="181"/>
        <v>0</v>
      </c>
      <c r="C799" s="1771">
        <f>'KV_8.sz.mell.'!C316</f>
        <v>0</v>
      </c>
      <c r="D799" s="1771">
        <f>'KV_8.sz.mell.'!D316</f>
        <v>0</v>
      </c>
      <c r="E799" s="1769">
        <f t="shared" si="182"/>
        <v>0</v>
      </c>
      <c r="F799" s="1772">
        <f t="shared" si="183"/>
        <v>0</v>
      </c>
      <c r="G799" s="1771">
        <f>'KV_8.sz.mell.'!E316</f>
        <v>0</v>
      </c>
      <c r="H799" s="1771">
        <f t="shared" si="184"/>
        <v>0</v>
      </c>
      <c r="I799" s="1772">
        <f t="shared" si="185"/>
        <v>0</v>
      </c>
    </row>
    <row r="800" spans="1:9" ht="12" customHeight="1" x14ac:dyDescent="0.2">
      <c r="A800" s="1638" t="s">
        <v>133</v>
      </c>
      <c r="B800" s="1773">
        <f t="shared" si="181"/>
        <v>0</v>
      </c>
      <c r="C800" s="1771">
        <f>'KV_8.sz.mell.'!C317</f>
        <v>0</v>
      </c>
      <c r="D800" s="1771">
        <f>'KV_8.sz.mell.'!D317</f>
        <v>0</v>
      </c>
      <c r="E800" s="1769">
        <f t="shared" si="182"/>
        <v>0</v>
      </c>
      <c r="F800" s="1772">
        <f t="shared" si="183"/>
        <v>0</v>
      </c>
      <c r="G800" s="1771">
        <f>'KV_8.sz.mell.'!E317</f>
        <v>0</v>
      </c>
      <c r="H800" s="1771">
        <f t="shared" si="184"/>
        <v>0</v>
      </c>
      <c r="I800" s="1772">
        <f t="shared" si="185"/>
        <v>0</v>
      </c>
    </row>
    <row r="801" spans="1:9" ht="12" customHeight="1" thickBot="1" x14ac:dyDescent="0.25">
      <c r="A801" s="1638" t="s">
        <v>134</v>
      </c>
      <c r="B801" s="1773">
        <f t="shared" si="181"/>
        <v>0</v>
      </c>
      <c r="C801" s="1771">
        <f>'KV_8.sz.mell.'!C318</f>
        <v>0</v>
      </c>
      <c r="D801" s="1771">
        <f>'KV_8.sz.mell.'!D318</f>
        <v>0</v>
      </c>
      <c r="E801" s="1769">
        <f t="shared" si="182"/>
        <v>0</v>
      </c>
      <c r="F801" s="1772">
        <f t="shared" si="183"/>
        <v>0</v>
      </c>
      <c r="G801" s="1771">
        <f>'KV_8.sz.mell.'!E318</f>
        <v>0</v>
      </c>
      <c r="H801" s="1771">
        <f t="shared" si="184"/>
        <v>0</v>
      </c>
      <c r="I801" s="1772">
        <f t="shared" si="185"/>
        <v>0</v>
      </c>
    </row>
    <row r="802" spans="1:9" ht="12" customHeight="1" thickBot="1" x14ac:dyDescent="0.25">
      <c r="A802" s="1640" t="s">
        <v>135</v>
      </c>
      <c r="B802" s="1740">
        <f t="shared" ref="B802:I802" si="186">B796+SUM(B798:B801)</f>
        <v>0</v>
      </c>
      <c r="C802" s="1740">
        <f t="shared" si="186"/>
        <v>0</v>
      </c>
      <c r="D802" s="1740">
        <f t="shared" si="186"/>
        <v>0</v>
      </c>
      <c r="E802" s="1740">
        <f t="shared" si="186"/>
        <v>0</v>
      </c>
      <c r="F802" s="1740">
        <f t="shared" si="186"/>
        <v>0</v>
      </c>
      <c r="G802" s="1740">
        <f t="shared" si="186"/>
        <v>0</v>
      </c>
      <c r="H802" s="1740">
        <f t="shared" si="186"/>
        <v>0</v>
      </c>
      <c r="I802" s="1774">
        <f t="shared" si="186"/>
        <v>0</v>
      </c>
    </row>
    <row r="803" spans="1:9" ht="12" customHeight="1" x14ac:dyDescent="0.2">
      <c r="A803" s="1641" t="s">
        <v>139</v>
      </c>
      <c r="B803" s="1763">
        <f>C803+F803+I803</f>
        <v>0</v>
      </c>
      <c r="C803" s="1764">
        <f>'KV_8.sz.mell.'!C320</f>
        <v>0</v>
      </c>
      <c r="D803" s="1764">
        <f>'KV_8.sz.mell.'!D320</f>
        <v>0</v>
      </c>
      <c r="E803" s="1764">
        <f>H820</f>
        <v>0</v>
      </c>
      <c r="F803" s="1764">
        <f>D803+E803</f>
        <v>0</v>
      </c>
      <c r="G803" s="1764">
        <f>'KV_8.sz.mell.'!E320</f>
        <v>0</v>
      </c>
      <c r="H803" s="1764">
        <f>H837</f>
        <v>0</v>
      </c>
      <c r="I803" s="1767">
        <f>G803+H803</f>
        <v>0</v>
      </c>
    </row>
    <row r="804" spans="1:9" ht="12" customHeight="1" x14ac:dyDescent="0.2">
      <c r="A804" s="1642" t="s">
        <v>140</v>
      </c>
      <c r="B804" s="1768">
        <f>C804+F804+I804</f>
        <v>0</v>
      </c>
      <c r="C804" s="1771">
        <f>'KV_8.sz.mell.'!C321</f>
        <v>0</v>
      </c>
      <c r="D804" s="1771">
        <f>'KV_8.sz.mell.'!D321</f>
        <v>0</v>
      </c>
      <c r="E804" s="1771">
        <f>H821</f>
        <v>0</v>
      </c>
      <c r="F804" s="1771">
        <f>D804+E804</f>
        <v>0</v>
      </c>
      <c r="G804" s="1771">
        <f>'KV_8.sz.mell.'!E321</f>
        <v>0</v>
      </c>
      <c r="H804" s="1771">
        <f>H838</f>
        <v>0</v>
      </c>
      <c r="I804" s="1772">
        <f>G804+H804</f>
        <v>0</v>
      </c>
    </row>
    <row r="805" spans="1:9" ht="12" customHeight="1" x14ac:dyDescent="0.2">
      <c r="A805" s="1642" t="s">
        <v>141</v>
      </c>
      <c r="B805" s="1773">
        <f>C805+F805+I805</f>
        <v>0</v>
      </c>
      <c r="C805" s="1771">
        <f>'KV_8.sz.mell.'!C322</f>
        <v>0</v>
      </c>
      <c r="D805" s="1771">
        <f>'KV_8.sz.mell.'!D322</f>
        <v>0</v>
      </c>
      <c r="E805" s="1771">
        <f>H822</f>
        <v>0</v>
      </c>
      <c r="F805" s="1771">
        <f>D805+E805</f>
        <v>0</v>
      </c>
      <c r="G805" s="1771">
        <f>'KV_8.sz.mell.'!E322</f>
        <v>0</v>
      </c>
      <c r="H805" s="1771">
        <f>H839</f>
        <v>0</v>
      </c>
      <c r="I805" s="1772">
        <f>G805+H805</f>
        <v>0</v>
      </c>
    </row>
    <row r="806" spans="1:9" ht="12" customHeight="1" x14ac:dyDescent="0.2">
      <c r="A806" s="1642" t="s">
        <v>142</v>
      </c>
      <c r="B806" s="1773">
        <f>C806+F806+I806</f>
        <v>0</v>
      </c>
      <c r="C806" s="1771">
        <f>'KV_8.sz.mell.'!C323</f>
        <v>0</v>
      </c>
      <c r="D806" s="1771">
        <f>'KV_8.sz.mell.'!D323</f>
        <v>0</v>
      </c>
      <c r="E806" s="1771">
        <f>H823</f>
        <v>0</v>
      </c>
      <c r="F806" s="1771">
        <f>D806+E806</f>
        <v>0</v>
      </c>
      <c r="G806" s="1771">
        <f>'KV_8.sz.mell.'!E323</f>
        <v>0</v>
      </c>
      <c r="H806" s="1771">
        <f>H840</f>
        <v>0</v>
      </c>
      <c r="I806" s="1772">
        <f>G806+H806</f>
        <v>0</v>
      </c>
    </row>
    <row r="807" spans="1:9" ht="12" customHeight="1" thickBot="1" x14ac:dyDescent="0.25">
      <c r="A807" s="1643"/>
      <c r="B807" s="1775">
        <f>C807+F807+I807</f>
        <v>0</v>
      </c>
      <c r="C807" s="1776">
        <f>'KV_8.sz.mell.'!C324</f>
        <v>0</v>
      </c>
      <c r="D807" s="1776">
        <f>'KV_8.sz.mell.'!D324</f>
        <v>0</v>
      </c>
      <c r="E807" s="1771">
        <f>H824</f>
        <v>0</v>
      </c>
      <c r="F807" s="1776">
        <f>D807+E807</f>
        <v>0</v>
      </c>
      <c r="G807" s="1776">
        <f>'KV_8.sz.mell.'!E324</f>
        <v>0</v>
      </c>
      <c r="H807" s="1771">
        <f>H841</f>
        <v>0</v>
      </c>
      <c r="I807" s="1777">
        <f>G807+H807</f>
        <v>0</v>
      </c>
    </row>
    <row r="808" spans="1:9" ht="12" customHeight="1" thickBot="1" x14ac:dyDescent="0.25">
      <c r="A808" s="1787" t="s">
        <v>109</v>
      </c>
      <c r="B808" s="1740">
        <f t="shared" ref="B808:I808" si="187">SUM(B803:B807)</f>
        <v>0</v>
      </c>
      <c r="C808" s="1740">
        <f t="shared" si="187"/>
        <v>0</v>
      </c>
      <c r="D808" s="1740">
        <f t="shared" si="187"/>
        <v>0</v>
      </c>
      <c r="E808" s="1740">
        <f t="shared" si="187"/>
        <v>0</v>
      </c>
      <c r="F808" s="1740">
        <f t="shared" si="187"/>
        <v>0</v>
      </c>
      <c r="G808" s="1740">
        <f t="shared" si="187"/>
        <v>0</v>
      </c>
      <c r="H808" s="1740">
        <f t="shared" si="187"/>
        <v>0</v>
      </c>
      <c r="I808" s="1774">
        <f t="shared" si="187"/>
        <v>0</v>
      </c>
    </row>
    <row r="809" spans="1:9" ht="12" customHeight="1" x14ac:dyDescent="0.2">
      <c r="A809" s="1788"/>
      <c r="B809" s="1703"/>
      <c r="C809" s="1703"/>
      <c r="D809" s="1703"/>
      <c r="E809" s="1703"/>
      <c r="F809" s="1703"/>
      <c r="G809" s="1703"/>
      <c r="H809" s="1703"/>
      <c r="I809" s="1704"/>
    </row>
    <row r="810" spans="1:9" ht="12" customHeight="1" thickBot="1" x14ac:dyDescent="0.25">
      <c r="A810" s="2243" t="str">
        <f>CONCATENATE(RM_TARTALOMJEGYZÉK!$A$1,". évi költségvetést érintő módosítások")</f>
        <v>2021. évi költségvetést érintő módosítások</v>
      </c>
      <c r="B810" s="2244"/>
      <c r="C810" s="2244"/>
      <c r="D810" s="2244"/>
      <c r="E810" s="2244"/>
      <c r="F810" s="2244"/>
      <c r="G810" s="2244"/>
      <c r="H810" s="2244"/>
      <c r="I810" s="2244"/>
    </row>
    <row r="811" spans="1:9" ht="12" customHeight="1" thickBot="1" x14ac:dyDescent="0.25">
      <c r="A811" s="1705" t="s">
        <v>130</v>
      </c>
      <c r="B811" s="1706" t="s">
        <v>1101</v>
      </c>
      <c r="C811" s="1706" t="s">
        <v>1102</v>
      </c>
      <c r="D811" s="1706" t="s">
        <v>1103</v>
      </c>
      <c r="E811" s="1706" t="s">
        <v>1104</v>
      </c>
      <c r="F811" s="1706" t="s">
        <v>1105</v>
      </c>
      <c r="G811" s="1706" t="s">
        <v>1106</v>
      </c>
      <c r="H811" s="2237" t="s">
        <v>1107</v>
      </c>
      <c r="I811" s="2238"/>
    </row>
    <row r="812" spans="1:9" ht="12" customHeight="1" x14ac:dyDescent="0.2">
      <c r="A812" s="1634" t="s">
        <v>131</v>
      </c>
      <c r="B812" s="1725"/>
      <c r="C812" s="1725"/>
      <c r="D812" s="1725"/>
      <c r="E812" s="1725"/>
      <c r="F812" s="1726"/>
      <c r="G812" s="1790"/>
      <c r="H812" s="2247">
        <f t="shared" ref="H812:H817" si="188">SUM(B812:G812)</f>
        <v>0</v>
      </c>
      <c r="I812" s="2248"/>
    </row>
    <row r="813" spans="1:9" ht="12" customHeight="1" x14ac:dyDescent="0.2">
      <c r="A813" s="1636" t="s">
        <v>143</v>
      </c>
      <c r="B813" s="1728"/>
      <c r="C813" s="1728"/>
      <c r="D813" s="1728"/>
      <c r="E813" s="1728"/>
      <c r="F813" s="1729"/>
      <c r="G813" s="1791"/>
      <c r="H813" s="2231">
        <f t="shared" si="188"/>
        <v>0</v>
      </c>
      <c r="I813" s="2232"/>
    </row>
    <row r="814" spans="1:9" ht="12" customHeight="1" x14ac:dyDescent="0.2">
      <c r="A814" s="1638" t="s">
        <v>132</v>
      </c>
      <c r="B814" s="1728"/>
      <c r="C814" s="1728"/>
      <c r="D814" s="1728"/>
      <c r="E814" s="1728"/>
      <c r="F814" s="1729"/>
      <c r="G814" s="1791"/>
      <c r="H814" s="2231">
        <f t="shared" si="188"/>
        <v>0</v>
      </c>
      <c r="I814" s="2232"/>
    </row>
    <row r="815" spans="1:9" ht="12" customHeight="1" x14ac:dyDescent="0.2">
      <c r="A815" s="1638" t="s">
        <v>145</v>
      </c>
      <c r="B815" s="1728"/>
      <c r="C815" s="1728"/>
      <c r="D815" s="1728"/>
      <c r="E815" s="1728"/>
      <c r="F815" s="1729"/>
      <c r="G815" s="1791"/>
      <c r="H815" s="2231">
        <f t="shared" si="188"/>
        <v>0</v>
      </c>
      <c r="I815" s="2232"/>
    </row>
    <row r="816" spans="1:9" ht="12" customHeight="1" x14ac:dyDescent="0.2">
      <c r="A816" s="1638" t="s">
        <v>133</v>
      </c>
      <c r="B816" s="1728"/>
      <c r="C816" s="1728"/>
      <c r="D816" s="1728"/>
      <c r="E816" s="1728"/>
      <c r="F816" s="1729"/>
      <c r="G816" s="1791"/>
      <c r="H816" s="2231">
        <f t="shared" si="188"/>
        <v>0</v>
      </c>
      <c r="I816" s="2232"/>
    </row>
    <row r="817" spans="1:9" ht="12" customHeight="1" thickBot="1" x14ac:dyDescent="0.25">
      <c r="A817" s="1638" t="s">
        <v>134</v>
      </c>
      <c r="B817" s="1731"/>
      <c r="C817" s="1731"/>
      <c r="D817" s="1731"/>
      <c r="E817" s="1731"/>
      <c r="F817" s="1732"/>
      <c r="G817" s="1792"/>
      <c r="H817" s="2233">
        <f t="shared" si="188"/>
        <v>0</v>
      </c>
      <c r="I817" s="2234"/>
    </row>
    <row r="818" spans="1:9" ht="12" customHeight="1" thickBot="1" x14ac:dyDescent="0.25">
      <c r="A818" s="1707" t="s">
        <v>52</v>
      </c>
      <c r="B818" s="1708">
        <f t="shared" ref="B818:I818" si="189">B812+SUM(B814:B817)</f>
        <v>0</v>
      </c>
      <c r="C818" s="1708">
        <f t="shared" si="189"/>
        <v>0</v>
      </c>
      <c r="D818" s="1708">
        <f t="shared" si="189"/>
        <v>0</v>
      </c>
      <c r="E818" s="1708">
        <f t="shared" si="189"/>
        <v>0</v>
      </c>
      <c r="F818" s="1708">
        <f t="shared" si="189"/>
        <v>0</v>
      </c>
      <c r="G818" s="2095">
        <f t="shared" si="189"/>
        <v>0</v>
      </c>
      <c r="H818" s="2235">
        <f t="shared" si="189"/>
        <v>0</v>
      </c>
      <c r="I818" s="2236">
        <f t="shared" si="189"/>
        <v>0</v>
      </c>
    </row>
    <row r="819" spans="1:9" ht="12" customHeight="1" thickBot="1" x14ac:dyDescent="0.25">
      <c r="A819" s="1705" t="s">
        <v>56</v>
      </c>
      <c r="B819" s="1709" t="s">
        <v>1101</v>
      </c>
      <c r="C819" s="1709" t="s">
        <v>1102</v>
      </c>
      <c r="D819" s="1709" t="s">
        <v>1103</v>
      </c>
      <c r="E819" s="1709" t="s">
        <v>1104</v>
      </c>
      <c r="F819" s="1709" t="s">
        <v>1105</v>
      </c>
      <c r="G819" s="1709" t="s">
        <v>1106</v>
      </c>
      <c r="H819" s="2245" t="s">
        <v>1107</v>
      </c>
      <c r="I819" s="2246"/>
    </row>
    <row r="820" spans="1:9" ht="12" customHeight="1" x14ac:dyDescent="0.2">
      <c r="A820" s="1641" t="s">
        <v>139</v>
      </c>
      <c r="B820" s="1735"/>
      <c r="C820" s="1735"/>
      <c r="D820" s="1735"/>
      <c r="E820" s="1735"/>
      <c r="F820" s="1736"/>
      <c r="G820" s="1793"/>
      <c r="H820" s="2239">
        <f>SUM(B820:G820)</f>
        <v>0</v>
      </c>
      <c r="I820" s="2240"/>
    </row>
    <row r="821" spans="1:9" ht="12" customHeight="1" x14ac:dyDescent="0.2">
      <c r="A821" s="1642" t="s">
        <v>140</v>
      </c>
      <c r="B821" s="1728"/>
      <c r="C821" s="1728"/>
      <c r="D821" s="1728"/>
      <c r="E821" s="1728"/>
      <c r="F821" s="1729"/>
      <c r="G821" s="1791"/>
      <c r="H821" s="2231">
        <f>SUM(B821:G821)</f>
        <v>0</v>
      </c>
      <c r="I821" s="2232"/>
    </row>
    <row r="822" spans="1:9" ht="12" customHeight="1" x14ac:dyDescent="0.2">
      <c r="A822" s="1642" t="s">
        <v>141</v>
      </c>
      <c r="B822" s="1728"/>
      <c r="C822" s="1728"/>
      <c r="D822" s="1728"/>
      <c r="E822" s="1728"/>
      <c r="F822" s="1729"/>
      <c r="G822" s="1791"/>
      <c r="H822" s="2231">
        <f>SUM(B822:G822)</f>
        <v>0</v>
      </c>
      <c r="I822" s="2232"/>
    </row>
    <row r="823" spans="1:9" ht="12" customHeight="1" x14ac:dyDescent="0.2">
      <c r="A823" s="1642" t="s">
        <v>142</v>
      </c>
      <c r="B823" s="1728"/>
      <c r="C823" s="1728"/>
      <c r="D823" s="1728"/>
      <c r="E823" s="1728"/>
      <c r="F823" s="1729"/>
      <c r="G823" s="1791"/>
      <c r="H823" s="2231">
        <f>SUM(B823:G823)</f>
        <v>0</v>
      </c>
      <c r="I823" s="2232"/>
    </row>
    <row r="824" spans="1:9" ht="12" customHeight="1" thickBot="1" x14ac:dyDescent="0.25">
      <c r="A824" s="1643"/>
      <c r="B824" s="1731"/>
      <c r="C824" s="1731"/>
      <c r="D824" s="1731"/>
      <c r="E824" s="1731"/>
      <c r="F824" s="1732"/>
      <c r="G824" s="1792"/>
      <c r="H824" s="2233">
        <f>SUM(B824:G824)</f>
        <v>0</v>
      </c>
      <c r="I824" s="2234"/>
    </row>
    <row r="825" spans="1:9" ht="12" customHeight="1" thickBot="1" x14ac:dyDescent="0.25">
      <c r="A825" s="1707" t="s">
        <v>52</v>
      </c>
      <c r="B825" s="1708">
        <f>SUM(B820:B824)</f>
        <v>0</v>
      </c>
      <c r="C825" s="1708">
        <f t="shared" ref="C825:I825" si="190">SUM(C820:C824)</f>
        <v>0</v>
      </c>
      <c r="D825" s="1708">
        <f t="shared" si="190"/>
        <v>0</v>
      </c>
      <c r="E825" s="1708">
        <f t="shared" si="190"/>
        <v>0</v>
      </c>
      <c r="F825" s="1708">
        <f t="shared" si="190"/>
        <v>0</v>
      </c>
      <c r="G825" s="2095">
        <f t="shared" si="190"/>
        <v>0</v>
      </c>
      <c r="H825" s="2235">
        <f t="shared" si="190"/>
        <v>0</v>
      </c>
      <c r="I825" s="2236">
        <f t="shared" si="190"/>
        <v>0</v>
      </c>
    </row>
    <row r="826" spans="1:9" ht="12" customHeight="1" x14ac:dyDescent="0.2">
      <c r="A826" s="2241"/>
      <c r="B826" s="2242"/>
      <c r="C826" s="2242"/>
      <c r="D826" s="2242"/>
      <c r="E826" s="2242"/>
      <c r="F826" s="2242"/>
      <c r="G826" s="2242"/>
      <c r="H826" s="2242"/>
      <c r="I826" s="2242"/>
    </row>
    <row r="827" spans="1:9" ht="12" customHeight="1" thickBot="1" x14ac:dyDescent="0.25">
      <c r="A827" s="2243" t="str">
        <f>CONCATENATE(RM_TARTALOMJEGYZÉK!$A$1,". utáni  költségvetést érintő módosítások")</f>
        <v>2021. utáni  költségvetést érintő módosítások</v>
      </c>
      <c r="B827" s="2244"/>
      <c r="C827" s="2244"/>
      <c r="D827" s="2244"/>
      <c r="E827" s="2244"/>
      <c r="F827" s="2244"/>
      <c r="G827" s="2244"/>
      <c r="H827" s="2244"/>
      <c r="I827" s="2244"/>
    </row>
    <row r="828" spans="1:9" ht="12" customHeight="1" thickBot="1" x14ac:dyDescent="0.25">
      <c r="A828" s="1705" t="s">
        <v>130</v>
      </c>
      <c r="B828" s="1706" t="s">
        <v>1101</v>
      </c>
      <c r="C828" s="1706" t="s">
        <v>1102</v>
      </c>
      <c r="D828" s="1706" t="s">
        <v>1103</v>
      </c>
      <c r="E828" s="1706" t="s">
        <v>1104</v>
      </c>
      <c r="F828" s="1706" t="s">
        <v>1105</v>
      </c>
      <c r="G828" s="1706" t="s">
        <v>1106</v>
      </c>
      <c r="H828" s="2237" t="s">
        <v>1107</v>
      </c>
      <c r="I828" s="2238"/>
    </row>
    <row r="829" spans="1:9" ht="12" customHeight="1" x14ac:dyDescent="0.2">
      <c r="A829" s="1634" t="s">
        <v>131</v>
      </c>
      <c r="B829" s="1735"/>
      <c r="C829" s="1735"/>
      <c r="D829" s="1735"/>
      <c r="E829" s="1735"/>
      <c r="F829" s="1736"/>
      <c r="G829" s="1736"/>
      <c r="H829" s="2239">
        <f t="shared" ref="H829:H834" si="191">SUM(B829:G829)</f>
        <v>0</v>
      </c>
      <c r="I829" s="2240"/>
    </row>
    <row r="830" spans="1:9" ht="12" customHeight="1" x14ac:dyDescent="0.2">
      <c r="A830" s="1636" t="s">
        <v>143</v>
      </c>
      <c r="B830" s="1728"/>
      <c r="C830" s="1728"/>
      <c r="D830" s="1728"/>
      <c r="E830" s="1728"/>
      <c r="F830" s="1729"/>
      <c r="G830" s="1738"/>
      <c r="H830" s="2231">
        <f t="shared" si="191"/>
        <v>0</v>
      </c>
      <c r="I830" s="2232"/>
    </row>
    <row r="831" spans="1:9" ht="12" customHeight="1" x14ac:dyDescent="0.2">
      <c r="A831" s="1638" t="s">
        <v>132</v>
      </c>
      <c r="B831" s="1728"/>
      <c r="C831" s="1728"/>
      <c r="D831" s="1728"/>
      <c r="E831" s="1728"/>
      <c r="F831" s="1729"/>
      <c r="G831" s="1738"/>
      <c r="H831" s="2231">
        <f t="shared" si="191"/>
        <v>0</v>
      </c>
      <c r="I831" s="2232"/>
    </row>
    <row r="832" spans="1:9" ht="12" customHeight="1" x14ac:dyDescent="0.2">
      <c r="A832" s="1638" t="s">
        <v>145</v>
      </c>
      <c r="B832" s="1728"/>
      <c r="C832" s="1728"/>
      <c r="D832" s="1728"/>
      <c r="E832" s="1728"/>
      <c r="F832" s="1729"/>
      <c r="G832" s="1738"/>
      <c r="H832" s="2231">
        <f t="shared" si="191"/>
        <v>0</v>
      </c>
      <c r="I832" s="2232"/>
    </row>
    <row r="833" spans="1:9" ht="12" customHeight="1" x14ac:dyDescent="0.2">
      <c r="A833" s="1638" t="s">
        <v>133</v>
      </c>
      <c r="B833" s="1728"/>
      <c r="C833" s="1728"/>
      <c r="D833" s="1728"/>
      <c r="E833" s="1728"/>
      <c r="F833" s="1729"/>
      <c r="G833" s="1738"/>
      <c r="H833" s="2231">
        <f t="shared" si="191"/>
        <v>0</v>
      </c>
      <c r="I833" s="2232"/>
    </row>
    <row r="834" spans="1:9" ht="12" customHeight="1" thickBot="1" x14ac:dyDescent="0.25">
      <c r="A834" s="1638" t="s">
        <v>134</v>
      </c>
      <c r="B834" s="1731"/>
      <c r="C834" s="1731"/>
      <c r="D834" s="1731"/>
      <c r="E834" s="1731"/>
      <c r="F834" s="1732"/>
      <c r="G834" s="1739"/>
      <c r="H834" s="2233">
        <f t="shared" si="191"/>
        <v>0</v>
      </c>
      <c r="I834" s="2234"/>
    </row>
    <row r="835" spans="1:9" ht="12" customHeight="1" thickBot="1" x14ac:dyDescent="0.25">
      <c r="A835" s="1707" t="s">
        <v>52</v>
      </c>
      <c r="B835" s="1708">
        <f t="shared" ref="B835:I835" si="192">B829+SUM(B831:B834)</f>
        <v>0</v>
      </c>
      <c r="C835" s="1708">
        <f t="shared" si="192"/>
        <v>0</v>
      </c>
      <c r="D835" s="1708">
        <f t="shared" si="192"/>
        <v>0</v>
      </c>
      <c r="E835" s="1708">
        <f t="shared" si="192"/>
        <v>0</v>
      </c>
      <c r="F835" s="1708">
        <f t="shared" si="192"/>
        <v>0</v>
      </c>
      <c r="G835" s="1708">
        <f t="shared" si="192"/>
        <v>0</v>
      </c>
      <c r="H835" s="2235">
        <f t="shared" si="192"/>
        <v>0</v>
      </c>
      <c r="I835" s="2236">
        <f t="shared" si="192"/>
        <v>0</v>
      </c>
    </row>
    <row r="836" spans="1:9" ht="12" customHeight="1" thickBot="1" x14ac:dyDescent="0.25">
      <c r="A836" s="1705" t="s">
        <v>56</v>
      </c>
      <c r="B836" s="1706" t="s">
        <v>1101</v>
      </c>
      <c r="C836" s="1706" t="s">
        <v>1102</v>
      </c>
      <c r="D836" s="1706" t="s">
        <v>1103</v>
      </c>
      <c r="E836" s="1706" t="s">
        <v>1104</v>
      </c>
      <c r="F836" s="1706" t="s">
        <v>1105</v>
      </c>
      <c r="G836" s="1706" t="s">
        <v>1106</v>
      </c>
      <c r="H836" s="2237" t="s">
        <v>1107</v>
      </c>
      <c r="I836" s="2238"/>
    </row>
    <row r="837" spans="1:9" ht="12" customHeight="1" x14ac:dyDescent="0.2">
      <c r="A837" s="1641" t="s">
        <v>139</v>
      </c>
      <c r="B837" s="1735"/>
      <c r="C837" s="1735"/>
      <c r="D837" s="1735"/>
      <c r="E837" s="1735"/>
      <c r="F837" s="1736"/>
      <c r="G837" s="1736"/>
      <c r="H837" s="2239">
        <f>SUM(B837:G837)</f>
        <v>0</v>
      </c>
      <c r="I837" s="2240"/>
    </row>
    <row r="838" spans="1:9" ht="12" customHeight="1" x14ac:dyDescent="0.2">
      <c r="A838" s="1642" t="s">
        <v>140</v>
      </c>
      <c r="B838" s="1728"/>
      <c r="C838" s="1728"/>
      <c r="D838" s="1728"/>
      <c r="E838" s="1728"/>
      <c r="F838" s="1729"/>
      <c r="G838" s="1738"/>
      <c r="H838" s="2231">
        <f>SUM(B838:G838)</f>
        <v>0</v>
      </c>
      <c r="I838" s="2232"/>
    </row>
    <row r="839" spans="1:9" ht="12" customHeight="1" x14ac:dyDescent="0.2">
      <c r="A839" s="1642" t="s">
        <v>141</v>
      </c>
      <c r="B839" s="1728"/>
      <c r="C839" s="1728"/>
      <c r="D839" s="1728"/>
      <c r="E839" s="1728"/>
      <c r="F839" s="1729"/>
      <c r="G839" s="1738"/>
      <c r="H839" s="2231">
        <f>SUM(B839:G839)</f>
        <v>0</v>
      </c>
      <c r="I839" s="2232"/>
    </row>
    <row r="840" spans="1:9" ht="12" customHeight="1" x14ac:dyDescent="0.2">
      <c r="A840" s="1642" t="s">
        <v>142</v>
      </c>
      <c r="B840" s="1728"/>
      <c r="C840" s="1728"/>
      <c r="D840" s="1728"/>
      <c r="E840" s="1728"/>
      <c r="F840" s="1729"/>
      <c r="G840" s="1738"/>
      <c r="H840" s="2231">
        <f>SUM(B840:G840)</f>
        <v>0</v>
      </c>
      <c r="I840" s="2232"/>
    </row>
    <row r="841" spans="1:9" ht="12" customHeight="1" thickBot="1" x14ac:dyDescent="0.25">
      <c r="A841" s="1643"/>
      <c r="B841" s="1731"/>
      <c r="C841" s="1731"/>
      <c r="D841" s="1731"/>
      <c r="E841" s="1731"/>
      <c r="F841" s="1732"/>
      <c r="G841" s="1739"/>
      <c r="H841" s="2233">
        <f>SUM(B841:G841)</f>
        <v>0</v>
      </c>
      <c r="I841" s="2234"/>
    </row>
    <row r="842" spans="1:9" ht="12" customHeight="1" thickBot="1" x14ac:dyDescent="0.25">
      <c r="A842" s="1707" t="s">
        <v>52</v>
      </c>
      <c r="B842" s="1708">
        <f t="shared" ref="B842:I842" si="193">SUM(B837:B841)</f>
        <v>0</v>
      </c>
      <c r="C842" s="1708">
        <f t="shared" si="193"/>
        <v>0</v>
      </c>
      <c r="D842" s="1708">
        <f t="shared" si="193"/>
        <v>0</v>
      </c>
      <c r="E842" s="1708">
        <f t="shared" si="193"/>
        <v>0</v>
      </c>
      <c r="F842" s="1708">
        <f t="shared" si="193"/>
        <v>0</v>
      </c>
      <c r="G842" s="1708">
        <f t="shared" si="193"/>
        <v>0</v>
      </c>
      <c r="H842" s="2235">
        <f t="shared" si="193"/>
        <v>0</v>
      </c>
      <c r="I842" s="2236">
        <f t="shared" si="193"/>
        <v>0</v>
      </c>
    </row>
  </sheetData>
  <customSheetViews>
    <customSheetView guid="{9A8A2574-4E4C-4A0E-A4B4-611EAAF4A38D}" scale="120" hiddenRows="1" topLeftCell="A705">
      <selection activeCell="E812" sqref="E812"/>
      <rowBreaks count="15" manualBreakCount="15">
        <brk id="31" max="16383" man="1"/>
        <brk id="64" max="16383" man="1"/>
        <brk id="121" max="16383" man="1"/>
        <brk id="176" max="16383" man="1"/>
        <brk id="233" max="16383" man="1"/>
        <brk id="290" max="16383" man="1"/>
        <brk id="346" max="16383" man="1"/>
        <brk id="402" max="16383" man="1"/>
        <brk id="458" max="16383" man="1"/>
        <brk id="513" max="9" man="1"/>
        <brk id="568" max="16383" man="1"/>
        <brk id="623" max="16383" man="1"/>
        <brk id="678" max="16383" man="1"/>
        <brk id="733" max="16383" man="1"/>
        <brk id="788" max="16383" man="1"/>
      </rowBreaks>
      <pageMargins left="0.39370078740157483" right="0" top="0.39370078740157483" bottom="0.39370078740157483" header="0" footer="0"/>
      <printOptions horizontalCentered="1"/>
      <pageSetup paperSize="9" scale="82" orientation="landscape" horizontalDpi="300" verticalDpi="300" r:id="rId1"/>
      <headerFooter alignWithMargins="0"/>
    </customSheetView>
  </customSheetViews>
  <mergeCells count="655">
    <mergeCell ref="H565:I565"/>
    <mergeCell ref="H566:I566"/>
    <mergeCell ref="H567:I567"/>
    <mergeCell ref="J1:J30"/>
    <mergeCell ref="H559:I559"/>
    <mergeCell ref="H560:I560"/>
    <mergeCell ref="H561:I561"/>
    <mergeCell ref="H562:I562"/>
    <mergeCell ref="H563:I563"/>
    <mergeCell ref="H564:I564"/>
    <mergeCell ref="H553:I553"/>
    <mergeCell ref="H554:I554"/>
    <mergeCell ref="H555:I555"/>
    <mergeCell ref="H556:I556"/>
    <mergeCell ref="H557:I557"/>
    <mergeCell ref="H558:I558"/>
    <mergeCell ref="H547:I547"/>
    <mergeCell ref="H548:I548"/>
    <mergeCell ref="H549:I549"/>
    <mergeCell ref="H550:I550"/>
    <mergeCell ref="A551:I551"/>
    <mergeCell ref="A552:I552"/>
    <mergeCell ref="H541:I541"/>
    <mergeCell ref="H542:I542"/>
    <mergeCell ref="H543:I543"/>
    <mergeCell ref="H544:I544"/>
    <mergeCell ref="H545:I545"/>
    <mergeCell ref="H546:I546"/>
    <mergeCell ref="A535:I535"/>
    <mergeCell ref="H536:I536"/>
    <mergeCell ref="H537:I537"/>
    <mergeCell ref="H538:I538"/>
    <mergeCell ref="H539:I539"/>
    <mergeCell ref="H540:I540"/>
    <mergeCell ref="A516:A519"/>
    <mergeCell ref="B516:I516"/>
    <mergeCell ref="B517:B519"/>
    <mergeCell ref="C517:I517"/>
    <mergeCell ref="C518:C519"/>
    <mergeCell ref="D519:F519"/>
    <mergeCell ref="G519:I519"/>
    <mergeCell ref="H510:I510"/>
    <mergeCell ref="H511:I511"/>
    <mergeCell ref="H512:I512"/>
    <mergeCell ref="A514:B514"/>
    <mergeCell ref="C514:I514"/>
    <mergeCell ref="H515:I515"/>
    <mergeCell ref="H504:I504"/>
    <mergeCell ref="H505:I505"/>
    <mergeCell ref="H506:I506"/>
    <mergeCell ref="H507:I507"/>
    <mergeCell ref="H508:I508"/>
    <mergeCell ref="H509:I509"/>
    <mergeCell ref="H498:I498"/>
    <mergeCell ref="H499:I499"/>
    <mergeCell ref="H500:I500"/>
    <mergeCell ref="H501:I501"/>
    <mergeCell ref="H502:I502"/>
    <mergeCell ref="H503:I503"/>
    <mergeCell ref="H492:I492"/>
    <mergeCell ref="H493:I493"/>
    <mergeCell ref="H494:I494"/>
    <mergeCell ref="H495:I495"/>
    <mergeCell ref="A496:I496"/>
    <mergeCell ref="A497:I497"/>
    <mergeCell ref="H486:I486"/>
    <mergeCell ref="H487:I487"/>
    <mergeCell ref="H488:I488"/>
    <mergeCell ref="H489:I489"/>
    <mergeCell ref="H490:I490"/>
    <mergeCell ref="H491:I491"/>
    <mergeCell ref="A480:I480"/>
    <mergeCell ref="H481:I481"/>
    <mergeCell ref="H482:I482"/>
    <mergeCell ref="H483:I483"/>
    <mergeCell ref="H484:I484"/>
    <mergeCell ref="H485:I485"/>
    <mergeCell ref="A461:A464"/>
    <mergeCell ref="B461:I461"/>
    <mergeCell ref="B462:B464"/>
    <mergeCell ref="C462:I462"/>
    <mergeCell ref="C463:C464"/>
    <mergeCell ref="D464:F464"/>
    <mergeCell ref="G464:I464"/>
    <mergeCell ref="H454:I454"/>
    <mergeCell ref="H455:I455"/>
    <mergeCell ref="H456:I456"/>
    <mergeCell ref="A459:B459"/>
    <mergeCell ref="C459:I459"/>
    <mergeCell ref="H460:I460"/>
    <mergeCell ref="H448:I448"/>
    <mergeCell ref="H449:I449"/>
    <mergeCell ref="H450:I450"/>
    <mergeCell ref="H451:I451"/>
    <mergeCell ref="H452:I452"/>
    <mergeCell ref="H453:I453"/>
    <mergeCell ref="H442:I442"/>
    <mergeCell ref="H443:I443"/>
    <mergeCell ref="H444:I444"/>
    <mergeCell ref="H445:I445"/>
    <mergeCell ref="H446:I446"/>
    <mergeCell ref="H447:I447"/>
    <mergeCell ref="H436:I436"/>
    <mergeCell ref="H437:I437"/>
    <mergeCell ref="H438:I438"/>
    <mergeCell ref="H439:I439"/>
    <mergeCell ref="A440:I440"/>
    <mergeCell ref="A441:I441"/>
    <mergeCell ref="H430:I430"/>
    <mergeCell ref="H431:I431"/>
    <mergeCell ref="H432:I432"/>
    <mergeCell ref="H433:I433"/>
    <mergeCell ref="H434:I434"/>
    <mergeCell ref="H435:I435"/>
    <mergeCell ref="A424:I424"/>
    <mergeCell ref="H425:I425"/>
    <mergeCell ref="H426:I426"/>
    <mergeCell ref="H427:I427"/>
    <mergeCell ref="H428:I428"/>
    <mergeCell ref="H429:I429"/>
    <mergeCell ref="A405:A408"/>
    <mergeCell ref="B405:I405"/>
    <mergeCell ref="B406:B408"/>
    <mergeCell ref="C406:I406"/>
    <mergeCell ref="C407:C408"/>
    <mergeCell ref="D408:F408"/>
    <mergeCell ref="G408:I408"/>
    <mergeCell ref="H398:I398"/>
    <mergeCell ref="H399:I399"/>
    <mergeCell ref="H400:I400"/>
    <mergeCell ref="A403:B403"/>
    <mergeCell ref="C403:I403"/>
    <mergeCell ref="H404:I404"/>
    <mergeCell ref="H392:I392"/>
    <mergeCell ref="H393:I393"/>
    <mergeCell ref="H394:I394"/>
    <mergeCell ref="H395:I395"/>
    <mergeCell ref="H396:I396"/>
    <mergeCell ref="H397:I397"/>
    <mergeCell ref="H386:I386"/>
    <mergeCell ref="H387:I387"/>
    <mergeCell ref="H388:I388"/>
    <mergeCell ref="H389:I389"/>
    <mergeCell ref="H390:I390"/>
    <mergeCell ref="H391:I391"/>
    <mergeCell ref="H380:I380"/>
    <mergeCell ref="H381:I381"/>
    <mergeCell ref="H382:I382"/>
    <mergeCell ref="H383:I383"/>
    <mergeCell ref="A384:I384"/>
    <mergeCell ref="A385:I385"/>
    <mergeCell ref="H374:I374"/>
    <mergeCell ref="H375:I375"/>
    <mergeCell ref="H376:I376"/>
    <mergeCell ref="H377:I377"/>
    <mergeCell ref="H378:I378"/>
    <mergeCell ref="H379:I379"/>
    <mergeCell ref="A368:I368"/>
    <mergeCell ref="H369:I369"/>
    <mergeCell ref="H370:I370"/>
    <mergeCell ref="H371:I371"/>
    <mergeCell ref="H372:I372"/>
    <mergeCell ref="H373:I373"/>
    <mergeCell ref="A349:A352"/>
    <mergeCell ref="B349:I349"/>
    <mergeCell ref="B350:B352"/>
    <mergeCell ref="C350:I350"/>
    <mergeCell ref="C351:C352"/>
    <mergeCell ref="D352:F352"/>
    <mergeCell ref="G352:I352"/>
    <mergeCell ref="H342:I342"/>
    <mergeCell ref="H343:I343"/>
    <mergeCell ref="H344:I344"/>
    <mergeCell ref="A347:B347"/>
    <mergeCell ref="C347:I347"/>
    <mergeCell ref="H348:I348"/>
    <mergeCell ref="H336:I336"/>
    <mergeCell ref="H337:I337"/>
    <mergeCell ref="H338:I338"/>
    <mergeCell ref="H339:I339"/>
    <mergeCell ref="H340:I340"/>
    <mergeCell ref="H341:I341"/>
    <mergeCell ref="H330:I330"/>
    <mergeCell ref="H331:I331"/>
    <mergeCell ref="H332:I332"/>
    <mergeCell ref="H333:I333"/>
    <mergeCell ref="H334:I334"/>
    <mergeCell ref="H335:I335"/>
    <mergeCell ref="H324:I324"/>
    <mergeCell ref="H325:I325"/>
    <mergeCell ref="H326:I326"/>
    <mergeCell ref="H327:I327"/>
    <mergeCell ref="A328:I328"/>
    <mergeCell ref="A329:I329"/>
    <mergeCell ref="H318:I318"/>
    <mergeCell ref="H319:I319"/>
    <mergeCell ref="H320:I320"/>
    <mergeCell ref="H321:I321"/>
    <mergeCell ref="H322:I322"/>
    <mergeCell ref="H323:I323"/>
    <mergeCell ref="A312:I312"/>
    <mergeCell ref="H313:I313"/>
    <mergeCell ref="H314:I314"/>
    <mergeCell ref="H315:I315"/>
    <mergeCell ref="H316:I316"/>
    <mergeCell ref="H317:I317"/>
    <mergeCell ref="A293:A296"/>
    <mergeCell ref="B293:I293"/>
    <mergeCell ref="B294:B296"/>
    <mergeCell ref="C294:I294"/>
    <mergeCell ref="C295:C296"/>
    <mergeCell ref="D296:F296"/>
    <mergeCell ref="G296:I296"/>
    <mergeCell ref="H285:I285"/>
    <mergeCell ref="H286:I286"/>
    <mergeCell ref="H287:I287"/>
    <mergeCell ref="A291:B291"/>
    <mergeCell ref="C291:I291"/>
    <mergeCell ref="H292:I292"/>
    <mergeCell ref="H279:I279"/>
    <mergeCell ref="H280:I280"/>
    <mergeCell ref="H281:I281"/>
    <mergeCell ref="H282:I282"/>
    <mergeCell ref="H283:I283"/>
    <mergeCell ref="H284:I284"/>
    <mergeCell ref="H273:I273"/>
    <mergeCell ref="H274:I274"/>
    <mergeCell ref="H275:I275"/>
    <mergeCell ref="H276:I276"/>
    <mergeCell ref="H277:I277"/>
    <mergeCell ref="H278:I278"/>
    <mergeCell ref="H267:I267"/>
    <mergeCell ref="H268:I268"/>
    <mergeCell ref="H269:I269"/>
    <mergeCell ref="H270:I270"/>
    <mergeCell ref="A271:I271"/>
    <mergeCell ref="A272:I272"/>
    <mergeCell ref="H261:I261"/>
    <mergeCell ref="H262:I262"/>
    <mergeCell ref="H263:I263"/>
    <mergeCell ref="H264:I264"/>
    <mergeCell ref="H265:I265"/>
    <mergeCell ref="H266:I266"/>
    <mergeCell ref="A255:I255"/>
    <mergeCell ref="H256:I256"/>
    <mergeCell ref="H257:I257"/>
    <mergeCell ref="H258:I258"/>
    <mergeCell ref="H259:I259"/>
    <mergeCell ref="H260:I260"/>
    <mergeCell ref="A236:A239"/>
    <mergeCell ref="B236:I236"/>
    <mergeCell ref="B237:B239"/>
    <mergeCell ref="C237:I237"/>
    <mergeCell ref="C238:C239"/>
    <mergeCell ref="D239:F239"/>
    <mergeCell ref="G239:I239"/>
    <mergeCell ref="H228:I228"/>
    <mergeCell ref="H229:I229"/>
    <mergeCell ref="H230:I230"/>
    <mergeCell ref="A234:B234"/>
    <mergeCell ref="C234:I234"/>
    <mergeCell ref="H235:I235"/>
    <mergeCell ref="H222:I222"/>
    <mergeCell ref="H223:I223"/>
    <mergeCell ref="H224:I224"/>
    <mergeCell ref="H225:I225"/>
    <mergeCell ref="H226:I226"/>
    <mergeCell ref="H227:I227"/>
    <mergeCell ref="H216:I216"/>
    <mergeCell ref="H217:I217"/>
    <mergeCell ref="H218:I218"/>
    <mergeCell ref="H219:I219"/>
    <mergeCell ref="H220:I220"/>
    <mergeCell ref="H221:I221"/>
    <mergeCell ref="H210:I210"/>
    <mergeCell ref="H211:I211"/>
    <mergeCell ref="H212:I212"/>
    <mergeCell ref="H213:I213"/>
    <mergeCell ref="A214:I214"/>
    <mergeCell ref="A215:I215"/>
    <mergeCell ref="H204:I204"/>
    <mergeCell ref="H205:I205"/>
    <mergeCell ref="H206:I206"/>
    <mergeCell ref="H207:I207"/>
    <mergeCell ref="H208:I208"/>
    <mergeCell ref="H209:I209"/>
    <mergeCell ref="A198:I198"/>
    <mergeCell ref="H199:I199"/>
    <mergeCell ref="H200:I200"/>
    <mergeCell ref="H201:I201"/>
    <mergeCell ref="H202:I202"/>
    <mergeCell ref="H203:I203"/>
    <mergeCell ref="A179:A182"/>
    <mergeCell ref="B179:I179"/>
    <mergeCell ref="B180:B182"/>
    <mergeCell ref="C180:I180"/>
    <mergeCell ref="C181:C182"/>
    <mergeCell ref="D182:F182"/>
    <mergeCell ref="G182:I182"/>
    <mergeCell ref="H173:I173"/>
    <mergeCell ref="H174:I174"/>
    <mergeCell ref="H175:I175"/>
    <mergeCell ref="A177:B177"/>
    <mergeCell ref="C177:I177"/>
    <mergeCell ref="H178:I178"/>
    <mergeCell ref="H167:I167"/>
    <mergeCell ref="H168:I168"/>
    <mergeCell ref="H169:I169"/>
    <mergeCell ref="H170:I170"/>
    <mergeCell ref="H171:I171"/>
    <mergeCell ref="H172:I172"/>
    <mergeCell ref="H161:I161"/>
    <mergeCell ref="H162:I162"/>
    <mergeCell ref="H163:I163"/>
    <mergeCell ref="H164:I164"/>
    <mergeCell ref="H165:I165"/>
    <mergeCell ref="H166:I166"/>
    <mergeCell ref="H155:I155"/>
    <mergeCell ref="H156:I156"/>
    <mergeCell ref="H157:I157"/>
    <mergeCell ref="H158:I158"/>
    <mergeCell ref="A159:I159"/>
    <mergeCell ref="A160:I160"/>
    <mergeCell ref="H149:I149"/>
    <mergeCell ref="H150:I150"/>
    <mergeCell ref="H151:I151"/>
    <mergeCell ref="H152:I152"/>
    <mergeCell ref="H153:I153"/>
    <mergeCell ref="H154:I154"/>
    <mergeCell ref="A143:I143"/>
    <mergeCell ref="H144:I144"/>
    <mergeCell ref="H145:I145"/>
    <mergeCell ref="H146:I146"/>
    <mergeCell ref="H147:I147"/>
    <mergeCell ref="H148:I148"/>
    <mergeCell ref="A124:A127"/>
    <mergeCell ref="B124:I124"/>
    <mergeCell ref="B125:B127"/>
    <mergeCell ref="C125:I125"/>
    <mergeCell ref="C126:C127"/>
    <mergeCell ref="D127:F127"/>
    <mergeCell ref="G127:I127"/>
    <mergeCell ref="H116:I116"/>
    <mergeCell ref="H117:I117"/>
    <mergeCell ref="H118:I118"/>
    <mergeCell ref="A122:B122"/>
    <mergeCell ref="C122:I122"/>
    <mergeCell ref="H123:I123"/>
    <mergeCell ref="H110:I110"/>
    <mergeCell ref="H111:I111"/>
    <mergeCell ref="H112:I112"/>
    <mergeCell ref="H113:I113"/>
    <mergeCell ref="H114:I114"/>
    <mergeCell ref="H115:I115"/>
    <mergeCell ref="H104:I104"/>
    <mergeCell ref="H105:I105"/>
    <mergeCell ref="H106:I106"/>
    <mergeCell ref="H107:I107"/>
    <mergeCell ref="H108:I108"/>
    <mergeCell ref="H109:I109"/>
    <mergeCell ref="H98:I98"/>
    <mergeCell ref="H99:I99"/>
    <mergeCell ref="H100:I100"/>
    <mergeCell ref="H101:I101"/>
    <mergeCell ref="A102:I102"/>
    <mergeCell ref="A103:I103"/>
    <mergeCell ref="H92:I92"/>
    <mergeCell ref="H93:I93"/>
    <mergeCell ref="H94:I94"/>
    <mergeCell ref="H95:I95"/>
    <mergeCell ref="H96:I96"/>
    <mergeCell ref="H97:I97"/>
    <mergeCell ref="A86:I86"/>
    <mergeCell ref="H87:I87"/>
    <mergeCell ref="H88:I88"/>
    <mergeCell ref="H89:I89"/>
    <mergeCell ref="H90:I90"/>
    <mergeCell ref="H91:I91"/>
    <mergeCell ref="H66:I66"/>
    <mergeCell ref="A67:A70"/>
    <mergeCell ref="B67:I67"/>
    <mergeCell ref="B68:B70"/>
    <mergeCell ref="C68:I68"/>
    <mergeCell ref="C69:C70"/>
    <mergeCell ref="D70:F70"/>
    <mergeCell ref="G70:I70"/>
    <mergeCell ref="H61:I61"/>
    <mergeCell ref="H62:I62"/>
    <mergeCell ref="H63:I63"/>
    <mergeCell ref="H64:I64"/>
    <mergeCell ref="A65:B65"/>
    <mergeCell ref="C65:I65"/>
    <mergeCell ref="H55:I55"/>
    <mergeCell ref="H56:I56"/>
    <mergeCell ref="H57:I57"/>
    <mergeCell ref="H58:I58"/>
    <mergeCell ref="H59:I59"/>
    <mergeCell ref="H60:I60"/>
    <mergeCell ref="A49:I49"/>
    <mergeCell ref="H50:I50"/>
    <mergeCell ref="H51:I51"/>
    <mergeCell ref="H52:I52"/>
    <mergeCell ref="H53:I53"/>
    <mergeCell ref="H54:I54"/>
    <mergeCell ref="H43:I43"/>
    <mergeCell ref="H44:I44"/>
    <mergeCell ref="H45:I45"/>
    <mergeCell ref="H46:I46"/>
    <mergeCell ref="H47:I47"/>
    <mergeCell ref="A48:I48"/>
    <mergeCell ref="H37:I37"/>
    <mergeCell ref="H38:I38"/>
    <mergeCell ref="H39:I39"/>
    <mergeCell ref="H40:I40"/>
    <mergeCell ref="H41:I41"/>
    <mergeCell ref="H42:I42"/>
    <mergeCell ref="A30:I30"/>
    <mergeCell ref="A32:I32"/>
    <mergeCell ref="H33:I33"/>
    <mergeCell ref="H34:I34"/>
    <mergeCell ref="H35:I35"/>
    <mergeCell ref="H36:I36"/>
    <mergeCell ref="A10:B10"/>
    <mergeCell ref="C10:I10"/>
    <mergeCell ref="H11:I11"/>
    <mergeCell ref="A12:A15"/>
    <mergeCell ref="B12:I12"/>
    <mergeCell ref="B13:B15"/>
    <mergeCell ref="C13:I13"/>
    <mergeCell ref="C14:C15"/>
    <mergeCell ref="D15:F15"/>
    <mergeCell ref="G15:I15"/>
    <mergeCell ref="A8:I8"/>
    <mergeCell ref="A9:I9"/>
    <mergeCell ref="A1:I1"/>
    <mergeCell ref="H2:I2"/>
    <mergeCell ref="A3:F3"/>
    <mergeCell ref="A4:F4"/>
    <mergeCell ref="A5:F5"/>
    <mergeCell ref="A6:F6"/>
    <mergeCell ref="A569:B569"/>
    <mergeCell ref="C569:I569"/>
    <mergeCell ref="H570:I570"/>
    <mergeCell ref="A571:A574"/>
    <mergeCell ref="B571:I571"/>
    <mergeCell ref="B572:B574"/>
    <mergeCell ref="C572:I572"/>
    <mergeCell ref="C573:C574"/>
    <mergeCell ref="D574:F574"/>
    <mergeCell ref="G574:I574"/>
    <mergeCell ref="A590:I590"/>
    <mergeCell ref="H591:I591"/>
    <mergeCell ref="H592:I592"/>
    <mergeCell ref="H593:I593"/>
    <mergeCell ref="H594:I594"/>
    <mergeCell ref="H595:I595"/>
    <mergeCell ref="H596:I596"/>
    <mergeCell ref="H597:I597"/>
    <mergeCell ref="H598:I598"/>
    <mergeCell ref="H599:I599"/>
    <mergeCell ref="H600:I600"/>
    <mergeCell ref="H601:I601"/>
    <mergeCell ref="H602:I602"/>
    <mergeCell ref="H603:I603"/>
    <mergeCell ref="H604:I604"/>
    <mergeCell ref="H605:I605"/>
    <mergeCell ref="A606:I606"/>
    <mergeCell ref="A607:I607"/>
    <mergeCell ref="H608:I608"/>
    <mergeCell ref="H609:I609"/>
    <mergeCell ref="H610:I610"/>
    <mergeCell ref="H611:I611"/>
    <mergeCell ref="H612:I612"/>
    <mergeCell ref="H613:I613"/>
    <mergeCell ref="H614:I614"/>
    <mergeCell ref="H615:I615"/>
    <mergeCell ref="H616:I616"/>
    <mergeCell ref="H617:I617"/>
    <mergeCell ref="H618:I618"/>
    <mergeCell ref="H619:I619"/>
    <mergeCell ref="H620:I620"/>
    <mergeCell ref="H621:I621"/>
    <mergeCell ref="H622:I622"/>
    <mergeCell ref="A624:B624"/>
    <mergeCell ref="C624:I624"/>
    <mergeCell ref="H625:I625"/>
    <mergeCell ref="A626:A629"/>
    <mergeCell ref="B626:I626"/>
    <mergeCell ref="B627:B629"/>
    <mergeCell ref="C627:I627"/>
    <mergeCell ref="C628:C629"/>
    <mergeCell ref="D629:F629"/>
    <mergeCell ref="G629:I629"/>
    <mergeCell ref="A645:I645"/>
    <mergeCell ref="H646:I646"/>
    <mergeCell ref="H647:I647"/>
    <mergeCell ref="H648:I648"/>
    <mergeCell ref="H649:I649"/>
    <mergeCell ref="H650:I650"/>
    <mergeCell ref="H651:I651"/>
    <mergeCell ref="H652:I652"/>
    <mergeCell ref="H653:I653"/>
    <mergeCell ref="H654:I654"/>
    <mergeCell ref="H655:I655"/>
    <mergeCell ref="H656:I656"/>
    <mergeCell ref="H657:I657"/>
    <mergeCell ref="H658:I658"/>
    <mergeCell ref="H659:I659"/>
    <mergeCell ref="H660:I660"/>
    <mergeCell ref="A661:I661"/>
    <mergeCell ref="A662:I662"/>
    <mergeCell ref="H663:I663"/>
    <mergeCell ref="H664:I664"/>
    <mergeCell ref="H665:I665"/>
    <mergeCell ref="H666:I666"/>
    <mergeCell ref="H667:I667"/>
    <mergeCell ref="H668:I668"/>
    <mergeCell ref="H669:I669"/>
    <mergeCell ref="H670:I670"/>
    <mergeCell ref="H671:I671"/>
    <mergeCell ref="H672:I672"/>
    <mergeCell ref="H673:I673"/>
    <mergeCell ref="H674:I674"/>
    <mergeCell ref="H675:I675"/>
    <mergeCell ref="H676:I676"/>
    <mergeCell ref="H677:I677"/>
    <mergeCell ref="A679:B679"/>
    <mergeCell ref="C679:I679"/>
    <mergeCell ref="H680:I680"/>
    <mergeCell ref="A681:A684"/>
    <mergeCell ref="B681:I681"/>
    <mergeCell ref="B682:B684"/>
    <mergeCell ref="C682:I682"/>
    <mergeCell ref="C683:C684"/>
    <mergeCell ref="D684:F684"/>
    <mergeCell ref="G684:I684"/>
    <mergeCell ref="A700:I700"/>
    <mergeCell ref="H701:I701"/>
    <mergeCell ref="H702:I702"/>
    <mergeCell ref="H703:I703"/>
    <mergeCell ref="H704:I704"/>
    <mergeCell ref="H705:I705"/>
    <mergeCell ref="H706:I706"/>
    <mergeCell ref="H707:I707"/>
    <mergeCell ref="H708:I708"/>
    <mergeCell ref="H709:I709"/>
    <mergeCell ref="H710:I710"/>
    <mergeCell ref="H711:I711"/>
    <mergeCell ref="H712:I712"/>
    <mergeCell ref="H713:I713"/>
    <mergeCell ref="H714:I714"/>
    <mergeCell ref="H715:I715"/>
    <mergeCell ref="A716:I716"/>
    <mergeCell ref="A717:I717"/>
    <mergeCell ref="H718:I718"/>
    <mergeCell ref="H719:I719"/>
    <mergeCell ref="H720:I720"/>
    <mergeCell ref="H721:I721"/>
    <mergeCell ref="H722:I722"/>
    <mergeCell ref="H723:I723"/>
    <mergeCell ref="H724:I724"/>
    <mergeCell ref="H725:I725"/>
    <mergeCell ref="H726:I726"/>
    <mergeCell ref="H727:I727"/>
    <mergeCell ref="H728:I728"/>
    <mergeCell ref="H729:I729"/>
    <mergeCell ref="H730:I730"/>
    <mergeCell ref="H731:I731"/>
    <mergeCell ref="H732:I732"/>
    <mergeCell ref="A734:B734"/>
    <mergeCell ref="C734:I734"/>
    <mergeCell ref="H735:I735"/>
    <mergeCell ref="A736:A739"/>
    <mergeCell ref="B736:I736"/>
    <mergeCell ref="B737:B739"/>
    <mergeCell ref="C737:I737"/>
    <mergeCell ref="C738:C739"/>
    <mergeCell ref="D739:F739"/>
    <mergeCell ref="G739:I739"/>
    <mergeCell ref="A755:I755"/>
    <mergeCell ref="H756:I756"/>
    <mergeCell ref="H757:I757"/>
    <mergeCell ref="H758:I758"/>
    <mergeCell ref="H759:I759"/>
    <mergeCell ref="H760:I760"/>
    <mergeCell ref="H761:I761"/>
    <mergeCell ref="H762:I762"/>
    <mergeCell ref="H763:I763"/>
    <mergeCell ref="H764:I764"/>
    <mergeCell ref="H765:I765"/>
    <mergeCell ref="H766:I766"/>
    <mergeCell ref="H767:I767"/>
    <mergeCell ref="H768:I768"/>
    <mergeCell ref="H769:I769"/>
    <mergeCell ref="H770:I770"/>
    <mergeCell ref="A771:I771"/>
    <mergeCell ref="A772:I772"/>
    <mergeCell ref="H773:I773"/>
    <mergeCell ref="H774:I774"/>
    <mergeCell ref="H775:I775"/>
    <mergeCell ref="H776:I776"/>
    <mergeCell ref="H777:I777"/>
    <mergeCell ref="H778:I778"/>
    <mergeCell ref="H779:I779"/>
    <mergeCell ref="H780:I780"/>
    <mergeCell ref="H781:I781"/>
    <mergeCell ref="H782:I782"/>
    <mergeCell ref="H783:I783"/>
    <mergeCell ref="H784:I784"/>
    <mergeCell ref="H785:I785"/>
    <mergeCell ref="H786:I786"/>
    <mergeCell ref="H787:I787"/>
    <mergeCell ref="A789:B789"/>
    <mergeCell ref="C789:I789"/>
    <mergeCell ref="H790:I790"/>
    <mergeCell ref="A791:A794"/>
    <mergeCell ref="B791:I791"/>
    <mergeCell ref="B792:B794"/>
    <mergeCell ref="C792:I792"/>
    <mergeCell ref="C793:C794"/>
    <mergeCell ref="D794:F794"/>
    <mergeCell ref="G794:I794"/>
    <mergeCell ref="A810:I810"/>
    <mergeCell ref="H811:I811"/>
    <mergeCell ref="H812:I812"/>
    <mergeCell ref="H813:I813"/>
    <mergeCell ref="H814:I814"/>
    <mergeCell ref="H815:I815"/>
    <mergeCell ref="H816:I816"/>
    <mergeCell ref="H817:I817"/>
    <mergeCell ref="H818:I818"/>
    <mergeCell ref="H819:I819"/>
    <mergeCell ref="H820:I820"/>
    <mergeCell ref="H821:I821"/>
    <mergeCell ref="H822:I822"/>
    <mergeCell ref="H823:I823"/>
    <mergeCell ref="H824:I824"/>
    <mergeCell ref="H825:I825"/>
    <mergeCell ref="A826:I826"/>
    <mergeCell ref="A827:I827"/>
    <mergeCell ref="H828:I828"/>
    <mergeCell ref="H829:I829"/>
    <mergeCell ref="H830:I830"/>
    <mergeCell ref="H831:I831"/>
    <mergeCell ref="H832:I832"/>
    <mergeCell ref="H833:I833"/>
    <mergeCell ref="H840:I840"/>
    <mergeCell ref="H841:I841"/>
    <mergeCell ref="H842:I842"/>
    <mergeCell ref="H834:I834"/>
    <mergeCell ref="H835:I835"/>
    <mergeCell ref="H836:I836"/>
    <mergeCell ref="H837:I837"/>
    <mergeCell ref="H838:I838"/>
    <mergeCell ref="H839:I839"/>
  </mergeCells>
  <printOptions horizontalCentered="1"/>
  <pageMargins left="0.39370078740157483" right="0" top="0.39370078740157483" bottom="0.39370078740157483" header="0" footer="0"/>
  <pageSetup paperSize="9" scale="82" orientation="landscape" horizontalDpi="300" verticalDpi="300" r:id="rId2"/>
  <headerFooter alignWithMargins="0"/>
  <rowBreaks count="15" manualBreakCount="15">
    <brk id="31" max="16383" man="1"/>
    <brk id="64" max="16383" man="1"/>
    <brk id="121" max="16383" man="1"/>
    <brk id="176" max="16383" man="1"/>
    <brk id="233" max="16383" man="1"/>
    <brk id="290" max="16383" man="1"/>
    <brk id="346" max="16383" man="1"/>
    <brk id="402" max="16383" man="1"/>
    <brk id="458" max="16383" man="1"/>
    <brk id="513" max="9" man="1"/>
    <brk id="568" max="16383" man="1"/>
    <brk id="623" max="16383" man="1"/>
    <brk id="678" max="16383" man="1"/>
    <brk id="733" max="16383" man="1"/>
    <brk id="788" max="16383" man="1"/>
  </rowBreak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topLeftCell="A137" zoomScale="120" zoomScaleNormal="120" zoomScaleSheetLayoutView="100" workbookViewId="0">
      <selection activeCell="C158" sqref="C158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CONCATENATE("6.1. melléklet ",RM_ALAPADATOK!A7," ",RM_ALAPADATOK!B7," ",RM_ALAPADATOK!C7," ",RM_ALAPADATOK!D7," ",RM_ALAPADATOK!E7," ",RM_ALAPADATOK!F7," ",RM_ALAPADATOK!G7," ",RM_ALAPADATOK!H7)</f>
        <v>6.1. melléklet a … / 2021. ( …….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16.5" thickBot="1" x14ac:dyDescent="0.25">
      <c r="A2" s="1285" t="s">
        <v>60</v>
      </c>
      <c r="B2" s="2302" t="str">
        <f>CONCATENATE(RM_ALAPADATOK!A3)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286" t="s">
        <v>758</v>
      </c>
    </row>
    <row r="3" spans="1:11" s="1287" customFormat="1" ht="36.75" thickBot="1" x14ac:dyDescent="0.25">
      <c r="A3" s="1285" t="s">
        <v>200</v>
      </c>
      <c r="B3" s="2306" t="s">
        <v>686</v>
      </c>
      <c r="C3" s="2307"/>
      <c r="D3" s="2307"/>
      <c r="E3" s="2307"/>
      <c r="F3" s="2307"/>
      <c r="G3" s="2307"/>
      <c r="H3" s="2307"/>
      <c r="I3" s="2308"/>
      <c r="J3" s="2309"/>
      <c r="K3" s="1286" t="s">
        <v>53</v>
      </c>
    </row>
    <row r="4" spans="1:11" s="1292" customFormat="1" ht="15.95" customHeight="1" thickBot="1" x14ac:dyDescent="0.3">
      <c r="A4" s="1288"/>
      <c r="B4" s="1288"/>
      <c r="C4" s="1289"/>
      <c r="D4" s="1289"/>
      <c r="E4" s="1289"/>
      <c r="F4" s="1289"/>
      <c r="G4" s="1289"/>
      <c r="H4" s="1290"/>
      <c r="I4" s="1290"/>
      <c r="J4" s="1290"/>
      <c r="K4" s="1291" t="str">
        <f>CONCATENATE('RM_2.2.sz.mell.'!I2)</f>
        <v>Forintban!</v>
      </c>
    </row>
    <row r="5" spans="1:11" ht="40.5" customHeight="1" thickBot="1" x14ac:dyDescent="0.25">
      <c r="A5" s="953" t="s">
        <v>202</v>
      </c>
      <c r="B5" s="1293" t="s">
        <v>558</v>
      </c>
      <c r="C5" s="1294" t="str">
        <f>CONCATENATE('RM_1.1.sz.mell.'!C9:K9)</f>
        <v>Eredeti
előirányzat</v>
      </c>
      <c r="D5" s="771" t="str">
        <f>CONCATENATE('RM_1.1.sz.mell.'!D9)</f>
        <v xml:space="preserve">… . sz. módosítás </v>
      </c>
      <c r="E5" s="771" t="str">
        <f>CONCATENATE('RM_1.1.sz.mell.'!E9)</f>
        <v xml:space="preserve">… . sz. módosítás </v>
      </c>
      <c r="F5" s="771" t="str">
        <f>CONCATENATE('RM_1.1.sz.mell.'!F9)</f>
        <v xml:space="preserve">… . sz. módosítás </v>
      </c>
      <c r="G5" s="771" t="str">
        <f>CONCATENATE('RM_1.1.sz.mell.'!G9)</f>
        <v xml:space="preserve">… . sz. módosítás </v>
      </c>
      <c r="H5" s="771" t="str">
        <f>CONCATENATE('RM_1.1.sz.mell.'!H9)</f>
        <v xml:space="preserve">… . sz. módosítás </v>
      </c>
      <c r="I5" s="771" t="str">
        <f>CONCATENATE('RM_1.1.sz.mell.'!I9)</f>
        <v xml:space="preserve">… . sz. módosítás </v>
      </c>
      <c r="J5" s="771" t="s">
        <v>739</v>
      </c>
      <c r="K5" s="1295" t="str">
        <f>CONCATENATE('RM_1.1.sz.mell.'!K9)</f>
        <v>….számú módosítás utáni előirányzat</v>
      </c>
    </row>
    <row r="6" spans="1:11" s="1298" customFormat="1" ht="12.95" customHeight="1" thickBot="1" x14ac:dyDescent="0.25">
      <c r="A6" s="1158" t="s">
        <v>488</v>
      </c>
      <c r="B6" s="1159" t="s">
        <v>489</v>
      </c>
      <c r="C6" s="1296" t="s">
        <v>490</v>
      </c>
      <c r="D6" s="1296" t="s">
        <v>492</v>
      </c>
      <c r="E6" s="1297" t="s">
        <v>491</v>
      </c>
      <c r="F6" s="1297" t="s">
        <v>493</v>
      </c>
      <c r="G6" s="1297" t="s">
        <v>494</v>
      </c>
      <c r="H6" s="1297" t="s">
        <v>495</v>
      </c>
      <c r="I6" s="1297" t="s">
        <v>741</v>
      </c>
      <c r="J6" s="1297" t="s">
        <v>742</v>
      </c>
      <c r="K6" s="751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694">
        <f>'KV_9.1.sz.mell'!C8</f>
        <v>280570453</v>
      </c>
      <c r="D8" s="694">
        <f t="shared" ref="D8:I8" si="0">+D9+D10+D11+D12+D13+D14</f>
        <v>0</v>
      </c>
      <c r="E8" s="694">
        <f t="shared" si="0"/>
        <v>0</v>
      </c>
      <c r="F8" s="694">
        <f t="shared" si="0"/>
        <v>0</v>
      </c>
      <c r="G8" s="694">
        <f t="shared" si="0"/>
        <v>0</v>
      </c>
      <c r="H8" s="694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280570453</v>
      </c>
    </row>
    <row r="9" spans="1:11" s="75" customFormat="1" ht="12" customHeight="1" x14ac:dyDescent="0.2">
      <c r="A9" s="1299" t="s">
        <v>97</v>
      </c>
      <c r="B9" s="1188" t="s">
        <v>250</v>
      </c>
      <c r="C9" s="1377">
        <f>'KV_9.1.sz.mell'!C9</f>
        <v>90402931</v>
      </c>
      <c r="D9" s="691"/>
      <c r="E9" s="691"/>
      <c r="F9" s="691"/>
      <c r="G9" s="691"/>
      <c r="H9" s="691"/>
      <c r="I9" s="384"/>
      <c r="J9" s="668">
        <f>D9+E9+F9+G9+H9+I9</f>
        <v>0</v>
      </c>
      <c r="K9" s="396">
        <f t="shared" ref="K9:K14" si="1">C9+J9</f>
        <v>90402931</v>
      </c>
    </row>
    <row r="10" spans="1:11" s="1301" customFormat="1" ht="12" customHeight="1" x14ac:dyDescent="0.2">
      <c r="A10" s="1300" t="s">
        <v>98</v>
      </c>
      <c r="B10" s="1190" t="s">
        <v>251</v>
      </c>
      <c r="C10" s="1378">
        <f>'KV_9.1.sz.mell'!C10</f>
        <v>68183100</v>
      </c>
      <c r="D10" s="692"/>
      <c r="E10" s="692"/>
      <c r="F10" s="692"/>
      <c r="G10" s="692"/>
      <c r="H10" s="692"/>
      <c r="I10" s="383"/>
      <c r="J10" s="668">
        <f t="shared" ref="J10:J64" si="2">D10+E10+F10+G10+H10+I10</f>
        <v>0</v>
      </c>
      <c r="K10" s="396">
        <f t="shared" si="1"/>
        <v>68183100</v>
      </c>
    </row>
    <row r="11" spans="1:11" s="1301" customFormat="1" ht="12" customHeight="1" x14ac:dyDescent="0.2">
      <c r="A11" s="1300" t="s">
        <v>99</v>
      </c>
      <c r="B11" s="1190" t="s">
        <v>252</v>
      </c>
      <c r="C11" s="1378">
        <f>'KV_9.1.sz.mell'!C11</f>
        <v>106735192</v>
      </c>
      <c r="D11" s="692"/>
      <c r="E11" s="692"/>
      <c r="F11" s="692"/>
      <c r="G11" s="692"/>
      <c r="H11" s="692"/>
      <c r="I11" s="383"/>
      <c r="J11" s="668">
        <f t="shared" si="2"/>
        <v>0</v>
      </c>
      <c r="K11" s="396">
        <f t="shared" si="1"/>
        <v>106735192</v>
      </c>
    </row>
    <row r="12" spans="1:11" s="1301" customFormat="1" ht="12" customHeight="1" x14ac:dyDescent="0.2">
      <c r="A12" s="1300" t="s">
        <v>100</v>
      </c>
      <c r="B12" s="1190" t="s">
        <v>253</v>
      </c>
      <c r="C12" s="1378">
        <f>'KV_9.1.sz.mell'!C12</f>
        <v>5249230</v>
      </c>
      <c r="D12" s="692"/>
      <c r="E12" s="692"/>
      <c r="F12" s="692"/>
      <c r="G12" s="692"/>
      <c r="H12" s="692"/>
      <c r="I12" s="383"/>
      <c r="J12" s="668">
        <f t="shared" si="2"/>
        <v>0</v>
      </c>
      <c r="K12" s="396">
        <f t="shared" si="1"/>
        <v>5249230</v>
      </c>
    </row>
    <row r="13" spans="1:11" s="1301" customFormat="1" ht="12" customHeight="1" x14ac:dyDescent="0.2">
      <c r="A13" s="1300" t="s">
        <v>146</v>
      </c>
      <c r="B13" s="1190" t="s">
        <v>501</v>
      </c>
      <c r="C13" s="1378">
        <f>'KV_9.1.sz.mell'!C13</f>
        <v>10000000</v>
      </c>
      <c r="D13" s="692"/>
      <c r="E13" s="692"/>
      <c r="F13" s="692"/>
      <c r="G13" s="692"/>
      <c r="H13" s="692"/>
      <c r="I13" s="383"/>
      <c r="J13" s="668">
        <f t="shared" si="2"/>
        <v>0</v>
      </c>
      <c r="K13" s="396">
        <f t="shared" si="1"/>
        <v>10000000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1378">
        <f>'KV_9.1.sz.mell'!C14</f>
        <v>0</v>
      </c>
      <c r="D14" s="692"/>
      <c r="E14" s="692"/>
      <c r="F14" s="692"/>
      <c r="G14" s="692"/>
      <c r="H14" s="692"/>
      <c r="I14" s="383"/>
      <c r="J14" s="668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694">
        <f>'KV_9.1.sz.mell'!C15</f>
        <v>437996710</v>
      </c>
      <c r="D15" s="694">
        <f t="shared" ref="D15:K15" si="3">+D16+D17+D18+D19+D20</f>
        <v>0</v>
      </c>
      <c r="E15" s="694">
        <f t="shared" si="3"/>
        <v>0</v>
      </c>
      <c r="F15" s="694">
        <f t="shared" si="3"/>
        <v>0</v>
      </c>
      <c r="G15" s="694">
        <f t="shared" si="3"/>
        <v>0</v>
      </c>
      <c r="H15" s="694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437996710</v>
      </c>
    </row>
    <row r="16" spans="1:11" s="75" customFormat="1" ht="12" customHeight="1" x14ac:dyDescent="0.2">
      <c r="A16" s="1299" t="s">
        <v>103</v>
      </c>
      <c r="B16" s="1188" t="s">
        <v>255</v>
      </c>
      <c r="C16" s="1377">
        <f>'KV_9.1.sz.mell'!C16</f>
        <v>0</v>
      </c>
      <c r="D16" s="691"/>
      <c r="E16" s="691"/>
      <c r="F16" s="691"/>
      <c r="G16" s="691"/>
      <c r="H16" s="691"/>
      <c r="I16" s="384"/>
      <c r="J16" s="668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1378">
        <f>'KV_9.1.sz.mell'!C17</f>
        <v>0</v>
      </c>
      <c r="D17" s="692"/>
      <c r="E17" s="692"/>
      <c r="F17" s="692"/>
      <c r="G17" s="692"/>
      <c r="H17" s="692"/>
      <c r="I17" s="383"/>
      <c r="J17" s="686">
        <f t="shared" si="2"/>
        <v>0</v>
      </c>
      <c r="K17" s="752">
        <f t="shared" si="4"/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1378">
        <f>'KV_9.1.sz.mell'!C18</f>
        <v>0</v>
      </c>
      <c r="D18" s="692"/>
      <c r="E18" s="692"/>
      <c r="F18" s="692"/>
      <c r="G18" s="692"/>
      <c r="H18" s="692"/>
      <c r="I18" s="383"/>
      <c r="J18" s="686">
        <f t="shared" si="2"/>
        <v>0</v>
      </c>
      <c r="K18" s="752">
        <f t="shared" si="4"/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1378">
        <f>'KV_9.1.sz.mell'!C19</f>
        <v>0</v>
      </c>
      <c r="D19" s="692"/>
      <c r="E19" s="692"/>
      <c r="F19" s="692"/>
      <c r="G19" s="692"/>
      <c r="H19" s="692"/>
      <c r="I19" s="383"/>
      <c r="J19" s="686">
        <f t="shared" si="2"/>
        <v>0</v>
      </c>
      <c r="K19" s="752">
        <f t="shared" si="4"/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1378">
        <f>'KV_9.1.sz.mell'!C20</f>
        <v>437996710</v>
      </c>
      <c r="D20" s="692"/>
      <c r="E20" s="692"/>
      <c r="F20" s="692"/>
      <c r="G20" s="692"/>
      <c r="H20" s="692"/>
      <c r="I20" s="383"/>
      <c r="J20" s="686">
        <f t="shared" si="2"/>
        <v>0</v>
      </c>
      <c r="K20" s="752">
        <f t="shared" si="4"/>
        <v>437996710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1379">
        <f>'KV_9.1.sz.mell'!C21</f>
        <v>0</v>
      </c>
      <c r="D21" s="693"/>
      <c r="E21" s="693"/>
      <c r="F21" s="693"/>
      <c r="G21" s="693"/>
      <c r="H21" s="693"/>
      <c r="I21" s="385"/>
      <c r="J21" s="688">
        <f t="shared" si="2"/>
        <v>0</v>
      </c>
      <c r="K21" s="753">
        <f t="shared" si="4"/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694">
        <f>'KV_9.1.sz.mell'!C22</f>
        <v>0</v>
      </c>
      <c r="D22" s="694">
        <f t="shared" ref="D22:K22" si="5">+D23+D24+D25+D26+D27</f>
        <v>0</v>
      </c>
      <c r="E22" s="694">
        <f t="shared" si="5"/>
        <v>0</v>
      </c>
      <c r="F22" s="694">
        <f t="shared" si="5"/>
        <v>0</v>
      </c>
      <c r="G22" s="694">
        <f t="shared" si="5"/>
        <v>0</v>
      </c>
      <c r="H22" s="694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1377">
        <f>'KV_9.1.sz.mell'!C23</f>
        <v>0</v>
      </c>
      <c r="D23" s="691"/>
      <c r="E23" s="691"/>
      <c r="F23" s="691"/>
      <c r="G23" s="691"/>
      <c r="H23" s="691"/>
      <c r="I23" s="384"/>
      <c r="J23" s="668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1378">
        <f>'KV_9.1.sz.mell'!C24</f>
        <v>0</v>
      </c>
      <c r="D24" s="692"/>
      <c r="E24" s="692"/>
      <c r="F24" s="692"/>
      <c r="G24" s="692"/>
      <c r="H24" s="692"/>
      <c r="I24" s="383"/>
      <c r="J24" s="686">
        <f t="shared" si="2"/>
        <v>0</v>
      </c>
      <c r="K24" s="752">
        <f t="shared" si="6"/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1378">
        <f>'KV_9.1.sz.mell'!C25</f>
        <v>0</v>
      </c>
      <c r="D25" s="692"/>
      <c r="E25" s="692"/>
      <c r="F25" s="692"/>
      <c r="G25" s="692"/>
      <c r="H25" s="692"/>
      <c r="I25" s="383"/>
      <c r="J25" s="686">
        <f t="shared" si="2"/>
        <v>0</v>
      </c>
      <c r="K25" s="752">
        <f t="shared" si="6"/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1378">
        <f>'KV_9.1.sz.mell'!C26</f>
        <v>0</v>
      </c>
      <c r="D26" s="692"/>
      <c r="E26" s="692"/>
      <c r="F26" s="692"/>
      <c r="G26" s="692"/>
      <c r="H26" s="692"/>
      <c r="I26" s="383"/>
      <c r="J26" s="686">
        <f t="shared" si="2"/>
        <v>0</v>
      </c>
      <c r="K26" s="752">
        <f t="shared" si="6"/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1378">
        <f>'KV_9.1.sz.mell'!C27</f>
        <v>0</v>
      </c>
      <c r="D27" s="692"/>
      <c r="E27" s="692"/>
      <c r="F27" s="692"/>
      <c r="G27" s="692"/>
      <c r="H27" s="692"/>
      <c r="I27" s="383"/>
      <c r="J27" s="686">
        <f t="shared" si="2"/>
        <v>0</v>
      </c>
      <c r="K27" s="752">
        <f t="shared" si="6"/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1379">
        <f>'KV_9.1.sz.mell'!C28</f>
        <v>0</v>
      </c>
      <c r="D28" s="693"/>
      <c r="E28" s="693"/>
      <c r="F28" s="693"/>
      <c r="G28" s="693"/>
      <c r="H28" s="693"/>
      <c r="I28" s="385"/>
      <c r="J28" s="688">
        <f t="shared" si="2"/>
        <v>0</v>
      </c>
      <c r="K28" s="753">
        <f t="shared" si="6"/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'KV_9.1.sz.mell'!C29</f>
        <v>28950000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28950000</v>
      </c>
    </row>
    <row r="30" spans="1:11" s="1301" customFormat="1" ht="12" customHeight="1" x14ac:dyDescent="0.2">
      <c r="A30" s="1299" t="s">
        <v>265</v>
      </c>
      <c r="B30" s="1188" t="str">
        <f>'RM_1.1.sz.mell.'!B33</f>
        <v>Építményadó</v>
      </c>
      <c r="C30" s="668">
        <f>'KV_9.1.sz.mell'!C30</f>
        <v>4100000</v>
      </c>
      <c r="D30" s="384"/>
      <c r="E30" s="384"/>
      <c r="F30" s="384"/>
      <c r="G30" s="384"/>
      <c r="H30" s="384"/>
      <c r="I30" s="384"/>
      <c r="J30" s="668">
        <f t="shared" si="2"/>
        <v>0</v>
      </c>
      <c r="K30" s="396">
        <f t="shared" ref="K30:K36" si="8">C30+J30</f>
        <v>4100000</v>
      </c>
    </row>
    <row r="31" spans="1:11" s="1301" customFormat="1" ht="12" customHeight="1" x14ac:dyDescent="0.2">
      <c r="A31" s="1300" t="s">
        <v>266</v>
      </c>
      <c r="B31" s="1188" t="str">
        <f>'RM_1.1.sz.mell.'!B34</f>
        <v>Idegenforgalmi adó</v>
      </c>
      <c r="C31" s="686">
        <f>'KV_9.1.sz.mell'!C31</f>
        <v>0</v>
      </c>
      <c r="D31" s="383"/>
      <c r="E31" s="383"/>
      <c r="F31" s="383"/>
      <c r="G31" s="383"/>
      <c r="H31" s="383"/>
      <c r="I31" s="383"/>
      <c r="J31" s="686">
        <f t="shared" si="2"/>
        <v>0</v>
      </c>
      <c r="K31" s="752">
        <f t="shared" si="8"/>
        <v>0</v>
      </c>
    </row>
    <row r="32" spans="1:11" s="1301" customFormat="1" ht="12" customHeight="1" x14ac:dyDescent="0.2">
      <c r="A32" s="1300" t="s">
        <v>267</v>
      </c>
      <c r="B32" s="1188" t="str">
        <f>'RM_1.1.sz.mell.'!B35</f>
        <v>Iparűzési adó</v>
      </c>
      <c r="C32" s="686">
        <f>'KV_9.1.sz.mell'!C32</f>
        <v>20000000</v>
      </c>
      <c r="D32" s="383"/>
      <c r="E32" s="383"/>
      <c r="F32" s="383"/>
      <c r="G32" s="383"/>
      <c r="H32" s="383"/>
      <c r="I32" s="383"/>
      <c r="J32" s="686">
        <f t="shared" si="2"/>
        <v>0</v>
      </c>
      <c r="K32" s="752">
        <f t="shared" si="8"/>
        <v>20000000</v>
      </c>
    </row>
    <row r="33" spans="1:11" s="1301" customFormat="1" ht="12" customHeight="1" x14ac:dyDescent="0.2">
      <c r="A33" s="1300" t="s">
        <v>268</v>
      </c>
      <c r="B33" s="1188" t="str">
        <f>'RM_1.1.sz.mell.'!B36</f>
        <v xml:space="preserve">Talajterhelési díj </v>
      </c>
      <c r="C33" s="686">
        <f>'KV_9.1.sz.mell'!C33</f>
        <v>500000</v>
      </c>
      <c r="D33" s="383"/>
      <c r="E33" s="383"/>
      <c r="F33" s="383"/>
      <c r="G33" s="383"/>
      <c r="H33" s="383"/>
      <c r="I33" s="383"/>
      <c r="J33" s="686">
        <f t="shared" si="2"/>
        <v>0</v>
      </c>
      <c r="K33" s="752">
        <f t="shared" si="8"/>
        <v>500000</v>
      </c>
    </row>
    <row r="34" spans="1:11" s="1301" customFormat="1" ht="12" customHeight="1" x14ac:dyDescent="0.2">
      <c r="A34" s="1300" t="s">
        <v>547</v>
      </c>
      <c r="B34" s="1188" t="str">
        <f>'RM_1.1.sz.mell.'!B37</f>
        <v>Gépjárműadó</v>
      </c>
      <c r="C34" s="686">
        <f>'KV_9.1.sz.mell'!C34</f>
        <v>0</v>
      </c>
      <c r="D34" s="383"/>
      <c r="E34" s="383"/>
      <c r="F34" s="383"/>
      <c r="G34" s="383"/>
      <c r="H34" s="383"/>
      <c r="I34" s="383"/>
      <c r="J34" s="686">
        <f t="shared" si="2"/>
        <v>0</v>
      </c>
      <c r="K34" s="752">
        <f t="shared" si="8"/>
        <v>0</v>
      </c>
    </row>
    <row r="35" spans="1:11" s="1301" customFormat="1" ht="12" customHeight="1" x14ac:dyDescent="0.2">
      <c r="A35" s="1300" t="s">
        <v>548</v>
      </c>
      <c r="B35" s="1188" t="str">
        <f>'RM_1.1.sz.mell.'!B38</f>
        <v>Telekadó</v>
      </c>
      <c r="C35" s="686">
        <f>'KV_9.1.sz.mell'!C35</f>
        <v>4200000</v>
      </c>
      <c r="D35" s="383"/>
      <c r="E35" s="383"/>
      <c r="F35" s="383"/>
      <c r="G35" s="383"/>
      <c r="H35" s="383"/>
      <c r="I35" s="383"/>
      <c r="J35" s="686">
        <f t="shared" si="2"/>
        <v>0</v>
      </c>
      <c r="K35" s="752">
        <f t="shared" si="8"/>
        <v>4200000</v>
      </c>
    </row>
    <row r="36" spans="1:11" s="1301" customFormat="1" ht="12" customHeight="1" thickBot="1" x14ac:dyDescent="0.25">
      <c r="A36" s="1302" t="s">
        <v>549</v>
      </c>
      <c r="B36" s="1188" t="str">
        <f>'RM_1.1.sz.mell.'!B39</f>
        <v>Egyéb bírság bevételei</v>
      </c>
      <c r="C36" s="688">
        <f>'KV_9.1.sz.mell'!C36</f>
        <v>150000</v>
      </c>
      <c r="D36" s="385"/>
      <c r="E36" s="385"/>
      <c r="F36" s="385"/>
      <c r="G36" s="385"/>
      <c r="H36" s="385"/>
      <c r="I36" s="385"/>
      <c r="J36" s="688">
        <f t="shared" si="2"/>
        <v>0</v>
      </c>
      <c r="K36" s="753">
        <f t="shared" si="8"/>
        <v>150000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694">
        <f>'KV_9.1.sz.mell'!C37</f>
        <v>6400000</v>
      </c>
      <c r="D37" s="694">
        <f t="shared" ref="D37:K37" si="9">SUM(D38:D48)</f>
        <v>0</v>
      </c>
      <c r="E37" s="694">
        <f t="shared" si="9"/>
        <v>0</v>
      </c>
      <c r="F37" s="694">
        <f t="shared" si="9"/>
        <v>0</v>
      </c>
      <c r="G37" s="694">
        <f t="shared" si="9"/>
        <v>0</v>
      </c>
      <c r="H37" s="694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6400000</v>
      </c>
    </row>
    <row r="38" spans="1:11" s="1301" customFormat="1" ht="12" customHeight="1" x14ac:dyDescent="0.2">
      <c r="A38" s="1299" t="s">
        <v>90</v>
      </c>
      <c r="B38" s="1188" t="s">
        <v>272</v>
      </c>
      <c r="C38" s="1377">
        <f>'KV_9.1.sz.mell'!C38</f>
        <v>0</v>
      </c>
      <c r="D38" s="691"/>
      <c r="E38" s="691"/>
      <c r="F38" s="691"/>
      <c r="G38" s="691"/>
      <c r="H38" s="691"/>
      <c r="I38" s="384"/>
      <c r="J38" s="668">
        <f t="shared" si="2"/>
        <v>0</v>
      </c>
      <c r="K38" s="396">
        <f t="shared" ref="K38:K48" si="10">C38+J38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1378">
        <f>'KV_9.1.sz.mell'!C39</f>
        <v>0</v>
      </c>
      <c r="D39" s="692"/>
      <c r="E39" s="692"/>
      <c r="F39" s="692"/>
      <c r="G39" s="692"/>
      <c r="H39" s="692"/>
      <c r="I39" s="383"/>
      <c r="J39" s="686">
        <f t="shared" si="2"/>
        <v>0</v>
      </c>
      <c r="K39" s="752">
        <f t="shared" si="10"/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1378">
        <f>'KV_9.1.sz.mell'!C40</f>
        <v>1000000</v>
      </c>
      <c r="D40" s="692"/>
      <c r="E40" s="692"/>
      <c r="F40" s="692"/>
      <c r="G40" s="692"/>
      <c r="H40" s="692"/>
      <c r="I40" s="383"/>
      <c r="J40" s="686">
        <f t="shared" si="2"/>
        <v>0</v>
      </c>
      <c r="K40" s="752">
        <f t="shared" si="10"/>
        <v>1000000</v>
      </c>
    </row>
    <row r="41" spans="1:11" s="1301" customFormat="1" ht="12" customHeight="1" x14ac:dyDescent="0.2">
      <c r="A41" s="1300" t="s">
        <v>173</v>
      </c>
      <c r="B41" s="1190" t="s">
        <v>275</v>
      </c>
      <c r="C41" s="1378">
        <f>'KV_9.1.sz.mell'!C41</f>
        <v>0</v>
      </c>
      <c r="D41" s="692"/>
      <c r="E41" s="692"/>
      <c r="F41" s="692"/>
      <c r="G41" s="692"/>
      <c r="H41" s="692"/>
      <c r="I41" s="383"/>
      <c r="J41" s="686">
        <f t="shared" si="2"/>
        <v>0</v>
      </c>
      <c r="K41" s="752">
        <f t="shared" si="10"/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1378">
        <f>'KV_9.1.sz.mell'!C42</f>
        <v>4000000</v>
      </c>
      <c r="D42" s="692"/>
      <c r="E42" s="692"/>
      <c r="F42" s="692"/>
      <c r="G42" s="692"/>
      <c r="H42" s="692"/>
      <c r="I42" s="383"/>
      <c r="J42" s="686">
        <f t="shared" si="2"/>
        <v>0</v>
      </c>
      <c r="K42" s="752">
        <f t="shared" si="10"/>
        <v>4000000</v>
      </c>
    </row>
    <row r="43" spans="1:11" s="1301" customFormat="1" ht="12" customHeight="1" x14ac:dyDescent="0.2">
      <c r="A43" s="1300" t="s">
        <v>175</v>
      </c>
      <c r="B43" s="1190" t="s">
        <v>277</v>
      </c>
      <c r="C43" s="1378">
        <f>'KV_9.1.sz.mell'!C43</f>
        <v>1400000</v>
      </c>
      <c r="D43" s="692"/>
      <c r="E43" s="692"/>
      <c r="F43" s="692"/>
      <c r="G43" s="692"/>
      <c r="H43" s="692"/>
      <c r="I43" s="383"/>
      <c r="J43" s="686">
        <f t="shared" si="2"/>
        <v>0</v>
      </c>
      <c r="K43" s="752">
        <f t="shared" si="10"/>
        <v>1400000</v>
      </c>
    </row>
    <row r="44" spans="1:11" s="1301" customFormat="1" ht="12" customHeight="1" x14ac:dyDescent="0.2">
      <c r="A44" s="1300" t="s">
        <v>176</v>
      </c>
      <c r="B44" s="1190" t="s">
        <v>278</v>
      </c>
      <c r="C44" s="1378">
        <f>'KV_9.1.sz.mell'!C44</f>
        <v>0</v>
      </c>
      <c r="D44" s="692"/>
      <c r="E44" s="692"/>
      <c r="F44" s="692"/>
      <c r="G44" s="692"/>
      <c r="H44" s="692"/>
      <c r="I44" s="383"/>
      <c r="J44" s="686">
        <f t="shared" si="2"/>
        <v>0</v>
      </c>
      <c r="K44" s="752">
        <f t="shared" si="10"/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1378">
        <f>'KV_9.1.sz.mell'!C45</f>
        <v>0</v>
      </c>
      <c r="D45" s="692"/>
      <c r="E45" s="692"/>
      <c r="F45" s="692"/>
      <c r="G45" s="692"/>
      <c r="H45" s="692"/>
      <c r="I45" s="383"/>
      <c r="J45" s="686">
        <f t="shared" si="2"/>
        <v>0</v>
      </c>
      <c r="K45" s="752">
        <f t="shared" si="10"/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1386">
        <f>'KV_9.1.sz.mell'!C46</f>
        <v>0</v>
      </c>
      <c r="D46" s="754"/>
      <c r="E46" s="754"/>
      <c r="F46" s="754"/>
      <c r="G46" s="754"/>
      <c r="H46" s="754"/>
      <c r="I46" s="386"/>
      <c r="J46" s="679">
        <f t="shared" si="2"/>
        <v>0</v>
      </c>
      <c r="K46" s="755">
        <f t="shared" si="10"/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1387">
        <f>'KV_9.1.sz.mell'!C47</f>
        <v>0</v>
      </c>
      <c r="D47" s="756"/>
      <c r="E47" s="756"/>
      <c r="F47" s="756"/>
      <c r="G47" s="756"/>
      <c r="H47" s="756"/>
      <c r="I47" s="387"/>
      <c r="J47" s="757">
        <f t="shared" si="2"/>
        <v>0</v>
      </c>
      <c r="K47" s="758">
        <f t="shared" si="10"/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1387">
        <f>'KV_9.1.sz.mell'!C48</f>
        <v>0</v>
      </c>
      <c r="D48" s="756"/>
      <c r="E48" s="756"/>
      <c r="F48" s="756"/>
      <c r="G48" s="756"/>
      <c r="H48" s="756"/>
      <c r="I48" s="387"/>
      <c r="J48" s="757">
        <f t="shared" si="2"/>
        <v>0</v>
      </c>
      <c r="K48" s="758">
        <f t="shared" si="10"/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694">
        <f>'KV_9.1.sz.mell'!C49</f>
        <v>1000000</v>
      </c>
      <c r="D49" s="694">
        <f t="shared" ref="D49:K49" si="11">SUM(D50:D54)</f>
        <v>0</v>
      </c>
      <c r="E49" s="694">
        <f t="shared" si="11"/>
        <v>0</v>
      </c>
      <c r="F49" s="694">
        <f t="shared" si="11"/>
        <v>0</v>
      </c>
      <c r="G49" s="694">
        <f t="shared" si="11"/>
        <v>0</v>
      </c>
      <c r="H49" s="694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1000000</v>
      </c>
    </row>
    <row r="50" spans="1:11" s="1301" customFormat="1" ht="12" customHeight="1" x14ac:dyDescent="0.2">
      <c r="A50" s="1299" t="s">
        <v>93</v>
      </c>
      <c r="B50" s="1188" t="s">
        <v>286</v>
      </c>
      <c r="C50" s="1388">
        <f>'KV_9.1.sz.mell'!C50</f>
        <v>0</v>
      </c>
      <c r="D50" s="759"/>
      <c r="E50" s="759"/>
      <c r="F50" s="759"/>
      <c r="G50" s="759"/>
      <c r="H50" s="759"/>
      <c r="I50" s="447"/>
      <c r="J50" s="672">
        <f t="shared" si="2"/>
        <v>0</v>
      </c>
      <c r="K50" s="760">
        <f>C50+J50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1386">
        <f>'KV_9.1.sz.mell'!C51</f>
        <v>0</v>
      </c>
      <c r="D51" s="754"/>
      <c r="E51" s="754"/>
      <c r="F51" s="754"/>
      <c r="G51" s="754"/>
      <c r="H51" s="754"/>
      <c r="I51" s="386"/>
      <c r="J51" s="679">
        <f t="shared" si="2"/>
        <v>0</v>
      </c>
      <c r="K51" s="755">
        <f>C51+J51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1386">
        <f>'KV_9.1.sz.mell'!C52</f>
        <v>1000000</v>
      </c>
      <c r="D52" s="754"/>
      <c r="E52" s="754"/>
      <c r="F52" s="754"/>
      <c r="G52" s="754"/>
      <c r="H52" s="754"/>
      <c r="I52" s="386"/>
      <c r="J52" s="679">
        <f t="shared" si="2"/>
        <v>0</v>
      </c>
      <c r="K52" s="755">
        <f>C52+J52</f>
        <v>1000000</v>
      </c>
    </row>
    <row r="53" spans="1:11" s="1301" customFormat="1" ht="12" customHeight="1" x14ac:dyDescent="0.2">
      <c r="A53" s="1300" t="s">
        <v>284</v>
      </c>
      <c r="B53" s="1190" t="s">
        <v>289</v>
      </c>
      <c r="C53" s="1386">
        <f>'KV_9.1.sz.mell'!C53</f>
        <v>0</v>
      </c>
      <c r="D53" s="754"/>
      <c r="E53" s="754"/>
      <c r="F53" s="754"/>
      <c r="G53" s="754"/>
      <c r="H53" s="754"/>
      <c r="I53" s="386"/>
      <c r="J53" s="679">
        <f t="shared" si="2"/>
        <v>0</v>
      </c>
      <c r="K53" s="755">
        <f>C53+J53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1389">
        <f>'KV_9.1.sz.mell'!C54</f>
        <v>0</v>
      </c>
      <c r="D54" s="761"/>
      <c r="E54" s="761"/>
      <c r="F54" s="761"/>
      <c r="G54" s="761"/>
      <c r="H54" s="761"/>
      <c r="I54" s="675"/>
      <c r="J54" s="676">
        <f t="shared" si="2"/>
        <v>0</v>
      </c>
      <c r="K54" s="762">
        <f>C54+J54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694">
        <f>'KV_9.1.sz.mell'!C55</f>
        <v>0</v>
      </c>
      <c r="D55" s="694">
        <f t="shared" ref="D55:K55" si="12">SUM(D56:D58)</f>
        <v>0</v>
      </c>
      <c r="E55" s="694">
        <f t="shared" si="12"/>
        <v>0</v>
      </c>
      <c r="F55" s="694">
        <f t="shared" si="12"/>
        <v>0</v>
      </c>
      <c r="G55" s="694">
        <f t="shared" si="12"/>
        <v>0</v>
      </c>
      <c r="H55" s="694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1377">
        <f>'KV_9.1.sz.mell'!C56</f>
        <v>0</v>
      </c>
      <c r="D56" s="691"/>
      <c r="E56" s="691"/>
      <c r="F56" s="691"/>
      <c r="G56" s="691"/>
      <c r="H56" s="691"/>
      <c r="I56" s="384"/>
      <c r="J56" s="668">
        <f t="shared" si="2"/>
        <v>0</v>
      </c>
      <c r="K56" s="396">
        <f>C56+J56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1378">
        <f>'KV_9.1.sz.mell'!C57</f>
        <v>0</v>
      </c>
      <c r="D57" s="692"/>
      <c r="E57" s="692"/>
      <c r="F57" s="692"/>
      <c r="G57" s="692"/>
      <c r="H57" s="692"/>
      <c r="I57" s="383"/>
      <c r="J57" s="686">
        <f t="shared" si="2"/>
        <v>0</v>
      </c>
      <c r="K57" s="752">
        <f>C57+J57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1378">
        <f>'KV_9.1.sz.mell'!C58</f>
        <v>0</v>
      </c>
      <c r="D58" s="692"/>
      <c r="E58" s="692"/>
      <c r="F58" s="692"/>
      <c r="G58" s="692"/>
      <c r="H58" s="692"/>
      <c r="I58" s="383"/>
      <c r="J58" s="686">
        <f t="shared" si="2"/>
        <v>0</v>
      </c>
      <c r="K58" s="752">
        <f>C58+J58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1379">
        <f>'KV_9.1.sz.mell'!C59</f>
        <v>0</v>
      </c>
      <c r="D59" s="693"/>
      <c r="E59" s="693"/>
      <c r="F59" s="693"/>
      <c r="G59" s="693"/>
      <c r="H59" s="693"/>
      <c r="I59" s="385"/>
      <c r="J59" s="688">
        <f t="shared" si="2"/>
        <v>0</v>
      </c>
      <c r="K59" s="753">
        <f>C59+J59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694">
        <f>'KV_9.1.sz.mell'!C60</f>
        <v>0</v>
      </c>
      <c r="D60" s="694">
        <f t="shared" ref="D60:K60" si="13">SUM(D61:D63)</f>
        <v>0</v>
      </c>
      <c r="E60" s="694">
        <f t="shared" si="13"/>
        <v>0</v>
      </c>
      <c r="F60" s="694">
        <f t="shared" si="13"/>
        <v>0</v>
      </c>
      <c r="G60" s="694">
        <f t="shared" si="13"/>
        <v>0</v>
      </c>
      <c r="H60" s="694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1386">
        <f>'KV_9.1.sz.mell'!C61</f>
        <v>0</v>
      </c>
      <c r="D61" s="754"/>
      <c r="E61" s="754"/>
      <c r="F61" s="754"/>
      <c r="G61" s="754"/>
      <c r="H61" s="754"/>
      <c r="I61" s="386"/>
      <c r="J61" s="679">
        <f t="shared" si="2"/>
        <v>0</v>
      </c>
      <c r="K61" s="755">
        <f>C61+J61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1386">
        <f>'KV_9.1.sz.mell'!C62</f>
        <v>0</v>
      </c>
      <c r="D62" s="754"/>
      <c r="E62" s="754"/>
      <c r="F62" s="754"/>
      <c r="G62" s="754"/>
      <c r="H62" s="754"/>
      <c r="I62" s="386"/>
      <c r="J62" s="679">
        <f t="shared" si="2"/>
        <v>0</v>
      </c>
      <c r="K62" s="755">
        <f>C62+J62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1386">
        <f>'KV_9.1.sz.mell'!C63</f>
        <v>0</v>
      </c>
      <c r="D63" s="754"/>
      <c r="E63" s="754"/>
      <c r="F63" s="754"/>
      <c r="G63" s="754"/>
      <c r="H63" s="754"/>
      <c r="I63" s="386"/>
      <c r="J63" s="679">
        <f t="shared" si="2"/>
        <v>0</v>
      </c>
      <c r="K63" s="755">
        <f>C63+J63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1386">
        <f>'KV_9.1.sz.mell'!C64</f>
        <v>0</v>
      </c>
      <c r="D64" s="754"/>
      <c r="E64" s="754"/>
      <c r="F64" s="754"/>
      <c r="G64" s="754"/>
      <c r="H64" s="754"/>
      <c r="I64" s="386"/>
      <c r="J64" s="679">
        <f t="shared" si="2"/>
        <v>0</v>
      </c>
      <c r="K64" s="755">
        <f>C64+J64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695">
        <f>'KV_9.1.sz.mell'!C65</f>
        <v>754917163</v>
      </c>
      <c r="D65" s="695">
        <f t="shared" ref="D65:K65" si="14">+D8+D15+D22+D29+D37+D49+D55+D60</f>
        <v>0</v>
      </c>
      <c r="E65" s="695">
        <f t="shared" si="14"/>
        <v>0</v>
      </c>
      <c r="F65" s="695">
        <f t="shared" si="14"/>
        <v>0</v>
      </c>
      <c r="G65" s="695">
        <f t="shared" si="14"/>
        <v>0</v>
      </c>
      <c r="H65" s="695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754917163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694">
        <f>'KV_9.1.sz.mell'!C66</f>
        <v>17000000</v>
      </c>
      <c r="D66" s="694">
        <f t="shared" ref="D66:K66" si="15">SUM(D67:D69)</f>
        <v>0</v>
      </c>
      <c r="E66" s="694">
        <f t="shared" si="15"/>
        <v>0</v>
      </c>
      <c r="F66" s="694">
        <f t="shared" si="15"/>
        <v>0</v>
      </c>
      <c r="G66" s="694">
        <f t="shared" si="15"/>
        <v>0</v>
      </c>
      <c r="H66" s="694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17000000</v>
      </c>
    </row>
    <row r="67" spans="1:11" s="1301" customFormat="1" ht="12" customHeight="1" x14ac:dyDescent="0.2">
      <c r="A67" s="1299" t="s">
        <v>332</v>
      </c>
      <c r="B67" s="1188" t="s">
        <v>305</v>
      </c>
      <c r="C67" s="1386">
        <f>'KV_9.1.sz.mell'!C67</f>
        <v>0</v>
      </c>
      <c r="D67" s="754"/>
      <c r="E67" s="754"/>
      <c r="F67" s="754"/>
      <c r="G67" s="754"/>
      <c r="H67" s="754"/>
      <c r="I67" s="386"/>
      <c r="J67" s="679">
        <f>D67+E67+F67+G67+H67+I67</f>
        <v>0</v>
      </c>
      <c r="K67" s="755">
        <f>C67+J67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1386">
        <f>'KV_9.1.sz.mell'!C68</f>
        <v>17000000</v>
      </c>
      <c r="D68" s="754"/>
      <c r="E68" s="754"/>
      <c r="F68" s="754"/>
      <c r="G68" s="754"/>
      <c r="H68" s="754"/>
      <c r="I68" s="386"/>
      <c r="J68" s="679">
        <f>D68+E68+F68+G68+H68+I68</f>
        <v>0</v>
      </c>
      <c r="K68" s="755">
        <f>C68+J68</f>
        <v>17000000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1389">
        <f>'KV_9.1.sz.mell'!C69</f>
        <v>0</v>
      </c>
      <c r="D69" s="761"/>
      <c r="E69" s="761"/>
      <c r="F69" s="761"/>
      <c r="G69" s="761"/>
      <c r="H69" s="761"/>
      <c r="I69" s="675"/>
      <c r="J69" s="676">
        <f>D69+E69+F69+G69+H69+I69</f>
        <v>0</v>
      </c>
      <c r="K69" s="762">
        <f>C69+J69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'KV_9.1.sz.mell'!C70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1" customFormat="1" ht="12" customHeight="1" x14ac:dyDescent="0.2">
      <c r="A71" s="1299" t="s">
        <v>147</v>
      </c>
      <c r="B71" s="1201" t="s">
        <v>310</v>
      </c>
      <c r="C71" s="679">
        <f>'KV_9.1.sz.mell'!C71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755">
        <f>C71+J71</f>
        <v>0</v>
      </c>
    </row>
    <row r="72" spans="1:11" s="1301" customFormat="1" ht="12" customHeight="1" x14ac:dyDescent="0.2">
      <c r="A72" s="1300" t="s">
        <v>148</v>
      </c>
      <c r="B72" s="1201" t="s">
        <v>565</v>
      </c>
      <c r="C72" s="679">
        <f>'KV_9.1.sz.mell'!C72</f>
        <v>0</v>
      </c>
      <c r="D72" s="386"/>
      <c r="E72" s="386"/>
      <c r="F72" s="386"/>
      <c r="G72" s="386"/>
      <c r="H72" s="386"/>
      <c r="I72" s="386"/>
      <c r="J72" s="679">
        <f>D72+E72+F72+G72+H72+I72</f>
        <v>0</v>
      </c>
      <c r="K72" s="755">
        <f>C72+J72</f>
        <v>0</v>
      </c>
    </row>
    <row r="73" spans="1:11" s="1301" customFormat="1" ht="12" customHeight="1" x14ac:dyDescent="0.2">
      <c r="A73" s="1300" t="s">
        <v>333</v>
      </c>
      <c r="B73" s="1201" t="s">
        <v>311</v>
      </c>
      <c r="C73" s="679">
        <f>'KV_9.1.sz.mell'!C73</f>
        <v>0</v>
      </c>
      <c r="D73" s="386"/>
      <c r="E73" s="386"/>
      <c r="F73" s="386"/>
      <c r="G73" s="386"/>
      <c r="H73" s="386"/>
      <c r="I73" s="386"/>
      <c r="J73" s="679">
        <f>D73+E73+F73+G73+H73+I73</f>
        <v>0</v>
      </c>
      <c r="K73" s="755">
        <f>C73+J73</f>
        <v>0</v>
      </c>
    </row>
    <row r="74" spans="1:11" s="1301" customFormat="1" ht="12" customHeight="1" thickBot="1" x14ac:dyDescent="0.25">
      <c r="A74" s="1302" t="s">
        <v>334</v>
      </c>
      <c r="B74" s="1202" t="s">
        <v>566</v>
      </c>
      <c r="C74" s="679">
        <f>'KV_9.1.sz.mell'!C74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755">
        <f>C74+J74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'KV_9.1.sz.mell'!C75</f>
        <v>351089932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351089932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'KV_9.1.sz.mell'!C76</f>
        <v>351089932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755">
        <f>C76+J76</f>
        <v>351089932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'KV_9.1.sz.mell'!C77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755">
        <f>C77+J77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'KV_9.1.sz.mell'!C78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'KV_9.1.sz.mell'!C79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755">
        <f>C79+J79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'KV_9.1.sz.mell'!C80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755">
        <f>C80+J80</f>
        <v>0</v>
      </c>
    </row>
    <row r="81" spans="1:11" s="1301" customFormat="1" ht="12" customHeight="1" thickBot="1" x14ac:dyDescent="0.25">
      <c r="A81" s="1302" t="s">
        <v>339</v>
      </c>
      <c r="B81" s="1307" t="s">
        <v>744</v>
      </c>
      <c r="C81" s="679">
        <f>'KV_9.1.sz.mell'!C81</f>
        <v>0</v>
      </c>
      <c r="D81" s="386"/>
      <c r="E81" s="386"/>
      <c r="F81" s="386"/>
      <c r="G81" s="386"/>
      <c r="H81" s="386"/>
      <c r="I81" s="386"/>
      <c r="J81" s="679">
        <f>D81+E81+F81+G81+H81+I81</f>
        <v>0</v>
      </c>
      <c r="K81" s="755">
        <f>C81+J81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'KV_9.1.sz.mell'!C82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'KV_9.1.sz.mell'!C83</f>
        <v>0</v>
      </c>
      <c r="D83" s="386"/>
      <c r="E83" s="386"/>
      <c r="F83" s="386"/>
      <c r="G83" s="386"/>
      <c r="H83" s="386"/>
      <c r="I83" s="386"/>
      <c r="J83" s="679">
        <f t="shared" ref="J83:J88" si="20">D83+E83+F83+G83+H83+I83</f>
        <v>0</v>
      </c>
      <c r="K83" s="755">
        <f t="shared" ref="K83:K88" si="21">C83+J83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'KV_9.1.sz.mell'!C84</f>
        <v>0</v>
      </c>
      <c r="D84" s="386"/>
      <c r="E84" s="386"/>
      <c r="F84" s="386"/>
      <c r="G84" s="386"/>
      <c r="H84" s="386"/>
      <c r="I84" s="386"/>
      <c r="J84" s="679">
        <f t="shared" si="20"/>
        <v>0</v>
      </c>
      <c r="K84" s="755">
        <f t="shared" si="21"/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'KV_9.1.sz.mell'!C85</f>
        <v>0</v>
      </c>
      <c r="D85" s="386"/>
      <c r="E85" s="386"/>
      <c r="F85" s="386"/>
      <c r="G85" s="386"/>
      <c r="H85" s="386"/>
      <c r="I85" s="386"/>
      <c r="J85" s="679">
        <f t="shared" si="20"/>
        <v>0</v>
      </c>
      <c r="K85" s="755">
        <f t="shared" si="21"/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'KV_9.1.sz.mell'!C86</f>
        <v>0</v>
      </c>
      <c r="D86" s="386"/>
      <c r="E86" s="386"/>
      <c r="F86" s="386"/>
      <c r="G86" s="386"/>
      <c r="H86" s="386"/>
      <c r="I86" s="386"/>
      <c r="J86" s="679">
        <f t="shared" si="20"/>
        <v>0</v>
      </c>
      <c r="K86" s="755">
        <f t="shared" si="21"/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'KV_9.1.sz.mell'!C87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'KV_9.1.sz.mell'!C88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'KV_9.1.sz.mell'!C89</f>
        <v>368089932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368089932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'KV_9.1.sz.mell'!C90</f>
        <v>1123007095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1123007095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764">
        <f>'KV_9.1.sz.mell'!C93</f>
        <v>429785053</v>
      </c>
      <c r="D93" s="764">
        <f t="shared" ref="D93:K93" si="24">+D94+D95+D96+D97+D98+D111</f>
        <v>0</v>
      </c>
      <c r="E93" s="764">
        <f t="shared" si="24"/>
        <v>0</v>
      </c>
      <c r="F93" s="764">
        <f t="shared" si="24"/>
        <v>0</v>
      </c>
      <c r="G93" s="764">
        <f t="shared" si="24"/>
        <v>0</v>
      </c>
      <c r="H93" s="764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429785053</v>
      </c>
    </row>
    <row r="94" spans="1:11" ht="12" customHeight="1" x14ac:dyDescent="0.2">
      <c r="A94" s="1315" t="s">
        <v>97</v>
      </c>
      <c r="B94" s="1163" t="s">
        <v>48</v>
      </c>
      <c r="C94" s="1390">
        <f>'KV_9.1.sz.mell'!C94</f>
        <v>219295210</v>
      </c>
      <c r="D94" s="765"/>
      <c r="E94" s="765"/>
      <c r="F94" s="765"/>
      <c r="G94" s="765"/>
      <c r="H94" s="765"/>
      <c r="I94" s="483"/>
      <c r="J94" s="684">
        <f t="shared" ref="J94:J113" si="25">D94+E94+F94+G94+H94+I94</f>
        <v>0</v>
      </c>
      <c r="K94" s="766">
        <f t="shared" ref="K94:K113" si="26">C94+J94</f>
        <v>219295210</v>
      </c>
    </row>
    <row r="95" spans="1:11" ht="12" customHeight="1" x14ac:dyDescent="0.2">
      <c r="A95" s="1300" t="s">
        <v>98</v>
      </c>
      <c r="B95" s="1165" t="s">
        <v>181</v>
      </c>
      <c r="C95" s="686">
        <f>'KV_9.1.sz.mell'!C95</f>
        <v>33990758</v>
      </c>
      <c r="D95" s="383"/>
      <c r="E95" s="383"/>
      <c r="F95" s="383"/>
      <c r="G95" s="383"/>
      <c r="H95" s="383"/>
      <c r="I95" s="383"/>
      <c r="J95" s="686">
        <f t="shared" si="25"/>
        <v>0</v>
      </c>
      <c r="K95" s="752">
        <f t="shared" si="26"/>
        <v>33990758</v>
      </c>
    </row>
    <row r="96" spans="1:11" ht="12" customHeight="1" x14ac:dyDescent="0.2">
      <c r="A96" s="1300" t="s">
        <v>99</v>
      </c>
      <c r="B96" s="1165" t="s">
        <v>138</v>
      </c>
      <c r="C96" s="688">
        <f>'KV_9.1.sz.mell'!C96</f>
        <v>154999085</v>
      </c>
      <c r="D96" s="385"/>
      <c r="E96" s="385"/>
      <c r="F96" s="385"/>
      <c r="G96" s="385"/>
      <c r="H96" s="383"/>
      <c r="I96" s="385"/>
      <c r="J96" s="688">
        <f t="shared" si="25"/>
        <v>0</v>
      </c>
      <c r="K96" s="753">
        <f t="shared" si="26"/>
        <v>154999085</v>
      </c>
    </row>
    <row r="97" spans="1:11" ht="12" customHeight="1" x14ac:dyDescent="0.2">
      <c r="A97" s="1300" t="s">
        <v>100</v>
      </c>
      <c r="B97" s="1217" t="s">
        <v>182</v>
      </c>
      <c r="C97" s="688">
        <f>'KV_9.1.sz.mell'!C97</f>
        <v>17000000</v>
      </c>
      <c r="D97" s="385"/>
      <c r="E97" s="385"/>
      <c r="F97" s="385"/>
      <c r="G97" s="385"/>
      <c r="H97" s="385"/>
      <c r="I97" s="385"/>
      <c r="J97" s="688">
        <f t="shared" si="25"/>
        <v>0</v>
      </c>
      <c r="K97" s="753">
        <f t="shared" si="26"/>
        <v>17000000</v>
      </c>
    </row>
    <row r="98" spans="1:11" ht="12" customHeight="1" x14ac:dyDescent="0.2">
      <c r="A98" s="1300" t="s">
        <v>111</v>
      </c>
      <c r="B98" s="1218" t="s">
        <v>183</v>
      </c>
      <c r="C98" s="688">
        <f>'KV_9.1.sz.mell'!C98</f>
        <v>4500000</v>
      </c>
      <c r="D98" s="385"/>
      <c r="E98" s="385"/>
      <c r="F98" s="385"/>
      <c r="G98" s="385"/>
      <c r="H98" s="385"/>
      <c r="I98" s="385"/>
      <c r="J98" s="688">
        <f t="shared" si="25"/>
        <v>0</v>
      </c>
      <c r="K98" s="753">
        <f t="shared" si="26"/>
        <v>4500000</v>
      </c>
    </row>
    <row r="99" spans="1:11" ht="12" customHeight="1" x14ac:dyDescent="0.2">
      <c r="A99" s="1300" t="s">
        <v>101</v>
      </c>
      <c r="B99" s="1165" t="s">
        <v>506</v>
      </c>
      <c r="C99" s="688">
        <f>'KV_9.1.sz.mell'!C99</f>
        <v>0</v>
      </c>
      <c r="D99" s="385"/>
      <c r="E99" s="385"/>
      <c r="F99" s="385"/>
      <c r="G99" s="385"/>
      <c r="H99" s="385"/>
      <c r="I99" s="385"/>
      <c r="J99" s="688">
        <f t="shared" si="25"/>
        <v>0</v>
      </c>
      <c r="K99" s="753">
        <f t="shared" si="26"/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'KV_9.1.sz.mell'!C100</f>
        <v>0</v>
      </c>
      <c r="D100" s="385"/>
      <c r="E100" s="385"/>
      <c r="F100" s="385"/>
      <c r="G100" s="385"/>
      <c r="H100" s="385"/>
      <c r="I100" s="385"/>
      <c r="J100" s="688">
        <f t="shared" si="25"/>
        <v>0</v>
      </c>
      <c r="K100" s="753">
        <f t="shared" si="26"/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'KV_9.1.sz.mell'!C101</f>
        <v>0</v>
      </c>
      <c r="D101" s="385"/>
      <c r="E101" s="385"/>
      <c r="F101" s="385"/>
      <c r="G101" s="385"/>
      <c r="H101" s="385"/>
      <c r="I101" s="385"/>
      <c r="J101" s="688">
        <f t="shared" si="25"/>
        <v>0</v>
      </c>
      <c r="K101" s="753">
        <f t="shared" si="26"/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'KV_9.1.sz.mell'!C102</f>
        <v>0</v>
      </c>
      <c r="D102" s="385"/>
      <c r="E102" s="385"/>
      <c r="F102" s="385"/>
      <c r="G102" s="385"/>
      <c r="H102" s="385"/>
      <c r="I102" s="385"/>
      <c r="J102" s="688">
        <f t="shared" si="25"/>
        <v>0</v>
      </c>
      <c r="K102" s="753">
        <f t="shared" si="26"/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'KV_9.1.sz.mell'!C103</f>
        <v>0</v>
      </c>
      <c r="D103" s="385"/>
      <c r="E103" s="385"/>
      <c r="F103" s="385"/>
      <c r="G103" s="385"/>
      <c r="H103" s="385"/>
      <c r="I103" s="385"/>
      <c r="J103" s="688">
        <f t="shared" si="25"/>
        <v>0</v>
      </c>
      <c r="K103" s="753">
        <f t="shared" si="26"/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'KV_9.1.sz.mell'!C104</f>
        <v>0</v>
      </c>
      <c r="D104" s="385"/>
      <c r="E104" s="385"/>
      <c r="F104" s="385"/>
      <c r="G104" s="385"/>
      <c r="H104" s="385"/>
      <c r="I104" s="385"/>
      <c r="J104" s="688">
        <f t="shared" si="25"/>
        <v>0</v>
      </c>
      <c r="K104" s="753">
        <f t="shared" si="26"/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'KV_9.1.sz.mell'!C105</f>
        <v>0</v>
      </c>
      <c r="D105" s="385"/>
      <c r="E105" s="385"/>
      <c r="F105" s="385"/>
      <c r="G105" s="385"/>
      <c r="H105" s="385"/>
      <c r="I105" s="385"/>
      <c r="J105" s="688">
        <f t="shared" si="25"/>
        <v>0</v>
      </c>
      <c r="K105" s="753">
        <f t="shared" si="26"/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'KV_9.1.sz.mell'!C106</f>
        <v>0</v>
      </c>
      <c r="D106" s="385"/>
      <c r="E106" s="385"/>
      <c r="F106" s="385"/>
      <c r="G106" s="385"/>
      <c r="H106" s="385"/>
      <c r="I106" s="385"/>
      <c r="J106" s="688">
        <f t="shared" si="25"/>
        <v>0</v>
      </c>
      <c r="K106" s="753">
        <f t="shared" si="26"/>
        <v>0</v>
      </c>
    </row>
    <row r="107" spans="1:11" ht="12" customHeight="1" x14ac:dyDescent="0.2">
      <c r="A107" s="1300" t="s">
        <v>344</v>
      </c>
      <c r="B107" s="1221" t="s">
        <v>351</v>
      </c>
      <c r="C107" s="688">
        <f>'KV_9.1.sz.mell'!C107</f>
        <v>0</v>
      </c>
      <c r="D107" s="385"/>
      <c r="E107" s="385"/>
      <c r="F107" s="385"/>
      <c r="G107" s="385"/>
      <c r="H107" s="385"/>
      <c r="I107" s="385"/>
      <c r="J107" s="688">
        <f t="shared" si="25"/>
        <v>0</v>
      </c>
      <c r="K107" s="753">
        <f t="shared" si="26"/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'KV_9.1.sz.mell'!C108</f>
        <v>0</v>
      </c>
      <c r="D108" s="385"/>
      <c r="E108" s="385"/>
      <c r="F108" s="385"/>
      <c r="G108" s="385"/>
      <c r="H108" s="385"/>
      <c r="I108" s="385"/>
      <c r="J108" s="688">
        <f t="shared" si="25"/>
        <v>0</v>
      </c>
      <c r="K108" s="753">
        <f t="shared" si="26"/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'KV_9.1.sz.mell'!C109</f>
        <v>0</v>
      </c>
      <c r="D109" s="385"/>
      <c r="E109" s="385"/>
      <c r="F109" s="385"/>
      <c r="G109" s="385"/>
      <c r="H109" s="385"/>
      <c r="I109" s="385"/>
      <c r="J109" s="688">
        <f t="shared" si="25"/>
        <v>0</v>
      </c>
      <c r="K109" s="753">
        <f t="shared" si="26"/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'KV_9.1.sz.mell'!C110</f>
        <v>0</v>
      </c>
      <c r="D110" s="383"/>
      <c r="E110" s="383"/>
      <c r="F110" s="383"/>
      <c r="G110" s="383"/>
      <c r="H110" s="383"/>
      <c r="I110" s="383"/>
      <c r="J110" s="686">
        <f t="shared" si="25"/>
        <v>0</v>
      </c>
      <c r="K110" s="752">
        <f t="shared" si="26"/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'KV_9.1.sz.mell'!C111</f>
        <v>0</v>
      </c>
      <c r="D111" s="383"/>
      <c r="E111" s="383"/>
      <c r="F111" s="383"/>
      <c r="G111" s="383"/>
      <c r="H111" s="383"/>
      <c r="I111" s="383"/>
      <c r="J111" s="686">
        <f t="shared" si="25"/>
        <v>0</v>
      </c>
      <c r="K111" s="752">
        <f t="shared" si="26"/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'KV_9.1.sz.mell'!C112</f>
        <v>0</v>
      </c>
      <c r="D112" s="385"/>
      <c r="E112" s="385"/>
      <c r="F112" s="385"/>
      <c r="G112" s="385"/>
      <c r="H112" s="385"/>
      <c r="I112" s="385"/>
      <c r="J112" s="688">
        <f t="shared" si="25"/>
        <v>0</v>
      </c>
      <c r="K112" s="753">
        <f t="shared" si="26"/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'KV_9.1.sz.mell'!C113</f>
        <v>0</v>
      </c>
      <c r="D113" s="484"/>
      <c r="E113" s="484"/>
      <c r="F113" s="484"/>
      <c r="G113" s="484"/>
      <c r="H113" s="484"/>
      <c r="I113" s="484"/>
      <c r="J113" s="690">
        <f t="shared" si="25"/>
        <v>0</v>
      </c>
      <c r="K113" s="767">
        <f t="shared" si="26"/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'KV_9.1.sz.mell'!C114</f>
        <v>547260553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547260553</v>
      </c>
    </row>
    <row r="115" spans="1:11" ht="12" customHeight="1" x14ac:dyDescent="0.2">
      <c r="A115" s="1299" t="s">
        <v>103</v>
      </c>
      <c r="B115" s="1165" t="s">
        <v>227</v>
      </c>
      <c r="C115" s="668">
        <f>'KV_9.1.sz.mell'!C115</f>
        <v>429646847</v>
      </c>
      <c r="D115" s="384"/>
      <c r="E115" s="384"/>
      <c r="F115" s="384"/>
      <c r="G115" s="384"/>
      <c r="H115" s="384"/>
      <c r="I115" s="384"/>
      <c r="J115" s="668">
        <f t="shared" ref="J115:J127" si="28">D115+E115+F115+G115+H115+I115</f>
        <v>0</v>
      </c>
      <c r="K115" s="396">
        <f t="shared" ref="K115:K127" si="29">C115+J115</f>
        <v>429646847</v>
      </c>
    </row>
    <row r="116" spans="1:11" ht="12" customHeight="1" x14ac:dyDescent="0.2">
      <c r="A116" s="1299" t="s">
        <v>104</v>
      </c>
      <c r="B116" s="1170" t="s">
        <v>359</v>
      </c>
      <c r="C116" s="668">
        <f>'KV_9.1.sz.mell'!C116</f>
        <v>0</v>
      </c>
      <c r="D116" s="384"/>
      <c r="E116" s="384"/>
      <c r="F116" s="384"/>
      <c r="G116" s="384"/>
      <c r="H116" s="384"/>
      <c r="I116" s="384"/>
      <c r="J116" s="668">
        <f t="shared" si="28"/>
        <v>0</v>
      </c>
      <c r="K116" s="396">
        <f t="shared" si="29"/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'KV_9.1.sz.mell'!C117</f>
        <v>117613706</v>
      </c>
      <c r="D117" s="383"/>
      <c r="E117" s="383"/>
      <c r="F117" s="383"/>
      <c r="G117" s="383"/>
      <c r="H117" s="383"/>
      <c r="I117" s="383"/>
      <c r="J117" s="686">
        <f t="shared" si="28"/>
        <v>0</v>
      </c>
      <c r="K117" s="752">
        <f t="shared" si="29"/>
        <v>117613706</v>
      </c>
    </row>
    <row r="118" spans="1:11" ht="12" customHeight="1" x14ac:dyDescent="0.2">
      <c r="A118" s="1299" t="s">
        <v>106</v>
      </c>
      <c r="B118" s="1170" t="s">
        <v>360</v>
      </c>
      <c r="C118" s="686">
        <f>'KV_9.1.sz.mell'!C118</f>
        <v>0</v>
      </c>
      <c r="D118" s="383"/>
      <c r="E118" s="383"/>
      <c r="F118" s="383"/>
      <c r="G118" s="383"/>
      <c r="H118" s="383"/>
      <c r="I118" s="383"/>
      <c r="J118" s="686">
        <f t="shared" si="28"/>
        <v>0</v>
      </c>
      <c r="K118" s="752">
        <f t="shared" si="29"/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'KV_9.1.sz.mell'!C119</f>
        <v>0</v>
      </c>
      <c r="D119" s="383"/>
      <c r="E119" s="383"/>
      <c r="F119" s="383"/>
      <c r="G119" s="383"/>
      <c r="H119" s="383"/>
      <c r="I119" s="383"/>
      <c r="J119" s="686">
        <f t="shared" si="28"/>
        <v>0</v>
      </c>
      <c r="K119" s="752">
        <f t="shared" si="29"/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'KV_9.1.sz.mell'!C120</f>
        <v>0</v>
      </c>
      <c r="D120" s="383"/>
      <c r="E120" s="383"/>
      <c r="F120" s="383"/>
      <c r="G120" s="383"/>
      <c r="H120" s="383"/>
      <c r="I120" s="383"/>
      <c r="J120" s="686">
        <f t="shared" si="28"/>
        <v>0</v>
      </c>
      <c r="K120" s="752">
        <f t="shared" si="29"/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'KV_9.1.sz.mell'!C121</f>
        <v>0</v>
      </c>
      <c r="D121" s="383"/>
      <c r="E121" s="383"/>
      <c r="F121" s="383"/>
      <c r="G121" s="383"/>
      <c r="H121" s="383"/>
      <c r="I121" s="383"/>
      <c r="J121" s="686">
        <f t="shared" si="28"/>
        <v>0</v>
      </c>
      <c r="K121" s="752">
        <f t="shared" si="29"/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'KV_9.1.sz.mell'!C122</f>
        <v>0</v>
      </c>
      <c r="D122" s="383"/>
      <c r="E122" s="383"/>
      <c r="F122" s="383"/>
      <c r="G122" s="383"/>
      <c r="H122" s="383"/>
      <c r="I122" s="383"/>
      <c r="J122" s="686">
        <f t="shared" si="28"/>
        <v>0</v>
      </c>
      <c r="K122" s="752">
        <f t="shared" si="29"/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'KV_9.1.sz.mell'!C123</f>
        <v>0</v>
      </c>
      <c r="D123" s="383"/>
      <c r="E123" s="383"/>
      <c r="F123" s="383"/>
      <c r="G123" s="383"/>
      <c r="H123" s="383"/>
      <c r="I123" s="383"/>
      <c r="J123" s="686">
        <f t="shared" si="28"/>
        <v>0</v>
      </c>
      <c r="K123" s="752">
        <f t="shared" si="29"/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'KV_9.1.sz.mell'!C124</f>
        <v>0</v>
      </c>
      <c r="D124" s="383"/>
      <c r="E124" s="383"/>
      <c r="F124" s="383"/>
      <c r="G124" s="383"/>
      <c r="H124" s="383"/>
      <c r="I124" s="383"/>
      <c r="J124" s="686">
        <f t="shared" si="28"/>
        <v>0</v>
      </c>
      <c r="K124" s="752">
        <f t="shared" si="29"/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'KV_9.1.sz.mell'!C125</f>
        <v>0</v>
      </c>
      <c r="D125" s="383"/>
      <c r="E125" s="383"/>
      <c r="F125" s="383"/>
      <c r="G125" s="383"/>
      <c r="H125" s="383"/>
      <c r="I125" s="383"/>
      <c r="J125" s="686">
        <f t="shared" si="28"/>
        <v>0</v>
      </c>
      <c r="K125" s="752">
        <f t="shared" si="29"/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'KV_9.1.sz.mell'!C126</f>
        <v>0</v>
      </c>
      <c r="D126" s="383"/>
      <c r="E126" s="383"/>
      <c r="F126" s="383"/>
      <c r="G126" s="383"/>
      <c r="H126" s="383"/>
      <c r="I126" s="383"/>
      <c r="J126" s="686">
        <f t="shared" si="28"/>
        <v>0</v>
      </c>
      <c r="K126" s="752">
        <f t="shared" si="29"/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'KV_9.1.sz.mell'!C127</f>
        <v>0</v>
      </c>
      <c r="D127" s="385"/>
      <c r="E127" s="385"/>
      <c r="F127" s="385"/>
      <c r="G127" s="385"/>
      <c r="H127" s="385"/>
      <c r="I127" s="385"/>
      <c r="J127" s="688">
        <f t="shared" si="28"/>
        <v>0</v>
      </c>
      <c r="K127" s="753">
        <f t="shared" si="29"/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'KV_9.1.sz.mell'!C128</f>
        <v>977045606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977045606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'KV_9.1.sz.mell'!C129</f>
        <v>17000000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17000000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'KV_9.1.sz.mell'!C130</f>
        <v>0</v>
      </c>
      <c r="D130" s="383"/>
      <c r="E130" s="383"/>
      <c r="F130" s="383"/>
      <c r="G130" s="383"/>
      <c r="H130" s="383"/>
      <c r="I130" s="383"/>
      <c r="J130" s="686">
        <f>D130+E130+F130+G130+H130+I130</f>
        <v>0</v>
      </c>
      <c r="K130" s="752">
        <f>C130+J130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'KV_9.1.sz.mell'!C131</f>
        <v>17000000</v>
      </c>
      <c r="D131" s="383"/>
      <c r="E131" s="383"/>
      <c r="F131" s="383"/>
      <c r="G131" s="383"/>
      <c r="H131" s="383"/>
      <c r="I131" s="383"/>
      <c r="J131" s="686">
        <f>D131+E131+F131+G131+H131+I131</f>
        <v>0</v>
      </c>
      <c r="K131" s="752">
        <f>C131+J131</f>
        <v>17000000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'KV_9.1.sz.mell'!C132</f>
        <v>0</v>
      </c>
      <c r="D132" s="383"/>
      <c r="E132" s="383"/>
      <c r="F132" s="383"/>
      <c r="G132" s="383"/>
      <c r="H132" s="383"/>
      <c r="I132" s="383"/>
      <c r="J132" s="686">
        <f>D132+E132+F132+G132+H132+I132</f>
        <v>0</v>
      </c>
      <c r="K132" s="752">
        <f>C132+J132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'KV_9.1.sz.mell'!C133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'KV_9.1.sz.mell'!C134</f>
        <v>0</v>
      </c>
      <c r="D134" s="383"/>
      <c r="E134" s="383"/>
      <c r="F134" s="383"/>
      <c r="G134" s="383"/>
      <c r="H134" s="383"/>
      <c r="I134" s="383"/>
      <c r="J134" s="686">
        <f t="shared" ref="J134:J139" si="33">D134+E134+F134+G134+H134+I134</f>
        <v>0</v>
      </c>
      <c r="K134" s="752">
        <f t="shared" ref="K134:K139" si="34">C134+J134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'KV_9.1.sz.mell'!C135</f>
        <v>0</v>
      </c>
      <c r="D135" s="383"/>
      <c r="E135" s="383"/>
      <c r="F135" s="383"/>
      <c r="G135" s="383"/>
      <c r="H135" s="383"/>
      <c r="I135" s="383"/>
      <c r="J135" s="686">
        <f t="shared" si="33"/>
        <v>0</v>
      </c>
      <c r="K135" s="752">
        <f t="shared" si="34"/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'KV_9.1.sz.mell'!C136</f>
        <v>0</v>
      </c>
      <c r="D136" s="383"/>
      <c r="E136" s="383"/>
      <c r="F136" s="383"/>
      <c r="G136" s="383"/>
      <c r="H136" s="383"/>
      <c r="I136" s="383"/>
      <c r="J136" s="686">
        <f t="shared" si="33"/>
        <v>0</v>
      </c>
      <c r="K136" s="752">
        <f t="shared" si="34"/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'KV_9.1.sz.mell'!C137</f>
        <v>0</v>
      </c>
      <c r="D137" s="383"/>
      <c r="E137" s="383"/>
      <c r="F137" s="383"/>
      <c r="G137" s="383"/>
      <c r="H137" s="383"/>
      <c r="I137" s="383"/>
      <c r="J137" s="686">
        <f t="shared" si="33"/>
        <v>0</v>
      </c>
      <c r="K137" s="752">
        <f t="shared" si="34"/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'KV_9.1.sz.mell'!C138</f>
        <v>0</v>
      </c>
      <c r="D138" s="383"/>
      <c r="E138" s="383"/>
      <c r="F138" s="383"/>
      <c r="G138" s="383"/>
      <c r="H138" s="383"/>
      <c r="I138" s="383"/>
      <c r="J138" s="686">
        <f t="shared" si="33"/>
        <v>0</v>
      </c>
      <c r="K138" s="752">
        <f t="shared" si="34"/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'KV_9.1.sz.mell'!C139</f>
        <v>0</v>
      </c>
      <c r="D139" s="383"/>
      <c r="E139" s="383"/>
      <c r="F139" s="383"/>
      <c r="G139" s="383"/>
      <c r="H139" s="383"/>
      <c r="I139" s="383"/>
      <c r="J139" s="686">
        <f t="shared" si="33"/>
        <v>0</v>
      </c>
      <c r="K139" s="752">
        <f t="shared" si="34"/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'KV_9.1.sz.mell'!C140</f>
        <v>128961489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128961489</v>
      </c>
    </row>
    <row r="141" spans="1:11" x14ac:dyDescent="0.2">
      <c r="A141" s="1299" t="s">
        <v>93</v>
      </c>
      <c r="B141" s="1169" t="s">
        <v>366</v>
      </c>
      <c r="C141" s="686">
        <f>'KV_9.1.sz.mell'!C141</f>
        <v>0</v>
      </c>
      <c r="D141" s="383"/>
      <c r="E141" s="383"/>
      <c r="F141" s="383"/>
      <c r="G141" s="383"/>
      <c r="H141" s="383"/>
      <c r="I141" s="383"/>
      <c r="J141" s="686">
        <f>D141+E141+F141+G141+H141+I141</f>
        <v>0</v>
      </c>
      <c r="K141" s="752">
        <f>C141+J141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'KV_9.1.sz.mell'!C142</f>
        <v>0</v>
      </c>
      <c r="D142" s="383"/>
      <c r="E142" s="383"/>
      <c r="F142" s="383"/>
      <c r="G142" s="383"/>
      <c r="H142" s="383"/>
      <c r="I142" s="383"/>
      <c r="J142" s="686">
        <f>D142+E142+F142+G142+H142+I142</f>
        <v>0</v>
      </c>
      <c r="K142" s="752">
        <f>C142+J142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'KV_9.1.sz.mell'!C143</f>
        <v>128961489</v>
      </c>
      <c r="D143" s="383"/>
      <c r="E143" s="383"/>
      <c r="F143" s="383"/>
      <c r="G143" s="383"/>
      <c r="H143" s="383"/>
      <c r="I143" s="383"/>
      <c r="J143" s="686">
        <f>D143+E143+F143+G143+H143+I143</f>
        <v>0</v>
      </c>
      <c r="K143" s="752">
        <f>C143+J143</f>
        <v>128961489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'KV_9.1.sz.mell'!C144</f>
        <v>0</v>
      </c>
      <c r="D144" s="383"/>
      <c r="E144" s="383"/>
      <c r="F144" s="383"/>
      <c r="G144" s="383"/>
      <c r="H144" s="383"/>
      <c r="I144" s="383"/>
      <c r="J144" s="686">
        <f>D144+E144+F144+G144+H144+I144</f>
        <v>0</v>
      </c>
      <c r="K144" s="752">
        <f>C144+J144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'KV_9.1.sz.mell'!C145</f>
        <v>0</v>
      </c>
      <c r="D145" s="383"/>
      <c r="E145" s="383"/>
      <c r="F145" s="383"/>
      <c r="G145" s="383"/>
      <c r="H145" s="383"/>
      <c r="I145" s="383"/>
      <c r="J145" s="686">
        <f>D145+E145+F145+G145+H145+I145</f>
        <v>0</v>
      </c>
      <c r="K145" s="752">
        <f>C145+J145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'KV_9.1.sz.mell'!C146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'KV_9.1.sz.mell'!C147</f>
        <v>0</v>
      </c>
      <c r="D147" s="383"/>
      <c r="E147" s="383"/>
      <c r="F147" s="383"/>
      <c r="G147" s="383"/>
      <c r="H147" s="383"/>
      <c r="I147" s="383"/>
      <c r="J147" s="686">
        <f t="shared" ref="J147:J153" si="37">D147+E147+F147+G147+H147+I147</f>
        <v>0</v>
      </c>
      <c r="K147" s="752">
        <f t="shared" ref="K147:K153" si="38">C147+J147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'KV_9.1.sz.mell'!C148</f>
        <v>0</v>
      </c>
      <c r="D148" s="383"/>
      <c r="E148" s="383"/>
      <c r="F148" s="383"/>
      <c r="G148" s="383"/>
      <c r="H148" s="383"/>
      <c r="I148" s="383"/>
      <c r="J148" s="686">
        <f t="shared" si="37"/>
        <v>0</v>
      </c>
      <c r="K148" s="752">
        <f t="shared" si="38"/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'KV_9.1.sz.mell'!C149</f>
        <v>0</v>
      </c>
      <c r="D149" s="383"/>
      <c r="E149" s="383"/>
      <c r="F149" s="383"/>
      <c r="G149" s="383"/>
      <c r="H149" s="383"/>
      <c r="I149" s="383"/>
      <c r="J149" s="686">
        <f t="shared" si="37"/>
        <v>0</v>
      </c>
      <c r="K149" s="752">
        <f t="shared" si="38"/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'KV_9.1.sz.mell'!C150</f>
        <v>0</v>
      </c>
      <c r="D150" s="383"/>
      <c r="E150" s="383"/>
      <c r="F150" s="383"/>
      <c r="G150" s="383"/>
      <c r="H150" s="383"/>
      <c r="I150" s="383"/>
      <c r="J150" s="686">
        <f t="shared" si="37"/>
        <v>0</v>
      </c>
      <c r="K150" s="752">
        <f t="shared" si="38"/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'KV_9.1.sz.mell'!C151</f>
        <v>0</v>
      </c>
      <c r="D151" s="385"/>
      <c r="E151" s="385"/>
      <c r="F151" s="385"/>
      <c r="G151" s="385"/>
      <c r="H151" s="385"/>
      <c r="I151" s="385"/>
      <c r="J151" s="688">
        <f t="shared" si="37"/>
        <v>0</v>
      </c>
      <c r="K151" s="753">
        <f t="shared" si="38"/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'KV_9.1.sz.mell'!C152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'KV_9.1.sz.mell'!C153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'KV_9.1.sz.mell'!C154</f>
        <v>145961489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145961489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'KV_9.1.sz.mell'!C155</f>
        <v>1123007095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1123007095</v>
      </c>
    </row>
    <row r="156" spans="1:11" ht="13.5" thickBot="1" x14ac:dyDescent="0.25">
      <c r="C156" s="607">
        <f>'KV_9.1.sz.mell'!C156</f>
        <v>0</v>
      </c>
      <c r="D156" s="607"/>
      <c r="E156" s="607"/>
      <c r="F156" s="607"/>
      <c r="G156" s="607"/>
      <c r="H156" s="607"/>
      <c r="I156" s="769"/>
      <c r="J156" s="769"/>
      <c r="K156" s="769">
        <f>K90-K155</f>
        <v>0</v>
      </c>
    </row>
    <row r="157" spans="1:11" ht="15.2" customHeight="1" thickBot="1" x14ac:dyDescent="0.25">
      <c r="A157" s="1180" t="s">
        <v>514</v>
      </c>
      <c r="B157" s="1181"/>
      <c r="C157" s="1391">
        <f>'KV_9.1.sz.mell'!C157</f>
        <v>0</v>
      </c>
      <c r="D157" s="1324"/>
      <c r="E157" s="1324"/>
      <c r="F157" s="1324"/>
      <c r="G157" s="1324"/>
      <c r="H157" s="1324"/>
      <c r="I157" s="1323"/>
      <c r="J157" s="770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80" t="s">
        <v>203</v>
      </c>
      <c r="B158" s="1181"/>
      <c r="C158" s="1391">
        <f>'KV_9.1.sz.mell'!C158</f>
        <v>0</v>
      </c>
      <c r="D158" s="1324"/>
      <c r="E158" s="1324"/>
      <c r="F158" s="1324"/>
      <c r="G158" s="1324"/>
      <c r="H158" s="1324"/>
      <c r="I158" s="1323"/>
      <c r="J158" s="770">
        <f>D158+E158+F158+G158+H158+I158</f>
        <v>0</v>
      </c>
      <c r="K158" s="291">
        <f>C158+J158</f>
        <v>0</v>
      </c>
    </row>
  </sheetData>
  <sheetProtection sheet="1" formatCells="0"/>
  <customSheetViews>
    <customSheetView guid="{9A8A2574-4E4C-4A0E-A4B4-611EAAF4A38D}" scale="120" topLeftCell="A137">
      <selection activeCell="C158" sqref="C158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C32" sqref="C32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CONCATENATE("6.1.1. melléklet ",RM_ALAPADATOK!A7," ",RM_ALAPADATOK!B7," ",RM_ALAPADATOK!C7," ",RM_ALAPADATOK!D7," ",RM_ALAPADATOK!E7," ",RM_ALAPADATOK!F7," ",RM_ALAPADATOK!G7," ",RM_ALAPADATOK!H7)</f>
        <v>6.1.1. melléklet a … / 2021. ( …….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CONCATENATE(RM_ALAPADATOK!A3)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688</v>
      </c>
      <c r="C3" s="2307"/>
      <c r="D3" s="2307"/>
      <c r="E3" s="2307"/>
      <c r="F3" s="2307"/>
      <c r="G3" s="2307"/>
      <c r="H3" s="2307"/>
      <c r="I3" s="2308"/>
      <c r="J3" s="2309"/>
      <c r="K3" s="1286" t="s">
        <v>58</v>
      </c>
    </row>
    <row r="4" spans="1:11" s="1292" customFormat="1" ht="15.95" customHeight="1" thickBot="1" x14ac:dyDescent="0.3">
      <c r="A4" s="1288"/>
      <c r="B4" s="1288"/>
      <c r="C4" s="1289"/>
      <c r="D4" s="1289"/>
      <c r="E4" s="1289"/>
      <c r="F4" s="1289"/>
      <c r="G4" s="1289"/>
      <c r="H4" s="1290"/>
      <c r="I4" s="1290"/>
      <c r="J4" s="1290"/>
      <c r="K4" s="1291" t="str">
        <f>CONCATENATE('RM_2.2.sz.mell.'!I2)</f>
        <v>Forintban!</v>
      </c>
    </row>
    <row r="5" spans="1:11" ht="40.5" customHeight="1" thickBot="1" x14ac:dyDescent="0.25">
      <c r="A5" s="953" t="s">
        <v>202</v>
      </c>
      <c r="B5" s="1293" t="s">
        <v>558</v>
      </c>
      <c r="C5" s="1294" t="str">
        <f>CONCATENATE('RM_1.1.sz.mell.'!C9:K9)</f>
        <v>Eredeti
előirányzat</v>
      </c>
      <c r="D5" s="771" t="str">
        <f>CONCATENATE('RM_1.1.sz.mell.'!D9)</f>
        <v xml:space="preserve">… . sz. módosítás </v>
      </c>
      <c r="E5" s="771" t="str">
        <f>CONCATENATE('RM_1.1.sz.mell.'!E9)</f>
        <v xml:space="preserve">… . sz. módosítás </v>
      </c>
      <c r="F5" s="771" t="str">
        <f>CONCATENATE('RM_1.1.sz.mell.'!F9)</f>
        <v xml:space="preserve">… . sz. módosítás </v>
      </c>
      <c r="G5" s="771" t="str">
        <f>CONCATENATE('RM_1.1.sz.mell.'!G9)</f>
        <v xml:space="preserve">… . sz. módosítás </v>
      </c>
      <c r="H5" s="771" t="str">
        <f>CONCATENATE('RM_1.1.sz.mell.'!H9)</f>
        <v xml:space="preserve">… . sz. módosítás </v>
      </c>
      <c r="I5" s="771" t="str">
        <f>CONCATENATE('RM_1.1.sz.mell.'!I9)</f>
        <v xml:space="preserve">… . sz. módosítás </v>
      </c>
      <c r="J5" s="771" t="s">
        <v>739</v>
      </c>
      <c r="K5" s="1295" t="str">
        <f>CONCATENATE('RM_1.1.sz.mell.'!K9)</f>
        <v>….számú módosítás utáni előirányzat</v>
      </c>
    </row>
    <row r="6" spans="1:11" s="1298" customFormat="1" ht="12.95" customHeight="1" thickBot="1" x14ac:dyDescent="0.25">
      <c r="A6" s="1158" t="s">
        <v>488</v>
      </c>
      <c r="B6" s="1159" t="s">
        <v>489</v>
      </c>
      <c r="C6" s="1296" t="s">
        <v>490</v>
      </c>
      <c r="D6" s="1296" t="s">
        <v>492</v>
      </c>
      <c r="E6" s="1297" t="s">
        <v>491</v>
      </c>
      <c r="F6" s="1297" t="s">
        <v>493</v>
      </c>
      <c r="G6" s="1297" t="s">
        <v>494</v>
      </c>
      <c r="H6" s="1297" t="s">
        <v>495</v>
      </c>
      <c r="I6" s="1297" t="s">
        <v>741</v>
      </c>
      <c r="J6" s="1297" t="s">
        <v>742</v>
      </c>
      <c r="K6" s="751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694">
        <f>'KV_9.1.1.sz.mell'!C8</f>
        <v>314031582</v>
      </c>
      <c r="D8" s="694">
        <f t="shared" ref="D8:I8" si="0">+D9+D10+D11+D12+D13+D14</f>
        <v>0</v>
      </c>
      <c r="E8" s="694">
        <f t="shared" si="0"/>
        <v>0</v>
      </c>
      <c r="F8" s="694">
        <f t="shared" si="0"/>
        <v>0</v>
      </c>
      <c r="G8" s="694">
        <f t="shared" si="0"/>
        <v>0</v>
      </c>
      <c r="H8" s="694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314031582</v>
      </c>
    </row>
    <row r="9" spans="1:11" s="75" customFormat="1" ht="12" customHeight="1" x14ac:dyDescent="0.2">
      <c r="A9" s="1299" t="s">
        <v>97</v>
      </c>
      <c r="B9" s="1188" t="s">
        <v>250</v>
      </c>
      <c r="C9" s="1377">
        <f>'KV_9.1.1.sz.mell'!C9</f>
        <v>314031582</v>
      </c>
      <c r="D9" s="691"/>
      <c r="E9" s="691"/>
      <c r="F9" s="691"/>
      <c r="G9" s="691"/>
      <c r="H9" s="691"/>
      <c r="I9" s="384"/>
      <c r="J9" s="668">
        <f>D9+E9+F9+G9+H9+I9</f>
        <v>0</v>
      </c>
      <c r="K9" s="396">
        <f t="shared" ref="K9:K14" si="1">C9+J9</f>
        <v>314031582</v>
      </c>
    </row>
    <row r="10" spans="1:11" s="1301" customFormat="1" ht="12" customHeight="1" x14ac:dyDescent="0.2">
      <c r="A10" s="1300" t="s">
        <v>98</v>
      </c>
      <c r="B10" s="1190" t="s">
        <v>251</v>
      </c>
      <c r="C10" s="1378">
        <f>'KV_9.1.1.sz.mell'!C10</f>
        <v>0</v>
      </c>
      <c r="D10" s="692"/>
      <c r="E10" s="692"/>
      <c r="F10" s="692"/>
      <c r="G10" s="692"/>
      <c r="H10" s="692"/>
      <c r="I10" s="383"/>
      <c r="J10" s="668">
        <f t="shared" ref="J10:J64" si="2">D10+E10+F10+G10+H10+I10</f>
        <v>0</v>
      </c>
      <c r="K10" s="396">
        <f t="shared" si="1"/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1378">
        <f>'KV_9.1.1.sz.mell'!C11</f>
        <v>0</v>
      </c>
      <c r="D11" s="692"/>
      <c r="E11" s="692"/>
      <c r="F11" s="692"/>
      <c r="G11" s="692"/>
      <c r="H11" s="692"/>
      <c r="I11" s="383"/>
      <c r="J11" s="668">
        <f t="shared" si="2"/>
        <v>0</v>
      </c>
      <c r="K11" s="396">
        <f t="shared" si="1"/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1378">
        <f>'KV_9.1.1.sz.mell'!C12</f>
        <v>0</v>
      </c>
      <c r="D12" s="692"/>
      <c r="E12" s="692"/>
      <c r="F12" s="692"/>
      <c r="G12" s="692"/>
      <c r="H12" s="692"/>
      <c r="I12" s="383"/>
      <c r="J12" s="668">
        <f t="shared" si="2"/>
        <v>0</v>
      </c>
      <c r="K12" s="396">
        <f t="shared" si="1"/>
        <v>0</v>
      </c>
    </row>
    <row r="13" spans="1:11" s="1301" customFormat="1" ht="12" customHeight="1" x14ac:dyDescent="0.2">
      <c r="A13" s="1300" t="s">
        <v>146</v>
      </c>
      <c r="B13" s="1190" t="s">
        <v>501</v>
      </c>
      <c r="C13" s="1378">
        <f>'KV_9.1.1.sz.mell'!C13</f>
        <v>0</v>
      </c>
      <c r="D13" s="692"/>
      <c r="E13" s="692"/>
      <c r="F13" s="692"/>
      <c r="G13" s="692"/>
      <c r="H13" s="692"/>
      <c r="I13" s="383"/>
      <c r="J13" s="668">
        <f t="shared" si="2"/>
        <v>0</v>
      </c>
      <c r="K13" s="396">
        <f t="shared" si="1"/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1378">
        <f>'KV_9.1.1.sz.mell'!C14</f>
        <v>0</v>
      </c>
      <c r="D14" s="692"/>
      <c r="E14" s="692"/>
      <c r="F14" s="692"/>
      <c r="G14" s="692"/>
      <c r="H14" s="692"/>
      <c r="I14" s="383"/>
      <c r="J14" s="668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694">
        <f>'KV_9.1.1.sz.mell'!C15</f>
        <v>0</v>
      </c>
      <c r="D15" s="694">
        <f t="shared" ref="D15:K15" si="3">+D16+D17+D18+D19+D20</f>
        <v>0</v>
      </c>
      <c r="E15" s="694">
        <f t="shared" si="3"/>
        <v>0</v>
      </c>
      <c r="F15" s="694">
        <f t="shared" si="3"/>
        <v>0</v>
      </c>
      <c r="G15" s="694">
        <f t="shared" si="3"/>
        <v>0</v>
      </c>
      <c r="H15" s="694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1377">
        <f>'KV_9.1.1.sz.mell'!C16</f>
        <v>0</v>
      </c>
      <c r="D16" s="691"/>
      <c r="E16" s="691"/>
      <c r="F16" s="691"/>
      <c r="G16" s="691"/>
      <c r="H16" s="691"/>
      <c r="I16" s="384"/>
      <c r="J16" s="668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1378">
        <f>'KV_9.1.1.sz.mell'!C17</f>
        <v>0</v>
      </c>
      <c r="D17" s="692"/>
      <c r="E17" s="692"/>
      <c r="F17" s="692"/>
      <c r="G17" s="692"/>
      <c r="H17" s="692"/>
      <c r="I17" s="383"/>
      <c r="J17" s="686">
        <f t="shared" si="2"/>
        <v>0</v>
      </c>
      <c r="K17" s="752">
        <f t="shared" si="4"/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1378">
        <f>'KV_9.1.1.sz.mell'!C18</f>
        <v>0</v>
      </c>
      <c r="D18" s="692"/>
      <c r="E18" s="692"/>
      <c r="F18" s="692"/>
      <c r="G18" s="692"/>
      <c r="H18" s="692"/>
      <c r="I18" s="383"/>
      <c r="J18" s="686">
        <f t="shared" si="2"/>
        <v>0</v>
      </c>
      <c r="K18" s="752">
        <f t="shared" si="4"/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1378">
        <f>'KV_9.1.1.sz.mell'!C19</f>
        <v>0</v>
      </c>
      <c r="D19" s="692"/>
      <c r="E19" s="692"/>
      <c r="F19" s="692"/>
      <c r="G19" s="692"/>
      <c r="H19" s="692"/>
      <c r="I19" s="383"/>
      <c r="J19" s="686">
        <f t="shared" si="2"/>
        <v>0</v>
      </c>
      <c r="K19" s="752">
        <f t="shared" si="4"/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1378">
        <f>'KV_9.1.1.sz.mell'!C20</f>
        <v>0</v>
      </c>
      <c r="D20" s="692"/>
      <c r="E20" s="692"/>
      <c r="F20" s="692"/>
      <c r="G20" s="692"/>
      <c r="H20" s="692"/>
      <c r="I20" s="383"/>
      <c r="J20" s="686">
        <f t="shared" si="2"/>
        <v>0</v>
      </c>
      <c r="K20" s="752">
        <f t="shared" si="4"/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1379">
        <f>'KV_9.1.1.sz.mell'!C21</f>
        <v>0</v>
      </c>
      <c r="D21" s="693"/>
      <c r="E21" s="693"/>
      <c r="F21" s="693"/>
      <c r="G21" s="693"/>
      <c r="H21" s="693"/>
      <c r="I21" s="385"/>
      <c r="J21" s="688">
        <f t="shared" si="2"/>
        <v>0</v>
      </c>
      <c r="K21" s="753">
        <f t="shared" si="4"/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694">
        <f>'KV_9.1.1.sz.mell'!C22</f>
        <v>0</v>
      </c>
      <c r="D22" s="694">
        <f t="shared" ref="D22:K22" si="5">+D23+D24+D25+D26+D27</f>
        <v>0</v>
      </c>
      <c r="E22" s="694">
        <f t="shared" si="5"/>
        <v>0</v>
      </c>
      <c r="F22" s="694">
        <f t="shared" si="5"/>
        <v>0</v>
      </c>
      <c r="G22" s="694">
        <f t="shared" si="5"/>
        <v>0</v>
      </c>
      <c r="H22" s="694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1377">
        <f>'KV_9.1.1.sz.mell'!C23</f>
        <v>0</v>
      </c>
      <c r="D23" s="691"/>
      <c r="E23" s="691"/>
      <c r="F23" s="691"/>
      <c r="G23" s="691"/>
      <c r="H23" s="691"/>
      <c r="I23" s="384"/>
      <c r="J23" s="668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1378">
        <f>'KV_9.1.1.sz.mell'!C24</f>
        <v>0</v>
      </c>
      <c r="D24" s="692"/>
      <c r="E24" s="692"/>
      <c r="F24" s="692"/>
      <c r="G24" s="692"/>
      <c r="H24" s="692"/>
      <c r="I24" s="383"/>
      <c r="J24" s="686">
        <f t="shared" si="2"/>
        <v>0</v>
      </c>
      <c r="K24" s="752">
        <f t="shared" si="6"/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1378">
        <f>'KV_9.1.1.sz.mell'!C25</f>
        <v>0</v>
      </c>
      <c r="D25" s="692"/>
      <c r="E25" s="692"/>
      <c r="F25" s="692"/>
      <c r="G25" s="692"/>
      <c r="H25" s="692"/>
      <c r="I25" s="383"/>
      <c r="J25" s="686">
        <f t="shared" si="2"/>
        <v>0</v>
      </c>
      <c r="K25" s="752">
        <f t="shared" si="6"/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1378">
        <f>'KV_9.1.1.sz.mell'!C26</f>
        <v>0</v>
      </c>
      <c r="D26" s="692"/>
      <c r="E26" s="692"/>
      <c r="F26" s="692"/>
      <c r="G26" s="692"/>
      <c r="H26" s="692"/>
      <c r="I26" s="383"/>
      <c r="J26" s="686">
        <f t="shared" si="2"/>
        <v>0</v>
      </c>
      <c r="K26" s="752">
        <f t="shared" si="6"/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1378">
        <f>'KV_9.1.1.sz.mell'!C27</f>
        <v>0</v>
      </c>
      <c r="D27" s="692"/>
      <c r="E27" s="692"/>
      <c r="F27" s="692"/>
      <c r="G27" s="692"/>
      <c r="H27" s="692"/>
      <c r="I27" s="383"/>
      <c r="J27" s="686">
        <f t="shared" si="2"/>
        <v>0</v>
      </c>
      <c r="K27" s="752">
        <f t="shared" si="6"/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1379">
        <f>'KV_9.1.1.sz.mell'!C28</f>
        <v>0</v>
      </c>
      <c r="D28" s="693"/>
      <c r="E28" s="693"/>
      <c r="F28" s="693"/>
      <c r="G28" s="693"/>
      <c r="H28" s="693"/>
      <c r="I28" s="385"/>
      <c r="J28" s="688">
        <f t="shared" si="2"/>
        <v>0</v>
      </c>
      <c r="K28" s="753">
        <f t="shared" si="6"/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'KV_9.1.1.sz.mell'!C29</f>
        <v>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0</v>
      </c>
    </row>
    <row r="30" spans="1:11" s="1301" customFormat="1" ht="12" customHeight="1" x14ac:dyDescent="0.2">
      <c r="A30" s="1299" t="s">
        <v>265</v>
      </c>
      <c r="B30" s="1188" t="str">
        <f>'RM_1.1.sz.mell.'!B33</f>
        <v>Építményadó</v>
      </c>
      <c r="C30" s="668">
        <f>'KV_9.1.1.sz.mell'!C30</f>
        <v>0</v>
      </c>
      <c r="D30" s="384"/>
      <c r="E30" s="384"/>
      <c r="F30" s="384"/>
      <c r="G30" s="384"/>
      <c r="H30" s="384"/>
      <c r="I30" s="384"/>
      <c r="J30" s="668">
        <f t="shared" si="2"/>
        <v>0</v>
      </c>
      <c r="K30" s="396">
        <f t="shared" ref="K30:K36" si="8">C30+J30</f>
        <v>0</v>
      </c>
    </row>
    <row r="31" spans="1:11" s="1301" customFormat="1" ht="12" customHeight="1" x14ac:dyDescent="0.2">
      <c r="A31" s="1300" t="s">
        <v>266</v>
      </c>
      <c r="B31" s="1188" t="str">
        <f>'RM_1.1.sz.mell.'!B34</f>
        <v>Idegenforgalmi adó</v>
      </c>
      <c r="C31" s="686">
        <f>'KV_9.1.1.sz.mell'!C31</f>
        <v>0</v>
      </c>
      <c r="D31" s="383"/>
      <c r="E31" s="383"/>
      <c r="F31" s="383"/>
      <c r="G31" s="383"/>
      <c r="H31" s="383"/>
      <c r="I31" s="383"/>
      <c r="J31" s="686">
        <f t="shared" si="2"/>
        <v>0</v>
      </c>
      <c r="K31" s="752">
        <f t="shared" si="8"/>
        <v>0</v>
      </c>
    </row>
    <row r="32" spans="1:11" s="1301" customFormat="1" ht="12" customHeight="1" x14ac:dyDescent="0.2">
      <c r="A32" s="1300" t="s">
        <v>267</v>
      </c>
      <c r="B32" s="1188" t="str">
        <f>'RM_1.1.sz.mell.'!B35</f>
        <v>Iparűzési adó</v>
      </c>
      <c r="C32" s="686">
        <f>'KV_9.1.1.sz.mell'!C32</f>
        <v>0</v>
      </c>
      <c r="D32" s="383"/>
      <c r="E32" s="383"/>
      <c r="F32" s="383"/>
      <c r="G32" s="383"/>
      <c r="H32" s="383"/>
      <c r="I32" s="383"/>
      <c r="J32" s="686">
        <f t="shared" si="2"/>
        <v>0</v>
      </c>
      <c r="K32" s="752">
        <f t="shared" si="8"/>
        <v>0</v>
      </c>
    </row>
    <row r="33" spans="1:11" s="1301" customFormat="1" ht="12" customHeight="1" x14ac:dyDescent="0.2">
      <c r="A33" s="1300" t="s">
        <v>268</v>
      </c>
      <c r="B33" s="1188" t="str">
        <f>'RM_1.1.sz.mell.'!B36</f>
        <v xml:space="preserve">Talajterhelési díj </v>
      </c>
      <c r="C33" s="686">
        <f>'KV_9.1.1.sz.mell'!C33</f>
        <v>0</v>
      </c>
      <c r="D33" s="383"/>
      <c r="E33" s="383"/>
      <c r="F33" s="383"/>
      <c r="G33" s="383"/>
      <c r="H33" s="383"/>
      <c r="I33" s="383"/>
      <c r="J33" s="686">
        <f t="shared" si="2"/>
        <v>0</v>
      </c>
      <c r="K33" s="752">
        <f t="shared" si="8"/>
        <v>0</v>
      </c>
    </row>
    <row r="34" spans="1:11" s="1301" customFormat="1" ht="12" customHeight="1" x14ac:dyDescent="0.2">
      <c r="A34" s="1300" t="s">
        <v>547</v>
      </c>
      <c r="B34" s="1188" t="str">
        <f>'RM_1.1.sz.mell.'!B37</f>
        <v>Gépjárműadó</v>
      </c>
      <c r="C34" s="686">
        <f>'KV_9.1.1.sz.mell'!C34</f>
        <v>0</v>
      </c>
      <c r="D34" s="383"/>
      <c r="E34" s="383"/>
      <c r="F34" s="383"/>
      <c r="G34" s="383"/>
      <c r="H34" s="383"/>
      <c r="I34" s="383"/>
      <c r="J34" s="686">
        <f t="shared" si="2"/>
        <v>0</v>
      </c>
      <c r="K34" s="752">
        <f t="shared" si="8"/>
        <v>0</v>
      </c>
    </row>
    <row r="35" spans="1:11" s="1301" customFormat="1" ht="12" customHeight="1" x14ac:dyDescent="0.2">
      <c r="A35" s="1300" t="s">
        <v>548</v>
      </c>
      <c r="B35" s="1188" t="str">
        <f>'RM_1.1.sz.mell.'!B38</f>
        <v>Telekadó</v>
      </c>
      <c r="C35" s="686">
        <f>'KV_9.1.1.sz.mell'!C35</f>
        <v>0</v>
      </c>
      <c r="D35" s="383"/>
      <c r="E35" s="383"/>
      <c r="F35" s="383"/>
      <c r="G35" s="383"/>
      <c r="H35" s="383"/>
      <c r="I35" s="383"/>
      <c r="J35" s="686">
        <f t="shared" si="2"/>
        <v>0</v>
      </c>
      <c r="K35" s="752">
        <f t="shared" si="8"/>
        <v>0</v>
      </c>
    </row>
    <row r="36" spans="1:11" s="1301" customFormat="1" ht="12" customHeight="1" thickBot="1" x14ac:dyDescent="0.25">
      <c r="A36" s="1302" t="s">
        <v>549</v>
      </c>
      <c r="B36" s="1188" t="str">
        <f>'RM_1.1.sz.mell.'!B39</f>
        <v>Egyéb bírság bevételei</v>
      </c>
      <c r="C36" s="688">
        <f>'KV_9.1.1.sz.mell'!C36</f>
        <v>0</v>
      </c>
      <c r="D36" s="385"/>
      <c r="E36" s="385"/>
      <c r="F36" s="385"/>
      <c r="G36" s="385"/>
      <c r="H36" s="385"/>
      <c r="I36" s="385"/>
      <c r="J36" s="688">
        <f t="shared" si="2"/>
        <v>0</v>
      </c>
      <c r="K36" s="753">
        <f t="shared" si="8"/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694">
        <f>'KV_9.1.1.sz.mell'!C37</f>
        <v>0</v>
      </c>
      <c r="D37" s="694">
        <f t="shared" ref="D37:K37" si="9">SUM(D38:D48)</f>
        <v>0</v>
      </c>
      <c r="E37" s="694">
        <f t="shared" si="9"/>
        <v>0</v>
      </c>
      <c r="F37" s="694">
        <f t="shared" si="9"/>
        <v>0</v>
      </c>
      <c r="G37" s="694">
        <f t="shared" si="9"/>
        <v>0</v>
      </c>
      <c r="H37" s="694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1377">
        <f>'KV_9.1.1.sz.mell'!C38</f>
        <v>0</v>
      </c>
      <c r="D38" s="691"/>
      <c r="E38" s="691"/>
      <c r="F38" s="691"/>
      <c r="G38" s="691"/>
      <c r="H38" s="691"/>
      <c r="I38" s="384"/>
      <c r="J38" s="668">
        <f t="shared" si="2"/>
        <v>0</v>
      </c>
      <c r="K38" s="396">
        <f t="shared" ref="K38:K48" si="10">C38+J38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1378">
        <f>'KV_9.1.1.sz.mell'!C39</f>
        <v>0</v>
      </c>
      <c r="D39" s="692"/>
      <c r="E39" s="692"/>
      <c r="F39" s="692"/>
      <c r="G39" s="692"/>
      <c r="H39" s="692"/>
      <c r="I39" s="383"/>
      <c r="J39" s="686">
        <f t="shared" si="2"/>
        <v>0</v>
      </c>
      <c r="K39" s="752">
        <f t="shared" si="10"/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1378">
        <f>'KV_9.1.1.sz.mell'!C40</f>
        <v>0</v>
      </c>
      <c r="D40" s="692"/>
      <c r="E40" s="692"/>
      <c r="F40" s="692"/>
      <c r="G40" s="692"/>
      <c r="H40" s="692"/>
      <c r="I40" s="383"/>
      <c r="J40" s="686">
        <f t="shared" si="2"/>
        <v>0</v>
      </c>
      <c r="K40" s="752">
        <f t="shared" si="10"/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1378">
        <f>'KV_9.1.1.sz.mell'!C41</f>
        <v>0</v>
      </c>
      <c r="D41" s="692"/>
      <c r="E41" s="692"/>
      <c r="F41" s="692"/>
      <c r="G41" s="692"/>
      <c r="H41" s="692"/>
      <c r="I41" s="383"/>
      <c r="J41" s="686">
        <f t="shared" si="2"/>
        <v>0</v>
      </c>
      <c r="K41" s="752">
        <f t="shared" si="10"/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1378">
        <f>'KV_9.1.1.sz.mell'!C42</f>
        <v>0</v>
      </c>
      <c r="D42" s="692"/>
      <c r="E42" s="692"/>
      <c r="F42" s="692"/>
      <c r="G42" s="692"/>
      <c r="H42" s="692"/>
      <c r="I42" s="383"/>
      <c r="J42" s="686">
        <f t="shared" si="2"/>
        <v>0</v>
      </c>
      <c r="K42" s="752">
        <f t="shared" si="10"/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1378">
        <f>'KV_9.1.1.sz.mell'!C43</f>
        <v>0</v>
      </c>
      <c r="D43" s="692"/>
      <c r="E43" s="692"/>
      <c r="F43" s="692"/>
      <c r="G43" s="692"/>
      <c r="H43" s="692"/>
      <c r="I43" s="383"/>
      <c r="J43" s="686">
        <f t="shared" si="2"/>
        <v>0</v>
      </c>
      <c r="K43" s="752">
        <f t="shared" si="10"/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1378">
        <f>'KV_9.1.1.sz.mell'!C44</f>
        <v>0</v>
      </c>
      <c r="D44" s="692"/>
      <c r="E44" s="692"/>
      <c r="F44" s="692"/>
      <c r="G44" s="692"/>
      <c r="H44" s="692"/>
      <c r="I44" s="383"/>
      <c r="J44" s="686">
        <f t="shared" si="2"/>
        <v>0</v>
      </c>
      <c r="K44" s="752">
        <f t="shared" si="10"/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1378">
        <f>'KV_9.1.1.sz.mell'!C45</f>
        <v>0</v>
      </c>
      <c r="D45" s="692"/>
      <c r="E45" s="692"/>
      <c r="F45" s="692"/>
      <c r="G45" s="692"/>
      <c r="H45" s="692"/>
      <c r="I45" s="383"/>
      <c r="J45" s="686">
        <f t="shared" si="2"/>
        <v>0</v>
      </c>
      <c r="K45" s="752">
        <f t="shared" si="10"/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1386">
        <f>'KV_9.1.1.sz.mell'!C46</f>
        <v>0</v>
      </c>
      <c r="D46" s="754"/>
      <c r="E46" s="754"/>
      <c r="F46" s="754"/>
      <c r="G46" s="754"/>
      <c r="H46" s="754"/>
      <c r="I46" s="386"/>
      <c r="J46" s="679">
        <f t="shared" si="2"/>
        <v>0</v>
      </c>
      <c r="K46" s="755">
        <f t="shared" si="10"/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1387">
        <f>'KV_9.1.1.sz.mell'!C47</f>
        <v>0</v>
      </c>
      <c r="D47" s="756"/>
      <c r="E47" s="756"/>
      <c r="F47" s="756"/>
      <c r="G47" s="756"/>
      <c r="H47" s="756"/>
      <c r="I47" s="387"/>
      <c r="J47" s="757">
        <f t="shared" si="2"/>
        <v>0</v>
      </c>
      <c r="K47" s="758">
        <f t="shared" si="10"/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1387">
        <f>'KV_9.1.1.sz.mell'!C48</f>
        <v>0</v>
      </c>
      <c r="D48" s="756"/>
      <c r="E48" s="756"/>
      <c r="F48" s="756"/>
      <c r="G48" s="756"/>
      <c r="H48" s="756"/>
      <c r="I48" s="387"/>
      <c r="J48" s="757">
        <f t="shared" si="2"/>
        <v>0</v>
      </c>
      <c r="K48" s="758">
        <f t="shared" si="10"/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694">
        <f>'KV_9.1.1.sz.mell'!C49</f>
        <v>0</v>
      </c>
      <c r="D49" s="694">
        <f t="shared" ref="D49:K49" si="11">SUM(D50:D54)</f>
        <v>0</v>
      </c>
      <c r="E49" s="694">
        <f t="shared" si="11"/>
        <v>0</v>
      </c>
      <c r="F49" s="694">
        <f t="shared" si="11"/>
        <v>0</v>
      </c>
      <c r="G49" s="694">
        <f t="shared" si="11"/>
        <v>0</v>
      </c>
      <c r="H49" s="694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1388">
        <f>'KV_9.1.1.sz.mell'!C50</f>
        <v>0</v>
      </c>
      <c r="D50" s="759"/>
      <c r="E50" s="759"/>
      <c r="F50" s="759"/>
      <c r="G50" s="759"/>
      <c r="H50" s="759"/>
      <c r="I50" s="447"/>
      <c r="J50" s="672">
        <f t="shared" si="2"/>
        <v>0</v>
      </c>
      <c r="K50" s="760">
        <f>C50+J50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1386">
        <f>'KV_9.1.1.sz.mell'!C51</f>
        <v>0</v>
      </c>
      <c r="D51" s="754"/>
      <c r="E51" s="754"/>
      <c r="F51" s="754"/>
      <c r="G51" s="754"/>
      <c r="H51" s="754"/>
      <c r="I51" s="386"/>
      <c r="J51" s="679">
        <f t="shared" si="2"/>
        <v>0</v>
      </c>
      <c r="K51" s="755">
        <f>C51+J51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1386">
        <f>'KV_9.1.1.sz.mell'!C52</f>
        <v>0</v>
      </c>
      <c r="D52" s="754"/>
      <c r="E52" s="754"/>
      <c r="F52" s="754"/>
      <c r="G52" s="754"/>
      <c r="H52" s="754"/>
      <c r="I52" s="386"/>
      <c r="J52" s="679">
        <f t="shared" si="2"/>
        <v>0</v>
      </c>
      <c r="K52" s="755">
        <f>C52+J52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1386">
        <f>'KV_9.1.1.sz.mell'!C53</f>
        <v>0</v>
      </c>
      <c r="D53" s="754"/>
      <c r="E53" s="754"/>
      <c r="F53" s="754"/>
      <c r="G53" s="754"/>
      <c r="H53" s="754"/>
      <c r="I53" s="386"/>
      <c r="J53" s="679">
        <f t="shared" si="2"/>
        <v>0</v>
      </c>
      <c r="K53" s="755">
        <f>C53+J53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1389">
        <f>'KV_9.1.1.sz.mell'!C54</f>
        <v>0</v>
      </c>
      <c r="D54" s="761"/>
      <c r="E54" s="761"/>
      <c r="F54" s="761"/>
      <c r="G54" s="761"/>
      <c r="H54" s="761"/>
      <c r="I54" s="675"/>
      <c r="J54" s="676">
        <f t="shared" si="2"/>
        <v>0</v>
      </c>
      <c r="K54" s="762">
        <f>C54+J54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694">
        <f>'KV_9.1.1.sz.mell'!C55</f>
        <v>0</v>
      </c>
      <c r="D55" s="694">
        <f t="shared" ref="D55:K55" si="12">SUM(D56:D58)</f>
        <v>0</v>
      </c>
      <c r="E55" s="694">
        <f t="shared" si="12"/>
        <v>0</v>
      </c>
      <c r="F55" s="694">
        <f t="shared" si="12"/>
        <v>0</v>
      </c>
      <c r="G55" s="694">
        <f t="shared" si="12"/>
        <v>0</v>
      </c>
      <c r="H55" s="694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1377">
        <f>'KV_9.1.1.sz.mell'!C56</f>
        <v>0</v>
      </c>
      <c r="D56" s="691"/>
      <c r="E56" s="691"/>
      <c r="F56" s="691"/>
      <c r="G56" s="691"/>
      <c r="H56" s="691"/>
      <c r="I56" s="384"/>
      <c r="J56" s="668">
        <f t="shared" si="2"/>
        <v>0</v>
      </c>
      <c r="K56" s="396">
        <f>C56+J56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1378">
        <f>'KV_9.1.1.sz.mell'!C57</f>
        <v>0</v>
      </c>
      <c r="D57" s="692"/>
      <c r="E57" s="692"/>
      <c r="F57" s="692"/>
      <c r="G57" s="692"/>
      <c r="H57" s="692"/>
      <c r="I57" s="383"/>
      <c r="J57" s="686">
        <f t="shared" si="2"/>
        <v>0</v>
      </c>
      <c r="K57" s="752">
        <f>C57+J57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1378">
        <f>'KV_9.1.1.sz.mell'!C58</f>
        <v>0</v>
      </c>
      <c r="D58" s="692"/>
      <c r="E58" s="692"/>
      <c r="F58" s="692"/>
      <c r="G58" s="692"/>
      <c r="H58" s="692"/>
      <c r="I58" s="383"/>
      <c r="J58" s="686">
        <f t="shared" si="2"/>
        <v>0</v>
      </c>
      <c r="K58" s="752">
        <f>C58+J58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1379">
        <f>'KV_9.1.1.sz.mell'!C59</f>
        <v>0</v>
      </c>
      <c r="D59" s="693"/>
      <c r="E59" s="693"/>
      <c r="F59" s="693"/>
      <c r="G59" s="693"/>
      <c r="H59" s="693"/>
      <c r="I59" s="385"/>
      <c r="J59" s="688">
        <f t="shared" si="2"/>
        <v>0</v>
      </c>
      <c r="K59" s="753">
        <f>C59+J59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694">
        <f>'KV_9.1.1.sz.mell'!C60</f>
        <v>0</v>
      </c>
      <c r="D60" s="694">
        <f t="shared" ref="D60:K60" si="13">SUM(D61:D63)</f>
        <v>0</v>
      </c>
      <c r="E60" s="694">
        <f t="shared" si="13"/>
        <v>0</v>
      </c>
      <c r="F60" s="694">
        <f t="shared" si="13"/>
        <v>0</v>
      </c>
      <c r="G60" s="694">
        <f t="shared" si="13"/>
        <v>0</v>
      </c>
      <c r="H60" s="694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1386">
        <f>'KV_9.1.1.sz.mell'!C61</f>
        <v>0</v>
      </c>
      <c r="D61" s="754"/>
      <c r="E61" s="754"/>
      <c r="F61" s="754"/>
      <c r="G61" s="754"/>
      <c r="H61" s="754"/>
      <c r="I61" s="386"/>
      <c r="J61" s="679">
        <f t="shared" si="2"/>
        <v>0</v>
      </c>
      <c r="K61" s="755">
        <f>C61+J61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1386">
        <f>'KV_9.1.1.sz.mell'!C62</f>
        <v>0</v>
      </c>
      <c r="D62" s="754"/>
      <c r="E62" s="754"/>
      <c r="F62" s="754"/>
      <c r="G62" s="754"/>
      <c r="H62" s="754"/>
      <c r="I62" s="386"/>
      <c r="J62" s="679">
        <f t="shared" si="2"/>
        <v>0</v>
      </c>
      <c r="K62" s="755">
        <f>C62+J62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1386">
        <f>'KV_9.1.1.sz.mell'!C63</f>
        <v>0</v>
      </c>
      <c r="D63" s="754"/>
      <c r="E63" s="754"/>
      <c r="F63" s="754"/>
      <c r="G63" s="754"/>
      <c r="H63" s="754"/>
      <c r="I63" s="386"/>
      <c r="J63" s="679">
        <f t="shared" si="2"/>
        <v>0</v>
      </c>
      <c r="K63" s="755">
        <f>C63+J63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1386">
        <f>'KV_9.1.1.sz.mell'!C64</f>
        <v>0</v>
      </c>
      <c r="D64" s="754"/>
      <c r="E64" s="754"/>
      <c r="F64" s="754"/>
      <c r="G64" s="754"/>
      <c r="H64" s="754"/>
      <c r="I64" s="386"/>
      <c r="J64" s="679">
        <f t="shared" si="2"/>
        <v>0</v>
      </c>
      <c r="K64" s="755">
        <f>C64+J64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695">
        <f>'KV_9.1.1.sz.mell'!C65</f>
        <v>314031582</v>
      </c>
      <c r="D65" s="695">
        <f t="shared" ref="D65:K65" si="14">+D8+D15+D22+D29+D37+D49+D55+D60</f>
        <v>0</v>
      </c>
      <c r="E65" s="695">
        <f t="shared" si="14"/>
        <v>0</v>
      </c>
      <c r="F65" s="695">
        <f t="shared" si="14"/>
        <v>0</v>
      </c>
      <c r="G65" s="695">
        <f t="shared" si="14"/>
        <v>0</v>
      </c>
      <c r="H65" s="695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314031582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694">
        <f>'KV_9.1.1.sz.mell'!C66</f>
        <v>0</v>
      </c>
      <c r="D66" s="694">
        <f t="shared" ref="D66:K66" si="15">SUM(D67:D69)</f>
        <v>0</v>
      </c>
      <c r="E66" s="694">
        <f t="shared" si="15"/>
        <v>0</v>
      </c>
      <c r="F66" s="694">
        <f t="shared" si="15"/>
        <v>0</v>
      </c>
      <c r="G66" s="694">
        <f t="shared" si="15"/>
        <v>0</v>
      </c>
      <c r="H66" s="694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1386">
        <f>'KV_9.1.1.sz.mell'!C67</f>
        <v>0</v>
      </c>
      <c r="D67" s="754"/>
      <c r="E67" s="754"/>
      <c r="F67" s="754"/>
      <c r="G67" s="754"/>
      <c r="H67" s="754"/>
      <c r="I67" s="386"/>
      <c r="J67" s="679">
        <f>D67+E67+F67+G67+H67+I67</f>
        <v>0</v>
      </c>
      <c r="K67" s="755">
        <f>C67+J67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1386">
        <f>'KV_9.1.1.sz.mell'!C68</f>
        <v>0</v>
      </c>
      <c r="D68" s="754"/>
      <c r="E68" s="754"/>
      <c r="F68" s="754"/>
      <c r="G68" s="754"/>
      <c r="H68" s="754"/>
      <c r="I68" s="386"/>
      <c r="J68" s="679">
        <f>D68+E68+F68+G68+H68+I68</f>
        <v>0</v>
      </c>
      <c r="K68" s="755">
        <f>C68+J68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1389">
        <f>'KV_9.1.1.sz.mell'!C69</f>
        <v>0</v>
      </c>
      <c r="D69" s="761"/>
      <c r="E69" s="761"/>
      <c r="F69" s="761"/>
      <c r="G69" s="761"/>
      <c r="H69" s="761"/>
      <c r="I69" s="675"/>
      <c r="J69" s="676">
        <f>D69+E69+F69+G69+H69+I69</f>
        <v>0</v>
      </c>
      <c r="K69" s="762">
        <f>C69+J69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'KV_9.1.1.sz.mell'!C70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1" customFormat="1" ht="12" customHeight="1" x14ac:dyDescent="0.2">
      <c r="A71" s="1299" t="s">
        <v>147</v>
      </c>
      <c r="B71" s="1201" t="s">
        <v>310</v>
      </c>
      <c r="C71" s="679">
        <f>'KV_9.1.1.sz.mell'!C71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755">
        <f>C71+J71</f>
        <v>0</v>
      </c>
    </row>
    <row r="72" spans="1:11" s="1301" customFormat="1" ht="12" customHeight="1" x14ac:dyDescent="0.2">
      <c r="A72" s="1300" t="s">
        <v>148</v>
      </c>
      <c r="B72" s="1201" t="s">
        <v>565</v>
      </c>
      <c r="C72" s="679">
        <f>'KV_9.1.1.sz.mell'!C72</f>
        <v>0</v>
      </c>
      <c r="D72" s="386"/>
      <c r="E72" s="386"/>
      <c r="F72" s="386"/>
      <c r="G72" s="386"/>
      <c r="H72" s="386"/>
      <c r="I72" s="386"/>
      <c r="J72" s="679">
        <f>D72+E72+F72+G72+H72+I72</f>
        <v>0</v>
      </c>
      <c r="K72" s="755">
        <f>C72+J72</f>
        <v>0</v>
      </c>
    </row>
    <row r="73" spans="1:11" s="1301" customFormat="1" ht="12" customHeight="1" x14ac:dyDescent="0.2">
      <c r="A73" s="1300" t="s">
        <v>333</v>
      </c>
      <c r="B73" s="1201" t="s">
        <v>311</v>
      </c>
      <c r="C73" s="679">
        <f>'KV_9.1.1.sz.mell'!C73</f>
        <v>0</v>
      </c>
      <c r="D73" s="386"/>
      <c r="E73" s="386"/>
      <c r="F73" s="386"/>
      <c r="G73" s="386"/>
      <c r="H73" s="386"/>
      <c r="I73" s="386"/>
      <c r="J73" s="679">
        <f>D73+E73+F73+G73+H73+I73</f>
        <v>0</v>
      </c>
      <c r="K73" s="755">
        <f>C73+J73</f>
        <v>0</v>
      </c>
    </row>
    <row r="74" spans="1:11" s="1301" customFormat="1" ht="12" customHeight="1" thickBot="1" x14ac:dyDescent="0.25">
      <c r="A74" s="1302" t="s">
        <v>334</v>
      </c>
      <c r="B74" s="1202" t="s">
        <v>566</v>
      </c>
      <c r="C74" s="679">
        <f>'KV_9.1.1.sz.mell'!C74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755">
        <f>C74+J74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'KV_9.1.1.sz.mell'!C75</f>
        <v>0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'KV_9.1.1.sz.mell'!C76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755">
        <f>C76+J76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'KV_9.1.1.sz.mell'!C77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755">
        <f>C77+J77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'KV_9.1.1.sz.mell'!C78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'KV_9.1.1.sz.mell'!C79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755">
        <f>C79+J79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'KV_9.1.1.sz.mell'!C80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755">
        <f>C80+J80</f>
        <v>0</v>
      </c>
    </row>
    <row r="81" spans="1:11" s="1301" customFormat="1" ht="12" customHeight="1" thickBot="1" x14ac:dyDescent="0.25">
      <c r="A81" s="1302" t="s">
        <v>339</v>
      </c>
      <c r="B81" s="1307" t="s">
        <v>744</v>
      </c>
      <c r="C81" s="679">
        <f>'KV_9.1.1.sz.mell'!C81</f>
        <v>0</v>
      </c>
      <c r="D81" s="386"/>
      <c r="E81" s="386"/>
      <c r="F81" s="386"/>
      <c r="G81" s="386"/>
      <c r="H81" s="386"/>
      <c r="I81" s="386"/>
      <c r="J81" s="679">
        <f>D81+E81+F81+G81+H81+I81</f>
        <v>0</v>
      </c>
      <c r="K81" s="755">
        <f>C81+J81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'KV_9.1.1.sz.mell'!C82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'KV_9.1.1.sz.mell'!C83</f>
        <v>0</v>
      </c>
      <c r="D83" s="386"/>
      <c r="E83" s="386"/>
      <c r="F83" s="386"/>
      <c r="G83" s="386"/>
      <c r="H83" s="386"/>
      <c r="I83" s="386"/>
      <c r="J83" s="679">
        <f t="shared" ref="J83:J88" si="20">D83+E83+F83+G83+H83+I83</f>
        <v>0</v>
      </c>
      <c r="K83" s="755">
        <f t="shared" ref="K83:K88" si="21">C83+J83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'KV_9.1.1.sz.mell'!C84</f>
        <v>0</v>
      </c>
      <c r="D84" s="386"/>
      <c r="E84" s="386"/>
      <c r="F84" s="386"/>
      <c r="G84" s="386"/>
      <c r="H84" s="386"/>
      <c r="I84" s="386"/>
      <c r="J84" s="679">
        <f t="shared" si="20"/>
        <v>0</v>
      </c>
      <c r="K84" s="755">
        <f t="shared" si="21"/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'KV_9.1.1.sz.mell'!C85</f>
        <v>0</v>
      </c>
      <c r="D85" s="386"/>
      <c r="E85" s="386"/>
      <c r="F85" s="386"/>
      <c r="G85" s="386"/>
      <c r="H85" s="386"/>
      <c r="I85" s="386"/>
      <c r="J85" s="679">
        <f t="shared" si="20"/>
        <v>0</v>
      </c>
      <c r="K85" s="755">
        <f t="shared" si="21"/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'KV_9.1.1.sz.mell'!C86</f>
        <v>0</v>
      </c>
      <c r="D86" s="386"/>
      <c r="E86" s="386"/>
      <c r="F86" s="386"/>
      <c r="G86" s="386"/>
      <c r="H86" s="386"/>
      <c r="I86" s="386"/>
      <c r="J86" s="679">
        <f t="shared" si="20"/>
        <v>0</v>
      </c>
      <c r="K86" s="755">
        <f t="shared" si="21"/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'KV_9.1.1.sz.mell'!C87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'KV_9.1.1.sz.mell'!C88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'KV_9.1.1.sz.mell'!C89</f>
        <v>0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'KV_9.1.1.sz.mell'!C90</f>
        <v>314031582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314031582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382">
        <f>'KV_9.1.1.sz.mell'!C93</f>
        <v>314031582</v>
      </c>
      <c r="D93" s="764">
        <f t="shared" ref="D93:K93" si="24">+D94+D95+D96+D97+D98+D111</f>
        <v>0</v>
      </c>
      <c r="E93" s="764">
        <f t="shared" si="24"/>
        <v>0</v>
      </c>
      <c r="F93" s="764">
        <f t="shared" si="24"/>
        <v>0</v>
      </c>
      <c r="G93" s="764">
        <f t="shared" si="24"/>
        <v>0</v>
      </c>
      <c r="H93" s="764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314031582</v>
      </c>
    </row>
    <row r="94" spans="1:11" ht="12" customHeight="1" x14ac:dyDescent="0.2">
      <c r="A94" s="1315" t="s">
        <v>97</v>
      </c>
      <c r="B94" s="1163" t="s">
        <v>48</v>
      </c>
      <c r="C94" s="1390">
        <f>'KV_9.1.1.sz.mell'!C94</f>
        <v>209337759</v>
      </c>
      <c r="D94" s="765"/>
      <c r="E94" s="765"/>
      <c r="F94" s="765"/>
      <c r="G94" s="765"/>
      <c r="H94" s="765"/>
      <c r="I94" s="483"/>
      <c r="J94" s="684">
        <f t="shared" ref="J94:J113" si="25">D94+E94+F94+G94+H94+I94</f>
        <v>0</v>
      </c>
      <c r="K94" s="766">
        <f t="shared" ref="K94:K113" si="26">C94+J94</f>
        <v>209337759</v>
      </c>
    </row>
    <row r="95" spans="1:11" ht="12" customHeight="1" x14ac:dyDescent="0.2">
      <c r="A95" s="1300" t="s">
        <v>98</v>
      </c>
      <c r="B95" s="1165" t="s">
        <v>181</v>
      </c>
      <c r="C95" s="686">
        <f>'KV_9.1.1.sz.mell'!C95</f>
        <v>32447353</v>
      </c>
      <c r="D95" s="383"/>
      <c r="E95" s="383"/>
      <c r="F95" s="383"/>
      <c r="G95" s="383"/>
      <c r="H95" s="383"/>
      <c r="I95" s="383"/>
      <c r="J95" s="686">
        <f t="shared" si="25"/>
        <v>0</v>
      </c>
      <c r="K95" s="752">
        <f t="shared" si="26"/>
        <v>32447353</v>
      </c>
    </row>
    <row r="96" spans="1:11" ht="12" customHeight="1" x14ac:dyDescent="0.2">
      <c r="A96" s="1300" t="s">
        <v>99</v>
      </c>
      <c r="B96" s="1165" t="s">
        <v>138</v>
      </c>
      <c r="C96" s="688">
        <f>'KV_9.1.1.sz.mell'!C96</f>
        <v>72246470</v>
      </c>
      <c r="D96" s="385"/>
      <c r="E96" s="385"/>
      <c r="F96" s="385"/>
      <c r="G96" s="385"/>
      <c r="H96" s="383"/>
      <c r="I96" s="385"/>
      <c r="J96" s="688">
        <f t="shared" si="25"/>
        <v>0</v>
      </c>
      <c r="K96" s="753">
        <f t="shared" si="26"/>
        <v>72246470</v>
      </c>
    </row>
    <row r="97" spans="1:11" ht="12" customHeight="1" x14ac:dyDescent="0.2">
      <c r="A97" s="1300" t="s">
        <v>100</v>
      </c>
      <c r="B97" s="1217" t="s">
        <v>182</v>
      </c>
      <c r="C97" s="688">
        <f>'KV_9.1.1.sz.mell'!C97</f>
        <v>0</v>
      </c>
      <c r="D97" s="385"/>
      <c r="E97" s="385"/>
      <c r="F97" s="385"/>
      <c r="G97" s="385"/>
      <c r="H97" s="385"/>
      <c r="I97" s="385"/>
      <c r="J97" s="688">
        <f t="shared" si="25"/>
        <v>0</v>
      </c>
      <c r="K97" s="753">
        <f t="shared" si="26"/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'KV_9.1.1.sz.mell'!C98</f>
        <v>0</v>
      </c>
      <c r="D98" s="385"/>
      <c r="E98" s="385"/>
      <c r="F98" s="385"/>
      <c r="G98" s="385"/>
      <c r="H98" s="385"/>
      <c r="I98" s="385"/>
      <c r="J98" s="688">
        <f t="shared" si="25"/>
        <v>0</v>
      </c>
      <c r="K98" s="753">
        <f t="shared" si="26"/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'KV_9.1.1.sz.mell'!C99</f>
        <v>0</v>
      </c>
      <c r="D99" s="385"/>
      <c r="E99" s="385"/>
      <c r="F99" s="385"/>
      <c r="G99" s="385"/>
      <c r="H99" s="385"/>
      <c r="I99" s="385"/>
      <c r="J99" s="688">
        <f t="shared" si="25"/>
        <v>0</v>
      </c>
      <c r="K99" s="753">
        <f t="shared" si="26"/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'KV_9.1.1.sz.mell'!C100</f>
        <v>0</v>
      </c>
      <c r="D100" s="385"/>
      <c r="E100" s="385"/>
      <c r="F100" s="385"/>
      <c r="G100" s="385"/>
      <c r="H100" s="385"/>
      <c r="I100" s="385"/>
      <c r="J100" s="688">
        <f t="shared" si="25"/>
        <v>0</v>
      </c>
      <c r="K100" s="753">
        <f t="shared" si="26"/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'KV_9.1.1.sz.mell'!C101</f>
        <v>0</v>
      </c>
      <c r="D101" s="385"/>
      <c r="E101" s="385"/>
      <c r="F101" s="385"/>
      <c r="G101" s="385"/>
      <c r="H101" s="385"/>
      <c r="I101" s="385"/>
      <c r="J101" s="688">
        <f t="shared" si="25"/>
        <v>0</v>
      </c>
      <c r="K101" s="753">
        <f t="shared" si="26"/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'KV_9.1.1.sz.mell'!C102</f>
        <v>0</v>
      </c>
      <c r="D102" s="385"/>
      <c r="E102" s="385"/>
      <c r="F102" s="385"/>
      <c r="G102" s="385"/>
      <c r="H102" s="385"/>
      <c r="I102" s="385"/>
      <c r="J102" s="688">
        <f t="shared" si="25"/>
        <v>0</v>
      </c>
      <c r="K102" s="753">
        <f t="shared" si="26"/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'KV_9.1.1.sz.mell'!C103</f>
        <v>0</v>
      </c>
      <c r="D103" s="385"/>
      <c r="E103" s="385"/>
      <c r="F103" s="385"/>
      <c r="G103" s="385"/>
      <c r="H103" s="385"/>
      <c r="I103" s="385"/>
      <c r="J103" s="688">
        <f t="shared" si="25"/>
        <v>0</v>
      </c>
      <c r="K103" s="753">
        <f t="shared" si="26"/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'KV_9.1.1.sz.mell'!C104</f>
        <v>0</v>
      </c>
      <c r="D104" s="385"/>
      <c r="E104" s="385"/>
      <c r="F104" s="385"/>
      <c r="G104" s="385"/>
      <c r="H104" s="385"/>
      <c r="I104" s="385"/>
      <c r="J104" s="688">
        <f t="shared" si="25"/>
        <v>0</v>
      </c>
      <c r="K104" s="753">
        <f t="shared" si="26"/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'KV_9.1.1.sz.mell'!C105</f>
        <v>0</v>
      </c>
      <c r="D105" s="385"/>
      <c r="E105" s="385"/>
      <c r="F105" s="385"/>
      <c r="G105" s="385"/>
      <c r="H105" s="385"/>
      <c r="I105" s="385"/>
      <c r="J105" s="688">
        <f t="shared" si="25"/>
        <v>0</v>
      </c>
      <c r="K105" s="753">
        <f t="shared" si="26"/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'KV_9.1.1.sz.mell'!C106</f>
        <v>0</v>
      </c>
      <c r="D106" s="385"/>
      <c r="E106" s="385"/>
      <c r="F106" s="385"/>
      <c r="G106" s="385"/>
      <c r="H106" s="385"/>
      <c r="I106" s="385"/>
      <c r="J106" s="688">
        <f t="shared" si="25"/>
        <v>0</v>
      </c>
      <c r="K106" s="753">
        <f t="shared" si="26"/>
        <v>0</v>
      </c>
    </row>
    <row r="107" spans="1:11" ht="12" customHeight="1" x14ac:dyDescent="0.2">
      <c r="A107" s="1300" t="s">
        <v>344</v>
      </c>
      <c r="B107" s="1221" t="s">
        <v>351</v>
      </c>
      <c r="C107" s="688">
        <f>'KV_9.1.1.sz.mell'!C107</f>
        <v>0</v>
      </c>
      <c r="D107" s="385"/>
      <c r="E107" s="385"/>
      <c r="F107" s="385"/>
      <c r="G107" s="385"/>
      <c r="H107" s="385"/>
      <c r="I107" s="385"/>
      <c r="J107" s="688">
        <f t="shared" si="25"/>
        <v>0</v>
      </c>
      <c r="K107" s="753">
        <f t="shared" si="26"/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'KV_9.1.1.sz.mell'!C108</f>
        <v>0</v>
      </c>
      <c r="D108" s="385"/>
      <c r="E108" s="385"/>
      <c r="F108" s="385"/>
      <c r="G108" s="385"/>
      <c r="H108" s="385"/>
      <c r="I108" s="385"/>
      <c r="J108" s="688">
        <f t="shared" si="25"/>
        <v>0</v>
      </c>
      <c r="K108" s="753">
        <f t="shared" si="26"/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'KV_9.1.1.sz.mell'!C109</f>
        <v>0</v>
      </c>
      <c r="D109" s="385"/>
      <c r="E109" s="385"/>
      <c r="F109" s="385"/>
      <c r="G109" s="385"/>
      <c r="H109" s="385"/>
      <c r="I109" s="385"/>
      <c r="J109" s="688">
        <f t="shared" si="25"/>
        <v>0</v>
      </c>
      <c r="K109" s="753">
        <f t="shared" si="26"/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'KV_9.1.1.sz.mell'!C110</f>
        <v>0</v>
      </c>
      <c r="D110" s="383"/>
      <c r="E110" s="383"/>
      <c r="F110" s="383"/>
      <c r="G110" s="383"/>
      <c r="H110" s="383"/>
      <c r="I110" s="383"/>
      <c r="J110" s="686">
        <f t="shared" si="25"/>
        <v>0</v>
      </c>
      <c r="K110" s="752">
        <f t="shared" si="26"/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'KV_9.1.1.sz.mell'!C111</f>
        <v>0</v>
      </c>
      <c r="D111" s="383"/>
      <c r="E111" s="383"/>
      <c r="F111" s="383"/>
      <c r="G111" s="383"/>
      <c r="H111" s="383"/>
      <c r="I111" s="383"/>
      <c r="J111" s="686">
        <f t="shared" si="25"/>
        <v>0</v>
      </c>
      <c r="K111" s="752">
        <f t="shared" si="26"/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'KV_9.1.1.sz.mell'!C112</f>
        <v>0</v>
      </c>
      <c r="D112" s="385"/>
      <c r="E112" s="385"/>
      <c r="F112" s="385"/>
      <c r="G112" s="385"/>
      <c r="H112" s="385"/>
      <c r="I112" s="385"/>
      <c r="J112" s="688">
        <f t="shared" si="25"/>
        <v>0</v>
      </c>
      <c r="K112" s="753">
        <f t="shared" si="26"/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'KV_9.1.1.sz.mell'!C113</f>
        <v>0</v>
      </c>
      <c r="D113" s="484"/>
      <c r="E113" s="484"/>
      <c r="F113" s="484"/>
      <c r="G113" s="484"/>
      <c r="H113" s="484"/>
      <c r="I113" s="484"/>
      <c r="J113" s="690">
        <f t="shared" si="25"/>
        <v>0</v>
      </c>
      <c r="K113" s="767">
        <f t="shared" si="26"/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'KV_9.1.1.sz.mell'!C114</f>
        <v>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'KV_9.1.1.sz.mell'!C115</f>
        <v>0</v>
      </c>
      <c r="D115" s="384"/>
      <c r="E115" s="384"/>
      <c r="F115" s="384"/>
      <c r="G115" s="384"/>
      <c r="H115" s="384"/>
      <c r="I115" s="384"/>
      <c r="J115" s="668">
        <f t="shared" ref="J115:J127" si="28">D115+E115+F115+G115+H115+I115</f>
        <v>0</v>
      </c>
      <c r="K115" s="396">
        <f t="shared" ref="K115:K127" si="29">C115+J115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'KV_9.1.1.sz.mell'!C116</f>
        <v>0</v>
      </c>
      <c r="D116" s="384"/>
      <c r="E116" s="384"/>
      <c r="F116" s="384"/>
      <c r="G116" s="384"/>
      <c r="H116" s="384"/>
      <c r="I116" s="384"/>
      <c r="J116" s="668">
        <f t="shared" si="28"/>
        <v>0</v>
      </c>
      <c r="K116" s="396">
        <f t="shared" si="29"/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'KV_9.1.1.sz.mell'!C117</f>
        <v>0</v>
      </c>
      <c r="D117" s="383"/>
      <c r="E117" s="383"/>
      <c r="F117" s="383"/>
      <c r="G117" s="383"/>
      <c r="H117" s="383"/>
      <c r="I117" s="383"/>
      <c r="J117" s="686">
        <f t="shared" si="28"/>
        <v>0</v>
      </c>
      <c r="K117" s="752">
        <f t="shared" si="29"/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'KV_9.1.1.sz.mell'!C118</f>
        <v>0</v>
      </c>
      <c r="D118" s="383"/>
      <c r="E118" s="383"/>
      <c r="F118" s="383"/>
      <c r="G118" s="383"/>
      <c r="H118" s="383"/>
      <c r="I118" s="383"/>
      <c r="J118" s="686">
        <f t="shared" si="28"/>
        <v>0</v>
      </c>
      <c r="K118" s="752">
        <f t="shared" si="29"/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'KV_9.1.1.sz.mell'!C119</f>
        <v>0</v>
      </c>
      <c r="D119" s="383"/>
      <c r="E119" s="383"/>
      <c r="F119" s="383"/>
      <c r="G119" s="383"/>
      <c r="H119" s="383"/>
      <c r="I119" s="383"/>
      <c r="J119" s="686">
        <f t="shared" si="28"/>
        <v>0</v>
      </c>
      <c r="K119" s="752">
        <f t="shared" si="29"/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'KV_9.1.1.sz.mell'!C120</f>
        <v>0</v>
      </c>
      <c r="D120" s="383"/>
      <c r="E120" s="383"/>
      <c r="F120" s="383"/>
      <c r="G120" s="383"/>
      <c r="H120" s="383"/>
      <c r="I120" s="383"/>
      <c r="J120" s="686">
        <f t="shared" si="28"/>
        <v>0</v>
      </c>
      <c r="K120" s="752">
        <f t="shared" si="29"/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'KV_9.1.1.sz.mell'!C121</f>
        <v>0</v>
      </c>
      <c r="D121" s="383"/>
      <c r="E121" s="383"/>
      <c r="F121" s="383"/>
      <c r="G121" s="383"/>
      <c r="H121" s="383"/>
      <c r="I121" s="383"/>
      <c r="J121" s="686">
        <f t="shared" si="28"/>
        <v>0</v>
      </c>
      <c r="K121" s="752">
        <f t="shared" si="29"/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'KV_9.1.1.sz.mell'!C122</f>
        <v>0</v>
      </c>
      <c r="D122" s="383"/>
      <c r="E122" s="383"/>
      <c r="F122" s="383"/>
      <c r="G122" s="383"/>
      <c r="H122" s="383"/>
      <c r="I122" s="383"/>
      <c r="J122" s="686">
        <f t="shared" si="28"/>
        <v>0</v>
      </c>
      <c r="K122" s="752">
        <f t="shared" si="29"/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'KV_9.1.1.sz.mell'!C123</f>
        <v>0</v>
      </c>
      <c r="D123" s="383"/>
      <c r="E123" s="383"/>
      <c r="F123" s="383"/>
      <c r="G123" s="383"/>
      <c r="H123" s="383"/>
      <c r="I123" s="383"/>
      <c r="J123" s="686">
        <f t="shared" si="28"/>
        <v>0</v>
      </c>
      <c r="K123" s="752">
        <f t="shared" si="29"/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'KV_9.1.1.sz.mell'!C124</f>
        <v>0</v>
      </c>
      <c r="D124" s="383"/>
      <c r="E124" s="383"/>
      <c r="F124" s="383"/>
      <c r="G124" s="383"/>
      <c r="H124" s="383"/>
      <c r="I124" s="383"/>
      <c r="J124" s="686">
        <f t="shared" si="28"/>
        <v>0</v>
      </c>
      <c r="K124" s="752">
        <f t="shared" si="29"/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'KV_9.1.1.sz.mell'!C125</f>
        <v>0</v>
      </c>
      <c r="D125" s="383"/>
      <c r="E125" s="383"/>
      <c r="F125" s="383"/>
      <c r="G125" s="383"/>
      <c r="H125" s="383"/>
      <c r="I125" s="383"/>
      <c r="J125" s="686">
        <f t="shared" si="28"/>
        <v>0</v>
      </c>
      <c r="K125" s="752">
        <f t="shared" si="29"/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'KV_9.1.1.sz.mell'!C126</f>
        <v>0</v>
      </c>
      <c r="D126" s="383"/>
      <c r="E126" s="383"/>
      <c r="F126" s="383"/>
      <c r="G126" s="383"/>
      <c r="H126" s="383"/>
      <c r="I126" s="383"/>
      <c r="J126" s="686">
        <f t="shared" si="28"/>
        <v>0</v>
      </c>
      <c r="K126" s="752">
        <f t="shared" si="29"/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'KV_9.1.1.sz.mell'!C127</f>
        <v>0</v>
      </c>
      <c r="D127" s="385"/>
      <c r="E127" s="385"/>
      <c r="F127" s="385"/>
      <c r="G127" s="385"/>
      <c r="H127" s="385"/>
      <c r="I127" s="385"/>
      <c r="J127" s="688">
        <f t="shared" si="28"/>
        <v>0</v>
      </c>
      <c r="K127" s="753">
        <f t="shared" si="29"/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'KV_9.1.1.sz.mell'!C128</f>
        <v>314031582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314031582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'KV_9.1.1.sz.mell'!C129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'KV_9.1.1.sz.mell'!C130</f>
        <v>0</v>
      </c>
      <c r="D130" s="383"/>
      <c r="E130" s="383"/>
      <c r="F130" s="383"/>
      <c r="G130" s="383"/>
      <c r="H130" s="383"/>
      <c r="I130" s="383"/>
      <c r="J130" s="686">
        <f>D130+E130+F130+G130+H130+I130</f>
        <v>0</v>
      </c>
      <c r="K130" s="752">
        <f>C130+J130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'KV_9.1.1.sz.mell'!C131</f>
        <v>0</v>
      </c>
      <c r="D131" s="383"/>
      <c r="E131" s="383"/>
      <c r="F131" s="383"/>
      <c r="G131" s="383"/>
      <c r="H131" s="383"/>
      <c r="I131" s="383"/>
      <c r="J131" s="686">
        <f>D131+E131+F131+G131+H131+I131</f>
        <v>0</v>
      </c>
      <c r="K131" s="752">
        <f>C131+J131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'KV_9.1.1.sz.mell'!C132</f>
        <v>0</v>
      </c>
      <c r="D132" s="383"/>
      <c r="E132" s="383"/>
      <c r="F132" s="383"/>
      <c r="G132" s="383"/>
      <c r="H132" s="383"/>
      <c r="I132" s="383"/>
      <c r="J132" s="686">
        <f>D132+E132+F132+G132+H132+I132</f>
        <v>0</v>
      </c>
      <c r="K132" s="752">
        <f>C132+J132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'KV_9.1.1.sz.mell'!C133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'KV_9.1.1.sz.mell'!C134</f>
        <v>0</v>
      </c>
      <c r="D134" s="383"/>
      <c r="E134" s="383"/>
      <c r="F134" s="383"/>
      <c r="G134" s="383"/>
      <c r="H134" s="383"/>
      <c r="I134" s="383"/>
      <c r="J134" s="686">
        <f t="shared" ref="J134:J139" si="33">D134+E134+F134+G134+H134+I134</f>
        <v>0</v>
      </c>
      <c r="K134" s="752">
        <f t="shared" ref="K134:K139" si="34">C134+J134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'KV_9.1.1.sz.mell'!C135</f>
        <v>0</v>
      </c>
      <c r="D135" s="383"/>
      <c r="E135" s="383"/>
      <c r="F135" s="383"/>
      <c r="G135" s="383"/>
      <c r="H135" s="383"/>
      <c r="I135" s="383"/>
      <c r="J135" s="686">
        <f t="shared" si="33"/>
        <v>0</v>
      </c>
      <c r="K135" s="752">
        <f t="shared" si="34"/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'KV_9.1.1.sz.mell'!C136</f>
        <v>0</v>
      </c>
      <c r="D136" s="383"/>
      <c r="E136" s="383"/>
      <c r="F136" s="383"/>
      <c r="G136" s="383"/>
      <c r="H136" s="383"/>
      <c r="I136" s="383"/>
      <c r="J136" s="686">
        <f t="shared" si="33"/>
        <v>0</v>
      </c>
      <c r="K136" s="752">
        <f t="shared" si="34"/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'KV_9.1.1.sz.mell'!C137</f>
        <v>0</v>
      </c>
      <c r="D137" s="383"/>
      <c r="E137" s="383"/>
      <c r="F137" s="383"/>
      <c r="G137" s="383"/>
      <c r="H137" s="383"/>
      <c r="I137" s="383"/>
      <c r="J137" s="686">
        <f t="shared" si="33"/>
        <v>0</v>
      </c>
      <c r="K137" s="752">
        <f t="shared" si="34"/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'KV_9.1.1.sz.mell'!C138</f>
        <v>0</v>
      </c>
      <c r="D138" s="383"/>
      <c r="E138" s="383"/>
      <c r="F138" s="383"/>
      <c r="G138" s="383"/>
      <c r="H138" s="383"/>
      <c r="I138" s="383"/>
      <c r="J138" s="686">
        <f t="shared" si="33"/>
        <v>0</v>
      </c>
      <c r="K138" s="752">
        <f t="shared" si="34"/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'KV_9.1.1.sz.mell'!C139</f>
        <v>0</v>
      </c>
      <c r="D139" s="383"/>
      <c r="E139" s="383"/>
      <c r="F139" s="383"/>
      <c r="G139" s="383"/>
      <c r="H139" s="383"/>
      <c r="I139" s="383"/>
      <c r="J139" s="686">
        <f t="shared" si="33"/>
        <v>0</v>
      </c>
      <c r="K139" s="752">
        <f t="shared" si="34"/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'KV_9.1.1.sz.mell'!C140</f>
        <v>0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0</v>
      </c>
    </row>
    <row r="141" spans="1:11" x14ac:dyDescent="0.2">
      <c r="A141" s="1299" t="s">
        <v>93</v>
      </c>
      <c r="B141" s="1169" t="s">
        <v>366</v>
      </c>
      <c r="C141" s="686">
        <f>'KV_9.1.1.sz.mell'!C141</f>
        <v>0</v>
      </c>
      <c r="D141" s="383"/>
      <c r="E141" s="383"/>
      <c r="F141" s="383"/>
      <c r="G141" s="383"/>
      <c r="H141" s="383"/>
      <c r="I141" s="383"/>
      <c r="J141" s="686">
        <f>D141+E141+F141+G141+H141+I141</f>
        <v>0</v>
      </c>
      <c r="K141" s="752">
        <f>C141+J141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'KV_9.1.1.sz.mell'!C142</f>
        <v>0</v>
      </c>
      <c r="D142" s="383"/>
      <c r="E142" s="383"/>
      <c r="F142" s="383"/>
      <c r="G142" s="383"/>
      <c r="H142" s="383"/>
      <c r="I142" s="383"/>
      <c r="J142" s="686">
        <f>D142+E142+F142+G142+H142+I142</f>
        <v>0</v>
      </c>
      <c r="K142" s="752">
        <f>C142+J142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'KV_9.1.1.sz.mell'!C143</f>
        <v>0</v>
      </c>
      <c r="D143" s="383"/>
      <c r="E143" s="383"/>
      <c r="F143" s="383"/>
      <c r="G143" s="383"/>
      <c r="H143" s="383"/>
      <c r="I143" s="383"/>
      <c r="J143" s="686">
        <f>D143+E143+F143+G143+H143+I143</f>
        <v>0</v>
      </c>
      <c r="K143" s="752">
        <f>C143+J143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'KV_9.1.1.sz.mell'!C144</f>
        <v>0</v>
      </c>
      <c r="D144" s="383"/>
      <c r="E144" s="383"/>
      <c r="F144" s="383"/>
      <c r="G144" s="383"/>
      <c r="H144" s="383"/>
      <c r="I144" s="383"/>
      <c r="J144" s="686">
        <f>D144+E144+F144+G144+H144+I144</f>
        <v>0</v>
      </c>
      <c r="K144" s="752">
        <f>C144+J144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'KV_9.1.1.sz.mell'!C145</f>
        <v>0</v>
      </c>
      <c r="D145" s="383"/>
      <c r="E145" s="383"/>
      <c r="F145" s="383"/>
      <c r="G145" s="383"/>
      <c r="H145" s="383"/>
      <c r="I145" s="383"/>
      <c r="J145" s="686">
        <f>D145+E145+F145+G145+H145+I145</f>
        <v>0</v>
      </c>
      <c r="K145" s="752">
        <f>C145+J145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'KV_9.1.1.sz.mell'!C146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'KV_9.1.1.sz.mell'!C147</f>
        <v>0</v>
      </c>
      <c r="D147" s="383"/>
      <c r="E147" s="383"/>
      <c r="F147" s="383"/>
      <c r="G147" s="383"/>
      <c r="H147" s="383"/>
      <c r="I147" s="383"/>
      <c r="J147" s="686">
        <f t="shared" ref="J147:J153" si="37">D147+E147+F147+G147+H147+I147</f>
        <v>0</v>
      </c>
      <c r="K147" s="752">
        <f t="shared" ref="K147:K153" si="38">C147+J147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'KV_9.1.1.sz.mell'!C148</f>
        <v>0</v>
      </c>
      <c r="D148" s="383"/>
      <c r="E148" s="383"/>
      <c r="F148" s="383"/>
      <c r="G148" s="383"/>
      <c r="H148" s="383"/>
      <c r="I148" s="383"/>
      <c r="J148" s="686">
        <f t="shared" si="37"/>
        <v>0</v>
      </c>
      <c r="K148" s="752">
        <f t="shared" si="38"/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'KV_9.1.1.sz.mell'!C149</f>
        <v>0</v>
      </c>
      <c r="D149" s="383"/>
      <c r="E149" s="383"/>
      <c r="F149" s="383"/>
      <c r="G149" s="383"/>
      <c r="H149" s="383"/>
      <c r="I149" s="383"/>
      <c r="J149" s="686">
        <f t="shared" si="37"/>
        <v>0</v>
      </c>
      <c r="K149" s="752">
        <f t="shared" si="38"/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'KV_9.1.1.sz.mell'!C150</f>
        <v>0</v>
      </c>
      <c r="D150" s="383"/>
      <c r="E150" s="383"/>
      <c r="F150" s="383"/>
      <c r="G150" s="383"/>
      <c r="H150" s="383"/>
      <c r="I150" s="383"/>
      <c r="J150" s="686">
        <f t="shared" si="37"/>
        <v>0</v>
      </c>
      <c r="K150" s="752">
        <f t="shared" si="38"/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'KV_9.1.1.sz.mell'!C151</f>
        <v>0</v>
      </c>
      <c r="D151" s="385"/>
      <c r="E151" s="385"/>
      <c r="F151" s="385"/>
      <c r="G151" s="385"/>
      <c r="H151" s="385"/>
      <c r="I151" s="385"/>
      <c r="J151" s="688">
        <f t="shared" si="37"/>
        <v>0</v>
      </c>
      <c r="K151" s="753">
        <f t="shared" si="38"/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'KV_9.1.1.sz.mell'!C152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'KV_9.1.1.sz.mell'!C153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'KV_9.1.1.sz.mell'!C154</f>
        <v>0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'KV_9.1.1.sz.mell'!C155</f>
        <v>314031582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314031582</v>
      </c>
    </row>
    <row r="156" spans="1:11" ht="13.5" thickBot="1" x14ac:dyDescent="0.25">
      <c r="C156" s="607">
        <f>'KV_9.1.1.sz.mell'!C156</f>
        <v>0</v>
      </c>
      <c r="D156" s="607"/>
      <c r="E156" s="607"/>
      <c r="F156" s="607"/>
      <c r="G156" s="607"/>
      <c r="H156" s="607"/>
      <c r="I156" s="769"/>
      <c r="J156" s="769"/>
      <c r="K156" s="769">
        <f>K90-K155</f>
        <v>0</v>
      </c>
    </row>
    <row r="157" spans="1:11" ht="15.2" customHeight="1" thickBot="1" x14ac:dyDescent="0.25">
      <c r="A157" s="1180" t="s">
        <v>514</v>
      </c>
      <c r="B157" s="1181"/>
      <c r="C157" s="1391">
        <f>'KV_9.1.1.sz.mell'!C157</f>
        <v>0</v>
      </c>
      <c r="D157" s="1324"/>
      <c r="E157" s="1324"/>
      <c r="F157" s="1324"/>
      <c r="G157" s="1324"/>
      <c r="H157" s="1324"/>
      <c r="I157" s="1323"/>
      <c r="J157" s="770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80" t="s">
        <v>203</v>
      </c>
      <c r="B158" s="1181"/>
      <c r="C158" s="1391">
        <f>'KV_9.1.1.sz.mell'!C158</f>
        <v>0</v>
      </c>
      <c r="D158" s="1324"/>
      <c r="E158" s="1324"/>
      <c r="F158" s="1324"/>
      <c r="G158" s="1324"/>
      <c r="H158" s="1324"/>
      <c r="I158" s="1323"/>
      <c r="J158" s="770">
        <f>D158+E158+F158+G158+H158+I158</f>
        <v>0</v>
      </c>
      <c r="K158" s="291">
        <f>C158+J158</f>
        <v>0</v>
      </c>
    </row>
  </sheetData>
  <sheetProtection sheet="1" formatCells="0"/>
  <customSheetViews>
    <customSheetView guid="{9A8A2574-4E4C-4A0E-A4B4-611EAAF4A38D}" scale="120">
      <selection activeCell="C32" sqref="C32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F11" sqref="F10:F11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CONCATENATE("6.1.2. melléklet ",RM_ALAPADATOK!A7," ",RM_ALAPADATOK!B7," ",RM_ALAPADATOK!C7," ",RM_ALAPADATOK!D7," ",RM_ALAPADATOK!E7," ",RM_ALAPADATOK!F7," ",RM_ALAPADATOK!G7," ",RM_ALAPADATOK!H7)</f>
        <v>6.1.2. melléklet a … / 2021. ( …….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CONCATENATE(RM_ALAPADATOK!A3)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690</v>
      </c>
      <c r="C3" s="2307"/>
      <c r="D3" s="2307"/>
      <c r="E3" s="2307"/>
      <c r="F3" s="2307"/>
      <c r="G3" s="2307"/>
      <c r="H3" s="2307"/>
      <c r="I3" s="2308"/>
      <c r="J3" s="2309"/>
      <c r="K3" s="1286" t="s">
        <v>59</v>
      </c>
    </row>
    <row r="4" spans="1:11" s="1292" customFormat="1" ht="15.95" customHeight="1" thickBot="1" x14ac:dyDescent="0.3">
      <c r="A4" s="1288"/>
      <c r="B4" s="1288"/>
      <c r="C4" s="1289"/>
      <c r="D4" s="1289"/>
      <c r="E4" s="1289"/>
      <c r="F4" s="1289"/>
      <c r="G4" s="1289"/>
      <c r="H4" s="1290"/>
      <c r="I4" s="1290"/>
      <c r="J4" s="1290"/>
      <c r="K4" s="1291" t="str">
        <f>CONCATENATE('RM_2.2.sz.mell.'!I2)</f>
        <v>Forintban!</v>
      </c>
    </row>
    <row r="5" spans="1:11" ht="40.5" customHeight="1" thickBot="1" x14ac:dyDescent="0.25">
      <c r="A5" s="953" t="s">
        <v>202</v>
      </c>
      <c r="B5" s="1293" t="s">
        <v>558</v>
      </c>
      <c r="C5" s="1294" t="str">
        <f>CONCATENATE('RM_1.1.sz.mell.'!C9:K9)</f>
        <v>Eredeti
előirányzat</v>
      </c>
      <c r="D5" s="771" t="str">
        <f>CONCATENATE('RM_1.1.sz.mell.'!D9)</f>
        <v xml:space="preserve">… . sz. módosítás </v>
      </c>
      <c r="E5" s="771" t="str">
        <f>CONCATENATE('RM_1.1.sz.mell.'!E9)</f>
        <v xml:space="preserve">… . sz. módosítás </v>
      </c>
      <c r="F5" s="771" t="str">
        <f>CONCATENATE('RM_1.1.sz.mell.'!F9)</f>
        <v xml:space="preserve">… . sz. módosítás </v>
      </c>
      <c r="G5" s="771" t="str">
        <f>CONCATENATE('RM_1.1.sz.mell.'!G9)</f>
        <v xml:space="preserve">… . sz. módosítás </v>
      </c>
      <c r="H5" s="771" t="str">
        <f>CONCATENATE('RM_1.1.sz.mell.'!H9)</f>
        <v xml:space="preserve">… . sz. módosítás </v>
      </c>
      <c r="I5" s="771" t="str">
        <f>CONCATENATE('RM_1.1.sz.mell.'!I9)</f>
        <v xml:space="preserve">… . sz. módosítás </v>
      </c>
      <c r="J5" s="771" t="s">
        <v>739</v>
      </c>
      <c r="K5" s="1295" t="str">
        <f>CONCATENATE('RM_1.1.sz.mell.'!K9)</f>
        <v>….számú módosítás utáni előirányzat</v>
      </c>
    </row>
    <row r="6" spans="1:11" s="1298" customFormat="1" ht="12.95" customHeight="1" thickBot="1" x14ac:dyDescent="0.25">
      <c r="A6" s="1158" t="s">
        <v>488</v>
      </c>
      <c r="B6" s="1159" t="s">
        <v>489</v>
      </c>
      <c r="C6" s="1296" t="s">
        <v>490</v>
      </c>
      <c r="D6" s="1296" t="s">
        <v>492</v>
      </c>
      <c r="E6" s="1297" t="s">
        <v>491</v>
      </c>
      <c r="F6" s="1297" t="s">
        <v>493</v>
      </c>
      <c r="G6" s="1297" t="s">
        <v>494</v>
      </c>
      <c r="H6" s="1297" t="s">
        <v>495</v>
      </c>
      <c r="I6" s="1297" t="s">
        <v>741</v>
      </c>
      <c r="J6" s="1297" t="s">
        <v>742</v>
      </c>
      <c r="K6" s="751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694">
        <f>'KV_9.1.2.sz.mell.'!C8</f>
        <v>9099230</v>
      </c>
      <c r="D8" s="694">
        <f t="shared" ref="D8:I8" si="0">+D9+D10+D11+D12+D13+D14</f>
        <v>0</v>
      </c>
      <c r="E8" s="694">
        <f t="shared" si="0"/>
        <v>0</v>
      </c>
      <c r="F8" s="694">
        <f t="shared" si="0"/>
        <v>0</v>
      </c>
      <c r="G8" s="694">
        <f t="shared" si="0"/>
        <v>0</v>
      </c>
      <c r="H8" s="694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9099230</v>
      </c>
    </row>
    <row r="9" spans="1:11" s="75" customFormat="1" ht="12" customHeight="1" x14ac:dyDescent="0.2">
      <c r="A9" s="1299" t="s">
        <v>97</v>
      </c>
      <c r="B9" s="1188" t="s">
        <v>250</v>
      </c>
      <c r="C9" s="1377">
        <f>'KV_9.1.2.sz.mell.'!C9</f>
        <v>0</v>
      </c>
      <c r="D9" s="691"/>
      <c r="E9" s="691"/>
      <c r="F9" s="691"/>
      <c r="G9" s="691"/>
      <c r="H9" s="691"/>
      <c r="I9" s="384"/>
      <c r="J9" s="668">
        <f>D9+E9+F9+G9+H9+I9</f>
        <v>0</v>
      </c>
      <c r="K9" s="396">
        <f t="shared" ref="K9:K14" si="1">C9+J9</f>
        <v>0</v>
      </c>
    </row>
    <row r="10" spans="1:11" s="1301" customFormat="1" ht="12" customHeight="1" x14ac:dyDescent="0.2">
      <c r="A10" s="1300" t="s">
        <v>98</v>
      </c>
      <c r="B10" s="1190" t="s">
        <v>251</v>
      </c>
      <c r="C10" s="1378">
        <f>'KV_9.1.2.sz.mell.'!C10</f>
        <v>0</v>
      </c>
      <c r="D10" s="692"/>
      <c r="E10" s="692"/>
      <c r="F10" s="692"/>
      <c r="G10" s="692"/>
      <c r="H10" s="692"/>
      <c r="I10" s="383"/>
      <c r="J10" s="668">
        <f t="shared" ref="J10:J64" si="2">D10+E10+F10+G10+H10+I10</f>
        <v>0</v>
      </c>
      <c r="K10" s="396">
        <f t="shared" si="1"/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1378">
        <f>'KV_9.1.2.sz.mell.'!C11</f>
        <v>0</v>
      </c>
      <c r="D11" s="692"/>
      <c r="E11" s="692"/>
      <c r="F11" s="692"/>
      <c r="G11" s="692"/>
      <c r="H11" s="692"/>
      <c r="I11" s="383"/>
      <c r="J11" s="668">
        <f t="shared" si="2"/>
        <v>0</v>
      </c>
      <c r="K11" s="396">
        <f t="shared" si="1"/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1378">
        <f>'KV_9.1.2.sz.mell.'!C12</f>
        <v>9099230</v>
      </c>
      <c r="D12" s="692"/>
      <c r="E12" s="692"/>
      <c r="F12" s="692"/>
      <c r="G12" s="692"/>
      <c r="H12" s="692"/>
      <c r="I12" s="383"/>
      <c r="J12" s="668">
        <f t="shared" si="2"/>
        <v>0</v>
      </c>
      <c r="K12" s="396">
        <f t="shared" si="1"/>
        <v>9099230</v>
      </c>
    </row>
    <row r="13" spans="1:11" s="1301" customFormat="1" ht="12" customHeight="1" x14ac:dyDescent="0.2">
      <c r="A13" s="1300" t="s">
        <v>146</v>
      </c>
      <c r="B13" s="1190" t="s">
        <v>501</v>
      </c>
      <c r="C13" s="1378">
        <f>'KV_9.1.2.sz.mell.'!C13</f>
        <v>0</v>
      </c>
      <c r="D13" s="692"/>
      <c r="E13" s="692"/>
      <c r="F13" s="692"/>
      <c r="G13" s="692"/>
      <c r="H13" s="692"/>
      <c r="I13" s="383"/>
      <c r="J13" s="668">
        <f t="shared" si="2"/>
        <v>0</v>
      </c>
      <c r="K13" s="396">
        <f t="shared" si="1"/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1378">
        <f>'KV_9.1.2.sz.mell.'!C14</f>
        <v>0</v>
      </c>
      <c r="D14" s="692"/>
      <c r="E14" s="692"/>
      <c r="F14" s="692"/>
      <c r="G14" s="692"/>
      <c r="H14" s="692"/>
      <c r="I14" s="383"/>
      <c r="J14" s="668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694">
        <f>'KV_9.1.2.sz.mell.'!C15</f>
        <v>0</v>
      </c>
      <c r="D15" s="694">
        <f t="shared" ref="D15:K15" si="3">+D16+D17+D18+D19+D20</f>
        <v>0</v>
      </c>
      <c r="E15" s="694">
        <f t="shared" si="3"/>
        <v>0</v>
      </c>
      <c r="F15" s="694">
        <f t="shared" si="3"/>
        <v>0</v>
      </c>
      <c r="G15" s="694">
        <f t="shared" si="3"/>
        <v>0</v>
      </c>
      <c r="H15" s="694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1377">
        <f>'KV_9.1.2.sz.mell.'!C16</f>
        <v>0</v>
      </c>
      <c r="D16" s="691"/>
      <c r="E16" s="691"/>
      <c r="F16" s="691"/>
      <c r="G16" s="691"/>
      <c r="H16" s="691"/>
      <c r="I16" s="384"/>
      <c r="J16" s="668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1378">
        <f>'KV_9.1.2.sz.mell.'!C17</f>
        <v>0</v>
      </c>
      <c r="D17" s="692"/>
      <c r="E17" s="692"/>
      <c r="F17" s="692"/>
      <c r="G17" s="692"/>
      <c r="H17" s="692"/>
      <c r="I17" s="383"/>
      <c r="J17" s="686">
        <f t="shared" si="2"/>
        <v>0</v>
      </c>
      <c r="K17" s="752">
        <f t="shared" si="4"/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1378">
        <f>'KV_9.1.2.sz.mell.'!C18</f>
        <v>0</v>
      </c>
      <c r="D18" s="692"/>
      <c r="E18" s="692"/>
      <c r="F18" s="692"/>
      <c r="G18" s="692"/>
      <c r="H18" s="692"/>
      <c r="I18" s="383"/>
      <c r="J18" s="686">
        <f t="shared" si="2"/>
        <v>0</v>
      </c>
      <c r="K18" s="752">
        <f t="shared" si="4"/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1378">
        <f>'KV_9.1.2.sz.mell.'!C19</f>
        <v>0</v>
      </c>
      <c r="D19" s="692"/>
      <c r="E19" s="692"/>
      <c r="F19" s="692"/>
      <c r="G19" s="692"/>
      <c r="H19" s="692"/>
      <c r="I19" s="383"/>
      <c r="J19" s="686">
        <f t="shared" si="2"/>
        <v>0</v>
      </c>
      <c r="K19" s="752">
        <f t="shared" si="4"/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1378">
        <f>'KV_9.1.2.sz.mell.'!C20</f>
        <v>0</v>
      </c>
      <c r="D20" s="692"/>
      <c r="E20" s="692"/>
      <c r="F20" s="692"/>
      <c r="G20" s="692"/>
      <c r="H20" s="692"/>
      <c r="I20" s="383"/>
      <c r="J20" s="686">
        <f t="shared" si="2"/>
        <v>0</v>
      </c>
      <c r="K20" s="752">
        <f t="shared" si="4"/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1379">
        <f>'KV_9.1.2.sz.mell.'!C21</f>
        <v>0</v>
      </c>
      <c r="D21" s="693"/>
      <c r="E21" s="693"/>
      <c r="F21" s="693"/>
      <c r="G21" s="693"/>
      <c r="H21" s="693"/>
      <c r="I21" s="385"/>
      <c r="J21" s="688">
        <f t="shared" si="2"/>
        <v>0</v>
      </c>
      <c r="K21" s="753">
        <f t="shared" si="4"/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694">
        <f>'KV_9.1.2.sz.mell.'!C22</f>
        <v>0</v>
      </c>
      <c r="D22" s="694">
        <f t="shared" ref="D22:K22" si="5">+D23+D24+D25+D26+D27</f>
        <v>0</v>
      </c>
      <c r="E22" s="694">
        <f t="shared" si="5"/>
        <v>0</v>
      </c>
      <c r="F22" s="694">
        <f t="shared" si="5"/>
        <v>0</v>
      </c>
      <c r="G22" s="694">
        <f t="shared" si="5"/>
        <v>0</v>
      </c>
      <c r="H22" s="694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1377">
        <f>'KV_9.1.2.sz.mell.'!C23</f>
        <v>0</v>
      </c>
      <c r="D23" s="691"/>
      <c r="E23" s="691"/>
      <c r="F23" s="691"/>
      <c r="G23" s="691"/>
      <c r="H23" s="691"/>
      <c r="I23" s="384"/>
      <c r="J23" s="668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1378">
        <f>'KV_9.1.2.sz.mell.'!C24</f>
        <v>0</v>
      </c>
      <c r="D24" s="692"/>
      <c r="E24" s="692"/>
      <c r="F24" s="692"/>
      <c r="G24" s="692"/>
      <c r="H24" s="692"/>
      <c r="I24" s="383"/>
      <c r="J24" s="686">
        <f t="shared" si="2"/>
        <v>0</v>
      </c>
      <c r="K24" s="752">
        <f t="shared" si="6"/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1378">
        <f>'KV_9.1.2.sz.mell.'!C25</f>
        <v>0</v>
      </c>
      <c r="D25" s="692"/>
      <c r="E25" s="692"/>
      <c r="F25" s="692"/>
      <c r="G25" s="692"/>
      <c r="H25" s="692"/>
      <c r="I25" s="383"/>
      <c r="J25" s="686">
        <f t="shared" si="2"/>
        <v>0</v>
      </c>
      <c r="K25" s="752">
        <f t="shared" si="6"/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1378">
        <f>'KV_9.1.2.sz.mell.'!C26</f>
        <v>0</v>
      </c>
      <c r="D26" s="692"/>
      <c r="E26" s="692"/>
      <c r="F26" s="692"/>
      <c r="G26" s="692"/>
      <c r="H26" s="692"/>
      <c r="I26" s="383"/>
      <c r="J26" s="686">
        <f t="shared" si="2"/>
        <v>0</v>
      </c>
      <c r="K26" s="752">
        <f t="shared" si="6"/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1378">
        <f>'KV_9.1.2.sz.mell.'!C27</f>
        <v>0</v>
      </c>
      <c r="D27" s="692"/>
      <c r="E27" s="692"/>
      <c r="F27" s="692"/>
      <c r="G27" s="692"/>
      <c r="H27" s="692"/>
      <c r="I27" s="383"/>
      <c r="J27" s="686">
        <f t="shared" si="2"/>
        <v>0</v>
      </c>
      <c r="K27" s="752">
        <f t="shared" si="6"/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1379">
        <f>'KV_9.1.2.sz.mell.'!C28</f>
        <v>0</v>
      </c>
      <c r="D28" s="693"/>
      <c r="E28" s="693"/>
      <c r="F28" s="693"/>
      <c r="G28" s="693"/>
      <c r="H28" s="693"/>
      <c r="I28" s="385"/>
      <c r="J28" s="688">
        <f t="shared" si="2"/>
        <v>0</v>
      </c>
      <c r="K28" s="753">
        <f t="shared" si="6"/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'KV_9.1.2.sz.mell.'!C29</f>
        <v>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0</v>
      </c>
    </row>
    <row r="30" spans="1:11" s="1301" customFormat="1" ht="12" customHeight="1" x14ac:dyDescent="0.2">
      <c r="A30" s="1299" t="s">
        <v>265</v>
      </c>
      <c r="B30" s="1188" t="str">
        <f>'RM_1.1.sz.mell.'!B33</f>
        <v>Építményadó</v>
      </c>
      <c r="C30" s="668">
        <f>'KV_9.1.2.sz.mell.'!C30</f>
        <v>0</v>
      </c>
      <c r="D30" s="384"/>
      <c r="E30" s="384"/>
      <c r="F30" s="384"/>
      <c r="G30" s="384"/>
      <c r="H30" s="384"/>
      <c r="I30" s="384"/>
      <c r="J30" s="668">
        <f t="shared" si="2"/>
        <v>0</v>
      </c>
      <c r="K30" s="396">
        <f t="shared" ref="K30:K36" si="8">C30+J30</f>
        <v>0</v>
      </c>
    </row>
    <row r="31" spans="1:11" s="1301" customFormat="1" ht="12" customHeight="1" x14ac:dyDescent="0.2">
      <c r="A31" s="1300" t="s">
        <v>266</v>
      </c>
      <c r="B31" s="1188" t="str">
        <f>'RM_1.1.sz.mell.'!B34</f>
        <v>Idegenforgalmi adó</v>
      </c>
      <c r="C31" s="686">
        <f>'KV_9.1.2.sz.mell.'!C31</f>
        <v>0</v>
      </c>
      <c r="D31" s="383"/>
      <c r="E31" s="383"/>
      <c r="F31" s="383"/>
      <c r="G31" s="383"/>
      <c r="H31" s="383"/>
      <c r="I31" s="383"/>
      <c r="J31" s="686">
        <f t="shared" si="2"/>
        <v>0</v>
      </c>
      <c r="K31" s="752">
        <f t="shared" si="8"/>
        <v>0</v>
      </c>
    </row>
    <row r="32" spans="1:11" s="1301" customFormat="1" ht="12" customHeight="1" x14ac:dyDescent="0.2">
      <c r="A32" s="1300" t="s">
        <v>267</v>
      </c>
      <c r="B32" s="1188" t="str">
        <f>'RM_1.1.sz.mell.'!B35</f>
        <v>Iparűzési adó</v>
      </c>
      <c r="C32" s="686">
        <f>'KV_9.1.2.sz.mell.'!C32</f>
        <v>0</v>
      </c>
      <c r="D32" s="383"/>
      <c r="E32" s="383"/>
      <c r="F32" s="383"/>
      <c r="G32" s="383"/>
      <c r="H32" s="383"/>
      <c r="I32" s="383"/>
      <c r="J32" s="686">
        <f t="shared" si="2"/>
        <v>0</v>
      </c>
      <c r="K32" s="752">
        <f t="shared" si="8"/>
        <v>0</v>
      </c>
    </row>
    <row r="33" spans="1:11" s="1301" customFormat="1" ht="12" customHeight="1" x14ac:dyDescent="0.2">
      <c r="A33" s="1300" t="s">
        <v>268</v>
      </c>
      <c r="B33" s="1188" t="str">
        <f>'RM_1.1.sz.mell.'!B36</f>
        <v xml:space="preserve">Talajterhelési díj </v>
      </c>
      <c r="C33" s="686">
        <f>'KV_9.1.2.sz.mell.'!C33</f>
        <v>0</v>
      </c>
      <c r="D33" s="383"/>
      <c r="E33" s="383"/>
      <c r="F33" s="383"/>
      <c r="G33" s="383"/>
      <c r="H33" s="383"/>
      <c r="I33" s="383"/>
      <c r="J33" s="686">
        <f t="shared" si="2"/>
        <v>0</v>
      </c>
      <c r="K33" s="752">
        <f t="shared" si="8"/>
        <v>0</v>
      </c>
    </row>
    <row r="34" spans="1:11" s="1301" customFormat="1" ht="12" customHeight="1" x14ac:dyDescent="0.2">
      <c r="A34" s="1300" t="s">
        <v>547</v>
      </c>
      <c r="B34" s="1188" t="str">
        <f>'RM_1.1.sz.mell.'!B37</f>
        <v>Gépjárműadó</v>
      </c>
      <c r="C34" s="686">
        <f>'KV_9.1.2.sz.mell.'!C34</f>
        <v>0</v>
      </c>
      <c r="D34" s="383"/>
      <c r="E34" s="383"/>
      <c r="F34" s="383"/>
      <c r="G34" s="383"/>
      <c r="H34" s="383"/>
      <c r="I34" s="383"/>
      <c r="J34" s="686">
        <f t="shared" si="2"/>
        <v>0</v>
      </c>
      <c r="K34" s="752">
        <f t="shared" si="8"/>
        <v>0</v>
      </c>
    </row>
    <row r="35" spans="1:11" s="1301" customFormat="1" ht="12" customHeight="1" x14ac:dyDescent="0.2">
      <c r="A35" s="1300" t="s">
        <v>548</v>
      </c>
      <c r="B35" s="1188" t="str">
        <f>'RM_1.1.sz.mell.'!B38</f>
        <v>Telekadó</v>
      </c>
      <c r="C35" s="686">
        <f>'KV_9.1.2.sz.mell.'!C35</f>
        <v>0</v>
      </c>
      <c r="D35" s="383"/>
      <c r="E35" s="383"/>
      <c r="F35" s="383"/>
      <c r="G35" s="383"/>
      <c r="H35" s="383"/>
      <c r="I35" s="383"/>
      <c r="J35" s="686">
        <f t="shared" si="2"/>
        <v>0</v>
      </c>
      <c r="K35" s="752">
        <f t="shared" si="8"/>
        <v>0</v>
      </c>
    </row>
    <row r="36" spans="1:11" s="1301" customFormat="1" ht="12" customHeight="1" thickBot="1" x14ac:dyDescent="0.25">
      <c r="A36" s="1302" t="s">
        <v>549</v>
      </c>
      <c r="B36" s="1188" t="str">
        <f>'RM_1.1.sz.mell.'!B39</f>
        <v>Egyéb bírság bevételei</v>
      </c>
      <c r="C36" s="688">
        <f>'KV_9.1.2.sz.mell.'!C36</f>
        <v>0</v>
      </c>
      <c r="D36" s="385"/>
      <c r="E36" s="385"/>
      <c r="F36" s="385"/>
      <c r="G36" s="385"/>
      <c r="H36" s="385"/>
      <c r="I36" s="385"/>
      <c r="J36" s="688">
        <f t="shared" si="2"/>
        <v>0</v>
      </c>
      <c r="K36" s="753">
        <f t="shared" si="8"/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694">
        <f>'KV_9.1.2.sz.mell.'!C37</f>
        <v>0</v>
      </c>
      <c r="D37" s="694">
        <f t="shared" ref="D37:K37" si="9">SUM(D38:D48)</f>
        <v>0</v>
      </c>
      <c r="E37" s="694">
        <f t="shared" si="9"/>
        <v>0</v>
      </c>
      <c r="F37" s="694">
        <f t="shared" si="9"/>
        <v>0</v>
      </c>
      <c r="G37" s="694">
        <f t="shared" si="9"/>
        <v>0</v>
      </c>
      <c r="H37" s="694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1377">
        <f>'KV_9.1.2.sz.mell.'!C38</f>
        <v>0</v>
      </c>
      <c r="D38" s="691"/>
      <c r="E38" s="691"/>
      <c r="F38" s="691"/>
      <c r="G38" s="691"/>
      <c r="H38" s="691"/>
      <c r="I38" s="384"/>
      <c r="J38" s="668">
        <f t="shared" si="2"/>
        <v>0</v>
      </c>
      <c r="K38" s="396">
        <f t="shared" ref="K38:K48" si="10">C38+J38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1378">
        <f>'KV_9.1.2.sz.mell.'!C39</f>
        <v>0</v>
      </c>
      <c r="D39" s="692"/>
      <c r="E39" s="692"/>
      <c r="F39" s="692"/>
      <c r="G39" s="692"/>
      <c r="H39" s="692"/>
      <c r="I39" s="383"/>
      <c r="J39" s="686">
        <f t="shared" si="2"/>
        <v>0</v>
      </c>
      <c r="K39" s="752">
        <f t="shared" si="10"/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1378">
        <f>'KV_9.1.2.sz.mell.'!C40</f>
        <v>0</v>
      </c>
      <c r="D40" s="692"/>
      <c r="E40" s="692"/>
      <c r="F40" s="692"/>
      <c r="G40" s="692"/>
      <c r="H40" s="692"/>
      <c r="I40" s="383"/>
      <c r="J40" s="686">
        <f t="shared" si="2"/>
        <v>0</v>
      </c>
      <c r="K40" s="752">
        <f t="shared" si="10"/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1378">
        <f>'KV_9.1.2.sz.mell.'!C41</f>
        <v>0</v>
      </c>
      <c r="D41" s="692"/>
      <c r="E41" s="692"/>
      <c r="F41" s="692"/>
      <c r="G41" s="692"/>
      <c r="H41" s="692"/>
      <c r="I41" s="383"/>
      <c r="J41" s="686">
        <f t="shared" si="2"/>
        <v>0</v>
      </c>
      <c r="K41" s="752">
        <f t="shared" si="10"/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1378">
        <f>'KV_9.1.2.sz.mell.'!C42</f>
        <v>0</v>
      </c>
      <c r="D42" s="692"/>
      <c r="E42" s="692"/>
      <c r="F42" s="692"/>
      <c r="G42" s="692"/>
      <c r="H42" s="692"/>
      <c r="I42" s="383"/>
      <c r="J42" s="686">
        <f t="shared" si="2"/>
        <v>0</v>
      </c>
      <c r="K42" s="752">
        <f t="shared" si="10"/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1378">
        <f>'KV_9.1.2.sz.mell.'!C43</f>
        <v>0</v>
      </c>
      <c r="D43" s="692"/>
      <c r="E43" s="692"/>
      <c r="F43" s="692"/>
      <c r="G43" s="692"/>
      <c r="H43" s="692"/>
      <c r="I43" s="383"/>
      <c r="J43" s="686">
        <f t="shared" si="2"/>
        <v>0</v>
      </c>
      <c r="K43" s="752">
        <f t="shared" si="10"/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1378">
        <f>'KV_9.1.2.sz.mell.'!C44</f>
        <v>0</v>
      </c>
      <c r="D44" s="692"/>
      <c r="E44" s="692"/>
      <c r="F44" s="692"/>
      <c r="G44" s="692"/>
      <c r="H44" s="692"/>
      <c r="I44" s="383"/>
      <c r="J44" s="686">
        <f t="shared" si="2"/>
        <v>0</v>
      </c>
      <c r="K44" s="752">
        <f t="shared" si="10"/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1378">
        <f>'KV_9.1.2.sz.mell.'!C45</f>
        <v>0</v>
      </c>
      <c r="D45" s="692"/>
      <c r="E45" s="692"/>
      <c r="F45" s="692"/>
      <c r="G45" s="692"/>
      <c r="H45" s="692"/>
      <c r="I45" s="383"/>
      <c r="J45" s="686">
        <f t="shared" si="2"/>
        <v>0</v>
      </c>
      <c r="K45" s="752">
        <f t="shared" si="10"/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1386">
        <f>'KV_9.1.2.sz.mell.'!C46</f>
        <v>0</v>
      </c>
      <c r="D46" s="754"/>
      <c r="E46" s="754"/>
      <c r="F46" s="754"/>
      <c r="G46" s="754"/>
      <c r="H46" s="754"/>
      <c r="I46" s="386"/>
      <c r="J46" s="679">
        <f t="shared" si="2"/>
        <v>0</v>
      </c>
      <c r="K46" s="755">
        <f t="shared" si="10"/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1387">
        <f>'KV_9.1.2.sz.mell.'!C47</f>
        <v>0</v>
      </c>
      <c r="D47" s="756"/>
      <c r="E47" s="756"/>
      <c r="F47" s="756"/>
      <c r="G47" s="756"/>
      <c r="H47" s="756"/>
      <c r="I47" s="387"/>
      <c r="J47" s="757">
        <f t="shared" si="2"/>
        <v>0</v>
      </c>
      <c r="K47" s="758">
        <f t="shared" si="10"/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1387">
        <f>'KV_9.1.2.sz.mell.'!C48</f>
        <v>0</v>
      </c>
      <c r="D48" s="756"/>
      <c r="E48" s="756"/>
      <c r="F48" s="756"/>
      <c r="G48" s="756"/>
      <c r="H48" s="756"/>
      <c r="I48" s="387"/>
      <c r="J48" s="757">
        <f t="shared" si="2"/>
        <v>0</v>
      </c>
      <c r="K48" s="758">
        <f t="shared" si="10"/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694">
        <f>'KV_9.1.2.sz.mell.'!C49</f>
        <v>0</v>
      </c>
      <c r="D49" s="694">
        <f t="shared" ref="D49:K49" si="11">SUM(D50:D54)</f>
        <v>0</v>
      </c>
      <c r="E49" s="694">
        <f t="shared" si="11"/>
        <v>0</v>
      </c>
      <c r="F49" s="694">
        <f t="shared" si="11"/>
        <v>0</v>
      </c>
      <c r="G49" s="694">
        <f t="shared" si="11"/>
        <v>0</v>
      </c>
      <c r="H49" s="694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1388">
        <f>'KV_9.1.2.sz.mell.'!C50</f>
        <v>0</v>
      </c>
      <c r="D50" s="759"/>
      <c r="E50" s="759"/>
      <c r="F50" s="759"/>
      <c r="G50" s="759"/>
      <c r="H50" s="759"/>
      <c r="I50" s="447"/>
      <c r="J50" s="672">
        <f t="shared" si="2"/>
        <v>0</v>
      </c>
      <c r="K50" s="760">
        <f>C50+J50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1386">
        <f>'KV_9.1.2.sz.mell.'!C51</f>
        <v>0</v>
      </c>
      <c r="D51" s="754"/>
      <c r="E51" s="754"/>
      <c r="F51" s="754"/>
      <c r="G51" s="754"/>
      <c r="H51" s="754"/>
      <c r="I51" s="386"/>
      <c r="J51" s="679">
        <f t="shared" si="2"/>
        <v>0</v>
      </c>
      <c r="K51" s="755">
        <f>C51+J51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1386">
        <f>'KV_9.1.2.sz.mell.'!C52</f>
        <v>0</v>
      </c>
      <c r="D52" s="754"/>
      <c r="E52" s="754"/>
      <c r="F52" s="754"/>
      <c r="G52" s="754"/>
      <c r="H52" s="754"/>
      <c r="I52" s="386"/>
      <c r="J52" s="679">
        <f t="shared" si="2"/>
        <v>0</v>
      </c>
      <c r="K52" s="755">
        <f>C52+J52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1386">
        <f>'KV_9.1.2.sz.mell.'!C53</f>
        <v>0</v>
      </c>
      <c r="D53" s="754"/>
      <c r="E53" s="754"/>
      <c r="F53" s="754"/>
      <c r="G53" s="754"/>
      <c r="H53" s="754"/>
      <c r="I53" s="386"/>
      <c r="J53" s="679">
        <f t="shared" si="2"/>
        <v>0</v>
      </c>
      <c r="K53" s="755">
        <f>C53+J53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1389">
        <f>'KV_9.1.2.sz.mell.'!C54</f>
        <v>0</v>
      </c>
      <c r="D54" s="761"/>
      <c r="E54" s="761"/>
      <c r="F54" s="761"/>
      <c r="G54" s="761"/>
      <c r="H54" s="761"/>
      <c r="I54" s="675"/>
      <c r="J54" s="676">
        <f t="shared" si="2"/>
        <v>0</v>
      </c>
      <c r="K54" s="762">
        <f>C54+J54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694">
        <f>'KV_9.1.2.sz.mell.'!C55</f>
        <v>0</v>
      </c>
      <c r="D55" s="694">
        <f t="shared" ref="D55:K55" si="12">SUM(D56:D58)</f>
        <v>0</v>
      </c>
      <c r="E55" s="694">
        <f t="shared" si="12"/>
        <v>0</v>
      </c>
      <c r="F55" s="694">
        <f t="shared" si="12"/>
        <v>0</v>
      </c>
      <c r="G55" s="694">
        <f t="shared" si="12"/>
        <v>0</v>
      </c>
      <c r="H55" s="694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1377">
        <f>'KV_9.1.2.sz.mell.'!C56</f>
        <v>0</v>
      </c>
      <c r="D56" s="691"/>
      <c r="E56" s="691"/>
      <c r="F56" s="691"/>
      <c r="G56" s="691"/>
      <c r="H56" s="691"/>
      <c r="I56" s="384"/>
      <c r="J56" s="668">
        <f t="shared" si="2"/>
        <v>0</v>
      </c>
      <c r="K56" s="396">
        <f>C56+J56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1378">
        <f>'KV_9.1.2.sz.mell.'!C57</f>
        <v>0</v>
      </c>
      <c r="D57" s="692"/>
      <c r="E57" s="692"/>
      <c r="F57" s="692"/>
      <c r="G57" s="692"/>
      <c r="H57" s="692"/>
      <c r="I57" s="383"/>
      <c r="J57" s="686">
        <f t="shared" si="2"/>
        <v>0</v>
      </c>
      <c r="K57" s="752">
        <f>C57+J57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1378">
        <f>'KV_9.1.2.sz.mell.'!C58</f>
        <v>0</v>
      </c>
      <c r="D58" s="692"/>
      <c r="E58" s="692"/>
      <c r="F58" s="692"/>
      <c r="G58" s="692"/>
      <c r="H58" s="692"/>
      <c r="I58" s="383"/>
      <c r="J58" s="686">
        <f t="shared" si="2"/>
        <v>0</v>
      </c>
      <c r="K58" s="752">
        <f>C58+J58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1379">
        <f>'KV_9.1.2.sz.mell.'!C59</f>
        <v>0</v>
      </c>
      <c r="D59" s="693"/>
      <c r="E59" s="693"/>
      <c r="F59" s="693"/>
      <c r="G59" s="693"/>
      <c r="H59" s="693"/>
      <c r="I59" s="385"/>
      <c r="J59" s="688">
        <f t="shared" si="2"/>
        <v>0</v>
      </c>
      <c r="K59" s="753">
        <f>C59+J59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694">
        <f>'KV_9.1.2.sz.mell.'!C60</f>
        <v>0</v>
      </c>
      <c r="D60" s="694">
        <f t="shared" ref="D60:K60" si="13">SUM(D61:D63)</f>
        <v>0</v>
      </c>
      <c r="E60" s="694">
        <f t="shared" si="13"/>
        <v>0</v>
      </c>
      <c r="F60" s="694">
        <f t="shared" si="13"/>
        <v>0</v>
      </c>
      <c r="G60" s="694">
        <f t="shared" si="13"/>
        <v>0</v>
      </c>
      <c r="H60" s="694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1386">
        <f>'KV_9.1.2.sz.mell.'!C61</f>
        <v>0</v>
      </c>
      <c r="D61" s="754"/>
      <c r="E61" s="754"/>
      <c r="F61" s="754"/>
      <c r="G61" s="754"/>
      <c r="H61" s="754"/>
      <c r="I61" s="386"/>
      <c r="J61" s="679">
        <f t="shared" si="2"/>
        <v>0</v>
      </c>
      <c r="K61" s="755">
        <f>C61+J61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1386">
        <f>'KV_9.1.2.sz.mell.'!C62</f>
        <v>0</v>
      </c>
      <c r="D62" s="754"/>
      <c r="E62" s="754"/>
      <c r="F62" s="754"/>
      <c r="G62" s="754"/>
      <c r="H62" s="754"/>
      <c r="I62" s="386"/>
      <c r="J62" s="679">
        <f t="shared" si="2"/>
        <v>0</v>
      </c>
      <c r="K62" s="755">
        <f>C62+J62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1386">
        <f>'KV_9.1.2.sz.mell.'!C63</f>
        <v>0</v>
      </c>
      <c r="D63" s="754"/>
      <c r="E63" s="754"/>
      <c r="F63" s="754"/>
      <c r="G63" s="754"/>
      <c r="H63" s="754"/>
      <c r="I63" s="386"/>
      <c r="J63" s="679">
        <f t="shared" si="2"/>
        <v>0</v>
      </c>
      <c r="K63" s="755">
        <f>C63+J63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1386">
        <f>'KV_9.1.2.sz.mell.'!C64</f>
        <v>0</v>
      </c>
      <c r="D64" s="754"/>
      <c r="E64" s="754"/>
      <c r="F64" s="754"/>
      <c r="G64" s="754"/>
      <c r="H64" s="754"/>
      <c r="I64" s="386"/>
      <c r="J64" s="679">
        <f t="shared" si="2"/>
        <v>0</v>
      </c>
      <c r="K64" s="755">
        <f>C64+J64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695">
        <f>'KV_9.1.2.sz.mell.'!C65</f>
        <v>9099230</v>
      </c>
      <c r="D65" s="695">
        <f t="shared" ref="D65:K65" si="14">+D8+D15+D22+D29+D37+D49+D55+D60</f>
        <v>0</v>
      </c>
      <c r="E65" s="695">
        <f t="shared" si="14"/>
        <v>0</v>
      </c>
      <c r="F65" s="695">
        <f t="shared" si="14"/>
        <v>0</v>
      </c>
      <c r="G65" s="695">
        <f t="shared" si="14"/>
        <v>0</v>
      </c>
      <c r="H65" s="695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9099230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694">
        <f>'KV_9.1.2.sz.mell.'!C66</f>
        <v>0</v>
      </c>
      <c r="D66" s="694">
        <f t="shared" ref="D66:K66" si="15">SUM(D67:D69)</f>
        <v>0</v>
      </c>
      <c r="E66" s="694">
        <f t="shared" si="15"/>
        <v>0</v>
      </c>
      <c r="F66" s="694">
        <f t="shared" si="15"/>
        <v>0</v>
      </c>
      <c r="G66" s="694">
        <f t="shared" si="15"/>
        <v>0</v>
      </c>
      <c r="H66" s="694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1386">
        <f>'KV_9.1.2.sz.mell.'!C67</f>
        <v>0</v>
      </c>
      <c r="D67" s="754"/>
      <c r="E67" s="754"/>
      <c r="F67" s="754"/>
      <c r="G67" s="754"/>
      <c r="H67" s="754"/>
      <c r="I67" s="386"/>
      <c r="J67" s="679">
        <f>D67+E67+F67+G67+H67+I67</f>
        <v>0</v>
      </c>
      <c r="K67" s="755">
        <f>C67+J67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1386">
        <f>'KV_9.1.2.sz.mell.'!C68</f>
        <v>0</v>
      </c>
      <c r="D68" s="754"/>
      <c r="E68" s="754"/>
      <c r="F68" s="754"/>
      <c r="G68" s="754"/>
      <c r="H68" s="754"/>
      <c r="I68" s="386"/>
      <c r="J68" s="679">
        <f>D68+E68+F68+G68+H68+I68</f>
        <v>0</v>
      </c>
      <c r="K68" s="755">
        <f>C68+J68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1389">
        <f>'KV_9.1.2.sz.mell.'!C69</f>
        <v>0</v>
      </c>
      <c r="D69" s="761"/>
      <c r="E69" s="761"/>
      <c r="F69" s="761"/>
      <c r="G69" s="761"/>
      <c r="H69" s="761"/>
      <c r="I69" s="675"/>
      <c r="J69" s="676">
        <f>D69+E69+F69+G69+H69+I69</f>
        <v>0</v>
      </c>
      <c r="K69" s="762">
        <f>C69+J69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'KV_9.1.2.sz.mell.'!C70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1" customFormat="1" ht="12" customHeight="1" x14ac:dyDescent="0.2">
      <c r="A71" s="1299" t="s">
        <v>147</v>
      </c>
      <c r="B71" s="1201" t="s">
        <v>310</v>
      </c>
      <c r="C71" s="679">
        <f>'KV_9.1.2.sz.mell.'!C71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755">
        <f>C71+J71</f>
        <v>0</v>
      </c>
    </row>
    <row r="72" spans="1:11" s="1301" customFormat="1" ht="12" customHeight="1" x14ac:dyDescent="0.2">
      <c r="A72" s="1300" t="s">
        <v>148</v>
      </c>
      <c r="B72" s="1201" t="s">
        <v>565</v>
      </c>
      <c r="C72" s="679">
        <f>'KV_9.1.2.sz.mell.'!C72</f>
        <v>0</v>
      </c>
      <c r="D72" s="386"/>
      <c r="E72" s="386"/>
      <c r="F72" s="386"/>
      <c r="G72" s="386"/>
      <c r="H72" s="386"/>
      <c r="I72" s="386"/>
      <c r="J72" s="679">
        <f>D72+E72+F72+G72+H72+I72</f>
        <v>0</v>
      </c>
      <c r="K72" s="755">
        <f>C72+J72</f>
        <v>0</v>
      </c>
    </row>
    <row r="73" spans="1:11" s="1301" customFormat="1" ht="12" customHeight="1" x14ac:dyDescent="0.2">
      <c r="A73" s="1300" t="s">
        <v>333</v>
      </c>
      <c r="B73" s="1201" t="s">
        <v>311</v>
      </c>
      <c r="C73" s="679">
        <f>'KV_9.1.2.sz.mell.'!C73</f>
        <v>0</v>
      </c>
      <c r="D73" s="386"/>
      <c r="E73" s="386"/>
      <c r="F73" s="386"/>
      <c r="G73" s="386"/>
      <c r="H73" s="386"/>
      <c r="I73" s="386"/>
      <c r="J73" s="679">
        <f>D73+E73+F73+G73+H73+I73</f>
        <v>0</v>
      </c>
      <c r="K73" s="755">
        <f>C73+J73</f>
        <v>0</v>
      </c>
    </row>
    <row r="74" spans="1:11" s="1301" customFormat="1" ht="12" customHeight="1" thickBot="1" x14ac:dyDescent="0.25">
      <c r="A74" s="1302" t="s">
        <v>334</v>
      </c>
      <c r="B74" s="1202" t="s">
        <v>566</v>
      </c>
      <c r="C74" s="679">
        <f>'KV_9.1.2.sz.mell.'!C74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755">
        <f>C74+J74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'KV_9.1.2.sz.mell.'!C75</f>
        <v>0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'KV_9.1.2.sz.mell.'!C76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755">
        <f>C76+J76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'KV_9.1.2.sz.mell.'!C77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755">
        <f>C77+J77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'KV_9.1.2.sz.mell.'!C78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'KV_9.1.2.sz.mell.'!C79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755">
        <f>C79+J79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'KV_9.1.2.sz.mell.'!C80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755">
        <f>C80+J80</f>
        <v>0</v>
      </c>
    </row>
    <row r="81" spans="1:11" s="1301" customFormat="1" ht="12" customHeight="1" thickBot="1" x14ac:dyDescent="0.25">
      <c r="A81" s="1302" t="s">
        <v>339</v>
      </c>
      <c r="B81" s="1307" t="s">
        <v>744</v>
      </c>
      <c r="C81" s="679">
        <f>'KV_9.1.2.sz.mell.'!C81</f>
        <v>0</v>
      </c>
      <c r="D81" s="386"/>
      <c r="E81" s="386"/>
      <c r="F81" s="386"/>
      <c r="G81" s="386"/>
      <c r="H81" s="386"/>
      <c r="I81" s="386"/>
      <c r="J81" s="679">
        <f>D81+E81+F81+G81+H81+I81</f>
        <v>0</v>
      </c>
      <c r="K81" s="755">
        <f>C81+J81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'KV_9.1.2.sz.mell.'!C82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'KV_9.1.2.sz.mell.'!C83</f>
        <v>0</v>
      </c>
      <c r="D83" s="386"/>
      <c r="E83" s="386"/>
      <c r="F83" s="386"/>
      <c r="G83" s="386"/>
      <c r="H83" s="386"/>
      <c r="I83" s="386"/>
      <c r="J83" s="679">
        <f t="shared" ref="J83:J88" si="20">D83+E83+F83+G83+H83+I83</f>
        <v>0</v>
      </c>
      <c r="K83" s="755">
        <f t="shared" ref="K83:K88" si="21">C83+J83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'KV_9.1.2.sz.mell.'!C84</f>
        <v>0</v>
      </c>
      <c r="D84" s="386"/>
      <c r="E84" s="386"/>
      <c r="F84" s="386"/>
      <c r="G84" s="386"/>
      <c r="H84" s="386"/>
      <c r="I84" s="386"/>
      <c r="J84" s="679">
        <f t="shared" si="20"/>
        <v>0</v>
      </c>
      <c r="K84" s="755">
        <f t="shared" si="21"/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'KV_9.1.2.sz.mell.'!C85</f>
        <v>0</v>
      </c>
      <c r="D85" s="386"/>
      <c r="E85" s="386"/>
      <c r="F85" s="386"/>
      <c r="G85" s="386"/>
      <c r="H85" s="386"/>
      <c r="I85" s="386"/>
      <c r="J85" s="679">
        <f t="shared" si="20"/>
        <v>0</v>
      </c>
      <c r="K85" s="755">
        <f t="shared" si="21"/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'KV_9.1.2.sz.mell.'!C86</f>
        <v>0</v>
      </c>
      <c r="D86" s="386"/>
      <c r="E86" s="386"/>
      <c r="F86" s="386"/>
      <c r="G86" s="386"/>
      <c r="H86" s="386"/>
      <c r="I86" s="386"/>
      <c r="J86" s="679">
        <f t="shared" si="20"/>
        <v>0</v>
      </c>
      <c r="K86" s="755">
        <f t="shared" si="21"/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'KV_9.1.2.sz.mell.'!C87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'KV_9.1.2.sz.mell.'!C88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'KV_9.1.2.sz.mell.'!C89</f>
        <v>0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'KV_9.1.2.sz.mell.'!C90</f>
        <v>9099230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9099230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764">
        <f>'KV_9.1.2.sz.mell.'!C93</f>
        <v>9099230</v>
      </c>
      <c r="D93" s="764">
        <f t="shared" ref="D93:K93" si="24">+D94+D95+D96+D97+D98+D111</f>
        <v>0</v>
      </c>
      <c r="E93" s="764">
        <f t="shared" si="24"/>
        <v>0</v>
      </c>
      <c r="F93" s="764">
        <f t="shared" si="24"/>
        <v>0</v>
      </c>
      <c r="G93" s="764">
        <f t="shared" si="24"/>
        <v>0</v>
      </c>
      <c r="H93" s="764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9099230</v>
      </c>
    </row>
    <row r="94" spans="1:11" ht="12" customHeight="1" x14ac:dyDescent="0.2">
      <c r="A94" s="1315" t="s">
        <v>97</v>
      </c>
      <c r="B94" s="1163" t="s">
        <v>48</v>
      </c>
      <c r="C94" s="1390">
        <f>'KV_9.1.2.sz.mell.'!C94</f>
        <v>5735200</v>
      </c>
      <c r="D94" s="765"/>
      <c r="E94" s="765"/>
      <c r="F94" s="765"/>
      <c r="G94" s="765"/>
      <c r="H94" s="765"/>
      <c r="I94" s="483"/>
      <c r="J94" s="684">
        <f t="shared" ref="J94:J113" si="25">D94+E94+F94+G94+H94+I94</f>
        <v>0</v>
      </c>
      <c r="K94" s="766">
        <f t="shared" ref="K94:K113" si="26">C94+J94</f>
        <v>5735200</v>
      </c>
    </row>
    <row r="95" spans="1:11" ht="12" customHeight="1" x14ac:dyDescent="0.2">
      <c r="A95" s="1300" t="s">
        <v>98</v>
      </c>
      <c r="B95" s="1165" t="s">
        <v>181</v>
      </c>
      <c r="C95" s="686">
        <f>'KV_9.1.2.sz.mell.'!C95</f>
        <v>895656</v>
      </c>
      <c r="D95" s="383"/>
      <c r="E95" s="383"/>
      <c r="F95" s="383"/>
      <c r="G95" s="383"/>
      <c r="H95" s="383"/>
      <c r="I95" s="383"/>
      <c r="J95" s="686">
        <f t="shared" si="25"/>
        <v>0</v>
      </c>
      <c r="K95" s="752">
        <f t="shared" si="26"/>
        <v>895656</v>
      </c>
    </row>
    <row r="96" spans="1:11" ht="12" customHeight="1" x14ac:dyDescent="0.2">
      <c r="A96" s="1300" t="s">
        <v>99</v>
      </c>
      <c r="B96" s="1165" t="s">
        <v>138</v>
      </c>
      <c r="C96" s="688">
        <f>'KV_9.1.2.sz.mell.'!C96</f>
        <v>2468374</v>
      </c>
      <c r="D96" s="385"/>
      <c r="E96" s="385"/>
      <c r="F96" s="385"/>
      <c r="G96" s="385"/>
      <c r="H96" s="383"/>
      <c r="I96" s="385"/>
      <c r="J96" s="688">
        <f t="shared" si="25"/>
        <v>0</v>
      </c>
      <c r="K96" s="753">
        <f t="shared" si="26"/>
        <v>2468374</v>
      </c>
    </row>
    <row r="97" spans="1:11" ht="12" customHeight="1" x14ac:dyDescent="0.2">
      <c r="A97" s="1300" t="s">
        <v>100</v>
      </c>
      <c r="B97" s="1217" t="s">
        <v>182</v>
      </c>
      <c r="C97" s="688">
        <f>'KV_9.1.2.sz.mell.'!C97</f>
        <v>0</v>
      </c>
      <c r="D97" s="385"/>
      <c r="E97" s="385"/>
      <c r="F97" s="385"/>
      <c r="G97" s="385"/>
      <c r="H97" s="385"/>
      <c r="I97" s="385"/>
      <c r="J97" s="688">
        <f t="shared" si="25"/>
        <v>0</v>
      </c>
      <c r="K97" s="753">
        <f t="shared" si="26"/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'KV_9.1.2.sz.mell.'!C98</f>
        <v>0</v>
      </c>
      <c r="D98" s="385"/>
      <c r="E98" s="385"/>
      <c r="F98" s="385"/>
      <c r="G98" s="385"/>
      <c r="H98" s="385"/>
      <c r="I98" s="385"/>
      <c r="J98" s="688">
        <f t="shared" si="25"/>
        <v>0</v>
      </c>
      <c r="K98" s="753">
        <f t="shared" si="26"/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'KV_9.1.2.sz.mell.'!C99</f>
        <v>0</v>
      </c>
      <c r="D99" s="385"/>
      <c r="E99" s="385"/>
      <c r="F99" s="385"/>
      <c r="G99" s="385"/>
      <c r="H99" s="385"/>
      <c r="I99" s="385"/>
      <c r="J99" s="688">
        <f t="shared" si="25"/>
        <v>0</v>
      </c>
      <c r="K99" s="753">
        <f t="shared" si="26"/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'KV_9.1.2.sz.mell.'!C100</f>
        <v>0</v>
      </c>
      <c r="D100" s="385"/>
      <c r="E100" s="385"/>
      <c r="F100" s="385"/>
      <c r="G100" s="385"/>
      <c r="H100" s="385"/>
      <c r="I100" s="385"/>
      <c r="J100" s="688">
        <f t="shared" si="25"/>
        <v>0</v>
      </c>
      <c r="K100" s="753">
        <f t="shared" si="26"/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'KV_9.1.2.sz.mell.'!C101</f>
        <v>0</v>
      </c>
      <c r="D101" s="385"/>
      <c r="E101" s="385"/>
      <c r="F101" s="385"/>
      <c r="G101" s="385"/>
      <c r="H101" s="385"/>
      <c r="I101" s="385"/>
      <c r="J101" s="688">
        <f t="shared" si="25"/>
        <v>0</v>
      </c>
      <c r="K101" s="753">
        <f t="shared" si="26"/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'KV_9.1.2.sz.mell.'!C102</f>
        <v>0</v>
      </c>
      <c r="D102" s="385"/>
      <c r="E102" s="385"/>
      <c r="F102" s="385"/>
      <c r="G102" s="385"/>
      <c r="H102" s="385"/>
      <c r="I102" s="385"/>
      <c r="J102" s="688">
        <f t="shared" si="25"/>
        <v>0</v>
      </c>
      <c r="K102" s="753">
        <f t="shared" si="26"/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'KV_9.1.2.sz.mell.'!C103</f>
        <v>0</v>
      </c>
      <c r="D103" s="385"/>
      <c r="E103" s="385"/>
      <c r="F103" s="385"/>
      <c r="G103" s="385"/>
      <c r="H103" s="385"/>
      <c r="I103" s="385"/>
      <c r="J103" s="688">
        <f t="shared" si="25"/>
        <v>0</v>
      </c>
      <c r="K103" s="753">
        <f t="shared" si="26"/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'KV_9.1.2.sz.mell.'!C104</f>
        <v>0</v>
      </c>
      <c r="D104" s="385"/>
      <c r="E104" s="385"/>
      <c r="F104" s="385"/>
      <c r="G104" s="385"/>
      <c r="H104" s="385"/>
      <c r="I104" s="385"/>
      <c r="J104" s="688">
        <f t="shared" si="25"/>
        <v>0</v>
      </c>
      <c r="K104" s="753">
        <f t="shared" si="26"/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'KV_9.1.2.sz.mell.'!C105</f>
        <v>0</v>
      </c>
      <c r="D105" s="385"/>
      <c r="E105" s="385"/>
      <c r="F105" s="385"/>
      <c r="G105" s="385"/>
      <c r="H105" s="385"/>
      <c r="I105" s="385"/>
      <c r="J105" s="688">
        <f t="shared" si="25"/>
        <v>0</v>
      </c>
      <c r="K105" s="753">
        <f t="shared" si="26"/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'KV_9.1.2.sz.mell.'!C106</f>
        <v>0</v>
      </c>
      <c r="D106" s="385"/>
      <c r="E106" s="385"/>
      <c r="F106" s="385"/>
      <c r="G106" s="385"/>
      <c r="H106" s="385"/>
      <c r="I106" s="385"/>
      <c r="J106" s="688">
        <f t="shared" si="25"/>
        <v>0</v>
      </c>
      <c r="K106" s="753">
        <f t="shared" si="26"/>
        <v>0</v>
      </c>
    </row>
    <row r="107" spans="1:11" ht="12" customHeight="1" x14ac:dyDescent="0.2">
      <c r="A107" s="1300" t="s">
        <v>344</v>
      </c>
      <c r="B107" s="1221" t="s">
        <v>351</v>
      </c>
      <c r="C107" s="688">
        <f>'KV_9.1.2.sz.mell.'!C107</f>
        <v>0</v>
      </c>
      <c r="D107" s="385"/>
      <c r="E107" s="385"/>
      <c r="F107" s="385"/>
      <c r="G107" s="385"/>
      <c r="H107" s="385"/>
      <c r="I107" s="385"/>
      <c r="J107" s="688">
        <f t="shared" si="25"/>
        <v>0</v>
      </c>
      <c r="K107" s="753">
        <f t="shared" si="26"/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'KV_9.1.2.sz.mell.'!C108</f>
        <v>0</v>
      </c>
      <c r="D108" s="385"/>
      <c r="E108" s="385"/>
      <c r="F108" s="385"/>
      <c r="G108" s="385"/>
      <c r="H108" s="385"/>
      <c r="I108" s="385"/>
      <c r="J108" s="688">
        <f t="shared" si="25"/>
        <v>0</v>
      </c>
      <c r="K108" s="753">
        <f t="shared" si="26"/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'KV_9.1.2.sz.mell.'!C109</f>
        <v>0</v>
      </c>
      <c r="D109" s="385"/>
      <c r="E109" s="385"/>
      <c r="F109" s="385"/>
      <c r="G109" s="385"/>
      <c r="H109" s="385"/>
      <c r="I109" s="385"/>
      <c r="J109" s="688">
        <f t="shared" si="25"/>
        <v>0</v>
      </c>
      <c r="K109" s="753">
        <f t="shared" si="26"/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'KV_9.1.2.sz.mell.'!C110</f>
        <v>0</v>
      </c>
      <c r="D110" s="383"/>
      <c r="E110" s="383"/>
      <c r="F110" s="383"/>
      <c r="G110" s="383"/>
      <c r="H110" s="383"/>
      <c r="I110" s="383"/>
      <c r="J110" s="686">
        <f t="shared" si="25"/>
        <v>0</v>
      </c>
      <c r="K110" s="752">
        <f t="shared" si="26"/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'KV_9.1.2.sz.mell.'!C111</f>
        <v>0</v>
      </c>
      <c r="D111" s="383"/>
      <c r="E111" s="383"/>
      <c r="F111" s="383"/>
      <c r="G111" s="383"/>
      <c r="H111" s="383"/>
      <c r="I111" s="383"/>
      <c r="J111" s="686">
        <f t="shared" si="25"/>
        <v>0</v>
      </c>
      <c r="K111" s="752">
        <f t="shared" si="26"/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'KV_9.1.2.sz.mell.'!C112</f>
        <v>0</v>
      </c>
      <c r="D112" s="385"/>
      <c r="E112" s="385"/>
      <c r="F112" s="385"/>
      <c r="G112" s="385"/>
      <c r="H112" s="385"/>
      <c r="I112" s="385"/>
      <c r="J112" s="688">
        <f t="shared" si="25"/>
        <v>0</v>
      </c>
      <c r="K112" s="753">
        <f t="shared" si="26"/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'KV_9.1.2.sz.mell.'!C113</f>
        <v>0</v>
      </c>
      <c r="D113" s="484"/>
      <c r="E113" s="484"/>
      <c r="F113" s="484"/>
      <c r="G113" s="484"/>
      <c r="H113" s="484"/>
      <c r="I113" s="484"/>
      <c r="J113" s="690">
        <f t="shared" si="25"/>
        <v>0</v>
      </c>
      <c r="K113" s="767">
        <f t="shared" si="26"/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'KV_9.1.2.sz.mell.'!C114</f>
        <v>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'KV_9.1.2.sz.mell.'!C115</f>
        <v>0</v>
      </c>
      <c r="D115" s="384"/>
      <c r="E115" s="384"/>
      <c r="F115" s="384"/>
      <c r="G115" s="384"/>
      <c r="H115" s="384"/>
      <c r="I115" s="384"/>
      <c r="J115" s="668">
        <f t="shared" ref="J115:J127" si="28">D115+E115+F115+G115+H115+I115</f>
        <v>0</v>
      </c>
      <c r="K115" s="396">
        <f t="shared" ref="K115:K127" si="29">C115+J115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'KV_9.1.2.sz.mell.'!C116</f>
        <v>0</v>
      </c>
      <c r="D116" s="384"/>
      <c r="E116" s="384"/>
      <c r="F116" s="384"/>
      <c r="G116" s="384"/>
      <c r="H116" s="384"/>
      <c r="I116" s="384"/>
      <c r="J116" s="668">
        <f t="shared" si="28"/>
        <v>0</v>
      </c>
      <c r="K116" s="396">
        <f t="shared" si="29"/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'KV_9.1.2.sz.mell.'!C117</f>
        <v>0</v>
      </c>
      <c r="D117" s="383"/>
      <c r="E117" s="383"/>
      <c r="F117" s="383"/>
      <c r="G117" s="383"/>
      <c r="H117" s="383"/>
      <c r="I117" s="383"/>
      <c r="J117" s="686">
        <f t="shared" si="28"/>
        <v>0</v>
      </c>
      <c r="K117" s="752">
        <f t="shared" si="29"/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'KV_9.1.2.sz.mell.'!C118</f>
        <v>0</v>
      </c>
      <c r="D118" s="383"/>
      <c r="E118" s="383"/>
      <c r="F118" s="383"/>
      <c r="G118" s="383"/>
      <c r="H118" s="383"/>
      <c r="I118" s="383"/>
      <c r="J118" s="686">
        <f t="shared" si="28"/>
        <v>0</v>
      </c>
      <c r="K118" s="752">
        <f t="shared" si="29"/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'KV_9.1.2.sz.mell.'!C119</f>
        <v>0</v>
      </c>
      <c r="D119" s="383"/>
      <c r="E119" s="383"/>
      <c r="F119" s="383"/>
      <c r="G119" s="383"/>
      <c r="H119" s="383"/>
      <c r="I119" s="383"/>
      <c r="J119" s="686">
        <f t="shared" si="28"/>
        <v>0</v>
      </c>
      <c r="K119" s="752">
        <f t="shared" si="29"/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'KV_9.1.2.sz.mell.'!C120</f>
        <v>0</v>
      </c>
      <c r="D120" s="383"/>
      <c r="E120" s="383"/>
      <c r="F120" s="383"/>
      <c r="G120" s="383"/>
      <c r="H120" s="383"/>
      <c r="I120" s="383"/>
      <c r="J120" s="686">
        <f t="shared" si="28"/>
        <v>0</v>
      </c>
      <c r="K120" s="752">
        <f t="shared" si="29"/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'KV_9.1.2.sz.mell.'!C121</f>
        <v>0</v>
      </c>
      <c r="D121" s="383"/>
      <c r="E121" s="383"/>
      <c r="F121" s="383"/>
      <c r="G121" s="383"/>
      <c r="H121" s="383"/>
      <c r="I121" s="383"/>
      <c r="J121" s="686">
        <f t="shared" si="28"/>
        <v>0</v>
      </c>
      <c r="K121" s="752">
        <f t="shared" si="29"/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'KV_9.1.2.sz.mell.'!C122</f>
        <v>0</v>
      </c>
      <c r="D122" s="383"/>
      <c r="E122" s="383"/>
      <c r="F122" s="383"/>
      <c r="G122" s="383"/>
      <c r="H122" s="383"/>
      <c r="I122" s="383"/>
      <c r="J122" s="686">
        <f t="shared" si="28"/>
        <v>0</v>
      </c>
      <c r="K122" s="752">
        <f t="shared" si="29"/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'KV_9.1.2.sz.mell.'!C123</f>
        <v>0</v>
      </c>
      <c r="D123" s="383"/>
      <c r="E123" s="383"/>
      <c r="F123" s="383"/>
      <c r="G123" s="383"/>
      <c r="H123" s="383"/>
      <c r="I123" s="383"/>
      <c r="J123" s="686">
        <f t="shared" si="28"/>
        <v>0</v>
      </c>
      <c r="K123" s="752">
        <f t="shared" si="29"/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'KV_9.1.2.sz.mell.'!C124</f>
        <v>0</v>
      </c>
      <c r="D124" s="383"/>
      <c r="E124" s="383"/>
      <c r="F124" s="383"/>
      <c r="G124" s="383"/>
      <c r="H124" s="383"/>
      <c r="I124" s="383"/>
      <c r="J124" s="686">
        <f t="shared" si="28"/>
        <v>0</v>
      </c>
      <c r="K124" s="752">
        <f t="shared" si="29"/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'KV_9.1.2.sz.mell.'!C125</f>
        <v>0</v>
      </c>
      <c r="D125" s="383"/>
      <c r="E125" s="383"/>
      <c r="F125" s="383"/>
      <c r="G125" s="383"/>
      <c r="H125" s="383"/>
      <c r="I125" s="383"/>
      <c r="J125" s="686">
        <f t="shared" si="28"/>
        <v>0</v>
      </c>
      <c r="K125" s="752">
        <f t="shared" si="29"/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'KV_9.1.2.sz.mell.'!C126</f>
        <v>0</v>
      </c>
      <c r="D126" s="383"/>
      <c r="E126" s="383"/>
      <c r="F126" s="383"/>
      <c r="G126" s="383"/>
      <c r="H126" s="383"/>
      <c r="I126" s="383"/>
      <c r="J126" s="686">
        <f t="shared" si="28"/>
        <v>0</v>
      </c>
      <c r="K126" s="752">
        <f t="shared" si="29"/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'KV_9.1.2.sz.mell.'!C127</f>
        <v>0</v>
      </c>
      <c r="D127" s="385"/>
      <c r="E127" s="385"/>
      <c r="F127" s="385"/>
      <c r="G127" s="385"/>
      <c r="H127" s="385"/>
      <c r="I127" s="385"/>
      <c r="J127" s="688">
        <f t="shared" si="28"/>
        <v>0</v>
      </c>
      <c r="K127" s="753">
        <f t="shared" si="29"/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'KV_9.1.2.sz.mell.'!C128</f>
        <v>9099230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9099230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'KV_9.1.2.sz.mell.'!C129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'KV_9.1.2.sz.mell.'!C130</f>
        <v>0</v>
      </c>
      <c r="D130" s="383"/>
      <c r="E130" s="383"/>
      <c r="F130" s="383"/>
      <c r="G130" s="383"/>
      <c r="H130" s="383"/>
      <c r="I130" s="383"/>
      <c r="J130" s="686">
        <f>D130+E130+F130+G130+H130+I130</f>
        <v>0</v>
      </c>
      <c r="K130" s="752">
        <f>C130+J130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'KV_9.1.2.sz.mell.'!C131</f>
        <v>0</v>
      </c>
      <c r="D131" s="383"/>
      <c r="E131" s="383"/>
      <c r="F131" s="383"/>
      <c r="G131" s="383"/>
      <c r="H131" s="383"/>
      <c r="I131" s="383"/>
      <c r="J131" s="686">
        <f>D131+E131+F131+G131+H131+I131</f>
        <v>0</v>
      </c>
      <c r="K131" s="752">
        <f>C131+J131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'KV_9.1.2.sz.mell.'!C132</f>
        <v>0</v>
      </c>
      <c r="D132" s="383"/>
      <c r="E132" s="383"/>
      <c r="F132" s="383"/>
      <c r="G132" s="383"/>
      <c r="H132" s="383"/>
      <c r="I132" s="383"/>
      <c r="J132" s="686">
        <f>D132+E132+F132+G132+H132+I132</f>
        <v>0</v>
      </c>
      <c r="K132" s="752">
        <f>C132+J132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'KV_9.1.2.sz.mell.'!C133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'KV_9.1.2.sz.mell.'!C134</f>
        <v>0</v>
      </c>
      <c r="D134" s="383"/>
      <c r="E134" s="383"/>
      <c r="F134" s="383"/>
      <c r="G134" s="383"/>
      <c r="H134" s="383"/>
      <c r="I134" s="383"/>
      <c r="J134" s="686">
        <f t="shared" ref="J134:J139" si="33">D134+E134+F134+G134+H134+I134</f>
        <v>0</v>
      </c>
      <c r="K134" s="752">
        <f t="shared" ref="K134:K139" si="34">C134+J134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'KV_9.1.2.sz.mell.'!C135</f>
        <v>0</v>
      </c>
      <c r="D135" s="383"/>
      <c r="E135" s="383"/>
      <c r="F135" s="383"/>
      <c r="G135" s="383"/>
      <c r="H135" s="383"/>
      <c r="I135" s="383"/>
      <c r="J135" s="686">
        <f t="shared" si="33"/>
        <v>0</v>
      </c>
      <c r="K135" s="752">
        <f t="shared" si="34"/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'KV_9.1.2.sz.mell.'!C136</f>
        <v>0</v>
      </c>
      <c r="D136" s="383"/>
      <c r="E136" s="383"/>
      <c r="F136" s="383"/>
      <c r="G136" s="383"/>
      <c r="H136" s="383"/>
      <c r="I136" s="383"/>
      <c r="J136" s="686">
        <f t="shared" si="33"/>
        <v>0</v>
      </c>
      <c r="K136" s="752">
        <f t="shared" si="34"/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'KV_9.1.2.sz.mell.'!C137</f>
        <v>0</v>
      </c>
      <c r="D137" s="383"/>
      <c r="E137" s="383"/>
      <c r="F137" s="383"/>
      <c r="G137" s="383"/>
      <c r="H137" s="383"/>
      <c r="I137" s="383"/>
      <c r="J137" s="686">
        <f t="shared" si="33"/>
        <v>0</v>
      </c>
      <c r="K137" s="752">
        <f t="shared" si="34"/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'KV_9.1.2.sz.mell.'!C138</f>
        <v>0</v>
      </c>
      <c r="D138" s="383"/>
      <c r="E138" s="383"/>
      <c r="F138" s="383"/>
      <c r="G138" s="383"/>
      <c r="H138" s="383"/>
      <c r="I138" s="383"/>
      <c r="J138" s="686">
        <f t="shared" si="33"/>
        <v>0</v>
      </c>
      <c r="K138" s="752">
        <f t="shared" si="34"/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'KV_9.1.2.sz.mell.'!C139</f>
        <v>0</v>
      </c>
      <c r="D139" s="383"/>
      <c r="E139" s="383"/>
      <c r="F139" s="383"/>
      <c r="G139" s="383"/>
      <c r="H139" s="383"/>
      <c r="I139" s="383"/>
      <c r="J139" s="686">
        <f t="shared" si="33"/>
        <v>0</v>
      </c>
      <c r="K139" s="752">
        <f t="shared" si="34"/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'KV_9.1.2.sz.mell.'!C140</f>
        <v>0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0</v>
      </c>
    </row>
    <row r="141" spans="1:11" x14ac:dyDescent="0.2">
      <c r="A141" s="1299" t="s">
        <v>93</v>
      </c>
      <c r="B141" s="1169" t="s">
        <v>366</v>
      </c>
      <c r="C141" s="686">
        <f>'KV_9.1.2.sz.mell.'!C141</f>
        <v>0</v>
      </c>
      <c r="D141" s="383"/>
      <c r="E141" s="383"/>
      <c r="F141" s="383"/>
      <c r="G141" s="383"/>
      <c r="H141" s="383"/>
      <c r="I141" s="383"/>
      <c r="J141" s="686">
        <f>D141+E141+F141+G141+H141+I141</f>
        <v>0</v>
      </c>
      <c r="K141" s="752">
        <f>C141+J141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'KV_9.1.2.sz.mell.'!C142</f>
        <v>0</v>
      </c>
      <c r="D142" s="383"/>
      <c r="E142" s="383"/>
      <c r="F142" s="383"/>
      <c r="G142" s="383"/>
      <c r="H142" s="383"/>
      <c r="I142" s="383"/>
      <c r="J142" s="686">
        <f>D142+E142+F142+G142+H142+I142</f>
        <v>0</v>
      </c>
      <c r="K142" s="752">
        <f>C142+J142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'KV_9.1.2.sz.mell.'!C143</f>
        <v>0</v>
      </c>
      <c r="D143" s="383"/>
      <c r="E143" s="383"/>
      <c r="F143" s="383"/>
      <c r="G143" s="383"/>
      <c r="H143" s="383"/>
      <c r="I143" s="383"/>
      <c r="J143" s="686">
        <f>D143+E143+F143+G143+H143+I143</f>
        <v>0</v>
      </c>
      <c r="K143" s="752">
        <f>C143+J143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'KV_9.1.2.sz.mell.'!C144</f>
        <v>0</v>
      </c>
      <c r="D144" s="383"/>
      <c r="E144" s="383"/>
      <c r="F144" s="383"/>
      <c r="G144" s="383"/>
      <c r="H144" s="383"/>
      <c r="I144" s="383"/>
      <c r="J144" s="686">
        <f>D144+E144+F144+G144+H144+I144</f>
        <v>0</v>
      </c>
      <c r="K144" s="752">
        <f>C144+J144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'KV_9.1.2.sz.mell.'!C145</f>
        <v>0</v>
      </c>
      <c r="D145" s="383"/>
      <c r="E145" s="383"/>
      <c r="F145" s="383"/>
      <c r="G145" s="383"/>
      <c r="H145" s="383"/>
      <c r="I145" s="383"/>
      <c r="J145" s="686">
        <f>D145+E145+F145+G145+H145+I145</f>
        <v>0</v>
      </c>
      <c r="K145" s="752">
        <f>C145+J145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'KV_9.1.2.sz.mell.'!C146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'KV_9.1.2.sz.mell.'!C147</f>
        <v>0</v>
      </c>
      <c r="D147" s="383"/>
      <c r="E147" s="383"/>
      <c r="F147" s="383"/>
      <c r="G147" s="383"/>
      <c r="H147" s="383"/>
      <c r="I147" s="383"/>
      <c r="J147" s="686">
        <f t="shared" ref="J147:J153" si="37">D147+E147+F147+G147+H147+I147</f>
        <v>0</v>
      </c>
      <c r="K147" s="752">
        <f t="shared" ref="K147:K153" si="38">C147+J147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'KV_9.1.2.sz.mell.'!C148</f>
        <v>0</v>
      </c>
      <c r="D148" s="383"/>
      <c r="E148" s="383"/>
      <c r="F148" s="383"/>
      <c r="G148" s="383"/>
      <c r="H148" s="383"/>
      <c r="I148" s="383"/>
      <c r="J148" s="686">
        <f t="shared" si="37"/>
        <v>0</v>
      </c>
      <c r="K148" s="752">
        <f t="shared" si="38"/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'KV_9.1.2.sz.mell.'!C149</f>
        <v>0</v>
      </c>
      <c r="D149" s="383"/>
      <c r="E149" s="383"/>
      <c r="F149" s="383"/>
      <c r="G149" s="383"/>
      <c r="H149" s="383"/>
      <c r="I149" s="383"/>
      <c r="J149" s="686">
        <f t="shared" si="37"/>
        <v>0</v>
      </c>
      <c r="K149" s="752">
        <f t="shared" si="38"/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'KV_9.1.2.sz.mell.'!C150</f>
        <v>0</v>
      </c>
      <c r="D150" s="383"/>
      <c r="E150" s="383"/>
      <c r="F150" s="383"/>
      <c r="G150" s="383"/>
      <c r="H150" s="383"/>
      <c r="I150" s="383"/>
      <c r="J150" s="686">
        <f t="shared" si="37"/>
        <v>0</v>
      </c>
      <c r="K150" s="752">
        <f t="shared" si="38"/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'KV_9.1.2.sz.mell.'!C151</f>
        <v>0</v>
      </c>
      <c r="D151" s="385"/>
      <c r="E151" s="385"/>
      <c r="F151" s="385"/>
      <c r="G151" s="385"/>
      <c r="H151" s="385"/>
      <c r="I151" s="385"/>
      <c r="J151" s="688">
        <f t="shared" si="37"/>
        <v>0</v>
      </c>
      <c r="K151" s="753">
        <f t="shared" si="38"/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'KV_9.1.2.sz.mell.'!C152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'KV_9.1.2.sz.mell.'!C153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'KV_9.1.2.sz.mell.'!C154</f>
        <v>0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'KV_9.1.2.sz.mell.'!C155</f>
        <v>9099230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9099230</v>
      </c>
    </row>
    <row r="156" spans="1:11" ht="13.5" thickBot="1" x14ac:dyDescent="0.25">
      <c r="C156" s="607">
        <f>'KV_9.1.2.sz.mell.'!C156</f>
        <v>0</v>
      </c>
      <c r="D156" s="607"/>
      <c r="E156" s="607"/>
      <c r="F156" s="607"/>
      <c r="G156" s="607"/>
      <c r="H156" s="607"/>
      <c r="I156" s="769"/>
      <c r="J156" s="769"/>
      <c r="K156" s="769">
        <f>K90-K155</f>
        <v>0</v>
      </c>
    </row>
    <row r="157" spans="1:11" ht="15.2" customHeight="1" thickBot="1" x14ac:dyDescent="0.25">
      <c r="A157" s="1180" t="s">
        <v>514</v>
      </c>
      <c r="B157" s="1181"/>
      <c r="C157" s="1391">
        <f>'KV_9.1.2.sz.mell.'!C157</f>
        <v>0</v>
      </c>
      <c r="D157" s="1324"/>
      <c r="E157" s="1324"/>
      <c r="F157" s="1324"/>
      <c r="G157" s="1324"/>
      <c r="H157" s="1324"/>
      <c r="I157" s="1323"/>
      <c r="J157" s="770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80" t="s">
        <v>203</v>
      </c>
      <c r="B158" s="1181"/>
      <c r="C158" s="1391">
        <f>'KV_9.1.2.sz.mell.'!C158</f>
        <v>0</v>
      </c>
      <c r="D158" s="1324"/>
      <c r="E158" s="1324"/>
      <c r="F158" s="1324"/>
      <c r="G158" s="1324"/>
      <c r="H158" s="1324"/>
      <c r="I158" s="1323"/>
      <c r="J158" s="770">
        <f>D158+E158+F158+G158+H158+I158</f>
        <v>0</v>
      </c>
      <c r="K158" s="291">
        <f>C158+J158</f>
        <v>0</v>
      </c>
    </row>
  </sheetData>
  <sheetProtection sheet="1" formatCells="0"/>
  <customSheetViews>
    <customSheetView guid="{9A8A2574-4E4C-4A0E-A4B4-611EAAF4A38D}" scale="120">
      <selection activeCell="F11" sqref="F10:F11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158"/>
  <sheetViews>
    <sheetView zoomScale="120" zoomScaleNormal="120" zoomScaleSheetLayoutView="100" workbookViewId="0">
      <selection activeCell="D14" sqref="D14"/>
    </sheetView>
  </sheetViews>
  <sheetFormatPr defaultRowHeight="12.75" x14ac:dyDescent="0.2"/>
  <cols>
    <col min="1" max="1" width="12.5" style="1320" customWidth="1"/>
    <col min="2" max="2" width="62" style="1321" customWidth="1"/>
    <col min="3" max="3" width="15.83203125" style="1322" customWidth="1"/>
    <col min="4" max="7" width="14.83203125" style="1322" customWidth="1"/>
    <col min="8" max="9" width="14.83203125" style="42" customWidth="1"/>
    <col min="10" max="11" width="15.83203125" style="42" customWidth="1"/>
    <col min="12" max="16384" width="9.33203125" style="42"/>
  </cols>
  <sheetData>
    <row r="1" spans="1:11" s="750" customFormat="1" ht="16.5" customHeight="1" thickBot="1" x14ac:dyDescent="0.3">
      <c r="A1" s="749"/>
      <c r="B1" s="2300" t="str">
        <f>CONCATENATE("6.1.3. melléklet ",RM_ALAPADATOK!A7," ",RM_ALAPADATOK!B7," ",RM_ALAPADATOK!C7," ",RM_ALAPADATOK!D7," ",RM_ALAPADATOK!E7," ",RM_ALAPADATOK!F7," ",RM_ALAPADATOK!G7," ",RM_ALAPADATOK!H7)</f>
        <v>6.1.3. melléklet a … / 2021. ( ……. ) önkormányzati rendelethez</v>
      </c>
      <c r="C1" s="2301"/>
      <c r="D1" s="2301"/>
      <c r="E1" s="2301"/>
      <c r="F1" s="2301"/>
      <c r="G1" s="2301"/>
      <c r="H1" s="2301"/>
      <c r="I1" s="2301"/>
      <c r="J1" s="2301"/>
      <c r="K1" s="2301"/>
    </row>
    <row r="2" spans="1:11" s="1287" customFormat="1" ht="21.2" customHeight="1" thickBot="1" x14ac:dyDescent="0.25">
      <c r="A2" s="1285" t="s">
        <v>60</v>
      </c>
      <c r="B2" s="2302" t="str">
        <f>CONCATENATE(RM_ALAPADATOK!A3)</f>
        <v>Mezőzombor Község Önkormányzata</v>
      </c>
      <c r="C2" s="2303"/>
      <c r="D2" s="2303"/>
      <c r="E2" s="2303"/>
      <c r="F2" s="2303"/>
      <c r="G2" s="2303"/>
      <c r="H2" s="2303"/>
      <c r="I2" s="2304"/>
      <c r="J2" s="2305"/>
      <c r="K2" s="1327" t="s">
        <v>53</v>
      </c>
    </row>
    <row r="3" spans="1:11" s="1287" customFormat="1" ht="36.75" thickBot="1" x14ac:dyDescent="0.25">
      <c r="A3" s="1285" t="s">
        <v>200</v>
      </c>
      <c r="B3" s="2306" t="s">
        <v>692</v>
      </c>
      <c r="C3" s="2307"/>
      <c r="D3" s="2307"/>
      <c r="E3" s="2307"/>
      <c r="F3" s="2307"/>
      <c r="G3" s="2307"/>
      <c r="H3" s="2307"/>
      <c r="I3" s="2308"/>
      <c r="J3" s="2309"/>
      <c r="K3" s="1286" t="s">
        <v>426</v>
      </c>
    </row>
    <row r="4" spans="1:11" s="1292" customFormat="1" ht="15.95" customHeight="1" thickBot="1" x14ac:dyDescent="0.3">
      <c r="A4" s="1288"/>
      <c r="B4" s="1288"/>
      <c r="C4" s="1289"/>
      <c r="D4" s="1289"/>
      <c r="E4" s="1289"/>
      <c r="F4" s="1289"/>
      <c r="G4" s="1289"/>
      <c r="H4" s="1290"/>
      <c r="I4" s="1290"/>
      <c r="J4" s="1290"/>
      <c r="K4" s="1291" t="str">
        <f>CONCATENATE('RM_2.2.sz.mell.'!I2)</f>
        <v>Forintban!</v>
      </c>
    </row>
    <row r="5" spans="1:11" ht="40.5" customHeight="1" thickBot="1" x14ac:dyDescent="0.25">
      <c r="A5" s="953" t="s">
        <v>202</v>
      </c>
      <c r="B5" s="1293" t="s">
        <v>558</v>
      </c>
      <c r="C5" s="1294" t="str">
        <f>CONCATENATE('RM_1.1.sz.mell.'!C9:K9)</f>
        <v>Eredeti
előirányzat</v>
      </c>
      <c r="D5" s="771" t="str">
        <f>CONCATENATE('RM_1.1.sz.mell.'!D9)</f>
        <v xml:space="preserve">… . sz. módosítás </v>
      </c>
      <c r="E5" s="771" t="str">
        <f>CONCATENATE('RM_1.1.sz.mell.'!E9)</f>
        <v xml:space="preserve">… . sz. módosítás </v>
      </c>
      <c r="F5" s="771" t="str">
        <f>CONCATENATE('RM_1.1.sz.mell.'!F9)</f>
        <v xml:space="preserve">… . sz. módosítás </v>
      </c>
      <c r="G5" s="771" t="str">
        <f>CONCATENATE('RM_1.1.sz.mell.'!G9)</f>
        <v xml:space="preserve">… . sz. módosítás </v>
      </c>
      <c r="H5" s="771" t="str">
        <f>CONCATENATE('RM_1.1.sz.mell.'!H9)</f>
        <v xml:space="preserve">… . sz. módosítás </v>
      </c>
      <c r="I5" s="771" t="str">
        <f>CONCATENATE('RM_1.1.sz.mell.'!I9)</f>
        <v xml:space="preserve">… . sz. módosítás </v>
      </c>
      <c r="J5" s="771" t="s">
        <v>739</v>
      </c>
      <c r="K5" s="1295" t="str">
        <f>CONCATENATE('RM_1.1.sz.mell.'!K9)</f>
        <v>….számú módosítás utáni előirányzat</v>
      </c>
    </row>
    <row r="6" spans="1:11" s="1298" customFormat="1" ht="12.95" customHeight="1" thickBot="1" x14ac:dyDescent="0.25">
      <c r="A6" s="1158" t="s">
        <v>488</v>
      </c>
      <c r="B6" s="1159" t="s">
        <v>489</v>
      </c>
      <c r="C6" s="1296" t="s">
        <v>490</v>
      </c>
      <c r="D6" s="1296" t="s">
        <v>492</v>
      </c>
      <c r="E6" s="1297" t="s">
        <v>491</v>
      </c>
      <c r="F6" s="1297" t="s">
        <v>493</v>
      </c>
      <c r="G6" s="1297" t="s">
        <v>494</v>
      </c>
      <c r="H6" s="1297" t="s">
        <v>495</v>
      </c>
      <c r="I6" s="1297" t="s">
        <v>741</v>
      </c>
      <c r="J6" s="1297" t="s">
        <v>742</v>
      </c>
      <c r="K6" s="751" t="s">
        <v>743</v>
      </c>
    </row>
    <row r="7" spans="1:11" s="1298" customFormat="1" ht="15.95" customHeight="1" thickBot="1" x14ac:dyDescent="0.25">
      <c r="A7" s="2310" t="s">
        <v>55</v>
      </c>
      <c r="B7" s="2311"/>
      <c r="C7" s="2311"/>
      <c r="D7" s="2311"/>
      <c r="E7" s="2311"/>
      <c r="F7" s="2311"/>
      <c r="G7" s="2311"/>
      <c r="H7" s="2311"/>
      <c r="I7" s="2311"/>
      <c r="J7" s="2311"/>
      <c r="K7" s="2312"/>
    </row>
    <row r="8" spans="1:11" s="1298" customFormat="1" ht="12" customHeight="1" thickBot="1" x14ac:dyDescent="0.25">
      <c r="A8" s="1213" t="s">
        <v>17</v>
      </c>
      <c r="B8" s="1186" t="s">
        <v>249</v>
      </c>
      <c r="C8" s="694">
        <f>'KV_9.1.3.sz.mell'!C8</f>
        <v>0</v>
      </c>
      <c r="D8" s="694">
        <f t="shared" ref="D8:I8" si="0">+D9+D10+D11+D12+D13+D14</f>
        <v>0</v>
      </c>
      <c r="E8" s="694">
        <f t="shared" si="0"/>
        <v>0</v>
      </c>
      <c r="F8" s="694">
        <f t="shared" si="0"/>
        <v>0</v>
      </c>
      <c r="G8" s="694">
        <f t="shared" si="0"/>
        <v>0</v>
      </c>
      <c r="H8" s="694">
        <f t="shared" si="0"/>
        <v>0</v>
      </c>
      <c r="I8" s="382">
        <f t="shared" si="0"/>
        <v>0</v>
      </c>
      <c r="J8" s="382">
        <f>+J9+J10+J11+J12+J13+J14</f>
        <v>0</v>
      </c>
      <c r="K8" s="282">
        <f>+K9+K10+K11+K12+K13+K14</f>
        <v>0</v>
      </c>
    </row>
    <row r="9" spans="1:11" s="75" customFormat="1" ht="12" customHeight="1" x14ac:dyDescent="0.2">
      <c r="A9" s="1299" t="s">
        <v>97</v>
      </c>
      <c r="B9" s="1188" t="s">
        <v>250</v>
      </c>
      <c r="C9" s="1377">
        <f>'KV_9.1.3.sz.mell'!C9</f>
        <v>0</v>
      </c>
      <c r="D9" s="691"/>
      <c r="E9" s="691"/>
      <c r="F9" s="691"/>
      <c r="G9" s="691"/>
      <c r="H9" s="691"/>
      <c r="I9" s="384"/>
      <c r="J9" s="668">
        <f>D9+E9+F9+G9+H9+I9</f>
        <v>0</v>
      </c>
      <c r="K9" s="396">
        <f t="shared" ref="K9:K14" si="1">C9+J9</f>
        <v>0</v>
      </c>
    </row>
    <row r="10" spans="1:11" s="1301" customFormat="1" ht="12" customHeight="1" x14ac:dyDescent="0.2">
      <c r="A10" s="1300" t="s">
        <v>98</v>
      </c>
      <c r="B10" s="1190" t="s">
        <v>251</v>
      </c>
      <c r="C10" s="1378">
        <f>'KV_9.1.3.sz.mell'!C10</f>
        <v>0</v>
      </c>
      <c r="D10" s="692"/>
      <c r="E10" s="692"/>
      <c r="F10" s="692"/>
      <c r="G10" s="692"/>
      <c r="H10" s="692"/>
      <c r="I10" s="383"/>
      <c r="J10" s="668">
        <f t="shared" ref="J10:J64" si="2">D10+E10+F10+G10+H10+I10</f>
        <v>0</v>
      </c>
      <c r="K10" s="396">
        <f t="shared" si="1"/>
        <v>0</v>
      </c>
    </row>
    <row r="11" spans="1:11" s="1301" customFormat="1" ht="12" customHeight="1" x14ac:dyDescent="0.2">
      <c r="A11" s="1300" t="s">
        <v>99</v>
      </c>
      <c r="B11" s="1190" t="s">
        <v>252</v>
      </c>
      <c r="C11" s="1378">
        <f>'KV_9.1.3.sz.mell'!C11</f>
        <v>0</v>
      </c>
      <c r="D11" s="692"/>
      <c r="E11" s="692"/>
      <c r="F11" s="692"/>
      <c r="G11" s="692"/>
      <c r="H11" s="692"/>
      <c r="I11" s="383"/>
      <c r="J11" s="668">
        <f t="shared" si="2"/>
        <v>0</v>
      </c>
      <c r="K11" s="396">
        <f t="shared" si="1"/>
        <v>0</v>
      </c>
    </row>
    <row r="12" spans="1:11" s="1301" customFormat="1" ht="12" customHeight="1" x14ac:dyDescent="0.2">
      <c r="A12" s="1300" t="s">
        <v>100</v>
      </c>
      <c r="B12" s="1190" t="s">
        <v>253</v>
      </c>
      <c r="C12" s="1378">
        <f>'KV_9.1.3.sz.mell'!C12</f>
        <v>0</v>
      </c>
      <c r="D12" s="692"/>
      <c r="E12" s="692"/>
      <c r="F12" s="692"/>
      <c r="G12" s="692"/>
      <c r="H12" s="692"/>
      <c r="I12" s="383"/>
      <c r="J12" s="668">
        <f t="shared" si="2"/>
        <v>0</v>
      </c>
      <c r="K12" s="396">
        <f t="shared" si="1"/>
        <v>0</v>
      </c>
    </row>
    <row r="13" spans="1:11" s="1301" customFormat="1" ht="12" customHeight="1" x14ac:dyDescent="0.2">
      <c r="A13" s="1300" t="s">
        <v>146</v>
      </c>
      <c r="B13" s="1190" t="s">
        <v>501</v>
      </c>
      <c r="C13" s="1378">
        <f>'KV_9.1.3.sz.mell'!C13</f>
        <v>0</v>
      </c>
      <c r="D13" s="692"/>
      <c r="E13" s="692"/>
      <c r="F13" s="692"/>
      <c r="G13" s="692"/>
      <c r="H13" s="692"/>
      <c r="I13" s="383"/>
      <c r="J13" s="668">
        <f t="shared" si="2"/>
        <v>0</v>
      </c>
      <c r="K13" s="396">
        <f t="shared" si="1"/>
        <v>0</v>
      </c>
    </row>
    <row r="14" spans="1:11" s="75" customFormat="1" ht="12" customHeight="1" thickBot="1" x14ac:dyDescent="0.25">
      <c r="A14" s="1302" t="s">
        <v>101</v>
      </c>
      <c r="B14" s="1195" t="s">
        <v>428</v>
      </c>
      <c r="C14" s="1378">
        <f>'KV_9.1.3.sz.mell'!C14</f>
        <v>0</v>
      </c>
      <c r="D14" s="692"/>
      <c r="E14" s="692"/>
      <c r="F14" s="692"/>
      <c r="G14" s="692"/>
      <c r="H14" s="692"/>
      <c r="I14" s="383"/>
      <c r="J14" s="668">
        <f t="shared" si="2"/>
        <v>0</v>
      </c>
      <c r="K14" s="396">
        <f t="shared" si="1"/>
        <v>0</v>
      </c>
    </row>
    <row r="15" spans="1:11" s="75" customFormat="1" ht="12" customHeight="1" thickBot="1" x14ac:dyDescent="0.25">
      <c r="A15" s="1213" t="s">
        <v>18</v>
      </c>
      <c r="B15" s="1194" t="s">
        <v>254</v>
      </c>
      <c r="C15" s="694">
        <f>'KV_9.1.3.sz.mell'!C15</f>
        <v>0</v>
      </c>
      <c r="D15" s="694">
        <f t="shared" ref="D15:K15" si="3">+D16+D17+D18+D19+D20</f>
        <v>0</v>
      </c>
      <c r="E15" s="694">
        <f t="shared" si="3"/>
        <v>0</v>
      </c>
      <c r="F15" s="694">
        <f t="shared" si="3"/>
        <v>0</v>
      </c>
      <c r="G15" s="694">
        <f t="shared" si="3"/>
        <v>0</v>
      </c>
      <c r="H15" s="694">
        <f t="shared" si="3"/>
        <v>0</v>
      </c>
      <c r="I15" s="382">
        <f t="shared" si="3"/>
        <v>0</v>
      </c>
      <c r="J15" s="382">
        <f t="shared" si="3"/>
        <v>0</v>
      </c>
      <c r="K15" s="282">
        <f t="shared" si="3"/>
        <v>0</v>
      </c>
    </row>
    <row r="16" spans="1:11" s="75" customFormat="1" ht="12" customHeight="1" x14ac:dyDescent="0.2">
      <c r="A16" s="1299" t="s">
        <v>103</v>
      </c>
      <c r="B16" s="1188" t="s">
        <v>255</v>
      </c>
      <c r="C16" s="1377">
        <f>'KV_9.1.3.sz.mell'!C16</f>
        <v>0</v>
      </c>
      <c r="D16" s="691"/>
      <c r="E16" s="691"/>
      <c r="F16" s="691"/>
      <c r="G16" s="691"/>
      <c r="H16" s="691"/>
      <c r="I16" s="384"/>
      <c r="J16" s="668">
        <f t="shared" si="2"/>
        <v>0</v>
      </c>
      <c r="K16" s="396">
        <f t="shared" ref="K16:K21" si="4">C16+J16</f>
        <v>0</v>
      </c>
    </row>
    <row r="17" spans="1:11" s="75" customFormat="1" ht="12" customHeight="1" x14ac:dyDescent="0.2">
      <c r="A17" s="1300" t="s">
        <v>104</v>
      </c>
      <c r="B17" s="1190" t="s">
        <v>256</v>
      </c>
      <c r="C17" s="1378">
        <f>'KV_9.1.3.sz.mell'!C17</f>
        <v>0</v>
      </c>
      <c r="D17" s="692"/>
      <c r="E17" s="692"/>
      <c r="F17" s="692"/>
      <c r="G17" s="692"/>
      <c r="H17" s="692"/>
      <c r="I17" s="383"/>
      <c r="J17" s="686">
        <f t="shared" si="2"/>
        <v>0</v>
      </c>
      <c r="K17" s="752">
        <f t="shared" si="4"/>
        <v>0</v>
      </c>
    </row>
    <row r="18" spans="1:11" s="75" customFormat="1" ht="12" customHeight="1" x14ac:dyDescent="0.2">
      <c r="A18" s="1300" t="s">
        <v>105</v>
      </c>
      <c r="B18" s="1190" t="s">
        <v>417</v>
      </c>
      <c r="C18" s="1378">
        <f>'KV_9.1.3.sz.mell'!C18</f>
        <v>0</v>
      </c>
      <c r="D18" s="692"/>
      <c r="E18" s="692"/>
      <c r="F18" s="692"/>
      <c r="G18" s="692"/>
      <c r="H18" s="692"/>
      <c r="I18" s="383"/>
      <c r="J18" s="686">
        <f t="shared" si="2"/>
        <v>0</v>
      </c>
      <c r="K18" s="752">
        <f t="shared" si="4"/>
        <v>0</v>
      </c>
    </row>
    <row r="19" spans="1:11" s="75" customFormat="1" ht="12" customHeight="1" x14ac:dyDescent="0.2">
      <c r="A19" s="1300" t="s">
        <v>106</v>
      </c>
      <c r="B19" s="1190" t="s">
        <v>418</v>
      </c>
      <c r="C19" s="1378">
        <f>'KV_9.1.3.sz.mell'!C19</f>
        <v>0</v>
      </c>
      <c r="D19" s="692"/>
      <c r="E19" s="692"/>
      <c r="F19" s="692"/>
      <c r="G19" s="692"/>
      <c r="H19" s="692"/>
      <c r="I19" s="383"/>
      <c r="J19" s="686">
        <f t="shared" si="2"/>
        <v>0</v>
      </c>
      <c r="K19" s="752">
        <f t="shared" si="4"/>
        <v>0</v>
      </c>
    </row>
    <row r="20" spans="1:11" s="75" customFormat="1" ht="12" customHeight="1" x14ac:dyDescent="0.2">
      <c r="A20" s="1300" t="s">
        <v>107</v>
      </c>
      <c r="B20" s="1190" t="s">
        <v>257</v>
      </c>
      <c r="C20" s="1378">
        <f>'KV_9.1.3.sz.mell'!C20</f>
        <v>0</v>
      </c>
      <c r="D20" s="692"/>
      <c r="E20" s="692"/>
      <c r="F20" s="692"/>
      <c r="G20" s="692"/>
      <c r="H20" s="692"/>
      <c r="I20" s="383"/>
      <c r="J20" s="686">
        <f t="shared" si="2"/>
        <v>0</v>
      </c>
      <c r="K20" s="752">
        <f t="shared" si="4"/>
        <v>0</v>
      </c>
    </row>
    <row r="21" spans="1:11" s="1301" customFormat="1" ht="12" customHeight="1" thickBot="1" x14ac:dyDescent="0.25">
      <c r="A21" s="1302" t="s">
        <v>116</v>
      </c>
      <c r="B21" s="1195" t="s">
        <v>258</v>
      </c>
      <c r="C21" s="1379">
        <f>'KV_9.1.3.sz.mell'!C21</f>
        <v>0</v>
      </c>
      <c r="D21" s="693"/>
      <c r="E21" s="693"/>
      <c r="F21" s="693"/>
      <c r="G21" s="693"/>
      <c r="H21" s="693"/>
      <c r="I21" s="385"/>
      <c r="J21" s="688">
        <f t="shared" si="2"/>
        <v>0</v>
      </c>
      <c r="K21" s="753">
        <f t="shared" si="4"/>
        <v>0</v>
      </c>
    </row>
    <row r="22" spans="1:11" s="1301" customFormat="1" ht="12" customHeight="1" thickBot="1" x14ac:dyDescent="0.25">
      <c r="A22" s="1213" t="s">
        <v>19</v>
      </c>
      <c r="B22" s="1186" t="s">
        <v>259</v>
      </c>
      <c r="C22" s="694">
        <f>'KV_9.1.3.sz.mell'!C22</f>
        <v>0</v>
      </c>
      <c r="D22" s="694">
        <f t="shared" ref="D22:K22" si="5">+D23+D24+D25+D26+D27</f>
        <v>0</v>
      </c>
      <c r="E22" s="694">
        <f t="shared" si="5"/>
        <v>0</v>
      </c>
      <c r="F22" s="694">
        <f t="shared" si="5"/>
        <v>0</v>
      </c>
      <c r="G22" s="694">
        <f t="shared" si="5"/>
        <v>0</v>
      </c>
      <c r="H22" s="694">
        <f t="shared" si="5"/>
        <v>0</v>
      </c>
      <c r="I22" s="382">
        <f t="shared" si="5"/>
        <v>0</v>
      </c>
      <c r="J22" s="382">
        <f t="shared" si="5"/>
        <v>0</v>
      </c>
      <c r="K22" s="282">
        <f t="shared" si="5"/>
        <v>0</v>
      </c>
    </row>
    <row r="23" spans="1:11" s="1301" customFormat="1" ht="12" customHeight="1" x14ac:dyDescent="0.2">
      <c r="A23" s="1299" t="s">
        <v>86</v>
      </c>
      <c r="B23" s="1188" t="s">
        <v>260</v>
      </c>
      <c r="C23" s="1377">
        <f>'KV_9.1.3.sz.mell'!C23</f>
        <v>0</v>
      </c>
      <c r="D23" s="691"/>
      <c r="E23" s="691"/>
      <c r="F23" s="691"/>
      <c r="G23" s="691"/>
      <c r="H23" s="691"/>
      <c r="I23" s="384"/>
      <c r="J23" s="668">
        <f t="shared" si="2"/>
        <v>0</v>
      </c>
      <c r="K23" s="396">
        <f t="shared" ref="K23:K28" si="6">C23+J23</f>
        <v>0</v>
      </c>
    </row>
    <row r="24" spans="1:11" s="75" customFormat="1" ht="12" customHeight="1" x14ac:dyDescent="0.2">
      <c r="A24" s="1300" t="s">
        <v>87</v>
      </c>
      <c r="B24" s="1190" t="s">
        <v>261</v>
      </c>
      <c r="C24" s="1378">
        <f>'KV_9.1.3.sz.mell'!C24</f>
        <v>0</v>
      </c>
      <c r="D24" s="692"/>
      <c r="E24" s="692"/>
      <c r="F24" s="692"/>
      <c r="G24" s="692"/>
      <c r="H24" s="692"/>
      <c r="I24" s="383"/>
      <c r="J24" s="686">
        <f t="shared" si="2"/>
        <v>0</v>
      </c>
      <c r="K24" s="752">
        <f t="shared" si="6"/>
        <v>0</v>
      </c>
    </row>
    <row r="25" spans="1:11" s="1301" customFormat="1" ht="12" customHeight="1" x14ac:dyDescent="0.2">
      <c r="A25" s="1300" t="s">
        <v>88</v>
      </c>
      <c r="B25" s="1190" t="s">
        <v>419</v>
      </c>
      <c r="C25" s="1378">
        <f>'KV_9.1.3.sz.mell'!C25</f>
        <v>0</v>
      </c>
      <c r="D25" s="692"/>
      <c r="E25" s="692"/>
      <c r="F25" s="692"/>
      <c r="G25" s="692"/>
      <c r="H25" s="692"/>
      <c r="I25" s="383"/>
      <c r="J25" s="686">
        <f t="shared" si="2"/>
        <v>0</v>
      </c>
      <c r="K25" s="752">
        <f t="shared" si="6"/>
        <v>0</v>
      </c>
    </row>
    <row r="26" spans="1:11" s="1301" customFormat="1" ht="12" customHeight="1" x14ac:dyDescent="0.2">
      <c r="A26" s="1300" t="s">
        <v>89</v>
      </c>
      <c r="B26" s="1190" t="s">
        <v>420</v>
      </c>
      <c r="C26" s="1378">
        <f>'KV_9.1.3.sz.mell'!C26</f>
        <v>0</v>
      </c>
      <c r="D26" s="692"/>
      <c r="E26" s="692"/>
      <c r="F26" s="692"/>
      <c r="G26" s="692"/>
      <c r="H26" s="692"/>
      <c r="I26" s="383"/>
      <c r="J26" s="686">
        <f t="shared" si="2"/>
        <v>0</v>
      </c>
      <c r="K26" s="752">
        <f t="shared" si="6"/>
        <v>0</v>
      </c>
    </row>
    <row r="27" spans="1:11" s="1301" customFormat="1" ht="12" customHeight="1" x14ac:dyDescent="0.2">
      <c r="A27" s="1300" t="s">
        <v>169</v>
      </c>
      <c r="B27" s="1190" t="s">
        <v>262</v>
      </c>
      <c r="C27" s="1378">
        <f>'KV_9.1.3.sz.mell'!C27</f>
        <v>0</v>
      </c>
      <c r="D27" s="692"/>
      <c r="E27" s="692"/>
      <c r="F27" s="692"/>
      <c r="G27" s="692"/>
      <c r="H27" s="692"/>
      <c r="I27" s="383"/>
      <c r="J27" s="686">
        <f t="shared" si="2"/>
        <v>0</v>
      </c>
      <c r="K27" s="752">
        <f t="shared" si="6"/>
        <v>0</v>
      </c>
    </row>
    <row r="28" spans="1:11" s="1301" customFormat="1" ht="12" customHeight="1" thickBot="1" x14ac:dyDescent="0.25">
      <c r="A28" s="1302" t="s">
        <v>170</v>
      </c>
      <c r="B28" s="1195" t="s">
        <v>263</v>
      </c>
      <c r="C28" s="1379">
        <f>'KV_9.1.3.sz.mell'!C28</f>
        <v>0</v>
      </c>
      <c r="D28" s="693"/>
      <c r="E28" s="693"/>
      <c r="F28" s="693"/>
      <c r="G28" s="693"/>
      <c r="H28" s="693"/>
      <c r="I28" s="385"/>
      <c r="J28" s="688">
        <f t="shared" si="2"/>
        <v>0</v>
      </c>
      <c r="K28" s="753">
        <f t="shared" si="6"/>
        <v>0</v>
      </c>
    </row>
    <row r="29" spans="1:11" s="1301" customFormat="1" ht="12" customHeight="1" thickBot="1" x14ac:dyDescent="0.25">
      <c r="A29" s="1213" t="s">
        <v>171</v>
      </c>
      <c r="B29" s="1186" t="s">
        <v>555</v>
      </c>
      <c r="C29" s="389">
        <f>'KV_9.1.3.sz.mell'!C29</f>
        <v>0</v>
      </c>
      <c r="D29" s="389">
        <f t="shared" ref="D29:K29" si="7">+D30+D31+D32+D33+D34+D35+D36</f>
        <v>0</v>
      </c>
      <c r="E29" s="389">
        <f t="shared" si="7"/>
        <v>0</v>
      </c>
      <c r="F29" s="389">
        <f t="shared" si="7"/>
        <v>0</v>
      </c>
      <c r="G29" s="389">
        <f t="shared" si="7"/>
        <v>0</v>
      </c>
      <c r="H29" s="389">
        <f t="shared" si="7"/>
        <v>0</v>
      </c>
      <c r="I29" s="389">
        <f t="shared" si="7"/>
        <v>0</v>
      </c>
      <c r="J29" s="389">
        <f t="shared" si="7"/>
        <v>0</v>
      </c>
      <c r="K29" s="288">
        <f t="shared" si="7"/>
        <v>0</v>
      </c>
    </row>
    <row r="30" spans="1:11" s="1301" customFormat="1" ht="12" customHeight="1" x14ac:dyDescent="0.2">
      <c r="A30" s="1299" t="s">
        <v>265</v>
      </c>
      <c r="B30" s="1188" t="str">
        <f>'RM_1.1.sz.mell.'!B33</f>
        <v>Építményadó</v>
      </c>
      <c r="C30" s="668">
        <f>'KV_9.1.3.sz.mell'!C30</f>
        <v>0</v>
      </c>
      <c r="D30" s="384"/>
      <c r="E30" s="384"/>
      <c r="F30" s="384"/>
      <c r="G30" s="384"/>
      <c r="H30" s="384"/>
      <c r="I30" s="384"/>
      <c r="J30" s="668">
        <f t="shared" si="2"/>
        <v>0</v>
      </c>
      <c r="K30" s="396">
        <f t="shared" ref="K30:K36" si="8">C30+J30</f>
        <v>0</v>
      </c>
    </row>
    <row r="31" spans="1:11" s="1301" customFormat="1" ht="12" customHeight="1" x14ac:dyDescent="0.2">
      <c r="A31" s="1300" t="s">
        <v>266</v>
      </c>
      <c r="B31" s="1188" t="str">
        <f>'RM_1.1.sz.mell.'!B34</f>
        <v>Idegenforgalmi adó</v>
      </c>
      <c r="C31" s="686">
        <f>'KV_9.1.3.sz.mell'!C31</f>
        <v>0</v>
      </c>
      <c r="D31" s="383"/>
      <c r="E31" s="383"/>
      <c r="F31" s="383"/>
      <c r="G31" s="383"/>
      <c r="H31" s="383"/>
      <c r="I31" s="383"/>
      <c r="J31" s="686">
        <f t="shared" si="2"/>
        <v>0</v>
      </c>
      <c r="K31" s="752">
        <f t="shared" si="8"/>
        <v>0</v>
      </c>
    </row>
    <row r="32" spans="1:11" s="1301" customFormat="1" ht="12" customHeight="1" x14ac:dyDescent="0.2">
      <c r="A32" s="1300" t="s">
        <v>267</v>
      </c>
      <c r="B32" s="1188" t="str">
        <f>'RM_1.1.sz.mell.'!B35</f>
        <v>Iparűzési adó</v>
      </c>
      <c r="C32" s="686">
        <f>'KV_9.1.3.sz.mell'!C32</f>
        <v>0</v>
      </c>
      <c r="D32" s="383"/>
      <c r="E32" s="383"/>
      <c r="F32" s="383"/>
      <c r="G32" s="383"/>
      <c r="H32" s="383"/>
      <c r="I32" s="383"/>
      <c r="J32" s="686">
        <f t="shared" si="2"/>
        <v>0</v>
      </c>
      <c r="K32" s="752">
        <f t="shared" si="8"/>
        <v>0</v>
      </c>
    </row>
    <row r="33" spans="1:11" s="1301" customFormat="1" ht="12" customHeight="1" x14ac:dyDescent="0.2">
      <c r="A33" s="1300" t="s">
        <v>268</v>
      </c>
      <c r="B33" s="1188" t="str">
        <f>'RM_1.1.sz.mell.'!B36</f>
        <v xml:space="preserve">Talajterhelési díj </v>
      </c>
      <c r="C33" s="686">
        <f>'KV_9.1.3.sz.mell'!C33</f>
        <v>0</v>
      </c>
      <c r="D33" s="383"/>
      <c r="E33" s="383"/>
      <c r="F33" s="383"/>
      <c r="G33" s="383"/>
      <c r="H33" s="383"/>
      <c r="I33" s="383"/>
      <c r="J33" s="686">
        <f t="shared" si="2"/>
        <v>0</v>
      </c>
      <c r="K33" s="752">
        <f t="shared" si="8"/>
        <v>0</v>
      </c>
    </row>
    <row r="34" spans="1:11" s="1301" customFormat="1" ht="12" customHeight="1" x14ac:dyDescent="0.2">
      <c r="A34" s="1300" t="s">
        <v>547</v>
      </c>
      <c r="B34" s="1188" t="str">
        <f>'RM_1.1.sz.mell.'!B37</f>
        <v>Gépjárműadó</v>
      </c>
      <c r="C34" s="686">
        <f>'KV_9.1.3.sz.mell'!C34</f>
        <v>0</v>
      </c>
      <c r="D34" s="383"/>
      <c r="E34" s="383"/>
      <c r="F34" s="383"/>
      <c r="G34" s="383"/>
      <c r="H34" s="383"/>
      <c r="I34" s="383"/>
      <c r="J34" s="686">
        <f t="shared" si="2"/>
        <v>0</v>
      </c>
      <c r="K34" s="752">
        <f t="shared" si="8"/>
        <v>0</v>
      </c>
    </row>
    <row r="35" spans="1:11" s="1301" customFormat="1" ht="12" customHeight="1" x14ac:dyDescent="0.2">
      <c r="A35" s="1300" t="s">
        <v>548</v>
      </c>
      <c r="B35" s="1188" t="str">
        <f>'RM_1.1.sz.mell.'!B38</f>
        <v>Telekadó</v>
      </c>
      <c r="C35" s="686">
        <f>'KV_9.1.3.sz.mell'!C35</f>
        <v>0</v>
      </c>
      <c r="D35" s="383"/>
      <c r="E35" s="383"/>
      <c r="F35" s="383"/>
      <c r="G35" s="383"/>
      <c r="H35" s="383"/>
      <c r="I35" s="383"/>
      <c r="J35" s="686">
        <f t="shared" si="2"/>
        <v>0</v>
      </c>
      <c r="K35" s="752">
        <f t="shared" si="8"/>
        <v>0</v>
      </c>
    </row>
    <row r="36" spans="1:11" s="1301" customFormat="1" ht="12" customHeight="1" thickBot="1" x14ac:dyDescent="0.25">
      <c r="A36" s="1302" t="s">
        <v>549</v>
      </c>
      <c r="B36" s="1188" t="str">
        <f>'RM_1.1.sz.mell.'!B39</f>
        <v>Egyéb bírság bevételei</v>
      </c>
      <c r="C36" s="688">
        <f>'KV_9.1.3.sz.mell'!C36</f>
        <v>0</v>
      </c>
      <c r="D36" s="385"/>
      <c r="E36" s="385"/>
      <c r="F36" s="385"/>
      <c r="G36" s="385"/>
      <c r="H36" s="385"/>
      <c r="I36" s="385"/>
      <c r="J36" s="688">
        <f t="shared" si="2"/>
        <v>0</v>
      </c>
      <c r="K36" s="753">
        <f t="shared" si="8"/>
        <v>0</v>
      </c>
    </row>
    <row r="37" spans="1:11" s="1301" customFormat="1" ht="12" customHeight="1" thickBot="1" x14ac:dyDescent="0.25">
      <c r="A37" s="1213" t="s">
        <v>21</v>
      </c>
      <c r="B37" s="1186" t="s">
        <v>429</v>
      </c>
      <c r="C37" s="694">
        <f>'KV_9.1.3.sz.mell'!C37</f>
        <v>0</v>
      </c>
      <c r="D37" s="694">
        <f t="shared" ref="D37:K37" si="9">SUM(D38:D48)</f>
        <v>0</v>
      </c>
      <c r="E37" s="694">
        <f t="shared" si="9"/>
        <v>0</v>
      </c>
      <c r="F37" s="694">
        <f t="shared" si="9"/>
        <v>0</v>
      </c>
      <c r="G37" s="694">
        <f t="shared" si="9"/>
        <v>0</v>
      </c>
      <c r="H37" s="694">
        <f t="shared" si="9"/>
        <v>0</v>
      </c>
      <c r="I37" s="382">
        <f t="shared" si="9"/>
        <v>0</v>
      </c>
      <c r="J37" s="382">
        <f t="shared" si="9"/>
        <v>0</v>
      </c>
      <c r="K37" s="282">
        <f t="shared" si="9"/>
        <v>0</v>
      </c>
    </row>
    <row r="38" spans="1:11" s="1301" customFormat="1" ht="12" customHeight="1" x14ac:dyDescent="0.2">
      <c r="A38" s="1299" t="s">
        <v>90</v>
      </c>
      <c r="B38" s="1188" t="s">
        <v>272</v>
      </c>
      <c r="C38" s="1377">
        <f>'KV_9.1.3.sz.mell'!C38</f>
        <v>0</v>
      </c>
      <c r="D38" s="691"/>
      <c r="E38" s="691"/>
      <c r="F38" s="691"/>
      <c r="G38" s="691"/>
      <c r="H38" s="691"/>
      <c r="I38" s="384"/>
      <c r="J38" s="668">
        <f t="shared" si="2"/>
        <v>0</v>
      </c>
      <c r="K38" s="396">
        <f t="shared" ref="K38:K48" si="10">C38+J38</f>
        <v>0</v>
      </c>
    </row>
    <row r="39" spans="1:11" s="1301" customFormat="1" ht="12" customHeight="1" x14ac:dyDescent="0.2">
      <c r="A39" s="1300" t="s">
        <v>91</v>
      </c>
      <c r="B39" s="1190" t="s">
        <v>273</v>
      </c>
      <c r="C39" s="1378">
        <f>'KV_9.1.3.sz.mell'!C39</f>
        <v>0</v>
      </c>
      <c r="D39" s="692"/>
      <c r="E39" s="692"/>
      <c r="F39" s="692"/>
      <c r="G39" s="692"/>
      <c r="H39" s="692"/>
      <c r="I39" s="383"/>
      <c r="J39" s="686">
        <f t="shared" si="2"/>
        <v>0</v>
      </c>
      <c r="K39" s="752">
        <f t="shared" si="10"/>
        <v>0</v>
      </c>
    </row>
    <row r="40" spans="1:11" s="1301" customFormat="1" ht="12" customHeight="1" x14ac:dyDescent="0.2">
      <c r="A40" s="1300" t="s">
        <v>92</v>
      </c>
      <c r="B40" s="1190" t="s">
        <v>274</v>
      </c>
      <c r="C40" s="1378">
        <f>'KV_9.1.3.sz.mell'!C40</f>
        <v>0</v>
      </c>
      <c r="D40" s="692"/>
      <c r="E40" s="692"/>
      <c r="F40" s="692"/>
      <c r="G40" s="692"/>
      <c r="H40" s="692"/>
      <c r="I40" s="383"/>
      <c r="J40" s="686">
        <f t="shared" si="2"/>
        <v>0</v>
      </c>
      <c r="K40" s="752">
        <f t="shared" si="10"/>
        <v>0</v>
      </c>
    </row>
    <row r="41" spans="1:11" s="1301" customFormat="1" ht="12" customHeight="1" x14ac:dyDescent="0.2">
      <c r="A41" s="1300" t="s">
        <v>173</v>
      </c>
      <c r="B41" s="1190" t="s">
        <v>275</v>
      </c>
      <c r="C41" s="1378">
        <f>'KV_9.1.3.sz.mell'!C41</f>
        <v>0</v>
      </c>
      <c r="D41" s="692"/>
      <c r="E41" s="692"/>
      <c r="F41" s="692"/>
      <c r="G41" s="692"/>
      <c r="H41" s="692"/>
      <c r="I41" s="383"/>
      <c r="J41" s="686">
        <f t="shared" si="2"/>
        <v>0</v>
      </c>
      <c r="K41" s="752">
        <f t="shared" si="10"/>
        <v>0</v>
      </c>
    </row>
    <row r="42" spans="1:11" s="1301" customFormat="1" ht="12" customHeight="1" x14ac:dyDescent="0.2">
      <c r="A42" s="1300" t="s">
        <v>174</v>
      </c>
      <c r="B42" s="1190" t="s">
        <v>276</v>
      </c>
      <c r="C42" s="1378">
        <f>'KV_9.1.3.sz.mell'!C42</f>
        <v>0</v>
      </c>
      <c r="D42" s="692"/>
      <c r="E42" s="692"/>
      <c r="F42" s="692"/>
      <c r="G42" s="692"/>
      <c r="H42" s="692"/>
      <c r="I42" s="383"/>
      <c r="J42" s="686">
        <f t="shared" si="2"/>
        <v>0</v>
      </c>
      <c r="K42" s="752">
        <f t="shared" si="10"/>
        <v>0</v>
      </c>
    </row>
    <row r="43" spans="1:11" s="1301" customFormat="1" ht="12" customHeight="1" x14ac:dyDescent="0.2">
      <c r="A43" s="1300" t="s">
        <v>175</v>
      </c>
      <c r="B43" s="1190" t="s">
        <v>277</v>
      </c>
      <c r="C43" s="1378">
        <f>'KV_9.1.3.sz.mell'!C43</f>
        <v>0</v>
      </c>
      <c r="D43" s="692"/>
      <c r="E43" s="692"/>
      <c r="F43" s="692"/>
      <c r="G43" s="692"/>
      <c r="H43" s="692"/>
      <c r="I43" s="383"/>
      <c r="J43" s="686">
        <f t="shared" si="2"/>
        <v>0</v>
      </c>
      <c r="K43" s="752">
        <f t="shared" si="10"/>
        <v>0</v>
      </c>
    </row>
    <row r="44" spans="1:11" s="1301" customFormat="1" ht="12" customHeight="1" x14ac:dyDescent="0.2">
      <c r="A44" s="1300" t="s">
        <v>176</v>
      </c>
      <c r="B44" s="1190" t="s">
        <v>278</v>
      </c>
      <c r="C44" s="1378">
        <f>'KV_9.1.3.sz.mell'!C44</f>
        <v>0</v>
      </c>
      <c r="D44" s="692"/>
      <c r="E44" s="692"/>
      <c r="F44" s="692"/>
      <c r="G44" s="692"/>
      <c r="H44" s="692"/>
      <c r="I44" s="383"/>
      <c r="J44" s="686">
        <f t="shared" si="2"/>
        <v>0</v>
      </c>
      <c r="K44" s="752">
        <f t="shared" si="10"/>
        <v>0</v>
      </c>
    </row>
    <row r="45" spans="1:11" s="1301" customFormat="1" ht="12" customHeight="1" x14ac:dyDescent="0.2">
      <c r="A45" s="1300" t="s">
        <v>177</v>
      </c>
      <c r="B45" s="1190" t="s">
        <v>279</v>
      </c>
      <c r="C45" s="1378">
        <f>'KV_9.1.3.sz.mell'!C45</f>
        <v>0</v>
      </c>
      <c r="D45" s="692"/>
      <c r="E45" s="692"/>
      <c r="F45" s="692"/>
      <c r="G45" s="692"/>
      <c r="H45" s="692"/>
      <c r="I45" s="383"/>
      <c r="J45" s="686">
        <f t="shared" si="2"/>
        <v>0</v>
      </c>
      <c r="K45" s="752">
        <f t="shared" si="10"/>
        <v>0</v>
      </c>
    </row>
    <row r="46" spans="1:11" s="1301" customFormat="1" ht="12" customHeight="1" x14ac:dyDescent="0.2">
      <c r="A46" s="1300" t="s">
        <v>270</v>
      </c>
      <c r="B46" s="1190" t="s">
        <v>280</v>
      </c>
      <c r="C46" s="1386">
        <f>'KV_9.1.3.sz.mell'!C46</f>
        <v>0</v>
      </c>
      <c r="D46" s="754"/>
      <c r="E46" s="754"/>
      <c r="F46" s="754"/>
      <c r="G46" s="754"/>
      <c r="H46" s="754"/>
      <c r="I46" s="386"/>
      <c r="J46" s="679">
        <f t="shared" si="2"/>
        <v>0</v>
      </c>
      <c r="K46" s="755">
        <f t="shared" si="10"/>
        <v>0</v>
      </c>
    </row>
    <row r="47" spans="1:11" s="1301" customFormat="1" ht="12" customHeight="1" x14ac:dyDescent="0.2">
      <c r="A47" s="1302" t="s">
        <v>271</v>
      </c>
      <c r="B47" s="1195" t="s">
        <v>431</v>
      </c>
      <c r="C47" s="1387">
        <f>'KV_9.1.3.sz.mell'!C47</f>
        <v>0</v>
      </c>
      <c r="D47" s="756"/>
      <c r="E47" s="756"/>
      <c r="F47" s="756"/>
      <c r="G47" s="756"/>
      <c r="H47" s="756"/>
      <c r="I47" s="387"/>
      <c r="J47" s="757">
        <f t="shared" si="2"/>
        <v>0</v>
      </c>
      <c r="K47" s="758">
        <f t="shared" si="10"/>
        <v>0</v>
      </c>
    </row>
    <row r="48" spans="1:11" s="1301" customFormat="1" ht="12" customHeight="1" thickBot="1" x14ac:dyDescent="0.25">
      <c r="A48" s="1302" t="s">
        <v>430</v>
      </c>
      <c r="B48" s="1195" t="s">
        <v>281</v>
      </c>
      <c r="C48" s="1387">
        <f>'KV_9.1.3.sz.mell'!C48</f>
        <v>0</v>
      </c>
      <c r="D48" s="756"/>
      <c r="E48" s="756"/>
      <c r="F48" s="756"/>
      <c r="G48" s="756"/>
      <c r="H48" s="756"/>
      <c r="I48" s="387"/>
      <c r="J48" s="757">
        <f t="shared" si="2"/>
        <v>0</v>
      </c>
      <c r="K48" s="758">
        <f t="shared" si="10"/>
        <v>0</v>
      </c>
    </row>
    <row r="49" spans="1:11" s="1301" customFormat="1" ht="12" customHeight="1" thickBot="1" x14ac:dyDescent="0.25">
      <c r="A49" s="1213" t="s">
        <v>22</v>
      </c>
      <c r="B49" s="1186" t="s">
        <v>282</v>
      </c>
      <c r="C49" s="694">
        <f>'KV_9.1.3.sz.mell'!C49</f>
        <v>0</v>
      </c>
      <c r="D49" s="694">
        <f t="shared" ref="D49:K49" si="11">SUM(D50:D54)</f>
        <v>0</v>
      </c>
      <c r="E49" s="694">
        <f t="shared" si="11"/>
        <v>0</v>
      </c>
      <c r="F49" s="694">
        <f t="shared" si="11"/>
        <v>0</v>
      </c>
      <c r="G49" s="694">
        <f t="shared" si="11"/>
        <v>0</v>
      </c>
      <c r="H49" s="694">
        <f t="shared" si="11"/>
        <v>0</v>
      </c>
      <c r="I49" s="382">
        <f t="shared" si="11"/>
        <v>0</v>
      </c>
      <c r="J49" s="382">
        <f t="shared" si="11"/>
        <v>0</v>
      </c>
      <c r="K49" s="282">
        <f t="shared" si="11"/>
        <v>0</v>
      </c>
    </row>
    <row r="50" spans="1:11" s="1301" customFormat="1" ht="12" customHeight="1" x14ac:dyDescent="0.2">
      <c r="A50" s="1299" t="s">
        <v>93</v>
      </c>
      <c r="B50" s="1188" t="s">
        <v>286</v>
      </c>
      <c r="C50" s="1388">
        <f>'KV_9.1.3.sz.mell'!C50</f>
        <v>0</v>
      </c>
      <c r="D50" s="759"/>
      <c r="E50" s="759"/>
      <c r="F50" s="759"/>
      <c r="G50" s="759"/>
      <c r="H50" s="759"/>
      <c r="I50" s="447"/>
      <c r="J50" s="672">
        <f t="shared" si="2"/>
        <v>0</v>
      </c>
      <c r="K50" s="760">
        <f>C50+J50</f>
        <v>0</v>
      </c>
    </row>
    <row r="51" spans="1:11" s="1301" customFormat="1" ht="12" customHeight="1" x14ac:dyDescent="0.2">
      <c r="A51" s="1300" t="s">
        <v>94</v>
      </c>
      <c r="B51" s="1190" t="s">
        <v>287</v>
      </c>
      <c r="C51" s="1386">
        <f>'KV_9.1.3.sz.mell'!C51</f>
        <v>0</v>
      </c>
      <c r="D51" s="754"/>
      <c r="E51" s="754"/>
      <c r="F51" s="754"/>
      <c r="G51" s="754"/>
      <c r="H51" s="754"/>
      <c r="I51" s="386"/>
      <c r="J51" s="679">
        <f t="shared" si="2"/>
        <v>0</v>
      </c>
      <c r="K51" s="755">
        <f>C51+J51</f>
        <v>0</v>
      </c>
    </row>
    <row r="52" spans="1:11" s="1301" customFormat="1" ht="12" customHeight="1" x14ac:dyDescent="0.2">
      <c r="A52" s="1300" t="s">
        <v>283</v>
      </c>
      <c r="B52" s="1190" t="s">
        <v>288</v>
      </c>
      <c r="C52" s="1386">
        <f>'KV_9.1.3.sz.mell'!C52</f>
        <v>0</v>
      </c>
      <c r="D52" s="754"/>
      <c r="E52" s="754"/>
      <c r="F52" s="754"/>
      <c r="G52" s="754"/>
      <c r="H52" s="754"/>
      <c r="I52" s="386"/>
      <c r="J52" s="679">
        <f t="shared" si="2"/>
        <v>0</v>
      </c>
      <c r="K52" s="755">
        <f>C52+J52</f>
        <v>0</v>
      </c>
    </row>
    <row r="53" spans="1:11" s="1301" customFormat="1" ht="12" customHeight="1" x14ac:dyDescent="0.2">
      <c r="A53" s="1300" t="s">
        <v>284</v>
      </c>
      <c r="B53" s="1190" t="s">
        <v>289</v>
      </c>
      <c r="C53" s="1386">
        <f>'KV_9.1.3.sz.mell'!C53</f>
        <v>0</v>
      </c>
      <c r="D53" s="754"/>
      <c r="E53" s="754"/>
      <c r="F53" s="754"/>
      <c r="G53" s="754"/>
      <c r="H53" s="754"/>
      <c r="I53" s="386"/>
      <c r="J53" s="679">
        <f t="shared" si="2"/>
        <v>0</v>
      </c>
      <c r="K53" s="755">
        <f>C53+J53</f>
        <v>0</v>
      </c>
    </row>
    <row r="54" spans="1:11" s="1301" customFormat="1" ht="12" customHeight="1" thickBot="1" x14ac:dyDescent="0.25">
      <c r="A54" s="1303" t="s">
        <v>285</v>
      </c>
      <c r="B54" s="1304" t="s">
        <v>290</v>
      </c>
      <c r="C54" s="1389">
        <f>'KV_9.1.3.sz.mell'!C54</f>
        <v>0</v>
      </c>
      <c r="D54" s="761"/>
      <c r="E54" s="761"/>
      <c r="F54" s="761"/>
      <c r="G54" s="761"/>
      <c r="H54" s="761"/>
      <c r="I54" s="675"/>
      <c r="J54" s="676">
        <f t="shared" si="2"/>
        <v>0</v>
      </c>
      <c r="K54" s="762">
        <f>C54+J54</f>
        <v>0</v>
      </c>
    </row>
    <row r="55" spans="1:11" s="1301" customFormat="1" ht="12" customHeight="1" thickBot="1" x14ac:dyDescent="0.25">
      <c r="A55" s="1213" t="s">
        <v>178</v>
      </c>
      <c r="B55" s="1186" t="s">
        <v>291</v>
      </c>
      <c r="C55" s="694">
        <f>'KV_9.1.3.sz.mell'!C55</f>
        <v>0</v>
      </c>
      <c r="D55" s="694">
        <f t="shared" ref="D55:K55" si="12">SUM(D56:D58)</f>
        <v>0</v>
      </c>
      <c r="E55" s="694">
        <f t="shared" si="12"/>
        <v>0</v>
      </c>
      <c r="F55" s="694">
        <f t="shared" si="12"/>
        <v>0</v>
      </c>
      <c r="G55" s="694">
        <f t="shared" si="12"/>
        <v>0</v>
      </c>
      <c r="H55" s="694">
        <f t="shared" si="12"/>
        <v>0</v>
      </c>
      <c r="I55" s="382">
        <f t="shared" si="12"/>
        <v>0</v>
      </c>
      <c r="J55" s="382">
        <f t="shared" si="12"/>
        <v>0</v>
      </c>
      <c r="K55" s="282">
        <f t="shared" si="12"/>
        <v>0</v>
      </c>
    </row>
    <row r="56" spans="1:11" s="1301" customFormat="1" ht="12" customHeight="1" x14ac:dyDescent="0.2">
      <c r="A56" s="1299" t="s">
        <v>95</v>
      </c>
      <c r="B56" s="1188" t="s">
        <v>292</v>
      </c>
      <c r="C56" s="1377">
        <f>'KV_9.1.3.sz.mell'!C56</f>
        <v>0</v>
      </c>
      <c r="D56" s="691"/>
      <c r="E56" s="691"/>
      <c r="F56" s="691"/>
      <c r="G56" s="691"/>
      <c r="H56" s="691"/>
      <c r="I56" s="384"/>
      <c r="J56" s="668">
        <f t="shared" si="2"/>
        <v>0</v>
      </c>
      <c r="K56" s="396">
        <f>C56+J56</f>
        <v>0</v>
      </c>
    </row>
    <row r="57" spans="1:11" s="1301" customFormat="1" ht="12" customHeight="1" x14ac:dyDescent="0.2">
      <c r="A57" s="1300" t="s">
        <v>96</v>
      </c>
      <c r="B57" s="1190" t="s">
        <v>421</v>
      </c>
      <c r="C57" s="1378">
        <f>'KV_9.1.3.sz.mell'!C57</f>
        <v>0</v>
      </c>
      <c r="D57" s="692"/>
      <c r="E57" s="692"/>
      <c r="F57" s="692"/>
      <c r="G57" s="692"/>
      <c r="H57" s="692"/>
      <c r="I57" s="383"/>
      <c r="J57" s="686">
        <f t="shared" si="2"/>
        <v>0</v>
      </c>
      <c r="K57" s="752">
        <f>C57+J57</f>
        <v>0</v>
      </c>
    </row>
    <row r="58" spans="1:11" s="1301" customFormat="1" ht="12" customHeight="1" x14ac:dyDescent="0.2">
      <c r="A58" s="1300" t="s">
        <v>295</v>
      </c>
      <c r="B58" s="1190" t="s">
        <v>293</v>
      </c>
      <c r="C58" s="1378">
        <f>'KV_9.1.3.sz.mell'!C58</f>
        <v>0</v>
      </c>
      <c r="D58" s="692"/>
      <c r="E58" s="692"/>
      <c r="F58" s="692"/>
      <c r="G58" s="692"/>
      <c r="H58" s="692"/>
      <c r="I58" s="383"/>
      <c r="J58" s="686">
        <f t="shared" si="2"/>
        <v>0</v>
      </c>
      <c r="K58" s="752">
        <f>C58+J58</f>
        <v>0</v>
      </c>
    </row>
    <row r="59" spans="1:11" s="1301" customFormat="1" ht="12" customHeight="1" thickBot="1" x14ac:dyDescent="0.25">
      <c r="A59" s="1302" t="s">
        <v>296</v>
      </c>
      <c r="B59" s="1195" t="s">
        <v>294</v>
      </c>
      <c r="C59" s="1379">
        <f>'KV_9.1.3.sz.mell'!C59</f>
        <v>0</v>
      </c>
      <c r="D59" s="693"/>
      <c r="E59" s="693"/>
      <c r="F59" s="693"/>
      <c r="G59" s="693"/>
      <c r="H59" s="693"/>
      <c r="I59" s="385"/>
      <c r="J59" s="688">
        <f t="shared" si="2"/>
        <v>0</v>
      </c>
      <c r="K59" s="753">
        <f>C59+J59</f>
        <v>0</v>
      </c>
    </row>
    <row r="60" spans="1:11" s="1301" customFormat="1" ht="12" customHeight="1" thickBot="1" x14ac:dyDescent="0.25">
      <c r="A60" s="1213" t="s">
        <v>24</v>
      </c>
      <c r="B60" s="1194" t="s">
        <v>297</v>
      </c>
      <c r="C60" s="694">
        <f>'KV_9.1.3.sz.mell'!C60</f>
        <v>0</v>
      </c>
      <c r="D60" s="694">
        <f t="shared" ref="D60:K60" si="13">SUM(D61:D63)</f>
        <v>0</v>
      </c>
      <c r="E60" s="694">
        <f t="shared" si="13"/>
        <v>0</v>
      </c>
      <c r="F60" s="694">
        <f t="shared" si="13"/>
        <v>0</v>
      </c>
      <c r="G60" s="694">
        <f t="shared" si="13"/>
        <v>0</v>
      </c>
      <c r="H60" s="694">
        <f t="shared" si="13"/>
        <v>0</v>
      </c>
      <c r="I60" s="382">
        <f t="shared" si="13"/>
        <v>0</v>
      </c>
      <c r="J60" s="382">
        <f t="shared" si="13"/>
        <v>0</v>
      </c>
      <c r="K60" s="282">
        <f t="shared" si="13"/>
        <v>0</v>
      </c>
    </row>
    <row r="61" spans="1:11" s="1301" customFormat="1" ht="12" customHeight="1" x14ac:dyDescent="0.2">
      <c r="A61" s="1299" t="s">
        <v>179</v>
      </c>
      <c r="B61" s="1188" t="s">
        <v>299</v>
      </c>
      <c r="C61" s="1386">
        <f>'KV_9.1.3.sz.mell'!C61</f>
        <v>0</v>
      </c>
      <c r="D61" s="754"/>
      <c r="E61" s="754"/>
      <c r="F61" s="754"/>
      <c r="G61" s="754"/>
      <c r="H61" s="754"/>
      <c r="I61" s="386"/>
      <c r="J61" s="679">
        <f t="shared" si="2"/>
        <v>0</v>
      </c>
      <c r="K61" s="755">
        <f>C61+J61</f>
        <v>0</v>
      </c>
    </row>
    <row r="62" spans="1:11" s="1301" customFormat="1" ht="12" customHeight="1" x14ac:dyDescent="0.2">
      <c r="A62" s="1300" t="s">
        <v>180</v>
      </c>
      <c r="B62" s="1190" t="s">
        <v>422</v>
      </c>
      <c r="C62" s="1386">
        <f>'KV_9.1.3.sz.mell'!C62</f>
        <v>0</v>
      </c>
      <c r="D62" s="754"/>
      <c r="E62" s="754"/>
      <c r="F62" s="754"/>
      <c r="G62" s="754"/>
      <c r="H62" s="754"/>
      <c r="I62" s="386"/>
      <c r="J62" s="679">
        <f t="shared" si="2"/>
        <v>0</v>
      </c>
      <c r="K62" s="755">
        <f>C62+J62</f>
        <v>0</v>
      </c>
    </row>
    <row r="63" spans="1:11" s="1301" customFormat="1" ht="12" customHeight="1" x14ac:dyDescent="0.2">
      <c r="A63" s="1300" t="s">
        <v>228</v>
      </c>
      <c r="B63" s="1190" t="s">
        <v>300</v>
      </c>
      <c r="C63" s="1386">
        <f>'KV_9.1.3.sz.mell'!C63</f>
        <v>0</v>
      </c>
      <c r="D63" s="754"/>
      <c r="E63" s="754"/>
      <c r="F63" s="754"/>
      <c r="G63" s="754"/>
      <c r="H63" s="754"/>
      <c r="I63" s="386"/>
      <c r="J63" s="679">
        <f t="shared" si="2"/>
        <v>0</v>
      </c>
      <c r="K63" s="755">
        <f>C63+J63</f>
        <v>0</v>
      </c>
    </row>
    <row r="64" spans="1:11" s="1301" customFormat="1" ht="12" customHeight="1" thickBot="1" x14ac:dyDescent="0.25">
      <c r="A64" s="1302" t="s">
        <v>298</v>
      </c>
      <c r="B64" s="1195" t="s">
        <v>301</v>
      </c>
      <c r="C64" s="1386">
        <f>'KV_9.1.3.sz.mell'!C64</f>
        <v>0</v>
      </c>
      <c r="D64" s="754"/>
      <c r="E64" s="754"/>
      <c r="F64" s="754"/>
      <c r="G64" s="754"/>
      <c r="H64" s="754"/>
      <c r="I64" s="386"/>
      <c r="J64" s="679">
        <f t="shared" si="2"/>
        <v>0</v>
      </c>
      <c r="K64" s="755">
        <f>C64+J64</f>
        <v>0</v>
      </c>
    </row>
    <row r="65" spans="1:11" s="1301" customFormat="1" ht="12" customHeight="1" thickBot="1" x14ac:dyDescent="0.25">
      <c r="A65" s="1213" t="s">
        <v>25</v>
      </c>
      <c r="B65" s="1186" t="s">
        <v>302</v>
      </c>
      <c r="C65" s="695">
        <f>'KV_9.1.3.sz.mell'!C65</f>
        <v>0</v>
      </c>
      <c r="D65" s="695">
        <f t="shared" ref="D65:K65" si="14">+D8+D15+D22+D29+D37+D49+D55+D60</f>
        <v>0</v>
      </c>
      <c r="E65" s="695">
        <f t="shared" si="14"/>
        <v>0</v>
      </c>
      <c r="F65" s="695">
        <f t="shared" si="14"/>
        <v>0</v>
      </c>
      <c r="G65" s="695">
        <f t="shared" si="14"/>
        <v>0</v>
      </c>
      <c r="H65" s="695">
        <f t="shared" si="14"/>
        <v>0</v>
      </c>
      <c r="I65" s="389">
        <f t="shared" si="14"/>
        <v>0</v>
      </c>
      <c r="J65" s="389">
        <f t="shared" si="14"/>
        <v>0</v>
      </c>
      <c r="K65" s="288">
        <f t="shared" si="14"/>
        <v>0</v>
      </c>
    </row>
    <row r="66" spans="1:11" s="1301" customFormat="1" ht="12" customHeight="1" thickBot="1" x14ac:dyDescent="0.2">
      <c r="A66" s="1305" t="s">
        <v>389</v>
      </c>
      <c r="B66" s="1194" t="s">
        <v>304</v>
      </c>
      <c r="C66" s="694">
        <f>'KV_9.1.3.sz.mell'!C66</f>
        <v>0</v>
      </c>
      <c r="D66" s="694">
        <f t="shared" ref="D66:K66" si="15">SUM(D67:D69)</f>
        <v>0</v>
      </c>
      <c r="E66" s="694">
        <f t="shared" si="15"/>
        <v>0</v>
      </c>
      <c r="F66" s="694">
        <f t="shared" si="15"/>
        <v>0</v>
      </c>
      <c r="G66" s="694">
        <f t="shared" si="15"/>
        <v>0</v>
      </c>
      <c r="H66" s="694">
        <f t="shared" si="15"/>
        <v>0</v>
      </c>
      <c r="I66" s="382">
        <f t="shared" si="15"/>
        <v>0</v>
      </c>
      <c r="J66" s="382">
        <f t="shared" si="15"/>
        <v>0</v>
      </c>
      <c r="K66" s="282">
        <f t="shared" si="15"/>
        <v>0</v>
      </c>
    </row>
    <row r="67" spans="1:11" s="1301" customFormat="1" ht="12" customHeight="1" x14ac:dyDescent="0.2">
      <c r="A67" s="1299" t="s">
        <v>332</v>
      </c>
      <c r="B67" s="1188" t="s">
        <v>305</v>
      </c>
      <c r="C67" s="1386">
        <f>'KV_9.1.3.sz.mell'!C67</f>
        <v>0</v>
      </c>
      <c r="D67" s="754"/>
      <c r="E67" s="754"/>
      <c r="F67" s="754"/>
      <c r="G67" s="754"/>
      <c r="H67" s="754"/>
      <c r="I67" s="386"/>
      <c r="J67" s="679">
        <f>D67+E67+F67+G67+H67+I67</f>
        <v>0</v>
      </c>
      <c r="K67" s="755">
        <f>C67+J67</f>
        <v>0</v>
      </c>
    </row>
    <row r="68" spans="1:11" s="1301" customFormat="1" ht="12" customHeight="1" x14ac:dyDescent="0.2">
      <c r="A68" s="1300" t="s">
        <v>341</v>
      </c>
      <c r="B68" s="1190" t="s">
        <v>306</v>
      </c>
      <c r="C68" s="1386">
        <f>'KV_9.1.3.sz.mell'!C68</f>
        <v>0</v>
      </c>
      <c r="D68" s="754"/>
      <c r="E68" s="754"/>
      <c r="F68" s="754"/>
      <c r="G68" s="754"/>
      <c r="H68" s="754"/>
      <c r="I68" s="386"/>
      <c r="J68" s="679">
        <f>D68+E68+F68+G68+H68+I68</f>
        <v>0</v>
      </c>
      <c r="K68" s="755">
        <f>C68+J68</f>
        <v>0</v>
      </c>
    </row>
    <row r="69" spans="1:11" s="1301" customFormat="1" ht="12" customHeight="1" thickBot="1" x14ac:dyDescent="0.25">
      <c r="A69" s="1303" t="s">
        <v>342</v>
      </c>
      <c r="B69" s="1306" t="s">
        <v>307</v>
      </c>
      <c r="C69" s="1389">
        <f>'KV_9.1.3.sz.mell'!C69</f>
        <v>0</v>
      </c>
      <c r="D69" s="761"/>
      <c r="E69" s="761"/>
      <c r="F69" s="761"/>
      <c r="G69" s="761"/>
      <c r="H69" s="761"/>
      <c r="I69" s="675"/>
      <c r="J69" s="676">
        <f>D69+E69+F69+G69+H69+I69</f>
        <v>0</v>
      </c>
      <c r="K69" s="762">
        <f>C69+J69</f>
        <v>0</v>
      </c>
    </row>
    <row r="70" spans="1:11" s="1301" customFormat="1" ht="12" customHeight="1" thickBot="1" x14ac:dyDescent="0.2">
      <c r="A70" s="1305" t="s">
        <v>308</v>
      </c>
      <c r="B70" s="1194" t="s">
        <v>309</v>
      </c>
      <c r="C70" s="382">
        <f>'KV_9.1.3.sz.mell'!C70</f>
        <v>0</v>
      </c>
      <c r="D70" s="382">
        <f t="shared" ref="D70:K70" si="16">SUM(D71:D74)</f>
        <v>0</v>
      </c>
      <c r="E70" s="382">
        <f t="shared" si="16"/>
        <v>0</v>
      </c>
      <c r="F70" s="382">
        <f t="shared" si="16"/>
        <v>0</v>
      </c>
      <c r="G70" s="382">
        <f t="shared" si="16"/>
        <v>0</v>
      </c>
      <c r="H70" s="382">
        <f t="shared" si="16"/>
        <v>0</v>
      </c>
      <c r="I70" s="382">
        <f t="shared" si="16"/>
        <v>0</v>
      </c>
      <c r="J70" s="382">
        <f t="shared" si="16"/>
        <v>0</v>
      </c>
      <c r="K70" s="282">
        <f t="shared" si="16"/>
        <v>0</v>
      </c>
    </row>
    <row r="71" spans="1:11" s="1301" customFormat="1" ht="12" customHeight="1" x14ac:dyDescent="0.2">
      <c r="A71" s="1299" t="s">
        <v>147</v>
      </c>
      <c r="B71" s="1201" t="s">
        <v>310</v>
      </c>
      <c r="C71" s="679">
        <f>'KV_9.1.3.sz.mell'!C71</f>
        <v>0</v>
      </c>
      <c r="D71" s="386"/>
      <c r="E71" s="386"/>
      <c r="F71" s="386"/>
      <c r="G71" s="386"/>
      <c r="H71" s="386"/>
      <c r="I71" s="386"/>
      <c r="J71" s="679">
        <f>D71+E71+F71+G71+H71+I71</f>
        <v>0</v>
      </c>
      <c r="K71" s="755">
        <f>C71+J71</f>
        <v>0</v>
      </c>
    </row>
    <row r="72" spans="1:11" s="1301" customFormat="1" ht="12" customHeight="1" x14ac:dyDescent="0.2">
      <c r="A72" s="1300" t="s">
        <v>148</v>
      </c>
      <c r="B72" s="1201" t="s">
        <v>565</v>
      </c>
      <c r="C72" s="679">
        <f>'KV_9.1.3.sz.mell'!C72</f>
        <v>0</v>
      </c>
      <c r="D72" s="386"/>
      <c r="E72" s="386"/>
      <c r="F72" s="386"/>
      <c r="G72" s="386"/>
      <c r="H72" s="386"/>
      <c r="I72" s="386"/>
      <c r="J72" s="679">
        <f>D72+E72+F72+G72+H72+I72</f>
        <v>0</v>
      </c>
      <c r="K72" s="755">
        <f>C72+J72</f>
        <v>0</v>
      </c>
    </row>
    <row r="73" spans="1:11" s="1301" customFormat="1" ht="12" customHeight="1" x14ac:dyDescent="0.2">
      <c r="A73" s="1300" t="s">
        <v>333</v>
      </c>
      <c r="B73" s="1201" t="s">
        <v>311</v>
      </c>
      <c r="C73" s="679">
        <f>'KV_9.1.3.sz.mell'!C73</f>
        <v>0</v>
      </c>
      <c r="D73" s="386"/>
      <c r="E73" s="386"/>
      <c r="F73" s="386"/>
      <c r="G73" s="386"/>
      <c r="H73" s="386"/>
      <c r="I73" s="386"/>
      <c r="J73" s="679">
        <f>D73+E73+F73+G73+H73+I73</f>
        <v>0</v>
      </c>
      <c r="K73" s="755">
        <f>C73+J73</f>
        <v>0</v>
      </c>
    </row>
    <row r="74" spans="1:11" s="1301" customFormat="1" ht="12" customHeight="1" thickBot="1" x14ac:dyDescent="0.25">
      <c r="A74" s="1302" t="s">
        <v>334</v>
      </c>
      <c r="B74" s="1202" t="s">
        <v>566</v>
      </c>
      <c r="C74" s="679">
        <f>'KV_9.1.3.sz.mell'!C74</f>
        <v>0</v>
      </c>
      <c r="D74" s="386"/>
      <c r="E74" s="386"/>
      <c r="F74" s="386"/>
      <c r="G74" s="386"/>
      <c r="H74" s="386"/>
      <c r="I74" s="386"/>
      <c r="J74" s="679">
        <f>D74+E74+F74+G74+H74+I74</f>
        <v>0</v>
      </c>
      <c r="K74" s="755">
        <f>C74+J74</f>
        <v>0</v>
      </c>
    </row>
    <row r="75" spans="1:11" s="1301" customFormat="1" ht="12" customHeight="1" thickBot="1" x14ac:dyDescent="0.2">
      <c r="A75" s="1305" t="s">
        <v>312</v>
      </c>
      <c r="B75" s="1194" t="s">
        <v>313</v>
      </c>
      <c r="C75" s="382">
        <f>'KV_9.1.3.sz.mell'!C75</f>
        <v>0</v>
      </c>
      <c r="D75" s="382">
        <f t="shared" ref="D75:K75" si="17">SUM(D76:D77)</f>
        <v>0</v>
      </c>
      <c r="E75" s="382">
        <f t="shared" si="17"/>
        <v>0</v>
      </c>
      <c r="F75" s="382">
        <f t="shared" si="17"/>
        <v>0</v>
      </c>
      <c r="G75" s="382">
        <f t="shared" si="17"/>
        <v>0</v>
      </c>
      <c r="H75" s="382">
        <f t="shared" si="17"/>
        <v>0</v>
      </c>
      <c r="I75" s="382">
        <f t="shared" si="17"/>
        <v>0</v>
      </c>
      <c r="J75" s="382">
        <f t="shared" si="17"/>
        <v>0</v>
      </c>
      <c r="K75" s="282">
        <f t="shared" si="17"/>
        <v>0</v>
      </c>
    </row>
    <row r="76" spans="1:11" s="1301" customFormat="1" ht="12" customHeight="1" x14ac:dyDescent="0.2">
      <c r="A76" s="1299" t="s">
        <v>335</v>
      </c>
      <c r="B76" s="1188" t="s">
        <v>314</v>
      </c>
      <c r="C76" s="679">
        <f>'KV_9.1.3.sz.mell'!C76</f>
        <v>0</v>
      </c>
      <c r="D76" s="386"/>
      <c r="E76" s="386"/>
      <c r="F76" s="386"/>
      <c r="G76" s="386"/>
      <c r="H76" s="386"/>
      <c r="I76" s="386"/>
      <c r="J76" s="679">
        <f>D76+E76+F76+G76+H76+I76</f>
        <v>0</v>
      </c>
      <c r="K76" s="755">
        <f>C76+J76</f>
        <v>0</v>
      </c>
    </row>
    <row r="77" spans="1:11" s="1301" customFormat="1" ht="12" customHeight="1" thickBot="1" x14ac:dyDescent="0.25">
      <c r="A77" s="1302" t="s">
        <v>336</v>
      </c>
      <c r="B77" s="1195" t="s">
        <v>315</v>
      </c>
      <c r="C77" s="679">
        <f>'KV_9.1.3.sz.mell'!C77</f>
        <v>0</v>
      </c>
      <c r="D77" s="386"/>
      <c r="E77" s="386"/>
      <c r="F77" s="386"/>
      <c r="G77" s="386"/>
      <c r="H77" s="386"/>
      <c r="I77" s="386"/>
      <c r="J77" s="679">
        <f>D77+E77+F77+G77+H77+I77</f>
        <v>0</v>
      </c>
      <c r="K77" s="755">
        <f>C77+J77</f>
        <v>0</v>
      </c>
    </row>
    <row r="78" spans="1:11" s="75" customFormat="1" ht="12" customHeight="1" thickBot="1" x14ac:dyDescent="0.2">
      <c r="A78" s="1305" t="s">
        <v>316</v>
      </c>
      <c r="B78" s="1194" t="s">
        <v>317</v>
      </c>
      <c r="C78" s="382">
        <f>'KV_9.1.3.sz.mell'!C78</f>
        <v>0</v>
      </c>
      <c r="D78" s="382">
        <f t="shared" ref="D78:K78" si="18">SUM(D79:D81)</f>
        <v>0</v>
      </c>
      <c r="E78" s="382">
        <f t="shared" si="18"/>
        <v>0</v>
      </c>
      <c r="F78" s="382">
        <f t="shared" si="18"/>
        <v>0</v>
      </c>
      <c r="G78" s="382">
        <f t="shared" si="18"/>
        <v>0</v>
      </c>
      <c r="H78" s="382">
        <f t="shared" si="18"/>
        <v>0</v>
      </c>
      <c r="I78" s="382">
        <f t="shared" si="18"/>
        <v>0</v>
      </c>
      <c r="J78" s="382">
        <f t="shared" si="18"/>
        <v>0</v>
      </c>
      <c r="K78" s="282">
        <f t="shared" si="18"/>
        <v>0</v>
      </c>
    </row>
    <row r="79" spans="1:11" s="1301" customFormat="1" ht="12" customHeight="1" x14ac:dyDescent="0.2">
      <c r="A79" s="1299" t="s">
        <v>337</v>
      </c>
      <c r="B79" s="1188" t="s">
        <v>318</v>
      </c>
      <c r="C79" s="679">
        <f>'KV_9.1.3.sz.mell'!C79</f>
        <v>0</v>
      </c>
      <c r="D79" s="386"/>
      <c r="E79" s="386"/>
      <c r="F79" s="386"/>
      <c r="G79" s="386"/>
      <c r="H79" s="386"/>
      <c r="I79" s="386"/>
      <c r="J79" s="679">
        <f>D79+E79+F79+G79+H79+I79</f>
        <v>0</v>
      </c>
      <c r="K79" s="755">
        <f>C79+J79</f>
        <v>0</v>
      </c>
    </row>
    <row r="80" spans="1:11" s="1301" customFormat="1" ht="12" customHeight="1" x14ac:dyDescent="0.2">
      <c r="A80" s="1300" t="s">
        <v>338</v>
      </c>
      <c r="B80" s="1190" t="s">
        <v>319</v>
      </c>
      <c r="C80" s="679">
        <f>'KV_9.1.3.sz.mell'!C80</f>
        <v>0</v>
      </c>
      <c r="D80" s="386"/>
      <c r="E80" s="386"/>
      <c r="F80" s="386"/>
      <c r="G80" s="386"/>
      <c r="H80" s="386"/>
      <c r="I80" s="386"/>
      <c r="J80" s="679">
        <f>D80+E80+F80+G80+H80+I80</f>
        <v>0</v>
      </c>
      <c r="K80" s="755">
        <f>C80+J80</f>
        <v>0</v>
      </c>
    </row>
    <row r="81" spans="1:11" s="1301" customFormat="1" ht="12" customHeight="1" thickBot="1" x14ac:dyDescent="0.25">
      <c r="A81" s="1302" t="s">
        <v>339</v>
      </c>
      <c r="B81" s="1307" t="s">
        <v>744</v>
      </c>
      <c r="C81" s="679">
        <f>'KV_9.1.3.sz.mell'!C81</f>
        <v>0</v>
      </c>
      <c r="D81" s="386"/>
      <c r="E81" s="386"/>
      <c r="F81" s="386"/>
      <c r="G81" s="386"/>
      <c r="H81" s="386"/>
      <c r="I81" s="386"/>
      <c r="J81" s="679">
        <f>D81+E81+F81+G81+H81+I81</f>
        <v>0</v>
      </c>
      <c r="K81" s="755">
        <f>C81+J81</f>
        <v>0</v>
      </c>
    </row>
    <row r="82" spans="1:11" s="1301" customFormat="1" ht="12" customHeight="1" thickBot="1" x14ac:dyDescent="0.2">
      <c r="A82" s="1305" t="s">
        <v>320</v>
      </c>
      <c r="B82" s="1194" t="s">
        <v>340</v>
      </c>
      <c r="C82" s="382">
        <f>'KV_9.1.3.sz.mell'!C82</f>
        <v>0</v>
      </c>
      <c r="D82" s="382">
        <f t="shared" ref="D82:K82" si="19">SUM(D83:D86)</f>
        <v>0</v>
      </c>
      <c r="E82" s="382">
        <f t="shared" si="19"/>
        <v>0</v>
      </c>
      <c r="F82" s="382">
        <f t="shared" si="19"/>
        <v>0</v>
      </c>
      <c r="G82" s="382">
        <f t="shared" si="19"/>
        <v>0</v>
      </c>
      <c r="H82" s="382">
        <f t="shared" si="19"/>
        <v>0</v>
      </c>
      <c r="I82" s="382">
        <f t="shared" si="19"/>
        <v>0</v>
      </c>
      <c r="J82" s="382">
        <f t="shared" si="19"/>
        <v>0</v>
      </c>
      <c r="K82" s="282">
        <f t="shared" si="19"/>
        <v>0</v>
      </c>
    </row>
    <row r="83" spans="1:11" s="1301" customFormat="1" ht="12" customHeight="1" x14ac:dyDescent="0.2">
      <c r="A83" s="1308" t="s">
        <v>321</v>
      </c>
      <c r="B83" s="1188" t="s">
        <v>322</v>
      </c>
      <c r="C83" s="679">
        <f>'KV_9.1.3.sz.mell'!C83</f>
        <v>0</v>
      </c>
      <c r="D83" s="386"/>
      <c r="E83" s="386"/>
      <c r="F83" s="386"/>
      <c r="G83" s="386"/>
      <c r="H83" s="386"/>
      <c r="I83" s="386"/>
      <c r="J83" s="679">
        <f t="shared" ref="J83:J88" si="20">D83+E83+F83+G83+H83+I83</f>
        <v>0</v>
      </c>
      <c r="K83" s="755">
        <f t="shared" ref="K83:K88" si="21">C83+J83</f>
        <v>0</v>
      </c>
    </row>
    <row r="84" spans="1:11" s="1301" customFormat="1" ht="12" customHeight="1" x14ac:dyDescent="0.2">
      <c r="A84" s="1309" t="s">
        <v>323</v>
      </c>
      <c r="B84" s="1190" t="s">
        <v>324</v>
      </c>
      <c r="C84" s="679">
        <f>'KV_9.1.3.sz.mell'!C84</f>
        <v>0</v>
      </c>
      <c r="D84" s="386"/>
      <c r="E84" s="386"/>
      <c r="F84" s="386"/>
      <c r="G84" s="386"/>
      <c r="H84" s="386"/>
      <c r="I84" s="386"/>
      <c r="J84" s="679">
        <f t="shared" si="20"/>
        <v>0</v>
      </c>
      <c r="K84" s="755">
        <f t="shared" si="21"/>
        <v>0</v>
      </c>
    </row>
    <row r="85" spans="1:11" s="1301" customFormat="1" ht="12" customHeight="1" x14ac:dyDescent="0.2">
      <c r="A85" s="1309" t="s">
        <v>325</v>
      </c>
      <c r="B85" s="1190" t="s">
        <v>326</v>
      </c>
      <c r="C85" s="679">
        <f>'KV_9.1.3.sz.mell'!C85</f>
        <v>0</v>
      </c>
      <c r="D85" s="386"/>
      <c r="E85" s="386"/>
      <c r="F85" s="386"/>
      <c r="G85" s="386"/>
      <c r="H85" s="386"/>
      <c r="I85" s="386"/>
      <c r="J85" s="679">
        <f t="shared" si="20"/>
        <v>0</v>
      </c>
      <c r="K85" s="755">
        <f t="shared" si="21"/>
        <v>0</v>
      </c>
    </row>
    <row r="86" spans="1:11" s="75" customFormat="1" ht="12" customHeight="1" thickBot="1" x14ac:dyDescent="0.25">
      <c r="A86" s="1310" t="s">
        <v>327</v>
      </c>
      <c r="B86" s="1195" t="s">
        <v>328</v>
      </c>
      <c r="C86" s="679">
        <f>'KV_9.1.3.sz.mell'!C86</f>
        <v>0</v>
      </c>
      <c r="D86" s="386"/>
      <c r="E86" s="386"/>
      <c r="F86" s="386"/>
      <c r="G86" s="386"/>
      <c r="H86" s="386"/>
      <c r="I86" s="386"/>
      <c r="J86" s="679">
        <f t="shared" si="20"/>
        <v>0</v>
      </c>
      <c r="K86" s="755">
        <f t="shared" si="21"/>
        <v>0</v>
      </c>
    </row>
    <row r="87" spans="1:11" s="75" customFormat="1" ht="12" customHeight="1" thickBot="1" x14ac:dyDescent="0.2">
      <c r="A87" s="1305" t="s">
        <v>329</v>
      </c>
      <c r="B87" s="1194" t="s">
        <v>470</v>
      </c>
      <c r="C87" s="382">
        <f>'KV_9.1.3.sz.mell'!C87</f>
        <v>0</v>
      </c>
      <c r="D87" s="450"/>
      <c r="E87" s="450"/>
      <c r="F87" s="450"/>
      <c r="G87" s="450"/>
      <c r="H87" s="450"/>
      <c r="I87" s="450"/>
      <c r="J87" s="382">
        <f t="shared" si="20"/>
        <v>0</v>
      </c>
      <c r="K87" s="282">
        <f t="shared" si="21"/>
        <v>0</v>
      </c>
    </row>
    <row r="88" spans="1:11" s="75" customFormat="1" ht="12" customHeight="1" thickBot="1" x14ac:dyDescent="0.2">
      <c r="A88" s="1305" t="s">
        <v>502</v>
      </c>
      <c r="B88" s="1194" t="s">
        <v>330</v>
      </c>
      <c r="C88" s="382">
        <f>'KV_9.1.3.sz.mell'!C88</f>
        <v>0</v>
      </c>
      <c r="D88" s="450"/>
      <c r="E88" s="450"/>
      <c r="F88" s="450"/>
      <c r="G88" s="450"/>
      <c r="H88" s="450"/>
      <c r="I88" s="450"/>
      <c r="J88" s="382">
        <f t="shared" si="20"/>
        <v>0</v>
      </c>
      <c r="K88" s="282">
        <f t="shared" si="21"/>
        <v>0</v>
      </c>
    </row>
    <row r="89" spans="1:11" s="75" customFormat="1" ht="12" customHeight="1" thickBot="1" x14ac:dyDescent="0.2">
      <c r="A89" s="1305" t="s">
        <v>503</v>
      </c>
      <c r="B89" s="1194" t="s">
        <v>473</v>
      </c>
      <c r="C89" s="389">
        <f>'KV_9.1.3.sz.mell'!C89</f>
        <v>0</v>
      </c>
      <c r="D89" s="389">
        <f t="shared" ref="D89:K89" si="22">+D66+D70+D75+D78+D82+D88+D87</f>
        <v>0</v>
      </c>
      <c r="E89" s="389">
        <f t="shared" si="22"/>
        <v>0</v>
      </c>
      <c r="F89" s="389">
        <f t="shared" si="22"/>
        <v>0</v>
      </c>
      <c r="G89" s="389">
        <f t="shared" si="22"/>
        <v>0</v>
      </c>
      <c r="H89" s="389">
        <f t="shared" si="22"/>
        <v>0</v>
      </c>
      <c r="I89" s="389">
        <f t="shared" si="22"/>
        <v>0</v>
      </c>
      <c r="J89" s="389">
        <f t="shared" si="22"/>
        <v>0</v>
      </c>
      <c r="K89" s="288">
        <f t="shared" si="22"/>
        <v>0</v>
      </c>
    </row>
    <row r="90" spans="1:11" s="75" customFormat="1" ht="12" customHeight="1" thickBot="1" x14ac:dyDescent="0.2">
      <c r="A90" s="1311" t="s">
        <v>504</v>
      </c>
      <c r="B90" s="1207" t="s">
        <v>505</v>
      </c>
      <c r="C90" s="389">
        <f>'KV_9.1.3.sz.mell'!C90</f>
        <v>0</v>
      </c>
      <c r="D90" s="389">
        <f t="shared" ref="D90:K90" si="23">+D65+D89</f>
        <v>0</v>
      </c>
      <c r="E90" s="389">
        <f t="shared" si="23"/>
        <v>0</v>
      </c>
      <c r="F90" s="389">
        <f t="shared" si="23"/>
        <v>0</v>
      </c>
      <c r="G90" s="389">
        <f t="shared" si="23"/>
        <v>0</v>
      </c>
      <c r="H90" s="389">
        <f t="shared" si="23"/>
        <v>0</v>
      </c>
      <c r="I90" s="389">
        <f t="shared" si="23"/>
        <v>0</v>
      </c>
      <c r="J90" s="389">
        <f t="shared" si="23"/>
        <v>0</v>
      </c>
      <c r="K90" s="288">
        <f t="shared" si="23"/>
        <v>0</v>
      </c>
    </row>
    <row r="91" spans="1:11" s="1301" customFormat="1" ht="15.2" customHeight="1" thickBot="1" x14ac:dyDescent="0.25">
      <c r="A91" s="1312"/>
      <c r="B91" s="1313"/>
      <c r="C91" s="347"/>
      <c r="D91" s="347"/>
      <c r="E91" s="347"/>
      <c r="F91" s="347"/>
      <c r="G91" s="347"/>
    </row>
    <row r="92" spans="1:11" s="1298" customFormat="1" ht="16.5" customHeight="1" thickBot="1" x14ac:dyDescent="0.25">
      <c r="A92" s="2310" t="s">
        <v>56</v>
      </c>
      <c r="B92" s="2311"/>
      <c r="C92" s="2311"/>
      <c r="D92" s="2311"/>
      <c r="E92" s="2311"/>
      <c r="F92" s="2311"/>
      <c r="G92" s="2311"/>
      <c r="H92" s="2311"/>
      <c r="I92" s="2311"/>
      <c r="J92" s="2311"/>
      <c r="K92" s="2312"/>
    </row>
    <row r="93" spans="1:11" s="1314" customFormat="1" ht="12" customHeight="1" thickBot="1" x14ac:dyDescent="0.25">
      <c r="A93" s="1183" t="s">
        <v>17</v>
      </c>
      <c r="B93" s="1215" t="s">
        <v>509</v>
      </c>
      <c r="C93" s="764">
        <f>'KV_9.1.3.sz.mell'!C93</f>
        <v>0</v>
      </c>
      <c r="D93" s="764">
        <f t="shared" ref="D93:K93" si="24">+D94+D95+D96+D97+D98+D111</f>
        <v>0</v>
      </c>
      <c r="E93" s="764">
        <f t="shared" si="24"/>
        <v>0</v>
      </c>
      <c r="F93" s="764">
        <f t="shared" si="24"/>
        <v>0</v>
      </c>
      <c r="G93" s="764">
        <f t="shared" si="24"/>
        <v>0</v>
      </c>
      <c r="H93" s="764">
        <f t="shared" si="24"/>
        <v>0</v>
      </c>
      <c r="I93" s="381">
        <f t="shared" si="24"/>
        <v>0</v>
      </c>
      <c r="J93" s="381">
        <f t="shared" si="24"/>
        <v>0</v>
      </c>
      <c r="K93" s="281">
        <f t="shared" si="24"/>
        <v>0</v>
      </c>
    </row>
    <row r="94" spans="1:11" ht="12" customHeight="1" x14ac:dyDescent="0.2">
      <c r="A94" s="1315" t="s">
        <v>97</v>
      </c>
      <c r="B94" s="1163" t="s">
        <v>48</v>
      </c>
      <c r="C94" s="1390">
        <f>'KV_9.1.3.sz.mell'!C94</f>
        <v>0</v>
      </c>
      <c r="D94" s="765"/>
      <c r="E94" s="765"/>
      <c r="F94" s="765"/>
      <c r="G94" s="765"/>
      <c r="H94" s="765"/>
      <c r="I94" s="483"/>
      <c r="J94" s="684">
        <f t="shared" ref="J94:J113" si="25">D94+E94+F94+G94+H94+I94</f>
        <v>0</v>
      </c>
      <c r="K94" s="766">
        <f t="shared" ref="K94:K113" si="26">C94+J94</f>
        <v>0</v>
      </c>
    </row>
    <row r="95" spans="1:11" ht="12" customHeight="1" x14ac:dyDescent="0.2">
      <c r="A95" s="1300" t="s">
        <v>98</v>
      </c>
      <c r="B95" s="1165" t="s">
        <v>181</v>
      </c>
      <c r="C95" s="686">
        <f>'KV_9.1.3.sz.mell'!C95</f>
        <v>0</v>
      </c>
      <c r="D95" s="383"/>
      <c r="E95" s="383"/>
      <c r="F95" s="383"/>
      <c r="G95" s="383"/>
      <c r="H95" s="383"/>
      <c r="I95" s="383"/>
      <c r="J95" s="686">
        <f t="shared" si="25"/>
        <v>0</v>
      </c>
      <c r="K95" s="752">
        <f t="shared" si="26"/>
        <v>0</v>
      </c>
    </row>
    <row r="96" spans="1:11" ht="12" customHeight="1" x14ac:dyDescent="0.2">
      <c r="A96" s="1300" t="s">
        <v>99</v>
      </c>
      <c r="B96" s="1165" t="s">
        <v>138</v>
      </c>
      <c r="C96" s="688">
        <f>'KV_9.1.3.sz.mell'!C96</f>
        <v>0</v>
      </c>
      <c r="D96" s="385"/>
      <c r="E96" s="385"/>
      <c r="F96" s="385"/>
      <c r="G96" s="385"/>
      <c r="H96" s="383"/>
      <c r="I96" s="385"/>
      <c r="J96" s="688">
        <f t="shared" si="25"/>
        <v>0</v>
      </c>
      <c r="K96" s="753">
        <f t="shared" si="26"/>
        <v>0</v>
      </c>
    </row>
    <row r="97" spans="1:11" ht="12" customHeight="1" x14ac:dyDescent="0.2">
      <c r="A97" s="1300" t="s">
        <v>100</v>
      </c>
      <c r="B97" s="1217" t="s">
        <v>182</v>
      </c>
      <c r="C97" s="688">
        <f>'KV_9.1.3.sz.mell'!C97</f>
        <v>0</v>
      </c>
      <c r="D97" s="385"/>
      <c r="E97" s="385"/>
      <c r="F97" s="385"/>
      <c r="G97" s="385"/>
      <c r="H97" s="385"/>
      <c r="I97" s="385"/>
      <c r="J97" s="688">
        <f t="shared" si="25"/>
        <v>0</v>
      </c>
      <c r="K97" s="753">
        <f t="shared" si="26"/>
        <v>0</v>
      </c>
    </row>
    <row r="98" spans="1:11" ht="12" customHeight="1" x14ac:dyDescent="0.2">
      <c r="A98" s="1300" t="s">
        <v>111</v>
      </c>
      <c r="B98" s="1218" t="s">
        <v>183</v>
      </c>
      <c r="C98" s="688">
        <f>'KV_9.1.3.sz.mell'!C98</f>
        <v>0</v>
      </c>
      <c r="D98" s="385"/>
      <c r="E98" s="385"/>
      <c r="F98" s="385"/>
      <c r="G98" s="385"/>
      <c r="H98" s="385"/>
      <c r="I98" s="385"/>
      <c r="J98" s="688">
        <f t="shared" si="25"/>
        <v>0</v>
      </c>
      <c r="K98" s="753">
        <f t="shared" si="26"/>
        <v>0</v>
      </c>
    </row>
    <row r="99" spans="1:11" ht="12" customHeight="1" x14ac:dyDescent="0.2">
      <c r="A99" s="1300" t="s">
        <v>101</v>
      </c>
      <c r="B99" s="1165" t="s">
        <v>506</v>
      </c>
      <c r="C99" s="688">
        <f>'KV_9.1.3.sz.mell'!C99</f>
        <v>0</v>
      </c>
      <c r="D99" s="385"/>
      <c r="E99" s="385"/>
      <c r="F99" s="385"/>
      <c r="G99" s="385"/>
      <c r="H99" s="385"/>
      <c r="I99" s="385"/>
      <c r="J99" s="688">
        <f t="shared" si="25"/>
        <v>0</v>
      </c>
      <c r="K99" s="753">
        <f t="shared" si="26"/>
        <v>0</v>
      </c>
    </row>
    <row r="100" spans="1:11" ht="12" customHeight="1" x14ac:dyDescent="0.2">
      <c r="A100" s="1300" t="s">
        <v>102</v>
      </c>
      <c r="B100" s="1220" t="s">
        <v>436</v>
      </c>
      <c r="C100" s="688">
        <f>'KV_9.1.3.sz.mell'!C100</f>
        <v>0</v>
      </c>
      <c r="D100" s="385"/>
      <c r="E100" s="385"/>
      <c r="F100" s="385"/>
      <c r="G100" s="385"/>
      <c r="H100" s="385"/>
      <c r="I100" s="385"/>
      <c r="J100" s="688">
        <f t="shared" si="25"/>
        <v>0</v>
      </c>
      <c r="K100" s="753">
        <f t="shared" si="26"/>
        <v>0</v>
      </c>
    </row>
    <row r="101" spans="1:11" ht="12" customHeight="1" x14ac:dyDescent="0.2">
      <c r="A101" s="1300" t="s">
        <v>112</v>
      </c>
      <c r="B101" s="1220" t="s">
        <v>435</v>
      </c>
      <c r="C101" s="688">
        <f>'KV_9.1.3.sz.mell'!C101</f>
        <v>0</v>
      </c>
      <c r="D101" s="385"/>
      <c r="E101" s="385"/>
      <c r="F101" s="385"/>
      <c r="G101" s="385"/>
      <c r="H101" s="385"/>
      <c r="I101" s="385"/>
      <c r="J101" s="688">
        <f t="shared" si="25"/>
        <v>0</v>
      </c>
      <c r="K101" s="753">
        <f t="shared" si="26"/>
        <v>0</v>
      </c>
    </row>
    <row r="102" spans="1:11" ht="12" customHeight="1" x14ac:dyDescent="0.2">
      <c r="A102" s="1300" t="s">
        <v>113</v>
      </c>
      <c r="B102" s="1220" t="s">
        <v>346</v>
      </c>
      <c r="C102" s="688">
        <f>'KV_9.1.3.sz.mell'!C102</f>
        <v>0</v>
      </c>
      <c r="D102" s="385"/>
      <c r="E102" s="385"/>
      <c r="F102" s="385"/>
      <c r="G102" s="385"/>
      <c r="H102" s="385"/>
      <c r="I102" s="385"/>
      <c r="J102" s="688">
        <f t="shared" si="25"/>
        <v>0</v>
      </c>
      <c r="K102" s="753">
        <f t="shared" si="26"/>
        <v>0</v>
      </c>
    </row>
    <row r="103" spans="1:11" ht="12" customHeight="1" x14ac:dyDescent="0.2">
      <c r="A103" s="1300" t="s">
        <v>114</v>
      </c>
      <c r="B103" s="1221" t="s">
        <v>347</v>
      </c>
      <c r="C103" s="688">
        <f>'KV_9.1.3.sz.mell'!C103</f>
        <v>0</v>
      </c>
      <c r="D103" s="385"/>
      <c r="E103" s="385"/>
      <c r="F103" s="385"/>
      <c r="G103" s="385"/>
      <c r="H103" s="385"/>
      <c r="I103" s="385"/>
      <c r="J103" s="688">
        <f t="shared" si="25"/>
        <v>0</v>
      </c>
      <c r="K103" s="753">
        <f t="shared" si="26"/>
        <v>0</v>
      </c>
    </row>
    <row r="104" spans="1:11" ht="12" customHeight="1" x14ac:dyDescent="0.2">
      <c r="A104" s="1300" t="s">
        <v>115</v>
      </c>
      <c r="B104" s="1221" t="s">
        <v>348</v>
      </c>
      <c r="C104" s="688">
        <f>'KV_9.1.3.sz.mell'!C104</f>
        <v>0</v>
      </c>
      <c r="D104" s="385"/>
      <c r="E104" s="385"/>
      <c r="F104" s="385"/>
      <c r="G104" s="385"/>
      <c r="H104" s="385"/>
      <c r="I104" s="385"/>
      <c r="J104" s="688">
        <f t="shared" si="25"/>
        <v>0</v>
      </c>
      <c r="K104" s="753">
        <f t="shared" si="26"/>
        <v>0</v>
      </c>
    </row>
    <row r="105" spans="1:11" ht="12" customHeight="1" x14ac:dyDescent="0.2">
      <c r="A105" s="1300" t="s">
        <v>117</v>
      </c>
      <c r="B105" s="1220" t="s">
        <v>349</v>
      </c>
      <c r="C105" s="688">
        <f>'KV_9.1.3.sz.mell'!C105</f>
        <v>0</v>
      </c>
      <c r="D105" s="385"/>
      <c r="E105" s="385"/>
      <c r="F105" s="385"/>
      <c r="G105" s="385"/>
      <c r="H105" s="385"/>
      <c r="I105" s="385"/>
      <c r="J105" s="688">
        <f t="shared" si="25"/>
        <v>0</v>
      </c>
      <c r="K105" s="753">
        <f t="shared" si="26"/>
        <v>0</v>
      </c>
    </row>
    <row r="106" spans="1:11" ht="12" customHeight="1" x14ac:dyDescent="0.2">
      <c r="A106" s="1300" t="s">
        <v>184</v>
      </c>
      <c r="B106" s="1220" t="s">
        <v>350</v>
      </c>
      <c r="C106" s="688">
        <f>'KV_9.1.3.sz.mell'!C106</f>
        <v>0</v>
      </c>
      <c r="D106" s="385"/>
      <c r="E106" s="385"/>
      <c r="F106" s="385"/>
      <c r="G106" s="385"/>
      <c r="H106" s="385"/>
      <c r="I106" s="385"/>
      <c r="J106" s="688">
        <f t="shared" si="25"/>
        <v>0</v>
      </c>
      <c r="K106" s="753">
        <f t="shared" si="26"/>
        <v>0</v>
      </c>
    </row>
    <row r="107" spans="1:11" ht="12" customHeight="1" x14ac:dyDescent="0.2">
      <c r="A107" s="1300" t="s">
        <v>344</v>
      </c>
      <c r="B107" s="1221" t="s">
        <v>351</v>
      </c>
      <c r="C107" s="688">
        <f>'KV_9.1.3.sz.mell'!C107</f>
        <v>0</v>
      </c>
      <c r="D107" s="385"/>
      <c r="E107" s="385"/>
      <c r="F107" s="385"/>
      <c r="G107" s="385"/>
      <c r="H107" s="385"/>
      <c r="I107" s="385"/>
      <c r="J107" s="688">
        <f t="shared" si="25"/>
        <v>0</v>
      </c>
      <c r="K107" s="753">
        <f t="shared" si="26"/>
        <v>0</v>
      </c>
    </row>
    <row r="108" spans="1:11" ht="12" customHeight="1" x14ac:dyDescent="0.2">
      <c r="A108" s="1316" t="s">
        <v>345</v>
      </c>
      <c r="B108" s="1219" t="s">
        <v>352</v>
      </c>
      <c r="C108" s="688">
        <f>'KV_9.1.3.sz.mell'!C108</f>
        <v>0</v>
      </c>
      <c r="D108" s="385"/>
      <c r="E108" s="385"/>
      <c r="F108" s="385"/>
      <c r="G108" s="385"/>
      <c r="H108" s="385"/>
      <c r="I108" s="385"/>
      <c r="J108" s="688">
        <f t="shared" si="25"/>
        <v>0</v>
      </c>
      <c r="K108" s="753">
        <f t="shared" si="26"/>
        <v>0</v>
      </c>
    </row>
    <row r="109" spans="1:11" ht="12" customHeight="1" x14ac:dyDescent="0.2">
      <c r="A109" s="1300" t="s">
        <v>433</v>
      </c>
      <c r="B109" s="1219" t="s">
        <v>353</v>
      </c>
      <c r="C109" s="688">
        <f>'KV_9.1.3.sz.mell'!C109</f>
        <v>0</v>
      </c>
      <c r="D109" s="385"/>
      <c r="E109" s="385"/>
      <c r="F109" s="385"/>
      <c r="G109" s="385"/>
      <c r="H109" s="385"/>
      <c r="I109" s="385"/>
      <c r="J109" s="688">
        <f t="shared" si="25"/>
        <v>0</v>
      </c>
      <c r="K109" s="753">
        <f t="shared" si="26"/>
        <v>0</v>
      </c>
    </row>
    <row r="110" spans="1:11" ht="12" customHeight="1" x14ac:dyDescent="0.2">
      <c r="A110" s="1300" t="s">
        <v>434</v>
      </c>
      <c r="B110" s="1221" t="s">
        <v>354</v>
      </c>
      <c r="C110" s="686">
        <f>'KV_9.1.3.sz.mell'!C110</f>
        <v>0</v>
      </c>
      <c r="D110" s="383"/>
      <c r="E110" s="383"/>
      <c r="F110" s="383"/>
      <c r="G110" s="383"/>
      <c r="H110" s="383"/>
      <c r="I110" s="383"/>
      <c r="J110" s="686">
        <f t="shared" si="25"/>
        <v>0</v>
      </c>
      <c r="K110" s="752">
        <f t="shared" si="26"/>
        <v>0</v>
      </c>
    </row>
    <row r="111" spans="1:11" ht="12" customHeight="1" x14ac:dyDescent="0.2">
      <c r="A111" s="1300" t="s">
        <v>438</v>
      </c>
      <c r="B111" s="1217" t="s">
        <v>49</v>
      </c>
      <c r="C111" s="686">
        <f>'KV_9.1.3.sz.mell'!C111</f>
        <v>0</v>
      </c>
      <c r="D111" s="383"/>
      <c r="E111" s="383"/>
      <c r="F111" s="383"/>
      <c r="G111" s="383"/>
      <c r="H111" s="383"/>
      <c r="I111" s="383"/>
      <c r="J111" s="686">
        <f t="shared" si="25"/>
        <v>0</v>
      </c>
      <c r="K111" s="752">
        <f t="shared" si="26"/>
        <v>0</v>
      </c>
    </row>
    <row r="112" spans="1:11" ht="12" customHeight="1" x14ac:dyDescent="0.2">
      <c r="A112" s="1302" t="s">
        <v>439</v>
      </c>
      <c r="B112" s="1165" t="s">
        <v>507</v>
      </c>
      <c r="C112" s="688">
        <f>'KV_9.1.3.sz.mell'!C112</f>
        <v>0</v>
      </c>
      <c r="D112" s="385"/>
      <c r="E112" s="385"/>
      <c r="F112" s="385"/>
      <c r="G112" s="385"/>
      <c r="H112" s="385"/>
      <c r="I112" s="385"/>
      <c r="J112" s="688">
        <f t="shared" si="25"/>
        <v>0</v>
      </c>
      <c r="K112" s="753">
        <f t="shared" si="26"/>
        <v>0</v>
      </c>
    </row>
    <row r="113" spans="1:11" ht="12" customHeight="1" thickBot="1" x14ac:dyDescent="0.25">
      <c r="A113" s="1303" t="s">
        <v>440</v>
      </c>
      <c r="B113" s="1317" t="s">
        <v>508</v>
      </c>
      <c r="C113" s="690">
        <f>'KV_9.1.3.sz.mell'!C113</f>
        <v>0</v>
      </c>
      <c r="D113" s="484"/>
      <c r="E113" s="484"/>
      <c r="F113" s="484"/>
      <c r="G113" s="484"/>
      <c r="H113" s="484"/>
      <c r="I113" s="484"/>
      <c r="J113" s="690">
        <f t="shared" si="25"/>
        <v>0</v>
      </c>
      <c r="K113" s="767">
        <f t="shared" si="26"/>
        <v>0</v>
      </c>
    </row>
    <row r="114" spans="1:11" ht="12" customHeight="1" thickBot="1" x14ac:dyDescent="0.25">
      <c r="A114" s="1213" t="s">
        <v>18</v>
      </c>
      <c r="B114" s="1261" t="s">
        <v>355</v>
      </c>
      <c r="C114" s="382">
        <f>'KV_9.1.3.sz.mell'!C114</f>
        <v>0</v>
      </c>
      <c r="D114" s="382">
        <f t="shared" ref="D114:K114" si="27">+D115+D117+D119</f>
        <v>0</v>
      </c>
      <c r="E114" s="382">
        <f t="shared" si="27"/>
        <v>0</v>
      </c>
      <c r="F114" s="382">
        <f t="shared" si="27"/>
        <v>0</v>
      </c>
      <c r="G114" s="382">
        <f t="shared" si="27"/>
        <v>0</v>
      </c>
      <c r="H114" s="382">
        <f t="shared" si="27"/>
        <v>0</v>
      </c>
      <c r="I114" s="382">
        <f t="shared" si="27"/>
        <v>0</v>
      </c>
      <c r="J114" s="382">
        <f t="shared" si="27"/>
        <v>0</v>
      </c>
      <c r="K114" s="282">
        <f t="shared" si="27"/>
        <v>0</v>
      </c>
    </row>
    <row r="115" spans="1:11" ht="12" customHeight="1" x14ac:dyDescent="0.2">
      <c r="A115" s="1299" t="s">
        <v>103</v>
      </c>
      <c r="B115" s="1165" t="s">
        <v>227</v>
      </c>
      <c r="C115" s="668">
        <f>'KV_9.1.3.sz.mell'!C115</f>
        <v>0</v>
      </c>
      <c r="D115" s="384"/>
      <c r="E115" s="384"/>
      <c r="F115" s="384"/>
      <c r="G115" s="384"/>
      <c r="H115" s="384"/>
      <c r="I115" s="384"/>
      <c r="J115" s="668">
        <f t="shared" ref="J115:J127" si="28">D115+E115+F115+G115+H115+I115</f>
        <v>0</v>
      </c>
      <c r="K115" s="396">
        <f t="shared" ref="K115:K127" si="29">C115+J115</f>
        <v>0</v>
      </c>
    </row>
    <row r="116" spans="1:11" ht="12" customHeight="1" x14ac:dyDescent="0.2">
      <c r="A116" s="1299" t="s">
        <v>104</v>
      </c>
      <c r="B116" s="1170" t="s">
        <v>359</v>
      </c>
      <c r="C116" s="668">
        <f>'KV_9.1.3.sz.mell'!C116</f>
        <v>0</v>
      </c>
      <c r="D116" s="384"/>
      <c r="E116" s="384"/>
      <c r="F116" s="384"/>
      <c r="G116" s="384"/>
      <c r="H116" s="384"/>
      <c r="I116" s="384"/>
      <c r="J116" s="668">
        <f t="shared" si="28"/>
        <v>0</v>
      </c>
      <c r="K116" s="396">
        <f t="shared" si="29"/>
        <v>0</v>
      </c>
    </row>
    <row r="117" spans="1:11" ht="12" customHeight="1" x14ac:dyDescent="0.2">
      <c r="A117" s="1299" t="s">
        <v>105</v>
      </c>
      <c r="B117" s="1170" t="s">
        <v>185</v>
      </c>
      <c r="C117" s="686">
        <f>'KV_9.1.3.sz.mell'!C117</f>
        <v>0</v>
      </c>
      <c r="D117" s="383"/>
      <c r="E117" s="383"/>
      <c r="F117" s="383"/>
      <c r="G117" s="383"/>
      <c r="H117" s="383"/>
      <c r="I117" s="383"/>
      <c r="J117" s="686">
        <f t="shared" si="28"/>
        <v>0</v>
      </c>
      <c r="K117" s="752">
        <f t="shared" si="29"/>
        <v>0</v>
      </c>
    </row>
    <row r="118" spans="1:11" ht="12" customHeight="1" x14ac:dyDescent="0.2">
      <c r="A118" s="1299" t="s">
        <v>106</v>
      </c>
      <c r="B118" s="1170" t="s">
        <v>360</v>
      </c>
      <c r="C118" s="686">
        <f>'KV_9.1.3.sz.mell'!C118</f>
        <v>0</v>
      </c>
      <c r="D118" s="383"/>
      <c r="E118" s="383"/>
      <c r="F118" s="383"/>
      <c r="G118" s="383"/>
      <c r="H118" s="383"/>
      <c r="I118" s="383"/>
      <c r="J118" s="686">
        <f t="shared" si="28"/>
        <v>0</v>
      </c>
      <c r="K118" s="752">
        <f t="shared" si="29"/>
        <v>0</v>
      </c>
    </row>
    <row r="119" spans="1:11" ht="12" customHeight="1" x14ac:dyDescent="0.2">
      <c r="A119" s="1299" t="s">
        <v>107</v>
      </c>
      <c r="B119" s="1193" t="s">
        <v>229</v>
      </c>
      <c r="C119" s="686">
        <f>'KV_9.1.3.sz.mell'!C119</f>
        <v>0</v>
      </c>
      <c r="D119" s="383"/>
      <c r="E119" s="383"/>
      <c r="F119" s="383"/>
      <c r="G119" s="383"/>
      <c r="H119" s="383"/>
      <c r="I119" s="383"/>
      <c r="J119" s="686">
        <f t="shared" si="28"/>
        <v>0</v>
      </c>
      <c r="K119" s="752">
        <f t="shared" si="29"/>
        <v>0</v>
      </c>
    </row>
    <row r="120" spans="1:11" ht="12" customHeight="1" x14ac:dyDescent="0.2">
      <c r="A120" s="1299" t="s">
        <v>116</v>
      </c>
      <c r="B120" s="1191" t="s">
        <v>423</v>
      </c>
      <c r="C120" s="686">
        <f>'KV_9.1.3.sz.mell'!C120</f>
        <v>0</v>
      </c>
      <c r="D120" s="383"/>
      <c r="E120" s="383"/>
      <c r="F120" s="383"/>
      <c r="G120" s="383"/>
      <c r="H120" s="383"/>
      <c r="I120" s="383"/>
      <c r="J120" s="686">
        <f t="shared" si="28"/>
        <v>0</v>
      </c>
      <c r="K120" s="752">
        <f t="shared" si="29"/>
        <v>0</v>
      </c>
    </row>
    <row r="121" spans="1:11" ht="12" customHeight="1" x14ac:dyDescent="0.2">
      <c r="A121" s="1299" t="s">
        <v>118</v>
      </c>
      <c r="B121" s="1224" t="s">
        <v>365</v>
      </c>
      <c r="C121" s="686">
        <f>'KV_9.1.3.sz.mell'!C121</f>
        <v>0</v>
      </c>
      <c r="D121" s="383"/>
      <c r="E121" s="383"/>
      <c r="F121" s="383"/>
      <c r="G121" s="383"/>
      <c r="H121" s="383"/>
      <c r="I121" s="383"/>
      <c r="J121" s="686">
        <f t="shared" si="28"/>
        <v>0</v>
      </c>
      <c r="K121" s="752">
        <f t="shared" si="29"/>
        <v>0</v>
      </c>
    </row>
    <row r="122" spans="1:11" ht="12" customHeight="1" x14ac:dyDescent="0.2">
      <c r="A122" s="1299" t="s">
        <v>186</v>
      </c>
      <c r="B122" s="1221" t="s">
        <v>348</v>
      </c>
      <c r="C122" s="686">
        <f>'KV_9.1.3.sz.mell'!C122</f>
        <v>0</v>
      </c>
      <c r="D122" s="383"/>
      <c r="E122" s="383"/>
      <c r="F122" s="383"/>
      <c r="G122" s="383"/>
      <c r="H122" s="383"/>
      <c r="I122" s="383"/>
      <c r="J122" s="686">
        <f t="shared" si="28"/>
        <v>0</v>
      </c>
      <c r="K122" s="752">
        <f t="shared" si="29"/>
        <v>0</v>
      </c>
    </row>
    <row r="123" spans="1:11" ht="12" customHeight="1" x14ac:dyDescent="0.2">
      <c r="A123" s="1299" t="s">
        <v>187</v>
      </c>
      <c r="B123" s="1221" t="s">
        <v>364</v>
      </c>
      <c r="C123" s="686">
        <f>'KV_9.1.3.sz.mell'!C123</f>
        <v>0</v>
      </c>
      <c r="D123" s="383"/>
      <c r="E123" s="383"/>
      <c r="F123" s="383"/>
      <c r="G123" s="383"/>
      <c r="H123" s="383"/>
      <c r="I123" s="383"/>
      <c r="J123" s="686">
        <f t="shared" si="28"/>
        <v>0</v>
      </c>
      <c r="K123" s="752">
        <f t="shared" si="29"/>
        <v>0</v>
      </c>
    </row>
    <row r="124" spans="1:11" ht="12" customHeight="1" x14ac:dyDescent="0.2">
      <c r="A124" s="1299" t="s">
        <v>188</v>
      </c>
      <c r="B124" s="1221" t="s">
        <v>363</v>
      </c>
      <c r="C124" s="686">
        <f>'KV_9.1.3.sz.mell'!C124</f>
        <v>0</v>
      </c>
      <c r="D124" s="383"/>
      <c r="E124" s="383"/>
      <c r="F124" s="383"/>
      <c r="G124" s="383"/>
      <c r="H124" s="383"/>
      <c r="I124" s="383"/>
      <c r="J124" s="686">
        <f t="shared" si="28"/>
        <v>0</v>
      </c>
      <c r="K124" s="752">
        <f t="shared" si="29"/>
        <v>0</v>
      </c>
    </row>
    <row r="125" spans="1:11" ht="12" customHeight="1" x14ac:dyDescent="0.2">
      <c r="A125" s="1299" t="s">
        <v>356</v>
      </c>
      <c r="B125" s="1221" t="s">
        <v>351</v>
      </c>
      <c r="C125" s="686">
        <f>'KV_9.1.3.sz.mell'!C125</f>
        <v>0</v>
      </c>
      <c r="D125" s="383"/>
      <c r="E125" s="383"/>
      <c r="F125" s="383"/>
      <c r="G125" s="383"/>
      <c r="H125" s="383"/>
      <c r="I125" s="383"/>
      <c r="J125" s="686">
        <f t="shared" si="28"/>
        <v>0</v>
      </c>
      <c r="K125" s="752">
        <f t="shared" si="29"/>
        <v>0</v>
      </c>
    </row>
    <row r="126" spans="1:11" ht="12" customHeight="1" x14ac:dyDescent="0.2">
      <c r="A126" s="1299" t="s">
        <v>357</v>
      </c>
      <c r="B126" s="1221" t="s">
        <v>362</v>
      </c>
      <c r="C126" s="686">
        <f>'KV_9.1.3.sz.mell'!C126</f>
        <v>0</v>
      </c>
      <c r="D126" s="383"/>
      <c r="E126" s="383"/>
      <c r="F126" s="383"/>
      <c r="G126" s="383"/>
      <c r="H126" s="383"/>
      <c r="I126" s="383"/>
      <c r="J126" s="686">
        <f t="shared" si="28"/>
        <v>0</v>
      </c>
      <c r="K126" s="752">
        <f t="shared" si="29"/>
        <v>0</v>
      </c>
    </row>
    <row r="127" spans="1:11" ht="12" customHeight="1" thickBot="1" x14ac:dyDescent="0.25">
      <c r="A127" s="1316" t="s">
        <v>358</v>
      </c>
      <c r="B127" s="1221" t="s">
        <v>361</v>
      </c>
      <c r="C127" s="688">
        <f>'KV_9.1.3.sz.mell'!C127</f>
        <v>0</v>
      </c>
      <c r="D127" s="385"/>
      <c r="E127" s="385"/>
      <c r="F127" s="385"/>
      <c r="G127" s="385"/>
      <c r="H127" s="385"/>
      <c r="I127" s="385"/>
      <c r="J127" s="688">
        <f t="shared" si="28"/>
        <v>0</v>
      </c>
      <c r="K127" s="753">
        <f t="shared" si="29"/>
        <v>0</v>
      </c>
    </row>
    <row r="128" spans="1:11" ht="12" customHeight="1" thickBot="1" x14ac:dyDescent="0.25">
      <c r="A128" s="1213" t="s">
        <v>19</v>
      </c>
      <c r="B128" s="1171" t="s">
        <v>443</v>
      </c>
      <c r="C128" s="382">
        <f>'KV_9.1.3.sz.mell'!C128</f>
        <v>0</v>
      </c>
      <c r="D128" s="382">
        <f t="shared" ref="D128:K128" si="30">+D93+D114</f>
        <v>0</v>
      </c>
      <c r="E128" s="382">
        <f t="shared" si="30"/>
        <v>0</v>
      </c>
      <c r="F128" s="382">
        <f t="shared" si="30"/>
        <v>0</v>
      </c>
      <c r="G128" s="382">
        <f t="shared" si="30"/>
        <v>0</v>
      </c>
      <c r="H128" s="382">
        <f t="shared" si="30"/>
        <v>0</v>
      </c>
      <c r="I128" s="382">
        <f t="shared" si="30"/>
        <v>0</v>
      </c>
      <c r="J128" s="382">
        <f t="shared" si="30"/>
        <v>0</v>
      </c>
      <c r="K128" s="282">
        <f t="shared" si="30"/>
        <v>0</v>
      </c>
    </row>
    <row r="129" spans="1:11" ht="12" customHeight="1" thickBot="1" x14ac:dyDescent="0.25">
      <c r="A129" s="1213" t="s">
        <v>20</v>
      </c>
      <c r="B129" s="1171" t="s">
        <v>444</v>
      </c>
      <c r="C129" s="382">
        <f>'KV_9.1.3.sz.mell'!C129</f>
        <v>0</v>
      </c>
      <c r="D129" s="382">
        <f t="shared" ref="D129:K129" si="31">+D130+D131+D132</f>
        <v>0</v>
      </c>
      <c r="E129" s="382">
        <f t="shared" si="31"/>
        <v>0</v>
      </c>
      <c r="F129" s="382">
        <f t="shared" si="31"/>
        <v>0</v>
      </c>
      <c r="G129" s="382">
        <f t="shared" si="31"/>
        <v>0</v>
      </c>
      <c r="H129" s="382">
        <f t="shared" si="31"/>
        <v>0</v>
      </c>
      <c r="I129" s="382">
        <f t="shared" si="31"/>
        <v>0</v>
      </c>
      <c r="J129" s="382">
        <f t="shared" si="31"/>
        <v>0</v>
      </c>
      <c r="K129" s="282">
        <f t="shared" si="31"/>
        <v>0</v>
      </c>
    </row>
    <row r="130" spans="1:11" s="1314" customFormat="1" ht="12" customHeight="1" x14ac:dyDescent="0.2">
      <c r="A130" s="1299" t="s">
        <v>265</v>
      </c>
      <c r="B130" s="1169" t="s">
        <v>512</v>
      </c>
      <c r="C130" s="686">
        <f>'KV_9.1.3.sz.mell'!C130</f>
        <v>0</v>
      </c>
      <c r="D130" s="383"/>
      <c r="E130" s="383"/>
      <c r="F130" s="383"/>
      <c r="G130" s="383"/>
      <c r="H130" s="383"/>
      <c r="I130" s="383"/>
      <c r="J130" s="686">
        <f>D130+E130+F130+G130+H130+I130</f>
        <v>0</v>
      </c>
      <c r="K130" s="752">
        <f>C130+J130</f>
        <v>0</v>
      </c>
    </row>
    <row r="131" spans="1:11" ht="12" customHeight="1" x14ac:dyDescent="0.2">
      <c r="A131" s="1299" t="s">
        <v>266</v>
      </c>
      <c r="B131" s="1169" t="s">
        <v>452</v>
      </c>
      <c r="C131" s="686">
        <f>'KV_9.1.3.sz.mell'!C131</f>
        <v>0</v>
      </c>
      <c r="D131" s="383"/>
      <c r="E131" s="383"/>
      <c r="F131" s="383"/>
      <c r="G131" s="383"/>
      <c r="H131" s="383"/>
      <c r="I131" s="383"/>
      <c r="J131" s="686">
        <f>D131+E131+F131+G131+H131+I131</f>
        <v>0</v>
      </c>
      <c r="K131" s="752">
        <f>C131+J131</f>
        <v>0</v>
      </c>
    </row>
    <row r="132" spans="1:11" ht="12" customHeight="1" thickBot="1" x14ac:dyDescent="0.25">
      <c r="A132" s="1316" t="s">
        <v>267</v>
      </c>
      <c r="B132" s="1166" t="s">
        <v>511</v>
      </c>
      <c r="C132" s="686">
        <f>'KV_9.1.3.sz.mell'!C132</f>
        <v>0</v>
      </c>
      <c r="D132" s="383"/>
      <c r="E132" s="383"/>
      <c r="F132" s="383"/>
      <c r="G132" s="383"/>
      <c r="H132" s="383"/>
      <c r="I132" s="383"/>
      <c r="J132" s="686">
        <f>D132+E132+F132+G132+H132+I132</f>
        <v>0</v>
      </c>
      <c r="K132" s="752">
        <f>C132+J132</f>
        <v>0</v>
      </c>
    </row>
    <row r="133" spans="1:11" ht="12" customHeight="1" thickBot="1" x14ac:dyDescent="0.25">
      <c r="A133" s="1213" t="s">
        <v>21</v>
      </c>
      <c r="B133" s="1171" t="s">
        <v>445</v>
      </c>
      <c r="C133" s="382">
        <f>'KV_9.1.3.sz.mell'!C133</f>
        <v>0</v>
      </c>
      <c r="D133" s="382">
        <f t="shared" ref="D133:K133" si="32">+D134+D135+D136+D137+D138+D139</f>
        <v>0</v>
      </c>
      <c r="E133" s="382">
        <f t="shared" si="32"/>
        <v>0</v>
      </c>
      <c r="F133" s="382">
        <f t="shared" si="32"/>
        <v>0</v>
      </c>
      <c r="G133" s="382">
        <f t="shared" si="32"/>
        <v>0</v>
      </c>
      <c r="H133" s="382">
        <f t="shared" si="32"/>
        <v>0</v>
      </c>
      <c r="I133" s="382">
        <f t="shared" si="32"/>
        <v>0</v>
      </c>
      <c r="J133" s="382">
        <f t="shared" si="32"/>
        <v>0</v>
      </c>
      <c r="K133" s="282">
        <f t="shared" si="32"/>
        <v>0</v>
      </c>
    </row>
    <row r="134" spans="1:11" ht="12" customHeight="1" x14ac:dyDescent="0.2">
      <c r="A134" s="1299" t="s">
        <v>90</v>
      </c>
      <c r="B134" s="1169" t="s">
        <v>454</v>
      </c>
      <c r="C134" s="686">
        <f>'KV_9.1.3.sz.mell'!C134</f>
        <v>0</v>
      </c>
      <c r="D134" s="383"/>
      <c r="E134" s="383"/>
      <c r="F134" s="383"/>
      <c r="G134" s="383"/>
      <c r="H134" s="383"/>
      <c r="I134" s="383"/>
      <c r="J134" s="686">
        <f t="shared" ref="J134:J139" si="33">D134+E134+F134+G134+H134+I134</f>
        <v>0</v>
      </c>
      <c r="K134" s="752">
        <f t="shared" ref="K134:K139" si="34">C134+J134</f>
        <v>0</v>
      </c>
    </row>
    <row r="135" spans="1:11" ht="12" customHeight="1" x14ac:dyDescent="0.2">
      <c r="A135" s="1299" t="s">
        <v>91</v>
      </c>
      <c r="B135" s="1169" t="s">
        <v>446</v>
      </c>
      <c r="C135" s="686">
        <f>'KV_9.1.3.sz.mell'!C135</f>
        <v>0</v>
      </c>
      <c r="D135" s="383"/>
      <c r="E135" s="383"/>
      <c r="F135" s="383"/>
      <c r="G135" s="383"/>
      <c r="H135" s="383"/>
      <c r="I135" s="383"/>
      <c r="J135" s="686">
        <f t="shared" si="33"/>
        <v>0</v>
      </c>
      <c r="K135" s="752">
        <f t="shared" si="34"/>
        <v>0</v>
      </c>
    </row>
    <row r="136" spans="1:11" ht="12" customHeight="1" x14ac:dyDescent="0.2">
      <c r="A136" s="1299" t="s">
        <v>92</v>
      </c>
      <c r="B136" s="1169" t="s">
        <v>447</v>
      </c>
      <c r="C136" s="686">
        <f>'KV_9.1.3.sz.mell'!C136</f>
        <v>0</v>
      </c>
      <c r="D136" s="383"/>
      <c r="E136" s="383"/>
      <c r="F136" s="383"/>
      <c r="G136" s="383"/>
      <c r="H136" s="383"/>
      <c r="I136" s="383"/>
      <c r="J136" s="686">
        <f t="shared" si="33"/>
        <v>0</v>
      </c>
      <c r="K136" s="752">
        <f t="shared" si="34"/>
        <v>0</v>
      </c>
    </row>
    <row r="137" spans="1:11" ht="12" customHeight="1" x14ac:dyDescent="0.2">
      <c r="A137" s="1299" t="s">
        <v>173</v>
      </c>
      <c r="B137" s="1169" t="s">
        <v>510</v>
      </c>
      <c r="C137" s="686">
        <f>'KV_9.1.3.sz.mell'!C137</f>
        <v>0</v>
      </c>
      <c r="D137" s="383"/>
      <c r="E137" s="383"/>
      <c r="F137" s="383"/>
      <c r="G137" s="383"/>
      <c r="H137" s="383"/>
      <c r="I137" s="383"/>
      <c r="J137" s="686">
        <f t="shared" si="33"/>
        <v>0</v>
      </c>
      <c r="K137" s="752">
        <f t="shared" si="34"/>
        <v>0</v>
      </c>
    </row>
    <row r="138" spans="1:11" ht="12" customHeight="1" x14ac:dyDescent="0.2">
      <c r="A138" s="1299" t="s">
        <v>174</v>
      </c>
      <c r="B138" s="1169" t="s">
        <v>449</v>
      </c>
      <c r="C138" s="686">
        <f>'KV_9.1.3.sz.mell'!C138</f>
        <v>0</v>
      </c>
      <c r="D138" s="383"/>
      <c r="E138" s="383"/>
      <c r="F138" s="383"/>
      <c r="G138" s="383"/>
      <c r="H138" s="383"/>
      <c r="I138" s="383"/>
      <c r="J138" s="686">
        <f t="shared" si="33"/>
        <v>0</v>
      </c>
      <c r="K138" s="752">
        <f t="shared" si="34"/>
        <v>0</v>
      </c>
    </row>
    <row r="139" spans="1:11" s="1314" customFormat="1" ht="12" customHeight="1" thickBot="1" x14ac:dyDescent="0.25">
      <c r="A139" s="1316" t="s">
        <v>175</v>
      </c>
      <c r="B139" s="1166" t="s">
        <v>450</v>
      </c>
      <c r="C139" s="686">
        <f>'KV_9.1.3.sz.mell'!C139</f>
        <v>0</v>
      </c>
      <c r="D139" s="383"/>
      <c r="E139" s="383"/>
      <c r="F139" s="383"/>
      <c r="G139" s="383"/>
      <c r="H139" s="383"/>
      <c r="I139" s="383"/>
      <c r="J139" s="686">
        <f t="shared" si="33"/>
        <v>0</v>
      </c>
      <c r="K139" s="752">
        <f t="shared" si="34"/>
        <v>0</v>
      </c>
    </row>
    <row r="140" spans="1:11" ht="12" customHeight="1" thickBot="1" x14ac:dyDescent="0.25">
      <c r="A140" s="1213" t="s">
        <v>22</v>
      </c>
      <c r="B140" s="1171" t="s">
        <v>536</v>
      </c>
      <c r="C140" s="389">
        <f>'KV_9.1.3.sz.mell'!C140</f>
        <v>0</v>
      </c>
      <c r="D140" s="389">
        <f t="shared" ref="D140:K140" si="35">+D141+D142+D144+D145+D143</f>
        <v>0</v>
      </c>
      <c r="E140" s="389">
        <f t="shared" si="35"/>
        <v>0</v>
      </c>
      <c r="F140" s="389">
        <f t="shared" si="35"/>
        <v>0</v>
      </c>
      <c r="G140" s="389">
        <f t="shared" si="35"/>
        <v>0</v>
      </c>
      <c r="H140" s="389">
        <f t="shared" si="35"/>
        <v>0</v>
      </c>
      <c r="I140" s="389">
        <f t="shared" si="35"/>
        <v>0</v>
      </c>
      <c r="J140" s="389">
        <f t="shared" si="35"/>
        <v>0</v>
      </c>
      <c r="K140" s="288">
        <f t="shared" si="35"/>
        <v>0</v>
      </c>
    </row>
    <row r="141" spans="1:11" x14ac:dyDescent="0.2">
      <c r="A141" s="1299" t="s">
        <v>93</v>
      </c>
      <c r="B141" s="1169" t="s">
        <v>366</v>
      </c>
      <c r="C141" s="686">
        <f>'KV_9.1.3.sz.mell'!C141</f>
        <v>0</v>
      </c>
      <c r="D141" s="383"/>
      <c r="E141" s="383"/>
      <c r="F141" s="383"/>
      <c r="G141" s="383"/>
      <c r="H141" s="383"/>
      <c r="I141" s="383"/>
      <c r="J141" s="686">
        <f>D141+E141+F141+G141+H141+I141</f>
        <v>0</v>
      </c>
      <c r="K141" s="752">
        <f>C141+J141</f>
        <v>0</v>
      </c>
    </row>
    <row r="142" spans="1:11" ht="12" customHeight="1" x14ac:dyDescent="0.2">
      <c r="A142" s="1299" t="s">
        <v>94</v>
      </c>
      <c r="B142" s="1169" t="s">
        <v>367</v>
      </c>
      <c r="C142" s="686">
        <f>'KV_9.1.3.sz.mell'!C142</f>
        <v>0</v>
      </c>
      <c r="D142" s="383"/>
      <c r="E142" s="383"/>
      <c r="F142" s="383"/>
      <c r="G142" s="383"/>
      <c r="H142" s="383"/>
      <c r="I142" s="383"/>
      <c r="J142" s="686">
        <f>D142+E142+F142+G142+H142+I142</f>
        <v>0</v>
      </c>
      <c r="K142" s="752">
        <f>C142+J142</f>
        <v>0</v>
      </c>
    </row>
    <row r="143" spans="1:11" ht="12" customHeight="1" x14ac:dyDescent="0.2">
      <c r="A143" s="1299" t="s">
        <v>283</v>
      </c>
      <c r="B143" s="1169" t="s">
        <v>535</v>
      </c>
      <c r="C143" s="686">
        <f>'KV_9.1.3.sz.mell'!C143</f>
        <v>0</v>
      </c>
      <c r="D143" s="383"/>
      <c r="E143" s="383"/>
      <c r="F143" s="383"/>
      <c r="G143" s="383"/>
      <c r="H143" s="383"/>
      <c r="I143" s="383"/>
      <c r="J143" s="686">
        <f>D143+E143+F143+G143+H143+I143</f>
        <v>0</v>
      </c>
      <c r="K143" s="752">
        <f>C143+J143</f>
        <v>0</v>
      </c>
    </row>
    <row r="144" spans="1:11" s="1314" customFormat="1" ht="12" customHeight="1" x14ac:dyDescent="0.2">
      <c r="A144" s="1299" t="s">
        <v>284</v>
      </c>
      <c r="B144" s="1169" t="s">
        <v>459</v>
      </c>
      <c r="C144" s="686">
        <f>'KV_9.1.3.sz.mell'!C144</f>
        <v>0</v>
      </c>
      <c r="D144" s="383"/>
      <c r="E144" s="383"/>
      <c r="F144" s="383"/>
      <c r="G144" s="383"/>
      <c r="H144" s="383"/>
      <c r="I144" s="383"/>
      <c r="J144" s="686">
        <f>D144+E144+F144+G144+H144+I144</f>
        <v>0</v>
      </c>
      <c r="K144" s="752">
        <f>C144+J144</f>
        <v>0</v>
      </c>
    </row>
    <row r="145" spans="1:11" s="1314" customFormat="1" ht="12" customHeight="1" thickBot="1" x14ac:dyDescent="0.25">
      <c r="A145" s="1316" t="s">
        <v>285</v>
      </c>
      <c r="B145" s="1166" t="s">
        <v>385</v>
      </c>
      <c r="C145" s="686">
        <f>'KV_9.1.3.sz.mell'!C145</f>
        <v>0</v>
      </c>
      <c r="D145" s="383"/>
      <c r="E145" s="383"/>
      <c r="F145" s="383"/>
      <c r="G145" s="383"/>
      <c r="H145" s="383"/>
      <c r="I145" s="383"/>
      <c r="J145" s="686">
        <f>D145+E145+F145+G145+H145+I145</f>
        <v>0</v>
      </c>
      <c r="K145" s="752">
        <f>C145+J145</f>
        <v>0</v>
      </c>
    </row>
    <row r="146" spans="1:11" s="1314" customFormat="1" ht="12" customHeight="1" thickBot="1" x14ac:dyDescent="0.25">
      <c r="A146" s="1213" t="s">
        <v>23</v>
      </c>
      <c r="B146" s="1171" t="s">
        <v>460</v>
      </c>
      <c r="C146" s="486">
        <f>'KV_9.1.3.sz.mell'!C146</f>
        <v>0</v>
      </c>
      <c r="D146" s="486">
        <f t="shared" ref="D146:K146" si="36">+D147+D148+D149+D150+D151</f>
        <v>0</v>
      </c>
      <c r="E146" s="486">
        <f t="shared" si="36"/>
        <v>0</v>
      </c>
      <c r="F146" s="486">
        <f t="shared" si="36"/>
        <v>0</v>
      </c>
      <c r="G146" s="486">
        <f t="shared" si="36"/>
        <v>0</v>
      </c>
      <c r="H146" s="486">
        <f t="shared" si="36"/>
        <v>0</v>
      </c>
      <c r="I146" s="486">
        <f t="shared" si="36"/>
        <v>0</v>
      </c>
      <c r="J146" s="486">
        <f t="shared" si="36"/>
        <v>0</v>
      </c>
      <c r="K146" s="291">
        <f t="shared" si="36"/>
        <v>0</v>
      </c>
    </row>
    <row r="147" spans="1:11" s="1314" customFormat="1" ht="12" customHeight="1" x14ac:dyDescent="0.2">
      <c r="A147" s="1299" t="s">
        <v>95</v>
      </c>
      <c r="B147" s="1169" t="s">
        <v>455</v>
      </c>
      <c r="C147" s="686">
        <f>'KV_9.1.3.sz.mell'!C147</f>
        <v>0</v>
      </c>
      <c r="D147" s="383"/>
      <c r="E147" s="383"/>
      <c r="F147" s="383"/>
      <c r="G147" s="383"/>
      <c r="H147" s="383"/>
      <c r="I147" s="383"/>
      <c r="J147" s="686">
        <f t="shared" ref="J147:J153" si="37">D147+E147+F147+G147+H147+I147</f>
        <v>0</v>
      </c>
      <c r="K147" s="752">
        <f t="shared" ref="K147:K153" si="38">C147+J147</f>
        <v>0</v>
      </c>
    </row>
    <row r="148" spans="1:11" s="1314" customFormat="1" ht="12" customHeight="1" x14ac:dyDescent="0.2">
      <c r="A148" s="1299" t="s">
        <v>96</v>
      </c>
      <c r="B148" s="1169" t="s">
        <v>462</v>
      </c>
      <c r="C148" s="686">
        <f>'KV_9.1.3.sz.mell'!C148</f>
        <v>0</v>
      </c>
      <c r="D148" s="383"/>
      <c r="E148" s="383"/>
      <c r="F148" s="383"/>
      <c r="G148" s="383"/>
      <c r="H148" s="383"/>
      <c r="I148" s="383"/>
      <c r="J148" s="686">
        <f t="shared" si="37"/>
        <v>0</v>
      </c>
      <c r="K148" s="752">
        <f t="shared" si="38"/>
        <v>0</v>
      </c>
    </row>
    <row r="149" spans="1:11" s="1314" customFormat="1" ht="12" customHeight="1" x14ac:dyDescent="0.2">
      <c r="A149" s="1299" t="s">
        <v>295</v>
      </c>
      <c r="B149" s="1169" t="s">
        <v>457</v>
      </c>
      <c r="C149" s="686">
        <f>'KV_9.1.3.sz.mell'!C149</f>
        <v>0</v>
      </c>
      <c r="D149" s="383"/>
      <c r="E149" s="383"/>
      <c r="F149" s="383"/>
      <c r="G149" s="383"/>
      <c r="H149" s="383"/>
      <c r="I149" s="383"/>
      <c r="J149" s="686">
        <f t="shared" si="37"/>
        <v>0</v>
      </c>
      <c r="K149" s="752">
        <f t="shared" si="38"/>
        <v>0</v>
      </c>
    </row>
    <row r="150" spans="1:11" s="1314" customFormat="1" ht="12" customHeight="1" x14ac:dyDescent="0.2">
      <c r="A150" s="1299" t="s">
        <v>296</v>
      </c>
      <c r="B150" s="1169" t="s">
        <v>513</v>
      </c>
      <c r="C150" s="686">
        <f>'KV_9.1.3.sz.mell'!C150</f>
        <v>0</v>
      </c>
      <c r="D150" s="383"/>
      <c r="E150" s="383"/>
      <c r="F150" s="383"/>
      <c r="G150" s="383"/>
      <c r="H150" s="383"/>
      <c r="I150" s="383"/>
      <c r="J150" s="686">
        <f t="shared" si="37"/>
        <v>0</v>
      </c>
      <c r="K150" s="752">
        <f t="shared" si="38"/>
        <v>0</v>
      </c>
    </row>
    <row r="151" spans="1:11" ht="12.75" customHeight="1" thickBot="1" x14ac:dyDescent="0.25">
      <c r="A151" s="1316" t="s">
        <v>461</v>
      </c>
      <c r="B151" s="1166" t="s">
        <v>464</v>
      </c>
      <c r="C151" s="688">
        <f>'KV_9.1.3.sz.mell'!C151</f>
        <v>0</v>
      </c>
      <c r="D151" s="385"/>
      <c r="E151" s="385"/>
      <c r="F151" s="385"/>
      <c r="G151" s="385"/>
      <c r="H151" s="385"/>
      <c r="I151" s="385"/>
      <c r="J151" s="688">
        <f t="shared" si="37"/>
        <v>0</v>
      </c>
      <c r="K151" s="753">
        <f t="shared" si="38"/>
        <v>0</v>
      </c>
    </row>
    <row r="152" spans="1:11" ht="12.75" customHeight="1" thickBot="1" x14ac:dyDescent="0.25">
      <c r="A152" s="1318" t="s">
        <v>24</v>
      </c>
      <c r="B152" s="1171" t="s">
        <v>465</v>
      </c>
      <c r="C152" s="486">
        <f>'KV_9.1.3.sz.mell'!C152</f>
        <v>0</v>
      </c>
      <c r="D152" s="487"/>
      <c r="E152" s="487"/>
      <c r="F152" s="487"/>
      <c r="G152" s="487"/>
      <c r="H152" s="487"/>
      <c r="I152" s="487"/>
      <c r="J152" s="486">
        <f t="shared" si="37"/>
        <v>0</v>
      </c>
      <c r="K152" s="291">
        <f t="shared" si="38"/>
        <v>0</v>
      </c>
    </row>
    <row r="153" spans="1:11" ht="12.75" customHeight="1" thickBot="1" x14ac:dyDescent="0.25">
      <c r="A153" s="1318" t="s">
        <v>25</v>
      </c>
      <c r="B153" s="1171" t="s">
        <v>466</v>
      </c>
      <c r="C153" s="486">
        <f>'KV_9.1.3.sz.mell'!C153</f>
        <v>0</v>
      </c>
      <c r="D153" s="487"/>
      <c r="E153" s="487"/>
      <c r="F153" s="487"/>
      <c r="G153" s="487"/>
      <c r="H153" s="487"/>
      <c r="I153" s="487"/>
      <c r="J153" s="486">
        <f t="shared" si="37"/>
        <v>0</v>
      </c>
      <c r="K153" s="291">
        <f t="shared" si="38"/>
        <v>0</v>
      </c>
    </row>
    <row r="154" spans="1:11" ht="12" customHeight="1" thickBot="1" x14ac:dyDescent="0.25">
      <c r="A154" s="1213" t="s">
        <v>26</v>
      </c>
      <c r="B154" s="1171" t="s">
        <v>468</v>
      </c>
      <c r="C154" s="488">
        <f>'KV_9.1.3.sz.mell'!C154</f>
        <v>0</v>
      </c>
      <c r="D154" s="488">
        <f t="shared" ref="D154:K154" si="39">+D129+D133+D140+D146+D152+D153</f>
        <v>0</v>
      </c>
      <c r="E154" s="488">
        <f t="shared" si="39"/>
        <v>0</v>
      </c>
      <c r="F154" s="488">
        <f t="shared" si="39"/>
        <v>0</v>
      </c>
      <c r="G154" s="488">
        <f t="shared" si="39"/>
        <v>0</v>
      </c>
      <c r="H154" s="488">
        <f t="shared" si="39"/>
        <v>0</v>
      </c>
      <c r="I154" s="488">
        <f t="shared" si="39"/>
        <v>0</v>
      </c>
      <c r="J154" s="488">
        <f t="shared" si="39"/>
        <v>0</v>
      </c>
      <c r="K154" s="411">
        <f t="shared" si="39"/>
        <v>0</v>
      </c>
    </row>
    <row r="155" spans="1:11" ht="15.2" customHeight="1" thickBot="1" x14ac:dyDescent="0.25">
      <c r="A155" s="1319" t="s">
        <v>27</v>
      </c>
      <c r="B155" s="1226" t="s">
        <v>467</v>
      </c>
      <c r="C155" s="488">
        <f>'KV_9.1.3.sz.mell'!C155</f>
        <v>0</v>
      </c>
      <c r="D155" s="488">
        <f t="shared" ref="D155:K155" si="40">+D128+D154</f>
        <v>0</v>
      </c>
      <c r="E155" s="488">
        <f t="shared" si="40"/>
        <v>0</v>
      </c>
      <c r="F155" s="488">
        <f t="shared" si="40"/>
        <v>0</v>
      </c>
      <c r="G155" s="488">
        <f t="shared" si="40"/>
        <v>0</v>
      </c>
      <c r="H155" s="488">
        <f t="shared" si="40"/>
        <v>0</v>
      </c>
      <c r="I155" s="488">
        <f t="shared" si="40"/>
        <v>0</v>
      </c>
      <c r="J155" s="488">
        <f t="shared" si="40"/>
        <v>0</v>
      </c>
      <c r="K155" s="411">
        <f t="shared" si="40"/>
        <v>0</v>
      </c>
    </row>
    <row r="156" spans="1:11" ht="13.5" thickBot="1" x14ac:dyDescent="0.25">
      <c r="C156" s="607">
        <f>'KV_9.1.3.sz.mell'!C156</f>
        <v>0</v>
      </c>
      <c r="D156" s="607"/>
      <c r="E156" s="607"/>
      <c r="F156" s="607"/>
      <c r="G156" s="607"/>
      <c r="H156" s="607"/>
      <c r="I156" s="769"/>
      <c r="J156" s="769"/>
      <c r="K156" s="769">
        <f>K90-K155</f>
        <v>0</v>
      </c>
    </row>
    <row r="157" spans="1:11" ht="15.2" customHeight="1" thickBot="1" x14ac:dyDescent="0.25">
      <c r="A157" s="1180" t="s">
        <v>514</v>
      </c>
      <c r="B157" s="1181"/>
      <c r="C157" s="1391">
        <f>'KV_9.1.3.sz.mell'!C157</f>
        <v>0</v>
      </c>
      <c r="D157" s="1324"/>
      <c r="E157" s="1324"/>
      <c r="F157" s="1324"/>
      <c r="G157" s="1324"/>
      <c r="H157" s="1324"/>
      <c r="I157" s="1323"/>
      <c r="J157" s="770">
        <f>D157+E157+F157+G157+H157+I157</f>
        <v>0</v>
      </c>
      <c r="K157" s="291">
        <f>C157+J157</f>
        <v>0</v>
      </c>
    </row>
    <row r="158" spans="1:11" ht="14.45" customHeight="1" thickBot="1" x14ac:dyDescent="0.25">
      <c r="A158" s="1180" t="s">
        <v>203</v>
      </c>
      <c r="B158" s="1181"/>
      <c r="C158" s="1391">
        <f>'KV_9.1.3.sz.mell'!C158</f>
        <v>0</v>
      </c>
      <c r="D158" s="1324"/>
      <c r="E158" s="1324"/>
      <c r="F158" s="1324"/>
      <c r="G158" s="1324"/>
      <c r="H158" s="1324"/>
      <c r="I158" s="1323"/>
      <c r="J158" s="770">
        <f>D158+E158+F158+G158+H158+I158</f>
        <v>0</v>
      </c>
      <c r="K158" s="291">
        <f>C158+J158</f>
        <v>0</v>
      </c>
    </row>
  </sheetData>
  <sheetProtection sheet="1" formatCells="0"/>
  <customSheetViews>
    <customSheetView guid="{9A8A2574-4E4C-4A0E-A4B4-611EAAF4A38D}" scale="120">
      <selection activeCell="D14" sqref="D14"/>
      <rowBreaks count="3" manualBreakCount="3">
        <brk id="54" max="16383" man="1"/>
        <brk id="91" max="16383" man="1"/>
        <brk id="128" max="16383" man="1"/>
      </rowBreaks>
      <pageMargins left="0.39370078740157483" right="0.39370078740157483" top="0.59055118110236227" bottom="0.59055118110236227" header="0.39370078740157483" footer="0.39370078740157483"/>
      <printOptions horizontalCentered="1"/>
      <pageSetup paperSize="9" scale="71" orientation="landscape" r:id="rId1"/>
      <headerFooter alignWithMargins="0"/>
    </customSheetView>
  </customSheetViews>
  <mergeCells count="5">
    <mergeCell ref="B1:K1"/>
    <mergeCell ref="B2:J2"/>
    <mergeCell ref="B3:J3"/>
    <mergeCell ref="A7:K7"/>
    <mergeCell ref="A92:K92"/>
  </mergeCells>
  <printOptions horizontalCentered="1"/>
  <pageMargins left="0.39370078740157483" right="0.39370078740157483" top="0.59055118110236227" bottom="0.59055118110236227" header="0.39370078740157483" footer="0.39370078740157483"/>
  <pageSetup paperSize="9" scale="71" orientation="landscape" r:id="rId2"/>
  <headerFooter alignWithMargins="0"/>
  <rowBreaks count="3" manualBreakCount="3">
    <brk id="54" max="16383" man="1"/>
    <brk id="91" max="16383" man="1"/>
    <brk id="128" max="16383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F33"/>
  <sheetViews>
    <sheetView topLeftCell="A30" zoomScale="120" zoomScaleNormal="120" zoomScaleSheetLayoutView="115" workbookViewId="0">
      <selection activeCell="D12" sqref="D12"/>
    </sheetView>
  </sheetViews>
  <sheetFormatPr defaultRowHeight="12.75" x14ac:dyDescent="0.2"/>
  <cols>
    <col min="1" max="1" width="6.83203125" style="55" customWidth="1"/>
    <col min="2" max="2" width="55.1640625" style="181" customWidth="1"/>
    <col min="3" max="3" width="16.33203125" style="55" customWidth="1"/>
    <col min="4" max="4" width="55.1640625" style="55" customWidth="1"/>
    <col min="5" max="5" width="16.33203125" style="55" customWidth="1"/>
    <col min="6" max="6" width="4.83203125" style="55" customWidth="1"/>
    <col min="7" max="16384" width="9.33203125" style="55"/>
  </cols>
  <sheetData>
    <row r="1" spans="1:6" ht="31.5" x14ac:dyDescent="0.2">
      <c r="B1" s="304" t="s">
        <v>157</v>
      </c>
      <c r="C1" s="305"/>
      <c r="D1" s="305"/>
      <c r="E1" s="305"/>
      <c r="F1" s="2114" t="str">
        <f>CONCATENATE("2.2. melléklet ",ALAPADATOK!A7," ",ALAPADATOK!B7," ",ALAPADATOK!C7," ",ALAPADATOK!D7," ",ALAPADATOK!E7," ",ALAPADATOK!F7," ",ALAPADATOK!G7," ",ALAPADATOK!H7)</f>
        <v>2.2. melléklet a 2 / 2021. ( III.12. ) önkormányzati rendelethez</v>
      </c>
    </row>
    <row r="2" spans="1:6" ht="13.5" thickBot="1" x14ac:dyDescent="0.25">
      <c r="E2" s="569" t="str">
        <f>CONCATENATE('KV_1.1.sz.mell.'!C7)</f>
        <v>Forintban!</v>
      </c>
      <c r="F2" s="2114"/>
    </row>
    <row r="3" spans="1:6" ht="13.5" thickBot="1" x14ac:dyDescent="0.25">
      <c r="A3" s="2116" t="s">
        <v>68</v>
      </c>
      <c r="B3" s="306" t="s">
        <v>55</v>
      </c>
      <c r="C3" s="307"/>
      <c r="D3" s="306" t="s">
        <v>56</v>
      </c>
      <c r="E3" s="308"/>
      <c r="F3" s="2114"/>
    </row>
    <row r="4" spans="1:6" s="309" customFormat="1" ht="24.75" thickBot="1" x14ac:dyDescent="0.25">
      <c r="A4" s="2117"/>
      <c r="B4" s="182" t="s">
        <v>60</v>
      </c>
      <c r="C4" s="183" t="str">
        <f>+'KV_2.1.sz.mell.'!C4</f>
        <v>2021. évi előirányzat</v>
      </c>
      <c r="D4" s="182" t="s">
        <v>60</v>
      </c>
      <c r="E4" s="52" t="str">
        <f>+'KV_2.1.sz.mell.'!C4</f>
        <v>2021. évi előirányzat</v>
      </c>
      <c r="F4" s="2114"/>
    </row>
    <row r="5" spans="1:6" s="309" customFormat="1" ht="13.5" thickBot="1" x14ac:dyDescent="0.25">
      <c r="A5" s="310"/>
      <c r="B5" s="311" t="s">
        <v>488</v>
      </c>
      <c r="C5" s="312" t="s">
        <v>489</v>
      </c>
      <c r="D5" s="311" t="s">
        <v>490</v>
      </c>
      <c r="E5" s="313" t="s">
        <v>492</v>
      </c>
      <c r="F5" s="2114"/>
    </row>
    <row r="6" spans="1:6" ht="12.95" customHeight="1" x14ac:dyDescent="0.2">
      <c r="A6" s="315" t="s">
        <v>17</v>
      </c>
      <c r="B6" s="316" t="s">
        <v>377</v>
      </c>
      <c r="C6" s="293"/>
      <c r="D6" s="316" t="s">
        <v>227</v>
      </c>
      <c r="E6" s="299">
        <v>429646847</v>
      </c>
      <c r="F6" s="2114"/>
    </row>
    <row r="7" spans="1:6" x14ac:dyDescent="0.2">
      <c r="A7" s="317" t="s">
        <v>18</v>
      </c>
      <c r="B7" s="318" t="s">
        <v>378</v>
      </c>
      <c r="C7" s="294"/>
      <c r="D7" s="318" t="s">
        <v>383</v>
      </c>
      <c r="E7" s="300"/>
      <c r="F7" s="2114"/>
    </row>
    <row r="8" spans="1:6" ht="12.95" customHeight="1" x14ac:dyDescent="0.2">
      <c r="A8" s="317" t="s">
        <v>19</v>
      </c>
      <c r="B8" s="318" t="s">
        <v>10</v>
      </c>
      <c r="C8" s="294">
        <v>1000000</v>
      </c>
      <c r="D8" s="318" t="s">
        <v>185</v>
      </c>
      <c r="E8" s="300">
        <v>117613706</v>
      </c>
      <c r="F8" s="2114"/>
    </row>
    <row r="9" spans="1:6" ht="12.95" customHeight="1" x14ac:dyDescent="0.2">
      <c r="A9" s="317" t="s">
        <v>20</v>
      </c>
      <c r="B9" s="318" t="s">
        <v>379</v>
      </c>
      <c r="C9" s="294">
        <v>49575760</v>
      </c>
      <c r="D9" s="318" t="s">
        <v>384</v>
      </c>
      <c r="E9" s="300"/>
      <c r="F9" s="2114"/>
    </row>
    <row r="10" spans="1:6" ht="12.75" customHeight="1" x14ac:dyDescent="0.2">
      <c r="A10" s="317" t="s">
        <v>21</v>
      </c>
      <c r="B10" s="318" t="s">
        <v>380</v>
      </c>
      <c r="C10" s="294">
        <v>49575760</v>
      </c>
      <c r="D10" s="318" t="s">
        <v>229</v>
      </c>
      <c r="E10" s="300">
        <v>49575760</v>
      </c>
      <c r="F10" s="2114"/>
    </row>
    <row r="11" spans="1:6" ht="12.95" customHeight="1" x14ac:dyDescent="0.2">
      <c r="A11" s="317" t="s">
        <v>22</v>
      </c>
      <c r="B11" s="318" t="s">
        <v>381</v>
      </c>
      <c r="C11" s="295">
        <v>195170621</v>
      </c>
      <c r="D11" s="418"/>
      <c r="E11" s="300"/>
      <c r="F11" s="2114"/>
    </row>
    <row r="12" spans="1:6" ht="12.95" customHeight="1" x14ac:dyDescent="0.2">
      <c r="A12" s="317" t="s">
        <v>23</v>
      </c>
      <c r="B12" s="46"/>
      <c r="C12" s="294"/>
      <c r="D12" s="418"/>
      <c r="E12" s="300"/>
      <c r="F12" s="2114"/>
    </row>
    <row r="13" spans="1:6" ht="12.95" customHeight="1" x14ac:dyDescent="0.2">
      <c r="A13" s="317" t="s">
        <v>24</v>
      </c>
      <c r="B13" s="46"/>
      <c r="C13" s="294"/>
      <c r="D13" s="419"/>
      <c r="E13" s="300"/>
      <c r="F13" s="2114"/>
    </row>
    <row r="14" spans="1:6" ht="12.95" customHeight="1" x14ac:dyDescent="0.2">
      <c r="A14" s="317" t="s">
        <v>25</v>
      </c>
      <c r="B14" s="416"/>
      <c r="C14" s="295"/>
      <c r="D14" s="418"/>
      <c r="E14" s="300"/>
      <c r="F14" s="2114"/>
    </row>
    <row r="15" spans="1:6" x14ac:dyDescent="0.2">
      <c r="A15" s="317" t="s">
        <v>26</v>
      </c>
      <c r="B15" s="46"/>
      <c r="C15" s="295"/>
      <c r="D15" s="418"/>
      <c r="E15" s="300"/>
      <c r="F15" s="2114"/>
    </row>
    <row r="16" spans="1:6" ht="12.95" customHeight="1" thickBot="1" x14ac:dyDescent="0.25">
      <c r="A16" s="378" t="s">
        <v>27</v>
      </c>
      <c r="B16" s="417"/>
      <c r="C16" s="380"/>
      <c r="D16" s="379" t="s">
        <v>49</v>
      </c>
      <c r="E16" s="344"/>
      <c r="F16" s="2114"/>
    </row>
    <row r="17" spans="1:6" ht="15.95" customHeight="1" thickBot="1" x14ac:dyDescent="0.25">
      <c r="A17" s="320" t="s">
        <v>28</v>
      </c>
      <c r="B17" s="124" t="s">
        <v>391</v>
      </c>
      <c r="C17" s="297">
        <f>+C6+C8+C9+C11+C12+C13+C14+C15+C16</f>
        <v>245746381</v>
      </c>
      <c r="D17" s="124" t="s">
        <v>392</v>
      </c>
      <c r="E17" s="302">
        <f>+E6+E8+E10+E11+E12+E13+E14+E15+E16</f>
        <v>596836313</v>
      </c>
      <c r="F17" s="2114"/>
    </row>
    <row r="18" spans="1:6" ht="12.95" customHeight="1" x14ac:dyDescent="0.2">
      <c r="A18" s="315" t="s">
        <v>29</v>
      </c>
      <c r="B18" s="330" t="s">
        <v>244</v>
      </c>
      <c r="C18" s="337">
        <f>SUM(C19:C23)</f>
        <v>351089932</v>
      </c>
      <c r="D18" s="323" t="s">
        <v>189</v>
      </c>
      <c r="E18" s="78"/>
      <c r="F18" s="2114"/>
    </row>
    <row r="19" spans="1:6" ht="12.95" customHeight="1" x14ac:dyDescent="0.2">
      <c r="A19" s="317" t="s">
        <v>30</v>
      </c>
      <c r="B19" s="331" t="s">
        <v>233</v>
      </c>
      <c r="C19" s="80">
        <v>351089932</v>
      </c>
      <c r="D19" s="323" t="s">
        <v>192</v>
      </c>
      <c r="E19" s="81"/>
      <c r="F19" s="2114"/>
    </row>
    <row r="20" spans="1:6" ht="12.95" customHeight="1" x14ac:dyDescent="0.2">
      <c r="A20" s="315" t="s">
        <v>31</v>
      </c>
      <c r="B20" s="331" t="s">
        <v>234</v>
      </c>
      <c r="C20" s="80"/>
      <c r="D20" s="323" t="s">
        <v>154</v>
      </c>
      <c r="E20" s="81"/>
      <c r="F20" s="2114"/>
    </row>
    <row r="21" spans="1:6" ht="12.95" customHeight="1" x14ac:dyDescent="0.2">
      <c r="A21" s="317" t="s">
        <v>32</v>
      </c>
      <c r="B21" s="331" t="s">
        <v>235</v>
      </c>
      <c r="C21" s="80"/>
      <c r="D21" s="323" t="s">
        <v>155</v>
      </c>
      <c r="E21" s="81"/>
      <c r="F21" s="2114"/>
    </row>
    <row r="22" spans="1:6" ht="12.95" customHeight="1" x14ac:dyDescent="0.2">
      <c r="A22" s="315" t="s">
        <v>33</v>
      </c>
      <c r="B22" s="331" t="s">
        <v>236</v>
      </c>
      <c r="C22" s="80"/>
      <c r="D22" s="322" t="s">
        <v>232</v>
      </c>
      <c r="E22" s="81"/>
      <c r="F22" s="2114"/>
    </row>
    <row r="23" spans="1:6" ht="12.95" customHeight="1" x14ac:dyDescent="0.2">
      <c r="A23" s="317" t="s">
        <v>34</v>
      </c>
      <c r="B23" s="332" t="s">
        <v>237</v>
      </c>
      <c r="C23" s="80"/>
      <c r="D23" s="323" t="s">
        <v>193</v>
      </c>
      <c r="E23" s="81"/>
      <c r="F23" s="2114"/>
    </row>
    <row r="24" spans="1:6" ht="12.95" customHeight="1" x14ac:dyDescent="0.2">
      <c r="A24" s="315" t="s">
        <v>35</v>
      </c>
      <c r="B24" s="333" t="s">
        <v>238</v>
      </c>
      <c r="C24" s="325">
        <f>+C25+C26+C27+C28+C29</f>
        <v>0</v>
      </c>
      <c r="D24" s="334" t="s">
        <v>191</v>
      </c>
      <c r="E24" s="81"/>
      <c r="F24" s="2114"/>
    </row>
    <row r="25" spans="1:6" ht="12.95" customHeight="1" x14ac:dyDescent="0.2">
      <c r="A25" s="317" t="s">
        <v>36</v>
      </c>
      <c r="B25" s="332" t="s">
        <v>239</v>
      </c>
      <c r="C25" s="80"/>
      <c r="D25" s="334" t="s">
        <v>385</v>
      </c>
      <c r="E25" s="81"/>
      <c r="F25" s="2114"/>
    </row>
    <row r="26" spans="1:6" ht="12.95" customHeight="1" x14ac:dyDescent="0.2">
      <c r="A26" s="315" t="s">
        <v>37</v>
      </c>
      <c r="B26" s="332" t="s">
        <v>240</v>
      </c>
      <c r="C26" s="80"/>
      <c r="D26" s="329"/>
      <c r="E26" s="81"/>
      <c r="F26" s="2114"/>
    </row>
    <row r="27" spans="1:6" ht="12.95" customHeight="1" x14ac:dyDescent="0.2">
      <c r="A27" s="317" t="s">
        <v>38</v>
      </c>
      <c r="B27" s="331" t="s">
        <v>241</v>
      </c>
      <c r="C27" s="80"/>
      <c r="D27" s="120"/>
      <c r="E27" s="81"/>
      <c r="F27" s="2114"/>
    </row>
    <row r="28" spans="1:6" ht="12.95" customHeight="1" x14ac:dyDescent="0.2">
      <c r="A28" s="315" t="s">
        <v>39</v>
      </c>
      <c r="B28" s="335" t="s">
        <v>242</v>
      </c>
      <c r="C28" s="80"/>
      <c r="D28" s="46"/>
      <c r="E28" s="81"/>
      <c r="F28" s="2114"/>
    </row>
    <row r="29" spans="1:6" ht="12.95" customHeight="1" thickBot="1" x14ac:dyDescent="0.25">
      <c r="A29" s="317" t="s">
        <v>40</v>
      </c>
      <c r="B29" s="336" t="s">
        <v>243</v>
      </c>
      <c r="C29" s="80"/>
      <c r="D29" s="120"/>
      <c r="E29" s="81"/>
      <c r="F29" s="2114"/>
    </row>
    <row r="30" spans="1:6" ht="21.75" customHeight="1" thickBot="1" x14ac:dyDescent="0.25">
      <c r="A30" s="320" t="s">
        <v>41</v>
      </c>
      <c r="B30" s="124" t="s">
        <v>382</v>
      </c>
      <c r="C30" s="297">
        <f>+C18+C24</f>
        <v>351089932</v>
      </c>
      <c r="D30" s="124" t="s">
        <v>386</v>
      </c>
      <c r="E30" s="302">
        <f>SUM(E18:E29)</f>
        <v>0</v>
      </c>
      <c r="F30" s="2114"/>
    </row>
    <row r="31" spans="1:6" ht="13.5" thickBot="1" x14ac:dyDescent="0.25">
      <c r="A31" s="320" t="s">
        <v>42</v>
      </c>
      <c r="B31" s="326" t="s">
        <v>387</v>
      </c>
      <c r="C31" s="327">
        <f>+C17+C30</f>
        <v>596836313</v>
      </c>
      <c r="D31" s="326" t="s">
        <v>388</v>
      </c>
      <c r="E31" s="327">
        <f>+E17+E30</f>
        <v>596836313</v>
      </c>
      <c r="F31" s="2114"/>
    </row>
    <row r="32" spans="1:6" ht="13.5" thickBot="1" x14ac:dyDescent="0.25">
      <c r="A32" s="320" t="s">
        <v>43</v>
      </c>
      <c r="B32" s="326" t="s">
        <v>167</v>
      </c>
      <c r="C32" s="327">
        <f>IF(C17-E17&lt;0,E17-C17,"-")</f>
        <v>351089932</v>
      </c>
      <c r="D32" s="326" t="s">
        <v>168</v>
      </c>
      <c r="E32" s="327" t="str">
        <f>IF(C17-E17&gt;0,C17-E17,"-")</f>
        <v>-</v>
      </c>
      <c r="F32" s="2114"/>
    </row>
    <row r="33" spans="1:6" ht="13.5" thickBot="1" x14ac:dyDescent="0.25">
      <c r="A33" s="320" t="s">
        <v>44</v>
      </c>
      <c r="B33" s="326" t="s">
        <v>561</v>
      </c>
      <c r="C33" s="327" t="str">
        <f>IF(C31-E31&lt;0,E31-C31,"-")</f>
        <v>-</v>
      </c>
      <c r="D33" s="326" t="s">
        <v>562</v>
      </c>
      <c r="E33" s="327" t="str">
        <f>IF(C31-E31&gt;0,C31-E31,"-")</f>
        <v>-</v>
      </c>
      <c r="F33" s="2114"/>
    </row>
  </sheetData>
  <sheetProtection sheet="1"/>
  <customSheetViews>
    <customSheetView guid="{9A8A2574-4E4C-4A0E-A4B4-611EAAF4A38D}" scale="120">
      <selection activeCell="D12" sqref="D12"/>
      <pageMargins left="0.78740157480314965" right="0.78740157480314965" top="0.49" bottom="0.79" header="0.49" footer="0.78740157480314965"/>
      <printOptions horizontalCentered="1"/>
      <pageSetup paperSize="9" scale="93" orientation="landscape" verticalDpi="300" r:id="rId1"/>
      <headerFooter alignWithMargins="0"/>
    </customSheetView>
  </customSheetViews>
  <mergeCells count="2">
    <mergeCell ref="A3:A4"/>
    <mergeCell ref="F1:F33"/>
  </mergeCells>
  <phoneticPr fontId="0" type="noConversion"/>
  <printOptions horizontalCentered="1"/>
  <pageMargins left="0.78740157480314965" right="0.78740157480314965" top="0.49" bottom="0.79" header="0.49" footer="0.78740157480314965"/>
  <pageSetup paperSize="9" scale="93" orientation="landscape" verticalDpi="300" r:id="rId2"/>
  <headerFooter alignWithMargins="0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topLeftCell="A25" zoomScale="120" zoomScaleNormal="120" workbookViewId="0">
      <selection activeCell="C46" sqref="C46"/>
    </sheetView>
  </sheetViews>
  <sheetFormatPr defaultRowHeight="12.75" x14ac:dyDescent="0.2"/>
  <cols>
    <col min="1" max="1" width="13.83203125" style="1179" customWidth="1"/>
    <col min="2" max="2" width="60.6640625" style="55" customWidth="1"/>
    <col min="3" max="3" width="15.83203125" style="55" customWidth="1"/>
    <col min="4" max="10" width="13.83203125" style="55" customWidth="1"/>
    <col min="11" max="11" width="15.83203125" style="55" customWidth="1"/>
    <col min="12" max="16384" width="9.33203125" style="55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1358" t="str">
        <f>CONCATENATE("6.2. melléklet ",RM_ALAPADATOK!A7," ",RM_ALAPADATOK!B7," ",RM_ALAPADATOK!C7," ",RM_ALAPADATOK!D7," ",RM_ALAPADATOK!E7," ",RM_ALAPADATOK!F7," ",RM_ALAPADATOK!G7," ",RM_ALAPADATOK!H7)</f>
        <v>6.2. melléklet a … / 2021. ( ……. ) önkormányzati rendelethez</v>
      </c>
    </row>
    <row r="2" spans="1:11" s="1361" customFormat="1" ht="36" x14ac:dyDescent="0.2">
      <c r="A2" s="1359" t="s">
        <v>201</v>
      </c>
      <c r="B2" s="2324" t="str">
        <f>RM_ALAPADATOK!A11</f>
        <v>……………………. Polgármesteri /Közös Önkormányzati Hivatal</v>
      </c>
      <c r="C2" s="2325"/>
      <c r="D2" s="2325"/>
      <c r="E2" s="2325"/>
      <c r="F2" s="2325"/>
      <c r="G2" s="2325"/>
      <c r="H2" s="2325"/>
      <c r="I2" s="2325"/>
      <c r="J2" s="2325"/>
      <c r="K2" s="1360" t="s">
        <v>58</v>
      </c>
    </row>
    <row r="3" spans="1:11" s="1361" customFormat="1" ht="23.1" customHeight="1" thickBot="1" x14ac:dyDescent="0.25">
      <c r="A3" s="1362" t="s">
        <v>200</v>
      </c>
      <c r="B3" s="2326" t="s">
        <v>759</v>
      </c>
      <c r="C3" s="2327"/>
      <c r="D3" s="2327"/>
      <c r="E3" s="2327"/>
      <c r="F3" s="2327"/>
      <c r="G3" s="2327"/>
      <c r="H3" s="2327"/>
      <c r="I3" s="2327"/>
      <c r="J3" s="2327"/>
      <c r="K3" s="1363" t="s">
        <v>53</v>
      </c>
    </row>
    <row r="4" spans="1:11" s="1361" customFormat="1" ht="12.95" customHeight="1" thickBot="1" x14ac:dyDescent="0.25">
      <c r="A4" s="1364"/>
      <c r="B4" s="1365"/>
      <c r="C4" s="1366"/>
      <c r="D4" s="1366"/>
      <c r="E4" s="1366"/>
      <c r="F4" s="1366"/>
      <c r="G4" s="1366"/>
      <c r="H4" s="1366"/>
      <c r="I4" s="1366"/>
      <c r="J4" s="1366"/>
      <c r="K4" s="1367" t="s">
        <v>559</v>
      </c>
    </row>
    <row r="5" spans="1:11" s="1368" customFormat="1" ht="14.1" customHeight="1" x14ac:dyDescent="0.2">
      <c r="A5" s="2328" t="s">
        <v>68</v>
      </c>
      <c r="B5" s="2313" t="s">
        <v>16</v>
      </c>
      <c r="C5" s="2313" t="s">
        <v>1050</v>
      </c>
      <c r="D5" s="2313" t="str">
        <f>CONCATENATE('RM_6.1.sz.mell'!D5:I5)</f>
        <v xml:space="preserve">… . sz. módosítás </v>
      </c>
      <c r="E5" s="2313" t="str">
        <f>CONCATENATE('RM_6.1.sz.mell'!E5)</f>
        <v xml:space="preserve">… . sz. módosítás </v>
      </c>
      <c r="F5" s="2313" t="str">
        <f>CONCATENATE('RM_6.1.sz.mell'!F5)</f>
        <v xml:space="preserve">… . sz. módosítás </v>
      </c>
      <c r="G5" s="2313" t="str">
        <f>CONCATENATE('RM_6.1.sz.mell'!G5)</f>
        <v xml:space="preserve">… . sz. módosítás </v>
      </c>
      <c r="H5" s="2313" t="str">
        <f>CONCATENATE('RM_6.1.sz.mell'!H5)</f>
        <v xml:space="preserve">… . sz. módosítás </v>
      </c>
      <c r="I5" s="2313" t="str">
        <f>CONCATENATE('RM_6.1.sz.mell'!I5)</f>
        <v xml:space="preserve">… . sz. módosítás </v>
      </c>
      <c r="J5" s="2313" t="s">
        <v>761</v>
      </c>
      <c r="K5" s="2316" t="str">
        <f>CONCATENATE('RM_6.1.sz.mell'!K5)</f>
        <v>….számú módosítás utáni előirányzat</v>
      </c>
    </row>
    <row r="6" spans="1:11" ht="12.75" customHeight="1" x14ac:dyDescent="0.2">
      <c r="A6" s="2329"/>
      <c r="B6" s="2331"/>
      <c r="C6" s="2314"/>
      <c r="D6" s="2314"/>
      <c r="E6" s="2314"/>
      <c r="F6" s="2314"/>
      <c r="G6" s="2314"/>
      <c r="H6" s="2314"/>
      <c r="I6" s="2314"/>
      <c r="J6" s="2314"/>
      <c r="K6" s="2317"/>
    </row>
    <row r="7" spans="1:11" s="1369" customFormat="1" ht="9.9499999999999993" customHeight="1" thickBot="1" x14ac:dyDescent="0.25">
      <c r="A7" s="2330"/>
      <c r="B7" s="2332"/>
      <c r="C7" s="2315"/>
      <c r="D7" s="2315"/>
      <c r="E7" s="2315"/>
      <c r="F7" s="2315"/>
      <c r="G7" s="2315"/>
      <c r="H7" s="2315"/>
      <c r="I7" s="2315"/>
      <c r="J7" s="2315"/>
      <c r="K7" s="2318"/>
    </row>
    <row r="8" spans="1:11" s="1370" customFormat="1" ht="10.5" customHeight="1" thickBot="1" x14ac:dyDescent="0.25">
      <c r="A8" s="1158" t="s">
        <v>488</v>
      </c>
      <c r="B8" s="1159" t="s">
        <v>489</v>
      </c>
      <c r="C8" s="1159" t="s">
        <v>490</v>
      </c>
      <c r="D8" s="1159" t="s">
        <v>492</v>
      </c>
      <c r="E8" s="1159" t="s">
        <v>491</v>
      </c>
      <c r="F8" s="1159" t="s">
        <v>749</v>
      </c>
      <c r="G8" s="1159" t="s">
        <v>494</v>
      </c>
      <c r="H8" s="1159" t="s">
        <v>495</v>
      </c>
      <c r="I8" s="1159" t="s">
        <v>741</v>
      </c>
      <c r="J8" s="1160" t="s">
        <v>742</v>
      </c>
      <c r="K8" s="751" t="s">
        <v>743</v>
      </c>
    </row>
    <row r="9" spans="1:11" s="1370" customFormat="1" ht="10.5" customHeight="1" thickBot="1" x14ac:dyDescent="0.25">
      <c r="A9" s="2319" t="s">
        <v>55</v>
      </c>
      <c r="B9" s="2320"/>
      <c r="C9" s="2320"/>
      <c r="D9" s="2320"/>
      <c r="E9" s="2320"/>
      <c r="F9" s="2320"/>
      <c r="G9" s="2320"/>
      <c r="H9" s="2320"/>
      <c r="I9" s="2320"/>
      <c r="J9" s="2320"/>
      <c r="K9" s="2321"/>
    </row>
    <row r="10" spans="1:11" s="1371" customFormat="1" ht="12" customHeight="1" thickBot="1" x14ac:dyDescent="0.25">
      <c r="A10" s="261" t="s">
        <v>17</v>
      </c>
      <c r="B10" s="1161" t="s">
        <v>515</v>
      </c>
      <c r="C10" s="297">
        <f>'KV_9.2.sz.mell'!C8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1371" customFormat="1" ht="12" customHeight="1" x14ac:dyDescent="0.2">
      <c r="A11" s="1162" t="s">
        <v>97</v>
      </c>
      <c r="B11" s="1163" t="s">
        <v>272</v>
      </c>
      <c r="C11" s="684">
        <f>'KV_9.2.sz.mell'!C9</f>
        <v>0</v>
      </c>
      <c r="D11" s="483"/>
      <c r="E11" s="483"/>
      <c r="F11" s="483"/>
      <c r="G11" s="483"/>
      <c r="H11" s="483"/>
      <c r="I11" s="483"/>
      <c r="J11" s="780">
        <f>D11+E11+F11+G11+H11+I11</f>
        <v>0</v>
      </c>
      <c r="K11" s="781">
        <f>C11+J11</f>
        <v>0</v>
      </c>
    </row>
    <row r="12" spans="1:11" s="1371" customFormat="1" ht="12" customHeight="1" x14ac:dyDescent="0.2">
      <c r="A12" s="1164" t="s">
        <v>98</v>
      </c>
      <c r="B12" s="1165" t="s">
        <v>273</v>
      </c>
      <c r="C12" s="686">
        <f>'KV_9.2.sz.mell'!C10</f>
        <v>0</v>
      </c>
      <c r="D12" s="383"/>
      <c r="E12" s="383"/>
      <c r="F12" s="383"/>
      <c r="G12" s="383"/>
      <c r="H12" s="383"/>
      <c r="I12" s="383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1371" customFormat="1" ht="12" customHeight="1" x14ac:dyDescent="0.2">
      <c r="A13" s="1164" t="s">
        <v>99</v>
      </c>
      <c r="B13" s="1165" t="s">
        <v>274</v>
      </c>
      <c r="C13" s="686">
        <f>'KV_9.2.sz.mell'!C11</f>
        <v>0</v>
      </c>
      <c r="D13" s="383"/>
      <c r="E13" s="383"/>
      <c r="F13" s="383"/>
      <c r="G13" s="383"/>
      <c r="H13" s="383"/>
      <c r="I13" s="383"/>
      <c r="J13" s="783">
        <f t="shared" si="1"/>
        <v>0</v>
      </c>
      <c r="K13" s="781">
        <f t="shared" si="2"/>
        <v>0</v>
      </c>
    </row>
    <row r="14" spans="1:11" s="1371" customFormat="1" ht="12" customHeight="1" x14ac:dyDescent="0.2">
      <c r="A14" s="1164" t="s">
        <v>100</v>
      </c>
      <c r="B14" s="1165" t="s">
        <v>275</v>
      </c>
      <c r="C14" s="686">
        <f>'KV_9.2.sz.mell'!C12</f>
        <v>0</v>
      </c>
      <c r="D14" s="383"/>
      <c r="E14" s="383"/>
      <c r="F14" s="383"/>
      <c r="G14" s="383"/>
      <c r="H14" s="383"/>
      <c r="I14" s="383"/>
      <c r="J14" s="783">
        <f t="shared" si="1"/>
        <v>0</v>
      </c>
      <c r="K14" s="781">
        <f t="shared" si="2"/>
        <v>0</v>
      </c>
    </row>
    <row r="15" spans="1:11" s="1371" customFormat="1" ht="12" customHeight="1" x14ac:dyDescent="0.2">
      <c r="A15" s="1164" t="s">
        <v>146</v>
      </c>
      <c r="B15" s="1165" t="s">
        <v>276</v>
      </c>
      <c r="C15" s="686">
        <f>'KV_9.2.sz.mell'!C13</f>
        <v>0</v>
      </c>
      <c r="D15" s="383"/>
      <c r="E15" s="383"/>
      <c r="F15" s="383"/>
      <c r="G15" s="383"/>
      <c r="H15" s="383"/>
      <c r="I15" s="383"/>
      <c r="J15" s="783">
        <f t="shared" si="1"/>
        <v>0</v>
      </c>
      <c r="K15" s="781">
        <f t="shared" si="2"/>
        <v>0</v>
      </c>
    </row>
    <row r="16" spans="1:11" s="1371" customFormat="1" ht="12" customHeight="1" x14ac:dyDescent="0.2">
      <c r="A16" s="1164" t="s">
        <v>101</v>
      </c>
      <c r="B16" s="1165" t="s">
        <v>394</v>
      </c>
      <c r="C16" s="686">
        <f>'KV_9.2.sz.mell'!C14</f>
        <v>0</v>
      </c>
      <c r="D16" s="383"/>
      <c r="E16" s="383"/>
      <c r="F16" s="383"/>
      <c r="G16" s="383"/>
      <c r="H16" s="383"/>
      <c r="I16" s="383"/>
      <c r="J16" s="783">
        <f t="shared" si="1"/>
        <v>0</v>
      </c>
      <c r="K16" s="781">
        <f t="shared" si="2"/>
        <v>0</v>
      </c>
    </row>
    <row r="17" spans="1:11" s="1371" customFormat="1" ht="12" customHeight="1" x14ac:dyDescent="0.2">
      <c r="A17" s="1164" t="s">
        <v>102</v>
      </c>
      <c r="B17" s="1166" t="s">
        <v>395</v>
      </c>
      <c r="C17" s="686">
        <f>'KV_9.2.sz.mell'!C15</f>
        <v>0</v>
      </c>
      <c r="D17" s="383"/>
      <c r="E17" s="383"/>
      <c r="F17" s="383"/>
      <c r="G17" s="383"/>
      <c r="H17" s="383"/>
      <c r="I17" s="383"/>
      <c r="J17" s="783">
        <f t="shared" si="1"/>
        <v>0</v>
      </c>
      <c r="K17" s="781">
        <f t="shared" si="2"/>
        <v>0</v>
      </c>
    </row>
    <row r="18" spans="1:11" s="1371" customFormat="1" ht="12" customHeight="1" x14ac:dyDescent="0.2">
      <c r="A18" s="1164" t="s">
        <v>112</v>
      </c>
      <c r="B18" s="1165" t="s">
        <v>279</v>
      </c>
      <c r="C18" s="686">
        <f>'KV_9.2.sz.mell'!C16</f>
        <v>0</v>
      </c>
      <c r="D18" s="383"/>
      <c r="E18" s="383"/>
      <c r="F18" s="383"/>
      <c r="G18" s="383"/>
      <c r="H18" s="383"/>
      <c r="I18" s="383"/>
      <c r="J18" s="783">
        <f t="shared" si="1"/>
        <v>0</v>
      </c>
      <c r="K18" s="781">
        <f t="shared" si="2"/>
        <v>0</v>
      </c>
    </row>
    <row r="19" spans="1:11" s="1372" customFormat="1" ht="12" customHeight="1" x14ac:dyDescent="0.2">
      <c r="A19" s="1164" t="s">
        <v>113</v>
      </c>
      <c r="B19" s="1165" t="s">
        <v>280</v>
      </c>
      <c r="C19" s="686">
        <f>'KV_9.2.sz.mell'!C17</f>
        <v>0</v>
      </c>
      <c r="D19" s="383"/>
      <c r="E19" s="383"/>
      <c r="F19" s="383"/>
      <c r="G19" s="383"/>
      <c r="H19" s="383"/>
      <c r="I19" s="383"/>
      <c r="J19" s="783">
        <f t="shared" si="1"/>
        <v>0</v>
      </c>
      <c r="K19" s="781">
        <f t="shared" si="2"/>
        <v>0</v>
      </c>
    </row>
    <row r="20" spans="1:11" s="1372" customFormat="1" ht="12" customHeight="1" x14ac:dyDescent="0.2">
      <c r="A20" s="1164" t="s">
        <v>114</v>
      </c>
      <c r="B20" s="1165" t="s">
        <v>431</v>
      </c>
      <c r="C20" s="686">
        <f>'KV_9.2.sz.mell'!C18</f>
        <v>0</v>
      </c>
      <c r="D20" s="383"/>
      <c r="E20" s="383"/>
      <c r="F20" s="383"/>
      <c r="G20" s="383"/>
      <c r="H20" s="383"/>
      <c r="I20" s="383"/>
      <c r="J20" s="783">
        <f t="shared" si="1"/>
        <v>0</v>
      </c>
      <c r="K20" s="781">
        <f t="shared" si="2"/>
        <v>0</v>
      </c>
    </row>
    <row r="21" spans="1:11" s="1372" customFormat="1" ht="12" customHeight="1" thickBot="1" x14ac:dyDescent="0.25">
      <c r="A21" s="1167" t="s">
        <v>115</v>
      </c>
      <c r="B21" s="1166" t="s">
        <v>281</v>
      </c>
      <c r="C21" s="688">
        <f>'KV_9.2.sz.mell'!C19</f>
        <v>0</v>
      </c>
      <c r="D21" s="385"/>
      <c r="E21" s="385"/>
      <c r="F21" s="385"/>
      <c r="G21" s="385"/>
      <c r="H21" s="385"/>
      <c r="I21" s="385"/>
      <c r="J21" s="786">
        <f t="shared" si="1"/>
        <v>0</v>
      </c>
      <c r="K21" s="781">
        <f t="shared" si="2"/>
        <v>0</v>
      </c>
    </row>
    <row r="22" spans="1:11" s="1371" customFormat="1" ht="12" customHeight="1" thickBot="1" x14ac:dyDescent="0.25">
      <c r="A22" s="261" t="s">
        <v>18</v>
      </c>
      <c r="B22" s="1161" t="s">
        <v>396</v>
      </c>
      <c r="C22" s="297">
        <f>'KV_9.2.sz.mell'!C20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1372" customFormat="1" ht="12" customHeight="1" x14ac:dyDescent="0.2">
      <c r="A23" s="1168" t="s">
        <v>103</v>
      </c>
      <c r="B23" s="1169" t="s">
        <v>255</v>
      </c>
      <c r="C23" s="668">
        <f>'KV_9.2.sz.mell'!C21</f>
        <v>0</v>
      </c>
      <c r="D23" s="384"/>
      <c r="E23" s="384"/>
      <c r="F23" s="384"/>
      <c r="G23" s="384"/>
      <c r="H23" s="384"/>
      <c r="I23" s="384"/>
      <c r="J23" s="788">
        <f>D23+E23+F23+G23+H23+I23</f>
        <v>0</v>
      </c>
      <c r="K23" s="781">
        <f>C23+J23</f>
        <v>0</v>
      </c>
    </row>
    <row r="24" spans="1:11" s="1372" customFormat="1" ht="12" customHeight="1" x14ac:dyDescent="0.2">
      <c r="A24" s="1164" t="s">
        <v>104</v>
      </c>
      <c r="B24" s="1165" t="s">
        <v>397</v>
      </c>
      <c r="C24" s="686">
        <f>'KV_9.2.sz.mell'!C22</f>
        <v>0</v>
      </c>
      <c r="D24" s="383"/>
      <c r="E24" s="383"/>
      <c r="F24" s="383"/>
      <c r="G24" s="383"/>
      <c r="H24" s="383"/>
      <c r="I24" s="383"/>
      <c r="J24" s="783">
        <f>D24+E24+F24+G24+H24+I24</f>
        <v>0</v>
      </c>
      <c r="K24" s="789">
        <f>C24+J24</f>
        <v>0</v>
      </c>
    </row>
    <row r="25" spans="1:11" s="1372" customFormat="1" ht="12" customHeight="1" x14ac:dyDescent="0.2">
      <c r="A25" s="1164" t="s">
        <v>105</v>
      </c>
      <c r="B25" s="1165" t="s">
        <v>398</v>
      </c>
      <c r="C25" s="686">
        <f>'KV_9.2.sz.mell'!C23</f>
        <v>0</v>
      </c>
      <c r="D25" s="383"/>
      <c r="E25" s="383"/>
      <c r="F25" s="383"/>
      <c r="G25" s="383"/>
      <c r="H25" s="383"/>
      <c r="I25" s="383"/>
      <c r="J25" s="783">
        <f>D25+E25+F25+G25+H25+I25</f>
        <v>0</v>
      </c>
      <c r="K25" s="789">
        <f>C25+J25</f>
        <v>0</v>
      </c>
    </row>
    <row r="26" spans="1:11" s="1372" customFormat="1" ht="12" customHeight="1" thickBot="1" x14ac:dyDescent="0.25">
      <c r="A26" s="1164" t="s">
        <v>106</v>
      </c>
      <c r="B26" s="1170" t="s">
        <v>516</v>
      </c>
      <c r="C26" s="688">
        <f>'KV_9.2.sz.mell'!C24</f>
        <v>0</v>
      </c>
      <c r="D26" s="385"/>
      <c r="E26" s="385"/>
      <c r="F26" s="385"/>
      <c r="G26" s="385"/>
      <c r="H26" s="385"/>
      <c r="I26" s="385"/>
      <c r="J26" s="790">
        <f>D26+E26+F26+G26+H26+I26</f>
        <v>0</v>
      </c>
      <c r="K26" s="791">
        <f>C26+J26</f>
        <v>0</v>
      </c>
    </row>
    <row r="27" spans="1:11" s="1372" customFormat="1" ht="12" customHeight="1" thickBot="1" x14ac:dyDescent="0.25">
      <c r="A27" s="311" t="s">
        <v>19</v>
      </c>
      <c r="B27" s="1171" t="s">
        <v>172</v>
      </c>
      <c r="C27" s="389">
        <f>'KV_9.2.sz.mell'!C25</f>
        <v>0</v>
      </c>
      <c r="D27" s="496"/>
      <c r="E27" s="496"/>
      <c r="F27" s="496"/>
      <c r="G27" s="496"/>
      <c r="H27" s="496"/>
      <c r="I27" s="496"/>
      <c r="J27" s="790">
        <f>D27+E27+F27+G27+H27+I27</f>
        <v>0</v>
      </c>
      <c r="K27" s="302">
        <f>C27+J27</f>
        <v>0</v>
      </c>
    </row>
    <row r="28" spans="1:11" s="1372" customFormat="1" ht="12" customHeight="1" thickBot="1" x14ac:dyDescent="0.25">
      <c r="A28" s="311" t="s">
        <v>20</v>
      </c>
      <c r="B28" s="1171" t="s">
        <v>517</v>
      </c>
      <c r="C28" s="297">
        <f>'KV_9.2.sz.mell'!C26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1372" customFormat="1" ht="12" customHeight="1" x14ac:dyDescent="0.2">
      <c r="A29" s="1168" t="s">
        <v>265</v>
      </c>
      <c r="B29" s="1172" t="s">
        <v>260</v>
      </c>
      <c r="C29" s="672">
        <f>'KV_9.2.sz.mell'!C27</f>
        <v>0</v>
      </c>
      <c r="D29" s="447"/>
      <c r="E29" s="447"/>
      <c r="F29" s="447"/>
      <c r="G29" s="447"/>
      <c r="H29" s="447"/>
      <c r="I29" s="447"/>
      <c r="J29" s="788">
        <f>D29+E29+F29+G29+H29+I29</f>
        <v>0</v>
      </c>
      <c r="K29" s="781">
        <f>C29+J29</f>
        <v>0</v>
      </c>
    </row>
    <row r="30" spans="1:11" s="1372" customFormat="1" ht="12" customHeight="1" x14ac:dyDescent="0.2">
      <c r="A30" s="1168" t="s">
        <v>266</v>
      </c>
      <c r="B30" s="1172" t="s">
        <v>397</v>
      </c>
      <c r="C30" s="679">
        <f>'KV_9.2.sz.mell'!C28</f>
        <v>0</v>
      </c>
      <c r="D30" s="386"/>
      <c r="E30" s="386"/>
      <c r="F30" s="386"/>
      <c r="G30" s="386"/>
      <c r="H30" s="386"/>
      <c r="I30" s="386"/>
      <c r="J30" s="788">
        <f>D30+E30+F30+G30+H30+I30</f>
        <v>0</v>
      </c>
      <c r="K30" s="781">
        <f>C30+J30</f>
        <v>0</v>
      </c>
    </row>
    <row r="31" spans="1:11" s="1372" customFormat="1" ht="12" customHeight="1" x14ac:dyDescent="0.2">
      <c r="A31" s="1168" t="s">
        <v>267</v>
      </c>
      <c r="B31" s="1173" t="s">
        <v>400</v>
      </c>
      <c r="C31" s="679">
        <f>'KV_9.2.sz.mell'!C29</f>
        <v>0</v>
      </c>
      <c r="D31" s="386"/>
      <c r="E31" s="386"/>
      <c r="F31" s="386"/>
      <c r="G31" s="386"/>
      <c r="H31" s="386"/>
      <c r="I31" s="386"/>
      <c r="J31" s="788">
        <f>D31+E31+F31+G31+H31+I31</f>
        <v>0</v>
      </c>
      <c r="K31" s="781">
        <f>C31+J31</f>
        <v>0</v>
      </c>
    </row>
    <row r="32" spans="1:11" s="1372" customFormat="1" ht="12" customHeight="1" thickBot="1" x14ac:dyDescent="0.25">
      <c r="A32" s="1164" t="s">
        <v>268</v>
      </c>
      <c r="B32" s="1174" t="s">
        <v>518</v>
      </c>
      <c r="C32" s="757">
        <f>'KV_9.2.sz.mell'!C30</f>
        <v>0</v>
      </c>
      <c r="D32" s="387"/>
      <c r="E32" s="387"/>
      <c r="F32" s="387"/>
      <c r="G32" s="387"/>
      <c r="H32" s="387"/>
      <c r="I32" s="387"/>
      <c r="J32" s="788">
        <f>D32+E32+F32+G32+H32+I32</f>
        <v>0</v>
      </c>
      <c r="K32" s="781">
        <f>C32+J32</f>
        <v>0</v>
      </c>
    </row>
    <row r="33" spans="1:11" s="1372" customFormat="1" ht="12" customHeight="1" thickBot="1" x14ac:dyDescent="0.25">
      <c r="A33" s="311" t="s">
        <v>21</v>
      </c>
      <c r="B33" s="1171" t="s">
        <v>401</v>
      </c>
      <c r="C33" s="297">
        <f>'KV_9.2.sz.mell'!C31</f>
        <v>0</v>
      </c>
      <c r="D33" s="297">
        <f t="shared" ref="D33:I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>+J34+J35+J36</f>
        <v>0</v>
      </c>
      <c r="K33" s="346">
        <f>+K34+K35+K36</f>
        <v>0</v>
      </c>
    </row>
    <row r="34" spans="1:11" s="1372" customFormat="1" ht="12" customHeight="1" x14ac:dyDescent="0.2">
      <c r="A34" s="1168" t="s">
        <v>90</v>
      </c>
      <c r="B34" s="1172" t="s">
        <v>286</v>
      </c>
      <c r="C34" s="672">
        <f>'KV_9.2.sz.mell'!C32</f>
        <v>0</v>
      </c>
      <c r="D34" s="447"/>
      <c r="E34" s="447"/>
      <c r="F34" s="447"/>
      <c r="G34" s="447"/>
      <c r="H34" s="447"/>
      <c r="I34" s="447"/>
      <c r="J34" s="788">
        <f>D34+E34+F34+G34+H34+I34</f>
        <v>0</v>
      </c>
      <c r="K34" s="781">
        <f>C34+J34</f>
        <v>0</v>
      </c>
    </row>
    <row r="35" spans="1:11" s="1372" customFormat="1" ht="12" customHeight="1" x14ac:dyDescent="0.2">
      <c r="A35" s="1168" t="s">
        <v>91</v>
      </c>
      <c r="B35" s="1173" t="s">
        <v>287</v>
      </c>
      <c r="C35" s="679">
        <f>'KV_9.2.sz.mell'!C33</f>
        <v>0</v>
      </c>
      <c r="D35" s="386"/>
      <c r="E35" s="386"/>
      <c r="F35" s="386"/>
      <c r="G35" s="386"/>
      <c r="H35" s="386"/>
      <c r="I35" s="386"/>
      <c r="J35" s="788">
        <f>D35+E35+F35+G35+H35+I35</f>
        <v>0</v>
      </c>
      <c r="K35" s="781">
        <f>C35+J35</f>
        <v>0</v>
      </c>
    </row>
    <row r="36" spans="1:11" s="1372" customFormat="1" ht="12" customHeight="1" thickBot="1" x14ac:dyDescent="0.25">
      <c r="A36" s="1164" t="s">
        <v>92</v>
      </c>
      <c r="B36" s="1174" t="s">
        <v>288</v>
      </c>
      <c r="C36" s="757">
        <f>'KV_9.2.sz.mell'!C34</f>
        <v>0</v>
      </c>
      <c r="D36" s="387"/>
      <c r="E36" s="387"/>
      <c r="F36" s="387"/>
      <c r="G36" s="387"/>
      <c r="H36" s="387"/>
      <c r="I36" s="387"/>
      <c r="J36" s="788">
        <f>D36+E36+F36+G36+H36+I36</f>
        <v>0</v>
      </c>
      <c r="K36" s="798">
        <f>C36+J36</f>
        <v>0</v>
      </c>
    </row>
    <row r="37" spans="1:11" s="1371" customFormat="1" ht="12" customHeight="1" thickBot="1" x14ac:dyDescent="0.25">
      <c r="A37" s="311" t="s">
        <v>22</v>
      </c>
      <c r="B37" s="1171" t="s">
        <v>371</v>
      </c>
      <c r="C37" s="389">
        <f>'KV_9.2.sz.mell'!C35</f>
        <v>0</v>
      </c>
      <c r="D37" s="496"/>
      <c r="E37" s="496"/>
      <c r="F37" s="496"/>
      <c r="G37" s="496"/>
      <c r="H37" s="496"/>
      <c r="I37" s="496"/>
      <c r="J37" s="297">
        <f>D37+E37+F37+G37+H37+I37</f>
        <v>0</v>
      </c>
      <c r="K37" s="302">
        <f>C37+J37</f>
        <v>0</v>
      </c>
    </row>
    <row r="38" spans="1:11" s="1371" customFormat="1" ht="12" customHeight="1" thickBot="1" x14ac:dyDescent="0.25">
      <c r="A38" s="311" t="s">
        <v>23</v>
      </c>
      <c r="B38" s="1171" t="s">
        <v>402</v>
      </c>
      <c r="C38" s="389">
        <f>'KV_9.2.sz.mell'!C36</f>
        <v>0</v>
      </c>
      <c r="D38" s="496"/>
      <c r="E38" s="496"/>
      <c r="F38" s="496"/>
      <c r="G38" s="496"/>
      <c r="H38" s="496"/>
      <c r="I38" s="496"/>
      <c r="J38" s="799">
        <f>D38+E38+F38+G38+H38+I38</f>
        <v>0</v>
      </c>
      <c r="K38" s="781">
        <f>C38+J38</f>
        <v>0</v>
      </c>
    </row>
    <row r="39" spans="1:11" s="1371" customFormat="1" ht="12" customHeight="1" thickBot="1" x14ac:dyDescent="0.25">
      <c r="A39" s="261" t="s">
        <v>24</v>
      </c>
      <c r="B39" s="1171" t="s">
        <v>403</v>
      </c>
      <c r="C39" s="297">
        <f>'KV_9.2.sz.mell'!C37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1371" customFormat="1" ht="12" customHeight="1" thickBot="1" x14ac:dyDescent="0.25">
      <c r="A40" s="1175" t="s">
        <v>25</v>
      </c>
      <c r="B40" s="1171" t="s">
        <v>404</v>
      </c>
      <c r="C40" s="297">
        <f>'KV_9.2.sz.mell'!C38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1371" customFormat="1" ht="12" customHeight="1" x14ac:dyDescent="0.2">
      <c r="A41" s="1168" t="s">
        <v>405</v>
      </c>
      <c r="B41" s="1172" t="s">
        <v>233</v>
      </c>
      <c r="C41" s="672">
        <f>'KV_9.2.sz.mell'!C39</f>
        <v>0</v>
      </c>
      <c r="D41" s="447"/>
      <c r="E41" s="447"/>
      <c r="F41" s="447"/>
      <c r="G41" s="447"/>
      <c r="H41" s="447"/>
      <c r="I41" s="447"/>
      <c r="J41" s="788">
        <f>D41+E41+F41+G41+H41+I41</f>
        <v>0</v>
      </c>
      <c r="K41" s="781">
        <f>C41+J41</f>
        <v>0</v>
      </c>
    </row>
    <row r="42" spans="1:11" s="1371" customFormat="1" ht="12" customHeight="1" x14ac:dyDescent="0.2">
      <c r="A42" s="1168" t="s">
        <v>406</v>
      </c>
      <c r="B42" s="1173" t="s">
        <v>2</v>
      </c>
      <c r="C42" s="679">
        <f>'KV_9.2.sz.mell'!C40</f>
        <v>0</v>
      </c>
      <c r="D42" s="386"/>
      <c r="E42" s="386"/>
      <c r="F42" s="386"/>
      <c r="G42" s="386"/>
      <c r="H42" s="386"/>
      <c r="I42" s="386"/>
      <c r="J42" s="788">
        <f>D42+E42+F42+G42+H42+I42</f>
        <v>0</v>
      </c>
      <c r="K42" s="789">
        <f>C42+J42</f>
        <v>0</v>
      </c>
    </row>
    <row r="43" spans="1:11" s="1372" customFormat="1" ht="12" customHeight="1" thickBot="1" x14ac:dyDescent="0.25">
      <c r="A43" s="1164" t="s">
        <v>407</v>
      </c>
      <c r="B43" s="1176" t="s">
        <v>408</v>
      </c>
      <c r="C43" s="676">
        <f>'KV_9.2.sz.mell'!C41</f>
        <v>0</v>
      </c>
      <c r="D43" s="675"/>
      <c r="E43" s="675"/>
      <c r="F43" s="675"/>
      <c r="G43" s="675"/>
      <c r="H43" s="675"/>
      <c r="I43" s="675"/>
      <c r="J43" s="788">
        <f>D43+E43+F43+G43+H43+I43</f>
        <v>0</v>
      </c>
      <c r="K43" s="791">
        <f>C43+J43</f>
        <v>0</v>
      </c>
    </row>
    <row r="44" spans="1:11" s="1372" customFormat="1" ht="12.95" customHeight="1" thickBot="1" x14ac:dyDescent="0.25">
      <c r="A44" s="1175" t="s">
        <v>26</v>
      </c>
      <c r="B44" s="1177" t="s">
        <v>409</v>
      </c>
      <c r="C44" s="297">
        <f>'KV_9.2.sz.mell'!C42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1369" customFormat="1" ht="14.1" customHeight="1" thickBot="1" x14ac:dyDescent="0.25">
      <c r="A45" s="2310" t="s">
        <v>56</v>
      </c>
      <c r="B45" s="2322"/>
      <c r="C45" s="2322"/>
      <c r="D45" s="2322"/>
      <c r="E45" s="2322"/>
      <c r="F45" s="2322"/>
      <c r="G45" s="2322"/>
      <c r="H45" s="2322"/>
      <c r="I45" s="2322"/>
      <c r="J45" s="2322"/>
      <c r="K45" s="2323"/>
    </row>
    <row r="46" spans="1:11" s="1373" customFormat="1" ht="12" customHeight="1" thickBot="1" x14ac:dyDescent="0.25">
      <c r="A46" s="311" t="s">
        <v>17</v>
      </c>
      <c r="B46" s="1171" t="s">
        <v>410</v>
      </c>
      <c r="C46" s="801">
        <f>'KV_9.2.sz.mell'!C46</f>
        <v>0</v>
      </c>
      <c r="D46" s="801">
        <f t="shared" ref="D46:J46" si="9">SUM(D47:D51)</f>
        <v>0</v>
      </c>
      <c r="E46" s="801">
        <f t="shared" si="9"/>
        <v>0</v>
      </c>
      <c r="F46" s="801">
        <f t="shared" si="9"/>
        <v>0</v>
      </c>
      <c r="G46" s="801">
        <f t="shared" si="9"/>
        <v>0</v>
      </c>
      <c r="H46" s="801">
        <f t="shared" si="9"/>
        <v>0</v>
      </c>
      <c r="I46" s="801">
        <f t="shared" si="9"/>
        <v>0</v>
      </c>
      <c r="J46" s="801">
        <f t="shared" si="9"/>
        <v>0</v>
      </c>
      <c r="K46" s="302">
        <f>SUM(K47:K51)</f>
        <v>0</v>
      </c>
    </row>
    <row r="47" spans="1:11" ht="12" customHeight="1" x14ac:dyDescent="0.2">
      <c r="A47" s="1164" t="s">
        <v>97</v>
      </c>
      <c r="B47" s="1169" t="s">
        <v>48</v>
      </c>
      <c r="C47" s="679">
        <f>'KV_9.2.sz.mell'!C47</f>
        <v>0</v>
      </c>
      <c r="D47" s="1152"/>
      <c r="E47" s="1152"/>
      <c r="F47" s="1152"/>
      <c r="G47" s="1152"/>
      <c r="H47" s="1152"/>
      <c r="I47" s="1152"/>
      <c r="J47" s="803">
        <f>D47+E47+F47+G47+H47+I47</f>
        <v>0</v>
      </c>
      <c r="K47" s="804">
        <f>C47+J47</f>
        <v>0</v>
      </c>
    </row>
    <row r="48" spans="1:11" ht="12" customHeight="1" x14ac:dyDescent="0.2">
      <c r="A48" s="1164" t="s">
        <v>98</v>
      </c>
      <c r="B48" s="1165" t="s">
        <v>181</v>
      </c>
      <c r="C48" s="679">
        <f>'KV_9.2.sz.mell'!C48</f>
        <v>0</v>
      </c>
      <c r="D48" s="1153"/>
      <c r="E48" s="1153"/>
      <c r="F48" s="1153"/>
      <c r="G48" s="1153"/>
      <c r="H48" s="1153"/>
      <c r="I48" s="1153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1164" t="s">
        <v>99</v>
      </c>
      <c r="B49" s="1165" t="s">
        <v>138</v>
      </c>
      <c r="C49" s="679">
        <f>'KV_9.2.sz.mell'!C49</f>
        <v>0</v>
      </c>
      <c r="D49" s="1153"/>
      <c r="E49" s="1153"/>
      <c r="F49" s="1153"/>
      <c r="G49" s="1153"/>
      <c r="H49" s="1153"/>
      <c r="I49" s="1153"/>
      <c r="J49" s="806">
        <f>D49+E49+F49+G49+H49+I49</f>
        <v>0</v>
      </c>
      <c r="K49" s="807">
        <f>C49+J49</f>
        <v>0</v>
      </c>
    </row>
    <row r="50" spans="1:11" ht="12" customHeight="1" x14ac:dyDescent="0.2">
      <c r="A50" s="1164" t="s">
        <v>100</v>
      </c>
      <c r="B50" s="1165" t="s">
        <v>182</v>
      </c>
      <c r="C50" s="679">
        <f>'KV_9.2.sz.mell'!C50</f>
        <v>0</v>
      </c>
      <c r="D50" s="1153"/>
      <c r="E50" s="1153"/>
      <c r="F50" s="1153"/>
      <c r="G50" s="1153"/>
      <c r="H50" s="1153"/>
      <c r="I50" s="1153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164" t="s">
        <v>146</v>
      </c>
      <c r="B51" s="1165" t="s">
        <v>183</v>
      </c>
      <c r="C51" s="679">
        <f>'KV_9.2.sz.mell'!C51</f>
        <v>0</v>
      </c>
      <c r="D51" s="1153"/>
      <c r="E51" s="1153"/>
      <c r="F51" s="1153"/>
      <c r="G51" s="1153"/>
      <c r="H51" s="1153"/>
      <c r="I51" s="1153"/>
      <c r="J51" s="806">
        <f>D51+E51+F51+G51+H51+I51</f>
        <v>0</v>
      </c>
      <c r="K51" s="807">
        <f>C51+J51</f>
        <v>0</v>
      </c>
    </row>
    <row r="52" spans="1:11" ht="12" customHeight="1" thickBot="1" x14ac:dyDescent="0.25">
      <c r="A52" s="311" t="s">
        <v>18</v>
      </c>
      <c r="B52" s="1171" t="s">
        <v>411</v>
      </c>
      <c r="C52" s="801">
        <f>'KV_9.2.sz.mell'!C52</f>
        <v>0</v>
      </c>
      <c r="D52" s="801">
        <f t="shared" ref="D52:J52" si="10">SUM(D53:D55)</f>
        <v>0</v>
      </c>
      <c r="E52" s="801">
        <f t="shared" si="10"/>
        <v>0</v>
      </c>
      <c r="F52" s="801">
        <f t="shared" si="10"/>
        <v>0</v>
      </c>
      <c r="G52" s="801">
        <f t="shared" si="10"/>
        <v>0</v>
      </c>
      <c r="H52" s="801">
        <f t="shared" si="10"/>
        <v>0</v>
      </c>
      <c r="I52" s="801">
        <f t="shared" si="10"/>
        <v>0</v>
      </c>
      <c r="J52" s="801">
        <f t="shared" si="10"/>
        <v>0</v>
      </c>
      <c r="K52" s="302">
        <f>SUM(K53:K55)</f>
        <v>0</v>
      </c>
    </row>
    <row r="53" spans="1:11" s="1373" customFormat="1" ht="12" customHeight="1" x14ac:dyDescent="0.2">
      <c r="A53" s="1164" t="s">
        <v>103</v>
      </c>
      <c r="B53" s="1169" t="s">
        <v>227</v>
      </c>
      <c r="C53" s="679">
        <f>'KV_9.2.sz.mell'!C53</f>
        <v>0</v>
      </c>
      <c r="D53" s="1152"/>
      <c r="E53" s="1152"/>
      <c r="F53" s="1152"/>
      <c r="G53" s="1152"/>
      <c r="H53" s="1152"/>
      <c r="I53" s="1152"/>
      <c r="J53" s="803">
        <f>D53+E53+F53+G53+H53+I53</f>
        <v>0</v>
      </c>
      <c r="K53" s="804">
        <f>C53+J53</f>
        <v>0</v>
      </c>
    </row>
    <row r="54" spans="1:11" ht="12" customHeight="1" x14ac:dyDescent="0.2">
      <c r="A54" s="1164" t="s">
        <v>104</v>
      </c>
      <c r="B54" s="1165" t="s">
        <v>185</v>
      </c>
      <c r="C54" s="679">
        <f>'KV_9.2.sz.mell'!C54</f>
        <v>0</v>
      </c>
      <c r="D54" s="1153"/>
      <c r="E54" s="1153"/>
      <c r="F54" s="1153"/>
      <c r="G54" s="1153"/>
      <c r="H54" s="1153"/>
      <c r="I54" s="1153"/>
      <c r="J54" s="806">
        <f>D54+E54+F54+G54+H54+I54</f>
        <v>0</v>
      </c>
      <c r="K54" s="807">
        <f>C54+J54</f>
        <v>0</v>
      </c>
    </row>
    <row r="55" spans="1:11" ht="12" customHeight="1" x14ac:dyDescent="0.2">
      <c r="A55" s="1164" t="s">
        <v>105</v>
      </c>
      <c r="B55" s="1165" t="s">
        <v>57</v>
      </c>
      <c r="C55" s="679">
        <f>'KV_9.2.sz.mell'!C55</f>
        <v>0</v>
      </c>
      <c r="D55" s="1153"/>
      <c r="E55" s="1153"/>
      <c r="F55" s="1153"/>
      <c r="G55" s="1153"/>
      <c r="H55" s="1153"/>
      <c r="I55" s="1153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164" t="s">
        <v>106</v>
      </c>
      <c r="B56" s="1165" t="s">
        <v>519</v>
      </c>
      <c r="C56" s="679">
        <f>'KV_9.2.sz.mell'!C56</f>
        <v>0</v>
      </c>
      <c r="D56" s="1153"/>
      <c r="E56" s="1153"/>
      <c r="F56" s="1153"/>
      <c r="G56" s="1153"/>
      <c r="H56" s="1153"/>
      <c r="I56" s="1153"/>
      <c r="J56" s="806">
        <f>D56+E56+F56+G56+H56+I56</f>
        <v>0</v>
      </c>
      <c r="K56" s="807">
        <f>C56+J56</f>
        <v>0</v>
      </c>
    </row>
    <row r="57" spans="1:11" ht="12" customHeight="1" thickBot="1" x14ac:dyDescent="0.25">
      <c r="A57" s="311" t="s">
        <v>19</v>
      </c>
      <c r="B57" s="1171" t="s">
        <v>13</v>
      </c>
      <c r="C57" s="801">
        <f>'KV_9.2.sz.mell'!C57</f>
        <v>0</v>
      </c>
      <c r="D57" s="1154"/>
      <c r="E57" s="1154"/>
      <c r="F57" s="1154"/>
      <c r="G57" s="1154"/>
      <c r="H57" s="1154"/>
      <c r="I57" s="1154"/>
      <c r="J57" s="801">
        <f>D57+E57+F57+G57+H57+I57</f>
        <v>0</v>
      </c>
      <c r="K57" s="302">
        <f>C57+J57</f>
        <v>0</v>
      </c>
    </row>
    <row r="58" spans="1:11" ht="12.95" customHeight="1" thickBot="1" x14ac:dyDescent="0.25">
      <c r="A58" s="311" t="s">
        <v>20</v>
      </c>
      <c r="B58" s="1178" t="s">
        <v>524</v>
      </c>
      <c r="C58" s="809">
        <f>'KV_9.2.sz.mell'!C58</f>
        <v>0</v>
      </c>
      <c r="D58" s="809">
        <f t="shared" ref="D58:J58" si="11">+D46+D52+D57</f>
        <v>0</v>
      </c>
      <c r="E58" s="809">
        <f t="shared" si="11"/>
        <v>0</v>
      </c>
      <c r="F58" s="809">
        <f t="shared" si="11"/>
        <v>0</v>
      </c>
      <c r="G58" s="809">
        <f t="shared" si="11"/>
        <v>0</v>
      </c>
      <c r="H58" s="809">
        <f t="shared" si="11"/>
        <v>0</v>
      </c>
      <c r="I58" s="809">
        <f t="shared" si="11"/>
        <v>0</v>
      </c>
      <c r="J58" s="809">
        <f t="shared" si="11"/>
        <v>0</v>
      </c>
      <c r="K58" s="350">
        <f>+K46+K52+K57</f>
        <v>0</v>
      </c>
    </row>
    <row r="59" spans="1:11" ht="14.1" customHeight="1" thickBot="1" x14ac:dyDescent="0.25">
      <c r="C59" s="810">
        <f>'KV_9.2.sz.mell'!C59</f>
        <v>0</v>
      </c>
      <c r="D59" s="810"/>
      <c r="E59" s="810"/>
      <c r="F59" s="810"/>
      <c r="G59" s="810"/>
      <c r="H59" s="810"/>
      <c r="I59" s="810"/>
      <c r="J59" s="810"/>
      <c r="K59" s="607">
        <f>K44-K58</f>
        <v>0</v>
      </c>
    </row>
    <row r="60" spans="1:11" ht="12.95" customHeight="1" thickBot="1" x14ac:dyDescent="0.25">
      <c r="A60" s="1180" t="s">
        <v>514</v>
      </c>
      <c r="B60" s="1181"/>
      <c r="C60" s="813">
        <f>'KV_9.2.sz.mell'!C60</f>
        <v>0</v>
      </c>
      <c r="D60" s="1155"/>
      <c r="E60" s="1155"/>
      <c r="F60" s="1155"/>
      <c r="G60" s="1155"/>
      <c r="H60" s="1155"/>
      <c r="I60" s="1155"/>
      <c r="J60" s="813">
        <f>D60+E60+F60+G60+H60+I60</f>
        <v>0</v>
      </c>
      <c r="K60" s="814">
        <f>C60+J60</f>
        <v>0</v>
      </c>
    </row>
    <row r="61" spans="1:11" ht="12.95" customHeight="1" thickBot="1" x14ac:dyDescent="0.25">
      <c r="A61" s="1180" t="s">
        <v>203</v>
      </c>
      <c r="B61" s="1181"/>
      <c r="C61" s="813">
        <f>'KV_9.2.sz.mell'!C61</f>
        <v>0</v>
      </c>
      <c r="D61" s="1155"/>
      <c r="E61" s="1155"/>
      <c r="F61" s="1155"/>
      <c r="G61" s="1155"/>
      <c r="H61" s="1155"/>
      <c r="I61" s="1155"/>
      <c r="J61" s="813">
        <f>D61+E61+F61+G61+H61+I61</f>
        <v>0</v>
      </c>
      <c r="K61" s="814">
        <f>C61+J61</f>
        <v>0</v>
      </c>
    </row>
  </sheetData>
  <sheetProtection sheet="1" formatCells="0"/>
  <customSheetViews>
    <customSheetView guid="{9A8A2574-4E4C-4A0E-A4B4-611EAAF4A38D}" scale="120" topLeftCell="A25">
      <selection activeCell="C46" sqref="C46"/>
      <pageMargins left="0.51181102362204722" right="0.51181102362204722" top="0.35433070866141736" bottom="0.27559055118110237" header="0.31496062992125984" footer="0.31496062992125984"/>
      <printOptions horizontalCentered="1"/>
      <pageSetup paperSize="9" scale="70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2"/>
  <headerFooter alignWithMargins="0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H16" sqref="H16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CONCATENATE("6.2.1. melléklet ",RM_ALAPADATOK!A7," ",RM_ALAPADATOK!B7," ",RM_ALAPADATOK!C7," ",RM_ALAPADATOK!D7," ",RM_ALAPADATOK!E7," ",RM_ALAPADATOK!F7," ",RM_ALAPADATOK!G7," ",RM_ALAPADATOK!H7)</f>
        <v>6.2.1.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RM_ALAPADATOK!A11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'KV_9.2.1.sz.mell'!C8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'KV_9.2.1.sz.mell'!C9</f>
        <v>0</v>
      </c>
      <c r="D11" s="779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'KV_9.2.1.sz.mell'!C10</f>
        <v>0</v>
      </c>
      <c r="D12" s="782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'KV_9.2.1.sz.mell'!C11</f>
        <v>0</v>
      </c>
      <c r="D13" s="782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'KV_9.2.1.sz.mell'!C12</f>
        <v>0</v>
      </c>
      <c r="D14" s="782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'KV_9.2.1.sz.mell'!C13</f>
        <v>0</v>
      </c>
      <c r="D15" s="782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'KV_9.2.1.sz.mell'!C14</f>
        <v>0</v>
      </c>
      <c r="D16" s="782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'KV_9.2.1.sz.mell'!C15</f>
        <v>0</v>
      </c>
      <c r="D17" s="782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'KV_9.2.1.sz.mell'!C16</f>
        <v>0</v>
      </c>
      <c r="D18" s="782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'KV_9.2.1.sz.mell'!C17</f>
        <v>0</v>
      </c>
      <c r="D19" s="782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'KV_9.2.1.sz.mell'!C18</f>
        <v>0</v>
      </c>
      <c r="D20" s="782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'KV_9.2.1.sz.mell'!C19</f>
        <v>0</v>
      </c>
      <c r="D21" s="7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'KV_9.2.1.sz.mell'!C20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'KV_9.2.1.sz.mell'!C21</f>
        <v>0</v>
      </c>
      <c r="D23" s="787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'KV_9.2.1.sz.mell'!C22</f>
        <v>0</v>
      </c>
      <c r="D24" s="782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'KV_9.2.1.sz.mell'!C23</f>
        <v>0</v>
      </c>
      <c r="D25" s="782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'KV_9.2.1.sz.mell'!C24</f>
        <v>0</v>
      </c>
      <c r="D26" s="7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'KV_9.2.1.sz.mell'!C25</f>
        <v>0</v>
      </c>
      <c r="D27" s="792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'KV_9.2.1.sz.mell'!C26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'KV_9.2.1.sz.mell'!C27</f>
        <v>0</v>
      </c>
      <c r="D29" s="794"/>
      <c r="E29" s="794"/>
      <c r="F29" s="794"/>
      <c r="G29" s="794"/>
      <c r="H29" s="794"/>
      <c r="I29" s="794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'KV_9.2.1.sz.mell'!C28</f>
        <v>0</v>
      </c>
      <c r="D30" s="795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'KV_9.2.1.sz.mell'!C29</f>
        <v>0</v>
      </c>
      <c r="D31" s="795"/>
      <c r="E31" s="795"/>
      <c r="F31" s="795"/>
      <c r="G31" s="795"/>
      <c r="H31" s="795"/>
      <c r="I31" s="795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'KV_9.2.1.sz.mell'!C30</f>
        <v>0</v>
      </c>
      <c r="D32" s="797"/>
      <c r="E32" s="797"/>
      <c r="F32" s="797"/>
      <c r="G32" s="797"/>
      <c r="H32" s="797"/>
      <c r="I32" s="797"/>
      <c r="J32" s="788">
        <f>D32+E32+F32+G32+H32+I32</f>
        <v>0</v>
      </c>
      <c r="K32" s="781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'KV_9.2.1.sz.mell'!C31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'KV_9.2.1.sz.mell'!C32</f>
        <v>0</v>
      </c>
      <c r="D34" s="794"/>
      <c r="E34" s="794"/>
      <c r="F34" s="794"/>
      <c r="G34" s="794"/>
      <c r="H34" s="794"/>
      <c r="I34" s="794"/>
      <c r="J34" s="788">
        <f>D34+E34+F34+G34+H34+I34</f>
        <v>0</v>
      </c>
      <c r="K34" s="781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'KV_9.2.1.sz.mell'!C33</f>
        <v>0</v>
      </c>
      <c r="D35" s="795"/>
      <c r="E35" s="795"/>
      <c r="F35" s="795"/>
      <c r="G35" s="795"/>
      <c r="H35" s="795"/>
      <c r="I35" s="795"/>
      <c r="J35" s="788">
        <f>D35+E35+F35+G35+H35+I35</f>
        <v>0</v>
      </c>
      <c r="K35" s="781">
        <f>C35+J35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'KV_9.2.1.sz.mell'!C34</f>
        <v>0</v>
      </c>
      <c r="D36" s="797"/>
      <c r="E36" s="797"/>
      <c r="F36" s="797"/>
      <c r="G36" s="797"/>
      <c r="H36" s="797"/>
      <c r="I36" s="797"/>
      <c r="J36" s="788">
        <f>D36+E36+F36+G36+H36+I36</f>
        <v>0</v>
      </c>
      <c r="K36" s="798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'KV_9.2.1.sz.mell'!C35</f>
        <v>0</v>
      </c>
      <c r="D37" s="792"/>
      <c r="E37" s="792"/>
      <c r="F37" s="792"/>
      <c r="G37" s="792"/>
      <c r="H37" s="792"/>
      <c r="I37" s="792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'KV_9.2.1.sz.mell'!C36</f>
        <v>0</v>
      </c>
      <c r="D38" s="792"/>
      <c r="E38" s="792"/>
      <c r="F38" s="792"/>
      <c r="G38" s="792"/>
      <c r="H38" s="792"/>
      <c r="I38" s="792"/>
      <c r="J38" s="799">
        <f>D38+E38+F38+G38+H38+I38</f>
        <v>0</v>
      </c>
      <c r="K38" s="781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'KV_9.2.1.sz.mell'!C37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'KV_9.2.1.sz.mell'!C38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'KV_9.2.1.sz.mell'!C39</f>
        <v>0</v>
      </c>
      <c r="D41" s="794"/>
      <c r="E41" s="794"/>
      <c r="F41" s="794"/>
      <c r="G41" s="794"/>
      <c r="H41" s="794"/>
      <c r="I41" s="794"/>
      <c r="J41" s="788">
        <f>D41+E41+F41+G41+H41+I41</f>
        <v>0</v>
      </c>
      <c r="K41" s="781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'KV_9.2.1.sz.mell'!C40</f>
        <v>0</v>
      </c>
      <c r="D42" s="795"/>
      <c r="E42" s="795"/>
      <c r="F42" s="795"/>
      <c r="G42" s="795"/>
      <c r="H42" s="795"/>
      <c r="I42" s="795"/>
      <c r="J42" s="788">
        <f>D42+E42+F42+G42+H42+I42</f>
        <v>0</v>
      </c>
      <c r="K42" s="789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'KV_9.2.1.sz.mell'!C41</f>
        <v>0</v>
      </c>
      <c r="D43" s="800"/>
      <c r="E43" s="800"/>
      <c r="F43" s="800"/>
      <c r="G43" s="800"/>
      <c r="H43" s="800"/>
      <c r="I43" s="800"/>
      <c r="J43" s="788">
        <f>D43+E43+F43+G43+H43+I43</f>
        <v>0</v>
      </c>
      <c r="K43" s="791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'KV_9.2.1.sz.mell'!C42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'KV_9.2.1.sz.mell'!C46</f>
        <v>0</v>
      </c>
      <c r="D46" s="801">
        <f t="shared" ref="D46:J46" si="9">SUM(D47:D51)</f>
        <v>0</v>
      </c>
      <c r="E46" s="801">
        <f t="shared" si="9"/>
        <v>0</v>
      </c>
      <c r="F46" s="801">
        <f t="shared" si="9"/>
        <v>0</v>
      </c>
      <c r="G46" s="801">
        <f t="shared" si="9"/>
        <v>0</v>
      </c>
      <c r="H46" s="801">
        <f t="shared" si="9"/>
        <v>0</v>
      </c>
      <c r="I46" s="801">
        <f t="shared" si="9"/>
        <v>0</v>
      </c>
      <c r="J46" s="801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3">
        <f>'KV_9.2.1.sz.mell'!C47</f>
        <v>0</v>
      </c>
      <c r="D47" s="802"/>
      <c r="E47" s="802"/>
      <c r="F47" s="802"/>
      <c r="G47" s="802"/>
      <c r="H47" s="802"/>
      <c r="I47" s="802"/>
      <c r="J47" s="803">
        <f>D47+E47+F47+G47+H47+I47</f>
        <v>0</v>
      </c>
      <c r="K47" s="804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'KV_9.2.1.sz.mell'!C48</f>
        <v>0</v>
      </c>
      <c r="D48" s="805"/>
      <c r="E48" s="805"/>
      <c r="F48" s="805"/>
      <c r="G48" s="805"/>
      <c r="H48" s="805"/>
      <c r="I48" s="805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'KV_9.2.1.sz.mell'!C49</f>
        <v>0</v>
      </c>
      <c r="D49" s="805"/>
      <c r="E49" s="805"/>
      <c r="F49" s="805"/>
      <c r="G49" s="805"/>
      <c r="H49" s="805"/>
      <c r="I49" s="805"/>
      <c r="J49" s="806">
        <f>D49+E49+F49+G49+H49+I49</f>
        <v>0</v>
      </c>
      <c r="K49" s="807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'KV_9.2.1.sz.mell'!C50</f>
        <v>0</v>
      </c>
      <c r="D50" s="805"/>
      <c r="E50" s="805"/>
      <c r="F50" s="805"/>
      <c r="G50" s="805"/>
      <c r="H50" s="805"/>
      <c r="I50" s="805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'KV_9.2.1.sz.mell'!C51</f>
        <v>0</v>
      </c>
      <c r="D51" s="805"/>
      <c r="E51" s="805"/>
      <c r="F51" s="805"/>
      <c r="G51" s="805"/>
      <c r="H51" s="805"/>
      <c r="I51" s="805"/>
      <c r="J51" s="806">
        <f>D51+E51+F51+G51+H51+I51</f>
        <v>0</v>
      </c>
      <c r="K51" s="807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'KV_9.2.1.sz.mell'!C52</f>
        <v>0</v>
      </c>
      <c r="D52" s="801">
        <f t="shared" ref="D52:J52" si="10">SUM(D53:D55)</f>
        <v>0</v>
      </c>
      <c r="E52" s="801">
        <f t="shared" si="10"/>
        <v>0</v>
      </c>
      <c r="F52" s="801">
        <f t="shared" si="10"/>
        <v>0</v>
      </c>
      <c r="G52" s="801">
        <f t="shared" si="10"/>
        <v>0</v>
      </c>
      <c r="H52" s="801">
        <f t="shared" si="10"/>
        <v>0</v>
      </c>
      <c r="I52" s="801">
        <f t="shared" si="10"/>
        <v>0</v>
      </c>
      <c r="J52" s="801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'KV_9.2.1.sz.mell'!C53</f>
        <v>0</v>
      </c>
      <c r="D53" s="802"/>
      <c r="E53" s="802"/>
      <c r="F53" s="802"/>
      <c r="G53" s="802"/>
      <c r="H53" s="802"/>
      <c r="I53" s="802"/>
      <c r="J53" s="803">
        <f>D53+E53+F53+G53+H53+I53</f>
        <v>0</v>
      </c>
      <c r="K53" s="804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'KV_9.2.1.sz.mell'!C54</f>
        <v>0</v>
      </c>
      <c r="D54" s="805"/>
      <c r="E54" s="805"/>
      <c r="F54" s="805"/>
      <c r="G54" s="805"/>
      <c r="H54" s="805"/>
      <c r="I54" s="805"/>
      <c r="J54" s="806">
        <f>D54+E54+F54+G54+H54+I54</f>
        <v>0</v>
      </c>
      <c r="K54" s="807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'KV_9.2.1.sz.mell'!C55</f>
        <v>0</v>
      </c>
      <c r="D55" s="805"/>
      <c r="E55" s="805"/>
      <c r="F55" s="805"/>
      <c r="G55" s="805"/>
      <c r="H55" s="805"/>
      <c r="I55" s="805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'KV_9.2.1.sz.mell'!C56</f>
        <v>0</v>
      </c>
      <c r="D56" s="805"/>
      <c r="E56" s="805"/>
      <c r="F56" s="805"/>
      <c r="G56" s="805"/>
      <c r="H56" s="805"/>
      <c r="I56" s="805"/>
      <c r="J56" s="806">
        <f>D56+E56+F56+G56+H56+I56</f>
        <v>0</v>
      </c>
      <c r="K56" s="807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'KV_9.2.1.sz.mell'!C57</f>
        <v>0</v>
      </c>
      <c r="D57" s="808"/>
      <c r="E57" s="808"/>
      <c r="F57" s="808"/>
      <c r="G57" s="808"/>
      <c r="H57" s="808"/>
      <c r="I57" s="808"/>
      <c r="J57" s="801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'KV_9.2.1.sz.mell'!C58</f>
        <v>0</v>
      </c>
      <c r="D58" s="809">
        <f t="shared" ref="D58:J58" si="11">+D46+D52+D57</f>
        <v>0</v>
      </c>
      <c r="E58" s="809">
        <f t="shared" si="11"/>
        <v>0</v>
      </c>
      <c r="F58" s="809">
        <f t="shared" si="11"/>
        <v>0</v>
      </c>
      <c r="G58" s="809">
        <f t="shared" si="11"/>
        <v>0</v>
      </c>
      <c r="H58" s="809">
        <f t="shared" si="11"/>
        <v>0</v>
      </c>
      <c r="I58" s="809">
        <f t="shared" si="11"/>
        <v>0</v>
      </c>
      <c r="J58" s="809">
        <f t="shared" si="11"/>
        <v>0</v>
      </c>
      <c r="K58" s="350">
        <f>+K46+K52+K57</f>
        <v>0</v>
      </c>
    </row>
    <row r="59" spans="1:11" ht="14.1" customHeight="1" thickBot="1" x14ac:dyDescent="0.25">
      <c r="C59" s="810">
        <f>'KV_9.2.1.sz.mell'!C59</f>
        <v>0</v>
      </c>
      <c r="D59" s="811"/>
      <c r="E59" s="811"/>
      <c r="F59" s="811"/>
      <c r="G59" s="811"/>
      <c r="H59" s="811"/>
      <c r="I59" s="811"/>
      <c r="J59" s="811"/>
      <c r="K59" s="607">
        <f>K44-K58</f>
        <v>0</v>
      </c>
    </row>
    <row r="60" spans="1:11" ht="12.95" customHeight="1" thickBot="1" x14ac:dyDescent="0.25">
      <c r="A60" s="229" t="s">
        <v>514</v>
      </c>
      <c r="B60" s="230"/>
      <c r="C60" s="813">
        <f>'KV_9.2.1.sz.mell'!C60</f>
        <v>0</v>
      </c>
      <c r="D60" s="812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  <row r="61" spans="1:11" ht="12.95" customHeight="1" thickBot="1" x14ac:dyDescent="0.25">
      <c r="A61" s="229" t="s">
        <v>203</v>
      </c>
      <c r="B61" s="230"/>
      <c r="C61" s="813">
        <f>'KV_9.2.1.sz.mell'!C61</f>
        <v>0</v>
      </c>
      <c r="D61" s="812"/>
      <c r="E61" s="812"/>
      <c r="F61" s="812"/>
      <c r="G61" s="812"/>
      <c r="H61" s="812"/>
      <c r="I61" s="812"/>
      <c r="J61" s="813">
        <f>D61+E61+F61+G61+H61+I61</f>
        <v>0</v>
      </c>
      <c r="K61" s="814">
        <f>C61+J61</f>
        <v>0</v>
      </c>
    </row>
  </sheetData>
  <sheetProtection sheet="1" formatCells="0"/>
  <customSheetViews>
    <customSheetView guid="{9A8A2574-4E4C-4A0E-A4B4-611EAAF4A38D}" scale="120">
      <selection activeCell="H16" sqref="H16"/>
      <pageMargins left="0.51181102362204722" right="0.51181102362204722" top="0.35433070866141736" bottom="0.27559055118110237" header="0.31496062992125984" footer="0.31496062992125984"/>
      <printOptions horizontalCentered="1"/>
      <pageSetup paperSize="9" scale="70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2"/>
  <headerFooter alignWithMargins="0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K2" sqref="K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CONCATENATE("6.2.2. melléklet ",RM_ALAPADATOK!A7," ",RM_ALAPADATOK!B7," ",RM_ALAPADATOK!C7," ",RM_ALAPADATOK!D7," ",RM_ALAPADATOK!E7," ",RM_ALAPADATOK!F7," ",RM_ALAPADATOK!G7," ",RM_ALAPADATOK!H7)</f>
        <v>6.2.2.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RM_ALAPADATOK!A11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'KV_9.2.2.sz.mell'!C8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'KV_9.2.2.sz.mell'!C9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'KV_9.2.2.sz.mell'!C10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'KV_9.2.2.sz.mell'!C11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'KV_9.2.2.sz.mell'!C12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'KV_9.2.2.sz.mell'!C13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'KV_9.2.2.sz.mell'!C14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'KV_9.2.2.sz.mell'!C15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'KV_9.2.2.sz.mell'!C16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'KV_9.2.2.sz.mell'!C17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'KV_9.2.2.sz.mell'!C18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'KV_9.2.2.sz.mell'!C19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'KV_9.2.2.sz.mell'!C20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'KV_9.2.2.sz.mell'!C21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'KV_9.2.2.sz.mell'!C22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'KV_9.2.2.sz.mell'!C23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'KV_9.2.2.sz.mell'!C24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'KV_9.2.2.sz.mell'!C25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'KV_9.2.2.sz.mell'!C26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'KV_9.2.2.sz.mell'!C27</f>
        <v>0</v>
      </c>
      <c r="D29" s="447"/>
      <c r="E29" s="794"/>
      <c r="F29" s="794"/>
      <c r="G29" s="794"/>
      <c r="H29" s="794"/>
      <c r="I29" s="794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'KV_9.2.2.sz.mell'!C28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'KV_9.2.2.sz.mell'!C29</f>
        <v>0</v>
      </c>
      <c r="D31" s="386"/>
      <c r="E31" s="795"/>
      <c r="F31" s="795"/>
      <c r="G31" s="795"/>
      <c r="H31" s="795"/>
      <c r="I31" s="795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'KV_9.2.2.sz.mell'!C30</f>
        <v>0</v>
      </c>
      <c r="D32" s="387"/>
      <c r="E32" s="797"/>
      <c r="F32" s="797"/>
      <c r="G32" s="797"/>
      <c r="H32" s="797"/>
      <c r="I32" s="797"/>
      <c r="J32" s="788">
        <f>D32+E32+F32+G32+H32+I32</f>
        <v>0</v>
      </c>
      <c r="K32" s="781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'KV_9.2.2.sz.mell'!C31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'KV_9.2.2.sz.mell'!C32</f>
        <v>0</v>
      </c>
      <c r="D34" s="447"/>
      <c r="E34" s="794"/>
      <c r="F34" s="794"/>
      <c r="G34" s="794"/>
      <c r="H34" s="794"/>
      <c r="I34" s="794"/>
      <c r="J34" s="788">
        <f>D34+E34+F34+G34+H34+I34</f>
        <v>0</v>
      </c>
      <c r="K34" s="781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'KV_9.2.2.sz.mell'!C33</f>
        <v>0</v>
      </c>
      <c r="D35" s="386"/>
      <c r="E35" s="795"/>
      <c r="F35" s="795"/>
      <c r="G35" s="795"/>
      <c r="H35" s="795"/>
      <c r="I35" s="795"/>
      <c r="J35" s="788">
        <f>D35+E35+F35+G35+H35+I35</f>
        <v>0</v>
      </c>
      <c r="K35" s="781">
        <f>C35+J35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'KV_9.2.2.sz.mell'!C34</f>
        <v>0</v>
      </c>
      <c r="D36" s="387"/>
      <c r="E36" s="797"/>
      <c r="F36" s="797"/>
      <c r="G36" s="797"/>
      <c r="H36" s="797"/>
      <c r="I36" s="797"/>
      <c r="J36" s="788">
        <f>D36+E36+F36+G36+H36+I36</f>
        <v>0</v>
      </c>
      <c r="K36" s="798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'KV_9.2.2.sz.mell'!C35</f>
        <v>0</v>
      </c>
      <c r="D37" s="496"/>
      <c r="E37" s="792"/>
      <c r="F37" s="792"/>
      <c r="G37" s="792"/>
      <c r="H37" s="792"/>
      <c r="I37" s="792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'KV_9.2.2.sz.mell'!C36</f>
        <v>0</v>
      </c>
      <c r="D38" s="496"/>
      <c r="E38" s="792"/>
      <c r="F38" s="792"/>
      <c r="G38" s="792"/>
      <c r="H38" s="792"/>
      <c r="I38" s="792"/>
      <c r="J38" s="799">
        <f>D38+E38+F38+G38+H38+I38</f>
        <v>0</v>
      </c>
      <c r="K38" s="781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'KV_9.2.2.sz.mell'!C37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'KV_9.2.2.sz.mell'!C38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'KV_9.2.2.sz.mell'!C39</f>
        <v>0</v>
      </c>
      <c r="D41" s="447"/>
      <c r="E41" s="794"/>
      <c r="F41" s="794"/>
      <c r="G41" s="794"/>
      <c r="H41" s="794"/>
      <c r="I41" s="794"/>
      <c r="J41" s="788">
        <f>D41+E41+F41+G41+H41+I41</f>
        <v>0</v>
      </c>
      <c r="K41" s="781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'KV_9.2.2.sz.mell'!C40</f>
        <v>0</v>
      </c>
      <c r="D42" s="386"/>
      <c r="E42" s="795"/>
      <c r="F42" s="795"/>
      <c r="G42" s="795"/>
      <c r="H42" s="795"/>
      <c r="I42" s="795"/>
      <c r="J42" s="788">
        <f>D42+E42+F42+G42+H42+I42</f>
        <v>0</v>
      </c>
      <c r="K42" s="789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'KV_9.2.2.sz.mell'!C41</f>
        <v>0</v>
      </c>
      <c r="D43" s="675"/>
      <c r="E43" s="800"/>
      <c r="F43" s="800"/>
      <c r="G43" s="800"/>
      <c r="H43" s="800"/>
      <c r="I43" s="800"/>
      <c r="J43" s="788">
        <f>D43+E43+F43+G43+H43+I43</f>
        <v>0</v>
      </c>
      <c r="K43" s="791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'KV_9.2.2.sz.mell'!C42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'KV_9.2.2.sz.mell'!C46</f>
        <v>0</v>
      </c>
      <c r="D46" s="801">
        <f t="shared" ref="D46:J46" si="9">SUM(D47:D51)</f>
        <v>0</v>
      </c>
      <c r="E46" s="801">
        <f t="shared" si="9"/>
        <v>0</v>
      </c>
      <c r="F46" s="801">
        <f t="shared" si="9"/>
        <v>0</v>
      </c>
      <c r="G46" s="801">
        <f t="shared" si="9"/>
        <v>0</v>
      </c>
      <c r="H46" s="801">
        <f t="shared" si="9"/>
        <v>0</v>
      </c>
      <c r="I46" s="801">
        <f t="shared" si="9"/>
        <v>0</v>
      </c>
      <c r="J46" s="801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3">
        <f>'KV_9.2.2.sz.mell'!C47</f>
        <v>0</v>
      </c>
      <c r="D47" s="802"/>
      <c r="E47" s="802"/>
      <c r="F47" s="802"/>
      <c r="G47" s="802"/>
      <c r="H47" s="802"/>
      <c r="I47" s="802"/>
      <c r="J47" s="803">
        <f>D47+E47+F47+G47+H47+I47</f>
        <v>0</v>
      </c>
      <c r="K47" s="804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'KV_9.2.2.sz.mell'!C48</f>
        <v>0</v>
      </c>
      <c r="D48" s="805"/>
      <c r="E48" s="805"/>
      <c r="F48" s="805"/>
      <c r="G48" s="805"/>
      <c r="H48" s="805"/>
      <c r="I48" s="805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'KV_9.2.2.sz.mell'!C49</f>
        <v>0</v>
      </c>
      <c r="D49" s="805"/>
      <c r="E49" s="805"/>
      <c r="F49" s="805"/>
      <c r="G49" s="805"/>
      <c r="H49" s="805"/>
      <c r="I49" s="805"/>
      <c r="J49" s="806">
        <f>D49+E49+F49+G49+H49+I49</f>
        <v>0</v>
      </c>
      <c r="K49" s="807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'KV_9.2.2.sz.mell'!C50</f>
        <v>0</v>
      </c>
      <c r="D50" s="805"/>
      <c r="E50" s="805"/>
      <c r="F50" s="805"/>
      <c r="G50" s="805"/>
      <c r="H50" s="805"/>
      <c r="I50" s="805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'KV_9.2.2.sz.mell'!C51</f>
        <v>0</v>
      </c>
      <c r="D51" s="805"/>
      <c r="E51" s="805"/>
      <c r="F51" s="805"/>
      <c r="G51" s="805"/>
      <c r="H51" s="805"/>
      <c r="I51" s="805"/>
      <c r="J51" s="806">
        <f>D51+E51+F51+G51+H51+I51</f>
        <v>0</v>
      </c>
      <c r="K51" s="807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'KV_9.2.2.sz.mell'!C52</f>
        <v>0</v>
      </c>
      <c r="D52" s="801">
        <f t="shared" ref="D52:J52" si="10">SUM(D53:D55)</f>
        <v>0</v>
      </c>
      <c r="E52" s="801">
        <f t="shared" si="10"/>
        <v>0</v>
      </c>
      <c r="F52" s="801">
        <f t="shared" si="10"/>
        <v>0</v>
      </c>
      <c r="G52" s="801">
        <f t="shared" si="10"/>
        <v>0</v>
      </c>
      <c r="H52" s="801">
        <f t="shared" si="10"/>
        <v>0</v>
      </c>
      <c r="I52" s="801">
        <f t="shared" si="10"/>
        <v>0</v>
      </c>
      <c r="J52" s="801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'KV_9.2.2.sz.mell'!C53</f>
        <v>0</v>
      </c>
      <c r="D53" s="802"/>
      <c r="E53" s="802"/>
      <c r="F53" s="802"/>
      <c r="G53" s="802"/>
      <c r="H53" s="802"/>
      <c r="I53" s="802"/>
      <c r="J53" s="803">
        <f>D53+E53+F53+G53+H53+I53</f>
        <v>0</v>
      </c>
      <c r="K53" s="804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'KV_9.2.2.sz.mell'!C54</f>
        <v>0</v>
      </c>
      <c r="D54" s="805"/>
      <c r="E54" s="805"/>
      <c r="F54" s="805"/>
      <c r="G54" s="805"/>
      <c r="H54" s="805"/>
      <c r="I54" s="805"/>
      <c r="J54" s="806">
        <f>D54+E54+F54+G54+H54+I54</f>
        <v>0</v>
      </c>
      <c r="K54" s="807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'KV_9.2.2.sz.mell'!C55</f>
        <v>0</v>
      </c>
      <c r="D55" s="805"/>
      <c r="E55" s="805"/>
      <c r="F55" s="805"/>
      <c r="G55" s="805"/>
      <c r="H55" s="805"/>
      <c r="I55" s="805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'KV_9.2.2.sz.mell'!C56</f>
        <v>0</v>
      </c>
      <c r="D56" s="805"/>
      <c r="E56" s="805"/>
      <c r="F56" s="805"/>
      <c r="G56" s="805"/>
      <c r="H56" s="805"/>
      <c r="I56" s="805"/>
      <c r="J56" s="806">
        <f>D56+E56+F56+G56+H56+I56</f>
        <v>0</v>
      </c>
      <c r="K56" s="807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'KV_9.2.2.sz.mell'!C57</f>
        <v>0</v>
      </c>
      <c r="D57" s="808"/>
      <c r="E57" s="808"/>
      <c r="F57" s="808"/>
      <c r="G57" s="808"/>
      <c r="H57" s="808"/>
      <c r="I57" s="808"/>
      <c r="J57" s="801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'KV_9.2.2.sz.mell'!C58</f>
        <v>0</v>
      </c>
      <c r="D58" s="809">
        <f t="shared" ref="D58:J58" si="11">+D46+D52+D57</f>
        <v>0</v>
      </c>
      <c r="E58" s="809">
        <f t="shared" si="11"/>
        <v>0</v>
      </c>
      <c r="F58" s="809">
        <f t="shared" si="11"/>
        <v>0</v>
      </c>
      <c r="G58" s="809">
        <f t="shared" si="11"/>
        <v>0</v>
      </c>
      <c r="H58" s="809">
        <f t="shared" si="11"/>
        <v>0</v>
      </c>
      <c r="I58" s="809">
        <f t="shared" si="11"/>
        <v>0</v>
      </c>
      <c r="J58" s="809">
        <f t="shared" si="11"/>
        <v>0</v>
      </c>
      <c r="K58" s="350">
        <f>+K46+K52+K57</f>
        <v>0</v>
      </c>
    </row>
    <row r="59" spans="1:11" ht="14.1" customHeight="1" thickBot="1" x14ac:dyDescent="0.25">
      <c r="C59" s="810">
        <f>'KV_9.2.2.sz.mell'!C59</f>
        <v>0</v>
      </c>
      <c r="D59" s="811"/>
      <c r="E59" s="811"/>
      <c r="F59" s="811"/>
      <c r="G59" s="811"/>
      <c r="H59" s="811"/>
      <c r="I59" s="811"/>
      <c r="J59" s="811"/>
      <c r="K59" s="607">
        <f>K44-K58</f>
        <v>0</v>
      </c>
    </row>
    <row r="60" spans="1:11" ht="12.95" customHeight="1" thickBot="1" x14ac:dyDescent="0.25">
      <c r="A60" s="229" t="s">
        <v>514</v>
      </c>
      <c r="B60" s="230"/>
      <c r="C60" s="813">
        <f>'KV_9.2.2.sz.mell'!C60</f>
        <v>0</v>
      </c>
      <c r="D60" s="812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  <row r="61" spans="1:11" ht="12.95" customHeight="1" thickBot="1" x14ac:dyDescent="0.25">
      <c r="A61" s="229" t="s">
        <v>203</v>
      </c>
      <c r="B61" s="230"/>
      <c r="C61" s="813">
        <f>'KV_9.2.2.sz.mell'!C61</f>
        <v>0</v>
      </c>
      <c r="D61" s="812"/>
      <c r="E61" s="812"/>
      <c r="F61" s="812"/>
      <c r="G61" s="812"/>
      <c r="H61" s="812"/>
      <c r="I61" s="812"/>
      <c r="J61" s="813">
        <f>D61+E61+F61+G61+H61+I61</f>
        <v>0</v>
      </c>
      <c r="K61" s="814">
        <f>C61+J61</f>
        <v>0</v>
      </c>
    </row>
  </sheetData>
  <sheetProtection sheet="1" formatCells="0"/>
  <customSheetViews>
    <customSheetView guid="{9A8A2574-4E4C-4A0E-A4B4-611EAAF4A38D}" scale="120">
      <selection activeCell="K2" sqref="K2"/>
      <pageMargins left="0.51181102362204722" right="0.51181102362204722" top="0.35433070866141736" bottom="0.27559055118110237" header="0.31496062992125984" footer="0.31496062992125984"/>
      <printOptions horizontalCentered="1"/>
      <pageSetup paperSize="9" scale="70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2"/>
  <headerFooter alignWithMargins="0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1"/>
  <sheetViews>
    <sheetView zoomScale="120" zoomScaleNormal="120" workbookViewId="0">
      <selection activeCell="N31" sqref="N31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CONCATENATE("6.2.3. melléklet ",RM_ALAPADATOK!A7," ",RM_ALAPADATOK!B7," ",RM_ALAPADATOK!C7," ",RM_ALAPADATOK!D7," ",RM_ALAPADATOK!E7," ",RM_ALAPADATOK!F7," ",RM_ALAPADATOK!G7," ",RM_ALAPADATOK!H7)</f>
        <v>6.2.3.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RM_ALAPADATOK!A11</f>
        <v>……………………. Polgármesteri /Közös Önkormányzati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58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'KV_9.2.3.sz.mell'!C8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'KV_9.2.3.sz.mell'!C9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'KV_9.2.3.sz.mell'!C10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'KV_9.2.3.sz.mell'!C11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'KV_9.2.3.sz.mell'!C12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'KV_9.2.3.sz.mell'!C13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'KV_9.2.3.sz.mell'!C14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'KV_9.2.3.sz.mell'!C15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'KV_9.2.3.sz.mell'!C16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'KV_9.2.3.sz.mell'!C17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'KV_9.2.3.sz.mell'!C18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'KV_9.2.3.sz.mell'!C19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'KV_9.2.3.sz.mell'!C20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'KV_9.2.3.sz.mell'!C21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'KV_9.2.3.sz.mell'!C22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'KV_9.2.3.sz.mell'!C23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'KV_9.2.3.sz.mell'!C24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'KV_9.2.3.sz.mell'!C25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'KV_9.2.3.sz.mell'!C26</f>
        <v>0</v>
      </c>
      <c r="D28" s="297">
        <f t="shared" ref="D28:J28" si="4">+D29+D30+D31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>+K29+K30+K31</f>
        <v>0</v>
      </c>
    </row>
    <row r="29" spans="1:11" s="443" customFormat="1" ht="12" customHeight="1" x14ac:dyDescent="0.2">
      <c r="A29" s="437" t="s">
        <v>265</v>
      </c>
      <c r="B29" s="438" t="s">
        <v>260</v>
      </c>
      <c r="C29" s="672">
        <f>'KV_9.2.3.sz.mell'!C27</f>
        <v>0</v>
      </c>
      <c r="D29" s="447"/>
      <c r="E29" s="794"/>
      <c r="F29" s="794"/>
      <c r="G29" s="794"/>
      <c r="H29" s="794"/>
      <c r="I29" s="794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8" t="s">
        <v>397</v>
      </c>
      <c r="C30" s="679">
        <f>'KV_9.2.3.sz.mell'!C28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x14ac:dyDescent="0.2">
      <c r="A31" s="437" t="s">
        <v>267</v>
      </c>
      <c r="B31" s="439" t="s">
        <v>400</v>
      </c>
      <c r="C31" s="679">
        <f>'KV_9.2.3.sz.mell'!C29</f>
        <v>0</v>
      </c>
      <c r="D31" s="386"/>
      <c r="E31" s="795"/>
      <c r="F31" s="795"/>
      <c r="G31" s="795"/>
      <c r="H31" s="795"/>
      <c r="I31" s="795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436" t="s">
        <v>268</v>
      </c>
      <c r="B32" s="796" t="s">
        <v>518</v>
      </c>
      <c r="C32" s="757">
        <f>'KV_9.2.3.sz.mell'!C30</f>
        <v>0</v>
      </c>
      <c r="D32" s="387"/>
      <c r="E32" s="797"/>
      <c r="F32" s="797"/>
      <c r="G32" s="797"/>
      <c r="H32" s="797"/>
      <c r="I32" s="797"/>
      <c r="J32" s="788">
        <f>D32+E32+F32+G32+H32+I32</f>
        <v>0</v>
      </c>
      <c r="K32" s="781">
        <f>C32+J32</f>
        <v>0</v>
      </c>
    </row>
    <row r="33" spans="1:11" s="443" customFormat="1" ht="12" customHeight="1" thickBot="1" x14ac:dyDescent="0.25">
      <c r="A33" s="197" t="s">
        <v>21</v>
      </c>
      <c r="B33" s="122" t="s">
        <v>401</v>
      </c>
      <c r="C33" s="297">
        <f>'KV_9.2.3.sz.mell'!C31</f>
        <v>0</v>
      </c>
      <c r="D33" s="297">
        <f t="shared" ref="D33:J33" si="5">+D34+D35+D36</f>
        <v>0</v>
      </c>
      <c r="E33" s="297">
        <f t="shared" si="5"/>
        <v>0</v>
      </c>
      <c r="F33" s="297">
        <f t="shared" si="5"/>
        <v>0</v>
      </c>
      <c r="G33" s="297">
        <f t="shared" si="5"/>
        <v>0</v>
      </c>
      <c r="H33" s="297">
        <f t="shared" si="5"/>
        <v>0</v>
      </c>
      <c r="I33" s="297">
        <f t="shared" si="5"/>
        <v>0</v>
      </c>
      <c r="J33" s="297">
        <f t="shared" si="5"/>
        <v>0</v>
      </c>
      <c r="K33" s="346">
        <f>+K34+K35+K36</f>
        <v>0</v>
      </c>
    </row>
    <row r="34" spans="1:11" s="443" customFormat="1" ht="12" customHeight="1" x14ac:dyDescent="0.2">
      <c r="A34" s="437" t="s">
        <v>90</v>
      </c>
      <c r="B34" s="438" t="s">
        <v>286</v>
      </c>
      <c r="C34" s="672">
        <f>'KV_9.2.3.sz.mell'!C32</f>
        <v>0</v>
      </c>
      <c r="D34" s="447"/>
      <c r="E34" s="794"/>
      <c r="F34" s="794"/>
      <c r="G34" s="794"/>
      <c r="H34" s="794"/>
      <c r="I34" s="794"/>
      <c r="J34" s="788">
        <f>D34+E34+F34+G34+H34+I34</f>
        <v>0</v>
      </c>
      <c r="K34" s="781">
        <f>C34+J34</f>
        <v>0</v>
      </c>
    </row>
    <row r="35" spans="1:11" s="443" customFormat="1" ht="12" customHeight="1" x14ac:dyDescent="0.2">
      <c r="A35" s="437" t="s">
        <v>91</v>
      </c>
      <c r="B35" s="439" t="s">
        <v>287</v>
      </c>
      <c r="C35" s="679">
        <f>'KV_9.2.3.sz.mell'!C33</f>
        <v>0</v>
      </c>
      <c r="D35" s="386"/>
      <c r="E35" s="795"/>
      <c r="F35" s="795"/>
      <c r="G35" s="795"/>
      <c r="H35" s="795"/>
      <c r="I35" s="795"/>
      <c r="J35" s="788">
        <f>D35+E35+F35+G35+H35+I35</f>
        <v>0</v>
      </c>
      <c r="K35" s="781">
        <f>C35+J35</f>
        <v>0</v>
      </c>
    </row>
    <row r="36" spans="1:11" s="443" customFormat="1" ht="12" customHeight="1" thickBot="1" x14ac:dyDescent="0.25">
      <c r="A36" s="436" t="s">
        <v>92</v>
      </c>
      <c r="B36" s="796" t="s">
        <v>288</v>
      </c>
      <c r="C36" s="757">
        <f>'KV_9.2.3.sz.mell'!C34</f>
        <v>0</v>
      </c>
      <c r="D36" s="387"/>
      <c r="E36" s="797"/>
      <c r="F36" s="797"/>
      <c r="G36" s="797"/>
      <c r="H36" s="797"/>
      <c r="I36" s="797"/>
      <c r="J36" s="788">
        <f>D36+E36+F36+G36+H36+I36</f>
        <v>0</v>
      </c>
      <c r="K36" s="798">
        <f>C36+J36</f>
        <v>0</v>
      </c>
    </row>
    <row r="37" spans="1:11" s="353" customFormat="1" ht="12" customHeight="1" thickBot="1" x14ac:dyDescent="0.25">
      <c r="A37" s="197" t="s">
        <v>22</v>
      </c>
      <c r="B37" s="122" t="s">
        <v>371</v>
      </c>
      <c r="C37" s="389">
        <f>'KV_9.2.3.sz.mell'!C35</f>
        <v>0</v>
      </c>
      <c r="D37" s="496"/>
      <c r="E37" s="792"/>
      <c r="F37" s="792"/>
      <c r="G37" s="792"/>
      <c r="H37" s="792"/>
      <c r="I37" s="792"/>
      <c r="J37" s="297">
        <f>D37+E37+F37+G37+H37+I37</f>
        <v>0</v>
      </c>
      <c r="K37" s="302">
        <f>C37+J37</f>
        <v>0</v>
      </c>
    </row>
    <row r="38" spans="1:11" s="353" customFormat="1" ht="12" customHeight="1" thickBot="1" x14ac:dyDescent="0.25">
      <c r="A38" s="197" t="s">
        <v>23</v>
      </c>
      <c r="B38" s="122" t="s">
        <v>402</v>
      </c>
      <c r="C38" s="389">
        <f>'KV_9.2.3.sz.mell'!C36</f>
        <v>0</v>
      </c>
      <c r="D38" s="496"/>
      <c r="E38" s="792"/>
      <c r="F38" s="792"/>
      <c r="G38" s="792"/>
      <c r="H38" s="792"/>
      <c r="I38" s="792"/>
      <c r="J38" s="799">
        <f>D38+E38+F38+G38+H38+I38</f>
        <v>0</v>
      </c>
      <c r="K38" s="781">
        <f>C38+J38</f>
        <v>0</v>
      </c>
    </row>
    <row r="39" spans="1:11" s="353" customFormat="1" ht="12" customHeight="1" thickBot="1" x14ac:dyDescent="0.25">
      <c r="A39" s="189" t="s">
        <v>24</v>
      </c>
      <c r="B39" s="122" t="s">
        <v>403</v>
      </c>
      <c r="C39" s="297">
        <f>'KV_9.2.3.sz.mell'!C37</f>
        <v>0</v>
      </c>
      <c r="D39" s="297">
        <f t="shared" ref="D39:J39" si="6">+D10+D22+D27+D28+D33+D37+D38</f>
        <v>0</v>
      </c>
      <c r="E39" s="297">
        <f t="shared" si="6"/>
        <v>0</v>
      </c>
      <c r="F39" s="297">
        <f t="shared" si="6"/>
        <v>0</v>
      </c>
      <c r="G39" s="297">
        <f t="shared" si="6"/>
        <v>0</v>
      </c>
      <c r="H39" s="297">
        <f t="shared" si="6"/>
        <v>0</v>
      </c>
      <c r="I39" s="297">
        <f t="shared" si="6"/>
        <v>0</v>
      </c>
      <c r="J39" s="297">
        <f t="shared" si="6"/>
        <v>0</v>
      </c>
      <c r="K39" s="346">
        <f>+K10+K22+K27+K28+K33+K37+K38</f>
        <v>0</v>
      </c>
    </row>
    <row r="40" spans="1:11" s="353" customFormat="1" ht="12" customHeight="1" thickBot="1" x14ac:dyDescent="0.25">
      <c r="A40" s="218" t="s">
        <v>25</v>
      </c>
      <c r="B40" s="122" t="s">
        <v>404</v>
      </c>
      <c r="C40" s="297">
        <f>'KV_9.2.3.sz.mell'!C38</f>
        <v>0</v>
      </c>
      <c r="D40" s="297">
        <f t="shared" ref="D40:J40" si="7">+D41+D42+D43</f>
        <v>0</v>
      </c>
      <c r="E40" s="297">
        <f t="shared" si="7"/>
        <v>0</v>
      </c>
      <c r="F40" s="297">
        <f t="shared" si="7"/>
        <v>0</v>
      </c>
      <c r="G40" s="297">
        <f t="shared" si="7"/>
        <v>0</v>
      </c>
      <c r="H40" s="297">
        <f t="shared" si="7"/>
        <v>0</v>
      </c>
      <c r="I40" s="297">
        <f t="shared" si="7"/>
        <v>0</v>
      </c>
      <c r="J40" s="297">
        <f t="shared" si="7"/>
        <v>0</v>
      </c>
      <c r="K40" s="346">
        <f>+K41+K42+K43</f>
        <v>0</v>
      </c>
    </row>
    <row r="41" spans="1:11" s="353" customFormat="1" ht="12" customHeight="1" x14ac:dyDescent="0.2">
      <c r="A41" s="437" t="s">
        <v>405</v>
      </c>
      <c r="B41" s="438" t="s">
        <v>233</v>
      </c>
      <c r="C41" s="672">
        <f>'KV_9.2.3.sz.mell'!C39</f>
        <v>0</v>
      </c>
      <c r="D41" s="447"/>
      <c r="E41" s="794"/>
      <c r="F41" s="794"/>
      <c r="G41" s="794"/>
      <c r="H41" s="794"/>
      <c r="I41" s="794"/>
      <c r="J41" s="788">
        <f>D41+E41+F41+G41+H41+I41</f>
        <v>0</v>
      </c>
      <c r="K41" s="781">
        <f>C41+J41</f>
        <v>0</v>
      </c>
    </row>
    <row r="42" spans="1:11" s="353" customFormat="1" ht="12" customHeight="1" x14ac:dyDescent="0.2">
      <c r="A42" s="437" t="s">
        <v>406</v>
      </c>
      <c r="B42" s="439" t="s">
        <v>2</v>
      </c>
      <c r="C42" s="679">
        <f>'KV_9.2.3.sz.mell'!C40</f>
        <v>0</v>
      </c>
      <c r="D42" s="386"/>
      <c r="E42" s="795"/>
      <c r="F42" s="795"/>
      <c r="G42" s="795"/>
      <c r="H42" s="795"/>
      <c r="I42" s="795"/>
      <c r="J42" s="788">
        <f>D42+E42+F42+G42+H42+I42</f>
        <v>0</v>
      </c>
      <c r="K42" s="789">
        <f>C42+J42</f>
        <v>0</v>
      </c>
    </row>
    <row r="43" spans="1:11" s="443" customFormat="1" ht="12" customHeight="1" thickBot="1" x14ac:dyDescent="0.25">
      <c r="A43" s="436" t="s">
        <v>407</v>
      </c>
      <c r="B43" s="139" t="s">
        <v>408</v>
      </c>
      <c r="C43" s="676">
        <f>'KV_9.2.3.sz.mell'!C41</f>
        <v>0</v>
      </c>
      <c r="D43" s="675"/>
      <c r="E43" s="800"/>
      <c r="F43" s="800"/>
      <c r="G43" s="800"/>
      <c r="H43" s="800"/>
      <c r="I43" s="800"/>
      <c r="J43" s="788">
        <f>D43+E43+F43+G43+H43+I43</f>
        <v>0</v>
      </c>
      <c r="K43" s="791">
        <f>C43+J43</f>
        <v>0</v>
      </c>
    </row>
    <row r="44" spans="1:11" s="443" customFormat="1" ht="12.95" customHeight="1" thickBot="1" x14ac:dyDescent="0.25">
      <c r="A44" s="218" t="s">
        <v>26</v>
      </c>
      <c r="B44" s="219" t="s">
        <v>409</v>
      </c>
      <c r="C44" s="297">
        <f>'KV_9.2.3.sz.mell'!C42</f>
        <v>0</v>
      </c>
      <c r="D44" s="297">
        <f t="shared" ref="D44:J44" si="8">+D39+D40</f>
        <v>0</v>
      </c>
      <c r="E44" s="297">
        <f t="shared" si="8"/>
        <v>0</v>
      </c>
      <c r="F44" s="297">
        <f t="shared" si="8"/>
        <v>0</v>
      </c>
      <c r="G44" s="297">
        <f t="shared" si="8"/>
        <v>0</v>
      </c>
      <c r="H44" s="297">
        <f t="shared" si="8"/>
        <v>0</v>
      </c>
      <c r="I44" s="297">
        <f t="shared" si="8"/>
        <v>0</v>
      </c>
      <c r="J44" s="297">
        <f t="shared" si="8"/>
        <v>0</v>
      </c>
      <c r="K44" s="346">
        <f>+K39+K40</f>
        <v>0</v>
      </c>
    </row>
    <row r="45" spans="1:11" s="442" customFormat="1" ht="14.1" customHeight="1" thickBot="1" x14ac:dyDescent="0.25">
      <c r="A45" s="2342" t="s">
        <v>56</v>
      </c>
      <c r="B45" s="2343"/>
      <c r="C45" s="2343"/>
      <c r="D45" s="2343"/>
      <c r="E45" s="2343"/>
      <c r="F45" s="2343"/>
      <c r="G45" s="2343"/>
      <c r="H45" s="2343"/>
      <c r="I45" s="2343"/>
      <c r="J45" s="2343"/>
      <c r="K45" s="2344"/>
    </row>
    <row r="46" spans="1:11" s="444" customFormat="1" ht="12" customHeight="1" thickBot="1" x14ac:dyDescent="0.25">
      <c r="A46" s="197" t="s">
        <v>17</v>
      </c>
      <c r="B46" s="122" t="s">
        <v>410</v>
      </c>
      <c r="C46" s="801">
        <f>'KV_9.2.3.sz.mell'!C46</f>
        <v>0</v>
      </c>
      <c r="D46" s="801">
        <f t="shared" ref="D46:J46" si="9">SUM(D47:D51)</f>
        <v>0</v>
      </c>
      <c r="E46" s="801">
        <f t="shared" si="9"/>
        <v>0</v>
      </c>
      <c r="F46" s="801">
        <f t="shared" si="9"/>
        <v>0</v>
      </c>
      <c r="G46" s="801">
        <f t="shared" si="9"/>
        <v>0</v>
      </c>
      <c r="H46" s="801">
        <f t="shared" si="9"/>
        <v>0</v>
      </c>
      <c r="I46" s="801">
        <f t="shared" si="9"/>
        <v>0</v>
      </c>
      <c r="J46" s="801">
        <f t="shared" si="9"/>
        <v>0</v>
      </c>
      <c r="K46" s="302">
        <f>SUM(K47:K51)</f>
        <v>0</v>
      </c>
    </row>
    <row r="47" spans="1:11" ht="12" customHeight="1" x14ac:dyDescent="0.2">
      <c r="A47" s="436" t="s">
        <v>97</v>
      </c>
      <c r="B47" s="9" t="s">
        <v>48</v>
      </c>
      <c r="C47" s="803">
        <f>'KV_9.2.3.sz.mell'!C47</f>
        <v>0</v>
      </c>
      <c r="D47" s="1152"/>
      <c r="E47" s="802"/>
      <c r="F47" s="802"/>
      <c r="G47" s="802"/>
      <c r="H47" s="802"/>
      <c r="I47" s="802"/>
      <c r="J47" s="803">
        <f>D47+E47+F47+G47+H47+I47</f>
        <v>0</v>
      </c>
      <c r="K47" s="804">
        <f>C47+J47</f>
        <v>0</v>
      </c>
    </row>
    <row r="48" spans="1:11" ht="12" customHeight="1" x14ac:dyDescent="0.2">
      <c r="A48" s="436" t="s">
        <v>98</v>
      </c>
      <c r="B48" s="8" t="s">
        <v>181</v>
      </c>
      <c r="C48" s="806">
        <f>'KV_9.2.3.sz.mell'!C48</f>
        <v>0</v>
      </c>
      <c r="D48" s="1153"/>
      <c r="E48" s="805"/>
      <c r="F48" s="805"/>
      <c r="G48" s="805"/>
      <c r="H48" s="805"/>
      <c r="I48" s="805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99</v>
      </c>
      <c r="B49" s="8" t="s">
        <v>138</v>
      </c>
      <c r="C49" s="806">
        <f>'KV_9.2.3.sz.mell'!C49</f>
        <v>0</v>
      </c>
      <c r="D49" s="1153"/>
      <c r="E49" s="805"/>
      <c r="F49" s="805"/>
      <c r="G49" s="805"/>
      <c r="H49" s="805"/>
      <c r="I49" s="805"/>
      <c r="J49" s="806">
        <f>D49+E49+F49+G49+H49+I49</f>
        <v>0</v>
      </c>
      <c r="K49" s="807">
        <f>C49+J49</f>
        <v>0</v>
      </c>
    </row>
    <row r="50" spans="1:11" ht="12" customHeight="1" x14ac:dyDescent="0.2">
      <c r="A50" s="436" t="s">
        <v>100</v>
      </c>
      <c r="B50" s="8" t="s">
        <v>182</v>
      </c>
      <c r="C50" s="806">
        <f>'KV_9.2.3.sz.mell'!C50</f>
        <v>0</v>
      </c>
      <c r="D50" s="1153"/>
      <c r="E50" s="805"/>
      <c r="F50" s="805"/>
      <c r="G50" s="805"/>
      <c r="H50" s="805"/>
      <c r="I50" s="805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436" t="s">
        <v>146</v>
      </c>
      <c r="B51" s="8" t="s">
        <v>183</v>
      </c>
      <c r="C51" s="806">
        <f>'KV_9.2.3.sz.mell'!C51</f>
        <v>0</v>
      </c>
      <c r="D51" s="1153"/>
      <c r="E51" s="805"/>
      <c r="F51" s="805"/>
      <c r="G51" s="805"/>
      <c r="H51" s="805"/>
      <c r="I51" s="805"/>
      <c r="J51" s="806">
        <f>D51+E51+F51+G51+H51+I51</f>
        <v>0</v>
      </c>
      <c r="K51" s="807">
        <f>C51+J51</f>
        <v>0</v>
      </c>
    </row>
    <row r="52" spans="1:11" ht="12" customHeight="1" thickBot="1" x14ac:dyDescent="0.25">
      <c r="A52" s="197" t="s">
        <v>18</v>
      </c>
      <c r="B52" s="122" t="s">
        <v>411</v>
      </c>
      <c r="C52" s="801">
        <f>'KV_9.2.3.sz.mell'!C52</f>
        <v>0</v>
      </c>
      <c r="D52" s="801">
        <f t="shared" ref="D52:J52" si="10">SUM(D53:D55)</f>
        <v>0</v>
      </c>
      <c r="E52" s="801">
        <f t="shared" si="10"/>
        <v>0</v>
      </c>
      <c r="F52" s="801">
        <f t="shared" si="10"/>
        <v>0</v>
      </c>
      <c r="G52" s="801">
        <f t="shared" si="10"/>
        <v>0</v>
      </c>
      <c r="H52" s="801">
        <f t="shared" si="10"/>
        <v>0</v>
      </c>
      <c r="I52" s="801">
        <f t="shared" si="10"/>
        <v>0</v>
      </c>
      <c r="J52" s="801">
        <f t="shared" si="10"/>
        <v>0</v>
      </c>
      <c r="K52" s="302">
        <f>SUM(K53:K55)</f>
        <v>0</v>
      </c>
    </row>
    <row r="53" spans="1:11" s="444" customFormat="1" ht="12" customHeight="1" x14ac:dyDescent="0.2">
      <c r="A53" s="436" t="s">
        <v>103</v>
      </c>
      <c r="B53" s="9" t="s">
        <v>227</v>
      </c>
      <c r="C53" s="803">
        <f>'KV_9.2.3.sz.mell'!C53</f>
        <v>0</v>
      </c>
      <c r="D53" s="1152"/>
      <c r="E53" s="802"/>
      <c r="F53" s="802"/>
      <c r="G53" s="802"/>
      <c r="H53" s="802"/>
      <c r="I53" s="802"/>
      <c r="J53" s="803">
        <f>D53+E53+F53+G53+H53+I53</f>
        <v>0</v>
      </c>
      <c r="K53" s="804">
        <f>C53+J53</f>
        <v>0</v>
      </c>
    </row>
    <row r="54" spans="1:11" ht="12" customHeight="1" x14ac:dyDescent="0.2">
      <c r="A54" s="436" t="s">
        <v>104</v>
      </c>
      <c r="B54" s="8" t="s">
        <v>185</v>
      </c>
      <c r="C54" s="806">
        <f>'KV_9.2.3.sz.mell'!C54</f>
        <v>0</v>
      </c>
      <c r="D54" s="1153"/>
      <c r="E54" s="805"/>
      <c r="F54" s="805"/>
      <c r="G54" s="805"/>
      <c r="H54" s="805"/>
      <c r="I54" s="805"/>
      <c r="J54" s="806">
        <f>D54+E54+F54+G54+H54+I54</f>
        <v>0</v>
      </c>
      <c r="K54" s="807">
        <f>C54+J54</f>
        <v>0</v>
      </c>
    </row>
    <row r="55" spans="1:11" ht="12" customHeight="1" x14ac:dyDescent="0.2">
      <c r="A55" s="436" t="s">
        <v>105</v>
      </c>
      <c r="B55" s="8" t="s">
        <v>57</v>
      </c>
      <c r="C55" s="806">
        <f>'KV_9.2.3.sz.mell'!C55</f>
        <v>0</v>
      </c>
      <c r="D55" s="1153"/>
      <c r="E55" s="805"/>
      <c r="F55" s="805"/>
      <c r="G55" s="805"/>
      <c r="H55" s="805"/>
      <c r="I55" s="805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436" t="s">
        <v>106</v>
      </c>
      <c r="B56" s="8" t="s">
        <v>519</v>
      </c>
      <c r="C56" s="806">
        <f>'KV_9.2.3.sz.mell'!C56</f>
        <v>0</v>
      </c>
      <c r="D56" s="1153"/>
      <c r="E56" s="805"/>
      <c r="F56" s="805"/>
      <c r="G56" s="805"/>
      <c r="H56" s="805"/>
      <c r="I56" s="805"/>
      <c r="J56" s="806">
        <f>D56+E56+F56+G56+H56+I56</f>
        <v>0</v>
      </c>
      <c r="K56" s="807">
        <f>C56+J56</f>
        <v>0</v>
      </c>
    </row>
    <row r="57" spans="1:11" ht="12" customHeight="1" thickBot="1" x14ac:dyDescent="0.25">
      <c r="A57" s="197" t="s">
        <v>19</v>
      </c>
      <c r="B57" s="122" t="s">
        <v>13</v>
      </c>
      <c r="C57" s="801">
        <f>'KV_9.2.3.sz.mell'!C57</f>
        <v>0</v>
      </c>
      <c r="D57" s="1154"/>
      <c r="E57" s="808"/>
      <c r="F57" s="808"/>
      <c r="G57" s="808"/>
      <c r="H57" s="808"/>
      <c r="I57" s="808"/>
      <c r="J57" s="801">
        <f>D57+E57+F57+G57+H57+I57</f>
        <v>0</v>
      </c>
      <c r="K57" s="302">
        <f>C57+J57</f>
        <v>0</v>
      </c>
    </row>
    <row r="58" spans="1:11" ht="12.95" customHeight="1" thickBot="1" x14ac:dyDescent="0.25">
      <c r="A58" s="197" t="s">
        <v>20</v>
      </c>
      <c r="B58" s="226" t="s">
        <v>524</v>
      </c>
      <c r="C58" s="809">
        <f>'KV_9.2.3.sz.mell'!C58</f>
        <v>0</v>
      </c>
      <c r="D58" s="809">
        <f t="shared" ref="D58:J58" si="11">+D46+D52+D57</f>
        <v>0</v>
      </c>
      <c r="E58" s="809">
        <f t="shared" si="11"/>
        <v>0</v>
      </c>
      <c r="F58" s="809">
        <f t="shared" si="11"/>
        <v>0</v>
      </c>
      <c r="G58" s="809">
        <f t="shared" si="11"/>
        <v>0</v>
      </c>
      <c r="H58" s="809">
        <f t="shared" si="11"/>
        <v>0</v>
      </c>
      <c r="I58" s="809">
        <f t="shared" si="11"/>
        <v>0</v>
      </c>
      <c r="J58" s="809">
        <f t="shared" si="11"/>
        <v>0</v>
      </c>
      <c r="K58" s="350">
        <f>+K46+K52+K57</f>
        <v>0</v>
      </c>
    </row>
    <row r="59" spans="1:11" ht="14.1" customHeight="1" thickBot="1" x14ac:dyDescent="0.25">
      <c r="C59" s="810">
        <f>'KV_9.2.3.sz.mell'!C59</f>
        <v>0</v>
      </c>
      <c r="D59" s="810"/>
      <c r="E59" s="811"/>
      <c r="F59" s="811"/>
      <c r="G59" s="811"/>
      <c r="H59" s="811"/>
      <c r="I59" s="811"/>
      <c r="J59" s="811"/>
      <c r="K59" s="607">
        <f>K44-K58</f>
        <v>0</v>
      </c>
    </row>
    <row r="60" spans="1:11" ht="12.95" customHeight="1" thickBot="1" x14ac:dyDescent="0.25">
      <c r="A60" s="229" t="s">
        <v>514</v>
      </c>
      <c r="B60" s="230"/>
      <c r="C60" s="813">
        <f>'KV_9.2.3.sz.mell'!C60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  <row r="61" spans="1:11" ht="12.95" customHeight="1" thickBot="1" x14ac:dyDescent="0.25">
      <c r="A61" s="229" t="s">
        <v>203</v>
      </c>
      <c r="B61" s="230"/>
      <c r="C61" s="813">
        <f>'KV_9.2.3.sz.mell'!C61</f>
        <v>0</v>
      </c>
      <c r="D61" s="1155"/>
      <c r="E61" s="812"/>
      <c r="F61" s="812"/>
      <c r="G61" s="812"/>
      <c r="H61" s="812"/>
      <c r="I61" s="812"/>
      <c r="J61" s="813">
        <f>D61+E61+F61+G61+H61+I61</f>
        <v>0</v>
      </c>
      <c r="K61" s="814">
        <f>C61+J61</f>
        <v>0</v>
      </c>
    </row>
  </sheetData>
  <sheetProtection sheet="1" formatCells="0"/>
  <customSheetViews>
    <customSheetView guid="{9A8A2574-4E4C-4A0E-A4B4-611EAAF4A38D}" scale="120">
      <selection activeCell="N31" sqref="N31"/>
      <pageMargins left="0.51181102362204722" right="0.51181102362204722" top="0.35433070866141736" bottom="0.27559055118110237" header="0.31496062992125984" footer="0.31496062992125984"/>
      <printOptions horizontalCentered="1"/>
      <pageSetup paperSize="9" scale="70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5:K45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2"/>
  <headerFooter alignWithMargins="0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C43" sqref="C4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CONCATENATE(ALAPADATOK!R13," melléklet ",RM_ALAPADATOK!A7," ",RM_ALAPADATOK!B7," ",RM_ALAPADATOK!C7," ",RM_ALAPADATOK!D7," ",RM_ALAPADATOK!E7," ",RM_ALAPADATOK!F7," ",RM_ALAPADATOK!G7," ",RM_ALAPADATOK!H7)</f>
        <v>6.2.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CONCATENATE(RM_ALAPADATOK!B13)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'KV_9.3.sz.mell'!C9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'KV_9.3.sz.mell'!C10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'KV_9.3.sz.mell'!C11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'KV_9.3.sz.mell'!C12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'KV_9.3.sz.mell'!C13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'KV_9.3.sz.mell'!C14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'KV_9.3.sz.mell'!C15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'KV_9.3.sz.mell'!C16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'KV_9.3.sz.mell'!C17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'KV_9.3.sz.mell'!C18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'KV_9.3.sz.mell'!C19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'KV_9.3.sz.mell'!C21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'KV_9.3.sz.mell'!C22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'KV_9.3.sz.mell'!C23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'KV_9.3.sz.mell'!C24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'KV_9.3.sz.mell'!C25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'KV_9.3.sz.mell'!C27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'KV_9.3.sz.mell'!C28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'KV_9.3.sz.mell'!C29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'KV_9.3.sz.mell'!C31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'KV_9.3.sz.mell'!C32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'KV_9.3.sz.mell'!C33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'KV_9.3.sz.mell'!C34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'KV_9.3.sz.mell'!C35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'KV_9.3.sz.mell'!C37</f>
        <v>54478389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'KV_9.3.sz.mell'!C38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'KV_9.3.sz.mell'!C39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'KV_9.3.sz.mell'!C40</f>
        <v>54478389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'KV_9.3.sz.mell'!C41</f>
        <v>54478389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54478389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'KV_9.3.sz.mell'!C45</f>
        <v>54478389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'KV_9.3.sz.mell'!C46</f>
        <v>35138598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'KV_9.3.sz.mell'!C47</f>
        <v>5200000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'KV_9.3.sz.mell'!C48</f>
        <v>14139791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'KV_9.3.sz.mell'!C49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'KV_9.3.sz.mell'!C50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'KV_9.3.sz.mell'!C52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'KV_9.3.sz.mell'!C53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'KV_9.3.sz.mell'!C54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'KV_9.3.sz.mell'!C55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'KV_9.3.sz.mell'!C56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'KV_9.3.sz.mell'!C57</f>
        <v>54478389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54478389</v>
      </c>
    </row>
    <row r="58" spans="1:11" ht="14.1" customHeight="1" thickBot="1" x14ac:dyDescent="0.25">
      <c r="C58" s="810">
        <f>'KV_9.3.sz.mell'!C58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'KV_9.3.sz.mell'!C59</f>
        <v>7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7</v>
      </c>
    </row>
    <row r="60" spans="1:11" ht="12.95" customHeight="1" thickBot="1" x14ac:dyDescent="0.25">
      <c r="A60" s="229" t="s">
        <v>203</v>
      </c>
      <c r="B60" s="230"/>
      <c r="C60" s="813">
        <f>'KV_9.3.sz.mell'!C60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A33">
      <selection activeCell="C43" sqref="C43"/>
      <pageMargins left="0.51181102362204722" right="0.51181102362204722" top="0.35433070866141736" bottom="0.27559055118110237" header="0.31496062992125984" footer="0.31496062992125984"/>
      <printOptions horizontalCentered="1"/>
      <pageSetup paperSize="9" scale="70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0" orientation="landscape" verticalDpi="300" r:id="rId2"/>
  <headerFooter alignWithMargins="0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25" zoomScale="120" zoomScaleNormal="120" workbookViewId="0">
      <selection activeCell="C43" sqref="C4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CONCATENATE(ALAPADATOK!R13,"1. melléklet ",RM_ALAPADATOK!A7," ",RM_ALAPADATOK!B7," ",RM_ALAPADATOK!C7," ",RM_ALAPADATOK!D7," ",RM_ALAPADATOK!E7," ",RM_ALAPADATOK!F7," ",RM_ALAPADATOK!G7," ",RM_ALAPADATOK!H7)</f>
        <v>6.2.1.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CONCATENATE('RM_6.3.sz.mell'!B2:J2)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'KV_9.3.1.sz.mell'!C8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'KV_9.3.1.sz.mell'!C9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'KV_9.3.1.sz.mell'!C10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'KV_9.3.1.sz.mell'!C11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'KV_9.3.1.sz.mell'!C12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'KV_9.3.1.sz.mell'!C13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'KV_9.3.1.sz.mell'!C14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'KV_9.3.1.sz.mell'!C15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'KV_9.3.1.sz.mell'!C16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'KV_9.3.1.sz.mell'!C17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'KV_9.3.1.sz.mell'!C18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'KV_9.3.1.sz.mell'!C19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'KV_9.3.1.sz.mell'!C20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'KV_9.3.1.sz.mell'!C21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'KV_9.3.1.sz.mell'!C22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'KV_9.3.1.sz.mell'!C23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'KV_9.3.1.sz.mell'!C24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'KV_9.3.1.sz.mell'!C25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'KV_9.3.1.sz.mell'!C26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'KV_9.3.1.sz.mell'!C27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'KV_9.3.1.sz.mell'!C28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'KV_9.3.1.sz.mell'!C29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'KV_9.3.1.sz.mell'!C30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'KV_9.3.1.sz.mell'!C31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'KV_9.3.1.sz.mell'!C32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'KV_9.3.1.sz.mell'!C33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'KV_9.3.1.sz.mell'!C34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'KV_9.3.1.sz.mell'!C35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'KV_9.3.1.sz.mell'!C36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'KV_9.3.1.sz.mell'!C37</f>
        <v>54478389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'KV_9.3.1.sz.mell'!C38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'KV_9.3.1.sz.mell'!C39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'KV_9.3.1.sz.mell'!C40</f>
        <v>54478389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'KV_9.3.1.sz.mell'!C41</f>
        <v>54478389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54478389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'KV_9.3.1.sz.mell'!C45</f>
        <v>54478389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'KV_9.3.1.sz.mell'!C46</f>
        <v>35138598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'KV_9.3.1.sz.mell'!C47</f>
        <v>5200000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'KV_9.3.1.sz.mell'!C48</f>
        <v>14139791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'KV_9.3.1.sz.mell'!C49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'KV_9.3.1.sz.mell'!C50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'KV_9.3.1.sz.mell'!C51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'KV_9.3.1.sz.mell'!C52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'KV_9.3.1.sz.mell'!C53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'KV_9.3.1.sz.mell'!C54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'KV_9.3.1.sz.mell'!C55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'KV_9.3.1.sz.mell'!C56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'KV_9.3.1.sz.mell'!C57</f>
        <v>54478389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54478389</v>
      </c>
    </row>
    <row r="58" spans="1:11" ht="14.1" customHeight="1" thickBot="1" x14ac:dyDescent="0.25">
      <c r="C58" s="810">
        <f>'KV_9.3.1.sz.mell'!C58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'KV_9.3.1.sz.mell'!C59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'KV_9.3.1.sz.mell'!C60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A25">
      <selection activeCell="C43" sqref="C4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topLeftCell="A33" zoomScale="120" zoomScaleNormal="120" workbookViewId="0">
      <selection activeCell="D52" sqref="D52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CONCATENATE(ALAPADATOK!R13,"2. melléklet ",RM_ALAPADATOK!A7," ",RM_ALAPADATOK!B7," ",RM_ALAPADATOK!C7," ",RM_ALAPADATOK!D7," ",RM_ALAPADATOK!E7," ",RM_ALAPADATOK!F7," ",RM_ALAPADATOK!G7," ",RM_ALAPADATOK!H7)</f>
        <v>6.2.2.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CONCATENATE('RM_6.3.1.sz.mell'!B2:J2)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CONCATENATE('RM_6.1.2.sz.mell'!B3:J3)</f>
        <v>Önként vállalt feladatok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59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'KV_9.3.2.sz.mell'!C8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'KV_9.3.2.sz.mell'!C9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'KV_9.3.2.sz.mell'!C10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'KV_9.3.2.sz.mell'!C11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'KV_9.3.2.sz.mell'!C12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'KV_9.3.2.sz.mell'!C13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'KV_9.3.2.sz.mell'!C14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'KV_9.3.2.sz.mell'!C15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'KV_9.3.2.sz.mell'!C16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'KV_9.3.2.sz.mell'!C17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'KV_9.3.2.sz.mell'!C18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'KV_9.3.2.sz.mell'!C19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'KV_9.3.2.sz.mell'!C20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'KV_9.3.2.sz.mell'!C21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'KV_9.3.2.sz.mell'!C22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'KV_9.3.2.sz.mell'!C23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'KV_9.3.2.sz.mell'!C24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'KV_9.3.2.sz.mell'!C25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'KV_9.3.2.sz.mell'!C26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'KV_9.3.2.sz.mell'!C27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'KV_9.3.2.sz.mell'!C28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'KV_9.3.2.sz.mell'!C29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'KV_9.3.2.sz.mell'!C30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'KV_9.3.2.sz.mell'!C31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'KV_9.3.2.sz.mell'!C32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'KV_9.3.2.sz.mell'!C33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'KV_9.3.2.sz.mell'!C34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'KV_9.3.2.sz.mell'!C35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'KV_9.3.2.sz.mell'!C36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'KV_9.3.2.sz.mell'!C37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'KV_9.3.2.sz.mell'!C38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'KV_9.3.2.sz.mell'!C39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'KV_9.3.2.sz.mell'!C40</f>
        <v>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'KV_9.3.2.sz.mell'!C41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'KV_9.3.2.sz.mell'!C45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3">
        <f>'KV_9.3.2.sz.mell'!C46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'KV_9.3.2.sz.mell'!C47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'KV_9.3.2.sz.mell'!C48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'KV_9.3.2.sz.mell'!C49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'KV_9.3.2.sz.mell'!C50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'KV_9.3.2.sz.mell'!C51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'KV_9.3.2.sz.mell'!C52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'KV_9.3.2.sz.mell'!C53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'KV_9.3.2.sz.mell'!C54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'KV_9.3.2.sz.mell'!C55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'KV_9.3.2.sz.mell'!C56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'KV_9.3.2.sz.mell'!C57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C58" s="810">
        <f>'KV_9.3.2.sz.mell'!C58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'KV_9.3.2.sz.mell'!C59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'KV_9.3.2.sz.mell'!C60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 topLeftCell="A33">
      <selection activeCell="D52" sqref="D52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CONCATENATE(ALAPADATOK!R13,"3. melléklet ",RM_ALAPADATOK!A7," ",RM_ALAPADATOK!B7," ",RM_ALAPADATOK!C7," ",RM_ALAPADATOK!D7," ",RM_ALAPADATOK!E7," ",RM_ALAPADATOK!F7," ",RM_ALAPADATOK!G7," ",RM_ALAPADATOK!H7)</f>
        <v>6.2.3.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CONCATENATE('RM_6.3.2.sz.mell'!B2:J2)</f>
        <v>Mezőzombori Polgármesteri Hivatal</v>
      </c>
      <c r="C2" s="2346"/>
      <c r="D2" s="2346"/>
      <c r="E2" s="2346"/>
      <c r="F2" s="2346"/>
      <c r="G2" s="2346"/>
      <c r="H2" s="2346"/>
      <c r="I2" s="2346"/>
      <c r="J2" s="2346"/>
      <c r="K2" s="608" t="s">
        <v>59</v>
      </c>
    </row>
    <row r="3" spans="1:11" s="440" customFormat="1" ht="23.1" customHeight="1" thickBot="1" x14ac:dyDescent="0.25">
      <c r="A3" s="609" t="s">
        <v>200</v>
      </c>
      <c r="B3" s="2347" t="str">
        <f>CONCATENATE('RM_6.1.3.sz.mell'!B3:J3)</f>
        <v>Államigazgatási feladatok 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426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'KV_9.3.3.sz.mell'!C8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'KV_9.3.3.sz.mell'!C9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'KV_9.3.3.sz.mell'!C10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'KV_9.3.3.sz.mell'!C11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'KV_9.3.3.sz.mell'!C12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'KV_9.3.3.sz.mell'!C13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'KV_9.3.3.sz.mell'!C14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'KV_9.3.3.sz.mell'!C15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'KV_9.3.3.sz.mell'!C16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'KV_9.3.3.sz.mell'!C17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'KV_9.3.3.sz.mell'!C18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'KV_9.3.3.sz.mell'!C19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'KV_9.3.3.sz.mell'!C20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'KV_9.3.3.sz.mell'!C21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'KV_9.3.3.sz.mell'!C22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'KV_9.3.3.sz.mell'!C23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'KV_9.3.3.sz.mell'!C24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'KV_9.3.3.sz.mell'!C25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'KV_9.3.3.sz.mell'!C26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266</v>
      </c>
      <c r="B29" s="438" t="s">
        <v>397</v>
      </c>
      <c r="C29" s="679">
        <f>'KV_9.3.3.sz.mell'!C27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267</v>
      </c>
      <c r="B30" s="439" t="s">
        <v>400</v>
      </c>
      <c r="C30" s="679">
        <f>'KV_9.3.3.sz.mell'!C28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268</v>
      </c>
      <c r="B31" s="796" t="s">
        <v>518</v>
      </c>
      <c r="C31" s="757">
        <f>'KV_9.3.3.sz.mell'!C29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'KV_9.3.3.sz.mell'!C30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'KV_9.3.3.sz.mell'!C31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'KV_9.3.3.sz.mell'!C32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'KV_9.3.3.sz.mell'!C33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'KV_9.3.3.sz.mell'!C34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'KV_9.3.3.sz.mell'!C35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'KV_9.3.3.sz.mell'!C36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'KV_9.3.3.sz.mell'!C37</f>
        <v>54478389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54478389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'KV_9.3.3.sz.mell'!C38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'KV_9.3.3.sz.mell'!C39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'KV_9.3.3.sz.mell'!C40</f>
        <v>54478389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54478389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'KV_9.3.3.sz.mell'!C41</f>
        <v>54478389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54478389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'KV_9.3.3.sz.mell'!C45</f>
        <v>54478389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54478389</v>
      </c>
    </row>
    <row r="46" spans="1:11" ht="12" customHeight="1" x14ac:dyDescent="0.2">
      <c r="A46" s="436" t="s">
        <v>97</v>
      </c>
      <c r="B46" s="9" t="s">
        <v>48</v>
      </c>
      <c r="C46" s="803">
        <f>'KV_9.3.3.sz.mell'!C46</f>
        <v>35138598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35138598</v>
      </c>
    </row>
    <row r="47" spans="1:11" ht="12" customHeight="1" x14ac:dyDescent="0.2">
      <c r="A47" s="436" t="s">
        <v>98</v>
      </c>
      <c r="B47" s="8" t="s">
        <v>181</v>
      </c>
      <c r="C47" s="806">
        <f>'KV_9.3.3.sz.mell'!C47</f>
        <v>5200000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5200000</v>
      </c>
    </row>
    <row r="48" spans="1:11" ht="12" customHeight="1" x14ac:dyDescent="0.2">
      <c r="A48" s="436" t="s">
        <v>99</v>
      </c>
      <c r="B48" s="8" t="s">
        <v>138</v>
      </c>
      <c r="C48" s="806">
        <f>'KV_9.3.3.sz.mell'!C48</f>
        <v>14139791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14139791</v>
      </c>
    </row>
    <row r="49" spans="1:11" ht="12" customHeight="1" x14ac:dyDescent="0.2">
      <c r="A49" s="436" t="s">
        <v>100</v>
      </c>
      <c r="B49" s="8" t="s">
        <v>182</v>
      </c>
      <c r="C49" s="806">
        <f>'KV_9.3.3.sz.mell'!C49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'KV_9.3.3.sz.mell'!C50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'KV_9.3.3.sz.mell'!C51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'KV_9.3.3.sz.mell'!C52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'KV_9.3.3.sz.mell'!C53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'KV_9.3.3.sz.mell'!C54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'KV_9.3.3.sz.mell'!C55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'KV_9.3.3.sz.mell'!C56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'KV_9.3.3.sz.mell'!C57</f>
        <v>54478389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54478389</v>
      </c>
    </row>
    <row r="58" spans="1:11" ht="14.1" customHeight="1" thickBot="1" x14ac:dyDescent="0.25">
      <c r="C58" s="810">
        <f>'KV_9.3.3.sz.mell'!C58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'KV_9.3.3.sz.mell'!C59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'KV_9.3.3.sz.mell'!C60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CONCATENATE(ALAPADATOK!R15," melléklet ",RM_ALAPADATOK!A7," ",RM_ALAPADATOK!B7," ",RM_ALAPADATOK!C7," ",RM_ALAPADATOK!D7," ",RM_ALAPADATOK!E7," ",RM_ALAPADATOK!F7," ",RM_ALAPADATOK!G7," ",RM_ALAPADATOK!H7)</f>
        <v>6.3.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CONCATENATE(RM_ALAPADATOK!B15)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">
        <v>759</v>
      </c>
      <c r="C3" s="2348"/>
      <c r="D3" s="2348"/>
      <c r="E3" s="2348"/>
      <c r="F3" s="2348"/>
      <c r="G3" s="2348"/>
      <c r="H3" s="2348"/>
      <c r="I3" s="2348"/>
      <c r="J3" s="2348"/>
      <c r="K3" s="772" t="s">
        <v>53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'KV_9.4.sz.mell'!C8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'KV_9.4.sz.mell'!C9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'KV_9.4.sz.mell'!C10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'KV_9.4.sz.mell'!C11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'KV_9.4.sz.mell'!C12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'KV_9.4.sz.mell'!C13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'KV_9.4.sz.mell'!C14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'KV_9.4.sz.mell'!C15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'KV_9.4.sz.mell'!C16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'KV_9.4.sz.mell'!C17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'KV_9.4.sz.mell'!C18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'KV_9.4.sz.mell'!C19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'KV_9.4.sz.mell'!C20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'KV_9.4.sz.mell'!C21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'KV_9.4.sz.mell'!C22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'KV_9.4.sz.mell'!C23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'KV_9.4.sz.mell'!C24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'KV_9.4.sz.mell'!C25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'KV_9.4.sz.mell'!C26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'KV_9.4.sz.mell'!C27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'KV_9.4.sz.mell'!C28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'KV_9.4.sz.mell'!C29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'KV_9.4.sz.mell'!C30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'KV_9.4.sz.mell'!C31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'KV_9.4.sz.mell'!C32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'KV_9.4.sz.mell'!C33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'KV_9.4.sz.mell'!C34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'KV_9.4.sz.mell'!C35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'KV_9.4.sz.mell'!C36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'KV_9.4.sz.mell'!C37</f>
        <v>68183100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68183100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'KV_9.4.sz.mell'!C38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'KV_9.4.sz.mell'!C39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'KV_9.4.sz.mell'!C40</f>
        <v>68183100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68183100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'KV_9.4.sz.mell'!C41</f>
        <v>68183100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68183100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'KV_9.4.sz.mell'!C45</f>
        <v>68183100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68183100</v>
      </c>
    </row>
    <row r="46" spans="1:11" ht="12" customHeight="1" x14ac:dyDescent="0.2">
      <c r="A46" s="436" t="s">
        <v>97</v>
      </c>
      <c r="B46" s="9" t="s">
        <v>48</v>
      </c>
      <c r="C46" s="803">
        <f>'KV_9.4.sz.mell'!C46</f>
        <v>53158531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53158531</v>
      </c>
    </row>
    <row r="47" spans="1:11" ht="12" customHeight="1" x14ac:dyDescent="0.2">
      <c r="A47" s="436" t="s">
        <v>98</v>
      </c>
      <c r="B47" s="8" t="s">
        <v>181</v>
      </c>
      <c r="C47" s="806">
        <f>'KV_9.4.sz.mell'!C47</f>
        <v>8353577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8353577</v>
      </c>
    </row>
    <row r="48" spans="1:11" ht="12" customHeight="1" x14ac:dyDescent="0.2">
      <c r="A48" s="436" t="s">
        <v>99</v>
      </c>
      <c r="B48" s="8" t="s">
        <v>138</v>
      </c>
      <c r="C48" s="806">
        <f>'KV_9.4.sz.mell'!C48</f>
        <v>6670992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6670992</v>
      </c>
    </row>
    <row r="49" spans="1:11" ht="12" customHeight="1" x14ac:dyDescent="0.2">
      <c r="A49" s="436" t="s">
        <v>100</v>
      </c>
      <c r="B49" s="8" t="s">
        <v>182</v>
      </c>
      <c r="C49" s="806">
        <f>'KV_9.4.sz.mell'!C49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'KV_9.4.sz.mell'!C50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'KV_9.4.sz.mell'!C51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'KV_9.4.sz.mell'!C52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'KV_9.4.sz.mell'!C53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'KV_9.4.sz.mell'!C54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'KV_9.4.sz.mell'!C55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'KV_9.4.sz.mell'!C56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'KV_9.4.sz.mell'!C57</f>
        <v>68183100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68183100</v>
      </c>
    </row>
    <row r="58" spans="1:11" ht="14.1" customHeight="1" thickBot="1" x14ac:dyDescent="0.25">
      <c r="C58" s="810">
        <f>'KV_9.4.sz.mell'!C58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'KV_9.4.sz.mell'!C59</f>
        <v>13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13</v>
      </c>
    </row>
    <row r="60" spans="1:11" ht="12.95" customHeight="1" thickBot="1" x14ac:dyDescent="0.25">
      <c r="A60" s="229" t="s">
        <v>203</v>
      </c>
      <c r="B60" s="230"/>
      <c r="C60" s="813">
        <f>'KV_9.4.sz.mell'!C60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3"/>
  </sheetPr>
  <dimension ref="A1:K60"/>
  <sheetViews>
    <sheetView zoomScale="120" zoomScaleNormal="120" workbookViewId="0">
      <selection activeCell="F53" sqref="F53"/>
    </sheetView>
  </sheetViews>
  <sheetFormatPr defaultRowHeight="12.75" x14ac:dyDescent="0.2"/>
  <cols>
    <col min="1" max="1" width="13.83203125" style="227" customWidth="1"/>
    <col min="2" max="2" width="60.6640625" style="228" customWidth="1"/>
    <col min="3" max="3" width="15.83203125" style="228" customWidth="1"/>
    <col min="4" max="10" width="13.83203125" style="228" customWidth="1"/>
    <col min="11" max="11" width="15.83203125" style="228" customWidth="1"/>
    <col min="12" max="16384" width="9.33203125" style="228"/>
  </cols>
  <sheetData>
    <row r="1" spans="1:11" s="208" customFormat="1" ht="15.95" customHeight="1" thickBot="1" x14ac:dyDescent="0.25">
      <c r="A1" s="585"/>
      <c r="B1" s="586"/>
      <c r="C1" s="586"/>
      <c r="D1" s="586"/>
      <c r="E1" s="586"/>
      <c r="F1" s="586"/>
      <c r="G1" s="586"/>
      <c r="H1" s="586"/>
      <c r="I1" s="586"/>
      <c r="J1" s="586"/>
      <c r="K1" s="580" t="str">
        <f>CONCATENATE(ALAPADATOK!R15,"1. melléklet ",RM_ALAPADATOK!A7," ",RM_ALAPADATOK!B7," ",RM_ALAPADATOK!C7," ",RM_ALAPADATOK!D7," ",RM_ALAPADATOK!E7," ",RM_ALAPADATOK!F7," ",RM_ALAPADATOK!G7," ",RM_ALAPADATOK!H7)</f>
        <v>6.3.1. melléklet a … / 2021. ( ……. ) önkormányzati rendelethez</v>
      </c>
    </row>
    <row r="2" spans="1:11" s="440" customFormat="1" ht="36" x14ac:dyDescent="0.2">
      <c r="A2" s="587" t="s">
        <v>201</v>
      </c>
      <c r="B2" s="2345" t="str">
        <f>CONCATENATE('RM_6.4.sz.mell'!B2:J2)</f>
        <v>Mezőzombori Bóbita Óvoda</v>
      </c>
      <c r="C2" s="2346"/>
      <c r="D2" s="2346"/>
      <c r="E2" s="2346"/>
      <c r="F2" s="2346"/>
      <c r="G2" s="2346"/>
      <c r="H2" s="2346"/>
      <c r="I2" s="2346"/>
      <c r="J2" s="2346"/>
      <c r="K2" s="608" t="s">
        <v>426</v>
      </c>
    </row>
    <row r="3" spans="1:11" s="440" customFormat="1" ht="23.1" customHeight="1" thickBot="1" x14ac:dyDescent="0.25">
      <c r="A3" s="609" t="s">
        <v>200</v>
      </c>
      <c r="B3" s="2347" t="str">
        <f>CONCATENATE('RM_6.1.1.sz.mell'!B3:J3)</f>
        <v>Kötelező feladtok bevételeinek, kiadásainak módosítása</v>
      </c>
      <c r="C3" s="2348"/>
      <c r="D3" s="2348"/>
      <c r="E3" s="2348"/>
      <c r="F3" s="2348"/>
      <c r="G3" s="2348"/>
      <c r="H3" s="2348"/>
      <c r="I3" s="2348"/>
      <c r="J3" s="2348"/>
      <c r="K3" s="772" t="s">
        <v>58</v>
      </c>
    </row>
    <row r="4" spans="1:11" s="440" customFormat="1" ht="12.95" customHeight="1" thickBot="1" x14ac:dyDescent="0.25">
      <c r="A4" s="773"/>
      <c r="B4" s="774"/>
      <c r="C4" s="775"/>
      <c r="D4" s="775"/>
      <c r="E4" s="775"/>
      <c r="F4" s="775"/>
      <c r="G4" s="775"/>
      <c r="H4" s="775"/>
      <c r="I4" s="775"/>
      <c r="J4" s="775"/>
      <c r="K4" s="776" t="s">
        <v>559</v>
      </c>
    </row>
    <row r="5" spans="1:11" s="441" customFormat="1" ht="14.1" customHeight="1" x14ac:dyDescent="0.2">
      <c r="A5" s="2349" t="s">
        <v>68</v>
      </c>
      <c r="B5" s="2333" t="s">
        <v>16</v>
      </c>
      <c r="C5" s="2333" t="s">
        <v>760</v>
      </c>
      <c r="D5" s="2333" t="str">
        <f>CONCATENATE('RM_6.1.sz.mell'!D5:I5)</f>
        <v xml:space="preserve">… . sz. módosítás </v>
      </c>
      <c r="E5" s="2333" t="str">
        <f>CONCATENATE('RM_6.1.sz.mell'!E5)</f>
        <v xml:space="preserve">… . sz. módosítás </v>
      </c>
      <c r="F5" s="2333" t="str">
        <f>CONCATENATE('RM_6.1.sz.mell'!F5)</f>
        <v xml:space="preserve">… . sz. módosítás </v>
      </c>
      <c r="G5" s="2333" t="str">
        <f>CONCATENATE('RM_6.1.sz.mell'!G5)</f>
        <v xml:space="preserve">… . sz. módosítás </v>
      </c>
      <c r="H5" s="2333" t="str">
        <f>CONCATENATE('RM_6.1.sz.mell'!H5)</f>
        <v xml:space="preserve">… . sz. módosítás </v>
      </c>
      <c r="I5" s="2333" t="str">
        <f>CONCATENATE('RM_6.1.sz.mell'!I5)</f>
        <v xml:space="preserve">… . sz. módosítás </v>
      </c>
      <c r="J5" s="2333" t="s">
        <v>761</v>
      </c>
      <c r="K5" s="2336" t="str">
        <f>CONCATENATE('RM_6.1.sz.mell'!K5)</f>
        <v>….számú módosítás utáni előirányzat</v>
      </c>
    </row>
    <row r="6" spans="1:11" ht="12.75" customHeight="1" x14ac:dyDescent="0.2">
      <c r="A6" s="2350"/>
      <c r="B6" s="2352"/>
      <c r="C6" s="2334"/>
      <c r="D6" s="2334"/>
      <c r="E6" s="2334"/>
      <c r="F6" s="2334"/>
      <c r="G6" s="2334"/>
      <c r="H6" s="2334"/>
      <c r="I6" s="2334"/>
      <c r="J6" s="2334"/>
      <c r="K6" s="2337"/>
    </row>
    <row r="7" spans="1:11" s="442" customFormat="1" ht="9.9499999999999993" customHeight="1" thickBot="1" x14ac:dyDescent="0.25">
      <c r="A7" s="2351"/>
      <c r="B7" s="2353"/>
      <c r="C7" s="2335"/>
      <c r="D7" s="2335"/>
      <c r="E7" s="2335"/>
      <c r="F7" s="2335"/>
      <c r="G7" s="2335"/>
      <c r="H7" s="2335"/>
      <c r="I7" s="2335"/>
      <c r="J7" s="2335"/>
      <c r="K7" s="2338"/>
    </row>
    <row r="8" spans="1:11" s="778" customFormat="1" ht="10.5" customHeight="1" thickBot="1" x14ac:dyDescent="0.25">
      <c r="A8" s="598" t="s">
        <v>488</v>
      </c>
      <c r="B8" s="599" t="s">
        <v>489</v>
      </c>
      <c r="C8" s="599" t="s">
        <v>490</v>
      </c>
      <c r="D8" s="599" t="s">
        <v>492</v>
      </c>
      <c r="E8" s="599" t="s">
        <v>491</v>
      </c>
      <c r="F8" s="599" t="s">
        <v>749</v>
      </c>
      <c r="G8" s="599" t="s">
        <v>494</v>
      </c>
      <c r="H8" s="599" t="s">
        <v>495</v>
      </c>
      <c r="I8" s="599" t="s">
        <v>741</v>
      </c>
      <c r="J8" s="777" t="s">
        <v>742</v>
      </c>
      <c r="K8" s="751" t="s">
        <v>743</v>
      </c>
    </row>
    <row r="9" spans="1:11" s="778" customFormat="1" ht="10.5" customHeight="1" thickBot="1" x14ac:dyDescent="0.25">
      <c r="A9" s="2339" t="s">
        <v>55</v>
      </c>
      <c r="B9" s="2340"/>
      <c r="C9" s="2340"/>
      <c r="D9" s="2340"/>
      <c r="E9" s="2340"/>
      <c r="F9" s="2340"/>
      <c r="G9" s="2340"/>
      <c r="H9" s="2340"/>
      <c r="I9" s="2340"/>
      <c r="J9" s="2340"/>
      <c r="K9" s="2341"/>
    </row>
    <row r="10" spans="1:11" s="353" customFormat="1" ht="12" customHeight="1" thickBot="1" x14ac:dyDescent="0.25">
      <c r="A10" s="189" t="s">
        <v>17</v>
      </c>
      <c r="B10" s="217" t="s">
        <v>515</v>
      </c>
      <c r="C10" s="297">
        <f>'KV_9.4.1.sz.mell'!C8</f>
        <v>0</v>
      </c>
      <c r="D10" s="297">
        <f t="shared" ref="D10:K10" si="0">SUM(D11:D21)</f>
        <v>0</v>
      </c>
      <c r="E10" s="297">
        <f t="shared" si="0"/>
        <v>0</v>
      </c>
      <c r="F10" s="297">
        <f t="shared" si="0"/>
        <v>0</v>
      </c>
      <c r="G10" s="297">
        <f t="shared" si="0"/>
        <v>0</v>
      </c>
      <c r="H10" s="297">
        <f t="shared" si="0"/>
        <v>0</v>
      </c>
      <c r="I10" s="297">
        <f t="shared" si="0"/>
        <v>0</v>
      </c>
      <c r="J10" s="297">
        <f t="shared" si="0"/>
        <v>0</v>
      </c>
      <c r="K10" s="297">
        <f t="shared" si="0"/>
        <v>0</v>
      </c>
    </row>
    <row r="11" spans="1:11" s="353" customFormat="1" ht="12" customHeight="1" x14ac:dyDescent="0.2">
      <c r="A11" s="435" t="s">
        <v>97</v>
      </c>
      <c r="B11" s="10" t="s">
        <v>272</v>
      </c>
      <c r="C11" s="684">
        <f>'KV_9.4.1.sz.mell'!C9</f>
        <v>0</v>
      </c>
      <c r="D11" s="483"/>
      <c r="E11" s="779"/>
      <c r="F11" s="779"/>
      <c r="G11" s="779"/>
      <c r="H11" s="779"/>
      <c r="I11" s="779"/>
      <c r="J11" s="780">
        <f>D11+E11+F11+G11+H11+I11</f>
        <v>0</v>
      </c>
      <c r="K11" s="781">
        <f>C11+J11</f>
        <v>0</v>
      </c>
    </row>
    <row r="12" spans="1:11" s="353" customFormat="1" ht="12" customHeight="1" x14ac:dyDescent="0.2">
      <c r="A12" s="436" t="s">
        <v>98</v>
      </c>
      <c r="B12" s="8" t="s">
        <v>273</v>
      </c>
      <c r="C12" s="686">
        <f>'KV_9.4.1.sz.mell'!C10</f>
        <v>0</v>
      </c>
      <c r="D12" s="383"/>
      <c r="E12" s="782"/>
      <c r="F12" s="782"/>
      <c r="G12" s="782"/>
      <c r="H12" s="782"/>
      <c r="I12" s="782"/>
      <c r="J12" s="783">
        <f t="shared" ref="J12:J21" si="1">D12+E12+F12+G12+H12+I12</f>
        <v>0</v>
      </c>
      <c r="K12" s="781">
        <f t="shared" ref="K12:K21" si="2">C12+J12</f>
        <v>0</v>
      </c>
    </row>
    <row r="13" spans="1:11" s="353" customFormat="1" ht="12" customHeight="1" x14ac:dyDescent="0.2">
      <c r="A13" s="436" t="s">
        <v>99</v>
      </c>
      <c r="B13" s="8" t="s">
        <v>274</v>
      </c>
      <c r="C13" s="686">
        <f>'KV_9.4.1.sz.mell'!C11</f>
        <v>0</v>
      </c>
      <c r="D13" s="383"/>
      <c r="E13" s="782"/>
      <c r="F13" s="782"/>
      <c r="G13" s="782"/>
      <c r="H13" s="782"/>
      <c r="I13" s="782"/>
      <c r="J13" s="783">
        <f t="shared" si="1"/>
        <v>0</v>
      </c>
      <c r="K13" s="781">
        <f t="shared" si="2"/>
        <v>0</v>
      </c>
    </row>
    <row r="14" spans="1:11" s="353" customFormat="1" ht="12" customHeight="1" x14ac:dyDescent="0.2">
      <c r="A14" s="436" t="s">
        <v>100</v>
      </c>
      <c r="B14" s="8" t="s">
        <v>275</v>
      </c>
      <c r="C14" s="686">
        <f>'KV_9.4.1.sz.mell'!C12</f>
        <v>0</v>
      </c>
      <c r="D14" s="383"/>
      <c r="E14" s="782"/>
      <c r="F14" s="782"/>
      <c r="G14" s="782"/>
      <c r="H14" s="782"/>
      <c r="I14" s="782"/>
      <c r="J14" s="783">
        <f t="shared" si="1"/>
        <v>0</v>
      </c>
      <c r="K14" s="781">
        <f t="shared" si="2"/>
        <v>0</v>
      </c>
    </row>
    <row r="15" spans="1:11" s="353" customFormat="1" ht="12" customHeight="1" x14ac:dyDescent="0.2">
      <c r="A15" s="436" t="s">
        <v>146</v>
      </c>
      <c r="B15" s="8" t="s">
        <v>276</v>
      </c>
      <c r="C15" s="686">
        <f>'KV_9.4.1.sz.mell'!C13</f>
        <v>0</v>
      </c>
      <c r="D15" s="383"/>
      <c r="E15" s="782"/>
      <c r="F15" s="782"/>
      <c r="G15" s="782"/>
      <c r="H15" s="782"/>
      <c r="I15" s="782"/>
      <c r="J15" s="783">
        <f t="shared" si="1"/>
        <v>0</v>
      </c>
      <c r="K15" s="781">
        <f t="shared" si="2"/>
        <v>0</v>
      </c>
    </row>
    <row r="16" spans="1:11" s="353" customFormat="1" ht="12" customHeight="1" x14ac:dyDescent="0.2">
      <c r="A16" s="436" t="s">
        <v>101</v>
      </c>
      <c r="B16" s="8" t="s">
        <v>394</v>
      </c>
      <c r="C16" s="686">
        <f>'KV_9.4.1.sz.mell'!C14</f>
        <v>0</v>
      </c>
      <c r="D16" s="383"/>
      <c r="E16" s="782"/>
      <c r="F16" s="782"/>
      <c r="G16" s="782"/>
      <c r="H16" s="782"/>
      <c r="I16" s="782"/>
      <c r="J16" s="783">
        <f t="shared" si="1"/>
        <v>0</v>
      </c>
      <c r="K16" s="781">
        <f t="shared" si="2"/>
        <v>0</v>
      </c>
    </row>
    <row r="17" spans="1:11" s="353" customFormat="1" ht="12" customHeight="1" x14ac:dyDescent="0.2">
      <c r="A17" s="436" t="s">
        <v>102</v>
      </c>
      <c r="B17" s="7" t="s">
        <v>395</v>
      </c>
      <c r="C17" s="686">
        <f>'KV_9.4.1.sz.mell'!C15</f>
        <v>0</v>
      </c>
      <c r="D17" s="383"/>
      <c r="E17" s="782"/>
      <c r="F17" s="782"/>
      <c r="G17" s="782"/>
      <c r="H17" s="782"/>
      <c r="I17" s="782"/>
      <c r="J17" s="783">
        <f t="shared" si="1"/>
        <v>0</v>
      </c>
      <c r="K17" s="781">
        <f t="shared" si="2"/>
        <v>0</v>
      </c>
    </row>
    <row r="18" spans="1:11" s="353" customFormat="1" ht="12" customHeight="1" x14ac:dyDescent="0.2">
      <c r="A18" s="436" t="s">
        <v>112</v>
      </c>
      <c r="B18" s="8" t="s">
        <v>279</v>
      </c>
      <c r="C18" s="686">
        <f>'KV_9.4.1.sz.mell'!C16</f>
        <v>0</v>
      </c>
      <c r="D18" s="383"/>
      <c r="E18" s="782"/>
      <c r="F18" s="782"/>
      <c r="G18" s="782"/>
      <c r="H18" s="782"/>
      <c r="I18" s="782"/>
      <c r="J18" s="783">
        <f t="shared" si="1"/>
        <v>0</v>
      </c>
      <c r="K18" s="781">
        <f t="shared" si="2"/>
        <v>0</v>
      </c>
    </row>
    <row r="19" spans="1:11" s="443" customFormat="1" ht="12" customHeight="1" x14ac:dyDescent="0.2">
      <c r="A19" s="436" t="s">
        <v>113</v>
      </c>
      <c r="B19" s="8" t="s">
        <v>280</v>
      </c>
      <c r="C19" s="686">
        <f>'KV_9.4.1.sz.mell'!C17</f>
        <v>0</v>
      </c>
      <c r="D19" s="383"/>
      <c r="E19" s="782"/>
      <c r="F19" s="782"/>
      <c r="G19" s="782"/>
      <c r="H19" s="782"/>
      <c r="I19" s="782"/>
      <c r="J19" s="783">
        <f t="shared" si="1"/>
        <v>0</v>
      </c>
      <c r="K19" s="781">
        <f t="shared" si="2"/>
        <v>0</v>
      </c>
    </row>
    <row r="20" spans="1:11" s="443" customFormat="1" ht="12" customHeight="1" x14ac:dyDescent="0.2">
      <c r="A20" s="436" t="s">
        <v>114</v>
      </c>
      <c r="B20" s="8" t="s">
        <v>431</v>
      </c>
      <c r="C20" s="686">
        <f>'KV_9.4.1.sz.mell'!C18</f>
        <v>0</v>
      </c>
      <c r="D20" s="383"/>
      <c r="E20" s="782"/>
      <c r="F20" s="782"/>
      <c r="G20" s="782"/>
      <c r="H20" s="782"/>
      <c r="I20" s="782"/>
      <c r="J20" s="783">
        <f t="shared" si="1"/>
        <v>0</v>
      </c>
      <c r="K20" s="781">
        <f t="shared" si="2"/>
        <v>0</v>
      </c>
    </row>
    <row r="21" spans="1:11" s="443" customFormat="1" ht="12" customHeight="1" thickBot="1" x14ac:dyDescent="0.25">
      <c r="A21" s="784" t="s">
        <v>115</v>
      </c>
      <c r="B21" s="7" t="s">
        <v>281</v>
      </c>
      <c r="C21" s="688">
        <f>'KV_9.4.1.sz.mell'!C19</f>
        <v>0</v>
      </c>
      <c r="D21" s="385"/>
      <c r="E21" s="785"/>
      <c r="F21" s="785"/>
      <c r="G21" s="785"/>
      <c r="H21" s="785"/>
      <c r="I21" s="785"/>
      <c r="J21" s="786">
        <f t="shared" si="1"/>
        <v>0</v>
      </c>
      <c r="K21" s="781">
        <f t="shared" si="2"/>
        <v>0</v>
      </c>
    </row>
    <row r="22" spans="1:11" s="353" customFormat="1" ht="12" customHeight="1" thickBot="1" x14ac:dyDescent="0.25">
      <c r="A22" s="189" t="s">
        <v>18</v>
      </c>
      <c r="B22" s="217" t="s">
        <v>396</v>
      </c>
      <c r="C22" s="297">
        <f>'KV_9.4.1.sz.mell'!C20</f>
        <v>0</v>
      </c>
      <c r="D22" s="297">
        <f t="shared" ref="D22:J22" si="3">SUM(D23:D25)</f>
        <v>0</v>
      </c>
      <c r="E22" s="297">
        <f t="shared" si="3"/>
        <v>0</v>
      </c>
      <c r="F22" s="297">
        <f t="shared" si="3"/>
        <v>0</v>
      </c>
      <c r="G22" s="297">
        <f t="shared" si="3"/>
        <v>0</v>
      </c>
      <c r="H22" s="297">
        <f t="shared" si="3"/>
        <v>0</v>
      </c>
      <c r="I22" s="297">
        <f t="shared" si="3"/>
        <v>0</v>
      </c>
      <c r="J22" s="297">
        <f t="shared" si="3"/>
        <v>0</v>
      </c>
      <c r="K22" s="346">
        <f>SUM(K23:K25)</f>
        <v>0</v>
      </c>
    </row>
    <row r="23" spans="1:11" s="443" customFormat="1" ht="12" customHeight="1" x14ac:dyDescent="0.2">
      <c r="A23" s="437" t="s">
        <v>103</v>
      </c>
      <c r="B23" s="9" t="s">
        <v>255</v>
      </c>
      <c r="C23" s="668">
        <f>'KV_9.4.1.sz.mell'!C21</f>
        <v>0</v>
      </c>
      <c r="D23" s="384"/>
      <c r="E23" s="787"/>
      <c r="F23" s="787"/>
      <c r="G23" s="787"/>
      <c r="H23" s="787"/>
      <c r="I23" s="787"/>
      <c r="J23" s="788">
        <f>D23+E23+F23+G23+H23+I23</f>
        <v>0</v>
      </c>
      <c r="K23" s="781">
        <f>C23+J23</f>
        <v>0</v>
      </c>
    </row>
    <row r="24" spans="1:11" s="443" customFormat="1" ht="12" customHeight="1" x14ac:dyDescent="0.2">
      <c r="A24" s="436" t="s">
        <v>104</v>
      </c>
      <c r="B24" s="8" t="s">
        <v>397</v>
      </c>
      <c r="C24" s="686">
        <f>'KV_9.4.1.sz.mell'!C22</f>
        <v>0</v>
      </c>
      <c r="D24" s="383"/>
      <c r="E24" s="782"/>
      <c r="F24" s="782"/>
      <c r="G24" s="782"/>
      <c r="H24" s="782"/>
      <c r="I24" s="782"/>
      <c r="J24" s="783">
        <f>D24+E24+F24+G24+H24+I24</f>
        <v>0</v>
      </c>
      <c r="K24" s="789">
        <f>C24+J24</f>
        <v>0</v>
      </c>
    </row>
    <row r="25" spans="1:11" s="443" customFormat="1" ht="12" customHeight="1" x14ac:dyDescent="0.2">
      <c r="A25" s="436" t="s">
        <v>105</v>
      </c>
      <c r="B25" s="8" t="s">
        <v>398</v>
      </c>
      <c r="C25" s="686">
        <f>'KV_9.4.1.sz.mell'!C23</f>
        <v>0</v>
      </c>
      <c r="D25" s="383"/>
      <c r="E25" s="782"/>
      <c r="F25" s="782"/>
      <c r="G25" s="782"/>
      <c r="H25" s="782"/>
      <c r="I25" s="782"/>
      <c r="J25" s="783">
        <f>D25+E25+F25+G25+H25+I25</f>
        <v>0</v>
      </c>
      <c r="K25" s="789">
        <f>C25+J25</f>
        <v>0</v>
      </c>
    </row>
    <row r="26" spans="1:11" s="443" customFormat="1" ht="12" customHeight="1" thickBot="1" x14ac:dyDescent="0.25">
      <c r="A26" s="436" t="s">
        <v>106</v>
      </c>
      <c r="B26" s="12" t="s">
        <v>516</v>
      </c>
      <c r="C26" s="688">
        <f>'KV_9.4.1.sz.mell'!C24</f>
        <v>0</v>
      </c>
      <c r="D26" s="385"/>
      <c r="E26" s="785"/>
      <c r="F26" s="785"/>
      <c r="G26" s="785"/>
      <c r="H26" s="785"/>
      <c r="I26" s="785"/>
      <c r="J26" s="790">
        <f>D26+E26+F26+G26+H26+I26</f>
        <v>0</v>
      </c>
      <c r="K26" s="791">
        <f>C26+J26</f>
        <v>0</v>
      </c>
    </row>
    <row r="27" spans="1:11" s="443" customFormat="1" ht="12" customHeight="1" thickBot="1" x14ac:dyDescent="0.25">
      <c r="A27" s="197" t="s">
        <v>19</v>
      </c>
      <c r="B27" s="122" t="s">
        <v>172</v>
      </c>
      <c r="C27" s="389">
        <f>'KV_9.4.1.sz.mell'!C25</f>
        <v>0</v>
      </c>
      <c r="D27" s="496"/>
      <c r="E27" s="792"/>
      <c r="F27" s="792"/>
      <c r="G27" s="792"/>
      <c r="H27" s="792"/>
      <c r="I27" s="792"/>
      <c r="J27" s="790">
        <f>D27+E27+F27+G27+H27+I27</f>
        <v>0</v>
      </c>
      <c r="K27" s="302">
        <f>C27+J27</f>
        <v>0</v>
      </c>
    </row>
    <row r="28" spans="1:11" s="443" customFormat="1" ht="12" customHeight="1" thickBot="1" x14ac:dyDescent="0.25">
      <c r="A28" s="197" t="s">
        <v>20</v>
      </c>
      <c r="B28" s="122" t="s">
        <v>517</v>
      </c>
      <c r="C28" s="297">
        <f>'KV_9.4.1.sz.mell'!C26</f>
        <v>0</v>
      </c>
      <c r="D28" s="297">
        <f t="shared" ref="D28:K28" si="4">D29+D30</f>
        <v>0</v>
      </c>
      <c r="E28" s="297">
        <f t="shared" si="4"/>
        <v>0</v>
      </c>
      <c r="F28" s="297">
        <f t="shared" si="4"/>
        <v>0</v>
      </c>
      <c r="G28" s="297">
        <f t="shared" si="4"/>
        <v>0</v>
      </c>
      <c r="H28" s="297">
        <f t="shared" si="4"/>
        <v>0</v>
      </c>
      <c r="I28" s="297">
        <f t="shared" si="4"/>
        <v>0</v>
      </c>
      <c r="J28" s="297">
        <f t="shared" si="4"/>
        <v>0</v>
      </c>
      <c r="K28" s="346">
        <f t="shared" si="4"/>
        <v>0</v>
      </c>
    </row>
    <row r="29" spans="1:11" s="443" customFormat="1" ht="12" customHeight="1" x14ac:dyDescent="0.2">
      <c r="A29" s="437" t="s">
        <v>265</v>
      </c>
      <c r="B29" s="438" t="s">
        <v>397</v>
      </c>
      <c r="C29" s="679">
        <f>'KV_9.4.1.sz.mell'!C27</f>
        <v>0</v>
      </c>
      <c r="D29" s="386"/>
      <c r="E29" s="795"/>
      <c r="F29" s="795"/>
      <c r="G29" s="795"/>
      <c r="H29" s="795"/>
      <c r="I29" s="795"/>
      <c r="J29" s="788">
        <f>D29+E29+F29+G29+H29+I29</f>
        <v>0</v>
      </c>
      <c r="K29" s="781">
        <f>C29+J29</f>
        <v>0</v>
      </c>
    </row>
    <row r="30" spans="1:11" s="443" customFormat="1" ht="12" customHeight="1" x14ac:dyDescent="0.2">
      <c r="A30" s="437" t="s">
        <v>266</v>
      </c>
      <c r="B30" s="439" t="s">
        <v>400</v>
      </c>
      <c r="C30" s="679">
        <f>'KV_9.4.1.sz.mell'!C28</f>
        <v>0</v>
      </c>
      <c r="D30" s="386"/>
      <c r="E30" s="795"/>
      <c r="F30" s="795"/>
      <c r="G30" s="795"/>
      <c r="H30" s="795"/>
      <c r="I30" s="795"/>
      <c r="J30" s="788">
        <f>D30+E30+F30+G30+H30+I30</f>
        <v>0</v>
      </c>
      <c r="K30" s="781">
        <f>C30+J30</f>
        <v>0</v>
      </c>
    </row>
    <row r="31" spans="1:11" s="443" customFormat="1" ht="12" customHeight="1" thickBot="1" x14ac:dyDescent="0.25">
      <c r="A31" s="436" t="s">
        <v>267</v>
      </c>
      <c r="B31" s="796" t="s">
        <v>518</v>
      </c>
      <c r="C31" s="757">
        <f>'KV_9.4.1.sz.mell'!C29</f>
        <v>0</v>
      </c>
      <c r="D31" s="387"/>
      <c r="E31" s="797"/>
      <c r="F31" s="797"/>
      <c r="G31" s="797"/>
      <c r="H31" s="797"/>
      <c r="I31" s="797"/>
      <c r="J31" s="788">
        <f>D31+E31+F31+G31+H31+I31</f>
        <v>0</v>
      </c>
      <c r="K31" s="781">
        <f>C31+J31</f>
        <v>0</v>
      </c>
    </row>
    <row r="32" spans="1:11" s="443" customFormat="1" ht="12" customHeight="1" thickBot="1" x14ac:dyDescent="0.25">
      <c r="A32" s="197" t="s">
        <v>21</v>
      </c>
      <c r="B32" s="122" t="s">
        <v>401</v>
      </c>
      <c r="C32" s="297">
        <f>'KV_9.4.1.sz.mell'!C30</f>
        <v>0</v>
      </c>
      <c r="D32" s="297">
        <f t="shared" ref="D32:J32" si="5">+D33+D34+D35</f>
        <v>0</v>
      </c>
      <c r="E32" s="297">
        <f t="shared" si="5"/>
        <v>0</v>
      </c>
      <c r="F32" s="297">
        <f t="shared" si="5"/>
        <v>0</v>
      </c>
      <c r="G32" s="297">
        <f t="shared" si="5"/>
        <v>0</v>
      </c>
      <c r="H32" s="297">
        <f t="shared" si="5"/>
        <v>0</v>
      </c>
      <c r="I32" s="297">
        <f t="shared" si="5"/>
        <v>0</v>
      </c>
      <c r="J32" s="297">
        <f t="shared" si="5"/>
        <v>0</v>
      </c>
      <c r="K32" s="346">
        <f>+K33+K34+K35</f>
        <v>0</v>
      </c>
    </row>
    <row r="33" spans="1:11" s="443" customFormat="1" ht="12" customHeight="1" x14ac:dyDescent="0.2">
      <c r="A33" s="437" t="s">
        <v>90</v>
      </c>
      <c r="B33" s="438" t="s">
        <v>286</v>
      </c>
      <c r="C33" s="672">
        <f>'KV_9.4.1.sz.mell'!C31</f>
        <v>0</v>
      </c>
      <c r="D33" s="447"/>
      <c r="E33" s="794"/>
      <c r="F33" s="794"/>
      <c r="G33" s="794"/>
      <c r="H33" s="794"/>
      <c r="I33" s="794"/>
      <c r="J33" s="788">
        <f>D33+E33+F33+G33+H33+I33</f>
        <v>0</v>
      </c>
      <c r="K33" s="781">
        <f>C33+J33</f>
        <v>0</v>
      </c>
    </row>
    <row r="34" spans="1:11" s="443" customFormat="1" ht="12" customHeight="1" x14ac:dyDescent="0.2">
      <c r="A34" s="437" t="s">
        <v>91</v>
      </c>
      <c r="B34" s="439" t="s">
        <v>287</v>
      </c>
      <c r="C34" s="679">
        <f>'KV_9.4.1.sz.mell'!C32</f>
        <v>0</v>
      </c>
      <c r="D34" s="386"/>
      <c r="E34" s="795"/>
      <c r="F34" s="795"/>
      <c r="G34" s="795"/>
      <c r="H34" s="795"/>
      <c r="I34" s="795"/>
      <c r="J34" s="788">
        <f>D34+E34+F34+G34+H34+I34</f>
        <v>0</v>
      </c>
      <c r="K34" s="781">
        <f>C34+J34</f>
        <v>0</v>
      </c>
    </row>
    <row r="35" spans="1:11" s="443" customFormat="1" ht="12" customHeight="1" thickBot="1" x14ac:dyDescent="0.25">
      <c r="A35" s="436" t="s">
        <v>92</v>
      </c>
      <c r="B35" s="796" t="s">
        <v>288</v>
      </c>
      <c r="C35" s="757">
        <f>'KV_9.4.1.sz.mell'!C33</f>
        <v>0</v>
      </c>
      <c r="D35" s="387"/>
      <c r="E35" s="797"/>
      <c r="F35" s="797"/>
      <c r="G35" s="797"/>
      <c r="H35" s="797"/>
      <c r="I35" s="797"/>
      <c r="J35" s="788">
        <f>D35+E35+F35+G35+H35+I35</f>
        <v>0</v>
      </c>
      <c r="K35" s="798">
        <f>C35+J35</f>
        <v>0</v>
      </c>
    </row>
    <row r="36" spans="1:11" s="353" customFormat="1" ht="12" customHeight="1" thickBot="1" x14ac:dyDescent="0.25">
      <c r="A36" s="197" t="s">
        <v>22</v>
      </c>
      <c r="B36" s="122" t="s">
        <v>371</v>
      </c>
      <c r="C36" s="389">
        <f>'KV_9.4.1.sz.mell'!C34</f>
        <v>0</v>
      </c>
      <c r="D36" s="496"/>
      <c r="E36" s="792"/>
      <c r="F36" s="792"/>
      <c r="G36" s="792"/>
      <c r="H36" s="792"/>
      <c r="I36" s="792"/>
      <c r="J36" s="297">
        <f>D36+E36+F36+G36+H36+I36</f>
        <v>0</v>
      </c>
      <c r="K36" s="302">
        <f>C36+J36</f>
        <v>0</v>
      </c>
    </row>
    <row r="37" spans="1:11" s="353" customFormat="1" ht="12" customHeight="1" thickBot="1" x14ac:dyDescent="0.25">
      <c r="A37" s="197" t="s">
        <v>23</v>
      </c>
      <c r="B37" s="122" t="s">
        <v>402</v>
      </c>
      <c r="C37" s="389">
        <f>'KV_9.4.1.sz.mell'!C35</f>
        <v>0</v>
      </c>
      <c r="D37" s="496"/>
      <c r="E37" s="792"/>
      <c r="F37" s="792"/>
      <c r="G37" s="792"/>
      <c r="H37" s="792"/>
      <c r="I37" s="792"/>
      <c r="J37" s="799">
        <f>D37+E37+F37+G37+H37+I37</f>
        <v>0</v>
      </c>
      <c r="K37" s="781">
        <f>C37+J37</f>
        <v>0</v>
      </c>
    </row>
    <row r="38" spans="1:11" s="353" customFormat="1" ht="12" customHeight="1" thickBot="1" x14ac:dyDescent="0.25">
      <c r="A38" s="189" t="s">
        <v>24</v>
      </c>
      <c r="B38" s="122" t="s">
        <v>403</v>
      </c>
      <c r="C38" s="297">
        <f>'KV_9.4.1.sz.mell'!C36</f>
        <v>0</v>
      </c>
      <c r="D38" s="297">
        <f t="shared" ref="D38:K38" si="6">+D10+D22+D27+D28+D32+D36+D37</f>
        <v>0</v>
      </c>
      <c r="E38" s="297">
        <f t="shared" si="6"/>
        <v>0</v>
      </c>
      <c r="F38" s="297">
        <f t="shared" si="6"/>
        <v>0</v>
      </c>
      <c r="G38" s="297">
        <f t="shared" si="6"/>
        <v>0</v>
      </c>
      <c r="H38" s="297">
        <f t="shared" si="6"/>
        <v>0</v>
      </c>
      <c r="I38" s="297">
        <f t="shared" si="6"/>
        <v>0</v>
      </c>
      <c r="J38" s="297">
        <f t="shared" si="6"/>
        <v>0</v>
      </c>
      <c r="K38" s="346">
        <f t="shared" si="6"/>
        <v>0</v>
      </c>
    </row>
    <row r="39" spans="1:11" s="353" customFormat="1" ht="12" customHeight="1" thickBot="1" x14ac:dyDescent="0.25">
      <c r="A39" s="218" t="s">
        <v>25</v>
      </c>
      <c r="B39" s="122" t="s">
        <v>404</v>
      </c>
      <c r="C39" s="297">
        <f>'KV_9.4.1.sz.mell'!C37</f>
        <v>0</v>
      </c>
      <c r="D39" s="297">
        <f t="shared" ref="D39:J39" si="7">+D40+D41+D42</f>
        <v>0</v>
      </c>
      <c r="E39" s="297">
        <f t="shared" si="7"/>
        <v>0</v>
      </c>
      <c r="F39" s="297">
        <f t="shared" si="7"/>
        <v>0</v>
      </c>
      <c r="G39" s="297">
        <f t="shared" si="7"/>
        <v>0</v>
      </c>
      <c r="H39" s="297">
        <f t="shared" si="7"/>
        <v>0</v>
      </c>
      <c r="I39" s="297">
        <f t="shared" si="7"/>
        <v>0</v>
      </c>
      <c r="J39" s="297">
        <f t="shared" si="7"/>
        <v>0</v>
      </c>
      <c r="K39" s="346">
        <f>+K40+K41+K42</f>
        <v>0</v>
      </c>
    </row>
    <row r="40" spans="1:11" s="353" customFormat="1" ht="12" customHeight="1" x14ac:dyDescent="0.2">
      <c r="A40" s="437" t="s">
        <v>405</v>
      </c>
      <c r="B40" s="438" t="s">
        <v>233</v>
      </c>
      <c r="C40" s="672">
        <f>'KV_9.4.1.sz.mell'!C38</f>
        <v>0</v>
      </c>
      <c r="D40" s="447"/>
      <c r="E40" s="794"/>
      <c r="F40" s="794"/>
      <c r="G40" s="794"/>
      <c r="H40" s="794"/>
      <c r="I40" s="794"/>
      <c r="J40" s="788">
        <f>D40+E40+F40+G40+H40+I40</f>
        <v>0</v>
      </c>
      <c r="K40" s="781">
        <f>C40+J40</f>
        <v>0</v>
      </c>
    </row>
    <row r="41" spans="1:11" s="353" customFormat="1" ht="12" customHeight="1" x14ac:dyDescent="0.2">
      <c r="A41" s="437" t="s">
        <v>406</v>
      </c>
      <c r="B41" s="439" t="s">
        <v>2</v>
      </c>
      <c r="C41" s="679">
        <f>'KV_9.4.1.sz.mell'!C39</f>
        <v>0</v>
      </c>
      <c r="D41" s="386"/>
      <c r="E41" s="795"/>
      <c r="F41" s="795"/>
      <c r="G41" s="795"/>
      <c r="H41" s="795"/>
      <c r="I41" s="795"/>
      <c r="J41" s="788">
        <f>D41+E41+F41+G41+H41+I41</f>
        <v>0</v>
      </c>
      <c r="K41" s="789">
        <f>C41+J41</f>
        <v>0</v>
      </c>
    </row>
    <row r="42" spans="1:11" s="443" customFormat="1" ht="12" customHeight="1" thickBot="1" x14ac:dyDescent="0.25">
      <c r="A42" s="436" t="s">
        <v>407</v>
      </c>
      <c r="B42" s="139" t="s">
        <v>408</v>
      </c>
      <c r="C42" s="676">
        <f>'KV_9.4.1.sz.mell'!C40</f>
        <v>0</v>
      </c>
      <c r="D42" s="675"/>
      <c r="E42" s="800"/>
      <c r="F42" s="800"/>
      <c r="G42" s="800"/>
      <c r="H42" s="800"/>
      <c r="I42" s="800"/>
      <c r="J42" s="788">
        <f>D42+E42+F42+G42+H42+I42</f>
        <v>0</v>
      </c>
      <c r="K42" s="791">
        <f>C42+J42</f>
        <v>0</v>
      </c>
    </row>
    <row r="43" spans="1:11" s="443" customFormat="1" ht="12.95" customHeight="1" thickBot="1" x14ac:dyDescent="0.25">
      <c r="A43" s="218" t="s">
        <v>26</v>
      </c>
      <c r="B43" s="219" t="s">
        <v>409</v>
      </c>
      <c r="C43" s="297">
        <f>'KV_9.4.1.sz.mell'!C41</f>
        <v>0</v>
      </c>
      <c r="D43" s="297">
        <f t="shared" ref="D43:J43" si="8">+D38+D39</f>
        <v>0</v>
      </c>
      <c r="E43" s="297">
        <f t="shared" si="8"/>
        <v>0</v>
      </c>
      <c r="F43" s="297">
        <f t="shared" si="8"/>
        <v>0</v>
      </c>
      <c r="G43" s="297">
        <f t="shared" si="8"/>
        <v>0</v>
      </c>
      <c r="H43" s="297">
        <f t="shared" si="8"/>
        <v>0</v>
      </c>
      <c r="I43" s="297">
        <f t="shared" si="8"/>
        <v>0</v>
      </c>
      <c r="J43" s="297">
        <f t="shared" si="8"/>
        <v>0</v>
      </c>
      <c r="K43" s="346">
        <f>+K38+K39</f>
        <v>0</v>
      </c>
    </row>
    <row r="44" spans="1:11" s="442" customFormat="1" ht="14.1" customHeight="1" thickBot="1" x14ac:dyDescent="0.25">
      <c r="A44" s="2342" t="s">
        <v>56</v>
      </c>
      <c r="B44" s="2343"/>
      <c r="C44" s="2343"/>
      <c r="D44" s="2343"/>
      <c r="E44" s="2343"/>
      <c r="F44" s="2343"/>
      <c r="G44" s="2343"/>
      <c r="H44" s="2343"/>
      <c r="I44" s="2343"/>
      <c r="J44" s="2343"/>
      <c r="K44" s="2344"/>
    </row>
    <row r="45" spans="1:11" s="444" customFormat="1" ht="12" customHeight="1" thickBot="1" x14ac:dyDescent="0.25">
      <c r="A45" s="197" t="s">
        <v>17</v>
      </c>
      <c r="B45" s="122" t="s">
        <v>410</v>
      </c>
      <c r="C45" s="801">
        <f>'KV_9.4.1.sz.mell'!C45</f>
        <v>0</v>
      </c>
      <c r="D45" s="801">
        <f t="shared" ref="D45:J45" si="9">SUM(D46:D50)</f>
        <v>0</v>
      </c>
      <c r="E45" s="801">
        <f t="shared" si="9"/>
        <v>0</v>
      </c>
      <c r="F45" s="801">
        <f t="shared" si="9"/>
        <v>0</v>
      </c>
      <c r="G45" s="801">
        <f t="shared" si="9"/>
        <v>0</v>
      </c>
      <c r="H45" s="801">
        <f t="shared" si="9"/>
        <v>0</v>
      </c>
      <c r="I45" s="801">
        <f t="shared" si="9"/>
        <v>0</v>
      </c>
      <c r="J45" s="801">
        <f t="shared" si="9"/>
        <v>0</v>
      </c>
      <c r="K45" s="302">
        <f>SUM(K46:K50)</f>
        <v>0</v>
      </c>
    </row>
    <row r="46" spans="1:11" ht="12" customHeight="1" x14ac:dyDescent="0.2">
      <c r="A46" s="436" t="s">
        <v>97</v>
      </c>
      <c r="B46" s="9" t="s">
        <v>48</v>
      </c>
      <c r="C46" s="803">
        <f>'KV_9.4.1.sz.mell'!C46</f>
        <v>0</v>
      </c>
      <c r="D46" s="1152"/>
      <c r="E46" s="2039"/>
      <c r="F46" s="2039"/>
      <c r="G46" s="2039"/>
      <c r="H46" s="2039"/>
      <c r="I46" s="2039"/>
      <c r="J46" s="803">
        <f>D46+E46+F46+G46+H46+I46</f>
        <v>0</v>
      </c>
      <c r="K46" s="804">
        <f>C46+J46</f>
        <v>0</v>
      </c>
    </row>
    <row r="47" spans="1:11" ht="12" customHeight="1" x14ac:dyDescent="0.2">
      <c r="A47" s="436" t="s">
        <v>98</v>
      </c>
      <c r="B47" s="8" t="s">
        <v>181</v>
      </c>
      <c r="C47" s="806">
        <f>'KV_9.4.1.sz.mell'!C47</f>
        <v>0</v>
      </c>
      <c r="D47" s="1153"/>
      <c r="E47" s="2040"/>
      <c r="F47" s="2040"/>
      <c r="G47" s="2040"/>
      <c r="H47" s="2040"/>
      <c r="I47" s="2040"/>
      <c r="J47" s="806">
        <f>D47+E47+F47+G47+H47+I47</f>
        <v>0</v>
      </c>
      <c r="K47" s="807">
        <f>C47+J47</f>
        <v>0</v>
      </c>
    </row>
    <row r="48" spans="1:11" ht="12" customHeight="1" x14ac:dyDescent="0.2">
      <c r="A48" s="436" t="s">
        <v>99</v>
      </c>
      <c r="B48" s="8" t="s">
        <v>138</v>
      </c>
      <c r="C48" s="806">
        <f>'KV_9.4.1.sz.mell'!C48</f>
        <v>0</v>
      </c>
      <c r="D48" s="1153"/>
      <c r="E48" s="2040"/>
      <c r="F48" s="2040"/>
      <c r="G48" s="2040"/>
      <c r="H48" s="2040"/>
      <c r="I48" s="2040"/>
      <c r="J48" s="806">
        <f>D48+E48+F48+G48+H48+I48</f>
        <v>0</v>
      </c>
      <c r="K48" s="807">
        <f>C48+J48</f>
        <v>0</v>
      </c>
    </row>
    <row r="49" spans="1:11" ht="12" customHeight="1" x14ac:dyDescent="0.2">
      <c r="A49" s="436" t="s">
        <v>100</v>
      </c>
      <c r="B49" s="8" t="s">
        <v>182</v>
      </c>
      <c r="C49" s="806">
        <f>'KV_9.4.1.sz.mell'!C49</f>
        <v>0</v>
      </c>
      <c r="D49" s="1153"/>
      <c r="E49" s="2040"/>
      <c r="F49" s="2040"/>
      <c r="G49" s="2040"/>
      <c r="H49" s="2040"/>
      <c r="I49" s="2040"/>
      <c r="J49" s="806">
        <f>D49+E49+F49+G49+H49+I49</f>
        <v>0</v>
      </c>
      <c r="K49" s="807">
        <f>C49+J49</f>
        <v>0</v>
      </c>
    </row>
    <row r="50" spans="1:11" ht="12" customHeight="1" thickBot="1" x14ac:dyDescent="0.25">
      <c r="A50" s="436" t="s">
        <v>146</v>
      </c>
      <c r="B50" s="8" t="s">
        <v>183</v>
      </c>
      <c r="C50" s="806">
        <f>'KV_9.4.1.sz.mell'!C50</f>
        <v>0</v>
      </c>
      <c r="D50" s="1153"/>
      <c r="E50" s="2040"/>
      <c r="F50" s="2040"/>
      <c r="G50" s="2040"/>
      <c r="H50" s="2040"/>
      <c r="I50" s="2040"/>
      <c r="J50" s="806">
        <f>D50+E50+F50+G50+H50+I50</f>
        <v>0</v>
      </c>
      <c r="K50" s="807">
        <f>C50+J50</f>
        <v>0</v>
      </c>
    </row>
    <row r="51" spans="1:11" ht="12" customHeight="1" thickBot="1" x14ac:dyDescent="0.25">
      <c r="A51" s="197" t="s">
        <v>18</v>
      </c>
      <c r="B51" s="122" t="s">
        <v>411</v>
      </c>
      <c r="C51" s="801">
        <f>'KV_9.4.1.sz.mell'!C51</f>
        <v>0</v>
      </c>
      <c r="D51" s="801">
        <f t="shared" ref="D51:J51" si="10">SUM(D52:D54)</f>
        <v>0</v>
      </c>
      <c r="E51" s="801">
        <f t="shared" si="10"/>
        <v>0</v>
      </c>
      <c r="F51" s="801">
        <f t="shared" si="10"/>
        <v>0</v>
      </c>
      <c r="G51" s="801">
        <f t="shared" si="10"/>
        <v>0</v>
      </c>
      <c r="H51" s="801">
        <f t="shared" si="10"/>
        <v>0</v>
      </c>
      <c r="I51" s="801">
        <f t="shared" si="10"/>
        <v>0</v>
      </c>
      <c r="J51" s="801">
        <f t="shared" si="10"/>
        <v>0</v>
      </c>
      <c r="K51" s="302">
        <f>SUM(K52:K54)</f>
        <v>0</v>
      </c>
    </row>
    <row r="52" spans="1:11" s="444" customFormat="1" ht="12" customHeight="1" x14ac:dyDescent="0.2">
      <c r="A52" s="436" t="s">
        <v>103</v>
      </c>
      <c r="B52" s="9" t="s">
        <v>227</v>
      </c>
      <c r="C52" s="803">
        <f>'KV_9.4.1.sz.mell'!C52</f>
        <v>0</v>
      </c>
      <c r="D52" s="1152"/>
      <c r="E52" s="2039"/>
      <c r="F52" s="2039"/>
      <c r="G52" s="2039"/>
      <c r="H52" s="2039"/>
      <c r="I52" s="2039"/>
      <c r="J52" s="803">
        <f>D52+E52+F52+G52+H52+I52</f>
        <v>0</v>
      </c>
      <c r="K52" s="804">
        <f>C52+J52</f>
        <v>0</v>
      </c>
    </row>
    <row r="53" spans="1:11" ht="12" customHeight="1" x14ac:dyDescent="0.2">
      <c r="A53" s="436" t="s">
        <v>104</v>
      </c>
      <c r="B53" s="8" t="s">
        <v>185</v>
      </c>
      <c r="C53" s="806">
        <f>'KV_9.4.1.sz.mell'!C53</f>
        <v>0</v>
      </c>
      <c r="D53" s="1153"/>
      <c r="E53" s="2040"/>
      <c r="F53" s="2040"/>
      <c r="G53" s="2040"/>
      <c r="H53" s="2040"/>
      <c r="I53" s="2040"/>
      <c r="J53" s="806">
        <f>D53+E53+F53+G53+H53+I53</f>
        <v>0</v>
      </c>
      <c r="K53" s="807">
        <f>C53+J53</f>
        <v>0</v>
      </c>
    </row>
    <row r="54" spans="1:11" ht="12" customHeight="1" x14ac:dyDescent="0.2">
      <c r="A54" s="436" t="s">
        <v>105</v>
      </c>
      <c r="B54" s="8" t="s">
        <v>57</v>
      </c>
      <c r="C54" s="806">
        <f>'KV_9.4.1.sz.mell'!C54</f>
        <v>0</v>
      </c>
      <c r="D54" s="1153"/>
      <c r="E54" s="2040"/>
      <c r="F54" s="2040"/>
      <c r="G54" s="2040"/>
      <c r="H54" s="2040"/>
      <c r="I54" s="2040"/>
      <c r="J54" s="806">
        <f>D54+E54+F54+G54+H54+I54</f>
        <v>0</v>
      </c>
      <c r="K54" s="807">
        <f>C54+J54</f>
        <v>0</v>
      </c>
    </row>
    <row r="55" spans="1:11" ht="12" customHeight="1" thickBot="1" x14ac:dyDescent="0.25">
      <c r="A55" s="436" t="s">
        <v>106</v>
      </c>
      <c r="B55" s="8" t="s">
        <v>519</v>
      </c>
      <c r="C55" s="806">
        <f>'KV_9.4.1.sz.mell'!C55</f>
        <v>0</v>
      </c>
      <c r="D55" s="1153"/>
      <c r="E55" s="2040"/>
      <c r="F55" s="2040"/>
      <c r="G55" s="2040"/>
      <c r="H55" s="2040"/>
      <c r="I55" s="2040"/>
      <c r="J55" s="806">
        <f>D55+E55+F55+G55+H55+I55</f>
        <v>0</v>
      </c>
      <c r="K55" s="807">
        <f>C55+J55</f>
        <v>0</v>
      </c>
    </row>
    <row r="56" spans="1:11" ht="12" customHeight="1" thickBot="1" x14ac:dyDescent="0.25">
      <c r="A56" s="197" t="s">
        <v>19</v>
      </c>
      <c r="B56" s="122" t="s">
        <v>13</v>
      </c>
      <c r="C56" s="801">
        <f>'KV_9.4.1.sz.mell'!C56</f>
        <v>0</v>
      </c>
      <c r="D56" s="1154"/>
      <c r="E56" s="808"/>
      <c r="F56" s="808"/>
      <c r="G56" s="808"/>
      <c r="H56" s="808"/>
      <c r="I56" s="808"/>
      <c r="J56" s="801">
        <f>D56+E56+F56+G56+H56+I56</f>
        <v>0</v>
      </c>
      <c r="K56" s="302">
        <f>C56+J56</f>
        <v>0</v>
      </c>
    </row>
    <row r="57" spans="1:11" ht="12.95" customHeight="1" thickBot="1" x14ac:dyDescent="0.25">
      <c r="A57" s="197" t="s">
        <v>20</v>
      </c>
      <c r="B57" s="226" t="s">
        <v>524</v>
      </c>
      <c r="C57" s="809">
        <f>'KV_9.4.1.sz.mell'!C57</f>
        <v>0</v>
      </c>
      <c r="D57" s="809">
        <f t="shared" ref="D57:J57" si="11">+D45+D51+D56</f>
        <v>0</v>
      </c>
      <c r="E57" s="809">
        <f t="shared" si="11"/>
        <v>0</v>
      </c>
      <c r="F57" s="809">
        <f t="shared" si="11"/>
        <v>0</v>
      </c>
      <c r="G57" s="809">
        <f t="shared" si="11"/>
        <v>0</v>
      </c>
      <c r="H57" s="809">
        <f t="shared" si="11"/>
        <v>0</v>
      </c>
      <c r="I57" s="809">
        <f t="shared" si="11"/>
        <v>0</v>
      </c>
      <c r="J57" s="809">
        <f t="shared" si="11"/>
        <v>0</v>
      </c>
      <c r="K57" s="350">
        <f>+K45+K51+K56</f>
        <v>0</v>
      </c>
    </row>
    <row r="58" spans="1:11" ht="14.1" customHeight="1" thickBot="1" x14ac:dyDescent="0.25">
      <c r="C58" s="810">
        <f>'KV_9.4.1.sz.mell'!C58</f>
        <v>0</v>
      </c>
      <c r="D58" s="810"/>
      <c r="E58" s="811"/>
      <c r="F58" s="811"/>
      <c r="G58" s="811"/>
      <c r="H58" s="811"/>
      <c r="I58" s="811"/>
      <c r="J58" s="811"/>
      <c r="K58" s="607">
        <f>K43-K57</f>
        <v>0</v>
      </c>
    </row>
    <row r="59" spans="1:11" ht="12.95" customHeight="1" thickBot="1" x14ac:dyDescent="0.25">
      <c r="A59" s="229" t="s">
        <v>514</v>
      </c>
      <c r="B59" s="230"/>
      <c r="C59" s="813">
        <f>'KV_9.4.1.sz.mell'!C59</f>
        <v>0</v>
      </c>
      <c r="D59" s="1155"/>
      <c r="E59" s="812"/>
      <c r="F59" s="812"/>
      <c r="G59" s="812"/>
      <c r="H59" s="812"/>
      <c r="I59" s="812"/>
      <c r="J59" s="813">
        <f>D59+E59+F59+G59+H59+I59</f>
        <v>0</v>
      </c>
      <c r="K59" s="814">
        <f>C59+J59</f>
        <v>0</v>
      </c>
    </row>
    <row r="60" spans="1:11" ht="12.95" customHeight="1" thickBot="1" x14ac:dyDescent="0.25">
      <c r="A60" s="229" t="s">
        <v>203</v>
      </c>
      <c r="B60" s="230"/>
      <c r="C60" s="813">
        <f>'KV_9.4.1.sz.mell'!C60</f>
        <v>0</v>
      </c>
      <c r="D60" s="1155"/>
      <c r="E60" s="812"/>
      <c r="F60" s="812"/>
      <c r="G60" s="812"/>
      <c r="H60" s="812"/>
      <c r="I60" s="812"/>
      <c r="J60" s="813">
        <f>D60+E60+F60+G60+H60+I60</f>
        <v>0</v>
      </c>
      <c r="K60" s="814">
        <f>C60+J60</f>
        <v>0</v>
      </c>
    </row>
  </sheetData>
  <sheetProtection sheet="1" formatCells="0"/>
  <customSheetViews>
    <customSheetView guid="{9A8A2574-4E4C-4A0E-A4B4-611EAAF4A38D}" scale="120">
      <selection activeCell="F53" sqref="F53"/>
      <pageMargins left="0.51181102362204722" right="0.51181102362204722" top="0.35433070866141736" bottom="0.27559055118110237" header="0.31496062992125984" footer="0.31496062992125984"/>
      <printOptions horizontalCentered="1"/>
      <pageSetup paperSize="9" scale="71" orientation="landscape" verticalDpi="300" r:id="rId1"/>
      <headerFooter alignWithMargins="0"/>
    </customSheetView>
  </customSheetViews>
  <mergeCells count="15">
    <mergeCell ref="B2:J2"/>
    <mergeCell ref="B3:J3"/>
    <mergeCell ref="A5:A7"/>
    <mergeCell ref="B5:B7"/>
    <mergeCell ref="C5:C7"/>
    <mergeCell ref="D5:D7"/>
    <mergeCell ref="E5:E7"/>
    <mergeCell ref="F5:F7"/>
    <mergeCell ref="G5:G7"/>
    <mergeCell ref="H5:H7"/>
    <mergeCell ref="I5:I7"/>
    <mergeCell ref="J5:J7"/>
    <mergeCell ref="K5:K7"/>
    <mergeCell ref="A9:K9"/>
    <mergeCell ref="A44:K44"/>
  </mergeCells>
  <printOptions horizontalCentered="1"/>
  <pageMargins left="0.51181102362204722" right="0.51181102362204722" top="0.35433070866141736" bottom="0.27559055118110237" header="0.31496062992125984" footer="0.31496062992125984"/>
  <pageSetup paperSize="9" scale="71" orientation="landscape" verticalDpi="300" r:id="rId2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Munkalapok</vt:lpstr>
      </vt:variant>
      <vt:variant>
        <vt:i4>397</vt:i4>
      </vt:variant>
      <vt:variant>
        <vt:lpstr>Névvel ellátott tartományok</vt:lpstr>
      </vt:variant>
      <vt:variant>
        <vt:i4>320</vt:i4>
      </vt:variant>
    </vt:vector>
  </HeadingPairs>
  <TitlesOfParts>
    <vt:vector size="717" baseType="lpstr">
      <vt:lpstr>TARTALOMJEGYZÉK</vt:lpstr>
      <vt:lpstr>ALAPADATOK</vt:lpstr>
      <vt:lpstr>KV_ÖSSZEFÜGGÉSEK</vt:lpstr>
      <vt:lpstr>KV_1.1.sz.mell.</vt:lpstr>
      <vt:lpstr>KV_1.2.sz.mell.</vt:lpstr>
      <vt:lpstr>KV_1.3.sz.mell.</vt:lpstr>
      <vt:lpstr>KV_1.4.sz.mell.</vt:lpstr>
      <vt:lpstr>KV_2.1.sz.mell.</vt:lpstr>
      <vt:lpstr>KV_2.2.sz.mell.</vt:lpstr>
      <vt:lpstr>KV_ELLENŐRZÉS</vt:lpstr>
      <vt:lpstr>KV_3.sz.mell.</vt:lpstr>
      <vt:lpstr>KV_4.sz.mell.</vt:lpstr>
      <vt:lpstr>KV_5.sz.mell.</vt:lpstr>
      <vt:lpstr>KV_6.sz.mell.</vt:lpstr>
      <vt:lpstr>KV_7.sz.mell.</vt:lpstr>
      <vt:lpstr>KV_8.sz.mell.</vt:lpstr>
      <vt:lpstr>KV_9.1.sz.mell</vt:lpstr>
      <vt:lpstr>KV_9.1.1.sz.mell</vt:lpstr>
      <vt:lpstr>KV_9.1.2.sz.mell.</vt:lpstr>
      <vt:lpstr>KV_9.1.3.sz.mell</vt:lpstr>
      <vt:lpstr>KV_9.2.sz.mell</vt:lpstr>
      <vt:lpstr>KV_9.2.1.sz.mell</vt:lpstr>
      <vt:lpstr>KV_9.2.2.sz.mell</vt:lpstr>
      <vt:lpstr>KV_9.2.3.sz.mell</vt:lpstr>
      <vt:lpstr>KV_9.3.sz.mell</vt:lpstr>
      <vt:lpstr>KV_9.3.1.sz.mell</vt:lpstr>
      <vt:lpstr>KV_9.3.2.sz.mell</vt:lpstr>
      <vt:lpstr>KV_9.3.3.sz.mell</vt:lpstr>
      <vt:lpstr>KV_9.4.sz.mell</vt:lpstr>
      <vt:lpstr>KV_9.4.1.sz.mell</vt:lpstr>
      <vt:lpstr>KV_9.4.2.sz.mell</vt:lpstr>
      <vt:lpstr>KV_9.4.3.sz.mell</vt:lpstr>
      <vt:lpstr>KV_9.5.sz.mell</vt:lpstr>
      <vt:lpstr>KV_9.5.1.sz.mell</vt:lpstr>
      <vt:lpstr>KV_9.5.2.sz.mell</vt:lpstr>
      <vt:lpstr>KV_9.5.3.sz.mell</vt:lpstr>
      <vt:lpstr>KV_9.6.sz.mell</vt:lpstr>
      <vt:lpstr>KV_9.6.1.sz.mell</vt:lpstr>
      <vt:lpstr>KV_9.6.2.sz.mell</vt:lpstr>
      <vt:lpstr>KV_9.6.3.sz.mell</vt:lpstr>
      <vt:lpstr>KV_9.7.sz.mell</vt:lpstr>
      <vt:lpstr>KV_9.7.1.sz.mell</vt:lpstr>
      <vt:lpstr>KV_9.7.2.sz.mell</vt:lpstr>
      <vt:lpstr>KV_9.7.3.sz.mell</vt:lpstr>
      <vt:lpstr>KV_9.8.sz.mell</vt:lpstr>
      <vt:lpstr>KV_9.8.1.sz.mell</vt:lpstr>
      <vt:lpstr>KV_9.8.2.sz.mell</vt:lpstr>
      <vt:lpstr>KV_9.8.3.sz.mell</vt:lpstr>
      <vt:lpstr>KV_9.9.sz.mell</vt:lpstr>
      <vt:lpstr>KV_9.9.1.sz.mell</vt:lpstr>
      <vt:lpstr>KV_9.9.2.sz.mell</vt:lpstr>
      <vt:lpstr>KV_9.9.3.sz.mell</vt:lpstr>
      <vt:lpstr>KV_9.10.sz.mell</vt:lpstr>
      <vt:lpstr>KV_9.10.1.sz.mell</vt:lpstr>
      <vt:lpstr>KV_9.10.2.sz.mell</vt:lpstr>
      <vt:lpstr>KV_9.10.3.sz.mell</vt:lpstr>
      <vt:lpstr>KV_9.11.sz.mell</vt:lpstr>
      <vt:lpstr>KV_9.11.1.sz.mell</vt:lpstr>
      <vt:lpstr>KV_9.11.2.sz.mell</vt:lpstr>
      <vt:lpstr>KV_9.11.3.sz.mell</vt:lpstr>
      <vt:lpstr>KV_9.12.sz.mell</vt:lpstr>
      <vt:lpstr>KV_9.12.1.sz.mell</vt:lpstr>
      <vt:lpstr>KV_9.12.2.sz.mell</vt:lpstr>
      <vt:lpstr>KV_9.12.3.sz.mell</vt:lpstr>
      <vt:lpstr>KV_10.sz.mell</vt:lpstr>
      <vt:lpstr>KV_1.sz.tájékoztató_t.</vt:lpstr>
      <vt:lpstr>KV_2.sz.tájékoztató_t.</vt:lpstr>
      <vt:lpstr>KV_3.sz.tájékoztató_t.</vt:lpstr>
      <vt:lpstr>KV_4.sz.tájékoztató_t.</vt:lpstr>
      <vt:lpstr>KV_5.sz.tájékoztató_t.</vt:lpstr>
      <vt:lpstr>KV_6.sz.tájékoztató_t.</vt:lpstr>
      <vt:lpstr>KV_7.sz.tájékoztató_t.</vt:lpstr>
      <vt:lpstr>RM_TARTALOMJEGYZÉK</vt:lpstr>
      <vt:lpstr>RM_ALAPADATOK</vt:lpstr>
      <vt:lpstr>RM_ÖSSZEFÜGGÉSEK</vt:lpstr>
      <vt:lpstr>RM_1.1.sz.mell.</vt:lpstr>
      <vt:lpstr>RM_1.2.sz.mell.</vt:lpstr>
      <vt:lpstr>RM_1.3.sz.mell.</vt:lpstr>
      <vt:lpstr>RM_1.4.sz.mell.</vt:lpstr>
      <vt:lpstr>RM_2.1.sz.mell.</vt:lpstr>
      <vt:lpstr>RM_2.2.sz.mell.</vt:lpstr>
      <vt:lpstr>RM_ELLENŐRZÉS</vt:lpstr>
      <vt:lpstr>RM_3.sz.mell.</vt:lpstr>
      <vt:lpstr>RM_4.sz.mell.</vt:lpstr>
      <vt:lpstr>RM_5.sz.mell.</vt:lpstr>
      <vt:lpstr>RM_6.1.sz.mell</vt:lpstr>
      <vt:lpstr>RM_6.1.1.sz.mell</vt:lpstr>
      <vt:lpstr>RM_6.1.2.sz.mell</vt:lpstr>
      <vt:lpstr>RM_6.1.3.sz.mell</vt:lpstr>
      <vt:lpstr>RM_6.2.sz.mell</vt:lpstr>
      <vt:lpstr>RM_6.2.1.sz.mell</vt:lpstr>
      <vt:lpstr>RM_6.2.2.sz.mell</vt:lpstr>
      <vt:lpstr>RM_6.2.3.sz.mell</vt:lpstr>
      <vt:lpstr>RM_6.3.sz.mell</vt:lpstr>
      <vt:lpstr>RM_6.3.1.sz.mell</vt:lpstr>
      <vt:lpstr>RM_6.3.2.sz.mell</vt:lpstr>
      <vt:lpstr>RM_6.3.3.sz.mell</vt:lpstr>
      <vt:lpstr>RM_6.4.sz.mell</vt:lpstr>
      <vt:lpstr>RM_6.4.1.sz.mell</vt:lpstr>
      <vt:lpstr>RM_6.4.2.sz.mell</vt:lpstr>
      <vt:lpstr>RM_6.4.3.sz.mell</vt:lpstr>
      <vt:lpstr>RM_6.5.sz.mell</vt:lpstr>
      <vt:lpstr>RM_6.5.1.sz.mell</vt:lpstr>
      <vt:lpstr>RM_6.5.2.sz.mell</vt:lpstr>
      <vt:lpstr>RM_6.5.3.sz.mell</vt:lpstr>
      <vt:lpstr>RM_6.6.sz.mell</vt:lpstr>
      <vt:lpstr>RM_6.6.1.sz.mell</vt:lpstr>
      <vt:lpstr>RM_6.6.2.sz.mell</vt:lpstr>
      <vt:lpstr>RM_6.6.3.sz.mell</vt:lpstr>
      <vt:lpstr>RM_6.7.sz.mell</vt:lpstr>
      <vt:lpstr>RM_6.7.1.sz.mell</vt:lpstr>
      <vt:lpstr>RM_6.7.2.sz.mell</vt:lpstr>
      <vt:lpstr>RM_6.7.3.sz.mell</vt:lpstr>
      <vt:lpstr>RM_6.8.sz.mell</vt:lpstr>
      <vt:lpstr>RM_6.8.1.sz.mell</vt:lpstr>
      <vt:lpstr>RM_6.8.2.sz.mell</vt:lpstr>
      <vt:lpstr>RM_6.8.3.sz.mell</vt:lpstr>
      <vt:lpstr>RM_6.9.sz.mell</vt:lpstr>
      <vt:lpstr>RM_6.9.1.sz.mell</vt:lpstr>
      <vt:lpstr>RM_6.9.2.sz.mell</vt:lpstr>
      <vt:lpstr>RM_6.9.3.sz.mell</vt:lpstr>
      <vt:lpstr>RM_6.10.sz.mell</vt:lpstr>
      <vt:lpstr>RM_6.10.1.sz.mell</vt:lpstr>
      <vt:lpstr>RM_6.10.2.sz.mell</vt:lpstr>
      <vt:lpstr>RM_6.10.3.sz.mell</vt:lpstr>
      <vt:lpstr>RM_6.11.sz.mell</vt:lpstr>
      <vt:lpstr>RM_6.11.1.sz.mell</vt:lpstr>
      <vt:lpstr>RM_6.11.2.sz.mell</vt:lpstr>
      <vt:lpstr>RM_6.11.3.sz.mell</vt:lpstr>
      <vt:lpstr>RM_6.12.sz.mell</vt:lpstr>
      <vt:lpstr>RM_6.12.1.sz.mell</vt:lpstr>
      <vt:lpstr>RM_6.12.2.sz.mell</vt:lpstr>
      <vt:lpstr>RM_6.12.3.sz.mell</vt:lpstr>
      <vt:lpstr>RM_7.sz.mell</vt:lpstr>
      <vt:lpstr>KVI_MOD_TARTALOMJEGYZÉK</vt:lpstr>
      <vt:lpstr>KVI_MOD_ALAPADATOK</vt:lpstr>
      <vt:lpstr>KVI_MOD_ÖSSZEFÜGGÉSEK</vt:lpstr>
      <vt:lpstr>KVI_MOD_1.1.sz.mell.</vt:lpstr>
      <vt:lpstr>KVI_MOD_1.2.sz.mell.</vt:lpstr>
      <vt:lpstr>KVI_MOD_1.3.sz.mell.</vt:lpstr>
      <vt:lpstr>KVI_MOD_1.4.sz.mell.</vt:lpstr>
      <vt:lpstr>KVI_MOD_2.1.sz.mell</vt:lpstr>
      <vt:lpstr>KVI_MOD_2.2.sz.mell</vt:lpstr>
      <vt:lpstr>KVI_MOD_ELLENŐRZÉS</vt:lpstr>
      <vt:lpstr>KVI_MOD_3.sz.mell.</vt:lpstr>
      <vt:lpstr>KVI_MOD_4.sz.mell.</vt:lpstr>
      <vt:lpstr>KVI_MOD_5.sz.mell.</vt:lpstr>
      <vt:lpstr>KVI_MOD_6.sz.mell.</vt:lpstr>
      <vt:lpstr>KVI_MOD_7.sz.mell.</vt:lpstr>
      <vt:lpstr>KVI_MOD_8.sz.mell.</vt:lpstr>
      <vt:lpstr>KVI_MOD_9.1.sz.mell</vt:lpstr>
      <vt:lpstr>KVI_MOD_9.1.1.sz.mell</vt:lpstr>
      <vt:lpstr>KVI_MOD_9.1.2.sz.mell</vt:lpstr>
      <vt:lpstr>KVI_MOD_9.1.3.sz.mell</vt:lpstr>
      <vt:lpstr>KVI_MOD_9.2.sz.mell</vt:lpstr>
      <vt:lpstr>KVI_MOD_9.2.1.sz.mell</vt:lpstr>
      <vt:lpstr>KVI_MOD_9.2.2.sz.mell</vt:lpstr>
      <vt:lpstr>KVI_MOD_9.2.3.sz.mell</vt:lpstr>
      <vt:lpstr>KVI_MOD_9.3.sz.mell</vt:lpstr>
      <vt:lpstr>KVI_MOD_9.3.1.sz.mell</vt:lpstr>
      <vt:lpstr>KVI_MOD_9.3.2.sz.mell</vt:lpstr>
      <vt:lpstr>KVI_MOD_9.3.3.sz.mell</vt:lpstr>
      <vt:lpstr>KVI_MOD_9.4.sz.mell</vt:lpstr>
      <vt:lpstr>KVI_MOD_9.4.1.sz.mell</vt:lpstr>
      <vt:lpstr>KVI_MOD_9.4.2.sz.mell</vt:lpstr>
      <vt:lpstr>KVI_MOD_9.4.3.sz.mell</vt:lpstr>
      <vt:lpstr>KVI_MOD_9.5.sz.mell</vt:lpstr>
      <vt:lpstr>KVI_MOD_9.5.1.sz.mell</vt:lpstr>
      <vt:lpstr>KVI_MOD_9.5.2.sz.mell</vt:lpstr>
      <vt:lpstr>KVI_MOD_9.5.3.sz.mell</vt:lpstr>
      <vt:lpstr>KVI_MOD_9.6.sz.mell</vt:lpstr>
      <vt:lpstr>KVI_MOD_9.6.1.sz.mell</vt:lpstr>
      <vt:lpstr>KVI_MOD_9.6.2.sz.mell</vt:lpstr>
      <vt:lpstr>KVI_MOD_9.6.3.sz.mell</vt:lpstr>
      <vt:lpstr>KVI_MOD_9.7.sz.mell</vt:lpstr>
      <vt:lpstr>KVI_MOD_9.7.1.sz.mell</vt:lpstr>
      <vt:lpstr>KVI_MOD_9.7.2.sz.mell</vt:lpstr>
      <vt:lpstr>KVI_MOD_9.7.3.sz.mell</vt:lpstr>
      <vt:lpstr>KVI_MOD_9.8.sz.mell</vt:lpstr>
      <vt:lpstr>KVI_MOD_9.8.1.sz.mell</vt:lpstr>
      <vt:lpstr>KVI_MOD_9.8.2.sz.mell</vt:lpstr>
      <vt:lpstr>KVI_MOD_9.8.3.sz.mell</vt:lpstr>
      <vt:lpstr>KVI_MOD_9.9.sz.mell</vt:lpstr>
      <vt:lpstr>KVI_MOD_9.9.1.sz.mell</vt:lpstr>
      <vt:lpstr>KVI_MOD_9.9.2.sz.mell</vt:lpstr>
      <vt:lpstr>KVI_MOD_9.9.3.sz.mell</vt:lpstr>
      <vt:lpstr>KVI_MOD_9.10.sz.mell</vt:lpstr>
      <vt:lpstr>KVI_MOD_9.10.1.sz.mell</vt:lpstr>
      <vt:lpstr>KVI_MOD_9.10.2.sz.mell</vt:lpstr>
      <vt:lpstr>KVI_MOD_9.10.3.sz.mell</vt:lpstr>
      <vt:lpstr>KVI_MOD_9.11.sz.mell</vt:lpstr>
      <vt:lpstr>KVI_MOD_9.11.1.sz.mell</vt:lpstr>
      <vt:lpstr>KVI_MOD_9.11.2.sz.mell</vt:lpstr>
      <vt:lpstr>KVI_MOD_9.11.3.sz.mell</vt:lpstr>
      <vt:lpstr>KVI_MOD_9.12.sz.mell</vt:lpstr>
      <vt:lpstr>KVI_MOD_9.12.1.sz.mell</vt:lpstr>
      <vt:lpstr>KVI_MOD_9.12.2.sz.mell</vt:lpstr>
      <vt:lpstr>KVI_MOD_9.12.3.sz.mell</vt:lpstr>
      <vt:lpstr>KVI_MOD_10.sz.mell</vt:lpstr>
      <vt:lpstr>E_TARTALOMJEGYZÉK</vt:lpstr>
      <vt:lpstr>E_ALAPADATOK</vt:lpstr>
      <vt:lpstr>E_ÖSSZEFÜGGÉSEK</vt:lpstr>
      <vt:lpstr>E_1.1.sz.mell.</vt:lpstr>
      <vt:lpstr>E_1.2.sz.mell.</vt:lpstr>
      <vt:lpstr>E_1.3.sz.mell.</vt:lpstr>
      <vt:lpstr>E_1.4.sz.mell.</vt:lpstr>
      <vt:lpstr>E_2.1.sz.mell.</vt:lpstr>
      <vt:lpstr>E_2.2.sz.mell.</vt:lpstr>
      <vt:lpstr>E_ELLENŐRZÉS</vt:lpstr>
      <vt:lpstr>E_3.sz.mell.</vt:lpstr>
      <vt:lpstr>E_4.sz.mell.</vt:lpstr>
      <vt:lpstr>E_5.1.sz.mell</vt:lpstr>
      <vt:lpstr>E_5.1.1.sz.mell</vt:lpstr>
      <vt:lpstr>E_5.1.2.sz.mell</vt:lpstr>
      <vt:lpstr>E_5.1.3.sz.mell</vt:lpstr>
      <vt:lpstr>E_5.2.sz.mell</vt:lpstr>
      <vt:lpstr>E_5.2.1.sz.mell</vt:lpstr>
      <vt:lpstr>E_5.2.2.sz.mell</vt:lpstr>
      <vt:lpstr>E_5.2.3.sz.mell</vt:lpstr>
      <vt:lpstr>E_5.3.sz.mell</vt:lpstr>
      <vt:lpstr>E_5.3.1.sz.mell</vt:lpstr>
      <vt:lpstr>E_5.3.2.sz.mell</vt:lpstr>
      <vt:lpstr>E_5.3.3.sz.mell</vt:lpstr>
      <vt:lpstr>E_5.4.sz.mell</vt:lpstr>
      <vt:lpstr>E_5.4.1.sz.mell</vt:lpstr>
      <vt:lpstr>E_5.4.2.sz.mell</vt:lpstr>
      <vt:lpstr>E_5.4.3.sz.mell</vt:lpstr>
      <vt:lpstr>E_5.5.sz.mell</vt:lpstr>
      <vt:lpstr>E_5.5.1.sz.mell</vt:lpstr>
      <vt:lpstr>E_5.5.2.sz.mell</vt:lpstr>
      <vt:lpstr>E_5.5.3.sz.mell</vt:lpstr>
      <vt:lpstr>E_5.6.sz.mell</vt:lpstr>
      <vt:lpstr>E_5.6.1.sz.mell</vt:lpstr>
      <vt:lpstr>E_5.6.2.sz.mell</vt:lpstr>
      <vt:lpstr>E_5.6.3.sz.mell</vt:lpstr>
      <vt:lpstr>E_5.7.sz.mell</vt:lpstr>
      <vt:lpstr>E_5.7.1.sz.mell</vt:lpstr>
      <vt:lpstr>E_5.7.2.sz.mell</vt:lpstr>
      <vt:lpstr>E_5.7.3.sz.mell</vt:lpstr>
      <vt:lpstr>E_5.8.sz.mell</vt:lpstr>
      <vt:lpstr>E_5.8.1.sz.mell</vt:lpstr>
      <vt:lpstr>E_5.8.2.sz.mell</vt:lpstr>
      <vt:lpstr>E_5.8.3.sz.mell</vt:lpstr>
      <vt:lpstr>E_5.9.sz.mell</vt:lpstr>
      <vt:lpstr>E_5.9.1.sz.mell</vt:lpstr>
      <vt:lpstr>E_5.9.2.sz.mell</vt:lpstr>
      <vt:lpstr>E_5.9.3.sz.mell</vt:lpstr>
      <vt:lpstr>E_5.10.sz.mell</vt:lpstr>
      <vt:lpstr>E_5.10.1.sz.mell</vt:lpstr>
      <vt:lpstr>E_5.10.2.sz.mell</vt:lpstr>
      <vt:lpstr>E_5.10.3.sz.mell</vt:lpstr>
      <vt:lpstr>E_5.11.sz.mell</vt:lpstr>
      <vt:lpstr>E_5.11.1.sz.mell</vt:lpstr>
      <vt:lpstr>E_5.11.2.sz.mell</vt:lpstr>
      <vt:lpstr>E_5.11.3.sz.mell</vt:lpstr>
      <vt:lpstr>E_5.12.sz.mell</vt:lpstr>
      <vt:lpstr>E_5.12.1.sz.mell</vt:lpstr>
      <vt:lpstr>E_5.12.2.sz.mell</vt:lpstr>
      <vt:lpstr>E_5.12.3.sz.mell</vt:lpstr>
      <vt:lpstr>IB_TARTALOMJEGYZÉK</vt:lpstr>
      <vt:lpstr>IB_ALAPADATOK</vt:lpstr>
      <vt:lpstr>IB_ÖSSZEFÜGGÉSEK</vt:lpstr>
      <vt:lpstr>IB_1.1.sz.mell.</vt:lpstr>
      <vt:lpstr>IB_1.2.sz.mell.</vt:lpstr>
      <vt:lpstr>IB_1.3.sz.mell.</vt:lpstr>
      <vt:lpstr>IB_1.4.sz.mell.</vt:lpstr>
      <vt:lpstr>IB_2.1.sz.mell</vt:lpstr>
      <vt:lpstr>IB_2.2.sz.mell</vt:lpstr>
      <vt:lpstr>IB_ELLENŐRZÉS</vt:lpstr>
      <vt:lpstr>IB_3.sz.mell.</vt:lpstr>
      <vt:lpstr>IB_4.sz.mell.</vt:lpstr>
      <vt:lpstr>IB_5.sz.mell.</vt:lpstr>
      <vt:lpstr>IB_6.1.sz.mell</vt:lpstr>
      <vt:lpstr>IB_6.1.1.sz.mell</vt:lpstr>
      <vt:lpstr>IB_6.1.2.sz.mell</vt:lpstr>
      <vt:lpstr>IB_6.1.3.sz.mell</vt:lpstr>
      <vt:lpstr>IB_6.2.sz.mell</vt:lpstr>
      <vt:lpstr>IB_6.2.1.sz.mell</vt:lpstr>
      <vt:lpstr>IB_6.2.2.sz.mell</vt:lpstr>
      <vt:lpstr>IB_6.2.3.sz.mell</vt:lpstr>
      <vt:lpstr>IB_6.3.sz.mell</vt:lpstr>
      <vt:lpstr>IB_6.3.1.sz.mell</vt:lpstr>
      <vt:lpstr>IB_6.3.2.sz.mell</vt:lpstr>
      <vt:lpstr>IB_6.3.3.sz.mell</vt:lpstr>
      <vt:lpstr>IB_6.4.sz.mell</vt:lpstr>
      <vt:lpstr>IB_6.4.1.sz.mell</vt:lpstr>
      <vt:lpstr>IB_6.4.2.sz.mell</vt:lpstr>
      <vt:lpstr>IB_6.4.3.sz.mell</vt:lpstr>
      <vt:lpstr>IB_6.5.sz.mell</vt:lpstr>
      <vt:lpstr>IB_6.5.1.sz.mell</vt:lpstr>
      <vt:lpstr>IB_6.5.2.sz.mell</vt:lpstr>
      <vt:lpstr>IB_6.5.3.sz.mell</vt:lpstr>
      <vt:lpstr>IB_6.6.sz.mell</vt:lpstr>
      <vt:lpstr>IB_6.6.1.sz.mell</vt:lpstr>
      <vt:lpstr>IB_6.6.2.sz.mell</vt:lpstr>
      <vt:lpstr>IB_6.6.3.sz.mell</vt:lpstr>
      <vt:lpstr>IB_6.7.sz.mell</vt:lpstr>
      <vt:lpstr>IB_6.7.1.sz.mell</vt:lpstr>
      <vt:lpstr>IB_6.7.2.sz.mell</vt:lpstr>
      <vt:lpstr>IB_6.7.3.sz.mell</vt:lpstr>
      <vt:lpstr>IB_6.8.sz.mell</vt:lpstr>
      <vt:lpstr>IB_6.8.1.sz.mell</vt:lpstr>
      <vt:lpstr>IB_6.8.2.sz.mell</vt:lpstr>
      <vt:lpstr>IB_6.8.3.sz.mell</vt:lpstr>
      <vt:lpstr>IB_6.9.sz.mell</vt:lpstr>
      <vt:lpstr>IB_6.9.1.sz.mell</vt:lpstr>
      <vt:lpstr>IB_6.9.2.sz.mell</vt:lpstr>
      <vt:lpstr>IB_6.9.3.sz.mell</vt:lpstr>
      <vt:lpstr>IB_6.10.sz.mell</vt:lpstr>
      <vt:lpstr>IB_6.10.1.sz.mell</vt:lpstr>
      <vt:lpstr>IB_6.10.2.sz.mell</vt:lpstr>
      <vt:lpstr>IB_6.10.3.sz.mell</vt:lpstr>
      <vt:lpstr>IB_6.11.sz.mell</vt:lpstr>
      <vt:lpstr>IB_6.11.1.sz.mell</vt:lpstr>
      <vt:lpstr>IB_6.11.2.sz.mell</vt:lpstr>
      <vt:lpstr>IB_6.11.3.sz.mell</vt:lpstr>
      <vt:lpstr>IB_6.12.sz.mell</vt:lpstr>
      <vt:lpstr>IB_6.12.1.sz.mell</vt:lpstr>
      <vt:lpstr>IB_6.12.2.sz.mell</vt:lpstr>
      <vt:lpstr>IB_6.12.3.sz.mell</vt:lpstr>
      <vt:lpstr>IB_7.sz.mell.</vt:lpstr>
      <vt:lpstr>Z_TARTALOMJEGYZÉK</vt:lpstr>
      <vt:lpstr>Z_ALAPADATOK</vt:lpstr>
      <vt:lpstr>Z_ÖSSZEFÜGGÉSEK</vt:lpstr>
      <vt:lpstr>Z_1.1.sz.mell.</vt:lpstr>
      <vt:lpstr>Z_1.2.sz.mell.</vt:lpstr>
      <vt:lpstr>Z_1.3.sz.mell.</vt:lpstr>
      <vt:lpstr>Z_1.4.sz.mell.</vt:lpstr>
      <vt:lpstr>Z_2.1.sz.mell</vt:lpstr>
      <vt:lpstr>Z_2.2.sz.mell</vt:lpstr>
      <vt:lpstr>Z_ELLENŐRZÉS</vt:lpstr>
      <vt:lpstr>Z_3.sz.mell.</vt:lpstr>
      <vt:lpstr>Z_4.sz.mell.</vt:lpstr>
      <vt:lpstr>Z_5.sz.mell.</vt:lpstr>
      <vt:lpstr>Z_6.1.sz.mell</vt:lpstr>
      <vt:lpstr>Z_6.1.1.sz.mell</vt:lpstr>
      <vt:lpstr>Z_6.1.2.sz.mell</vt:lpstr>
      <vt:lpstr>Z_6.1.3.sz.mell</vt:lpstr>
      <vt:lpstr>Z_6.2.sz.mell</vt:lpstr>
      <vt:lpstr>Z_6.2.1.sz.mell</vt:lpstr>
      <vt:lpstr>Z_6.2.2.sz.mell</vt:lpstr>
      <vt:lpstr>Z_6.2.3.sz.mell</vt:lpstr>
      <vt:lpstr>Z_6.3.sz.mell</vt:lpstr>
      <vt:lpstr>Z_6.3.1.sz.mell</vt:lpstr>
      <vt:lpstr>Z_6.3.2.sz.mell</vt:lpstr>
      <vt:lpstr>Z_6.3.3.sz.mell</vt:lpstr>
      <vt:lpstr>Z_6.4.sz.mell</vt:lpstr>
      <vt:lpstr>Z_6.4.1.sz.mell</vt:lpstr>
      <vt:lpstr>Z_6.4.2.sz.mell</vt:lpstr>
      <vt:lpstr>Z_6.4.3.sz.mell</vt:lpstr>
      <vt:lpstr>Z_6.5.sz.mell</vt:lpstr>
      <vt:lpstr>Z_6.5.1.sz.mell</vt:lpstr>
      <vt:lpstr>Z_6.5.2.sz.mell</vt:lpstr>
      <vt:lpstr>Z_6.5.3.sz.mell</vt:lpstr>
      <vt:lpstr>Z_6.6.sz.mell</vt:lpstr>
      <vt:lpstr>Z_6.6.1.sz.mell</vt:lpstr>
      <vt:lpstr>Z_6.6.2.sz.mell</vt:lpstr>
      <vt:lpstr>Z_6.6.3.sz.mell</vt:lpstr>
      <vt:lpstr>Z_6.7.sz.mell</vt:lpstr>
      <vt:lpstr>Z_6.7.1.sz.mell</vt:lpstr>
      <vt:lpstr>Z_6.7.2.sz.mell</vt:lpstr>
      <vt:lpstr>Z_6.7.3.sz.mell</vt:lpstr>
      <vt:lpstr>Z_6.8.sz.mell</vt:lpstr>
      <vt:lpstr>Z_6.8.1.sz.mell</vt:lpstr>
      <vt:lpstr>Z_6.8.2.sz.mell</vt:lpstr>
      <vt:lpstr>Z_6.8.3.sz.mell</vt:lpstr>
      <vt:lpstr>Z_6.9.sz.mell</vt:lpstr>
      <vt:lpstr>Z_6.9.1.sz.mell</vt:lpstr>
      <vt:lpstr>Z_6.9.2.sz.mell</vt:lpstr>
      <vt:lpstr>Z_6.9.3.sz.mell</vt:lpstr>
      <vt:lpstr>Z_6.10.sz.mell</vt:lpstr>
      <vt:lpstr>Z_6.10.1.sz.mell</vt:lpstr>
      <vt:lpstr>Z_6.10.2.sz.mell</vt:lpstr>
      <vt:lpstr>Z_6.10.3.sz.mell</vt:lpstr>
      <vt:lpstr>Z_6.11.sz.mell</vt:lpstr>
      <vt:lpstr>Z_6.11.1.sz.mell</vt:lpstr>
      <vt:lpstr>Z_6.11.2.sz.mell</vt:lpstr>
      <vt:lpstr>Z_6.11.3.sz.mell</vt:lpstr>
      <vt:lpstr>Z_6.12.sz.mell</vt:lpstr>
      <vt:lpstr>Z_6.12.1.sz.mell</vt:lpstr>
      <vt:lpstr>Z_6.12.2.sz.mell</vt:lpstr>
      <vt:lpstr>Z_6.12.3.sz.mell</vt:lpstr>
      <vt:lpstr>Z_7.sz.mell</vt:lpstr>
      <vt:lpstr>Z_8.sz.mell</vt:lpstr>
      <vt:lpstr>Z_1.tájékoztató_t.</vt:lpstr>
      <vt:lpstr>Z_2.tájékoztató_t.</vt:lpstr>
      <vt:lpstr>Z_3.tájékoztató_t.</vt:lpstr>
      <vt:lpstr>Z_4.tájékoztató_t.</vt:lpstr>
      <vt:lpstr>Z_5.tájékoztató_t.</vt:lpstr>
      <vt:lpstr>Z_6.tájékoztató_t.</vt:lpstr>
      <vt:lpstr>Z_7.1.tájékoztató_t.</vt:lpstr>
      <vt:lpstr>Z_7.2.tájékoztató_t.</vt:lpstr>
      <vt:lpstr>Z_7.3.tájékoztató_t.</vt:lpstr>
      <vt:lpstr>Z_8.tájékoztató_t.</vt:lpstr>
      <vt:lpstr>Z_9.tájékoztató_t.</vt:lpstr>
      <vt:lpstr>Munka1</vt:lpstr>
      <vt:lpstr>Munka2</vt:lpstr>
      <vt:lpstr>Z_7.3.tájékoztató_t.!_ftn1</vt:lpstr>
      <vt:lpstr>Z_7.3.tájékoztató_t.!_ftnref1</vt:lpstr>
      <vt:lpstr>E_5.1.1.sz.mell!Nyomtatási_cím</vt:lpstr>
      <vt:lpstr>E_5.1.2.sz.mell!Nyomtatási_cím</vt:lpstr>
      <vt:lpstr>E_5.1.3.sz.mell!Nyomtatási_cím</vt:lpstr>
      <vt:lpstr>E_5.1.sz.mell!Nyomtatási_cím</vt:lpstr>
      <vt:lpstr>E_5.10.1.sz.mell!Nyomtatási_cím</vt:lpstr>
      <vt:lpstr>E_5.10.2.sz.mell!Nyomtatási_cím</vt:lpstr>
      <vt:lpstr>E_5.10.3.sz.mell!Nyomtatási_cím</vt:lpstr>
      <vt:lpstr>E_5.10.sz.mell!Nyomtatási_cím</vt:lpstr>
      <vt:lpstr>E_5.11.1.sz.mell!Nyomtatási_cím</vt:lpstr>
      <vt:lpstr>E_5.11.2.sz.mell!Nyomtatási_cím</vt:lpstr>
      <vt:lpstr>E_5.11.3.sz.mell!Nyomtatási_cím</vt:lpstr>
      <vt:lpstr>E_5.11.sz.mell!Nyomtatási_cím</vt:lpstr>
      <vt:lpstr>E_5.12.1.sz.mell!Nyomtatási_cím</vt:lpstr>
      <vt:lpstr>E_5.12.2.sz.mell!Nyomtatási_cím</vt:lpstr>
      <vt:lpstr>E_5.12.3.sz.mell!Nyomtatási_cím</vt:lpstr>
      <vt:lpstr>E_5.12.sz.mell!Nyomtatási_cím</vt:lpstr>
      <vt:lpstr>E_5.2.1.sz.mell!Nyomtatási_cím</vt:lpstr>
      <vt:lpstr>E_5.2.2.sz.mell!Nyomtatási_cím</vt:lpstr>
      <vt:lpstr>E_5.2.3.sz.mell!Nyomtatási_cím</vt:lpstr>
      <vt:lpstr>E_5.2.sz.mell!Nyomtatási_cím</vt:lpstr>
      <vt:lpstr>E_5.3.1.sz.mell!Nyomtatási_cím</vt:lpstr>
      <vt:lpstr>E_5.3.2.sz.mell!Nyomtatási_cím</vt:lpstr>
      <vt:lpstr>E_5.3.3.sz.mell!Nyomtatási_cím</vt:lpstr>
      <vt:lpstr>E_5.3.sz.mell!Nyomtatási_cím</vt:lpstr>
      <vt:lpstr>E_5.4.1.sz.mell!Nyomtatási_cím</vt:lpstr>
      <vt:lpstr>E_5.4.2.sz.mell!Nyomtatási_cím</vt:lpstr>
      <vt:lpstr>E_5.4.3.sz.mell!Nyomtatási_cím</vt:lpstr>
      <vt:lpstr>E_5.4.sz.mell!Nyomtatási_cím</vt:lpstr>
      <vt:lpstr>E_5.5.1.sz.mell!Nyomtatási_cím</vt:lpstr>
      <vt:lpstr>E_5.5.2.sz.mell!Nyomtatási_cím</vt:lpstr>
      <vt:lpstr>E_5.5.3.sz.mell!Nyomtatási_cím</vt:lpstr>
      <vt:lpstr>E_5.5.sz.mell!Nyomtatási_cím</vt:lpstr>
      <vt:lpstr>E_5.6.1.sz.mell!Nyomtatási_cím</vt:lpstr>
      <vt:lpstr>E_5.6.2.sz.mell!Nyomtatási_cím</vt:lpstr>
      <vt:lpstr>E_5.6.3.sz.mell!Nyomtatási_cím</vt:lpstr>
      <vt:lpstr>E_5.6.sz.mell!Nyomtatási_cím</vt:lpstr>
      <vt:lpstr>E_5.7.1.sz.mell!Nyomtatási_cím</vt:lpstr>
      <vt:lpstr>E_5.7.2.sz.mell!Nyomtatási_cím</vt:lpstr>
      <vt:lpstr>E_5.7.3.sz.mell!Nyomtatási_cím</vt:lpstr>
      <vt:lpstr>E_5.7.sz.mell!Nyomtatási_cím</vt:lpstr>
      <vt:lpstr>E_5.8.1.sz.mell!Nyomtatási_cím</vt:lpstr>
      <vt:lpstr>E_5.8.2.sz.mell!Nyomtatási_cím</vt:lpstr>
      <vt:lpstr>E_5.8.3.sz.mell!Nyomtatási_cím</vt:lpstr>
      <vt:lpstr>E_5.8.sz.mell!Nyomtatási_cím</vt:lpstr>
      <vt:lpstr>E_5.9.1.sz.mell!Nyomtatási_cím</vt:lpstr>
      <vt:lpstr>E_5.9.2.sz.mell!Nyomtatási_cím</vt:lpstr>
      <vt:lpstr>E_5.9.3.sz.mell!Nyomtatási_cím</vt:lpstr>
      <vt:lpstr>E_5.9.sz.mell!Nyomtatási_cím</vt:lpstr>
      <vt:lpstr>IB_6.1.1.sz.mell!Nyomtatási_cím</vt:lpstr>
      <vt:lpstr>IB_6.1.2.sz.mell!Nyomtatási_cím</vt:lpstr>
      <vt:lpstr>IB_6.1.3.sz.mell!Nyomtatási_cím</vt:lpstr>
      <vt:lpstr>IB_6.1.sz.mell!Nyomtatási_cím</vt:lpstr>
      <vt:lpstr>IB_6.10.1.sz.mell!Nyomtatási_cím</vt:lpstr>
      <vt:lpstr>IB_6.10.2.sz.mell!Nyomtatási_cím</vt:lpstr>
      <vt:lpstr>IB_6.10.3.sz.mell!Nyomtatási_cím</vt:lpstr>
      <vt:lpstr>IB_6.10.sz.mell!Nyomtatási_cím</vt:lpstr>
      <vt:lpstr>IB_6.11.1.sz.mell!Nyomtatási_cím</vt:lpstr>
      <vt:lpstr>IB_6.11.2.sz.mell!Nyomtatási_cím</vt:lpstr>
      <vt:lpstr>IB_6.11.3.sz.mell!Nyomtatási_cím</vt:lpstr>
      <vt:lpstr>IB_6.11.sz.mell!Nyomtatási_cím</vt:lpstr>
      <vt:lpstr>IB_6.12.1.sz.mell!Nyomtatási_cím</vt:lpstr>
      <vt:lpstr>IB_6.12.2.sz.mell!Nyomtatási_cím</vt:lpstr>
      <vt:lpstr>IB_6.12.3.sz.mell!Nyomtatási_cím</vt:lpstr>
      <vt:lpstr>IB_6.12.sz.mell!Nyomtatási_cím</vt:lpstr>
      <vt:lpstr>IB_6.2.1.sz.mell!Nyomtatási_cím</vt:lpstr>
      <vt:lpstr>IB_6.2.2.sz.mell!Nyomtatási_cím</vt:lpstr>
      <vt:lpstr>IB_6.2.3.sz.mell!Nyomtatási_cím</vt:lpstr>
      <vt:lpstr>IB_6.2.sz.mell!Nyomtatási_cím</vt:lpstr>
      <vt:lpstr>IB_6.3.1.sz.mell!Nyomtatási_cím</vt:lpstr>
      <vt:lpstr>IB_6.3.2.sz.mell!Nyomtatási_cím</vt:lpstr>
      <vt:lpstr>IB_6.3.3.sz.mell!Nyomtatási_cím</vt:lpstr>
      <vt:lpstr>IB_6.3.sz.mell!Nyomtatási_cím</vt:lpstr>
      <vt:lpstr>IB_6.4.1.sz.mell!Nyomtatási_cím</vt:lpstr>
      <vt:lpstr>IB_6.4.2.sz.mell!Nyomtatási_cím</vt:lpstr>
      <vt:lpstr>IB_6.4.3.sz.mell!Nyomtatási_cím</vt:lpstr>
      <vt:lpstr>IB_6.4.sz.mell!Nyomtatási_cím</vt:lpstr>
      <vt:lpstr>IB_6.5.1.sz.mell!Nyomtatási_cím</vt:lpstr>
      <vt:lpstr>IB_6.5.2.sz.mell!Nyomtatási_cím</vt:lpstr>
      <vt:lpstr>IB_6.5.3.sz.mell!Nyomtatási_cím</vt:lpstr>
      <vt:lpstr>IB_6.5.sz.mell!Nyomtatási_cím</vt:lpstr>
      <vt:lpstr>IB_6.6.1.sz.mell!Nyomtatási_cím</vt:lpstr>
      <vt:lpstr>IB_6.6.2.sz.mell!Nyomtatási_cím</vt:lpstr>
      <vt:lpstr>IB_6.6.3.sz.mell!Nyomtatási_cím</vt:lpstr>
      <vt:lpstr>IB_6.6.sz.mell!Nyomtatási_cím</vt:lpstr>
      <vt:lpstr>IB_6.7.1.sz.mell!Nyomtatási_cím</vt:lpstr>
      <vt:lpstr>IB_6.7.2.sz.mell!Nyomtatási_cím</vt:lpstr>
      <vt:lpstr>IB_6.7.3.sz.mell!Nyomtatási_cím</vt:lpstr>
      <vt:lpstr>IB_6.7.sz.mell!Nyomtatási_cím</vt:lpstr>
      <vt:lpstr>IB_6.8.1.sz.mell!Nyomtatási_cím</vt:lpstr>
      <vt:lpstr>IB_6.8.2.sz.mell!Nyomtatási_cím</vt:lpstr>
      <vt:lpstr>IB_6.8.3.sz.mell!Nyomtatási_cím</vt:lpstr>
      <vt:lpstr>IB_6.8.sz.mell!Nyomtatási_cím</vt:lpstr>
      <vt:lpstr>IB_6.9.1.sz.mell!Nyomtatási_cím</vt:lpstr>
      <vt:lpstr>IB_6.9.2.sz.mell!Nyomtatási_cím</vt:lpstr>
      <vt:lpstr>IB_6.9.3.sz.mell!Nyomtatási_cím</vt:lpstr>
      <vt:lpstr>IB_6.9.sz.mell!Nyomtatási_cím</vt:lpstr>
      <vt:lpstr>KV_9.1.1.sz.mell!Nyomtatási_cím</vt:lpstr>
      <vt:lpstr>KV_9.1.2.sz.mell.!Nyomtatási_cím</vt:lpstr>
      <vt:lpstr>KV_9.1.3.sz.mell!Nyomtatási_cím</vt:lpstr>
      <vt:lpstr>KV_9.1.sz.mell!Nyomtatási_cím</vt:lpstr>
      <vt:lpstr>KV_9.10.1.sz.mell!Nyomtatási_cím</vt:lpstr>
      <vt:lpstr>KV_9.10.2.sz.mell!Nyomtatási_cím</vt:lpstr>
      <vt:lpstr>KV_9.10.3.sz.mell!Nyomtatási_cím</vt:lpstr>
      <vt:lpstr>KV_9.10.sz.mell!Nyomtatási_cím</vt:lpstr>
      <vt:lpstr>KV_9.11.1.sz.mell!Nyomtatási_cím</vt:lpstr>
      <vt:lpstr>KV_9.11.2.sz.mell!Nyomtatási_cím</vt:lpstr>
      <vt:lpstr>KV_9.11.3.sz.mell!Nyomtatási_cím</vt:lpstr>
      <vt:lpstr>KV_9.11.sz.mell!Nyomtatási_cím</vt:lpstr>
      <vt:lpstr>KV_9.12.1.sz.mell!Nyomtatási_cím</vt:lpstr>
      <vt:lpstr>KV_9.12.2.sz.mell!Nyomtatási_cím</vt:lpstr>
      <vt:lpstr>KV_9.12.3.sz.mell!Nyomtatási_cím</vt:lpstr>
      <vt:lpstr>KV_9.12.sz.mell!Nyomtatási_cím</vt:lpstr>
      <vt:lpstr>KV_9.2.1.sz.mell!Nyomtatási_cím</vt:lpstr>
      <vt:lpstr>KV_9.2.2.sz.mell!Nyomtatási_cím</vt:lpstr>
      <vt:lpstr>KV_9.2.3.sz.mell!Nyomtatási_cím</vt:lpstr>
      <vt:lpstr>KV_9.2.sz.mell!Nyomtatási_cím</vt:lpstr>
      <vt:lpstr>KV_9.3.1.sz.mell!Nyomtatási_cím</vt:lpstr>
      <vt:lpstr>KV_9.3.2.sz.mell!Nyomtatási_cím</vt:lpstr>
      <vt:lpstr>KV_9.3.3.sz.mell!Nyomtatási_cím</vt:lpstr>
      <vt:lpstr>KV_9.3.sz.mell!Nyomtatási_cím</vt:lpstr>
      <vt:lpstr>KV_9.4.1.sz.mell!Nyomtatási_cím</vt:lpstr>
      <vt:lpstr>KV_9.4.2.sz.mell!Nyomtatási_cím</vt:lpstr>
      <vt:lpstr>KV_9.4.3.sz.mell!Nyomtatási_cím</vt:lpstr>
      <vt:lpstr>KV_9.4.sz.mell!Nyomtatási_cím</vt:lpstr>
      <vt:lpstr>KV_9.5.1.sz.mell!Nyomtatási_cím</vt:lpstr>
      <vt:lpstr>KV_9.5.2.sz.mell!Nyomtatási_cím</vt:lpstr>
      <vt:lpstr>KV_9.5.3.sz.mell!Nyomtatási_cím</vt:lpstr>
      <vt:lpstr>KV_9.5.sz.mell!Nyomtatási_cím</vt:lpstr>
      <vt:lpstr>KV_9.6.1.sz.mell!Nyomtatási_cím</vt:lpstr>
      <vt:lpstr>KV_9.6.2.sz.mell!Nyomtatási_cím</vt:lpstr>
      <vt:lpstr>KV_9.6.3.sz.mell!Nyomtatási_cím</vt:lpstr>
      <vt:lpstr>KV_9.6.sz.mell!Nyomtatási_cím</vt:lpstr>
      <vt:lpstr>KV_9.7.1.sz.mell!Nyomtatási_cím</vt:lpstr>
      <vt:lpstr>KV_9.7.2.sz.mell!Nyomtatási_cím</vt:lpstr>
      <vt:lpstr>KV_9.7.3.sz.mell!Nyomtatási_cím</vt:lpstr>
      <vt:lpstr>KV_9.7.sz.mell!Nyomtatási_cím</vt:lpstr>
      <vt:lpstr>KV_9.8.1.sz.mell!Nyomtatási_cím</vt:lpstr>
      <vt:lpstr>KV_9.8.2.sz.mell!Nyomtatási_cím</vt:lpstr>
      <vt:lpstr>KV_9.8.3.sz.mell!Nyomtatási_cím</vt:lpstr>
      <vt:lpstr>KV_9.8.sz.mell!Nyomtatási_cím</vt:lpstr>
      <vt:lpstr>KV_9.9.1.sz.mell!Nyomtatási_cím</vt:lpstr>
      <vt:lpstr>KV_9.9.2.sz.mell!Nyomtatási_cím</vt:lpstr>
      <vt:lpstr>KV_9.9.3.sz.mell!Nyomtatási_cím</vt:lpstr>
      <vt:lpstr>KV_9.9.sz.mell!Nyomtatási_cím</vt:lpstr>
      <vt:lpstr>KVI_MOD_9.1.1.sz.mell!Nyomtatási_cím</vt:lpstr>
      <vt:lpstr>KVI_MOD_9.1.2.sz.mell!Nyomtatási_cím</vt:lpstr>
      <vt:lpstr>KVI_MOD_9.1.3.sz.mell!Nyomtatási_cím</vt:lpstr>
      <vt:lpstr>KVI_MOD_9.1.sz.mell!Nyomtatási_cím</vt:lpstr>
      <vt:lpstr>KVI_MOD_9.10.1.sz.mell!Nyomtatási_cím</vt:lpstr>
      <vt:lpstr>KVI_MOD_9.10.2.sz.mell!Nyomtatási_cím</vt:lpstr>
      <vt:lpstr>KVI_MOD_9.10.3.sz.mell!Nyomtatási_cím</vt:lpstr>
      <vt:lpstr>KVI_MOD_9.10.sz.mell!Nyomtatási_cím</vt:lpstr>
      <vt:lpstr>KVI_MOD_9.11.1.sz.mell!Nyomtatási_cím</vt:lpstr>
      <vt:lpstr>KVI_MOD_9.11.2.sz.mell!Nyomtatási_cím</vt:lpstr>
      <vt:lpstr>KVI_MOD_9.11.3.sz.mell!Nyomtatási_cím</vt:lpstr>
      <vt:lpstr>KVI_MOD_9.11.sz.mell!Nyomtatási_cím</vt:lpstr>
      <vt:lpstr>KVI_MOD_9.12.1.sz.mell!Nyomtatási_cím</vt:lpstr>
      <vt:lpstr>KVI_MOD_9.12.2.sz.mell!Nyomtatási_cím</vt:lpstr>
      <vt:lpstr>KVI_MOD_9.12.3.sz.mell!Nyomtatási_cím</vt:lpstr>
      <vt:lpstr>KVI_MOD_9.12.sz.mell!Nyomtatási_cím</vt:lpstr>
      <vt:lpstr>KVI_MOD_9.2.1.sz.mell!Nyomtatási_cím</vt:lpstr>
      <vt:lpstr>KVI_MOD_9.2.2.sz.mell!Nyomtatási_cím</vt:lpstr>
      <vt:lpstr>KVI_MOD_9.2.3.sz.mell!Nyomtatási_cím</vt:lpstr>
      <vt:lpstr>KVI_MOD_9.2.sz.mell!Nyomtatási_cím</vt:lpstr>
      <vt:lpstr>KVI_MOD_9.3.1.sz.mell!Nyomtatási_cím</vt:lpstr>
      <vt:lpstr>KVI_MOD_9.3.2.sz.mell!Nyomtatási_cím</vt:lpstr>
      <vt:lpstr>KVI_MOD_9.3.3.sz.mell!Nyomtatási_cím</vt:lpstr>
      <vt:lpstr>KVI_MOD_9.3.sz.mell!Nyomtatási_cím</vt:lpstr>
      <vt:lpstr>KVI_MOD_9.4.1.sz.mell!Nyomtatási_cím</vt:lpstr>
      <vt:lpstr>KVI_MOD_9.4.2.sz.mell!Nyomtatási_cím</vt:lpstr>
      <vt:lpstr>KVI_MOD_9.4.3.sz.mell!Nyomtatási_cím</vt:lpstr>
      <vt:lpstr>KVI_MOD_9.4.sz.mell!Nyomtatási_cím</vt:lpstr>
      <vt:lpstr>KVI_MOD_9.5.1.sz.mell!Nyomtatási_cím</vt:lpstr>
      <vt:lpstr>KVI_MOD_9.5.2.sz.mell!Nyomtatási_cím</vt:lpstr>
      <vt:lpstr>KVI_MOD_9.5.3.sz.mell!Nyomtatási_cím</vt:lpstr>
      <vt:lpstr>KVI_MOD_9.5.sz.mell!Nyomtatási_cím</vt:lpstr>
      <vt:lpstr>KVI_MOD_9.6.1.sz.mell!Nyomtatási_cím</vt:lpstr>
      <vt:lpstr>KVI_MOD_9.6.2.sz.mell!Nyomtatási_cím</vt:lpstr>
      <vt:lpstr>KVI_MOD_9.6.3.sz.mell!Nyomtatási_cím</vt:lpstr>
      <vt:lpstr>KVI_MOD_9.6.sz.mell!Nyomtatási_cím</vt:lpstr>
      <vt:lpstr>KVI_MOD_9.7.1.sz.mell!Nyomtatási_cím</vt:lpstr>
      <vt:lpstr>KVI_MOD_9.7.2.sz.mell!Nyomtatási_cím</vt:lpstr>
      <vt:lpstr>KVI_MOD_9.7.3.sz.mell!Nyomtatási_cím</vt:lpstr>
      <vt:lpstr>KVI_MOD_9.7.sz.mell!Nyomtatási_cím</vt:lpstr>
      <vt:lpstr>KVI_MOD_9.8.1.sz.mell!Nyomtatási_cím</vt:lpstr>
      <vt:lpstr>KVI_MOD_9.8.2.sz.mell!Nyomtatási_cím</vt:lpstr>
      <vt:lpstr>KVI_MOD_9.8.3.sz.mell!Nyomtatási_cím</vt:lpstr>
      <vt:lpstr>KVI_MOD_9.8.sz.mell!Nyomtatási_cím</vt:lpstr>
      <vt:lpstr>KVI_MOD_9.9.1.sz.mell!Nyomtatási_cím</vt:lpstr>
      <vt:lpstr>KVI_MOD_9.9.2.sz.mell!Nyomtatási_cím</vt:lpstr>
      <vt:lpstr>KVI_MOD_9.9.3.sz.mell!Nyomtatási_cím</vt:lpstr>
      <vt:lpstr>KVI_MOD_9.9.sz.mell!Nyomtatási_cím</vt:lpstr>
      <vt:lpstr>RM_6.1.1.sz.mell!Nyomtatási_cím</vt:lpstr>
      <vt:lpstr>RM_6.1.2.sz.mell!Nyomtatási_cím</vt:lpstr>
      <vt:lpstr>RM_6.1.3.sz.mell!Nyomtatási_cím</vt:lpstr>
      <vt:lpstr>RM_6.1.sz.mell!Nyomtatási_cím</vt:lpstr>
      <vt:lpstr>RM_6.10.1.sz.mell!Nyomtatási_cím</vt:lpstr>
      <vt:lpstr>RM_6.10.2.sz.mell!Nyomtatási_cím</vt:lpstr>
      <vt:lpstr>RM_6.10.3.sz.mell!Nyomtatási_cím</vt:lpstr>
      <vt:lpstr>RM_6.10.sz.mell!Nyomtatási_cím</vt:lpstr>
      <vt:lpstr>RM_6.11.1.sz.mell!Nyomtatási_cím</vt:lpstr>
      <vt:lpstr>RM_6.11.2.sz.mell!Nyomtatási_cím</vt:lpstr>
      <vt:lpstr>RM_6.11.3.sz.mell!Nyomtatási_cím</vt:lpstr>
      <vt:lpstr>RM_6.11.sz.mell!Nyomtatási_cím</vt:lpstr>
      <vt:lpstr>RM_6.12.1.sz.mell!Nyomtatási_cím</vt:lpstr>
      <vt:lpstr>RM_6.12.2.sz.mell!Nyomtatási_cím</vt:lpstr>
      <vt:lpstr>RM_6.12.3.sz.mell!Nyomtatási_cím</vt:lpstr>
      <vt:lpstr>RM_6.12.sz.mell!Nyomtatási_cím</vt:lpstr>
      <vt:lpstr>RM_6.2.1.sz.mell!Nyomtatási_cím</vt:lpstr>
      <vt:lpstr>RM_6.2.2.sz.mell!Nyomtatási_cím</vt:lpstr>
      <vt:lpstr>RM_6.2.3.sz.mell!Nyomtatási_cím</vt:lpstr>
      <vt:lpstr>RM_6.2.sz.mell!Nyomtatási_cím</vt:lpstr>
      <vt:lpstr>RM_6.3.1.sz.mell!Nyomtatási_cím</vt:lpstr>
      <vt:lpstr>RM_6.3.2.sz.mell!Nyomtatási_cím</vt:lpstr>
      <vt:lpstr>RM_6.3.3.sz.mell!Nyomtatási_cím</vt:lpstr>
      <vt:lpstr>RM_6.3.sz.mell!Nyomtatási_cím</vt:lpstr>
      <vt:lpstr>RM_6.4.1.sz.mell!Nyomtatási_cím</vt:lpstr>
      <vt:lpstr>RM_6.4.2.sz.mell!Nyomtatási_cím</vt:lpstr>
      <vt:lpstr>RM_6.4.3.sz.mell!Nyomtatási_cím</vt:lpstr>
      <vt:lpstr>RM_6.4.sz.mell!Nyomtatási_cím</vt:lpstr>
      <vt:lpstr>RM_6.5.1.sz.mell!Nyomtatási_cím</vt:lpstr>
      <vt:lpstr>RM_6.5.2.sz.mell!Nyomtatási_cím</vt:lpstr>
      <vt:lpstr>RM_6.5.3.sz.mell!Nyomtatási_cím</vt:lpstr>
      <vt:lpstr>RM_6.5.sz.mell!Nyomtatási_cím</vt:lpstr>
      <vt:lpstr>RM_6.6.1.sz.mell!Nyomtatási_cím</vt:lpstr>
      <vt:lpstr>RM_6.6.2.sz.mell!Nyomtatási_cím</vt:lpstr>
      <vt:lpstr>RM_6.6.3.sz.mell!Nyomtatási_cím</vt:lpstr>
      <vt:lpstr>RM_6.6.sz.mell!Nyomtatási_cím</vt:lpstr>
      <vt:lpstr>RM_6.7.1.sz.mell!Nyomtatási_cím</vt:lpstr>
      <vt:lpstr>RM_6.7.2.sz.mell!Nyomtatási_cím</vt:lpstr>
      <vt:lpstr>RM_6.7.3.sz.mell!Nyomtatási_cím</vt:lpstr>
      <vt:lpstr>RM_6.7.sz.mell!Nyomtatási_cím</vt:lpstr>
      <vt:lpstr>RM_6.8.1.sz.mell!Nyomtatási_cím</vt:lpstr>
      <vt:lpstr>RM_6.8.2.sz.mell!Nyomtatási_cím</vt:lpstr>
      <vt:lpstr>RM_6.8.3.sz.mell!Nyomtatási_cím</vt:lpstr>
      <vt:lpstr>RM_6.8.sz.mell!Nyomtatási_cím</vt:lpstr>
      <vt:lpstr>RM_6.9.1.sz.mell!Nyomtatási_cím</vt:lpstr>
      <vt:lpstr>RM_6.9.2.sz.mell!Nyomtatási_cím</vt:lpstr>
      <vt:lpstr>RM_6.9.3.sz.mell!Nyomtatási_cím</vt:lpstr>
      <vt:lpstr>RM_6.9.sz.mell!Nyomtatási_cím</vt:lpstr>
      <vt:lpstr>Z_5.sz.mell.!Nyomtatási_cím</vt:lpstr>
      <vt:lpstr>Z_6.1.1.sz.mell!Nyomtatási_cím</vt:lpstr>
      <vt:lpstr>Z_6.1.2.sz.mell!Nyomtatási_cím</vt:lpstr>
      <vt:lpstr>Z_6.1.3.sz.mell!Nyomtatási_cím</vt:lpstr>
      <vt:lpstr>Z_6.1.sz.mell!Nyomtatási_cím</vt:lpstr>
      <vt:lpstr>Z_6.10.1.sz.mell!Nyomtatási_cím</vt:lpstr>
      <vt:lpstr>Z_6.10.2.sz.mell!Nyomtatási_cím</vt:lpstr>
      <vt:lpstr>Z_6.10.3.sz.mell!Nyomtatási_cím</vt:lpstr>
      <vt:lpstr>Z_6.10.sz.mell!Nyomtatási_cím</vt:lpstr>
      <vt:lpstr>Z_6.11.1.sz.mell!Nyomtatási_cím</vt:lpstr>
      <vt:lpstr>Z_6.11.2.sz.mell!Nyomtatási_cím</vt:lpstr>
      <vt:lpstr>Z_6.11.3.sz.mell!Nyomtatási_cím</vt:lpstr>
      <vt:lpstr>Z_6.11.sz.mell!Nyomtatási_cím</vt:lpstr>
      <vt:lpstr>Z_6.12.1.sz.mell!Nyomtatási_cím</vt:lpstr>
      <vt:lpstr>Z_6.12.2.sz.mell!Nyomtatási_cím</vt:lpstr>
      <vt:lpstr>Z_6.12.3.sz.mell!Nyomtatási_cím</vt:lpstr>
      <vt:lpstr>Z_6.12.sz.mell!Nyomtatási_cím</vt:lpstr>
      <vt:lpstr>Z_6.2.1.sz.mell!Nyomtatási_cím</vt:lpstr>
      <vt:lpstr>Z_6.2.2.sz.mell!Nyomtatási_cím</vt:lpstr>
      <vt:lpstr>Z_6.2.3.sz.mell!Nyomtatási_cím</vt:lpstr>
      <vt:lpstr>Z_6.2.sz.mell!Nyomtatási_cím</vt:lpstr>
      <vt:lpstr>Z_6.3.1.sz.mell!Nyomtatási_cím</vt:lpstr>
      <vt:lpstr>Z_6.3.2.sz.mell!Nyomtatási_cím</vt:lpstr>
      <vt:lpstr>Z_6.3.3.sz.mell!Nyomtatási_cím</vt:lpstr>
      <vt:lpstr>Z_6.3.sz.mell!Nyomtatási_cím</vt:lpstr>
      <vt:lpstr>Z_6.4.1.sz.mell!Nyomtatási_cím</vt:lpstr>
      <vt:lpstr>Z_6.4.2.sz.mell!Nyomtatási_cím</vt:lpstr>
      <vt:lpstr>Z_6.4.3.sz.mell!Nyomtatási_cím</vt:lpstr>
      <vt:lpstr>Z_6.4.sz.mell!Nyomtatási_cím</vt:lpstr>
      <vt:lpstr>Z_6.5.1.sz.mell!Nyomtatási_cím</vt:lpstr>
      <vt:lpstr>Z_6.5.2.sz.mell!Nyomtatási_cím</vt:lpstr>
      <vt:lpstr>Z_6.5.3.sz.mell!Nyomtatási_cím</vt:lpstr>
      <vt:lpstr>Z_6.5.sz.mell!Nyomtatási_cím</vt:lpstr>
      <vt:lpstr>Z_6.6.1.sz.mell!Nyomtatási_cím</vt:lpstr>
      <vt:lpstr>Z_6.6.2.sz.mell!Nyomtatási_cím</vt:lpstr>
      <vt:lpstr>Z_6.6.3.sz.mell!Nyomtatási_cím</vt:lpstr>
      <vt:lpstr>Z_6.6.sz.mell!Nyomtatási_cím</vt:lpstr>
      <vt:lpstr>Z_6.7.1.sz.mell!Nyomtatási_cím</vt:lpstr>
      <vt:lpstr>Z_6.7.2.sz.mell!Nyomtatási_cím</vt:lpstr>
      <vt:lpstr>Z_6.7.3.sz.mell!Nyomtatási_cím</vt:lpstr>
      <vt:lpstr>Z_6.7.sz.mell!Nyomtatási_cím</vt:lpstr>
      <vt:lpstr>Z_6.8.1.sz.mell!Nyomtatási_cím</vt:lpstr>
      <vt:lpstr>Z_6.8.2.sz.mell!Nyomtatási_cím</vt:lpstr>
      <vt:lpstr>Z_6.8.3.sz.mell!Nyomtatási_cím</vt:lpstr>
      <vt:lpstr>Z_6.8.sz.mell!Nyomtatási_cím</vt:lpstr>
      <vt:lpstr>Z_6.9.1.sz.mell!Nyomtatási_cím</vt:lpstr>
      <vt:lpstr>Z_6.9.2.sz.mell!Nyomtatási_cím</vt:lpstr>
      <vt:lpstr>Z_6.9.3.sz.mell!Nyomtatási_cím</vt:lpstr>
      <vt:lpstr>Z_6.9.sz.mell!Nyomtatási_cím</vt:lpstr>
      <vt:lpstr>Z_7.1.tájékoztató_t.!Nyomtatási_cím</vt:lpstr>
      <vt:lpstr>E_1.1.sz.mell.!Nyomtatási_terület</vt:lpstr>
      <vt:lpstr>E_1.2.sz.mell.!Nyomtatási_terület</vt:lpstr>
      <vt:lpstr>E_1.3.sz.mell.!Nyomtatási_terület</vt:lpstr>
      <vt:lpstr>E_1.4.sz.mell.!Nyomtatási_terület</vt:lpstr>
      <vt:lpstr>IB_1.1.sz.mell.!Nyomtatási_terület</vt:lpstr>
      <vt:lpstr>IB_1.2.sz.mell.!Nyomtatási_terület</vt:lpstr>
      <vt:lpstr>IB_1.3.sz.mell.!Nyomtatási_terület</vt:lpstr>
      <vt:lpstr>IB_1.4.sz.mell.!Nyomtatási_terület</vt:lpstr>
      <vt:lpstr>KV_1.1.sz.mell.!Nyomtatási_terület</vt:lpstr>
      <vt:lpstr>KV_1.2.sz.mell.!Nyomtatási_terület</vt:lpstr>
      <vt:lpstr>KV_1.3.sz.mell.!Nyomtatási_terület</vt:lpstr>
      <vt:lpstr>KV_1.4.sz.mell.!Nyomtatási_terület</vt:lpstr>
      <vt:lpstr>KV_1.sz.tájékoztató_t.!Nyomtatási_terület</vt:lpstr>
      <vt:lpstr>KV_7.sz.tájékoztató_t.!Nyomtatási_terület</vt:lpstr>
      <vt:lpstr>KVI_MOD_1.1.sz.mell.!Nyomtatási_terület</vt:lpstr>
      <vt:lpstr>KVI_MOD_1.2.sz.mell.!Nyomtatási_terület</vt:lpstr>
      <vt:lpstr>KVI_MOD_1.3.sz.mell.!Nyomtatási_terület</vt:lpstr>
      <vt:lpstr>KVI_MOD_1.4.sz.mell.!Nyomtatási_terület</vt:lpstr>
      <vt:lpstr>RM_1.1.sz.mell.!Nyomtatási_terület</vt:lpstr>
      <vt:lpstr>RM_1.2.sz.mell.!Nyomtatási_terület</vt:lpstr>
      <vt:lpstr>RM_1.3.sz.mell.!Nyomtatási_terület</vt:lpstr>
      <vt:lpstr>RM_1.4.sz.mell.!Nyomtatási_terület</vt:lpstr>
      <vt:lpstr>Z_1.1.sz.mell.!Nyomtatási_terület</vt:lpstr>
      <vt:lpstr>Z_1.2.sz.mell.!Nyomtatási_terület</vt:lpstr>
      <vt:lpstr>Z_1.3.sz.mell.!Nyomtatási_terület</vt:lpstr>
      <vt:lpstr>Z_1.4.sz.mell.!Nyomtatási_terület</vt:lpstr>
      <vt:lpstr>Z_1.tájékoztató_t.!Nyomtatási_terület</vt:lpstr>
      <vt:lpstr>Z_7.3.tájékoztató_t.!Nyomtatási_terület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Makranczi László</dc:creator>
  <cp:lastModifiedBy>Szerencs V. Ö. 13</cp:lastModifiedBy>
  <cp:lastPrinted>2021-03-08T12:36:31Z</cp:lastPrinted>
  <dcterms:created xsi:type="dcterms:W3CDTF">1999-10-30T10:30:45Z</dcterms:created>
  <dcterms:modified xsi:type="dcterms:W3CDTF">2021-06-02T11:30:11Z</dcterms:modified>
</cp:coreProperties>
</file>